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drawings/drawing3.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drawings/drawing4.xml" ContentType="application/vnd.openxmlformats-officedocument.drawing+xml"/>
  <Override PartName="/xl/ink/ink1.xml" ContentType="application/inkml+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hidePivotFieldList="1" defaultThemeVersion="166925"/>
  <mc:AlternateContent xmlns:mc="http://schemas.openxmlformats.org/markup-compatibility/2006">
    <mc:Choice Requires="x15">
      <x15ac:absPath xmlns:x15ac="http://schemas.microsoft.com/office/spreadsheetml/2010/11/ac" url="C:\Users\REgina.mendoza\Downloads\"/>
    </mc:Choice>
  </mc:AlternateContent>
  <xr:revisionPtr revIDLastSave="0" documentId="13_ncr:1_{03752539-6876-4AC8-A8E8-A82063DA9E35}" xr6:coauthVersionLast="47" xr6:coauthVersionMax="47" xr10:uidLastSave="{00000000-0000-0000-0000-000000000000}"/>
  <bookViews>
    <workbookView xWindow="14290" yWindow="-16310" windowWidth="29020" windowHeight="15700" activeTab="5" xr2:uid="{49BD4CB5-8B8E-46E6-8FF1-26137641A210}"/>
    <workbookView xWindow="14290" yWindow="-16310" windowWidth="29020" windowHeight="15700" firstSheet="6" activeTab="6" xr2:uid="{206B146B-A373-4305-AAF1-8929F3C76088}"/>
  </bookViews>
  <sheets>
    <sheet name="Cover" sheetId="85" r:id="rId1"/>
    <sheet name="TOC" sheetId="255" r:id="rId2"/>
    <sheet name="Schedules B &gt;&gt;&gt;" sheetId="152" r:id="rId3"/>
    <sheet name="A216810396964DCDB399904ED81BA8E" sheetId="241" state="veryHidden" r:id="rId4"/>
    <sheet name="S" sheetId="252" state="veryHidden" r:id="rId5"/>
    <sheet name="Merged Petition - Revised" sheetId="291" r:id="rId6"/>
    <sheet name="B-1 - OPTIMAL" sheetId="200" r:id="rId7"/>
    <sheet name="B-1 - CONSTRAINED" sheetId="243" r:id="rId8"/>
    <sheet name="B-2" sheetId="167" r:id="rId9"/>
    <sheet name="B-3" sheetId="214" r:id="rId10"/>
    <sheet name="B-4" sheetId="215" r:id="rId11"/>
    <sheet name="B-5" sheetId="246" r:id="rId12"/>
    <sheet name="B-6" sheetId="160" r:id="rId13"/>
    <sheet name="B-7" sheetId="161" r:id="rId14"/>
    <sheet name="Schedules C &gt;&gt;&gt;" sheetId="164" r:id="rId15"/>
    <sheet name="C-1" sheetId="202" r:id="rId16"/>
    <sheet name="C-2 Optimal" sheetId="258" r:id="rId17"/>
    <sheet name="C-2 Constrained" sheetId="259" r:id="rId18"/>
    <sheet name="C-3" sheetId="205" r:id="rId19"/>
    <sheet name="C-4" sheetId="209" r:id="rId20"/>
    <sheet name="C-5" sheetId="208" r:id="rId21"/>
    <sheet name="C-6" sheetId="171" r:id="rId22"/>
    <sheet name="C-7" sheetId="244" r:id="rId23"/>
    <sheet name="C-8" sheetId="222" r:id="rId24"/>
    <sheet name="C-8 Lighting" sheetId="173" r:id="rId25"/>
    <sheet name="C-9" sheetId="201" r:id="rId26"/>
    <sheet name="C-10" sheetId="175" r:id="rId27"/>
    <sheet name="C-11" sheetId="256" r:id="rId28"/>
    <sheet name="Schedule D &gt;&gt;&gt;" sheetId="176" r:id="rId29"/>
    <sheet name="D-1-Optimal" sheetId="210" r:id="rId30"/>
    <sheet name="D-2-Optimal" sheetId="180" r:id="rId31"/>
    <sheet name="D-3-Optimal" sheetId="181" r:id="rId32"/>
    <sheet name="D-4-Optimal" sheetId="196" r:id="rId33"/>
    <sheet name="D-1-Constrained" sheetId="227" r:id="rId34"/>
    <sheet name="D-2-Constrained" sheetId="228" r:id="rId35"/>
    <sheet name="D-3-Constrained" sheetId="229" r:id="rId36"/>
    <sheet name="D-4-Constrained" sheetId="230" r:id="rId37"/>
    <sheet name="Schedule E &gt;&gt;&gt;" sheetId="177" r:id="rId38"/>
    <sheet name="E-1" sheetId="221" r:id="rId39"/>
    <sheet name="E-2 FY2026" sheetId="184" r:id="rId40"/>
    <sheet name="E-2 FY2027" sheetId="248" r:id="rId41"/>
    <sheet name="E-2 FY2028" sheetId="249" r:id="rId42"/>
    <sheet name="E-2 Lighting FY2026" sheetId="234" r:id="rId43"/>
    <sheet name="E-2 Lighting FY2027" sheetId="250" r:id="rId44"/>
    <sheet name="E-2 Lighting FY2028" sheetId="251" r:id="rId45"/>
    <sheet name="E-2 Riders" sheetId="247" r:id="rId46"/>
    <sheet name="E-3" sheetId="253" r:id="rId47"/>
    <sheet name="E-4" sheetId="254" r:id="rId48"/>
    <sheet name="E-5" sheetId="187" r:id="rId49"/>
    <sheet name="Schedule F &gt;&gt;&gt;" sheetId="178" r:id="rId50"/>
    <sheet name="F-1" sheetId="238" r:id="rId51"/>
    <sheet name="F-2" sheetId="190" r:id="rId52"/>
    <sheet name="F-3" sheetId="237" r:id="rId53"/>
    <sheet name="F-4" sheetId="192" r:id="rId54"/>
    <sheet name="F-5" sheetId="193" r:id="rId55"/>
    <sheet name="F-6" sheetId="194" r:id="rId56"/>
    <sheet name="F-7" sheetId="198" r:id="rId57"/>
    <sheet name="Schedule G" sheetId="235" r:id="rId58"/>
    <sheet name="Schedule H" sheetId="236" r:id="rId59"/>
    <sheet name="Schedule I" sheetId="226" r:id="rId60"/>
    <sheet name="Schedule J" sheetId="232" r:id="rId61"/>
    <sheet name="&gt;&gt;Working Papers" sheetId="280" r:id="rId62"/>
    <sheet name="BAD DEBT" sheetId="257" r:id="rId63"/>
    <sheet name="&gt;&gt;LUMA Working Papers" sheetId="282" r:id="rId64"/>
    <sheet name="LUMA’s Updates to RR" sheetId="284" r:id="rId65"/>
    <sheet name="&gt;&gt;TRS-3" sheetId="285" r:id="rId66"/>
    <sheet name="5.2.1 CS - Optimal" sheetId="286" r:id="rId67"/>
    <sheet name="5.2.1 CS - Constrained" sheetId="287" r:id="rId68"/>
    <sheet name="&gt;&gt;PREPA Working Papers" sheetId="283" r:id="rId69"/>
    <sheet name="FY26-FY28_PREPA Consolidated" sheetId="266" r:id="rId70"/>
    <sheet name="&gt;&gt;Genera Working Papers" sheetId="275" r:id="rId71"/>
    <sheet name="Genera Ex. 22.2 A-1" sheetId="278" r:id="rId72"/>
    <sheet name="Genera Ex. 22.2 A-2" sheetId="279" r:id="rId73"/>
    <sheet name="Final Revision" sheetId="276" r:id="rId74"/>
    <sheet name="Projects" sheetId="277" r:id="rId75"/>
  </sheets>
  <externalReferences>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 localSheetId="73">{"DCF","UPSIDE CASE",FALSE,"Sheet1";"DCF","BASE CASE",FALSE,"Sheet1";"DCF","DOWNSIDE CASE",FALSE,"Sheet1"}</definedName>
    <definedName name="\">{"DCF","UPSIDE CASE",FALSE,"Sheet1";"DCF","BASE CASE",FALSE,"Sheet1";"DCF","DOWNSIDE CASE",FALSE,"Sheet1"}</definedName>
    <definedName name="\0">#REF!</definedName>
    <definedName name="\a">#N/A</definedName>
    <definedName name="\B">#REF!</definedName>
    <definedName name="\C">#REF!</definedName>
    <definedName name="\d">#REF!</definedName>
    <definedName name="\e">#N/A</definedName>
    <definedName name="\H">#REF!</definedName>
    <definedName name="\i">#REF!</definedName>
    <definedName name="\l">#N/A</definedName>
    <definedName name="\O">#REF!</definedName>
    <definedName name="\p">#N/A</definedName>
    <definedName name="\R">#REF!</definedName>
    <definedName name="\s">#N/A</definedName>
    <definedName name="\sdf"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sdf"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V">#REF!</definedName>
    <definedName name="\x">#REF!</definedName>
    <definedName name="\z">#REF!</definedName>
    <definedName name="_">#REF!</definedName>
    <definedName name="____________________________________________________xlfn.BAHTTEXT" hidden="1">#NAME?</definedName>
    <definedName name="__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jul02" localSheetId="73" hidden="1">{#N/A,#N/A,FALSE,"MAY96 2260";#N/A,#N/A,FALSE,"system reclass";#N/A,#N/A,FALSE,"Items with no project number"}</definedName>
    <definedName name="___________________________________________________jul02" hidden="1">{#N/A,#N/A,FALSE,"MAY96 2260";#N/A,#N/A,FALSE,"system reclass";#N/A,#N/A,FALSE,"Items with no project number"}</definedName>
    <definedName name="__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_xlfn.BAHTTEXT" hidden="1">#NAME?</definedName>
    <definedName name="_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jul02" localSheetId="73" hidden="1">{#N/A,#N/A,FALSE,"MAY96 2260";#N/A,#N/A,FALSE,"system reclass";#N/A,#N/A,FALSE,"Items with no project number"}</definedName>
    <definedName name="__________________________________________________jul02" hidden="1">{#N/A,#N/A,FALSE,"MAY96 2260";#N/A,#N/A,FALSE,"system reclass";#N/A,#N/A,FALSE,"Items with no project number"}</definedName>
    <definedName name="_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_xlfn.BAHTTEXT" hidden="1">#NAME?</definedName>
    <definedName name="_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jul02" localSheetId="73" hidden="1">{#N/A,#N/A,FALSE,"MAY96 2260";#N/A,#N/A,FALSE,"system reclass";#N/A,#N/A,FALSE,"Items with no project number"}</definedName>
    <definedName name="_________________________________________________jul02" hidden="1">{#N/A,#N/A,FALSE,"MAY96 2260";#N/A,#N/A,FALSE,"system reclass";#N/A,#N/A,FALSE,"Items with no project number"}</definedName>
    <definedName name="_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_xlfn.BAHTTEXT" hidden="1">#NAME?</definedName>
    <definedName name="_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jul02" localSheetId="73" hidden="1">{#N/A,#N/A,FALSE,"MAY96 2260";#N/A,#N/A,FALSE,"system reclass";#N/A,#N/A,FALSE,"Items with no project number"}</definedName>
    <definedName name="________________________________________________jul02" hidden="1">{#N/A,#N/A,FALSE,"MAY96 2260";#N/A,#N/A,FALSE,"system reclass";#N/A,#N/A,FALSE,"Items with no project number"}</definedName>
    <definedName name="_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_xlfn.BAHTTEXT" hidden="1">#NAME?</definedName>
    <definedName name="_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jul02" localSheetId="73" hidden="1">{#N/A,#N/A,FALSE,"MAY96 2260";#N/A,#N/A,FALSE,"system reclass";#N/A,#N/A,FALSE,"Items with no project number"}</definedName>
    <definedName name="_______________________________________________jul02" hidden="1">{#N/A,#N/A,FALSE,"MAY96 2260";#N/A,#N/A,FALSE,"system reclass";#N/A,#N/A,FALSE,"Items with no project number"}</definedName>
    <definedName name="_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_xlfn.BAHTTEXT" hidden="1">#NAME?</definedName>
    <definedName name="_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jul02" localSheetId="73" hidden="1">{#N/A,#N/A,FALSE,"MAY96 2260";#N/A,#N/A,FALSE,"system reclass";#N/A,#N/A,FALSE,"Items with no project number"}</definedName>
    <definedName name="______________________________________________jul02" hidden="1">{#N/A,#N/A,FALSE,"MAY96 2260";#N/A,#N/A,FALSE,"system reclass";#N/A,#N/A,FALSE,"Items with no project number"}</definedName>
    <definedName name="_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_xlfn.BAHTTEXT" hidden="1">#NAME?</definedName>
    <definedName name="_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jul02" localSheetId="73" hidden="1">{#N/A,#N/A,FALSE,"MAY96 2260";#N/A,#N/A,FALSE,"system reclass";#N/A,#N/A,FALSE,"Items with no project number"}</definedName>
    <definedName name="_____________________________________________jul02" hidden="1">{#N/A,#N/A,FALSE,"MAY96 2260";#N/A,#N/A,FALSE,"system reclass";#N/A,#N/A,FALSE,"Items with no project number"}</definedName>
    <definedName name="_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_xlfn.BAHTTEXT" hidden="1">#NAME?</definedName>
    <definedName name="_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jul02" localSheetId="73" hidden="1">{#N/A,#N/A,FALSE,"MAY96 2260";#N/A,#N/A,FALSE,"system reclass";#N/A,#N/A,FALSE,"Items with no project number"}</definedName>
    <definedName name="____________________________________________jul02" hidden="1">{#N/A,#N/A,FALSE,"MAY96 2260";#N/A,#N/A,FALSE,"system reclass";#N/A,#N/A,FALSE,"Items with no project number"}</definedName>
    <definedName name="_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_xlfn.BAHTTEXT" hidden="1">#NAME?</definedName>
    <definedName name="_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jul02" localSheetId="73" hidden="1">{#N/A,#N/A,FALSE,"MAY96 2260";#N/A,#N/A,FALSE,"system reclass";#N/A,#N/A,FALSE,"Items with no project number"}</definedName>
    <definedName name="___________________________________________jul02" hidden="1">{#N/A,#N/A,FALSE,"MAY96 2260";#N/A,#N/A,FALSE,"system reclass";#N/A,#N/A,FALSE,"Items with no project number"}</definedName>
    <definedName name="_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_xlfn.BAHTTEXT" hidden="1">#NAME?</definedName>
    <definedName name="_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jul02" localSheetId="73" hidden="1">{#N/A,#N/A,FALSE,"MAY96 2260";#N/A,#N/A,FALSE,"system reclass";#N/A,#N/A,FALSE,"Items with no project number"}</definedName>
    <definedName name="__________________________________________jul02" hidden="1">{#N/A,#N/A,FALSE,"MAY96 2260";#N/A,#N/A,FALSE,"system reclass";#N/A,#N/A,FALSE,"Items with no project number"}</definedName>
    <definedName name="_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_xlfn.BAHTTEXT" hidden="1">#NAME?</definedName>
    <definedName name="_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jul02" localSheetId="73" hidden="1">{#N/A,#N/A,FALSE,"MAY96 2260";#N/A,#N/A,FALSE,"system reclass";#N/A,#N/A,FALSE,"Items with no project number"}</definedName>
    <definedName name="_________________________________________jul02" hidden="1">{#N/A,#N/A,FALSE,"MAY96 2260";#N/A,#N/A,FALSE,"system reclass";#N/A,#N/A,FALSE,"Items with no project number"}</definedName>
    <definedName name="_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_xlfn.BAHTTEXT" hidden="1">#NAME?</definedName>
    <definedName name="_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jul02" localSheetId="73" hidden="1">{#N/A,#N/A,FALSE,"MAY96 2260";#N/A,#N/A,FALSE,"system reclass";#N/A,#N/A,FALSE,"Items with no project number"}</definedName>
    <definedName name="________________________________________jul02" hidden="1">{#N/A,#N/A,FALSE,"MAY96 2260";#N/A,#N/A,FALSE,"system reclass";#N/A,#N/A,FALSE,"Items with no project number"}</definedName>
    <definedName name="_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_xlfn.BAHTTEXT" hidden="1">#NAME?</definedName>
    <definedName name="_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jul02" localSheetId="73" hidden="1">{#N/A,#N/A,FALSE,"MAY96 2260";#N/A,#N/A,FALSE,"system reclass";#N/A,#N/A,FALSE,"Items with no project number"}</definedName>
    <definedName name="_______________________________________jul02" hidden="1">{#N/A,#N/A,FALSE,"MAY96 2260";#N/A,#N/A,FALSE,"system reclass";#N/A,#N/A,FALSE,"Items with no project number"}</definedName>
    <definedName name="_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_xlfn.BAHTTEXT" hidden="1">#NAME?</definedName>
    <definedName name="_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jul02" localSheetId="73" hidden="1">{#N/A,#N/A,FALSE,"MAY96 2260";#N/A,#N/A,FALSE,"system reclass";#N/A,#N/A,FALSE,"Items with no project number"}</definedName>
    <definedName name="______________________________________jul02" hidden="1">{#N/A,#N/A,FALSE,"MAY96 2260";#N/A,#N/A,FALSE,"system reclass";#N/A,#N/A,FALSE,"Items with no project number"}</definedName>
    <definedName name="_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_xlfn.BAHTTEXT" hidden="1">#NAME?</definedName>
    <definedName name="_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jul02" localSheetId="73" hidden="1">{#N/A,#N/A,FALSE,"MAY96 2260";#N/A,#N/A,FALSE,"system reclass";#N/A,#N/A,FALSE,"Items with no project number"}</definedName>
    <definedName name="_____________________________________jul02" hidden="1">{#N/A,#N/A,FALSE,"MAY96 2260";#N/A,#N/A,FALSE,"system reclass";#N/A,#N/A,FALSE,"Items with no project number"}</definedName>
    <definedName name="_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_xlfn.BAHTTEXT" hidden="1">#NAME?</definedName>
    <definedName name="_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jul02" localSheetId="73" hidden="1">{#N/A,#N/A,FALSE,"MAY96 2260";#N/A,#N/A,FALSE,"system reclass";#N/A,#N/A,FALSE,"Items with no project number"}</definedName>
    <definedName name="____________________________________jul02" hidden="1">{#N/A,#N/A,FALSE,"MAY96 2260";#N/A,#N/A,FALSE,"system reclass";#N/A,#N/A,FALSE,"Items with no project number"}</definedName>
    <definedName name="_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_xlfn.BAHTTEXT" hidden="1">#NAME?</definedName>
    <definedName name="_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jul02" localSheetId="73" hidden="1">{#N/A,#N/A,FALSE,"MAY96 2260";#N/A,#N/A,FALSE,"system reclass";#N/A,#N/A,FALSE,"Items with no project number"}</definedName>
    <definedName name="___________________________________jul02" hidden="1">{#N/A,#N/A,FALSE,"MAY96 2260";#N/A,#N/A,FALSE,"system reclass";#N/A,#N/A,FALSE,"Items with no project number"}</definedName>
    <definedName name="_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_xlfn.BAHTTEXT" hidden="1">#NAME?</definedName>
    <definedName name="_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jul02" localSheetId="73" hidden="1">{#N/A,#N/A,FALSE,"MAY96 2260";#N/A,#N/A,FALSE,"system reclass";#N/A,#N/A,FALSE,"Items with no project number"}</definedName>
    <definedName name="__________________________________jul02" hidden="1">{#N/A,#N/A,FALSE,"MAY96 2260";#N/A,#N/A,FALSE,"system reclass";#N/A,#N/A,FALSE,"Items with no project number"}</definedName>
    <definedName name="_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_xlfn.BAHTTEXT" hidden="1">#NAME?</definedName>
    <definedName name="_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jul02" localSheetId="73" hidden="1">{#N/A,#N/A,FALSE,"MAY96 2260";#N/A,#N/A,FALSE,"system reclass";#N/A,#N/A,FALSE,"Items with no project number"}</definedName>
    <definedName name="_________________________________jul02" hidden="1">{#N/A,#N/A,FALSE,"MAY96 2260";#N/A,#N/A,FALSE,"system reclass";#N/A,#N/A,FALSE,"Items with no project number"}</definedName>
    <definedName name="_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_xlfn.BAHTTEXT" hidden="1">#NAME?</definedName>
    <definedName name="_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jul02" localSheetId="73" hidden="1">{#N/A,#N/A,FALSE,"MAY96 2260";#N/A,#N/A,FALSE,"system reclass";#N/A,#N/A,FALSE,"Items with no project number"}</definedName>
    <definedName name="________________________________jul02" hidden="1">{#N/A,#N/A,FALSE,"MAY96 2260";#N/A,#N/A,FALSE,"system reclass";#N/A,#N/A,FALSE,"Items with no project number"}</definedName>
    <definedName name="_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_xlfn.BAHTTEXT" hidden="1">#NAME?</definedName>
    <definedName name="_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jul02" localSheetId="73" hidden="1">{#N/A,#N/A,FALSE,"MAY96 2260";#N/A,#N/A,FALSE,"system reclass";#N/A,#N/A,FALSE,"Items with no project number"}</definedName>
    <definedName name="_______________________________jul02" hidden="1">{#N/A,#N/A,FALSE,"MAY96 2260";#N/A,#N/A,FALSE,"system reclass";#N/A,#N/A,FALSE,"Items with no project number"}</definedName>
    <definedName name="_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_xlfn.BAHTTEXT" hidden="1">#NAME?</definedName>
    <definedName name="_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jul02" localSheetId="73" hidden="1">{#N/A,#N/A,FALSE,"MAY96 2260";#N/A,#N/A,FALSE,"system reclass";#N/A,#N/A,FALSE,"Items with no project number"}</definedName>
    <definedName name="______________________________jul02" hidden="1">{#N/A,#N/A,FALSE,"MAY96 2260";#N/A,#N/A,FALSE,"system reclass";#N/A,#N/A,FALSE,"Items with no project number"}</definedName>
    <definedName name="_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_xlfn.BAHTTEXT" hidden="1">#NAME?</definedName>
    <definedName name="_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jul02" localSheetId="73" hidden="1">{#N/A,#N/A,FALSE,"MAY96 2260";#N/A,#N/A,FALSE,"system reclass";#N/A,#N/A,FALSE,"Items with no project number"}</definedName>
    <definedName name="_____________________________jul02" hidden="1">{#N/A,#N/A,FALSE,"MAY96 2260";#N/A,#N/A,FALSE,"system reclass";#N/A,#N/A,FALSE,"Items with no project number"}</definedName>
    <definedName name="_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_xlfn.BAHTTEXT" hidden="1">#NAME?</definedName>
    <definedName name="_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jul02" localSheetId="73" hidden="1">{#N/A,#N/A,FALSE,"MAY96 2260";#N/A,#N/A,FALSE,"system reclass";#N/A,#N/A,FALSE,"Items with no project number"}</definedName>
    <definedName name="____________________________jul02" hidden="1">{#N/A,#N/A,FALSE,"MAY96 2260";#N/A,#N/A,FALSE,"system reclass";#N/A,#N/A,FALSE,"Items with no project number"}</definedName>
    <definedName name="_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_xlfn.BAHTTEXT" hidden="1">#NAME?</definedName>
    <definedName name="_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jul02" localSheetId="73" hidden="1">{#N/A,#N/A,FALSE,"MAY96 2260";#N/A,#N/A,FALSE,"system reclass";#N/A,#N/A,FALSE,"Items with no project number"}</definedName>
    <definedName name="___________________________jul02" hidden="1">{#N/A,#N/A,FALSE,"MAY96 2260";#N/A,#N/A,FALSE,"system reclass";#N/A,#N/A,FALSE,"Items with no project number"}</definedName>
    <definedName name="_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_xlfn.BAHTTEXT" hidden="1">#NAME?</definedName>
    <definedName name="_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jul02" localSheetId="73" hidden="1">{#N/A,#N/A,FALSE,"MAY96 2260";#N/A,#N/A,FALSE,"system reclass";#N/A,#N/A,FALSE,"Items with no project number"}</definedName>
    <definedName name="__________________________jul02" hidden="1">{#N/A,#N/A,FALSE,"MAY96 2260";#N/A,#N/A,FALSE,"system reclass";#N/A,#N/A,FALSE,"Items with no project number"}</definedName>
    <definedName name="_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_xlfn.BAHTTEXT" hidden="1">#NAME?</definedName>
    <definedName name="_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jul02" localSheetId="73" hidden="1">{#N/A,#N/A,FALSE,"MAY96 2260";#N/A,#N/A,FALSE,"system reclass";#N/A,#N/A,FALSE,"Items with no project number"}</definedName>
    <definedName name="_________________________jul02" hidden="1">{#N/A,#N/A,FALSE,"MAY96 2260";#N/A,#N/A,FALSE,"system reclass";#N/A,#N/A,FALSE,"Items with no project number"}</definedName>
    <definedName name="_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_xlfn.BAHTTEXT" hidden="1">#NAME?</definedName>
    <definedName name="_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jul02" localSheetId="73" hidden="1">{#N/A,#N/A,FALSE,"MAY96 2260";#N/A,#N/A,FALSE,"system reclass";#N/A,#N/A,FALSE,"Items with no project number"}</definedName>
    <definedName name="________________________jul02" hidden="1">{#N/A,#N/A,FALSE,"MAY96 2260";#N/A,#N/A,FALSE,"system reclass";#N/A,#N/A,FALSE,"Items with no project number"}</definedName>
    <definedName name="_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_xlfn.BAHTTEXT" hidden="1">#NAME?</definedName>
    <definedName name="_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jul02" localSheetId="73" hidden="1">{#N/A,#N/A,FALSE,"MAY96 2260";#N/A,#N/A,FALSE,"system reclass";#N/A,#N/A,FALSE,"Items with no project number"}</definedName>
    <definedName name="_______________________jul02" hidden="1">{#N/A,#N/A,FALSE,"MAY96 2260";#N/A,#N/A,FALSE,"system reclass";#N/A,#N/A,FALSE,"Items with no project number"}</definedName>
    <definedName name="_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_xlfn.BAHTTEXT" hidden="1">#NAME?</definedName>
    <definedName name="_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jul02" localSheetId="73" hidden="1">{#N/A,#N/A,FALSE,"MAY96 2260";#N/A,#N/A,FALSE,"system reclass";#N/A,#N/A,FALSE,"Items with no project number"}</definedName>
    <definedName name="______________________jul02" hidden="1">{#N/A,#N/A,FALSE,"MAY96 2260";#N/A,#N/A,FALSE,"system reclass";#N/A,#N/A,FALSE,"Items with no project number"}</definedName>
    <definedName name="_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_xlfn.BAHTTEXT" hidden="1">#NAME?</definedName>
    <definedName name="_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jul02" localSheetId="73" hidden="1">{#N/A,#N/A,FALSE,"MAY96 2260";#N/A,#N/A,FALSE,"system reclass";#N/A,#N/A,FALSE,"Items with no project number"}</definedName>
    <definedName name="_____________________jul02" hidden="1">{#N/A,#N/A,FALSE,"MAY96 2260";#N/A,#N/A,FALSE,"system reclass";#N/A,#N/A,FALSE,"Items with no project number"}</definedName>
    <definedName name="_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_xlfn.BAHTTEXT" hidden="1">#NAME?</definedName>
    <definedName name="_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jul02" localSheetId="73" hidden="1">{#N/A,#N/A,FALSE,"MAY96 2260";#N/A,#N/A,FALSE,"system reclass";#N/A,#N/A,FALSE,"Items with no project number"}</definedName>
    <definedName name="____________________jul02" hidden="1">{#N/A,#N/A,FALSE,"MAY96 2260";#N/A,#N/A,FALSE,"system reclass";#N/A,#N/A,FALSE,"Items with no project number"}</definedName>
    <definedName name="_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_xlfn.BAHTTEXT" hidden="1">#NAME?</definedName>
    <definedName name="_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jul02" localSheetId="73" hidden="1">{#N/A,#N/A,FALSE,"MAY96 2260";#N/A,#N/A,FALSE,"system reclass";#N/A,#N/A,FALSE,"Items with no project number"}</definedName>
    <definedName name="___________________jul02" hidden="1">{#N/A,#N/A,FALSE,"MAY96 2260";#N/A,#N/A,FALSE,"system reclass";#N/A,#N/A,FALSE,"Items with no project number"}</definedName>
    <definedName name="_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_xlfn.BAHTTEXT" hidden="1">#NAME?</definedName>
    <definedName name="__________________a1" localSheetId="73" hidden="1">{"Units A",#N/A,FALSE,"FY95SLS";"Units B",#N/A,FALSE,"FY95SLS"}</definedName>
    <definedName name="__________________a1" hidden="1">{"Units A",#N/A,FALSE,"FY95SLS";"Units B",#N/A,FALSE,"FY95SLS"}</definedName>
    <definedName name="_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jul02" localSheetId="73" hidden="1">{#N/A,#N/A,FALSE,"MAY96 2260";#N/A,#N/A,FALSE,"system reclass";#N/A,#N/A,FALSE,"Items with no project number"}</definedName>
    <definedName name="__________________jul02" hidden="1">{#N/A,#N/A,FALSE,"MAY96 2260";#N/A,#N/A,FALSE,"system reclass";#N/A,#N/A,FALSE,"Items with no project number"}</definedName>
    <definedName name="_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_T1" localSheetId="73" hidden="1">{"Units A",#N/A,FALSE,"FY95SLS";"Units B",#N/A,FALSE,"FY95SLS"}</definedName>
    <definedName name="__________________T1" hidden="1">{"Units A",#N/A,FALSE,"FY95SLS";"Units B",#N/A,FALSE,"FY95SLS"}</definedName>
    <definedName name="__________________T2" localSheetId="73" hidden="1">{"Units A",#N/A,FALSE,"FY95SLS";"Units B",#N/A,FALSE,"FY95SLS"}</definedName>
    <definedName name="__________________T2" hidden="1">{"Units A",#N/A,FALSE,"FY95SLS";"Units B",#N/A,FALSE,"FY95SLS"}</definedName>
    <definedName name="__________________xlfn.BAHTTEXT" hidden="1">#NAME?</definedName>
    <definedName name="_________________a1" localSheetId="73" hidden="1">{"Units A",#N/A,FALSE,"FY95SLS";"Units B",#N/A,FALSE,"FY95SLS"}</definedName>
    <definedName name="_________________a1" hidden="1">{"Units A",#N/A,FALSE,"FY95SLS";"Units B",#N/A,FALSE,"FY95SLS"}</definedName>
    <definedName name="_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jul02" localSheetId="73" hidden="1">{#N/A,#N/A,FALSE,"MAY96 2260";#N/A,#N/A,FALSE,"system reclass";#N/A,#N/A,FALSE,"Items with no project number"}</definedName>
    <definedName name="_________________jul02" hidden="1">{#N/A,#N/A,FALSE,"MAY96 2260";#N/A,#N/A,FALSE,"system reclass";#N/A,#N/A,FALSE,"Items with no project number"}</definedName>
    <definedName name="_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_PSM3" localSheetId="73" hidden="1">{"Pound Sterling",#N/A,TRUE,"PPD";"Pound Sterling",#N/A,TRUE,"Anaquest";"Pound Sterling",#N/A,TRUE,"Delta";"Pound Sterling",#N/A,TRUE,"INO"}</definedName>
    <definedName name="_________________PSM3" hidden="1">{"Pound Sterling",#N/A,TRUE,"PPD";"Pound Sterling",#N/A,TRUE,"Anaquest";"Pound Sterling",#N/A,TRUE,"Delta";"Pound Sterling",#N/A,TRUE,"INO"}</definedName>
    <definedName name="_________________T1" localSheetId="73" hidden="1">{"Units A",#N/A,FALSE,"FY95SLS";"Units B",#N/A,FALSE,"FY95SLS"}</definedName>
    <definedName name="_________________T1" hidden="1">{"Units A",#N/A,FALSE,"FY95SLS";"Units B",#N/A,FALSE,"FY95SLS"}</definedName>
    <definedName name="_________________T2" localSheetId="73" hidden="1">{"Units A",#N/A,FALSE,"FY95SLS";"Units B",#N/A,FALSE,"FY95SLS"}</definedName>
    <definedName name="_________________T2" hidden="1">{"Units A",#N/A,FALSE,"FY95SLS";"Units B",#N/A,FALSE,"FY95SLS"}</definedName>
    <definedName name="_________________xlfn.BAHTTEXT" hidden="1">#NAME?</definedName>
    <definedName name="________________a1" localSheetId="73" hidden="1">{"Units A",#N/A,FALSE,"FY95SLS";"Units B",#N/A,FALSE,"FY95SLS"}</definedName>
    <definedName name="________________a1" hidden="1">{"Units A",#N/A,FALSE,"FY95SLS";"Units B",#N/A,FALSE,"FY95SLS"}</definedName>
    <definedName name="_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jul02" localSheetId="73" hidden="1">{#N/A,#N/A,FALSE,"MAY96 2260";#N/A,#N/A,FALSE,"system reclass";#N/A,#N/A,FALSE,"Items with no project number"}</definedName>
    <definedName name="________________jul02" hidden="1">{#N/A,#N/A,FALSE,"MAY96 2260";#N/A,#N/A,FALSE,"system reclass";#N/A,#N/A,FALSE,"Items with no project number"}</definedName>
    <definedName name="_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_PSM3" localSheetId="73" hidden="1">{"Pound Sterling",#N/A,TRUE,"PPD";"Pound Sterling",#N/A,TRUE,"Anaquest";"Pound Sterling",#N/A,TRUE,"Delta";"Pound Sterling",#N/A,TRUE,"INO"}</definedName>
    <definedName name="________________PSM3" hidden="1">{"Pound Sterling",#N/A,TRUE,"PPD";"Pound Sterling",#N/A,TRUE,"Anaquest";"Pound Sterling",#N/A,TRUE,"Delta";"Pound Sterling",#N/A,TRUE,"INO"}</definedName>
    <definedName name="________________T1" localSheetId="73" hidden="1">{"Units A",#N/A,FALSE,"FY95SLS";"Units B",#N/A,FALSE,"FY95SLS"}</definedName>
    <definedName name="________________T1" hidden="1">{"Units A",#N/A,FALSE,"FY95SLS";"Units B",#N/A,FALSE,"FY95SLS"}</definedName>
    <definedName name="________________T2" localSheetId="73" hidden="1">{"Units A",#N/A,FALSE,"FY95SLS";"Units B",#N/A,FALSE,"FY95SLS"}</definedName>
    <definedName name="________________T2" hidden="1">{"Units A",#N/A,FALSE,"FY95SLS";"Units B",#N/A,FALSE,"FY95SLS"}</definedName>
    <definedName name="________________xlfn.BAHTTEXT" hidden="1">#NAME?</definedName>
    <definedName name="_______________a1" localSheetId="73" hidden="1">{"Units A",#N/A,FALSE,"FY95SLS";"Units B",#N/A,FALSE,"FY95SLS"}</definedName>
    <definedName name="_______________a1" hidden="1">{"Units A",#N/A,FALSE,"FY95SLS";"Units B",#N/A,FALSE,"FY95SLS"}</definedName>
    <definedName name="_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jul02" localSheetId="73" hidden="1">{#N/A,#N/A,FALSE,"MAY96 2260";#N/A,#N/A,FALSE,"system reclass";#N/A,#N/A,FALSE,"Items with no project number"}</definedName>
    <definedName name="_______________jul02" hidden="1">{#N/A,#N/A,FALSE,"MAY96 2260";#N/A,#N/A,FALSE,"system reclass";#N/A,#N/A,FALSE,"Items with no project number"}</definedName>
    <definedName name="_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_PSM3" localSheetId="73" hidden="1">{"Pound Sterling",#N/A,TRUE,"PPD";"Pound Sterling",#N/A,TRUE,"Anaquest";"Pound Sterling",#N/A,TRUE,"Delta";"Pound Sterling",#N/A,TRUE,"INO"}</definedName>
    <definedName name="_______________PSM3" hidden="1">{"Pound Sterling",#N/A,TRUE,"PPD";"Pound Sterling",#N/A,TRUE,"Anaquest";"Pound Sterling",#N/A,TRUE,"Delta";"Pound Sterling",#N/A,TRUE,"INO"}</definedName>
    <definedName name="_______________T1" localSheetId="73" hidden="1">{"Units A",#N/A,FALSE,"FY95SLS";"Units B",#N/A,FALSE,"FY95SLS"}</definedName>
    <definedName name="_______________T1" hidden="1">{"Units A",#N/A,FALSE,"FY95SLS";"Units B",#N/A,FALSE,"FY95SLS"}</definedName>
    <definedName name="_______________T2" localSheetId="73" hidden="1">{"Units A",#N/A,FALSE,"FY95SLS";"Units B",#N/A,FALSE,"FY95SLS"}</definedName>
    <definedName name="_______________T2" hidden="1">{"Units A",#N/A,FALSE,"FY95SLS";"Units B",#N/A,FALSE,"FY95SLS"}</definedName>
    <definedName name="_______________xlfn.BAHTTEXT" hidden="1">#NAME?</definedName>
    <definedName name="______________a1" localSheetId="73" hidden="1">{"Units A",#N/A,FALSE,"FY95SLS";"Units B",#N/A,FALSE,"FY95SLS"}</definedName>
    <definedName name="______________a1" hidden="1">{"Units A",#N/A,FALSE,"FY95SLS";"Units B",#N/A,FALSE,"FY95SLS"}</definedName>
    <definedName name="______________a2" localSheetId="73" hidden="1">{"TotalGeralDespesasPorArea",#N/A,FALSE,"VinculosAccessEfetivo"}</definedName>
    <definedName name="______________a2" hidden="1">{"TotalGeralDespesasPorArea",#N/A,FALSE,"VinculosAccessEfetivo"}</definedName>
    <definedName name="_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jul02" localSheetId="73" hidden="1">{#N/A,#N/A,FALSE,"MAY96 2260";#N/A,#N/A,FALSE,"system reclass";#N/A,#N/A,FALSE,"Items with no project number"}</definedName>
    <definedName name="______________jul02" hidden="1">{#N/A,#N/A,FALSE,"MAY96 2260";#N/A,#N/A,FALSE,"system reclass";#N/A,#N/A,FALSE,"Items with no project number"}</definedName>
    <definedName name="_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_PSM3" localSheetId="73" hidden="1">{"Pound Sterling",#N/A,TRUE,"PPD";"Pound Sterling",#N/A,TRUE,"Anaquest";"Pound Sterling",#N/A,TRUE,"Delta";"Pound Sterling",#N/A,TRUE,"INO"}</definedName>
    <definedName name="______________PSM3" hidden="1">{"Pound Sterling",#N/A,TRUE,"PPD";"Pound Sterling",#N/A,TRUE,"Anaquest";"Pound Sterling",#N/A,TRUE,"Delta";"Pound Sterling",#N/A,TRUE,"INO"}</definedName>
    <definedName name="______________T1" localSheetId="73" hidden="1">{"Units A",#N/A,FALSE,"FY95SLS";"Units B",#N/A,FALSE,"FY95SLS"}</definedName>
    <definedName name="______________T1" hidden="1">{"Units A",#N/A,FALSE,"FY95SLS";"Units B",#N/A,FALSE,"FY95SLS"}</definedName>
    <definedName name="______________T2" localSheetId="73" hidden="1">{"Units A",#N/A,FALSE,"FY95SLS";"Units B",#N/A,FALSE,"FY95SLS"}</definedName>
    <definedName name="______________T2" hidden="1">{"Units A",#N/A,FALSE,"FY95SLS";"Units B",#N/A,FALSE,"FY95SLS"}</definedName>
    <definedName name="______________xlfn.BAHTTEXT" hidden="1">#NAME?</definedName>
    <definedName name="_____________a1" localSheetId="73" hidden="1">{"Units A",#N/A,FALSE,"FY95SLS";"Units B",#N/A,FALSE,"FY95SLS"}</definedName>
    <definedName name="_____________a1" hidden="1">{"Units A",#N/A,FALSE,"FY95SLS";"Units B",#N/A,FALSE,"FY95SLS"}</definedName>
    <definedName name="_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jul02" localSheetId="73" hidden="1">{#N/A,#N/A,FALSE,"MAY96 2260";#N/A,#N/A,FALSE,"system reclass";#N/A,#N/A,FALSE,"Items with no project number"}</definedName>
    <definedName name="_____________jul02" hidden="1">{#N/A,#N/A,FALSE,"MAY96 2260";#N/A,#N/A,FALSE,"system reclass";#N/A,#N/A,FALSE,"Items with no project number"}</definedName>
    <definedName name="_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_pd123" localSheetId="73" hidden="1">{"Units A",#N/A,FALSE,"FY95SLS";"Units B",#N/A,FALSE,"FY95SLS"}</definedName>
    <definedName name="_____________pd123" hidden="1">{"Units A",#N/A,FALSE,"FY95SLS";"Units B",#N/A,FALSE,"FY95SLS"}</definedName>
    <definedName name="_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_PSM3" localSheetId="73" hidden="1">{"Pound Sterling",#N/A,TRUE,"PPD";"Pound Sterling",#N/A,TRUE,"Anaquest";"Pound Sterling",#N/A,TRUE,"Delta";"Pound Sterling",#N/A,TRUE,"INO"}</definedName>
    <definedName name="_____________PSM3" hidden="1">{"Pound Sterling",#N/A,TRUE,"PPD";"Pound Sterling",#N/A,TRUE,"Anaquest";"Pound Sterling",#N/A,TRUE,"Delta";"Pound Sterling",#N/A,TRUE,"INO"}</definedName>
    <definedName name="_____________T1" localSheetId="73" hidden="1">{"Units A",#N/A,FALSE,"FY95SLS";"Units B",#N/A,FALSE,"FY95SLS"}</definedName>
    <definedName name="_____________T1" hidden="1">{"Units A",#N/A,FALSE,"FY95SLS";"Units B",#N/A,FALSE,"FY95SLS"}</definedName>
    <definedName name="_____________T2" localSheetId="73" hidden="1">{"Units A",#N/A,FALSE,"FY95SLS";"Units B",#N/A,FALSE,"FY95SLS"}</definedName>
    <definedName name="_____________T2" hidden="1">{"Units A",#N/A,FALSE,"FY95SLS";"Units B",#N/A,FALSE,"FY95SLS"}</definedName>
    <definedName name="_____________xlfn.BAHTTEXT" hidden="1">#NAME?</definedName>
    <definedName name="____________a1" localSheetId="73" hidden="1">{"Units A",#N/A,FALSE,"FY95SLS";"Units B",#N/A,FALSE,"FY95SLS"}</definedName>
    <definedName name="____________a1" hidden="1">{"Units A",#N/A,FALSE,"FY95SLS";"Units B",#N/A,FALSE,"FY95SLS"}</definedName>
    <definedName name="____________a2" localSheetId="73" hidden="1">{"TotalGeralDespesasPorArea",#N/A,FALSE,"VinculosAccessEfetivo"}</definedName>
    <definedName name="____________a2" hidden="1">{"TotalGeralDespesasPorArea",#N/A,FALSE,"VinculosAccessEfetivo"}</definedName>
    <definedName name="_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jul02" localSheetId="73" hidden="1">{#N/A,#N/A,FALSE,"MAY96 2260";#N/A,#N/A,FALSE,"system reclass";#N/A,#N/A,FALSE,"Items with no project number"}</definedName>
    <definedName name="____________jul02" hidden="1">{#N/A,#N/A,FALSE,"MAY96 2260";#N/A,#N/A,FALSE,"system reclass";#N/A,#N/A,FALSE,"Items with no project number"}</definedName>
    <definedName name="_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_pd123" localSheetId="73" hidden="1">{"Units A",#N/A,FALSE,"FY95SLS";"Units B",#N/A,FALSE,"FY95SLS"}</definedName>
    <definedName name="____________pd123" hidden="1">{"Units A",#N/A,FALSE,"FY95SLS";"Units B",#N/A,FALSE,"FY95SLS"}</definedName>
    <definedName name="_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_PSM3" localSheetId="73" hidden="1">{"Pound Sterling",#N/A,TRUE,"PPD";"Pound Sterling",#N/A,TRUE,"Anaquest";"Pound Sterling",#N/A,TRUE,"Delta";"Pound Sterling",#N/A,TRUE,"INO"}</definedName>
    <definedName name="____________PSM3" hidden="1">{"Pound Sterling",#N/A,TRUE,"PPD";"Pound Sterling",#N/A,TRUE,"Anaquest";"Pound Sterling",#N/A,TRUE,"Delta";"Pound Sterling",#N/A,TRUE,"INO"}</definedName>
    <definedName name="____________T1" localSheetId="73" hidden="1">{"Units A",#N/A,FALSE,"FY95SLS";"Units B",#N/A,FALSE,"FY95SLS"}</definedName>
    <definedName name="____________T1" hidden="1">{"Units A",#N/A,FALSE,"FY95SLS";"Units B",#N/A,FALSE,"FY95SLS"}</definedName>
    <definedName name="____________T2" localSheetId="73" hidden="1">{"Units A",#N/A,FALSE,"FY95SLS";"Units B",#N/A,FALSE,"FY95SLS"}</definedName>
    <definedName name="____________T2" hidden="1">{"Units A",#N/A,FALSE,"FY95SLS";"Units B",#N/A,FALSE,"FY95SLS"}</definedName>
    <definedName name="____________xlfn.BAHTTEXT" hidden="1">#NAME?</definedName>
    <definedName name="___________a1" localSheetId="73" hidden="1">{"Units A",#N/A,FALSE,"FY95SLS";"Units B",#N/A,FALSE,"FY95SLS"}</definedName>
    <definedName name="___________a1" hidden="1">{"Units A",#N/A,FALSE,"FY95SLS";"Units B",#N/A,FALSE,"FY95SLS"}</definedName>
    <definedName name="___________a2" localSheetId="73" hidden="1">{"TotalGeralDespesasPorArea",#N/A,FALSE,"VinculosAccessEfetivo"}</definedName>
    <definedName name="___________a2" hidden="1">{"TotalGeralDespesasPorArea",#N/A,FALSE,"VinculosAccessEfetivo"}</definedName>
    <definedName name="_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jul02" localSheetId="73" hidden="1">{#N/A,#N/A,FALSE,"MAY96 2260";#N/A,#N/A,FALSE,"system reclass";#N/A,#N/A,FALSE,"Items with no project number"}</definedName>
    <definedName name="___________jul02" hidden="1">{#N/A,#N/A,FALSE,"MAY96 2260";#N/A,#N/A,FALSE,"system reclass";#N/A,#N/A,FALSE,"Items with no project number"}</definedName>
    <definedName name="_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_pd123" localSheetId="73" hidden="1">{"Units A",#N/A,FALSE,"FY95SLS";"Units B",#N/A,FALSE,"FY95SLS"}</definedName>
    <definedName name="___________pd123" hidden="1">{"Units A",#N/A,FALSE,"FY95SLS";"Units B",#N/A,FALSE,"FY95SLS"}</definedName>
    <definedName name="_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_PSM3" localSheetId="73" hidden="1">{"Pound Sterling",#N/A,TRUE,"PPD";"Pound Sterling",#N/A,TRUE,"Anaquest";"Pound Sterling",#N/A,TRUE,"Delta";"Pound Sterling",#N/A,TRUE,"INO"}</definedName>
    <definedName name="___________PSM3" hidden="1">{"Pound Sterling",#N/A,TRUE,"PPD";"Pound Sterling",#N/A,TRUE,"Anaquest";"Pound Sterling",#N/A,TRUE,"Delta";"Pound Sterling",#N/A,TRUE,"INO"}</definedName>
    <definedName name="___________T1" localSheetId="73" hidden="1">{"Units A",#N/A,FALSE,"FY95SLS";"Units B",#N/A,FALSE,"FY95SLS"}</definedName>
    <definedName name="___________T1" hidden="1">{"Units A",#N/A,FALSE,"FY95SLS";"Units B",#N/A,FALSE,"FY95SLS"}</definedName>
    <definedName name="___________T2" localSheetId="73" hidden="1">{"Units A",#N/A,FALSE,"FY95SLS";"Units B",#N/A,FALSE,"FY95SLS"}</definedName>
    <definedName name="___________T2" hidden="1">{"Units A",#N/A,FALSE,"FY95SLS";"Units B",#N/A,FALSE,"FY95SLS"}</definedName>
    <definedName name="___________xlfn.BAHTTEXT" hidden="1">#NAME?</definedName>
    <definedName name="__________a1" localSheetId="73" hidden="1">{"Units A",#N/A,FALSE,"FY95SLS";"Units B",#N/A,FALSE,"FY95SLS"}</definedName>
    <definedName name="__________a1" hidden="1">{"Units A",#N/A,FALSE,"FY95SLS";"Units B",#N/A,FALSE,"FY95SLS"}</definedName>
    <definedName name="_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HGP1010" localSheetId="73" hidden="1">{"'Sheet1'!$A$1:$H$36"}</definedName>
    <definedName name="__________HGP1010" hidden="1">{"'Sheet1'!$A$1:$H$36"}</definedName>
    <definedName name="__________jul02" localSheetId="73" hidden="1">{#N/A,#N/A,FALSE,"MAY96 2260";#N/A,#N/A,FALSE,"system reclass";#N/A,#N/A,FALSE,"Items with no project number"}</definedName>
    <definedName name="__________jul02" hidden="1">{#N/A,#N/A,FALSE,"MAY96 2260";#N/A,#N/A,FALSE,"system reclass";#N/A,#N/A,FALSE,"Items with no project number"}</definedName>
    <definedName name="__________jyr6" localSheetId="7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________jyr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_PSM3" localSheetId="73" hidden="1">{"Pound Sterling",#N/A,TRUE,"PPD";"Pound Sterling",#N/A,TRUE,"Anaquest";"Pound Sterling",#N/A,TRUE,"Delta";"Pound Sterling",#N/A,TRUE,"INO"}</definedName>
    <definedName name="__________PSM3" hidden="1">{"Pound Sterling",#N/A,TRUE,"PPD";"Pound Sterling",#N/A,TRUE,"Anaquest";"Pound Sterling",#N/A,TRUE,"Delta";"Pound Sterling",#N/A,TRUE,"INO"}</definedName>
    <definedName name="__________T1" localSheetId="73" hidden="1">{"Units A",#N/A,FALSE,"FY95SLS";"Units B",#N/A,FALSE,"FY95SLS"}</definedName>
    <definedName name="__________T1" hidden="1">{"Units A",#N/A,FALSE,"FY95SLS";"Units B",#N/A,FALSE,"FY95SLS"}</definedName>
    <definedName name="__________T2" localSheetId="73" hidden="1">{"Units A",#N/A,FALSE,"FY95SLS";"Units B",#N/A,FALSE,"FY95SLS"}</definedName>
    <definedName name="__________T2" hidden="1">{"Units A",#N/A,FALSE,"FY95SLS";"Units B",#N/A,FALSE,"FY95SLS"}</definedName>
    <definedName name="__________wpl2" localSheetId="73" hidden="1">{#N/A,#N/A,FALSE,"Aging Summary";#N/A,#N/A,FALSE,"Ratio Analysis";#N/A,#N/A,FALSE,"Test 120 Day Accts";#N/A,#N/A,FALSE,"Tickmarks"}</definedName>
    <definedName name="__________wpl2" hidden="1">{#N/A,#N/A,FALSE,"Aging Summary";#N/A,#N/A,FALSE,"Ratio Analysis";#N/A,#N/A,FALSE,"Test 120 Day Accts";#N/A,#N/A,FALSE,"Tickmarks"}</definedName>
    <definedName name="__________xlfn.BAHTTEXT" hidden="1">#NAME?</definedName>
    <definedName name="_________a1" localSheetId="73" hidden="1">{"Units A",#N/A,FALSE,"FY95SLS";"Units B",#N/A,FALSE,"FY95SLS"}</definedName>
    <definedName name="_________a1" hidden="1">{"Units A",#N/A,FALSE,"FY95SLS";"Units B",#N/A,FALSE,"FY95SLS"}</definedName>
    <definedName name="_________a2" localSheetId="73" hidden="1">{"TotalGeralDespesasPorArea",#N/A,FALSE,"VinculosAccessEfetivo"}</definedName>
    <definedName name="_________a2" hidden="1">{"TotalGeralDespesasPorArea",#N/A,FALSE,"VinculosAccessEfetivo"}</definedName>
    <definedName name="_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jul02" localSheetId="73" hidden="1">{#N/A,#N/A,FALSE,"MAY96 2260";#N/A,#N/A,FALSE,"system reclass";#N/A,#N/A,FALSE,"Items with no project number"}</definedName>
    <definedName name="_________jul02" hidden="1">{#N/A,#N/A,FALSE,"MAY96 2260";#N/A,#N/A,FALSE,"system reclass";#N/A,#N/A,FALSE,"Items with no project number"}</definedName>
    <definedName name="_________key1" hidden="1">#REF!</definedName>
    <definedName name="_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_pd123" localSheetId="73" hidden="1">{"Units A",#N/A,FALSE,"FY95SLS";"Units B",#N/A,FALSE,"FY95SLS"}</definedName>
    <definedName name="_________pd123" hidden="1">{"Units A",#N/A,FALSE,"FY95SLS";"Units B",#N/A,FALSE,"FY95SLS"}</definedName>
    <definedName name="_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_PSM3" localSheetId="73" hidden="1">{"Pound Sterling",#N/A,TRUE,"PPD";"Pound Sterling",#N/A,TRUE,"Anaquest";"Pound Sterling",#N/A,TRUE,"Delta";"Pound Sterling",#N/A,TRUE,"INO"}</definedName>
    <definedName name="_________PSM3" hidden="1">{"Pound Sterling",#N/A,TRUE,"PPD";"Pound Sterling",#N/A,TRUE,"Anaquest";"Pound Sterling",#N/A,TRUE,"Delta";"Pound Sterling",#N/A,TRUE,"INO"}</definedName>
    <definedName name="_________T1" localSheetId="73" hidden="1">{"Units A",#N/A,FALSE,"FY95SLS";"Units B",#N/A,FALSE,"FY95SLS"}</definedName>
    <definedName name="_________T1" hidden="1">{"Units A",#N/A,FALSE,"FY95SLS";"Units B",#N/A,FALSE,"FY95SLS"}</definedName>
    <definedName name="_________T2" localSheetId="73" hidden="1">{"Units A",#N/A,FALSE,"FY95SLS";"Units B",#N/A,FALSE,"FY95SLS"}</definedName>
    <definedName name="_________T2" hidden="1">{"Units A",#N/A,FALSE,"FY95SLS";"Units B",#N/A,FALSE,"FY95SLS"}</definedName>
    <definedName name="_________xlfn.BAHTTEXT" hidden="1">#NAME?</definedName>
    <definedName name="________a1" localSheetId="73" hidden="1">{"Units A",#N/A,FALSE,"FY95SLS";"Units B",#N/A,FALSE,"FY95SLS"}</definedName>
    <definedName name="________a1" hidden="1">{"Units A",#N/A,FALSE,"FY95SLS";"Units B",#N/A,FALSE,"FY95SLS"}</definedName>
    <definedName name="_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jul02" localSheetId="73" hidden="1">{#N/A,#N/A,FALSE,"MAY96 2260";#N/A,#N/A,FALSE,"system reclass";#N/A,#N/A,FALSE,"Items with no project number"}</definedName>
    <definedName name="________jul02" hidden="1">{#N/A,#N/A,FALSE,"MAY96 2260";#N/A,#N/A,FALSE,"system reclass";#N/A,#N/A,FALSE,"Items with no project number"}</definedName>
    <definedName name="________key1" hidden="1">#REF!</definedName>
    <definedName name="________key2" hidden="1">#REF!</definedName>
    <definedName name="_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_pd123" localSheetId="73" hidden="1">{"Units A",#N/A,FALSE,"FY95SLS";"Units B",#N/A,FALSE,"FY95SLS"}</definedName>
    <definedName name="________pd123" hidden="1">{"Units A",#N/A,FALSE,"FY95SLS";"Units B",#N/A,FALSE,"FY95SLS"}</definedName>
    <definedName name="_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_PSM3" localSheetId="73" hidden="1">{"Pound Sterling",#N/A,TRUE,"PPD";"Pound Sterling",#N/A,TRUE,"Anaquest";"Pound Sterling",#N/A,TRUE,"Delta";"Pound Sterling",#N/A,TRUE,"INO"}</definedName>
    <definedName name="________PSM3" hidden="1">{"Pound Sterling",#N/A,TRUE,"PPD";"Pound Sterling",#N/A,TRUE,"Anaquest";"Pound Sterling",#N/A,TRUE,"Delta";"Pound Sterling",#N/A,TRUE,"INO"}</definedName>
    <definedName name="________T1" localSheetId="73" hidden="1">{"Units A",#N/A,FALSE,"FY95SLS";"Units B",#N/A,FALSE,"FY95SLS"}</definedName>
    <definedName name="________T1" hidden="1">{"Units A",#N/A,FALSE,"FY95SLS";"Units B",#N/A,FALSE,"FY95SLS"}</definedName>
    <definedName name="________T2" localSheetId="73" hidden="1">{"Units A",#N/A,FALSE,"FY95SLS";"Units B",#N/A,FALSE,"FY95SLS"}</definedName>
    <definedName name="________T2" hidden="1">{"Units A",#N/A,FALSE,"FY95SLS";"Units B",#N/A,FALSE,"FY95SLS"}</definedName>
    <definedName name="________t3" hidden="1">#N/A</definedName>
    <definedName name="________xlfn.BAHTTEXT" hidden="1">#NAME?</definedName>
    <definedName name="_______a1" localSheetId="73" hidden="1">{"Units A",#N/A,FALSE,"FY95SLS";"Units B",#N/A,FALSE,"FY95SLS"}</definedName>
    <definedName name="_______a1" hidden="1">{"Units A",#N/A,FALSE,"FY95SLS";"Units B",#N/A,FALSE,"FY95SLS"}</definedName>
    <definedName name="_______a2" localSheetId="73" hidden="1">{"TotalGeralDespesasPorArea",#N/A,FALSE,"VinculosAccessEfetivo"}</definedName>
    <definedName name="_______a2" hidden="1">{"TotalGeralDespesasPorArea",#N/A,FALSE,"VinculosAccessEfetivo"}</definedName>
    <definedName name="_______APR1">#REF!</definedName>
    <definedName name="_______AUG1">#REF!</definedName>
    <definedName name="_______DEC1">#REF!</definedName>
    <definedName name="__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_FEB1">#REF!</definedName>
    <definedName name="_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gh45">#REF!</definedName>
    <definedName name="_______HWO2" localSheetId="73" hidden="1">{"headcount for Marketing calendar 98",#N/A,FALSE,"Area";"headcount for Marketing for fiscal 1999",#N/A,FALSE,"Area";"headcount for Marketing for Fiscal 2000",#N/A,FALSE,"Area"}</definedName>
    <definedName name="_______HWO2" hidden="1">{"headcount for Marketing calendar 98",#N/A,FALSE,"Area";"headcount for Marketing for fiscal 1999",#N/A,FALSE,"Area";"headcount for Marketing for Fiscal 2000",#N/A,FALSE,"Area"}</definedName>
    <definedName name="_______i8">#REF!</definedName>
    <definedName name="_______JAN1">#REF!</definedName>
    <definedName name="_______jul02" localSheetId="73" hidden="1">{#N/A,#N/A,FALSE,"MAY96 2260";#N/A,#N/A,FALSE,"system reclass";#N/A,#N/A,FALSE,"Items with no project number"}</definedName>
    <definedName name="_______jul02" hidden="1">{#N/A,#N/A,FALSE,"MAY96 2260";#N/A,#N/A,FALSE,"system reclass";#N/A,#N/A,FALSE,"Items with no project number"}</definedName>
    <definedName name="_______JUL1">#REF!</definedName>
    <definedName name="_______JUN1">#REF!</definedName>
    <definedName name="_______key1" hidden="1">#REF!</definedName>
    <definedName name="_______key2" hidden="1">#REF!</definedName>
    <definedName name="_______MAR1">#REF!</definedName>
    <definedName name="_______MAY1">#REF!</definedName>
    <definedName name="_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_NOV1">#REF!</definedName>
    <definedName name="_______OCT1">#REF!</definedName>
    <definedName name="_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_PSM3" localSheetId="73" hidden="1">{"Pound Sterling",#N/A,TRUE,"PPD";"Pound Sterling",#N/A,TRUE,"Anaquest";"Pound Sterling",#N/A,TRUE,"Delta";"Pound Sterling",#N/A,TRUE,"INO"}</definedName>
    <definedName name="_______PSM3" hidden="1">{"Pound Sterling",#N/A,TRUE,"PPD";"Pound Sterling",#N/A,TRUE,"Anaquest";"Pound Sterling",#N/A,TRUE,"Delta";"Pound Sterling",#N/A,TRUE,"INO"}</definedName>
    <definedName name="_______q3" hidden="1">#REF!</definedName>
    <definedName name="_______SEP1">#REF!</definedName>
    <definedName name="_______T1" localSheetId="73" hidden="1">{"Units A",#N/A,FALSE,"FY95SLS";"Units B",#N/A,FALSE,"FY95SLS"}</definedName>
    <definedName name="_______T1" hidden="1">{"Units A",#N/A,FALSE,"FY95SLS";"Units B",#N/A,FALSE,"FY95SLS"}</definedName>
    <definedName name="_______T2" localSheetId="73" hidden="1">{"Units A",#N/A,FALSE,"FY95SLS";"Units B",#N/A,FALSE,"FY95SLS"}</definedName>
    <definedName name="_______T2" hidden="1">{"Units A",#N/A,FALSE,"FY95SLS";"Units B",#N/A,FALSE,"FY95SLS"}</definedName>
    <definedName name="_______t3" hidden="1">#N/A</definedName>
    <definedName name="_______tuy4">#REF!</definedName>
    <definedName name="_______xlfn.BAHTTEXT" hidden="1">#NAME?</definedName>
    <definedName name="______a1" localSheetId="73" hidden="1">{#N/A,#N/A,TRUE,"Cover";#N/A,#N/A,TRUE,"BS";#N/A,#N/A,TRUE,"BS (2)";#N/A,#N/A,TRUE,"BS (3)";#N/A,#N/A,TRUE,"Supp Info-BS";#N/A,#N/A,TRUE,"IS";#N/A,#N/A,TRUE,"IS (2)";#N/A,#N/A,TRUE,"IS (3)";#N/A,#N/A,TRUE,"Supp Info-IS";#N/A,#N/A,TRUE,"CF";#N/A,#N/A,TRUE,"Supp Info-CF";#N/A,#N/A,TRUE,"SH";#N/A,#N/A,TRUE,"Supp Info-SH"}</definedName>
    <definedName name="______a1" hidden="1">{#N/A,#N/A,TRUE,"Cover";#N/A,#N/A,TRUE,"BS";#N/A,#N/A,TRUE,"BS (2)";#N/A,#N/A,TRUE,"BS (3)";#N/A,#N/A,TRUE,"Supp Info-BS";#N/A,#N/A,TRUE,"IS";#N/A,#N/A,TRUE,"IS (2)";#N/A,#N/A,TRUE,"IS (3)";#N/A,#N/A,TRUE,"Supp Info-IS";#N/A,#N/A,TRUE,"CF";#N/A,#N/A,TRUE,"Supp Info-CF";#N/A,#N/A,TRUE,"SH";#N/A,#N/A,TRUE,"Supp Info-SH"}</definedName>
    <definedName name="______a2" localSheetId="73" hidden="1">{#N/A,#N/A,TRUE,"Cover";#N/A,#N/A,TRUE,"BS";#N/A,#N/A,TRUE,"BS (2)";#N/A,#N/A,TRUE,"BS (3)";#N/A,#N/A,TRUE,"Supp Info-BS";#N/A,#N/A,TRUE,"IS";#N/A,#N/A,TRUE,"IS (2)";#N/A,#N/A,TRUE,"IS (3)";#N/A,#N/A,TRUE,"Supp Info-IS";#N/A,#N/A,TRUE,"CF";#N/A,#N/A,TRUE,"Supp Info-CF";#N/A,#N/A,TRUE,"SH";#N/A,#N/A,TRUE,"Supp Info-SH"}</definedName>
    <definedName name="______a2" hidden="1">{#N/A,#N/A,TRUE,"Cover";#N/A,#N/A,TRUE,"BS";#N/A,#N/A,TRUE,"BS (2)";#N/A,#N/A,TRUE,"BS (3)";#N/A,#N/A,TRUE,"Supp Info-BS";#N/A,#N/A,TRUE,"IS";#N/A,#N/A,TRUE,"IS (2)";#N/A,#N/A,TRUE,"IS (3)";#N/A,#N/A,TRUE,"Supp Info-IS";#N/A,#N/A,TRUE,"CF";#N/A,#N/A,TRUE,"Supp Info-CF";#N/A,#N/A,TRUE,"SH";#N/A,#N/A,TRUE,"Supp Info-SH"}</definedName>
    <definedName name="______a3" localSheetId="73" hidden="1">{#N/A,#N/A,TRUE,"Cover";#N/A,#N/A,TRUE,"BS";#N/A,#N/A,TRUE,"BS (2)";#N/A,#N/A,TRUE,"BS (3)";#N/A,#N/A,TRUE,"Supp Info-BS";#N/A,#N/A,TRUE,"IS";#N/A,#N/A,TRUE,"IS (2)";#N/A,#N/A,TRUE,"IS (3)";#N/A,#N/A,TRUE,"Supp Info-IS";#N/A,#N/A,TRUE,"CF";#N/A,#N/A,TRUE,"Supp Info-CF";#N/A,#N/A,TRUE,"SH";#N/A,#N/A,TRUE,"Supp Info-SH"}</definedName>
    <definedName name="______a3" hidden="1">{#N/A,#N/A,TRUE,"Cover";#N/A,#N/A,TRUE,"BS";#N/A,#N/A,TRUE,"BS (2)";#N/A,#N/A,TRUE,"BS (3)";#N/A,#N/A,TRUE,"Supp Info-BS";#N/A,#N/A,TRUE,"IS";#N/A,#N/A,TRUE,"IS (2)";#N/A,#N/A,TRUE,"IS (3)";#N/A,#N/A,TRUE,"Supp Info-IS";#N/A,#N/A,TRUE,"CF";#N/A,#N/A,TRUE,"Supp Info-CF";#N/A,#N/A,TRUE,"SH";#N/A,#N/A,TRUE,"Supp Info-SH"}</definedName>
    <definedName name="______a4" localSheetId="73" hidden="1">{#N/A,#N/A,TRUE,"Cover";#N/A,#N/A,TRUE,"BS";#N/A,#N/A,TRUE,"BS (2)";#N/A,#N/A,TRUE,"BS (3)";#N/A,#N/A,TRUE,"Supp Info-BS";#N/A,#N/A,TRUE,"IS";#N/A,#N/A,TRUE,"IS (2)";#N/A,#N/A,TRUE,"IS (3)";#N/A,#N/A,TRUE,"Supp Info-IS";#N/A,#N/A,TRUE,"CF";#N/A,#N/A,TRUE,"Supp Info-CF";#N/A,#N/A,TRUE,"SH";#N/A,#N/A,TRUE,"Supp Info-SH"}</definedName>
    <definedName name="______a4" hidden="1">{#N/A,#N/A,TRUE,"Cover";#N/A,#N/A,TRUE,"BS";#N/A,#N/A,TRUE,"BS (2)";#N/A,#N/A,TRUE,"BS (3)";#N/A,#N/A,TRUE,"Supp Info-BS";#N/A,#N/A,TRUE,"IS";#N/A,#N/A,TRUE,"IS (2)";#N/A,#N/A,TRUE,"IS (3)";#N/A,#N/A,TRUE,"Supp Info-IS";#N/A,#N/A,TRUE,"CF";#N/A,#N/A,TRUE,"Supp Info-CF";#N/A,#N/A,TRUE,"SH";#N/A,#N/A,TRUE,"Supp Info-SH"}</definedName>
    <definedName name="______APR1">#REF!</definedName>
    <definedName name="______AUG1">#REF!</definedName>
    <definedName name="______cc2" localSheetId="73" hidden="1">{"bs",#N/A,FALSE,"SCF"}</definedName>
    <definedName name="______cc2" hidden="1">{"bs",#N/A,FALSE,"SCF"}</definedName>
    <definedName name="______cc2_1" localSheetId="73" hidden="1">{"bs",#N/A,FALSE,"SCF"}</definedName>
    <definedName name="______cc2_1" hidden="1">{"bs",#N/A,FALSE,"SCF"}</definedName>
    <definedName name="______DEC1">#REF!</definedName>
    <definedName name="______dj2005" localSheetId="73" hidden="1">{"DetallexDep",#N/A,FALSE,"Giovanna (x DEPT)"}</definedName>
    <definedName name="______dj2005" hidden="1">{"DetallexDep",#N/A,FALSE,"Giovanna (x DEPT)"}</definedName>
    <definedName name="_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_FEB1">#REF!</definedName>
    <definedName name="______fy97" localSheetId="73" hidden="1">{#N/A,#N/A,FALSE,"FY97";#N/A,#N/A,FALSE,"FY98";#N/A,#N/A,FALSE,"FY99";#N/A,#N/A,FALSE,"FY00";#N/A,#N/A,FALSE,"FY01"}</definedName>
    <definedName name="______fy97" hidden="1">{#N/A,#N/A,FALSE,"FY97";#N/A,#N/A,FALSE,"FY98";#N/A,#N/A,FALSE,"FY99";#N/A,#N/A,FALSE,"FY00";#N/A,#N/A,FALSE,"FY01"}</definedName>
    <definedName name="_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gh45">#REF!</definedName>
    <definedName name="______i8">#REF!</definedName>
    <definedName name="______JAN1">#REF!</definedName>
    <definedName name="______jim2" localSheetId="73" hidden="1">{#N/A,#N/A,FALSE,"L&amp;M Performance";#N/A,#N/A,FALSE,"Brand Performance";#N/A,#N/A,FALSE,"Marlboro Performance"}</definedName>
    <definedName name="______jim2" hidden="1">{#N/A,#N/A,FALSE,"L&amp;M Performance";#N/A,#N/A,FALSE,"Brand Performance";#N/A,#N/A,FALSE,"Marlboro Performance"}</definedName>
    <definedName name="______jo1" localSheetId="73" hidden="1">{#N/A,#N/A,FALSE,"Calculator"}</definedName>
    <definedName name="______jo1" hidden="1">{#N/A,#N/A,FALSE,"Calculator"}</definedName>
    <definedName name="______jo1_1" localSheetId="73" hidden="1">{#N/A,#N/A,FALSE,"Calculator"}</definedName>
    <definedName name="______jo1_1" hidden="1">{#N/A,#N/A,FALSE,"Calculator"}</definedName>
    <definedName name="______jo1_2" localSheetId="73" hidden="1">{#N/A,#N/A,FALSE,"Calculator"}</definedName>
    <definedName name="______jo1_2" hidden="1">{#N/A,#N/A,FALSE,"Calculator"}</definedName>
    <definedName name="______jo1_3" localSheetId="73" hidden="1">{#N/A,#N/A,FALSE,"Calculator"}</definedName>
    <definedName name="______jo1_3" hidden="1">{#N/A,#N/A,FALSE,"Calculator"}</definedName>
    <definedName name="______jo1_4" localSheetId="73" hidden="1">{#N/A,#N/A,FALSE,"Calculator"}</definedName>
    <definedName name="______jo1_4" hidden="1">{#N/A,#N/A,FALSE,"Calculator"}</definedName>
    <definedName name="______jo1_5" localSheetId="73" hidden="1">{#N/A,#N/A,FALSE,"Calculator"}</definedName>
    <definedName name="______jo1_5" hidden="1">{#N/A,#N/A,FALSE,"Calculator"}</definedName>
    <definedName name="______jul02" localSheetId="73" hidden="1">{#N/A,#N/A,FALSE,"MAY96 2260";#N/A,#N/A,FALSE,"system reclass";#N/A,#N/A,FALSE,"Items with no project number"}</definedName>
    <definedName name="______jul02" hidden="1">{#N/A,#N/A,FALSE,"MAY96 2260";#N/A,#N/A,FALSE,"system reclass";#N/A,#N/A,FALSE,"Items with no project number"}</definedName>
    <definedName name="______JUL1">#REF!</definedName>
    <definedName name="______JUN1">#REF!</definedName>
    <definedName name="______key1" hidden="1">#REF!</definedName>
    <definedName name="______key2" hidden="1">#REF!</definedName>
    <definedName name="______MAR1">#REF!</definedName>
    <definedName name="______MAY1">#REF!</definedName>
    <definedName name="___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_NOV1">#REF!</definedName>
    <definedName name="______OCT1">#REF!</definedName>
    <definedName name="______pd123" localSheetId="73" hidden="1">{"Units A",#N/A,FALSE,"FY95SLS";"Units B",#N/A,FALSE,"FY95SLS"}</definedName>
    <definedName name="______pd123" hidden="1">{"Units A",#N/A,FALSE,"FY95SLS";"Units B",#N/A,FALSE,"FY95SLS"}</definedName>
    <definedName name="___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4" localSheetId="73" hidden="1">{#N/A,#N/A,FALSE,"Report Data";#N/A,#N/A,FALSE,"COMP POOL";#N/A,#N/A,FALSE,"COMP POOL NB95";#N/A,#N/A,FALSE,"COMP POOL NB94"}</definedName>
    <definedName name="______PL4" hidden="1">{#N/A,#N/A,FALSE,"Report Data";#N/A,#N/A,FALSE,"COMP POOL";#N/A,#N/A,FALSE,"COMP POOL NB95";#N/A,#N/A,FALSE,"COMP POOL NB94"}</definedName>
    <definedName name="___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_PSM3" localSheetId="73" hidden="1">{"Pound Sterling",#N/A,TRUE,"PPD";"Pound Sterling",#N/A,TRUE,"Anaquest";"Pound Sterling",#N/A,TRUE,"Delta";"Pound Sterling",#N/A,TRUE,"INO"}</definedName>
    <definedName name="______PSM3" hidden="1">{"Pound Sterling",#N/A,TRUE,"PPD";"Pound Sterling",#N/A,TRUE,"Anaquest";"Pound Sterling",#N/A,TRUE,"Delta";"Pound Sterling",#N/A,TRUE,"INO"}</definedName>
    <definedName name="______q3" hidden="1">#REF!</definedName>
    <definedName name="______r" localSheetId="73" hidden="1">{#N/A,#N/A,FALSE,"Actual";#N/A,#N/A,FALSE,"Management Report 2";#N/A,#N/A,FALSE,"Management Report 3";#N/A,#N/A,FALSE,"Ergebnis";#N/A,#N/A,FALSE,"Summary";#N/A,#N/A,FALSE,"Konrzern";#N/A,#N/A,FALSE,"Abweichung Budget-Actuell"}</definedName>
    <definedName name="______r" hidden="1">{#N/A,#N/A,FALSE,"Actual";#N/A,#N/A,FALSE,"Management Report 2";#N/A,#N/A,FALSE,"Management Report 3";#N/A,#N/A,FALSE,"Ergebnis";#N/A,#N/A,FALSE,"Summary";#N/A,#N/A,FALSE,"Konrzern";#N/A,#N/A,FALSE,"Abweichung Budget-Actuell"}</definedName>
    <definedName name="______r_1" localSheetId="73" hidden="1">{#N/A,#N/A,FALSE,"Actual";#N/A,#N/A,FALSE,"Management Report 2";#N/A,#N/A,FALSE,"Management Report 3";#N/A,#N/A,FALSE,"Ergebnis";#N/A,#N/A,FALSE,"Summary";#N/A,#N/A,FALSE,"Konrzern";#N/A,#N/A,FALSE,"Abweichung Budget-Actuell"}</definedName>
    <definedName name="______r_1" hidden="1">{#N/A,#N/A,FALSE,"Actual";#N/A,#N/A,FALSE,"Management Report 2";#N/A,#N/A,FALSE,"Management Report 3";#N/A,#N/A,FALSE,"Ergebnis";#N/A,#N/A,FALSE,"Summary";#N/A,#N/A,FALSE,"Konrzern";#N/A,#N/A,FALSE,"Abweichung Budget-Actuell"}</definedName>
    <definedName name="______r_2" localSheetId="73" hidden="1">{#N/A,#N/A,FALSE,"Actual";#N/A,#N/A,FALSE,"Management Report 2";#N/A,#N/A,FALSE,"Management Report 3";#N/A,#N/A,FALSE,"Ergebnis";#N/A,#N/A,FALSE,"Summary";#N/A,#N/A,FALSE,"Konrzern";#N/A,#N/A,FALSE,"Abweichung Budget-Actuell"}</definedName>
    <definedName name="______r_2" hidden="1">{#N/A,#N/A,FALSE,"Actual";#N/A,#N/A,FALSE,"Management Report 2";#N/A,#N/A,FALSE,"Management Report 3";#N/A,#N/A,FALSE,"Ergebnis";#N/A,#N/A,FALSE,"Summary";#N/A,#N/A,FALSE,"Konrzern";#N/A,#N/A,FALSE,"Abweichung Budget-Actuell"}</definedName>
    <definedName name="______r_3" localSheetId="73" hidden="1">{#N/A,#N/A,FALSE,"Actual";#N/A,#N/A,FALSE,"Management Report 2";#N/A,#N/A,FALSE,"Management Report 3";#N/A,#N/A,FALSE,"Ergebnis";#N/A,#N/A,FALSE,"Summary";#N/A,#N/A,FALSE,"Konrzern";#N/A,#N/A,FALSE,"Abweichung Budget-Actuell"}</definedName>
    <definedName name="______r_3" hidden="1">{#N/A,#N/A,FALSE,"Actual";#N/A,#N/A,FALSE,"Management Report 2";#N/A,#N/A,FALSE,"Management Report 3";#N/A,#N/A,FALSE,"Ergebnis";#N/A,#N/A,FALSE,"Summary";#N/A,#N/A,FALSE,"Konrzern";#N/A,#N/A,FALSE,"Abweichung Budget-Actuell"}</definedName>
    <definedName name="______r_4" localSheetId="73" hidden="1">{#N/A,#N/A,FALSE,"Actual";#N/A,#N/A,FALSE,"Management Report 2";#N/A,#N/A,FALSE,"Management Report 3";#N/A,#N/A,FALSE,"Ergebnis";#N/A,#N/A,FALSE,"Summary";#N/A,#N/A,FALSE,"Konrzern";#N/A,#N/A,FALSE,"Abweichung Budget-Actuell"}</definedName>
    <definedName name="______r_4" hidden="1">{#N/A,#N/A,FALSE,"Actual";#N/A,#N/A,FALSE,"Management Report 2";#N/A,#N/A,FALSE,"Management Report 3";#N/A,#N/A,FALSE,"Ergebnis";#N/A,#N/A,FALSE,"Summary";#N/A,#N/A,FALSE,"Konrzern";#N/A,#N/A,FALSE,"Abweichung Budget-Actuell"}</definedName>
    <definedName name="______r_5" localSheetId="73" hidden="1">{#N/A,#N/A,FALSE,"Actual";#N/A,#N/A,FALSE,"Management Report 2";#N/A,#N/A,FALSE,"Management Report 3";#N/A,#N/A,FALSE,"Ergebnis";#N/A,#N/A,FALSE,"Summary";#N/A,#N/A,FALSE,"Konrzern";#N/A,#N/A,FALSE,"Abweichung Budget-Actuell"}</definedName>
    <definedName name="______r_5" hidden="1">{#N/A,#N/A,FALSE,"Actual";#N/A,#N/A,FALSE,"Management Report 2";#N/A,#N/A,FALSE,"Management Report 3";#N/A,#N/A,FALSE,"Ergebnis";#N/A,#N/A,FALSE,"Summary";#N/A,#N/A,FALSE,"Konrzern";#N/A,#N/A,FALSE,"Abweichung Budget-Actuell"}</definedName>
    <definedName name="______rd2" localSheetId="73" hidden="1">{"BS_YEARLY",#N/A,FALSE,"BS";"BS_Y1",#N/A,FALSE,"BS";"BS_Y2",#N/A,FALSE,"BS";"BS_Y3",#N/A,FALSE,"BS";"BS_Y4",#N/A,FALSE,"BS";"BS_Y5",#N/A,FALSE,"BS";"BS_Y6",#N/A,FALSE,"BS"}</definedName>
    <definedName name="______rd2" hidden="1">{"BS_YEARLY",#N/A,FALSE,"BS";"BS_Y1",#N/A,FALSE,"BS";"BS_Y2",#N/A,FALSE,"BS";"BS_Y3",#N/A,FALSE,"BS";"BS_Y4",#N/A,FALSE,"BS";"BS_Y5",#N/A,FALSE,"BS";"BS_Y6",#N/A,FALSE,"BS"}</definedName>
    <definedName name="______rd3" localSheetId="73" hidden="1">{"PL_YEARLY",#N/A,FALSE,"PL";"PL_Y1",#N/A,FALSE,"PL";"PL_Y2",#N/A,FALSE,"PL";"PL_Y3",#N/A,FALSE,"PL";"PL_Y4",#N/A,FALSE,"PL";"PL_Y5",#N/A,FALSE,"PL";"PL_Y6",#N/A,FALSE,"PL"}</definedName>
    <definedName name="______rd3" hidden="1">{"PL_YEARLY",#N/A,FALSE,"PL";"PL_Y1",#N/A,FALSE,"PL";"PL_Y2",#N/A,FALSE,"PL";"PL_Y3",#N/A,FALSE,"PL";"PL_Y4",#N/A,FALSE,"PL";"PL_Y5",#N/A,FALSE,"PL";"PL_Y6",#N/A,FALSE,"PL"}</definedName>
    <definedName name="______SEP1">#REF!</definedName>
    <definedName name="______t1" localSheetId="73" hidden="1">{"bs",#N/A,FALSE,"SCF"}</definedName>
    <definedName name="______t1" hidden="1">{"bs",#N/A,FALSE,"SCF"}</definedName>
    <definedName name="______t1_1" localSheetId="73" hidden="1">{"bs",#N/A,FALSE,"SCF"}</definedName>
    <definedName name="______t1_1" hidden="1">{"bs",#N/A,FALSE,"SCF"}</definedName>
    <definedName name="______T2" localSheetId="73" hidden="1">{"Units A",#N/A,FALSE,"FY95SLS";"Units B",#N/A,FALSE,"FY95SLS"}</definedName>
    <definedName name="______T2" hidden="1">{"Units A",#N/A,FALSE,"FY95SLS";"Units B",#N/A,FALSE,"FY95SLS"}</definedName>
    <definedName name="______t3" hidden="1">#N/A</definedName>
    <definedName name="______tuy4">#REF!</definedName>
    <definedName name="__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__wrn1" localSheetId="73" hidden="1">{#N/A,#N/A,FALSE,"Aging Summary";#N/A,#N/A,FALSE,"Ratio Analysis";#N/A,#N/A,FALSE,"Test 120 Day Accts";#N/A,#N/A,FALSE,"Tickmarks"}</definedName>
    <definedName name="______wrn1" hidden="1">{#N/A,#N/A,FALSE,"Aging Summary";#N/A,#N/A,FALSE,"Ratio Analysis";#N/A,#N/A,FALSE,"Test 120 Day Accts";#N/A,#N/A,FALSE,"Tickmarks"}</definedName>
    <definedName name="______www1" localSheetId="73" hidden="1">{#N/A,#N/A,FALSE,"Calculator"}</definedName>
    <definedName name="______www1" hidden="1">{#N/A,#N/A,FALSE,"Calculator"}</definedName>
    <definedName name="______www1_1" localSheetId="73" hidden="1">{#N/A,#N/A,FALSE,"Calculator"}</definedName>
    <definedName name="______www1_1" hidden="1">{#N/A,#N/A,FALSE,"Calculator"}</definedName>
    <definedName name="______www1_2" localSheetId="73" hidden="1">{#N/A,#N/A,FALSE,"Calculator"}</definedName>
    <definedName name="______www1_2" hidden="1">{#N/A,#N/A,FALSE,"Calculator"}</definedName>
    <definedName name="______www1_3" localSheetId="73" hidden="1">{#N/A,#N/A,FALSE,"Calculator"}</definedName>
    <definedName name="______www1_3" hidden="1">{#N/A,#N/A,FALSE,"Calculator"}</definedName>
    <definedName name="______www1_4" localSheetId="73" hidden="1">{#N/A,#N/A,FALSE,"Calculator"}</definedName>
    <definedName name="______www1_4" hidden="1">{#N/A,#N/A,FALSE,"Calculator"}</definedName>
    <definedName name="______www1_5" localSheetId="73" hidden="1">{#N/A,#N/A,FALSE,"Calculator"}</definedName>
    <definedName name="______www1_5" hidden="1">{#N/A,#N/A,FALSE,"Calculator"}</definedName>
    <definedName name="______www2" localSheetId="73" hidden="1">{#N/A,#N/A,FALSE,"Calculator"}</definedName>
    <definedName name="______www2" hidden="1">{#N/A,#N/A,FALSE,"Calculator"}</definedName>
    <definedName name="______www2_1" localSheetId="73" hidden="1">{#N/A,#N/A,FALSE,"Calculator"}</definedName>
    <definedName name="______www2_1" hidden="1">{#N/A,#N/A,FALSE,"Calculator"}</definedName>
    <definedName name="______www2_2" localSheetId="73" hidden="1">{#N/A,#N/A,FALSE,"Calculator"}</definedName>
    <definedName name="______www2_2" hidden="1">{#N/A,#N/A,FALSE,"Calculator"}</definedName>
    <definedName name="______www2_3" localSheetId="73" hidden="1">{#N/A,#N/A,FALSE,"Calculator"}</definedName>
    <definedName name="______www2_3" hidden="1">{#N/A,#N/A,FALSE,"Calculator"}</definedName>
    <definedName name="______www2_4" localSheetId="73" hidden="1">{#N/A,#N/A,FALSE,"Calculator"}</definedName>
    <definedName name="______www2_4" hidden="1">{#N/A,#N/A,FALSE,"Calculator"}</definedName>
    <definedName name="______www2_5" localSheetId="73" hidden="1">{#N/A,#N/A,FALSE,"Calculator"}</definedName>
    <definedName name="______www2_5" hidden="1">{#N/A,#N/A,FALSE,"Calculator"}</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lfn.BAHTTEXT" hidden="1">#NAME?</definedName>
    <definedName name="_____12373990" localSheetId="7" hidden="1">#REF!</definedName>
    <definedName name="_____12373990" localSheetId="6" hidden="1">#REF!</definedName>
    <definedName name="_____12373990" localSheetId="25" hidden="1">#REF!</definedName>
    <definedName name="_____12373990" hidden="1">#REF!</definedName>
    <definedName name="_____20316327" localSheetId="7" hidden="1">#REF!</definedName>
    <definedName name="_____20316327" localSheetId="6" hidden="1">#REF!</definedName>
    <definedName name="_____20316327" localSheetId="25" hidden="1">#REF!</definedName>
    <definedName name="_____20316327" hidden="1">#REF!</definedName>
    <definedName name="_____26559955" localSheetId="7" hidden="1">#REF!</definedName>
    <definedName name="_____26559955" localSheetId="6" hidden="1">#REF!</definedName>
    <definedName name="_____26559955" localSheetId="25" hidden="1">#REF!</definedName>
    <definedName name="_____26559955" hidden="1">#REF!</definedName>
    <definedName name="_____26617992" hidden="1">#REF!</definedName>
    <definedName name="_____27743197" hidden="1">#REF!</definedName>
    <definedName name="_____29735166" hidden="1">#REF!</definedName>
    <definedName name="_____34935946" hidden="1">#REF!</definedName>
    <definedName name="_____38776458" hidden="1">#REF!</definedName>
    <definedName name="_____45491100" hidden="1">#REF!</definedName>
    <definedName name="_____46059514" hidden="1">#REF!</definedName>
    <definedName name="_____4952205" hidden="1">#REF!</definedName>
    <definedName name="_____50213469" hidden="1">#REF!</definedName>
    <definedName name="_____50747318" hidden="1">#REF!</definedName>
    <definedName name="_____52407319" hidden="1">#REF!</definedName>
    <definedName name="_____52819467" hidden="1">#REF!</definedName>
    <definedName name="_____69542641" hidden="1">#REF!</definedName>
    <definedName name="_____72294719" hidden="1">#REF!</definedName>
    <definedName name="_____73489494" hidden="1">#REF!</definedName>
    <definedName name="_____a1" localSheetId="73" hidden="1">{#N/A,#N/A,FALSE,"Presentation by Unit";#N/A,#N/A,FALSE,"Presentation by BD";#N/A,#N/A,FALSE,"Presentation Split by Biggest U";#N/A,#N/A,FALSE,"Presentation Split by Area";#N/A,#N/A,FALSE,"Presentation Split by BD"}</definedName>
    <definedName name="_____a1" hidden="1">{#N/A,#N/A,FALSE,"Presentation by Unit";#N/A,#N/A,FALSE,"Presentation by BD";#N/A,#N/A,FALSE,"Presentation Split by Biggest U";#N/A,#N/A,FALSE,"Presentation Split by Area";#N/A,#N/A,FALSE,"Presentation Split by BD"}</definedName>
    <definedName name="_____a2" localSheetId="73" hidden="1">{"TotalGeralDespesasPorArea",#N/A,FALSE,"VinculosAccessEfetivo"}</definedName>
    <definedName name="_____a2" hidden="1">{"TotalGeralDespesasPorArea",#N/A,FALSE,"VinculosAccessEfetivo"}</definedName>
    <definedName name="_____a3" localSheetId="73" hidden="1">{#N/A,#N/A,TRUE,"Cover";#N/A,#N/A,TRUE,"BS";#N/A,#N/A,TRUE,"BS (2)";#N/A,#N/A,TRUE,"BS (3)";#N/A,#N/A,TRUE,"Supp Info-BS";#N/A,#N/A,TRUE,"IS";#N/A,#N/A,TRUE,"IS (2)";#N/A,#N/A,TRUE,"IS (3)";#N/A,#N/A,TRUE,"Supp Info-IS";#N/A,#N/A,TRUE,"CF";#N/A,#N/A,TRUE,"Supp Info-CF";#N/A,#N/A,TRUE,"SH";#N/A,#N/A,TRUE,"Supp Info-SH"}</definedName>
    <definedName name="_____a3" hidden="1">{#N/A,#N/A,TRUE,"Cover";#N/A,#N/A,TRUE,"BS";#N/A,#N/A,TRUE,"BS (2)";#N/A,#N/A,TRUE,"BS (3)";#N/A,#N/A,TRUE,"Supp Info-BS";#N/A,#N/A,TRUE,"IS";#N/A,#N/A,TRUE,"IS (2)";#N/A,#N/A,TRUE,"IS (3)";#N/A,#N/A,TRUE,"Supp Info-IS";#N/A,#N/A,TRUE,"CF";#N/A,#N/A,TRUE,"Supp Info-CF";#N/A,#N/A,TRUE,"SH";#N/A,#N/A,TRUE,"Supp Info-SH"}</definedName>
    <definedName name="_____a4" localSheetId="73" hidden="1">{#N/A,#N/A,TRUE,"Cover";#N/A,#N/A,TRUE,"BS";#N/A,#N/A,TRUE,"BS (2)";#N/A,#N/A,TRUE,"BS (3)";#N/A,#N/A,TRUE,"Supp Info-BS";#N/A,#N/A,TRUE,"IS";#N/A,#N/A,TRUE,"IS (2)";#N/A,#N/A,TRUE,"IS (3)";#N/A,#N/A,TRUE,"Supp Info-IS";#N/A,#N/A,TRUE,"CF";#N/A,#N/A,TRUE,"Supp Info-CF";#N/A,#N/A,TRUE,"SH";#N/A,#N/A,TRUE,"Supp Info-SH"}</definedName>
    <definedName name="_____a4" hidden="1">{#N/A,#N/A,TRUE,"Cover";#N/A,#N/A,TRUE,"BS";#N/A,#N/A,TRUE,"BS (2)";#N/A,#N/A,TRUE,"BS (3)";#N/A,#N/A,TRUE,"Supp Info-BS";#N/A,#N/A,TRUE,"IS";#N/A,#N/A,TRUE,"IS (2)";#N/A,#N/A,TRUE,"IS (3)";#N/A,#N/A,TRUE,"Supp Info-IS";#N/A,#N/A,TRUE,"CF";#N/A,#N/A,TRUE,"Supp Info-CF";#N/A,#N/A,TRUE,"SH";#N/A,#N/A,TRUE,"Supp Info-SH"}</definedName>
    <definedName name="_____amo2000">#REF!,#REF!,#REF!</definedName>
    <definedName name="_____APR1">#REF!</definedName>
    <definedName name="_____AUG1">#REF!</definedName>
    <definedName name="_____bal2002">#REF!</definedName>
    <definedName name="_____bal2003">#REF!</definedName>
    <definedName name="_____bel3000">#REF!</definedName>
    <definedName name="_____cc2" localSheetId="73" hidden="1">{"bs",#N/A,FALSE,"SCF"}</definedName>
    <definedName name="_____cc2" hidden="1">{"bs",#N/A,FALSE,"SCF"}</definedName>
    <definedName name="_____cc2_1" localSheetId="73" hidden="1">{"bs",#N/A,FALSE,"SCF"}</definedName>
    <definedName name="_____cc2_1" hidden="1">{"bs",#N/A,FALSE,"SCF"}</definedName>
    <definedName name="_____DAT12">#REF!</definedName>
    <definedName name="_____DAT14">#REF!</definedName>
    <definedName name="_____DEC1">#REF!</definedName>
    <definedName name="_____dj2005" localSheetId="73" hidden="1">{"DetallexDep",#N/A,FALSE,"Giovanna (x DEPT)"}</definedName>
    <definedName name="_____dj2005" hidden="1">{"DetallexDep",#N/A,FALSE,"Giovanna (x DEPT)"}</definedName>
    <definedName name="_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_F99000">#REF!</definedName>
    <definedName name="_____fcf96">#REF!</definedName>
    <definedName name="_____FEB1">#REF!</definedName>
    <definedName name="_____fy97" localSheetId="73" hidden="1">{#N/A,#N/A,FALSE,"FY97";#N/A,#N/A,FALSE,"FY98";#N/A,#N/A,FALSE,"FY99";#N/A,#N/A,FALSE,"FY00";#N/A,#N/A,FALSE,"FY01"}</definedName>
    <definedName name="_____fy97" hidden="1">{#N/A,#N/A,FALSE,"FY97";#N/A,#N/A,FALSE,"FY98";#N/A,#N/A,FALSE,"FY99";#N/A,#N/A,FALSE,"FY00";#N/A,#N/A,FALSE,"FY01"}</definedName>
    <definedName name="_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gh45">#REF!</definedName>
    <definedName name="_____HWO2" localSheetId="73" hidden="1">{"headcount for Marketing calendar 98",#N/A,FALSE,"Area";"headcount for Marketing for fiscal 1999",#N/A,FALSE,"Area";"headcount for Marketing for Fiscal 2000",#N/A,FALSE,"Area"}</definedName>
    <definedName name="_____HWO2" hidden="1">{"headcount for Marketing calendar 98",#N/A,FALSE,"Area";"headcount for Marketing for fiscal 1999",#N/A,FALSE,"Area";"headcount for Marketing for Fiscal 2000",#N/A,FALSE,"Area"}</definedName>
    <definedName name="_____i8">#REF!</definedName>
    <definedName name="_____JAN1">#REF!</definedName>
    <definedName name="_____jim2" localSheetId="73" hidden="1">{#N/A,#N/A,FALSE,"L&amp;M Performance";#N/A,#N/A,FALSE,"Brand Performance";#N/A,#N/A,FALSE,"Marlboro Performance"}</definedName>
    <definedName name="_____jim2" hidden="1">{#N/A,#N/A,FALSE,"L&amp;M Performance";#N/A,#N/A,FALSE,"Brand Performance";#N/A,#N/A,FALSE,"Marlboro Performance"}</definedName>
    <definedName name="_____jo2" localSheetId="73" hidden="1">{#N/A,#N/A,FALSE,"Calculator"}</definedName>
    <definedName name="_____jo2" hidden="1">{#N/A,#N/A,FALSE,"Calculator"}</definedName>
    <definedName name="_____jul02" localSheetId="73" hidden="1">{#N/A,#N/A,FALSE,"MAY96 2260";#N/A,#N/A,FALSE,"system reclass";#N/A,#N/A,FALSE,"Items with no project number"}</definedName>
    <definedName name="_____jul02" hidden="1">{#N/A,#N/A,FALSE,"MAY96 2260";#N/A,#N/A,FALSE,"system reclass";#N/A,#N/A,FALSE,"Items with no project number"}</definedName>
    <definedName name="_____JUL1">#REF!</definedName>
    <definedName name="_____JUN1">#REF!</definedName>
    <definedName name="_____kd0001">#REF!</definedName>
    <definedName name="_____kd0002">#REF!</definedName>
    <definedName name="_____kd0003">#REF!</definedName>
    <definedName name="_____kd0004">#REF!</definedName>
    <definedName name="_____kd0005">#REF!</definedName>
    <definedName name="_____kd0006">#REF!</definedName>
    <definedName name="_____kd0007">#REF!</definedName>
    <definedName name="_____kd0008">#REF!</definedName>
    <definedName name="_____kd0009">#REF!</definedName>
    <definedName name="_____kd0010">#REF!</definedName>
    <definedName name="_____kd0011">#REF!</definedName>
    <definedName name="_____kd0012">#REF!</definedName>
    <definedName name="_____kd2002">#REF!,#REF!,#REF!</definedName>
    <definedName name="_____key1" hidden="1">#REF!</definedName>
    <definedName name="_____key2" hidden="1">#REF!</definedName>
    <definedName name="_____key2001">#REF!,#REF!,#REF!</definedName>
    <definedName name="_____krr2000">#REF!</definedName>
    <definedName name="_____ktp2000">#REF!</definedName>
    <definedName name="_____ktr2000">#REF!</definedName>
    <definedName name="_____ktt2000">#REF!</definedName>
    <definedName name="_____MAR1">#REF!</definedName>
    <definedName name="_____MAY1">#REF!</definedName>
    <definedName name="_____new11" localSheetId="73" hidden="1">{#N/A,#N/A,FALSE,"Global by BU";#N/A,#N/A,FALSE,"U.S. by BU";#N/A,#N/A,FALSE,"Canada by BU";#N/A,#N/A,FALSE,"Europe by BU";#N/A,#N/A,FALSE,"Asia by BU";#N/A,#N/A,FALSE,"Cala by BU"}</definedName>
    <definedName name="_____new11" hidden="1">{#N/A,#N/A,FALSE,"Global by BU";#N/A,#N/A,FALSE,"U.S. by BU";#N/A,#N/A,FALSE,"Canada by BU";#N/A,#N/A,FALSE,"Europe by BU";#N/A,#N/A,FALSE,"Asia by BU";#N/A,#N/A,FALSE,"Cala by BU"}</definedName>
    <definedName name="_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_NOV1">#REF!</definedName>
    <definedName name="_____NPV200">#REF!</definedName>
    <definedName name="_____OCT1">#REF!</definedName>
    <definedName name="_____OME65">#REF!</definedName>
    <definedName name="_____pd123" localSheetId="73" hidden="1">{"Units A",#N/A,FALSE,"FY95SLS";"Units B",#N/A,FALSE,"FY95SLS"}</definedName>
    <definedName name="_____pd123" hidden="1">{"Units A",#N/A,FALSE,"FY95SLS";"Units B",#N/A,FALSE,"FY95SLS"}</definedName>
    <definedName name="_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_PSM3" localSheetId="73" hidden="1">{"Pound Sterling",#N/A,TRUE,"PPD";"Pound Sterling",#N/A,TRUE,"Anaquest";"Pound Sterling",#N/A,TRUE,"Delta";"Pound Sterling",#N/A,TRUE,"INO"}</definedName>
    <definedName name="_____PSM3" hidden="1">{"Pound Sterling",#N/A,TRUE,"PPD";"Pound Sterling",#N/A,TRUE,"Anaquest";"Pound Sterling",#N/A,TRUE,"Delta";"Pound Sterling",#N/A,TRUE,"INO"}</definedName>
    <definedName name="_____Q1" localSheetId="73" hidden="1">{"'Standalone List Price Trends'!$A$1:$X$56"}</definedName>
    <definedName name="_____Q1" hidden="1">{"'Standalone List Price Trends'!$A$1:$X$56"}</definedName>
    <definedName name="_____Q2" localSheetId="73" hidden="1">{"'Standalone List Price Trends'!$A$1:$X$56"}</definedName>
    <definedName name="_____Q2" hidden="1">{"'Standalone List Price Trends'!$A$1:$X$56"}</definedName>
    <definedName name="_____q3" hidden="1">#REF!</definedName>
    <definedName name="_____Q4" localSheetId="73" hidden="1">{"'Standalone List Price Trends'!$A$1:$X$56"}</definedName>
    <definedName name="_____Q4" hidden="1">{"'Standalone List Price Trends'!$A$1:$X$56"}</definedName>
    <definedName name="_____Q5" localSheetId="73" hidden="1">{"'Standalone List Price Trends'!$A$1:$X$56"}</definedName>
    <definedName name="_____Q5" hidden="1">{"'Standalone List Price Trends'!$A$1:$X$56"}</definedName>
    <definedName name="_____Q9" localSheetId="73" hidden="1">{"'Standalone List Price Trends'!$A$1:$X$56"}</definedName>
    <definedName name="_____Q9" hidden="1">{"'Standalone List Price Trends'!$A$1:$X$56"}</definedName>
    <definedName name="_____r" localSheetId="73" hidden="1">{"consolidated",#N/A,FALSE,"Sheet1";"cms",#N/A,FALSE,"Sheet1";"fse",#N/A,FALSE,"Sheet1"}</definedName>
    <definedName name="_____r" hidden="1">{"consolidated",#N/A,FALSE,"Sheet1";"cms",#N/A,FALSE,"Sheet1";"fse",#N/A,FALSE,"Sheet1"}</definedName>
    <definedName name="_____rd2" localSheetId="73" hidden="1">{"BS_YEARLY",#N/A,FALSE,"BS";"BS_Y1",#N/A,FALSE,"BS";"BS_Y2",#N/A,FALSE,"BS";"BS_Y3",#N/A,FALSE,"BS";"BS_Y4",#N/A,FALSE,"BS";"BS_Y5",#N/A,FALSE,"BS";"BS_Y6",#N/A,FALSE,"BS"}</definedName>
    <definedName name="_____rd2" hidden="1">{"BS_YEARLY",#N/A,FALSE,"BS";"BS_Y1",#N/A,FALSE,"BS";"BS_Y2",#N/A,FALSE,"BS";"BS_Y3",#N/A,FALSE,"BS";"BS_Y4",#N/A,FALSE,"BS";"BS_Y5",#N/A,FALSE,"BS";"BS_Y6",#N/A,FALSE,"BS"}</definedName>
    <definedName name="_____rd3" localSheetId="73" hidden="1">{"PL_YEARLY",#N/A,FALSE,"PL";"PL_Y1",#N/A,FALSE,"PL";"PL_Y2",#N/A,FALSE,"PL";"PL_Y3",#N/A,FALSE,"PL";"PL_Y4",#N/A,FALSE,"PL";"PL_Y5",#N/A,FALSE,"PL";"PL_Y6",#N/A,FALSE,"PL"}</definedName>
    <definedName name="_____rd3" hidden="1">{"PL_YEARLY",#N/A,FALSE,"PL";"PL_Y1",#N/A,FALSE,"PL";"PL_Y2",#N/A,FALSE,"PL";"PL_Y3",#N/A,FALSE,"PL";"PL_Y4",#N/A,FALSE,"PL";"PL_Y5",#N/A,FALSE,"PL";"PL_Y6",#N/A,FALSE,"PL"}</definedName>
    <definedName name="_____rw1" localSheetId="73" hidden="1">{"'Standalone List Price Trends'!$A$1:$X$56"}</definedName>
    <definedName name="_____rw1" hidden="1">{"'Standalone List Price Trends'!$A$1:$X$56"}</definedName>
    <definedName name="_____rw2" localSheetId="73" hidden="1">{"'Standalone List Price Trends'!$A$1:$X$56"}</definedName>
    <definedName name="_____rw2" hidden="1">{"'Standalone List Price Trends'!$A$1:$X$56"}</definedName>
    <definedName name="_____rw3" localSheetId="73" hidden="1">{"'Standalone List Price Trends'!$A$1:$X$56"}</definedName>
    <definedName name="_____rw3" hidden="1">{"'Standalone List Price Trends'!$A$1:$X$56"}</definedName>
    <definedName name="_____rw4" localSheetId="73" hidden="1">{"'Standalone List Price Trends'!$A$1:$X$56"}</definedName>
    <definedName name="_____rw4" hidden="1">{"'Standalone List Price Trends'!$A$1:$X$56"}</definedName>
    <definedName name="_____Seg1">#REF!</definedName>
    <definedName name="_____Seg2">#REF!</definedName>
    <definedName name="_____Seg3">#REF!</definedName>
    <definedName name="_____Seg4">#REF!</definedName>
    <definedName name="_____SEP1">#REF!</definedName>
    <definedName name="_____t1" localSheetId="73" hidden="1">{"bs",#N/A,FALSE,"SCF"}</definedName>
    <definedName name="_____t1" hidden="1">{"bs",#N/A,FALSE,"SCF"}</definedName>
    <definedName name="_____t1_1" localSheetId="73" hidden="1">{"bs",#N/A,FALSE,"SCF"}</definedName>
    <definedName name="_____t1_1" hidden="1">{"bs",#N/A,FALSE,"SCF"}</definedName>
    <definedName name="_____T2" localSheetId="73" hidden="1">{"Units A",#N/A,FALSE,"FY95SLS";"Units B",#N/A,FALSE,"FY95SLS"}</definedName>
    <definedName name="_____T2" hidden="1">{"Units A",#N/A,FALSE,"FY95SLS";"Units B",#N/A,FALSE,"FY95SLS"}</definedName>
    <definedName name="_____t3" hidden="1">#N/A</definedName>
    <definedName name="_____tes6" localSheetId="73" hidden="1">{"Data Worksheet",#N/A,FALSE,"CAREY97"}</definedName>
    <definedName name="_____tes6" hidden="1">{"Data Worksheet",#N/A,FALSE,"CAREY97"}</definedName>
    <definedName name="_____tuy4">#REF!</definedName>
    <definedName name="_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_wrn1" localSheetId="73" hidden="1">{#N/A,#N/A,FALSE,"Aging Summary";#N/A,#N/A,FALSE,"Ratio Analysis";#N/A,#N/A,FALSE,"Test 120 Day Accts";#N/A,#N/A,FALSE,"Tickmarks"}</definedName>
    <definedName name="_____wrn1" hidden="1">{#N/A,#N/A,FALSE,"Aging Summary";#N/A,#N/A,FALSE,"Ratio Analysis";#N/A,#N/A,FALSE,"Test 120 Day Accts";#N/A,#N/A,FALSE,"Tickmarks"}</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lfn.BAHTTEXT" hidden="1">#NAME?</definedName>
    <definedName name="_____YR2001">#REF!</definedName>
    <definedName name="_____YR2002">#REF!</definedName>
    <definedName name="_____YR2003">#REF!</definedName>
    <definedName name="_____YR2004">#REF!</definedName>
    <definedName name="_____YR2005">#REF!</definedName>
    <definedName name="_____YR2006">#REF!</definedName>
    <definedName name="_____YR2007">#REF!</definedName>
    <definedName name="____a1" localSheetId="73" hidden="1">{#N/A,#N/A,FALSE,"Presentation by Unit";#N/A,#N/A,FALSE,"Presentation by BD";#N/A,#N/A,FALSE,"Presentation Split by Biggest U";#N/A,#N/A,FALSE,"Presentation Split by Area";#N/A,#N/A,FALSE,"Presentation Split by BD"}</definedName>
    <definedName name="____a1" hidden="1">{#N/A,#N/A,FALSE,"Presentation by Unit";#N/A,#N/A,FALSE,"Presentation by BD";#N/A,#N/A,FALSE,"Presentation Split by Biggest U";#N/A,#N/A,FALSE,"Presentation Split by Area";#N/A,#N/A,FALSE,"Presentation Split by BD"}</definedName>
    <definedName name="____a2" localSheetId="73" hidden="1">{#N/A,#N/A,TRUE,"Cover";#N/A,#N/A,TRUE,"BS";#N/A,#N/A,TRUE,"BS (2)";#N/A,#N/A,TRUE,"BS (3)";#N/A,#N/A,TRUE,"Supp Info-BS";#N/A,#N/A,TRUE,"IS";#N/A,#N/A,TRUE,"IS (2)";#N/A,#N/A,TRUE,"IS (3)";#N/A,#N/A,TRUE,"Supp Info-IS";#N/A,#N/A,TRUE,"CF";#N/A,#N/A,TRUE,"Supp Info-CF";#N/A,#N/A,TRUE,"SH";#N/A,#N/A,TRUE,"Supp Info-SH"}</definedName>
    <definedName name="____a2" hidden="1">{#N/A,#N/A,TRUE,"Cover";#N/A,#N/A,TRUE,"BS";#N/A,#N/A,TRUE,"BS (2)";#N/A,#N/A,TRUE,"BS (3)";#N/A,#N/A,TRUE,"Supp Info-BS";#N/A,#N/A,TRUE,"IS";#N/A,#N/A,TRUE,"IS (2)";#N/A,#N/A,TRUE,"IS (3)";#N/A,#N/A,TRUE,"Supp Info-IS";#N/A,#N/A,TRUE,"CF";#N/A,#N/A,TRUE,"Supp Info-CF";#N/A,#N/A,TRUE,"SH";#N/A,#N/A,TRUE,"Supp Info-SH"}</definedName>
    <definedName name="____a3" localSheetId="73" hidden="1">{#N/A,#N/A,TRUE,"Cover";#N/A,#N/A,TRUE,"BS";#N/A,#N/A,TRUE,"BS (2)";#N/A,#N/A,TRUE,"BS (3)";#N/A,#N/A,TRUE,"Supp Info-BS";#N/A,#N/A,TRUE,"IS";#N/A,#N/A,TRUE,"IS (2)";#N/A,#N/A,TRUE,"IS (3)";#N/A,#N/A,TRUE,"Supp Info-IS";#N/A,#N/A,TRUE,"CF";#N/A,#N/A,TRUE,"Supp Info-CF";#N/A,#N/A,TRUE,"SH";#N/A,#N/A,TRUE,"Supp Info-SH"}</definedName>
    <definedName name="____a3" hidden="1">{#N/A,#N/A,TRUE,"Cover";#N/A,#N/A,TRUE,"BS";#N/A,#N/A,TRUE,"BS (2)";#N/A,#N/A,TRUE,"BS (3)";#N/A,#N/A,TRUE,"Supp Info-BS";#N/A,#N/A,TRUE,"IS";#N/A,#N/A,TRUE,"IS (2)";#N/A,#N/A,TRUE,"IS (3)";#N/A,#N/A,TRUE,"Supp Info-IS";#N/A,#N/A,TRUE,"CF";#N/A,#N/A,TRUE,"Supp Info-CF";#N/A,#N/A,TRUE,"SH";#N/A,#N/A,TRUE,"Supp Info-SH"}</definedName>
    <definedName name="____a4" localSheetId="73" hidden="1">{#N/A,#N/A,TRUE,"Cover";#N/A,#N/A,TRUE,"BS";#N/A,#N/A,TRUE,"BS (2)";#N/A,#N/A,TRUE,"BS (3)";#N/A,#N/A,TRUE,"Supp Info-BS";#N/A,#N/A,TRUE,"IS";#N/A,#N/A,TRUE,"IS (2)";#N/A,#N/A,TRUE,"IS (3)";#N/A,#N/A,TRUE,"Supp Info-IS";#N/A,#N/A,TRUE,"CF";#N/A,#N/A,TRUE,"Supp Info-CF";#N/A,#N/A,TRUE,"SH";#N/A,#N/A,TRUE,"Supp Info-SH"}</definedName>
    <definedName name="____a4" hidden="1">{#N/A,#N/A,TRUE,"Cover";#N/A,#N/A,TRUE,"BS";#N/A,#N/A,TRUE,"BS (2)";#N/A,#N/A,TRUE,"BS (3)";#N/A,#N/A,TRUE,"Supp Info-BS";#N/A,#N/A,TRUE,"IS";#N/A,#N/A,TRUE,"IS (2)";#N/A,#N/A,TRUE,"IS (3)";#N/A,#N/A,TRUE,"Supp Info-IS";#N/A,#N/A,TRUE,"CF";#N/A,#N/A,TRUE,"Supp Info-CF";#N/A,#N/A,TRUE,"SH";#N/A,#N/A,TRUE,"Supp Info-SH"}</definedName>
    <definedName name="____amo2000">#REF!,#REF!,#REF!</definedName>
    <definedName name="____APR1">#REF!</definedName>
    <definedName name="____AUG1">#REF!</definedName>
    <definedName name="____bal2002">#REF!</definedName>
    <definedName name="____bal2003">#REF!</definedName>
    <definedName name="____bel3000">#REF!</definedName>
    <definedName name="____cc2" localSheetId="73" hidden="1">{"bs",#N/A,FALSE,"SCF"}</definedName>
    <definedName name="____cc2" hidden="1">{"bs",#N/A,FALSE,"SCF"}</definedName>
    <definedName name="____cc2_1" localSheetId="73" hidden="1">{"bs",#N/A,FALSE,"SCF"}</definedName>
    <definedName name="____cc2_1" hidden="1">{"bs",#N/A,FALSE,"SCF"}</definedName>
    <definedName name="____DAT12">#REF!</definedName>
    <definedName name="____DAT14">#REF!</definedName>
    <definedName name="____DEC1">#REF!</definedName>
    <definedName name="____dj2005" localSheetId="73" hidden="1">{"DetallexDep",#N/A,FALSE,"Giovanna (x DEPT)"}</definedName>
    <definedName name="____dj2005" hidden="1">{"DetallexDep",#N/A,FALSE,"Giovanna (x DEPT)"}</definedName>
    <definedName name="_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_F99000">#REF!</definedName>
    <definedName name="____fcf96">#REF!</definedName>
    <definedName name="____FEB1">#REF!</definedName>
    <definedName name="____fy97" localSheetId="73" hidden="1">{#N/A,#N/A,FALSE,"FY97";#N/A,#N/A,FALSE,"FY98";#N/A,#N/A,FALSE,"FY99";#N/A,#N/A,FALSE,"FY00";#N/A,#N/A,FALSE,"FY01"}</definedName>
    <definedName name="____fy97" hidden="1">{#N/A,#N/A,FALSE,"FY97";#N/A,#N/A,FALSE,"FY98";#N/A,#N/A,FALSE,"FY99";#N/A,#N/A,FALSE,"FY00";#N/A,#N/A,FALSE,"FY01"}</definedName>
    <definedName name="_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gfg2" localSheetId="73" hidden="1">{"Sum WW A",#N/A,FALSE,"FY95SLS";"Sum WW B",#N/A,FALSE,"FY95SLS";"Sum US A",#N/A,FALSE,"FY95SLS";"Sum US B",#N/A,FALSE,"FY95SLS";"Sum US Bocg",#N/A,FALSE,"FY95SLS";"Sum Can A",#N/A,FALSE,"FY95SLS";"Sum Can B",#N/A,FALSE,"FY95SLS";"Sum Europe",#N/A,FALSE,"FY95SLS";"Sum Row",#N/A,FALSE,"FY95SLS"}</definedName>
    <definedName name="____gfg2" hidden="1">{"Sum WW A",#N/A,FALSE,"FY95SLS";"Sum WW B",#N/A,FALSE,"FY95SLS";"Sum US A",#N/A,FALSE,"FY95SLS";"Sum US B",#N/A,FALSE,"FY95SLS";"Sum US Bocg",#N/A,FALSE,"FY95SLS";"Sum Can A",#N/A,FALSE,"FY95SLS";"Sum Can B",#N/A,FALSE,"FY95SLS";"Sum Europe",#N/A,FALSE,"FY95SLS";"Sum Row",#N/A,FALSE,"FY95SLS"}</definedName>
    <definedName name="____gh45">#REF!</definedName>
    <definedName name="____HWO2" localSheetId="73" hidden="1">{"headcount for Marketing calendar 98",#N/A,FALSE,"Area";"headcount for Marketing for fiscal 1999",#N/A,FALSE,"Area";"headcount for Marketing for Fiscal 2000",#N/A,FALSE,"Area"}</definedName>
    <definedName name="____HWO2" hidden="1">{"headcount for Marketing calendar 98",#N/A,FALSE,"Area";"headcount for Marketing for fiscal 1999",#N/A,FALSE,"Area";"headcount for Marketing for Fiscal 2000",#N/A,FALSE,"Area"}</definedName>
    <definedName name="____i8">#REF!</definedName>
    <definedName name="____inv2"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2"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3"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inv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__JAN1">#REF!</definedName>
    <definedName name="____jim2" localSheetId="73" hidden="1">{#N/A,#N/A,FALSE,"L&amp;M Performance";#N/A,#N/A,FALSE,"Brand Performance";#N/A,#N/A,FALSE,"Marlboro Performance"}</definedName>
    <definedName name="____jim2" hidden="1">{#N/A,#N/A,FALSE,"L&amp;M Performance";#N/A,#N/A,FALSE,"Brand Performance";#N/A,#N/A,FALSE,"Marlboro Performance"}</definedName>
    <definedName name="____jo1" localSheetId="73" hidden="1">{#N/A,#N/A,FALSE,"Calculator"}</definedName>
    <definedName name="____jo1" hidden="1">{#N/A,#N/A,FALSE,"Calculator"}</definedName>
    <definedName name="____jo1_1" localSheetId="73" hidden="1">{#N/A,#N/A,FALSE,"Calculator"}</definedName>
    <definedName name="____jo1_1" hidden="1">{#N/A,#N/A,FALSE,"Calculator"}</definedName>
    <definedName name="____jo1_2" localSheetId="73" hidden="1">{#N/A,#N/A,FALSE,"Calculator"}</definedName>
    <definedName name="____jo1_2" hidden="1">{#N/A,#N/A,FALSE,"Calculator"}</definedName>
    <definedName name="____jo1_3" localSheetId="73" hidden="1">{#N/A,#N/A,FALSE,"Calculator"}</definedName>
    <definedName name="____jo1_3" hidden="1">{#N/A,#N/A,FALSE,"Calculator"}</definedName>
    <definedName name="____jo1_4" localSheetId="73" hidden="1">{#N/A,#N/A,FALSE,"Calculator"}</definedName>
    <definedName name="____jo1_4" hidden="1">{#N/A,#N/A,FALSE,"Calculator"}</definedName>
    <definedName name="____jo1_5" localSheetId="73" hidden="1">{#N/A,#N/A,FALSE,"Calculator"}</definedName>
    <definedName name="____jo1_5" hidden="1">{#N/A,#N/A,FALSE,"Calculator"}</definedName>
    <definedName name="____jul02" localSheetId="73" hidden="1">{#N/A,#N/A,FALSE,"MAY96 2260";#N/A,#N/A,FALSE,"system reclass";#N/A,#N/A,FALSE,"Items with no project number"}</definedName>
    <definedName name="____jul02" hidden="1">{#N/A,#N/A,FALSE,"MAY96 2260";#N/A,#N/A,FALSE,"system reclass";#N/A,#N/A,FALSE,"Items with no project number"}</definedName>
    <definedName name="____JUL1">#REF!</definedName>
    <definedName name="____JUN1">#REF!</definedName>
    <definedName name="____kd0001">#REF!</definedName>
    <definedName name="____kd0002">#REF!</definedName>
    <definedName name="____kd0003">#REF!</definedName>
    <definedName name="____kd0004">#REF!</definedName>
    <definedName name="____kd0005">#REF!</definedName>
    <definedName name="____kd0006">#REF!</definedName>
    <definedName name="____kd0007">#REF!</definedName>
    <definedName name="____kd0008">#REF!</definedName>
    <definedName name="____kd0009">#REF!</definedName>
    <definedName name="____kd0010">#REF!</definedName>
    <definedName name="____kd0011">#REF!</definedName>
    <definedName name="____kd0012">#REF!</definedName>
    <definedName name="____kd2002">#REF!,#REF!,#REF!</definedName>
    <definedName name="____key1" hidden="1">#REF!</definedName>
    <definedName name="____key2001">#REF!,#REF!,#REF!</definedName>
    <definedName name="____krr2000">#REF!</definedName>
    <definedName name="____ktp2000">#REF!</definedName>
    <definedName name="____ktr2000">#REF!</definedName>
    <definedName name="____ktt2000">#REF!</definedName>
    <definedName name="____MAR1">#REF!</definedName>
    <definedName name="____MAY1">#REF!</definedName>
    <definedName name="_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_new11" localSheetId="73" hidden="1">{#N/A,#N/A,FALSE,"Global by BU";#N/A,#N/A,FALSE,"U.S. by BU";#N/A,#N/A,FALSE,"Canada by BU";#N/A,#N/A,FALSE,"Europe by BU";#N/A,#N/A,FALSE,"Asia by BU";#N/A,#N/A,FALSE,"Cala by BU"}</definedName>
    <definedName name="____new11" hidden="1">{#N/A,#N/A,FALSE,"Global by BU";#N/A,#N/A,FALSE,"U.S. by BU";#N/A,#N/A,FALSE,"Canada by BU";#N/A,#N/A,FALSE,"Europe by BU";#N/A,#N/A,FALSE,"Asia by BU";#N/A,#N/A,FALSE,"Cala by BU"}</definedName>
    <definedName name="_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_NOV1">#REF!</definedName>
    <definedName name="____NPV200">#REF!</definedName>
    <definedName name="____OCT1">#REF!</definedName>
    <definedName name="____OME65">#REF!</definedName>
    <definedName name="____pd123" localSheetId="73" hidden="1">{"Units A",#N/A,FALSE,"FY95SLS";"Units B",#N/A,FALSE,"FY95SLS"}</definedName>
    <definedName name="____pd123" hidden="1">{"Units A",#N/A,FALSE,"FY95SLS";"Units B",#N/A,FALSE,"FY95SLS"}</definedName>
    <definedName name="_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4" localSheetId="73" hidden="1">{#N/A,#N/A,FALSE,"Report Data";#N/A,#N/A,FALSE,"COMP POOL";#N/A,#N/A,FALSE,"COMP POOL NB95";#N/A,#N/A,FALSE,"COMP POOL NB94"}</definedName>
    <definedName name="____PL4" hidden="1">{#N/A,#N/A,FALSE,"Report Data";#N/A,#N/A,FALSE,"COMP POOL";#N/A,#N/A,FALSE,"COMP POOL NB95";#N/A,#N/A,FALSE,"COMP POOL NB94"}</definedName>
    <definedName name="_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_PSM3" localSheetId="73" hidden="1">{"Pound Sterling",#N/A,TRUE,"PPD";"Pound Sterling",#N/A,TRUE,"Anaquest";"Pound Sterling",#N/A,TRUE,"Delta";"Pound Sterling",#N/A,TRUE,"INO"}</definedName>
    <definedName name="____PSM3" hidden="1">{"Pound Sterling",#N/A,TRUE,"PPD";"Pound Sterling",#N/A,TRUE,"Anaquest";"Pound Sterling",#N/A,TRUE,"Delta";"Pound Sterling",#N/A,TRUE,"INO"}</definedName>
    <definedName name="____Q1" localSheetId="73" hidden="1">{"'Standalone List Price Trends'!$A$1:$X$56"}</definedName>
    <definedName name="____Q1" hidden="1">{"'Standalone List Price Trends'!$A$1:$X$56"}</definedName>
    <definedName name="____Q2" localSheetId="73" hidden="1">{"'Standalone List Price Trends'!$A$1:$X$56"}</definedName>
    <definedName name="____Q2" hidden="1">{"'Standalone List Price Trends'!$A$1:$X$56"}</definedName>
    <definedName name="____q3" hidden="1">#REF!</definedName>
    <definedName name="____Q4" localSheetId="73" hidden="1">{"'Standalone List Price Trends'!$A$1:$X$56"}</definedName>
    <definedName name="____Q4" hidden="1">{"'Standalone List Price Trends'!$A$1:$X$56"}</definedName>
    <definedName name="____Q5" localSheetId="73" hidden="1">{"'Standalone List Price Trends'!$A$1:$X$56"}</definedName>
    <definedName name="____Q5" hidden="1">{"'Standalone List Price Trends'!$A$1:$X$56"}</definedName>
    <definedName name="____Q9" localSheetId="73" hidden="1">{"'Standalone List Price Trends'!$A$1:$X$56"}</definedName>
    <definedName name="____Q9" hidden="1">{"'Standalone List Price Trends'!$A$1:$X$56"}</definedName>
    <definedName name="____r" localSheetId="73" hidden="1">{#N/A,#N/A,FALSE,"Actual";#N/A,#N/A,FALSE,"Management Report 2";#N/A,#N/A,FALSE,"Management Report 3";#N/A,#N/A,FALSE,"Ergebnis";#N/A,#N/A,FALSE,"Summary";#N/A,#N/A,FALSE,"Konrzern";#N/A,#N/A,FALSE,"Abweichung Budget-Actuell"}</definedName>
    <definedName name="____r" hidden="1">{#N/A,#N/A,FALSE,"Actual";#N/A,#N/A,FALSE,"Management Report 2";#N/A,#N/A,FALSE,"Management Report 3";#N/A,#N/A,FALSE,"Ergebnis";#N/A,#N/A,FALSE,"Summary";#N/A,#N/A,FALSE,"Konrzern";#N/A,#N/A,FALSE,"Abweichung Budget-Actuell"}</definedName>
    <definedName name="____r_1" localSheetId="73" hidden="1">{#N/A,#N/A,FALSE,"Actual";#N/A,#N/A,FALSE,"Management Report 2";#N/A,#N/A,FALSE,"Management Report 3";#N/A,#N/A,FALSE,"Ergebnis";#N/A,#N/A,FALSE,"Summary";#N/A,#N/A,FALSE,"Konrzern";#N/A,#N/A,FALSE,"Abweichung Budget-Actuell"}</definedName>
    <definedName name="____r_1" hidden="1">{#N/A,#N/A,FALSE,"Actual";#N/A,#N/A,FALSE,"Management Report 2";#N/A,#N/A,FALSE,"Management Report 3";#N/A,#N/A,FALSE,"Ergebnis";#N/A,#N/A,FALSE,"Summary";#N/A,#N/A,FALSE,"Konrzern";#N/A,#N/A,FALSE,"Abweichung Budget-Actuell"}</definedName>
    <definedName name="____r_2" localSheetId="73" hidden="1">{#N/A,#N/A,FALSE,"Actual";#N/A,#N/A,FALSE,"Management Report 2";#N/A,#N/A,FALSE,"Management Report 3";#N/A,#N/A,FALSE,"Ergebnis";#N/A,#N/A,FALSE,"Summary";#N/A,#N/A,FALSE,"Konrzern";#N/A,#N/A,FALSE,"Abweichung Budget-Actuell"}</definedName>
    <definedName name="____r_2" hidden="1">{#N/A,#N/A,FALSE,"Actual";#N/A,#N/A,FALSE,"Management Report 2";#N/A,#N/A,FALSE,"Management Report 3";#N/A,#N/A,FALSE,"Ergebnis";#N/A,#N/A,FALSE,"Summary";#N/A,#N/A,FALSE,"Konrzern";#N/A,#N/A,FALSE,"Abweichung Budget-Actuell"}</definedName>
    <definedName name="____r_3" localSheetId="73" hidden="1">{#N/A,#N/A,FALSE,"Actual";#N/A,#N/A,FALSE,"Management Report 2";#N/A,#N/A,FALSE,"Management Report 3";#N/A,#N/A,FALSE,"Ergebnis";#N/A,#N/A,FALSE,"Summary";#N/A,#N/A,FALSE,"Konrzern";#N/A,#N/A,FALSE,"Abweichung Budget-Actuell"}</definedName>
    <definedName name="____r_3" hidden="1">{#N/A,#N/A,FALSE,"Actual";#N/A,#N/A,FALSE,"Management Report 2";#N/A,#N/A,FALSE,"Management Report 3";#N/A,#N/A,FALSE,"Ergebnis";#N/A,#N/A,FALSE,"Summary";#N/A,#N/A,FALSE,"Konrzern";#N/A,#N/A,FALSE,"Abweichung Budget-Actuell"}</definedName>
    <definedName name="____r_4" localSheetId="73" hidden="1">{#N/A,#N/A,FALSE,"Actual";#N/A,#N/A,FALSE,"Management Report 2";#N/A,#N/A,FALSE,"Management Report 3";#N/A,#N/A,FALSE,"Ergebnis";#N/A,#N/A,FALSE,"Summary";#N/A,#N/A,FALSE,"Konrzern";#N/A,#N/A,FALSE,"Abweichung Budget-Actuell"}</definedName>
    <definedName name="____r_4" hidden="1">{#N/A,#N/A,FALSE,"Actual";#N/A,#N/A,FALSE,"Management Report 2";#N/A,#N/A,FALSE,"Management Report 3";#N/A,#N/A,FALSE,"Ergebnis";#N/A,#N/A,FALSE,"Summary";#N/A,#N/A,FALSE,"Konrzern";#N/A,#N/A,FALSE,"Abweichung Budget-Actuell"}</definedName>
    <definedName name="____r_5" localSheetId="73" hidden="1">{#N/A,#N/A,FALSE,"Actual";#N/A,#N/A,FALSE,"Management Report 2";#N/A,#N/A,FALSE,"Management Report 3";#N/A,#N/A,FALSE,"Ergebnis";#N/A,#N/A,FALSE,"Summary";#N/A,#N/A,FALSE,"Konrzern";#N/A,#N/A,FALSE,"Abweichung Budget-Actuell"}</definedName>
    <definedName name="____r_5" hidden="1">{#N/A,#N/A,FALSE,"Actual";#N/A,#N/A,FALSE,"Management Report 2";#N/A,#N/A,FALSE,"Management Report 3";#N/A,#N/A,FALSE,"Ergebnis";#N/A,#N/A,FALSE,"Summary";#N/A,#N/A,FALSE,"Konrzern";#N/A,#N/A,FALSE,"Abweichung Budget-Actuell"}</definedName>
    <definedName name="____rd2" localSheetId="73" hidden="1">{"BS_YEARLY",#N/A,FALSE,"BS";"BS_Y1",#N/A,FALSE,"BS";"BS_Y2",#N/A,FALSE,"BS";"BS_Y3",#N/A,FALSE,"BS";"BS_Y4",#N/A,FALSE,"BS";"BS_Y5",#N/A,FALSE,"BS";"BS_Y6",#N/A,FALSE,"BS"}</definedName>
    <definedName name="____rd2" hidden="1">{"BS_YEARLY",#N/A,FALSE,"BS";"BS_Y1",#N/A,FALSE,"BS";"BS_Y2",#N/A,FALSE,"BS";"BS_Y3",#N/A,FALSE,"BS";"BS_Y4",#N/A,FALSE,"BS";"BS_Y5",#N/A,FALSE,"BS";"BS_Y6",#N/A,FALSE,"BS"}</definedName>
    <definedName name="____rd3" localSheetId="73" hidden="1">{"PL_YEARLY",#N/A,FALSE,"PL";"PL_Y1",#N/A,FALSE,"PL";"PL_Y2",#N/A,FALSE,"PL";"PL_Y3",#N/A,FALSE,"PL";"PL_Y4",#N/A,FALSE,"PL";"PL_Y5",#N/A,FALSE,"PL";"PL_Y6",#N/A,FALSE,"PL"}</definedName>
    <definedName name="____rd3" hidden="1">{"PL_YEARLY",#N/A,FALSE,"PL";"PL_Y1",#N/A,FALSE,"PL";"PL_Y2",#N/A,FALSE,"PL";"PL_Y3",#N/A,FALSE,"PL";"PL_Y4",#N/A,FALSE,"PL";"PL_Y5",#N/A,FALSE,"PL";"PL_Y6",#N/A,FALSE,"PL"}</definedName>
    <definedName name="____rw1" localSheetId="73" hidden="1">{"'Standalone List Price Trends'!$A$1:$X$56"}</definedName>
    <definedName name="____rw1" hidden="1">{"'Standalone List Price Trends'!$A$1:$X$56"}</definedName>
    <definedName name="____rw2" localSheetId="73" hidden="1">{"'Standalone List Price Trends'!$A$1:$X$56"}</definedName>
    <definedName name="____rw2" hidden="1">{"'Standalone List Price Trends'!$A$1:$X$56"}</definedName>
    <definedName name="____rw3" localSheetId="73" hidden="1">{"'Standalone List Price Trends'!$A$1:$X$56"}</definedName>
    <definedName name="____rw3" hidden="1">{"'Standalone List Price Trends'!$A$1:$X$56"}</definedName>
    <definedName name="____rw4" localSheetId="73" hidden="1">{"'Standalone List Price Trends'!$A$1:$X$56"}</definedName>
    <definedName name="____rw4" hidden="1">{"'Standalone List Price Trends'!$A$1:$X$56"}</definedName>
    <definedName name="____Seg1">#REF!</definedName>
    <definedName name="____Seg2">#REF!</definedName>
    <definedName name="____Seg3">#REF!</definedName>
    <definedName name="____Seg4">#REF!</definedName>
    <definedName name="____SEP1">#REF!</definedName>
    <definedName name="____t1" localSheetId="73" hidden="1">{"bs",#N/A,FALSE,"SCF"}</definedName>
    <definedName name="____t1" hidden="1">{"bs",#N/A,FALSE,"SCF"}</definedName>
    <definedName name="____t1_1" localSheetId="73" hidden="1">{"bs",#N/A,FALSE,"SCF"}</definedName>
    <definedName name="____t1_1" hidden="1">{"bs",#N/A,FALSE,"SCF"}</definedName>
    <definedName name="____T2" localSheetId="73" hidden="1">{"Units A",#N/A,FALSE,"FY95SLS";"Units B",#N/A,FALSE,"FY95SLS"}</definedName>
    <definedName name="____T2" hidden="1">{"Units A",#N/A,FALSE,"FY95SLS";"Units B",#N/A,FALSE,"FY95SLS"}</definedName>
    <definedName name="____t3" hidden="1">#N/A</definedName>
    <definedName name="____tuy4">#REF!</definedName>
    <definedName name="__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_wrn1" localSheetId="73" hidden="1">{#N/A,#N/A,FALSE,"Aging Summary";#N/A,#N/A,FALSE,"Ratio Analysis";#N/A,#N/A,FALSE,"Test 120 Day Accts";#N/A,#N/A,FALSE,"Tickmarks"}</definedName>
    <definedName name="____wrn1" hidden="1">{#N/A,#N/A,FALSE,"Aging Summary";#N/A,#N/A,FALSE,"Ratio Analysis";#N/A,#N/A,FALSE,"Test 120 Day Accts";#N/A,#N/A,FALSE,"Tickmarks"}</definedName>
    <definedName name="____www1" localSheetId="73" hidden="1">{#N/A,#N/A,FALSE,"Calculator"}</definedName>
    <definedName name="____www1" hidden="1">{#N/A,#N/A,FALSE,"Calculator"}</definedName>
    <definedName name="____www1_1" localSheetId="73" hidden="1">{#N/A,#N/A,FALSE,"Calculator"}</definedName>
    <definedName name="____www1_1" hidden="1">{#N/A,#N/A,FALSE,"Calculator"}</definedName>
    <definedName name="____www1_2" localSheetId="73" hidden="1">{#N/A,#N/A,FALSE,"Calculator"}</definedName>
    <definedName name="____www1_2" hidden="1">{#N/A,#N/A,FALSE,"Calculator"}</definedName>
    <definedName name="____www1_3" localSheetId="73" hidden="1">{#N/A,#N/A,FALSE,"Calculator"}</definedName>
    <definedName name="____www1_3" hidden="1">{#N/A,#N/A,FALSE,"Calculator"}</definedName>
    <definedName name="____www1_4" localSheetId="73" hidden="1">{#N/A,#N/A,FALSE,"Calculator"}</definedName>
    <definedName name="____www1_4" hidden="1">{#N/A,#N/A,FALSE,"Calculator"}</definedName>
    <definedName name="____www1_5" localSheetId="73" hidden="1">{#N/A,#N/A,FALSE,"Calculator"}</definedName>
    <definedName name="____www1_5" hidden="1">{#N/A,#N/A,FALSE,"Calculator"}</definedName>
    <definedName name="____www2" localSheetId="73" hidden="1">{#N/A,#N/A,FALSE,"Calculator"}</definedName>
    <definedName name="____www2" hidden="1">{#N/A,#N/A,FALSE,"Calculator"}</definedName>
    <definedName name="____www2_1" localSheetId="73" hidden="1">{#N/A,#N/A,FALSE,"Calculator"}</definedName>
    <definedName name="____www2_1" hidden="1">{#N/A,#N/A,FALSE,"Calculator"}</definedName>
    <definedName name="____www2_2" localSheetId="73" hidden="1">{#N/A,#N/A,FALSE,"Calculator"}</definedName>
    <definedName name="____www2_2" hidden="1">{#N/A,#N/A,FALSE,"Calculator"}</definedName>
    <definedName name="____www2_3" localSheetId="73" hidden="1">{#N/A,#N/A,FALSE,"Calculator"}</definedName>
    <definedName name="____www2_3" hidden="1">{#N/A,#N/A,FALSE,"Calculator"}</definedName>
    <definedName name="____www2_4" localSheetId="73" hidden="1">{#N/A,#N/A,FALSE,"Calculator"}</definedName>
    <definedName name="____www2_4" hidden="1">{#N/A,#N/A,FALSE,"Calculator"}</definedName>
    <definedName name="____www2_5" localSheetId="73" hidden="1">{#N/A,#N/A,FALSE,"Calculator"}</definedName>
    <definedName name="____www2_5" hidden="1">{#N/A,#N/A,FALSE,"Calculator"}</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lfn.BAHTTEXT" hidden="1">#NAME?</definedName>
    <definedName name="____YR2001">#REF!</definedName>
    <definedName name="____YR2002">#REF!</definedName>
    <definedName name="____YR2003">#REF!</definedName>
    <definedName name="____YR2004">#REF!</definedName>
    <definedName name="____YR2005">#REF!</definedName>
    <definedName name="____YR2006">#REF!</definedName>
    <definedName name="____YR2007">#REF!</definedName>
    <definedName name="___123Graph__AA" hidden="1">#REF!</definedName>
    <definedName name="___1S" hidden="1">#REF!</definedName>
    <definedName name="___a1" localSheetId="73" hidden="1">{#N/A,#N/A,FALSE,"Presentation by Unit";#N/A,#N/A,FALSE,"Presentation by BD";#N/A,#N/A,FALSE,"Presentation Split by Biggest U";#N/A,#N/A,FALSE,"Presentation Split by Area";#N/A,#N/A,FALSE,"Presentation Split by BD"}</definedName>
    <definedName name="___a1" hidden="1">{#N/A,#N/A,FALSE,"Presentation by Unit";#N/A,#N/A,FALSE,"Presentation by BD";#N/A,#N/A,FALSE,"Presentation Split by Biggest U";#N/A,#N/A,FALSE,"Presentation Split by Area";#N/A,#N/A,FALSE,"Presentation Split by BD"}</definedName>
    <definedName name="___a2" localSheetId="73" hidden="1">{"TotalGeralDespesasPorArea",#N/A,FALSE,"VinculosAccessEfetivo"}</definedName>
    <definedName name="___a2" hidden="1">{"TotalGeralDespesasPorArea",#N/A,FALSE,"VinculosAccessEfetivo"}</definedName>
    <definedName name="___amo2000">#REF!,#REF!,#REF!</definedName>
    <definedName name="___APR1">#REF!</definedName>
    <definedName name="___as11">#REF!</definedName>
    <definedName name="___AUG1">#REF!</definedName>
    <definedName name="___AUS95">#REF!</definedName>
    <definedName name="___AUS96">#REF!</definedName>
    <definedName name="___bal2002">#REF!</definedName>
    <definedName name="___bal2003">#REF!</definedName>
    <definedName name="___bel3000">#REF!</definedName>
    <definedName name="___BOY2">#REF!</definedName>
    <definedName name="___CAN94">#REF!</definedName>
    <definedName name="___CAN95">#REF!</definedName>
    <definedName name="___CAN96">#REF!</definedName>
    <definedName name="___cc2" localSheetId="73" hidden="1">{"bs",#N/A,FALSE,"SCF"}</definedName>
    <definedName name="___cc2" hidden="1">{"bs",#N/A,FALSE,"SCF"}</definedName>
    <definedName name="___cc2_1" localSheetId="73" hidden="1">{"bs",#N/A,FALSE,"SCF"}</definedName>
    <definedName name="___cc2_1" hidden="1">{"bs",#N/A,FALSE,"SCF"}</definedName>
    <definedName name="___D33" localSheetId="73" hidden="1">{"Olk by Qtr Full",#N/A,FALSE,"Tot PalmPalm";"Olk by Qtr Full",#N/A,FALSE,"Tot Device";"Olk by Qtr Full",#N/A,FALSE,"Platform";"Olk by Qtr Full",#N/A,FALSE,"Palm.Net";"Olk by Qtr Full",#N/A,FALSE,"Elim"}</definedName>
    <definedName name="___D33" hidden="1">{"Olk by Qtr Full",#N/A,FALSE,"Tot PalmPalm";"Olk by Qtr Full",#N/A,FALSE,"Tot Device";"Olk by Qtr Full",#N/A,FALSE,"Platform";"Olk by Qtr Full",#N/A,FALSE,"Palm.Net";"Olk by Qtr Full",#N/A,FALSE,"Elim"}</definedName>
    <definedName name="___daa70">#REF!</definedName>
    <definedName name="___DAT1">#REF!</definedName>
    <definedName name="___DAT12">#REF!</definedName>
    <definedName name="___DAT14">#REF!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EC1">#REF!</definedName>
    <definedName name="___dj2005" localSheetId="73" hidden="1">{"DetallexDep",#N/A,FALSE,"Giovanna (x DEPT)"}</definedName>
    <definedName name="___dj2005" hidden="1">{"DetallexDep",#N/A,FALSE,"Giovanna (x DEPT)"}</definedName>
    <definedName name="_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_F99000">#REF!</definedName>
    <definedName name="___fcf10">#REF!</definedName>
    <definedName name="___fcf5">#REF!</definedName>
    <definedName name="___fcf96">#REF!</definedName>
    <definedName name="___FEB1">#REF!</definedName>
    <definedName name="___FFR94">#REF!</definedName>
    <definedName name="___FFR95">#REF!</definedName>
    <definedName name="___FFR96">#REF!</definedName>
    <definedName name="___fx1">#REF!</definedName>
    <definedName name="___fy1">#REF!</definedName>
    <definedName name="_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gfg2" localSheetId="73" hidden="1">{"Sum WW A",#N/A,FALSE,"FY95SLS";"Sum WW B",#N/A,FALSE,"FY95SLS";"Sum US A",#N/A,FALSE,"FY95SLS";"Sum US B",#N/A,FALSE,"FY95SLS";"Sum US Bocg",#N/A,FALSE,"FY95SLS";"Sum Can A",#N/A,FALSE,"FY95SLS";"Sum Can B",#N/A,FALSE,"FY95SLS";"Sum Europe",#N/A,FALSE,"FY95SLS";"Sum Row",#N/A,FALSE,"FY95SLS"}</definedName>
    <definedName name="___gfg2" hidden="1">{"Sum WW A",#N/A,FALSE,"FY95SLS";"Sum WW B",#N/A,FALSE,"FY95SLS";"Sum US A",#N/A,FALSE,"FY95SLS";"Sum US B",#N/A,FALSE,"FY95SLS";"Sum US Bocg",#N/A,FALSE,"FY95SLS";"Sum Can A",#N/A,FALSE,"FY95SLS";"Sum Can B",#N/A,FALSE,"FY95SLS";"Sum Europe",#N/A,FALSE,"FY95SLS";"Sum Row",#N/A,FALSE,"FY95SLS"}</definedName>
    <definedName name="___gh45">#REF!</definedName>
    <definedName name="___gto3" localSheetId="73" hidden="1">{#N/A,#N/A,FALSE,"Sheet3"}</definedName>
    <definedName name="___gto3" hidden="1">{#N/A,#N/A,FALSE,"Sheet3"}</definedName>
    <definedName name="___gto33" localSheetId="73" hidden="1">{#N/A,#N/A,FALSE,"Sheet3"}</definedName>
    <definedName name="___gto33" hidden="1">{#N/A,#N/A,FALSE,"Sheet3"}</definedName>
    <definedName name="___HWO2" localSheetId="73" hidden="1">{"headcount for Marketing calendar 98",#N/A,FALSE,"Area";"headcount for Marketing for fiscal 1999",#N/A,FALSE,"Area";"headcount for Marketing for Fiscal 2000",#N/A,FALSE,"Area"}</definedName>
    <definedName name="___HWO2" hidden="1">{"headcount for Marketing calendar 98",#N/A,FALSE,"Area";"headcount for Marketing for fiscal 1999",#N/A,FALSE,"Area";"headcount for Marketing for Fiscal 2000",#N/A,FALSE,"Area"}</definedName>
    <definedName name="___I2004" localSheetId="73" hidden="1">{#N/A,#N/A,FALSE,"Aging Summary";#N/A,#N/A,FALSE,"Ratio Analysis";#N/A,#N/A,FALSE,"Test 120 Day Accts";#N/A,#N/A,FALSE,"Tickmarks"}</definedName>
    <definedName name="___I2004" hidden="1">{#N/A,#N/A,FALSE,"Aging Summary";#N/A,#N/A,FALSE,"Ratio Analysis";#N/A,#N/A,FALSE,"Test 120 Day Accts";#N/A,#N/A,FALSE,"Tickmarks"}</definedName>
    <definedName name="___i8">#REF!</definedName>
    <definedName name="___JAN1">#REF!</definedName>
    <definedName name="___jp041">#REF!</definedName>
    <definedName name="___jul02" localSheetId="73" hidden="1">{#N/A,#N/A,FALSE,"MAY96 2260";#N/A,#N/A,FALSE,"system reclass";#N/A,#N/A,FALSE,"Items with no project number"}</definedName>
    <definedName name="___jul02" hidden="1">{#N/A,#N/A,FALSE,"MAY96 2260";#N/A,#N/A,FALSE,"system reclass";#N/A,#N/A,FALSE,"Items with no project number"}</definedName>
    <definedName name="___JUL1">#REF!</definedName>
    <definedName name="___JUN1">#REF!</definedName>
    <definedName name="___kd0001">#REF!</definedName>
    <definedName name="___kd0002">#REF!</definedName>
    <definedName name="___kd0003">#REF!</definedName>
    <definedName name="___kd0004">#REF!</definedName>
    <definedName name="___kd0005">#REF!</definedName>
    <definedName name="___kd0006">#REF!</definedName>
    <definedName name="___kd0007">#REF!</definedName>
    <definedName name="___kd0008">#REF!</definedName>
    <definedName name="___kd0009">#REF!</definedName>
    <definedName name="___kd0010">#REF!</definedName>
    <definedName name="___kd0011">#REF!</definedName>
    <definedName name="___kd0012">#REF!</definedName>
    <definedName name="___kd2002">#REF!,#REF!,#REF!</definedName>
    <definedName name="___key1" hidden="1">#REF!</definedName>
    <definedName name="___key2001">#REF!,#REF!,#REF!</definedName>
    <definedName name="___krr2000">#REF!</definedName>
    <definedName name="___ktp2000">#REF!</definedName>
    <definedName name="___ktr2000">#REF!</definedName>
    <definedName name="___ktt2000">#REF!</definedName>
    <definedName name="___MAR1">#REF!</definedName>
    <definedName name="___MAY1">#REF!</definedName>
    <definedName name="_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_new11" localSheetId="73" hidden="1">{#N/A,#N/A,FALSE,"Global by BU";#N/A,#N/A,FALSE,"U.S. by BU";#N/A,#N/A,FALSE,"Canada by BU";#N/A,#N/A,FALSE,"Europe by BU";#N/A,#N/A,FALSE,"Asia by BU";#N/A,#N/A,FALSE,"Cala by BU"}</definedName>
    <definedName name="___new11" hidden="1">{#N/A,#N/A,FALSE,"Global by BU";#N/A,#N/A,FALSE,"U.S. by BU";#N/A,#N/A,FALSE,"Canada by BU";#N/A,#N/A,FALSE,"Europe by BU";#N/A,#N/A,FALSE,"Asia by BU";#N/A,#N/A,FALSE,"Cala by BU"}</definedName>
    <definedName name="___nm1" localSheetId="73" hidden="1">{#N/A,#N/A,TRUE,"Monthly BCG";#N/A,#N/A,TRUE,"Qrt BCG";#N/A,#N/A,TRUE,"FY BCG";#N/A,#N/A,TRUE,"1Q BCG";#N/A,#N/A,TRUE,"2Q BCG";#N/A,#N/A,TRUE,"3Q BCG";#N/A,#N/A,TRUE,"4Q BCG"}</definedName>
    <definedName name="___nm1" hidden="1">{#N/A,#N/A,TRUE,"Monthly BCG";#N/A,#N/A,TRUE,"Qrt BCG";#N/A,#N/A,TRUE,"FY BCG";#N/A,#N/A,TRUE,"1Q BCG";#N/A,#N/A,TRUE,"2Q BCG";#N/A,#N/A,TRUE,"3Q BCG";#N/A,#N/A,TRUE,"4Q BCG"}</definedName>
    <definedName name="_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_NOV1">#REF!</definedName>
    <definedName name="___NPV200">#REF!</definedName>
    <definedName name="___OC12">#REF!</definedName>
    <definedName name="___OCT1">#REF!</definedName>
    <definedName name="___OME65">#REF!</definedName>
    <definedName name="___pd123" localSheetId="73" hidden="1">{"Units A",#N/A,FALSE,"FY95SLS";"Units B",#N/A,FALSE,"FY95SLS"}</definedName>
    <definedName name="___pd123" hidden="1">{"Units A",#N/A,FALSE,"FY95SLS";"Units B",#N/A,FALSE,"FY95SLS"}</definedName>
    <definedName name="___PES95">#REF!</definedName>
    <definedName name="___PES96">#REF!</definedName>
    <definedName name="___PFY1">#REF!</definedName>
    <definedName name="___PFY2">#REF!</definedName>
    <definedName name="_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4" localSheetId="73" hidden="1">{#N/A,#N/A,FALSE,"Report Data";#N/A,#N/A,FALSE,"COMP POOL";#N/A,#N/A,FALSE,"COMP POOL NB95";#N/A,#N/A,FALSE,"COMP POOL NB94"}</definedName>
    <definedName name="___PL4" hidden="1">{#N/A,#N/A,FALSE,"Report Data";#N/A,#N/A,FALSE,"COMP POOL";#N/A,#N/A,FALSE,"COMP POOL NB95";#N/A,#N/A,FALSE,"COMP POOL NB94"}</definedName>
    <definedName name="_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_PSM3" localSheetId="73" hidden="1">{"Pound Sterling",#N/A,TRUE,"PPD";"Pound Sterling",#N/A,TRUE,"Anaquest";"Pound Sterling",#N/A,TRUE,"Delta";"Pound Sterling",#N/A,TRUE,"INO"}</definedName>
    <definedName name="___PSM3" hidden="1">{"Pound Sterling",#N/A,TRUE,"PPD";"Pound Sterling",#N/A,TRUE,"Anaquest";"Pound Sterling",#N/A,TRUE,"Delta";"Pound Sterling",#N/A,TRUE,"INO"}</definedName>
    <definedName name="___Q1" localSheetId="73" hidden="1">{"'Standalone List Price Trends'!$A$1:$X$56"}</definedName>
    <definedName name="___Q1" hidden="1">{"'Standalone List Price Trends'!$A$1:$X$56"}</definedName>
    <definedName name="___Q2" localSheetId="73" hidden="1">{"'Standalone List Price Trends'!$A$1:$X$56"}</definedName>
    <definedName name="___Q2" hidden="1">{"'Standalone List Price Trends'!$A$1:$X$56"}</definedName>
    <definedName name="___q3" hidden="1">#REF!</definedName>
    <definedName name="___Q4" localSheetId="73" hidden="1">{"'Standalone List Price Trends'!$A$1:$X$56"}</definedName>
    <definedName name="___Q4" hidden="1">{"'Standalone List Price Trends'!$A$1:$X$56"}</definedName>
    <definedName name="___Q5" localSheetId="73" hidden="1">{"'Standalone List Price Trends'!$A$1:$X$56"}</definedName>
    <definedName name="___Q5" hidden="1">{"'Standalone List Price Trends'!$A$1:$X$56"}</definedName>
    <definedName name="___Q9" localSheetId="73" hidden="1">{"'Standalone List Price Trends'!$A$1:$X$56"}</definedName>
    <definedName name="___Q9" hidden="1">{"'Standalone List Price Trends'!$A$1:$X$56"}</definedName>
    <definedName name="___rw1" localSheetId="73" hidden="1">{"'Standalone List Price Trends'!$A$1:$X$56"}</definedName>
    <definedName name="___rw1" hidden="1">{"'Standalone List Price Trends'!$A$1:$X$56"}</definedName>
    <definedName name="___rw2" localSheetId="73" hidden="1">{"'Standalone List Price Trends'!$A$1:$X$56"}</definedName>
    <definedName name="___rw2" hidden="1">{"'Standalone List Price Trends'!$A$1:$X$56"}</definedName>
    <definedName name="___rw3" localSheetId="73" hidden="1">{"'Standalone List Price Trends'!$A$1:$X$56"}</definedName>
    <definedName name="___rw3" hidden="1">{"'Standalone List Price Trends'!$A$1:$X$56"}</definedName>
    <definedName name="___rw4" localSheetId="73" hidden="1">{"'Standalone List Price Trends'!$A$1:$X$56"}</definedName>
    <definedName name="___rw4" hidden="1">{"'Standalone List Price Trends'!$A$1:$X$56"}</definedName>
    <definedName name="___Seg1">#REF!</definedName>
    <definedName name="___Seg2">#REF!</definedName>
    <definedName name="___Seg3">#REF!</definedName>
    <definedName name="___Seg4">#REF!</definedName>
    <definedName name="___SEP1">#REF!</definedName>
    <definedName name="___STR3007">#REF!</definedName>
    <definedName name="___STR3008">#REF!</definedName>
    <definedName name="___STR3009">#REF!</definedName>
    <definedName name="___STR3010">#REF!</definedName>
    <definedName name="___STR3011">#REF!</definedName>
    <definedName name="___STR4050">#REF!</definedName>
    <definedName name="___STR4051">#REF!</definedName>
    <definedName name="___STR4052">#REF!</definedName>
    <definedName name="___STR4055">#REF!</definedName>
    <definedName name="___STR4056">#REF!</definedName>
    <definedName name="___STR4057">#REF!</definedName>
    <definedName name="___sub1">#REF!</definedName>
    <definedName name="___sub2">#REF!</definedName>
    <definedName name="___sub3">#REF!</definedName>
    <definedName name="___sub4">#REF!</definedName>
    <definedName name="___sub5">#REF!</definedName>
    <definedName name="___sub6">#REF!</definedName>
    <definedName name="___sub7">#REF!</definedName>
    <definedName name="___sub8">#REF!</definedName>
    <definedName name="___t1" localSheetId="73" hidden="1">{"bs",#N/A,FALSE,"SCF"}</definedName>
    <definedName name="___t1" hidden="1">{"bs",#N/A,FALSE,"SCF"}</definedName>
    <definedName name="___t1_1" localSheetId="73" hidden="1">{"bs",#N/A,FALSE,"SCF"}</definedName>
    <definedName name="___t1_1" hidden="1">{"bs",#N/A,FALSE,"SCF"}</definedName>
    <definedName name="___T12347" localSheetId="73" hidden="1">{"COUNT",#N/A,FALSE,"AB"}</definedName>
    <definedName name="___T12347" hidden="1">{"COUNT",#N/A,FALSE,"AB"}</definedName>
    <definedName name="___t2"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2"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3"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4"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4"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5"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5"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__tab1">#REF!</definedName>
    <definedName name="___TAB2">#REF!</definedName>
    <definedName name="___TAB3">#REF!</definedName>
    <definedName name="___TAB4">#REF!</definedName>
    <definedName name="___TAB5">#REF!</definedName>
    <definedName name="___tax1">#REF!</definedName>
    <definedName name="___tax2">#REF!</definedName>
    <definedName name="___tax3">#REF!</definedName>
    <definedName name="___tax4">#REF!</definedName>
    <definedName name="___TC3" hidden="1">#REF!</definedName>
    <definedName name="___tes6" localSheetId="73" hidden="1">{"Data Worksheet",#N/A,FALSE,"CAREY97"}</definedName>
    <definedName name="___tes6" hidden="1">{"Data Worksheet",#N/A,FALSE,"CAREY97"}</definedName>
    <definedName name="___tuy4">#REF!</definedName>
    <definedName name="___UMG1">#REF!</definedName>
    <definedName name="___UMG2">#REF!</definedName>
    <definedName name="___UMG3">#REF!</definedName>
    <definedName name="___UMG4">#REF!</definedName>
    <definedName name="_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_we1">#N/A</definedName>
    <definedName name="_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_WK01">#REF!</definedName>
    <definedName name="___WK02">#REF!</definedName>
    <definedName name="___wpl2" localSheetId="73" hidden="1">{#N/A,#N/A,FALSE,"Aging Summary";#N/A,#N/A,FALSE,"Ratio Analysis";#N/A,#N/A,FALSE,"Test 120 Day Accts";#N/A,#N/A,FALSE,"Tickmarks"}</definedName>
    <definedName name="___wpl2" hidden="1">{#N/A,#N/A,FALSE,"Aging Summary";#N/A,#N/A,FALSE,"Ratio Analysis";#N/A,#N/A,FALSE,"Test 120 Day Accts";#N/A,#N/A,FALSE,"Tickmarks"}</definedName>
    <definedName name="___wrn1" localSheetId="73" hidden="1">{#N/A,#N/A,FALSE,"Aging Summary";#N/A,#N/A,FALSE,"Ratio Analysis";#N/A,#N/A,FALSE,"Test 120 Day Accts";#N/A,#N/A,FALSE,"Tickmarks"}</definedName>
    <definedName name="___wrn1" hidden="1">{#N/A,#N/A,FALSE,"Aging Summary";#N/A,#N/A,FALSE,"Ratio Analysis";#N/A,#N/A,FALSE,"Test 120 Day Accts";#N/A,#N/A,FALSE,"Tickmarks"}</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lfn.BAHTTEXT" hidden="1">#NAME?</definedName>
    <definedName name="___YR2001">#REF!</definedName>
    <definedName name="___YR2002">#REF!</definedName>
    <definedName name="___YR2003">#REF!</definedName>
    <definedName name="___YR2004">#REF!</definedName>
    <definedName name="___YR2005">#REF!</definedName>
    <definedName name="___YR2006">#REF!</definedName>
    <definedName name="___YR2007">#REF!</definedName>
    <definedName name="__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_Z04" hidden="1">{#N/A,#N/A,FALSE,"Australia";#N/A,#N/A,FALSE,"Austria";#N/A,#N/A,FALSE,"Belgium";#N/A,#N/A,FALSE,"Canada";#N/A,#N/A,FALSE,"France";#N/A,#N/A,FALSE,"Germany";#N/A,#N/A,FALSE,"Hong Kong";#N/A,#N/A,FALSE,"Italy";#N/A,#N/A,FALSE,"Japan";#N/A,#N/A,FALSE,"Korea";#N/A,#N/A,FALSE,"Mexico";#N/A,#N/A,FALSE,"Poland";#N/A,#N/A,FALSE,"Spain";#N/A,#N/A,FALSE,"Switzerland";#N/A,#N/A,FALSE,"UK"}</definedName>
    <definedName name="__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_Z05" hidden="1">{#N/A,#N/A,FALSE,"Australia";#N/A,#N/A,FALSE,"Austria";#N/A,#N/A,FALSE,"Belgium";#N/A,#N/A,FALSE,"Canada";#N/A,#N/A,FALSE,"France";#N/A,#N/A,FALSE,"Germany";#N/A,#N/A,FALSE,"Hong Kong";#N/A,#N/A,FALSE,"Italy";#N/A,#N/A,FALSE,"Japan";#N/A,#N/A,FALSE,"Korea";#N/A,#N/A,FALSE,"Mexico";#N/A,#N/A,FALSE,"Poland";#N/A,#N/A,FALSE,"Spain";#N/A,#N/A,FALSE,"Switzerland";#N/A,#N/A,FALSE,"UK"}</definedName>
    <definedName name="__1__123Graph_ACHART_1" hidden="1">#REF!</definedName>
    <definedName name="__10__123Graph_COP75_25PRICE" hidden="1">#REF!</definedName>
    <definedName name="__10__123Graph_XCHART_1" hidden="1">#REF!</definedName>
    <definedName name="__11__123Graph_COP75_25RETURN" hidden="1">#REF!</definedName>
    <definedName name="__12__123Graph_AChart_1A" hidden="1">#REF!</definedName>
    <definedName name="__12__123Graph_DHO_MPRICE" hidden="1">#REF!</definedName>
    <definedName name="__123Grapgh__s" hidden="1">#REF!</definedName>
    <definedName name="__123Graph_A" localSheetId="69" hidden="1">#REF!</definedName>
    <definedName name="__123Graph_A" localSheetId="64" hidden="1">#REF!</definedName>
    <definedName name="__123Graph_A" hidden="1">'[1]Month 8'!#REF!</definedName>
    <definedName name="__123Graph_A2" localSheetId="69" hidden="1">#REF!</definedName>
    <definedName name="__123Graph_A2" localSheetId="64" hidden="1">#REF!</definedName>
    <definedName name="__123Graph_A2" hidden="1">'[2]August 2009'!#REF!</definedName>
    <definedName name="__123Graph_AANIDRO" hidden="1">#REF!</definedName>
    <definedName name="__123Graph_Abis" hidden="1">#REF!</definedName>
    <definedName name="__123Graph_ABRANCHE" hidden="1">#REF!</definedName>
    <definedName name="__123Graph_ACHART1" hidden="1">#REF!</definedName>
    <definedName name="__123Graph_ACHART2" hidden="1">#REF!</definedName>
    <definedName name="__123Graph_ACOAL" hidden="1">#REF!</definedName>
    <definedName name="__123Graph_ACODEV" hidden="1">#REF!</definedName>
    <definedName name="__123Graph_ACOMPARA" hidden="1">#REF!</definedName>
    <definedName name="__123Graph_ACONSMED" hidden="1">#REF!</definedName>
    <definedName name="__123Graph_ACurrent" hidden="1">#REF!</definedName>
    <definedName name="__123Graph_ADA" hidden="1">#REF!</definedName>
    <definedName name="__123Graph_ADEPREC2" hidden="1">#REF!</definedName>
    <definedName name="__123Graph_ADSM" hidden="1">#REF!</definedName>
    <definedName name="__123Graph_AGERAL" hidden="1">#REF!</definedName>
    <definedName name="__123Graph_AGraph17" hidden="1">#REF!</definedName>
    <definedName name="__123Graph_AGROSSREQ" hidden="1">#REF!</definedName>
    <definedName name="__123Graph_AGRPH_EXPIRE" hidden="1">#N/A</definedName>
    <definedName name="__123Graph_AHIALCOOL" hidden="1">#REF!</definedName>
    <definedName name="__123Graph_AHIDRATADO" hidden="1">#REF!</definedName>
    <definedName name="__123Graph_AIGPM" hidden="1">#REF!</definedName>
    <definedName name="__123Graph_AIND" hidden="1">#REF!</definedName>
    <definedName name="__123Graph_AINDICES" hidden="1">#REF!</definedName>
    <definedName name="__123Graph_AINFLACAO" hidden="1">#REF!</definedName>
    <definedName name="__123Graph_AMERC" hidden="1">#REF!</definedName>
    <definedName name="__123Graph_ANPVEX" hidden="1">#REF!</definedName>
    <definedName name="__123Graph_ANPVZPR" hidden="1">#REF!</definedName>
    <definedName name="__123Graph_AOVERHAUL" hidden="1">#REF!</definedName>
    <definedName name="__123Graph_APEAKS" hidden="1">#REF!</definedName>
    <definedName name="__123Graph_APKDEMAND" hidden="1">#REF!</definedName>
    <definedName name="__123Graph_APOPSALES" hidden="1">#REF!</definedName>
    <definedName name="__123Graph_APREVRCOM" hidden="1">#REF!</definedName>
    <definedName name="__123Graph_APREVREALI" hidden="1">#REF!</definedName>
    <definedName name="__123Graph_APREVRIND" hidden="1">#REF!</definedName>
    <definedName name="__123Graph_APREVROUT" hidden="1">#REF!</definedName>
    <definedName name="__123Graph_APREVRRES" hidden="1">#REF!</definedName>
    <definedName name="__123Graph_APREVRTOT" hidden="1">#REF!</definedName>
    <definedName name="__123Graph_APRINCIPAL" hidden="1">#REF!</definedName>
    <definedName name="__123Graph_ARESFIN" hidden="1">#REF!</definedName>
    <definedName name="__123Graph_ASACAS" hidden="1">#REF!</definedName>
    <definedName name="__123Graph_ASALEBAND" hidden="1">#REF!</definedName>
    <definedName name="__123Graph_ASALECOMP" hidden="1">#REF!</definedName>
    <definedName name="__123Graph_ASALES" hidden="1">#REF!</definedName>
    <definedName name="__123Graph_ASALESTREND" hidden="1">#REF!</definedName>
    <definedName name="__123Graph_ASTILLASH" hidden="1">#REF!</definedName>
    <definedName name="__123Graph_ASTILLREC" hidden="1">#REF!</definedName>
    <definedName name="__123Graph_ASTILLSUL" hidden="1">#REF!</definedName>
    <definedName name="__123Graph_ASTILLVOL" hidden="1">#REF!</definedName>
    <definedName name="__123Graph_ATAB13" hidden="1">#REF!</definedName>
    <definedName name="__123Graph_ATOP10" hidden="1">#N/A</definedName>
    <definedName name="__123Graph_ATOTAL" hidden="1">#REF!</definedName>
    <definedName name="__123Graph_ATRAIN" hidden="1">#REF!</definedName>
    <definedName name="__123Graph_ATREND" hidden="1">#REF!</definedName>
    <definedName name="__123Graph_AUSERATE" hidden="1">#REF!</definedName>
    <definedName name="__123Graph_AVAR_ENG" hidden="1">#REF!</definedName>
    <definedName name="__123Graph_AYIELD1" hidden="1">#REF!</definedName>
    <definedName name="__123Graph_B" hidden="1">#REF!</definedName>
    <definedName name="__123Graph_BBRANCHE" hidden="1">#REF!</definedName>
    <definedName name="__123Graph_BCHART1" hidden="1">#REF!</definedName>
    <definedName name="__123Graph_BCHART2" hidden="1">#REF!</definedName>
    <definedName name="__123Graph_BCOAL" hidden="1">#REF!</definedName>
    <definedName name="__123Graph_BCODEV" hidden="1">#REF!</definedName>
    <definedName name="__123Graph_BCOMPARA" hidden="1">#REF!</definedName>
    <definedName name="__123Graph_BCurrent" hidden="1">#REF!</definedName>
    <definedName name="__123Graph_BGAS" hidden="1">#REF!</definedName>
    <definedName name="__123Graph_BGERAL" hidden="1">#REF!</definedName>
    <definedName name="__123Graph_BGráfico1" hidden="1">#REF!</definedName>
    <definedName name="__123Graph_BGráfico2" hidden="1">#REF!</definedName>
    <definedName name="__123Graph_BGráfico3" hidden="1">#REF!</definedName>
    <definedName name="__123Graph_BGráfico4" hidden="1">#REF!</definedName>
    <definedName name="__123Graph_BGraph17" hidden="1">#REF!</definedName>
    <definedName name="__123Graph_BGROSSREQ" hidden="1">#REF!</definedName>
    <definedName name="__123Graph_BIGPDI" hidden="1">#REF!</definedName>
    <definedName name="__123Graph_BIND" hidden="1">#REF!</definedName>
    <definedName name="__123Graph_BINDICES" hidden="1">#REF!</definedName>
    <definedName name="__123Graph_BINFLACAO" hidden="1">#REF!</definedName>
    <definedName name="__123Graph_BJB1ASH" hidden="1">#REF!</definedName>
    <definedName name="__123Graph_BJB1SUL" hidden="1">#REF!</definedName>
    <definedName name="__123Graph_BJB1VOL" hidden="1">#REF!</definedName>
    <definedName name="__123Graph_BJB2ASH" hidden="1">#REF!</definedName>
    <definedName name="__123Graph_BJB2REC" hidden="1">#REF!</definedName>
    <definedName name="__123Graph_BJB2SUL" hidden="1">#REF!</definedName>
    <definedName name="__123Graph_BJB2VOL" hidden="1">#REF!</definedName>
    <definedName name="__123Graph_BJB3ASH" hidden="1">#REF!</definedName>
    <definedName name="__123Graph_BJB3REC" hidden="1">#REF!</definedName>
    <definedName name="__123Graph_BJB3SUL" hidden="1">#REF!</definedName>
    <definedName name="__123Graph_BJB3VOL" hidden="1">#REF!</definedName>
    <definedName name="__123Graph_BJOEASH" hidden="1">#REF!</definedName>
    <definedName name="__123Graph_BJOESUL" hidden="1">#REF!</definedName>
    <definedName name="__123Graph_BJOEVOL" hidden="1">#REF!</definedName>
    <definedName name="__123Graph_BMERC" hidden="1">#REF!</definedName>
    <definedName name="__123Graph_BNPV_CAPACITY" hidden="1">#REF!</definedName>
    <definedName name="__123Graph_BNPVZPR" hidden="1">#REF!</definedName>
    <definedName name="__123Graph_BOVERHAUL" hidden="1">#REF!</definedName>
    <definedName name="__123Graph_BPEAKS" hidden="1">#REF!</definedName>
    <definedName name="__123Graph_BPKDEMAND" hidden="1">#REF!</definedName>
    <definedName name="__123Graph_BPOPSALES" hidden="1">#REF!</definedName>
    <definedName name="__123Graph_BPREVREALI" hidden="1">#REF!</definedName>
    <definedName name="__123Graph_BRESFIN" hidden="1">#REF!</definedName>
    <definedName name="__123Graph_BSALEBAND" hidden="1">#REF!</definedName>
    <definedName name="__123Graph_BSALECOMP" hidden="1">#REF!</definedName>
    <definedName name="__123Graph_BSALES" hidden="1">#REF!</definedName>
    <definedName name="__123Graph_BSTILLASH" hidden="1">#REF!</definedName>
    <definedName name="__123Graph_BSTILLREC" hidden="1">#REF!</definedName>
    <definedName name="__123Graph_BSTILLSUL" hidden="1">#REF!</definedName>
    <definedName name="__123Graph_BSTILLVOL" hidden="1">#REF!</definedName>
    <definedName name="__123Graph_BSUGARASH" hidden="1">#REF!</definedName>
    <definedName name="__123Graph_BSUGARSUL" hidden="1">#REF!</definedName>
    <definedName name="__123Graph_BSUGARVOL" hidden="1">#REF!</definedName>
    <definedName name="__123Graph_BTAB13" hidden="1">#REF!</definedName>
    <definedName name="__123Graph_BTOP10" hidden="1">#N/A</definedName>
    <definedName name="__123Graph_BTRAIN" hidden="1">#REF!</definedName>
    <definedName name="__123Graph_BTREND" hidden="1">#REF!</definedName>
    <definedName name="__123Graph_BUSERATE" hidden="1">#REF!</definedName>
    <definedName name="__123Graph_BVAR_ENG" hidden="1">#REF!</definedName>
    <definedName name="__123Graph_BYIELD1" hidden="1">#REF!</definedName>
    <definedName name="__123Graph_C" hidden="1">#REF!</definedName>
    <definedName name="__123Graph_CBRANCHE" hidden="1">#REF!</definedName>
    <definedName name="__123Graph_CCHART1" hidden="1">#REF!</definedName>
    <definedName name="__123Graph_CCHART2" hidden="1">#REF!</definedName>
    <definedName name="__123Graph_CCOAL" hidden="1">#REF!</definedName>
    <definedName name="__123Graph_CCODEV" hidden="1">#REF!</definedName>
    <definedName name="__123Graph_CCurrent" hidden="1">#REF!</definedName>
    <definedName name="__123Graph_CGERAL" hidden="1">#REF!</definedName>
    <definedName name="__123Graph_CGraph17" hidden="1">#REF!</definedName>
    <definedName name="__123Graph_CGROSSREQ" hidden="1">#REF!</definedName>
    <definedName name="__123Graph_CIND" hidden="1">#REF!</definedName>
    <definedName name="__123Graph_CINDICES" hidden="1">#REF!</definedName>
    <definedName name="__123Graph_CINFLACAO" hidden="1">#REF!</definedName>
    <definedName name="__123Graph_CINPC" hidden="1">#REF!</definedName>
    <definedName name="__123Graph_CMERC" hidden="1">#REF!</definedName>
    <definedName name="__123Graph_COVERHAUL" hidden="1">#REF!</definedName>
    <definedName name="__123Graph_CPEAKS" hidden="1">#REF!</definedName>
    <definedName name="__123Graph_CPKDEMAND" hidden="1">#REF!</definedName>
    <definedName name="__123Graph_CPREVREALI" hidden="1">#REF!</definedName>
    <definedName name="__123Graph_CRESFIN" hidden="1">#REF!</definedName>
    <definedName name="__123Graph_CSALEBAND" hidden="1">#REF!</definedName>
    <definedName name="__123Graph_CSALES" hidden="1">#REF!</definedName>
    <definedName name="__123Graph_CTAB13" hidden="1">#REF!</definedName>
    <definedName name="__123Graph_CTRAIN" hidden="1">#REF!</definedName>
    <definedName name="__123Graph_CTREND" hidden="1">#REF!</definedName>
    <definedName name="__123Graph_D" hidden="1">#REF!</definedName>
    <definedName name="__123Graph_DCDI" hidden="1">#REF!</definedName>
    <definedName name="__123Graph_DCHART1" hidden="1">#REF!</definedName>
    <definedName name="__123Graph_DCHART2" hidden="1">#REF!</definedName>
    <definedName name="__123Graph_DCOAL" hidden="1">#REF!</definedName>
    <definedName name="__123Graph_DCOMPARA" hidden="1">#REF!</definedName>
    <definedName name="__123Graph_DCURRENT" hidden="1">#REF!</definedName>
    <definedName name="__123Graph_DFIX_CAP" hidden="1">#REF!</definedName>
    <definedName name="__123Graph_DGERAL" hidden="1">#REF!</definedName>
    <definedName name="__123Graph_DGráfico1" hidden="1">#REF!</definedName>
    <definedName name="__123Graph_DGráfico2" hidden="1">#REF!</definedName>
    <definedName name="__123Graph_DGráfico3" hidden="1">#REF!</definedName>
    <definedName name="__123Graph_DGráfico4" hidden="1">#REF!</definedName>
    <definedName name="__123Graph_DGraph17" hidden="1">#REF!</definedName>
    <definedName name="__123Graph_DIND" hidden="1">#REF!</definedName>
    <definedName name="__123Graph_DINDICES" hidden="1">#REF!</definedName>
    <definedName name="__123Graph_DINFLACAO" hidden="1">#REF!</definedName>
    <definedName name="__123Graph_DIPA" hidden="1">#REF!</definedName>
    <definedName name="__123Graph_DNPVEX" hidden="1">#REF!</definedName>
    <definedName name="__123Graph_DOVERHAUL" hidden="1">#REF!</definedName>
    <definedName name="__123Graph_DPEAKS" hidden="1">#REF!</definedName>
    <definedName name="__123Graph_DPREVREALI" hidden="1">#REF!</definedName>
    <definedName name="__123Graph_DSALES" hidden="1">#REF!</definedName>
    <definedName name="__123Graph_DTAB13" hidden="1">#REF!</definedName>
    <definedName name="__123Graph_DTRAIN" hidden="1">#REF!</definedName>
    <definedName name="__123Graph_E" hidden="1">#REF!</definedName>
    <definedName name="__123Graph_ECHART1" hidden="1">#REF!</definedName>
    <definedName name="__123Graph_ECHART2" hidden="1">#REF!</definedName>
    <definedName name="__123Graph_ECOAL" hidden="1">#REF!</definedName>
    <definedName name="__123Graph_ECURRENT" hidden="1">#REF!</definedName>
    <definedName name="__123Graph_EGERAL" hidden="1">#REF!</definedName>
    <definedName name="__123Graph_EGraph17" hidden="1">#REF!</definedName>
    <definedName name="__123Graph_EIND" hidden="1">#REF!</definedName>
    <definedName name="__123Graph_EINDICES" hidden="1">#REF!</definedName>
    <definedName name="__123Graph_EINFLACAO" hidden="1">#REF!</definedName>
    <definedName name="__123Graph_ELFT" hidden="1">#REF!</definedName>
    <definedName name="__123Graph_EPREVREALI" hidden="1">#REF!</definedName>
    <definedName name="__123Graph_ETAB13" hidden="1">#REF!</definedName>
    <definedName name="__123Graph_ETRAIN" hidden="1">#REF!</definedName>
    <definedName name="__123Graph_F" hidden="1">#REF!</definedName>
    <definedName name="__123Graph_FCDI" hidden="1">#REF!</definedName>
    <definedName name="__123Graph_FCHART1" hidden="1">#REF!</definedName>
    <definedName name="__123Graph_FCHART2" hidden="1">#REF!</definedName>
    <definedName name="__123Graph_FCOMPARA" hidden="1">#REF!</definedName>
    <definedName name="__123Graph_FCURRENT" hidden="1">#REF!</definedName>
    <definedName name="__123Graph_FGERAL" hidden="1">#REF!</definedName>
    <definedName name="__123Graph_FGráfico1" hidden="1">#REF!</definedName>
    <definedName name="__123Graph_FGráfico2" hidden="1">#REF!</definedName>
    <definedName name="__123Graph_FGráfico3" hidden="1">#REF!</definedName>
    <definedName name="__123Graph_FGráfico4" hidden="1">#REF!</definedName>
    <definedName name="__123Graph_FIGPDI" hidden="1">#REF!</definedName>
    <definedName name="__123Graph_FIGPM" hidden="1">#REF!</definedName>
    <definedName name="__123Graph_FIND" hidden="1">#REF!</definedName>
    <definedName name="__123Graph_FINFLACAO" hidden="1">#REF!</definedName>
    <definedName name="__123Graph_FINPC" hidden="1">#REF!</definedName>
    <definedName name="__123Graph_FIPA" hidden="1">#REF!</definedName>
    <definedName name="__123Graph_FLFT" hidden="1">#REF!</definedName>
    <definedName name="__123Graph_FOVERHAUL" hidden="1">#REF!</definedName>
    <definedName name="__123Graph_FTAB13" hidden="1">#REF!</definedName>
    <definedName name="__123Graph_LBL_APRINCIPAL" hidden="1">#REF!</definedName>
    <definedName name="__123Graph_LBL_ASALESTREND" hidden="1">#REF!</definedName>
    <definedName name="__123Graph_LBL_D" hidden="1">#REF!</definedName>
    <definedName name="__123Graph_X" hidden="1">#REF!</definedName>
    <definedName name="__123Graph_x2" hidden="1">#REF!</definedName>
    <definedName name="__123Graph_XANIDRO" hidden="1">#REF!</definedName>
    <definedName name="__123Graph_XBRANCHE" hidden="1">#REF!</definedName>
    <definedName name="__123Graph_XCDI" hidden="1">#REF!</definedName>
    <definedName name="__123Graph_XCHART1" hidden="1">#REF!</definedName>
    <definedName name="__123Graph_XCHART2" hidden="1">#REF!</definedName>
    <definedName name="__123Graph_XCOAL" hidden="1">#REF!</definedName>
    <definedName name="__123Graph_XCODEV" hidden="1">#REF!</definedName>
    <definedName name="__123Graph_XCONSMED" hidden="1">#REF!</definedName>
    <definedName name="__123Graph_XCURRENT" hidden="1">#REF!</definedName>
    <definedName name="__123Graph_XDSM" hidden="1">#REF!</definedName>
    <definedName name="__123Graph_XELASTIC" hidden="1">#REF!</definedName>
    <definedName name="__123Graph_XGERAL" hidden="1">#REF!</definedName>
    <definedName name="__123Graph_XGROSSREQ" hidden="1">#REF!</definedName>
    <definedName name="__123Graph_XGRPH_EXPIRE" hidden="1">#N/A</definedName>
    <definedName name="__123Graph_XHIALCOOL" hidden="1">#REF!</definedName>
    <definedName name="__123Graph_XHIDRATADO" hidden="1">#REF!</definedName>
    <definedName name="__123Graph_XIGPDI" hidden="1">#REF!</definedName>
    <definedName name="__123Graph_XIGPM" hidden="1">#REF!</definedName>
    <definedName name="__123Graph_XIND" hidden="1">#REF!</definedName>
    <definedName name="__123Graph_XINDICES" hidden="1">#REF!</definedName>
    <definedName name="__123Graph_XINFLACAO" hidden="1">#REF!</definedName>
    <definedName name="__123Graph_XINPC" hidden="1">#REF!</definedName>
    <definedName name="__123Graph_XIPA" hidden="1">#REF!</definedName>
    <definedName name="__123Graph_XJB1REC" hidden="1">#REF!</definedName>
    <definedName name="__123Graph_XJB1SUL" hidden="1">#REF!</definedName>
    <definedName name="__123Graph_XJB1VOL" hidden="1">#REF!</definedName>
    <definedName name="__123Graph_XJB2ASH" hidden="1">#REF!</definedName>
    <definedName name="__123Graph_XJB2REC" hidden="1">#REF!</definedName>
    <definedName name="__123Graph_XJB2SUL" hidden="1">#REF!</definedName>
    <definedName name="__123Graph_XJB2VOL" hidden="1">#REF!</definedName>
    <definedName name="__123Graph_XJB3ASH" hidden="1">#REF!</definedName>
    <definedName name="__123Graph_XJB3REC" hidden="1">#REF!</definedName>
    <definedName name="__123Graph_XJB3SUL" hidden="1">#REF!</definedName>
    <definedName name="__123Graph_XJB3VOL" hidden="1">#REF!</definedName>
    <definedName name="__123Graph_XJOEASH" hidden="1">#REF!</definedName>
    <definedName name="__123Graph_XJOEREC" hidden="1">#REF!</definedName>
    <definedName name="__123Graph_XJOESUL" hidden="1">#REF!</definedName>
    <definedName name="__123Graph_XJOEVOL" hidden="1">#REF!</definedName>
    <definedName name="__123Graph_XLFT" hidden="1">#REF!</definedName>
    <definedName name="__123Graph_XMERC" hidden="1">#REF!</definedName>
    <definedName name="__123Graph_XNPVEX" hidden="1">#REF!</definedName>
    <definedName name="__123Graph_XNPVZPR" hidden="1">#REF!</definedName>
    <definedName name="__123Graph_XOVERHAUL" hidden="1">#REF!</definedName>
    <definedName name="__123Graph_XPEAKS" hidden="1">#REF!</definedName>
    <definedName name="__123Graph_XPICCUM" hidden="1">#REF!</definedName>
    <definedName name="__123Graph_XPKDEMAND" hidden="1">#REF!</definedName>
    <definedName name="__123Graph_XPOPSALES" hidden="1">#REF!</definedName>
    <definedName name="__123Graph_XPREVRCOM" hidden="1">#REF!</definedName>
    <definedName name="__123Graph_XPREVREALI" hidden="1">#REF!</definedName>
    <definedName name="__123Graph_XPREVRIND" hidden="1">#REF!</definedName>
    <definedName name="__123Graph_XPREVROUT" hidden="1">#REF!</definedName>
    <definedName name="__123Graph_XPREVRRES" hidden="1">#REF!</definedName>
    <definedName name="__123Graph_XPREVRTOT" hidden="1">#REF!</definedName>
    <definedName name="__123Graph_XSACAS" hidden="1">#REF!</definedName>
    <definedName name="__123Graph_XSALEBAND" hidden="1">#REF!</definedName>
    <definedName name="__123Graph_XSALECOMP" hidden="1">#REF!</definedName>
    <definedName name="__123Graph_XSALES" hidden="1">#REF!</definedName>
    <definedName name="__123Graph_XSALESTREND" hidden="1">#REF!</definedName>
    <definedName name="__123Graph_XSTILLASH" hidden="1">#REF!</definedName>
    <definedName name="__123Graph_XSTILLREC" hidden="1">#REF!</definedName>
    <definedName name="__123Graph_XSTILLSUL" hidden="1">#REF!</definedName>
    <definedName name="__123Graph_XSTILLVOL" hidden="1">#REF!</definedName>
    <definedName name="__123Graph_XSUGARASH" hidden="1">#REF!</definedName>
    <definedName name="__123Graph_XSUGAREC" hidden="1">#REF!</definedName>
    <definedName name="__123Graph_XSUGARSUL" hidden="1">#REF!</definedName>
    <definedName name="__123Graph_XSUGARVOL" hidden="1">#REF!</definedName>
    <definedName name="__123Graph_XTAB13" hidden="1">#REF!</definedName>
    <definedName name="__123Graph_XTEMP" hidden="1">#REF!</definedName>
    <definedName name="__123Graph_XTOP10" hidden="1">#N/A</definedName>
    <definedName name="__123Graph_XTOTAL" hidden="1">#REF!</definedName>
    <definedName name="__123Graph_XTRAIN" hidden="1">#REF!</definedName>
    <definedName name="__123Graph_XTREND" hidden="1">#REF!</definedName>
    <definedName name="__123Graph_XUSERATE" hidden="1">#REF!</definedName>
    <definedName name="__123Graph_XUSS" hidden="1">#REF!</definedName>
    <definedName name="__123Graph_XVAR_ENG" hidden="1">#REF!</definedName>
    <definedName name="__13__123Graph_DO_MPRICE" hidden="1">#REF!</definedName>
    <definedName name="__14__123Graph_DOP75_25PRICE" hidden="1">#REF!</definedName>
    <definedName name="__15__123Graph_DOP75_25RETURN" hidden="1">#REF!</definedName>
    <definedName name="__16__123Graph_EHO_MPRICE" hidden="1">#REF!</definedName>
    <definedName name="__17__123Graph_EO_MPRICE" hidden="1">#REF!</definedName>
    <definedName name="__18__123Graph_EOP75_25PRICE" hidden="1">#REF!</definedName>
    <definedName name="__19__123Graph_EOP75_25RETURN" hidden="1">#REF!</definedName>
    <definedName name="__1S" hidden="1">#REF!</definedName>
    <definedName name="__2__123Graph_ACHART_2" hidden="1">#REF!</definedName>
    <definedName name="__2_0_S" hidden="1">#REF!</definedName>
    <definedName name="__2_0_Table2_" hidden="1">#REF!</definedName>
    <definedName name="__20__123Graph_FHO_MPRICE" hidden="1">#REF!</definedName>
    <definedName name="__2000cy" hidden="1">#REF!</definedName>
    <definedName name="__21__123Graph_FO_MPRICE" hidden="1">#REF!</definedName>
    <definedName name="__22__123Graph_FOP75_25PRICE" hidden="1">#REF!</definedName>
    <definedName name="__23__123Graph_FOP75_25RETURN" hidden="1">#REF!</definedName>
    <definedName name="__24__123Graph_XCHART_1" hidden="1">#REF!</definedName>
    <definedName name="__25__123Graph_XOP75_25PRICE" hidden="1">#REF!</definedName>
    <definedName name="__26__123Graph_XOP75_25RETURN" hidden="1">#REF!</definedName>
    <definedName name="__3__123Graph_AOP75_25RETURN" hidden="1">#REF!</definedName>
    <definedName name="__3__123Graph_BCHART_1" hidden="1">#REF!</definedName>
    <definedName name="__3q" hidden="1">#REF!</definedName>
    <definedName name="__4__123Graph_BCHART_1" hidden="1">#REF!</definedName>
    <definedName name="__4__123Graph_CCHART_1" hidden="1">#REF!</definedName>
    <definedName name="__5__123Graph_BOP75_25PRICE" hidden="1">#REF!</definedName>
    <definedName name="__5__123Graph_CCHART_1" hidden="1">#REF!</definedName>
    <definedName name="__5__123Graph_DCHART_1" hidden="1">#REF!</definedName>
    <definedName name="__6__123Graph_BOP75_25RETURN" hidden="1">#REF!</definedName>
    <definedName name="__6__123Graph_DCHART_1" hidden="1">#REF!</definedName>
    <definedName name="__6__123Graph_ECHART_1" hidden="1">#REF!</definedName>
    <definedName name="__7__123Graph_CCHART_1" hidden="1">#REF!</definedName>
    <definedName name="__7__123Graph_LBL_ACHART_1" hidden="1">#REF!</definedName>
    <definedName name="__7__123Graph_XCHART_2" hidden="1">#REF!</definedName>
    <definedName name="__7_0_Table2_" hidden="1">#REF!</definedName>
    <definedName name="__8__123Graph_CHO_MPRICE" hidden="1">#REF!</definedName>
    <definedName name="__8_0_Table2_" hidden="1">#REF!</definedName>
    <definedName name="__9__123Graph_CO_MPRICE" hidden="1">#REF!</definedName>
    <definedName name="__9__123Graph_LBL_DCHART_1" hidden="1">#REF!</definedName>
    <definedName name="__9_0_Table2_" hidden="1">#REF!</definedName>
    <definedName name="__a1" localSheetId="73" hidden="1">{#N/A,#N/A,TRUE,"Cover";#N/A,#N/A,TRUE,"BS";#N/A,#N/A,TRUE,"BS (2)";#N/A,#N/A,TRUE,"BS (3)";#N/A,#N/A,TRUE,"Supp Info-BS";#N/A,#N/A,TRUE,"IS";#N/A,#N/A,TRUE,"IS (2)";#N/A,#N/A,TRUE,"IS (3)";#N/A,#N/A,TRUE,"Supp Info-IS";#N/A,#N/A,TRUE,"CF";#N/A,#N/A,TRUE,"Supp Info-CF";#N/A,#N/A,TRUE,"SH";#N/A,#N/A,TRUE,"Supp Info-SH"}</definedName>
    <definedName name="__a1" hidden="1">{#N/A,#N/A,TRUE,"Cover";#N/A,#N/A,TRUE,"BS";#N/A,#N/A,TRUE,"BS (2)";#N/A,#N/A,TRUE,"BS (3)";#N/A,#N/A,TRUE,"Supp Info-BS";#N/A,#N/A,TRUE,"IS";#N/A,#N/A,TRUE,"IS (2)";#N/A,#N/A,TRUE,"IS (3)";#N/A,#N/A,TRUE,"Supp Info-IS";#N/A,#N/A,TRUE,"CF";#N/A,#N/A,TRUE,"Supp Info-CF";#N/A,#N/A,TRUE,"SH";#N/A,#N/A,TRUE,"Supp Info-SH"}</definedName>
    <definedName name="__A11" localSheetId="73" hidden="1">{#N/A,#N/A,FALSE,"Umsatz 99";#N/A,#N/A,FALSE,"ER 99 "}</definedName>
    <definedName name="__A11" hidden="1">{#N/A,#N/A,FALSE,"Umsatz 99";#N/A,#N/A,FALSE,"ER 99 "}</definedName>
    <definedName name="__a2" localSheetId="73" hidden="1">{#N/A,#N/A,TRUE,"Cover";#N/A,#N/A,TRUE,"BS";#N/A,#N/A,TRUE,"BS (2)";#N/A,#N/A,TRUE,"BS (3)";#N/A,#N/A,TRUE,"Supp Info-BS";#N/A,#N/A,TRUE,"IS";#N/A,#N/A,TRUE,"IS (2)";#N/A,#N/A,TRUE,"IS (3)";#N/A,#N/A,TRUE,"Supp Info-IS";#N/A,#N/A,TRUE,"CF";#N/A,#N/A,TRUE,"Supp Info-CF";#N/A,#N/A,TRUE,"SH";#N/A,#N/A,TRUE,"Supp Info-SH"}</definedName>
    <definedName name="__a2" hidden="1">{#N/A,#N/A,TRUE,"Cover";#N/A,#N/A,TRUE,"BS";#N/A,#N/A,TRUE,"BS (2)";#N/A,#N/A,TRUE,"BS (3)";#N/A,#N/A,TRUE,"Supp Info-BS";#N/A,#N/A,TRUE,"IS";#N/A,#N/A,TRUE,"IS (2)";#N/A,#N/A,TRUE,"IS (3)";#N/A,#N/A,TRUE,"Supp Info-IS";#N/A,#N/A,TRUE,"CF";#N/A,#N/A,TRUE,"Supp Info-CF";#N/A,#N/A,TRUE,"SH";#N/A,#N/A,TRUE,"Supp Info-SH"}</definedName>
    <definedName name="__a3" localSheetId="73" hidden="1">{#N/A,#N/A,TRUE,"Cover";#N/A,#N/A,TRUE,"BS";#N/A,#N/A,TRUE,"BS (2)";#N/A,#N/A,TRUE,"BS (3)";#N/A,#N/A,TRUE,"Supp Info-BS";#N/A,#N/A,TRUE,"IS";#N/A,#N/A,TRUE,"IS (2)";#N/A,#N/A,TRUE,"IS (3)";#N/A,#N/A,TRUE,"Supp Info-IS";#N/A,#N/A,TRUE,"CF";#N/A,#N/A,TRUE,"Supp Info-CF";#N/A,#N/A,TRUE,"SH";#N/A,#N/A,TRUE,"Supp Info-SH"}</definedName>
    <definedName name="__a3" hidden="1">{#N/A,#N/A,TRUE,"Cover";#N/A,#N/A,TRUE,"BS";#N/A,#N/A,TRUE,"BS (2)";#N/A,#N/A,TRUE,"BS (3)";#N/A,#N/A,TRUE,"Supp Info-BS";#N/A,#N/A,TRUE,"IS";#N/A,#N/A,TRUE,"IS (2)";#N/A,#N/A,TRUE,"IS (3)";#N/A,#N/A,TRUE,"Supp Info-IS";#N/A,#N/A,TRUE,"CF";#N/A,#N/A,TRUE,"Supp Info-CF";#N/A,#N/A,TRUE,"SH";#N/A,#N/A,TRUE,"Supp Info-SH"}</definedName>
    <definedName name="__a4" localSheetId="73" hidden="1">{#N/A,#N/A,TRUE,"Cover";#N/A,#N/A,TRUE,"BS";#N/A,#N/A,TRUE,"BS (2)";#N/A,#N/A,TRUE,"BS (3)";#N/A,#N/A,TRUE,"Supp Info-BS";#N/A,#N/A,TRUE,"IS";#N/A,#N/A,TRUE,"IS (2)";#N/A,#N/A,TRUE,"IS (3)";#N/A,#N/A,TRUE,"Supp Info-IS";#N/A,#N/A,TRUE,"CF";#N/A,#N/A,TRUE,"Supp Info-CF";#N/A,#N/A,TRUE,"SH";#N/A,#N/A,TRUE,"Supp Info-SH"}</definedName>
    <definedName name="__a4" hidden="1">{#N/A,#N/A,TRUE,"Cover";#N/A,#N/A,TRUE,"BS";#N/A,#N/A,TRUE,"BS (2)";#N/A,#N/A,TRUE,"BS (3)";#N/A,#N/A,TRUE,"Supp Info-BS";#N/A,#N/A,TRUE,"IS";#N/A,#N/A,TRUE,"IS (2)";#N/A,#N/A,TRUE,"IS (3)";#N/A,#N/A,TRUE,"Supp Info-IS";#N/A,#N/A,TRUE,"CF";#N/A,#N/A,TRUE,"Supp Info-CF";#N/A,#N/A,TRUE,"SH";#N/A,#N/A,TRUE,"Supp Info-SH"}</definedName>
    <definedName name="__aa1"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2"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_aaa1" localSheetId="73" hidden="1">{#N/A,#N/A,FALSE,"REPORT"}</definedName>
    <definedName name="__aaa1" hidden="1">{#N/A,#N/A,FALSE,"REPORT"}</definedName>
    <definedName name="__aas1" localSheetId="73" hidden="1">{#N/A,#N/A,FALSE,"REPORT"}</definedName>
    <definedName name="__aas1" hidden="1">{#N/A,#N/A,FALSE,"REPORT"}</definedName>
    <definedName name="__ACS2000" localSheetId="73" hidden="1">{#N/A,#N/A,FALSE,"REPORT"}</definedName>
    <definedName name="__ACS2000" hidden="1">{#N/A,#N/A,FALSE,"REPORT"}</definedName>
    <definedName name="__amo2000">#REF!,#REF!,#REF!</definedName>
    <definedName name="__APR1">#REF!</definedName>
    <definedName name="__APW_RESTORE_DATA0__" hidden="1">#REF!</definedName>
    <definedName name="__APW_RESTORE_DATA1__" hidden="1">#N/A</definedName>
    <definedName name="__APW_RESTORE_DATA10__" hidden="1">#REF!</definedName>
    <definedName name="__APW_RESTORE_DATA100__" hidden="1">#REF!</definedName>
    <definedName name="__APW_RESTORE_DATA1000__" hidden="1">#REF!</definedName>
    <definedName name="__APW_RESTORE_DATA1001__" hidden="1">#REF!</definedName>
    <definedName name="__APW_RESTORE_DATA1002__" hidden="1">#REF!</definedName>
    <definedName name="__APW_RESTORE_DATA1003__" hidden="1">#REF!</definedName>
    <definedName name="__APW_RESTORE_DATA1004__" hidden="1">#REF!</definedName>
    <definedName name="__APW_RESTORE_DATA1005__" hidden="1">#REF!</definedName>
    <definedName name="__APW_RESTORE_DATA1006__" hidden="1">#REF!</definedName>
    <definedName name="__APW_RESTORE_DATA1007__" hidden="1">#REF!</definedName>
    <definedName name="__APW_RESTORE_DATA1008__" hidden="1">#REF!</definedName>
    <definedName name="__APW_RESTORE_DATA1009__" hidden="1">#REF!</definedName>
    <definedName name="__APW_RESTORE_DATA101__" hidden="1">#REF!</definedName>
    <definedName name="__APW_RESTORE_DATA1010__" hidden="1">#REF!</definedName>
    <definedName name="__APW_RESTORE_DATA1011__" hidden="1">#REF!</definedName>
    <definedName name="__APW_RESTORE_DATA1012__" hidden="1">#REF!</definedName>
    <definedName name="__APW_RESTORE_DATA1013__" hidden="1">#REF!</definedName>
    <definedName name="__APW_RESTORE_DATA1014__" hidden="1">#REF!</definedName>
    <definedName name="__APW_RESTORE_DATA1015__" hidden="1">#REF!</definedName>
    <definedName name="__APW_RESTORE_DATA1016__" hidden="1">#REF!</definedName>
    <definedName name="__APW_RESTORE_DATA1017__" hidden="1">#REF!</definedName>
    <definedName name="__APW_RESTORE_DATA1018__" hidden="1">#REF!</definedName>
    <definedName name="__APW_RESTORE_DATA1019__" hidden="1">#REF!</definedName>
    <definedName name="__APW_RESTORE_DATA102__" hidden="1">#REF!</definedName>
    <definedName name="__APW_RESTORE_DATA1020__" hidden="1">#REF!</definedName>
    <definedName name="__APW_RESTORE_DATA1021__" hidden="1">#REF!</definedName>
    <definedName name="__APW_RESTORE_DATA1022__" hidden="1">#REF!</definedName>
    <definedName name="__APW_RESTORE_DATA1023__" hidden="1">#REF!</definedName>
    <definedName name="__APW_RESTORE_DATA1024__" hidden="1">#REF!</definedName>
    <definedName name="__APW_RESTORE_DATA1025__" hidden="1">#REF!</definedName>
    <definedName name="__APW_RESTORE_DATA1026__" hidden="1">#REF!</definedName>
    <definedName name="__APW_RESTORE_DATA1027__" hidden="1">#REF!</definedName>
    <definedName name="__APW_RESTORE_DATA1028__" hidden="1">#REF!</definedName>
    <definedName name="__APW_RESTORE_DATA1029__" hidden="1">#REF!</definedName>
    <definedName name="__APW_RESTORE_DATA103__" hidden="1">#REF!</definedName>
    <definedName name="__APW_RESTORE_DATA1030__" hidden="1">#REF!</definedName>
    <definedName name="__APW_RESTORE_DATA1031__" hidden="1">#REF!</definedName>
    <definedName name="__APW_RESTORE_DATA1032__" hidden="1">#REF!</definedName>
    <definedName name="__APW_RESTORE_DATA1033__" hidden="1">#REF!</definedName>
    <definedName name="__APW_RESTORE_DATA1034__" hidden="1">#REF!</definedName>
    <definedName name="__APW_RESTORE_DATA1035__" hidden="1">#REF!</definedName>
    <definedName name="__APW_RESTORE_DATA1036__" hidden="1">#REF!</definedName>
    <definedName name="__APW_RESTORE_DATA1037__" hidden="1">#REF!</definedName>
    <definedName name="__APW_RESTORE_DATA1038__" hidden="1">#REF!</definedName>
    <definedName name="__APW_RESTORE_DATA1039__" hidden="1">#REF!</definedName>
    <definedName name="__APW_RESTORE_DATA104__" hidden="1">#REF!</definedName>
    <definedName name="__APW_RESTORE_DATA1040__" hidden="1">#REF!</definedName>
    <definedName name="__APW_RESTORE_DATA1041__" hidden="1">#REF!</definedName>
    <definedName name="__APW_RESTORE_DATA1042__" hidden="1">#REF!</definedName>
    <definedName name="__APW_RESTORE_DATA1043__" hidden="1">#REF!</definedName>
    <definedName name="__APW_RESTORE_DATA1044__" hidden="1">#REF!</definedName>
    <definedName name="__APW_RESTORE_DATA1045__" hidden="1">#REF!</definedName>
    <definedName name="__APW_RESTORE_DATA1046__" hidden="1">#REF!</definedName>
    <definedName name="__APW_RESTORE_DATA1047__" hidden="1">#REF!</definedName>
    <definedName name="__APW_RESTORE_DATA1048__" hidden="1">#REF!</definedName>
    <definedName name="__APW_RESTORE_DATA1049__" hidden="1">#REF!</definedName>
    <definedName name="__APW_RESTORE_DATA105__" hidden="1">#REF!</definedName>
    <definedName name="__APW_RESTORE_DATA1050__" hidden="1">#REF!</definedName>
    <definedName name="__APW_RESTORE_DATA1051__" hidden="1">#REF!</definedName>
    <definedName name="__APW_RESTORE_DATA1052__" hidden="1">#REF!</definedName>
    <definedName name="__APW_RESTORE_DATA1053__" hidden="1">#REF!</definedName>
    <definedName name="__APW_RESTORE_DATA1054__" hidden="1">#REF!</definedName>
    <definedName name="__APW_RESTORE_DATA1055__" hidden="1">#REF!</definedName>
    <definedName name="__APW_RESTORE_DATA1056__" hidden="1">#REF!</definedName>
    <definedName name="__APW_RESTORE_DATA1057__" hidden="1">#REF!</definedName>
    <definedName name="__APW_RESTORE_DATA1058__" hidden="1">#REF!</definedName>
    <definedName name="__APW_RESTORE_DATA1059__" hidden="1">#REF!</definedName>
    <definedName name="__APW_RESTORE_DATA106__" hidden="1">#REF!</definedName>
    <definedName name="__APW_RESTORE_DATA1060__" hidden="1">#REF!</definedName>
    <definedName name="__APW_RESTORE_DATA1061__" hidden="1">#REF!</definedName>
    <definedName name="__APW_RESTORE_DATA1062__" hidden="1">#REF!</definedName>
    <definedName name="__APW_RESTORE_DATA1063__" hidden="1">#REF!</definedName>
    <definedName name="__APW_RESTORE_DATA1064__" hidden="1">#REF!</definedName>
    <definedName name="__APW_RESTORE_DATA1065__" hidden="1">#REF!</definedName>
    <definedName name="__APW_RESTORE_DATA1066__" hidden="1">#REF!</definedName>
    <definedName name="__APW_RESTORE_DATA1067__" hidden="1">#REF!</definedName>
    <definedName name="__APW_RESTORE_DATA1068__" hidden="1">#REF!</definedName>
    <definedName name="__APW_RESTORE_DATA1069__" hidden="1">#REF!</definedName>
    <definedName name="__APW_RESTORE_DATA107__" hidden="1">#REF!</definedName>
    <definedName name="__APW_RESTORE_DATA1070__" hidden="1">#REF!</definedName>
    <definedName name="__APW_RESTORE_DATA1071__" hidden="1">#REF!</definedName>
    <definedName name="__APW_RESTORE_DATA1072__" hidden="1">#REF!</definedName>
    <definedName name="__APW_RESTORE_DATA1073__" hidden="1">#REF!</definedName>
    <definedName name="__APW_RESTORE_DATA1074__" hidden="1">#REF!</definedName>
    <definedName name="__APW_RESTORE_DATA1075__" hidden="1">#REF!</definedName>
    <definedName name="__APW_RESTORE_DATA1076__" hidden="1">#REF!</definedName>
    <definedName name="__APW_RESTORE_DATA1077__" hidden="1">#REF!</definedName>
    <definedName name="__APW_RESTORE_DATA1078__" hidden="1">#REF!</definedName>
    <definedName name="__APW_RESTORE_DATA1079__" hidden="1">#REF!</definedName>
    <definedName name="__APW_RESTORE_DATA108__" hidden="1">#REF!</definedName>
    <definedName name="__APW_RESTORE_DATA1080__" hidden="1">#REF!</definedName>
    <definedName name="__APW_RESTORE_DATA1081__" hidden="1">#REF!</definedName>
    <definedName name="__APW_RESTORE_DATA1082__" hidden="1">#REF!</definedName>
    <definedName name="__APW_RESTORE_DATA1083__" hidden="1">#REF!</definedName>
    <definedName name="__APW_RESTORE_DATA1084__" hidden="1">#REF!</definedName>
    <definedName name="__APW_RESTORE_DATA1085__" hidden="1">#REF!</definedName>
    <definedName name="__APW_RESTORE_DATA1086__" hidden="1">#REF!</definedName>
    <definedName name="__APW_RESTORE_DATA1087__" hidden="1">#REF!</definedName>
    <definedName name="__APW_RESTORE_DATA1088__" hidden="1">#REF!</definedName>
    <definedName name="__APW_RESTORE_DATA1089__" hidden="1">#REF!</definedName>
    <definedName name="__APW_RESTORE_DATA109__" hidden="1">#REF!</definedName>
    <definedName name="__APW_RESTORE_DATA1090__" hidden="1">#REF!</definedName>
    <definedName name="__APW_RESTORE_DATA1091__" hidden="1">#REF!</definedName>
    <definedName name="__APW_RESTORE_DATA1092__" hidden="1">#REF!</definedName>
    <definedName name="__APW_RESTORE_DATA1093__" hidden="1">#REF!</definedName>
    <definedName name="__APW_RESTORE_DATA1094__" hidden="1">#REF!</definedName>
    <definedName name="__APW_RESTORE_DATA1095__" hidden="1">#REF!</definedName>
    <definedName name="__APW_RESTORE_DATA1096__" hidden="1">#REF!</definedName>
    <definedName name="__APW_RESTORE_DATA1097__" hidden="1">#REF!</definedName>
    <definedName name="__APW_RESTORE_DATA1098__" hidden="1">#REF!</definedName>
    <definedName name="__APW_RESTORE_DATA1099__" hidden="1">#REF!</definedName>
    <definedName name="__APW_RESTORE_DATA11__" hidden="1">#REF!</definedName>
    <definedName name="__APW_RESTORE_DATA110__" hidden="1">#REF!</definedName>
    <definedName name="__APW_RESTORE_DATA1100__" hidden="1">#REF!</definedName>
    <definedName name="__APW_RESTORE_DATA1101__" hidden="1">#REF!</definedName>
    <definedName name="__APW_RESTORE_DATA1102__" hidden="1">#REF!</definedName>
    <definedName name="__APW_RESTORE_DATA1103__" hidden="1">#REF!</definedName>
    <definedName name="__APW_RESTORE_DATA1104__" hidden="1">#REF!</definedName>
    <definedName name="__APW_RESTORE_DATA1105__" hidden="1">#REF!</definedName>
    <definedName name="__APW_RESTORE_DATA1106__" hidden="1">#REF!</definedName>
    <definedName name="__APW_RESTORE_DATA1107__" hidden="1">#REF!</definedName>
    <definedName name="__APW_RESTORE_DATA1108__" hidden="1">#REF!</definedName>
    <definedName name="__APW_RESTORE_DATA1109__" hidden="1">#REF!</definedName>
    <definedName name="__APW_RESTORE_DATA111__" hidden="1">#REF!</definedName>
    <definedName name="__APW_RESTORE_DATA1110__" hidden="1">#REF!</definedName>
    <definedName name="__APW_RESTORE_DATA1111__" hidden="1">#REF!</definedName>
    <definedName name="__APW_RESTORE_DATA1112__" hidden="1">#REF!</definedName>
    <definedName name="__APW_RESTORE_DATA1113__" hidden="1">#REF!</definedName>
    <definedName name="__APW_RESTORE_DATA1114__" hidden="1">#REF!</definedName>
    <definedName name="__APW_RESTORE_DATA1115__" hidden="1">#REF!</definedName>
    <definedName name="__APW_RESTORE_DATA1116__" hidden="1">#REF!</definedName>
    <definedName name="__APW_RESTORE_DATA1117__" hidden="1">#REF!</definedName>
    <definedName name="__APW_RESTORE_DATA1118__" hidden="1">#REF!</definedName>
    <definedName name="__APW_RESTORE_DATA1119__" hidden="1">#REF!</definedName>
    <definedName name="__APW_RESTORE_DATA112__" hidden="1">#REF!</definedName>
    <definedName name="__APW_RESTORE_DATA1120__" hidden="1">#REF!</definedName>
    <definedName name="__APW_RESTORE_DATA1121__" hidden="1">#REF!</definedName>
    <definedName name="__APW_RESTORE_DATA1122__" hidden="1">#REF!</definedName>
    <definedName name="__APW_RESTORE_DATA1123__" hidden="1">#REF!</definedName>
    <definedName name="__APW_RESTORE_DATA1124__" hidden="1">#REF!</definedName>
    <definedName name="__APW_RESTORE_DATA1125__" hidden="1">#REF!</definedName>
    <definedName name="__APW_RESTORE_DATA1126__" hidden="1">#REF!</definedName>
    <definedName name="__APW_RESTORE_DATA1127__" hidden="1">#REF!</definedName>
    <definedName name="__APW_RESTORE_DATA1128__" hidden="1">#REF!</definedName>
    <definedName name="__APW_RESTORE_DATA1129__" hidden="1">#REF!</definedName>
    <definedName name="__APW_RESTORE_DATA113__" hidden="1">#REF!</definedName>
    <definedName name="__APW_RESTORE_DATA1130__" hidden="1">#REF!</definedName>
    <definedName name="__APW_RESTORE_DATA1131__" hidden="1">#REF!</definedName>
    <definedName name="__APW_RESTORE_DATA1132__" hidden="1">#REF!</definedName>
    <definedName name="__APW_RESTORE_DATA1133__" hidden="1">#REF!</definedName>
    <definedName name="__APW_RESTORE_DATA1134__" hidden="1">#REF!</definedName>
    <definedName name="__APW_RESTORE_DATA1135__" hidden="1">#REF!</definedName>
    <definedName name="__APW_RESTORE_DATA1136__" hidden="1">#REF!</definedName>
    <definedName name="__APW_RESTORE_DATA1137__" hidden="1">#REF!</definedName>
    <definedName name="__APW_RESTORE_DATA1138__" hidden="1">#REF!</definedName>
    <definedName name="__APW_RESTORE_DATA1139__" hidden="1">#REF!</definedName>
    <definedName name="__APW_RESTORE_DATA114__" hidden="1">#REF!</definedName>
    <definedName name="__APW_RESTORE_DATA1140__" hidden="1">#REF!</definedName>
    <definedName name="__APW_RESTORE_DATA1141__" hidden="1">#REF!</definedName>
    <definedName name="__APW_RESTORE_DATA1142__" hidden="1">#REF!</definedName>
    <definedName name="__APW_RESTORE_DATA1143__" hidden="1">#REF!</definedName>
    <definedName name="__APW_RESTORE_DATA1144__" hidden="1">#REF!</definedName>
    <definedName name="__APW_RESTORE_DATA1145__" hidden="1">#REF!</definedName>
    <definedName name="__APW_RESTORE_DATA1146__" hidden="1">#REF!</definedName>
    <definedName name="__APW_RESTORE_DATA1147__" hidden="1">#REF!</definedName>
    <definedName name="__APW_RESTORE_DATA1148__" hidden="1">#REF!</definedName>
    <definedName name="__APW_RESTORE_DATA1149__" hidden="1">#REF!</definedName>
    <definedName name="__APW_RESTORE_DATA115__" hidden="1">#REF!</definedName>
    <definedName name="__APW_RESTORE_DATA1150__" hidden="1">#REF!</definedName>
    <definedName name="__APW_RESTORE_DATA1151__" hidden="1">#REF!</definedName>
    <definedName name="__APW_RESTORE_DATA1152__" hidden="1">#REF!</definedName>
    <definedName name="__APW_RESTORE_DATA1153__" hidden="1">#REF!</definedName>
    <definedName name="__APW_RESTORE_DATA1154__" hidden="1">#REF!</definedName>
    <definedName name="__APW_RESTORE_DATA1155__" hidden="1">#REF!</definedName>
    <definedName name="__APW_RESTORE_DATA1156__" hidden="1">#REF!</definedName>
    <definedName name="__APW_RESTORE_DATA1157__" hidden="1">#REF!</definedName>
    <definedName name="__APW_RESTORE_DATA1158__" hidden="1">#REF!</definedName>
    <definedName name="__APW_RESTORE_DATA1159__" hidden="1">#REF!</definedName>
    <definedName name="__APW_RESTORE_DATA116__" hidden="1">#REF!</definedName>
    <definedName name="__APW_RESTORE_DATA1160__" hidden="1">#REF!</definedName>
    <definedName name="__APW_RESTORE_DATA1161__" hidden="1">#REF!</definedName>
    <definedName name="__APW_RESTORE_DATA1162__" hidden="1">#REF!</definedName>
    <definedName name="__APW_RESTORE_DATA1163__" hidden="1">#REF!</definedName>
    <definedName name="__APW_RESTORE_DATA1164__" hidden="1">#REF!</definedName>
    <definedName name="__APW_RESTORE_DATA1165__" hidden="1">#REF!</definedName>
    <definedName name="__APW_RESTORE_DATA1166__" hidden="1">#REF!</definedName>
    <definedName name="__APW_RESTORE_DATA1167__" hidden="1">#REF!</definedName>
    <definedName name="__APW_RESTORE_DATA1168__" hidden="1">#REF!</definedName>
    <definedName name="__APW_RESTORE_DATA1169__" hidden="1">#REF!</definedName>
    <definedName name="__APW_RESTORE_DATA117__" hidden="1">#REF!</definedName>
    <definedName name="__APW_RESTORE_DATA1170__" hidden="1">#REF!</definedName>
    <definedName name="__APW_RESTORE_DATA1171__" hidden="1">#REF!</definedName>
    <definedName name="__APW_RESTORE_DATA1172__" hidden="1">#REF!</definedName>
    <definedName name="__APW_RESTORE_DATA1173__" hidden="1">#REF!</definedName>
    <definedName name="__APW_RESTORE_DATA1174__" hidden="1">#REF!</definedName>
    <definedName name="__APW_RESTORE_DATA1175__" hidden="1">#REF!</definedName>
    <definedName name="__APW_RESTORE_DATA1176__" hidden="1">#REF!</definedName>
    <definedName name="__APW_RESTORE_DATA1177__" hidden="1">#REF!</definedName>
    <definedName name="__APW_RESTORE_DATA1178__" hidden="1">#REF!</definedName>
    <definedName name="__APW_RESTORE_DATA1179__" hidden="1">#REF!</definedName>
    <definedName name="__APW_RESTORE_DATA118__" hidden="1">#REF!</definedName>
    <definedName name="__APW_RESTORE_DATA1180__" hidden="1">#REF!</definedName>
    <definedName name="__APW_RESTORE_DATA1181__" hidden="1">#REF!</definedName>
    <definedName name="__APW_RESTORE_DATA1182__" hidden="1">#REF!</definedName>
    <definedName name="__APW_RESTORE_DATA1183__" hidden="1">#REF!</definedName>
    <definedName name="__APW_RESTORE_DATA1184__" hidden="1">#REF!</definedName>
    <definedName name="__APW_RESTORE_DATA1185__" hidden="1">#REF!</definedName>
    <definedName name="__APW_RESTORE_DATA1186__" hidden="1">#REF!</definedName>
    <definedName name="__APW_RESTORE_DATA1187__" hidden="1">#REF!</definedName>
    <definedName name="__APW_RESTORE_DATA1188__" hidden="1">#REF!</definedName>
    <definedName name="__APW_RESTORE_DATA1189__" hidden="1">#REF!</definedName>
    <definedName name="__APW_RESTORE_DATA119__" hidden="1">#REF!</definedName>
    <definedName name="__APW_RESTORE_DATA1190__" hidden="1">#REF!</definedName>
    <definedName name="__APW_RESTORE_DATA1191__" hidden="1">#REF!</definedName>
    <definedName name="__APW_RESTORE_DATA1192__" hidden="1">#REF!</definedName>
    <definedName name="__APW_RESTORE_DATA1193__" hidden="1">#REF!</definedName>
    <definedName name="__APW_RESTORE_DATA1194__" hidden="1">#REF!</definedName>
    <definedName name="__APW_RESTORE_DATA1195__" hidden="1">#REF!</definedName>
    <definedName name="__APW_RESTORE_DATA1196__" hidden="1">#REF!</definedName>
    <definedName name="__APW_RESTORE_DATA1197__" hidden="1">#REF!</definedName>
    <definedName name="__APW_RESTORE_DATA1198__" hidden="1">#REF!</definedName>
    <definedName name="__APW_RESTORE_DATA1199__" hidden="1">#REF!</definedName>
    <definedName name="__APW_RESTORE_DATA12__" hidden="1">#REF!</definedName>
    <definedName name="__APW_RESTORE_DATA120__" hidden="1">#REF!</definedName>
    <definedName name="__APW_RESTORE_DATA1200__" hidden="1">#REF!</definedName>
    <definedName name="__APW_RESTORE_DATA1201__" hidden="1">#REF!</definedName>
    <definedName name="__APW_RESTORE_DATA1202__" hidden="1">#REF!</definedName>
    <definedName name="__APW_RESTORE_DATA1203__" hidden="1">#REF!</definedName>
    <definedName name="__APW_RESTORE_DATA1204__" hidden="1">#REF!</definedName>
    <definedName name="__APW_RESTORE_DATA1205__" hidden="1">#REF!</definedName>
    <definedName name="__APW_RESTORE_DATA1206__" hidden="1">#REF!</definedName>
    <definedName name="__APW_RESTORE_DATA1207__" hidden="1">#REF!</definedName>
    <definedName name="__APW_RESTORE_DATA1208__" hidden="1">#REF!</definedName>
    <definedName name="__APW_RESTORE_DATA1209__" hidden="1">#REF!</definedName>
    <definedName name="__APW_RESTORE_DATA121__" hidden="1">#REF!</definedName>
    <definedName name="__APW_RESTORE_DATA1210__" hidden="1">#REF!</definedName>
    <definedName name="__APW_RESTORE_DATA1211__" hidden="1">#REF!</definedName>
    <definedName name="__APW_RESTORE_DATA1212__" hidden="1">#REF!</definedName>
    <definedName name="__APW_RESTORE_DATA1213__" hidden="1">#REF!</definedName>
    <definedName name="__APW_RESTORE_DATA1214__" hidden="1">#REF!</definedName>
    <definedName name="__APW_RESTORE_DATA1215__" hidden="1">#REF!</definedName>
    <definedName name="__APW_RESTORE_DATA1216__" hidden="1">#REF!</definedName>
    <definedName name="__APW_RESTORE_DATA1217__" hidden="1">#REF!</definedName>
    <definedName name="__APW_RESTORE_DATA1218__" hidden="1">#REF!</definedName>
    <definedName name="__APW_RESTORE_DATA1219__" hidden="1">#REF!</definedName>
    <definedName name="__APW_RESTORE_DATA122__" hidden="1">#REF!</definedName>
    <definedName name="__APW_RESTORE_DATA1220__" hidden="1">#REF!</definedName>
    <definedName name="__APW_RESTORE_DATA1221__" hidden="1">#REF!</definedName>
    <definedName name="__APW_RESTORE_DATA1222__" hidden="1">#REF!</definedName>
    <definedName name="__APW_RESTORE_DATA1223__" hidden="1">#REF!</definedName>
    <definedName name="__APW_RESTORE_DATA1224__" hidden="1">#REF!</definedName>
    <definedName name="__APW_RESTORE_DATA1225__" hidden="1">#REF!</definedName>
    <definedName name="__APW_RESTORE_DATA1226__" hidden="1">#REF!</definedName>
    <definedName name="__APW_RESTORE_DATA1227__" hidden="1">#REF!</definedName>
    <definedName name="__APW_RESTORE_DATA1228__" hidden="1">#REF!</definedName>
    <definedName name="__APW_RESTORE_DATA1229__" hidden="1">#REF!</definedName>
    <definedName name="__APW_RESTORE_DATA123__" hidden="1">#REF!</definedName>
    <definedName name="__APW_RESTORE_DATA1230__" hidden="1">#REF!</definedName>
    <definedName name="__APW_RESTORE_DATA1231__" hidden="1">#REF!</definedName>
    <definedName name="__APW_RESTORE_DATA1232__" hidden="1">#REF!</definedName>
    <definedName name="__APW_RESTORE_DATA1233__" hidden="1">#REF!</definedName>
    <definedName name="__APW_RESTORE_DATA1234__" hidden="1">#REF!</definedName>
    <definedName name="__APW_RESTORE_DATA1235__" hidden="1">#REF!</definedName>
    <definedName name="__APW_RESTORE_DATA1236__" hidden="1">#REF!</definedName>
    <definedName name="__APW_RESTORE_DATA1237__" hidden="1">#REF!</definedName>
    <definedName name="__APW_RESTORE_DATA1238__" hidden="1">#REF!</definedName>
    <definedName name="__APW_RESTORE_DATA1239__" hidden="1">#REF!</definedName>
    <definedName name="__APW_RESTORE_DATA124__" hidden="1">#REF!</definedName>
    <definedName name="__APW_RESTORE_DATA1240__" hidden="1">#REF!</definedName>
    <definedName name="__APW_RESTORE_DATA1241__" hidden="1">#REF!</definedName>
    <definedName name="__APW_RESTORE_DATA1242__" hidden="1">#REF!</definedName>
    <definedName name="__APW_RESTORE_DATA1243__" hidden="1">#REF!</definedName>
    <definedName name="__APW_RESTORE_DATA1244__" hidden="1">#REF!</definedName>
    <definedName name="__APW_RESTORE_DATA1245__" hidden="1">#REF!</definedName>
    <definedName name="__APW_RESTORE_DATA1246__" hidden="1">#REF!</definedName>
    <definedName name="__APW_RESTORE_DATA1247__" hidden="1">#REF!</definedName>
    <definedName name="__APW_RESTORE_DATA1248__" hidden="1">#REF!</definedName>
    <definedName name="__APW_RESTORE_DATA1249__" hidden="1">#REF!</definedName>
    <definedName name="__APW_RESTORE_DATA125__" hidden="1">#REF!</definedName>
    <definedName name="__APW_RESTORE_DATA1250__" hidden="1">#REF!</definedName>
    <definedName name="__APW_RESTORE_DATA1251__" hidden="1">#REF!</definedName>
    <definedName name="__APW_RESTORE_DATA1252__" hidden="1">#REF!</definedName>
    <definedName name="__APW_RESTORE_DATA1253__" hidden="1">#REF!</definedName>
    <definedName name="__APW_RESTORE_DATA1254__" hidden="1">#REF!</definedName>
    <definedName name="__APW_RESTORE_DATA1255__" hidden="1">#REF!</definedName>
    <definedName name="__APW_RESTORE_DATA1256__" hidden="1">#REF!</definedName>
    <definedName name="__APW_RESTORE_DATA1257__" hidden="1">#REF!</definedName>
    <definedName name="__APW_RESTORE_DATA1258__" hidden="1">#REF!</definedName>
    <definedName name="__APW_RESTORE_DATA1259__" hidden="1">#REF!</definedName>
    <definedName name="__APW_RESTORE_DATA126__" hidden="1">#REF!</definedName>
    <definedName name="__APW_RESTORE_DATA1260__" hidden="1">#REF!</definedName>
    <definedName name="__APW_RESTORE_DATA1261__" hidden="1">#REF!</definedName>
    <definedName name="__APW_RESTORE_DATA1262__" hidden="1">#REF!</definedName>
    <definedName name="__APW_RESTORE_DATA1263__" hidden="1">#REF!</definedName>
    <definedName name="__APW_RESTORE_DATA1264__" hidden="1">#REF!</definedName>
    <definedName name="__APW_RESTORE_DATA1265__" hidden="1">#REF!</definedName>
    <definedName name="__APW_RESTORE_DATA1266__" hidden="1">#REF!</definedName>
    <definedName name="__APW_RESTORE_DATA1267__" hidden="1">#REF!</definedName>
    <definedName name="__APW_RESTORE_DATA1268__" hidden="1">#REF!</definedName>
    <definedName name="__APW_RESTORE_DATA1269__" hidden="1">#REF!</definedName>
    <definedName name="__APW_RESTORE_DATA127__" hidden="1">#REF!</definedName>
    <definedName name="__APW_RESTORE_DATA1270__" hidden="1">#REF!</definedName>
    <definedName name="__APW_RESTORE_DATA1271__" hidden="1">#REF!</definedName>
    <definedName name="__APW_RESTORE_DATA1272__" hidden="1">#REF!</definedName>
    <definedName name="__APW_RESTORE_DATA1273__" hidden="1">#REF!</definedName>
    <definedName name="__APW_RESTORE_DATA1274__" hidden="1">#REF!</definedName>
    <definedName name="__APW_RESTORE_DATA1275__" hidden="1">#REF!</definedName>
    <definedName name="__APW_RESTORE_DATA1276__" hidden="1">#REF!</definedName>
    <definedName name="__APW_RESTORE_DATA1277__" hidden="1">#REF!</definedName>
    <definedName name="__APW_RESTORE_DATA1278__" hidden="1">#REF!</definedName>
    <definedName name="__APW_RESTORE_DATA1279__" hidden="1">#REF!</definedName>
    <definedName name="__APW_RESTORE_DATA128__" hidden="1">#REF!</definedName>
    <definedName name="__APW_RESTORE_DATA1280__" hidden="1">#REF!</definedName>
    <definedName name="__APW_RESTORE_DATA1281__" hidden="1">#REF!</definedName>
    <definedName name="__APW_RESTORE_DATA1282__" hidden="1">#REF!</definedName>
    <definedName name="__APW_RESTORE_DATA1283__" hidden="1">#REF!</definedName>
    <definedName name="__APW_RESTORE_DATA1284__" hidden="1">#REF!</definedName>
    <definedName name="__APW_RESTORE_DATA1285__" hidden="1">#REF!</definedName>
    <definedName name="__APW_RESTORE_DATA1286__" hidden="1">#REF!</definedName>
    <definedName name="__APW_RESTORE_DATA1287__" hidden="1">#REF!</definedName>
    <definedName name="__APW_RESTORE_DATA1288__" hidden="1">#REF!</definedName>
    <definedName name="__APW_RESTORE_DATA1289__" hidden="1">#REF!</definedName>
    <definedName name="__APW_RESTORE_DATA129__" hidden="1">#REF!</definedName>
    <definedName name="__APW_RESTORE_DATA1290__" hidden="1">#REF!</definedName>
    <definedName name="__APW_RESTORE_DATA1291__" hidden="1">#REF!</definedName>
    <definedName name="__APW_RESTORE_DATA1292__" hidden="1">#REF!</definedName>
    <definedName name="__APW_RESTORE_DATA1293__" hidden="1">#REF!</definedName>
    <definedName name="__APW_RESTORE_DATA1294__" hidden="1">#REF!</definedName>
    <definedName name="__APW_RESTORE_DATA1295__" hidden="1">#REF!</definedName>
    <definedName name="__APW_RESTORE_DATA1296__" hidden="1">#REF!</definedName>
    <definedName name="__APW_RESTORE_DATA1297__" hidden="1">#REF!</definedName>
    <definedName name="__APW_RESTORE_DATA1298__" hidden="1">#REF!</definedName>
    <definedName name="__APW_RESTORE_DATA1299__" hidden="1">#REF!</definedName>
    <definedName name="__APW_RESTORE_DATA13__" hidden="1">#REF!</definedName>
    <definedName name="__APW_RESTORE_DATA130__" hidden="1">#REF!</definedName>
    <definedName name="__APW_RESTORE_DATA1300__" hidden="1">#REF!</definedName>
    <definedName name="__APW_RESTORE_DATA1301__" hidden="1">#REF!</definedName>
    <definedName name="__APW_RESTORE_DATA1302__" hidden="1">#REF!</definedName>
    <definedName name="__APW_RESTORE_DATA1303__" hidden="1">#REF!</definedName>
    <definedName name="__APW_RESTORE_DATA1304__" hidden="1">#REF!</definedName>
    <definedName name="__APW_RESTORE_DATA1305__" hidden="1">#REF!</definedName>
    <definedName name="__APW_RESTORE_DATA1306__" hidden="1">#REF!</definedName>
    <definedName name="__APW_RESTORE_DATA1307__" hidden="1">#REF!</definedName>
    <definedName name="__APW_RESTORE_DATA1308__" hidden="1">#REF!</definedName>
    <definedName name="__APW_RESTORE_DATA1309__" hidden="1">#REF!</definedName>
    <definedName name="__APW_RESTORE_DATA131__" hidden="1">#REF!</definedName>
    <definedName name="__APW_RESTORE_DATA1310__" hidden="1">#REF!</definedName>
    <definedName name="__APW_RESTORE_DATA1311__" hidden="1">#REF!</definedName>
    <definedName name="__APW_RESTORE_DATA1312__" hidden="1">#REF!</definedName>
    <definedName name="__APW_RESTORE_DATA1313__" hidden="1">#REF!</definedName>
    <definedName name="__APW_RESTORE_DATA1314__" hidden="1">#REF!</definedName>
    <definedName name="__APW_RESTORE_DATA1315__" hidden="1">#REF!</definedName>
    <definedName name="__APW_RESTORE_DATA1316__" hidden="1">#REF!</definedName>
    <definedName name="__APW_RESTORE_DATA1317__" hidden="1">#REF!</definedName>
    <definedName name="__APW_RESTORE_DATA1318__" hidden="1">#REF!</definedName>
    <definedName name="__APW_RESTORE_DATA1319__" hidden="1">#REF!</definedName>
    <definedName name="__APW_RESTORE_DATA132__" hidden="1">#REF!</definedName>
    <definedName name="__APW_RESTORE_DATA1320__" hidden="1">#REF!</definedName>
    <definedName name="__APW_RESTORE_DATA1321__" hidden="1">#REF!</definedName>
    <definedName name="__APW_RESTORE_DATA1322__" hidden="1">#REF!</definedName>
    <definedName name="__APW_RESTORE_DATA1323__" hidden="1">#REF!</definedName>
    <definedName name="__APW_RESTORE_DATA1324__" hidden="1">#REF!</definedName>
    <definedName name="__APW_RESTORE_DATA1325__" hidden="1">#REF!</definedName>
    <definedName name="__APW_RESTORE_DATA1326__" hidden="1">#REF!</definedName>
    <definedName name="__APW_RESTORE_DATA1327__" hidden="1">#REF!</definedName>
    <definedName name="__APW_RESTORE_DATA1328__" hidden="1">#REF!</definedName>
    <definedName name="__APW_RESTORE_DATA1329__" hidden="1">#REF!</definedName>
    <definedName name="__APW_RESTORE_DATA133__" hidden="1">#REF!</definedName>
    <definedName name="__APW_RESTORE_DATA1330__" hidden="1">#REF!</definedName>
    <definedName name="__APW_RESTORE_DATA1331__" hidden="1">#REF!</definedName>
    <definedName name="__APW_RESTORE_DATA1332__" hidden="1">#REF!</definedName>
    <definedName name="__APW_RESTORE_DATA1333__" hidden="1">#REF!</definedName>
    <definedName name="__APW_RESTORE_DATA1334__" hidden="1">#REF!</definedName>
    <definedName name="__APW_RESTORE_DATA1335__" hidden="1">#REF!</definedName>
    <definedName name="__APW_RESTORE_DATA1336__" hidden="1">#REF!</definedName>
    <definedName name="__APW_RESTORE_DATA1337__" hidden="1">#REF!</definedName>
    <definedName name="__APW_RESTORE_DATA1338__" hidden="1">#REF!</definedName>
    <definedName name="__APW_RESTORE_DATA1339__" hidden="1">#REF!</definedName>
    <definedName name="__APW_RESTORE_DATA134__" hidden="1">#REF!</definedName>
    <definedName name="__APW_RESTORE_DATA1340__" hidden="1">#REF!</definedName>
    <definedName name="__APW_RESTORE_DATA1341__" hidden="1">#REF!</definedName>
    <definedName name="__APW_RESTORE_DATA1342__" hidden="1">#REF!</definedName>
    <definedName name="__APW_RESTORE_DATA1343__" hidden="1">#REF!</definedName>
    <definedName name="__APW_RESTORE_DATA1344__" hidden="1">#REF!</definedName>
    <definedName name="__APW_RESTORE_DATA1345__" hidden="1">#REF!</definedName>
    <definedName name="__APW_RESTORE_DATA1346__" hidden="1">#REF!</definedName>
    <definedName name="__APW_RESTORE_DATA1347__" hidden="1">#REF!</definedName>
    <definedName name="__APW_RESTORE_DATA1348__" hidden="1">#REF!</definedName>
    <definedName name="__APW_RESTORE_DATA1349__" hidden="1">#REF!</definedName>
    <definedName name="__APW_RESTORE_DATA135__" hidden="1">#REF!</definedName>
    <definedName name="__APW_RESTORE_DATA1350__" hidden="1">#REF!</definedName>
    <definedName name="__APW_RESTORE_DATA1351__" hidden="1">#REF!</definedName>
    <definedName name="__APW_RESTORE_DATA1352__" hidden="1">#REF!</definedName>
    <definedName name="__APW_RESTORE_DATA1353__" hidden="1">#REF!</definedName>
    <definedName name="__APW_RESTORE_DATA1354__" hidden="1">#REF!</definedName>
    <definedName name="__APW_RESTORE_DATA1355__" hidden="1">#REF!</definedName>
    <definedName name="__APW_RESTORE_DATA1356__" hidden="1">#REF!</definedName>
    <definedName name="__APW_RESTORE_DATA1357__" hidden="1">#REF!</definedName>
    <definedName name="__APW_RESTORE_DATA1358__" hidden="1">#REF!</definedName>
    <definedName name="__APW_RESTORE_DATA1359__" hidden="1">#REF!</definedName>
    <definedName name="__APW_RESTORE_DATA136__" hidden="1">#REF!</definedName>
    <definedName name="__APW_RESTORE_DATA1360__" hidden="1">#REF!</definedName>
    <definedName name="__APW_RESTORE_DATA1361__" hidden="1">#REF!</definedName>
    <definedName name="__APW_RESTORE_DATA1362__" hidden="1">#REF!</definedName>
    <definedName name="__APW_RESTORE_DATA1363__" hidden="1">#REF!</definedName>
    <definedName name="__APW_RESTORE_DATA1364__" hidden="1">#REF!</definedName>
    <definedName name="__APW_RESTORE_DATA1365__" hidden="1">#REF!</definedName>
    <definedName name="__APW_RESTORE_DATA1366__" hidden="1">#REF!</definedName>
    <definedName name="__APW_RESTORE_DATA1367__" hidden="1">#REF!</definedName>
    <definedName name="__APW_RESTORE_DATA1368__" hidden="1">#REF!</definedName>
    <definedName name="__APW_RESTORE_DATA1369__" hidden="1">#REF!</definedName>
    <definedName name="__APW_RESTORE_DATA137__" hidden="1">#REF!</definedName>
    <definedName name="__APW_RESTORE_DATA1370__" hidden="1">#REF!</definedName>
    <definedName name="__APW_RESTORE_DATA1371__" hidden="1">#REF!</definedName>
    <definedName name="__APW_RESTORE_DATA1372__" hidden="1">#REF!</definedName>
    <definedName name="__APW_RESTORE_DATA1373__" hidden="1">#REF!</definedName>
    <definedName name="__APW_RESTORE_DATA1374__" hidden="1">#REF!</definedName>
    <definedName name="__APW_RESTORE_DATA1375__" hidden="1">#REF!</definedName>
    <definedName name="__APW_RESTORE_DATA1376__" hidden="1">#REF!</definedName>
    <definedName name="__APW_RESTORE_DATA1377__" hidden="1">#REF!</definedName>
    <definedName name="__APW_RESTORE_DATA1378__" hidden="1">#REF!</definedName>
    <definedName name="__APW_RESTORE_DATA1379__" hidden="1">#REF!</definedName>
    <definedName name="__APW_RESTORE_DATA138__" hidden="1">#REF!</definedName>
    <definedName name="__APW_RESTORE_DATA1380__" hidden="1">#REF!</definedName>
    <definedName name="__APW_RESTORE_DATA1381__" hidden="1">#REF!</definedName>
    <definedName name="__APW_RESTORE_DATA1382__" hidden="1">#REF!</definedName>
    <definedName name="__APW_RESTORE_DATA1383__" hidden="1">#REF!</definedName>
    <definedName name="__APW_RESTORE_DATA1384__" hidden="1">#REF!</definedName>
    <definedName name="__APW_RESTORE_DATA1385__" hidden="1">#REF!</definedName>
    <definedName name="__APW_RESTORE_DATA1386__" hidden="1">#REF!</definedName>
    <definedName name="__APW_RESTORE_DATA1387__" hidden="1">#REF!</definedName>
    <definedName name="__APW_RESTORE_DATA1388__" hidden="1">#REF!</definedName>
    <definedName name="__APW_RESTORE_DATA1389__" hidden="1">#REF!</definedName>
    <definedName name="__APW_RESTORE_DATA139__" hidden="1">#REF!</definedName>
    <definedName name="__APW_RESTORE_DATA1390__" hidden="1">#REF!</definedName>
    <definedName name="__APW_RESTORE_DATA1391__" hidden="1">#REF!</definedName>
    <definedName name="__APW_RESTORE_DATA1392__" hidden="1">#REF!</definedName>
    <definedName name="__APW_RESTORE_DATA1393__" hidden="1">#REF!</definedName>
    <definedName name="__APW_RESTORE_DATA1394__" hidden="1">#REF!</definedName>
    <definedName name="__APW_RESTORE_DATA1395__" hidden="1">#REF!</definedName>
    <definedName name="__APW_RESTORE_DATA1396__" hidden="1">#REF!</definedName>
    <definedName name="__APW_RESTORE_DATA1397__" hidden="1">#REF!</definedName>
    <definedName name="__APW_RESTORE_DATA1398__" hidden="1">#REF!</definedName>
    <definedName name="__APW_RESTORE_DATA1399__" hidden="1">#REF!</definedName>
    <definedName name="__APW_RESTORE_DATA14__" hidden="1">#REF!</definedName>
    <definedName name="__APW_RESTORE_DATA140__" hidden="1">#REF!</definedName>
    <definedName name="__APW_RESTORE_DATA1400__" hidden="1">#REF!</definedName>
    <definedName name="__APW_RESTORE_DATA1401__" hidden="1">#REF!</definedName>
    <definedName name="__APW_RESTORE_DATA1402__" hidden="1">#REF!</definedName>
    <definedName name="__APW_RESTORE_DATA1403__" hidden="1">#REF!</definedName>
    <definedName name="__APW_RESTORE_DATA1404__" hidden="1">#REF!</definedName>
    <definedName name="__APW_RESTORE_DATA1405__" hidden="1">#REF!</definedName>
    <definedName name="__APW_RESTORE_DATA1406__" hidden="1">#REF!</definedName>
    <definedName name="__APW_RESTORE_DATA1407__" hidden="1">#REF!</definedName>
    <definedName name="__APW_RESTORE_DATA1408__" hidden="1">#REF!</definedName>
    <definedName name="__APW_RESTORE_DATA1409__" hidden="1">#REF!</definedName>
    <definedName name="__APW_RESTORE_DATA141__" hidden="1">#REF!</definedName>
    <definedName name="__APW_RESTORE_DATA1410__" hidden="1">#REF!</definedName>
    <definedName name="__APW_RESTORE_DATA1411__" hidden="1">#REF!</definedName>
    <definedName name="__APW_RESTORE_DATA1412__" hidden="1">#REF!</definedName>
    <definedName name="__APW_RESTORE_DATA1413__" hidden="1">#REF!</definedName>
    <definedName name="__APW_RESTORE_DATA1414__" hidden="1">#REF!</definedName>
    <definedName name="__APW_RESTORE_DATA1415__" hidden="1">#REF!</definedName>
    <definedName name="__APW_RESTORE_DATA1416__" hidden="1">#REF!</definedName>
    <definedName name="__APW_RESTORE_DATA1417__" hidden="1">#REF!</definedName>
    <definedName name="__APW_RESTORE_DATA1418__" hidden="1">#REF!</definedName>
    <definedName name="__APW_RESTORE_DATA1419__" hidden="1">#REF!</definedName>
    <definedName name="__APW_RESTORE_DATA142__" hidden="1">#REF!</definedName>
    <definedName name="__APW_RESTORE_DATA1420__" hidden="1">#REF!</definedName>
    <definedName name="__APW_RESTORE_DATA1421__" hidden="1">#REF!</definedName>
    <definedName name="__APW_RESTORE_DATA1422__" hidden="1">#REF!</definedName>
    <definedName name="__APW_RESTORE_DATA1423__" hidden="1">#REF!</definedName>
    <definedName name="__APW_RESTORE_DATA1424__" hidden="1">#REF!</definedName>
    <definedName name="__APW_RESTORE_DATA1425__" hidden="1">#REF!</definedName>
    <definedName name="__APW_RESTORE_DATA1426__" hidden="1">#REF!</definedName>
    <definedName name="__APW_RESTORE_DATA1427__" hidden="1">#REF!</definedName>
    <definedName name="__APW_RESTORE_DATA1428__" hidden="1">#REF!</definedName>
    <definedName name="__APW_RESTORE_DATA1429__" hidden="1">#REF!</definedName>
    <definedName name="__APW_RESTORE_DATA143__" hidden="1">#REF!</definedName>
    <definedName name="__APW_RESTORE_DATA1430__" hidden="1">#REF!</definedName>
    <definedName name="__APW_RESTORE_DATA1431__" hidden="1">#REF!</definedName>
    <definedName name="__APW_RESTORE_DATA1432__" hidden="1">#REF!</definedName>
    <definedName name="__APW_RESTORE_DATA1433__" hidden="1">#REF!</definedName>
    <definedName name="__APW_RESTORE_DATA1434__" hidden="1">#REF!</definedName>
    <definedName name="__APW_RESTORE_DATA1435__" hidden="1">#REF!</definedName>
    <definedName name="__APW_RESTORE_DATA1436__" hidden="1">#REF!</definedName>
    <definedName name="__APW_RESTORE_DATA1437__" hidden="1">#REF!</definedName>
    <definedName name="__APW_RESTORE_DATA1438__" hidden="1">#REF!</definedName>
    <definedName name="__APW_RESTORE_DATA1439__" hidden="1">#REF!</definedName>
    <definedName name="__APW_RESTORE_DATA144__" hidden="1">#REF!</definedName>
    <definedName name="__APW_RESTORE_DATA1440__" hidden="1">#REF!</definedName>
    <definedName name="__APW_RESTORE_DATA1441__" hidden="1">#REF!</definedName>
    <definedName name="__APW_RESTORE_DATA1442__" hidden="1">#REF!</definedName>
    <definedName name="__APW_RESTORE_DATA1443__" hidden="1">#REF!</definedName>
    <definedName name="__APW_RESTORE_DATA1444__" hidden="1">#REF!</definedName>
    <definedName name="__APW_RESTORE_DATA1445__" hidden="1">#REF!</definedName>
    <definedName name="__APW_RESTORE_DATA1446__" hidden="1">#REF!</definedName>
    <definedName name="__APW_RESTORE_DATA1447__" hidden="1">#REF!</definedName>
    <definedName name="__APW_RESTORE_DATA1448__" hidden="1">#REF!</definedName>
    <definedName name="__APW_RESTORE_DATA1449__" hidden="1">#REF!</definedName>
    <definedName name="__APW_RESTORE_DATA145__" hidden="1">#REF!</definedName>
    <definedName name="__APW_RESTORE_DATA1450__" hidden="1">#REF!</definedName>
    <definedName name="__APW_RESTORE_DATA1451__" hidden="1">#REF!</definedName>
    <definedName name="__APW_RESTORE_DATA1452__" hidden="1">#REF!</definedName>
    <definedName name="__APW_RESTORE_DATA1453__" hidden="1">#REF!</definedName>
    <definedName name="__APW_RESTORE_DATA1454__" hidden="1">#REF!</definedName>
    <definedName name="__APW_RESTORE_DATA1455__" hidden="1">#REF!</definedName>
    <definedName name="__APW_RESTORE_DATA1456__" hidden="1">#REF!</definedName>
    <definedName name="__APW_RESTORE_DATA1457__" hidden="1">#REF!</definedName>
    <definedName name="__APW_RESTORE_DATA1458__" hidden="1">#REF!</definedName>
    <definedName name="__APW_RESTORE_DATA1459__" hidden="1">#REF!</definedName>
    <definedName name="__APW_RESTORE_DATA146__" hidden="1">#REF!</definedName>
    <definedName name="__APW_RESTORE_DATA1460__" hidden="1">#REF!</definedName>
    <definedName name="__APW_RESTORE_DATA1461__" hidden="1">#REF!</definedName>
    <definedName name="__APW_RESTORE_DATA1462__" hidden="1">#REF!</definedName>
    <definedName name="__APW_RESTORE_DATA1463__" hidden="1">#REF!</definedName>
    <definedName name="__APW_RESTORE_DATA1464__" hidden="1">#REF!</definedName>
    <definedName name="__APW_RESTORE_DATA1465__" hidden="1">#REF!</definedName>
    <definedName name="__APW_RESTORE_DATA1466__" hidden="1">#REF!</definedName>
    <definedName name="__APW_RESTORE_DATA1467__" hidden="1">#REF!</definedName>
    <definedName name="__APW_RESTORE_DATA1468__" hidden="1">#REF!</definedName>
    <definedName name="__APW_RESTORE_DATA1469__" hidden="1">#REF!</definedName>
    <definedName name="__APW_RESTORE_DATA147__" hidden="1">#REF!</definedName>
    <definedName name="__APW_RESTORE_DATA1470__" hidden="1">#REF!</definedName>
    <definedName name="__APW_RESTORE_DATA1471__" hidden="1">#REF!</definedName>
    <definedName name="__APW_RESTORE_DATA1472__" hidden="1">#REF!</definedName>
    <definedName name="__APW_RESTORE_DATA1473__" hidden="1">#REF!</definedName>
    <definedName name="__APW_RESTORE_DATA1474__" hidden="1">#REF!</definedName>
    <definedName name="__APW_RESTORE_DATA1475__" hidden="1">#REF!</definedName>
    <definedName name="__APW_RESTORE_DATA1476__" hidden="1">#REF!</definedName>
    <definedName name="__APW_RESTORE_DATA1477__" hidden="1">#REF!</definedName>
    <definedName name="__APW_RESTORE_DATA1478__" hidden="1">#REF!</definedName>
    <definedName name="__APW_RESTORE_DATA1479__" hidden="1">#REF!</definedName>
    <definedName name="__APW_RESTORE_DATA148__" hidden="1">#REF!</definedName>
    <definedName name="__APW_RESTORE_DATA1480__" hidden="1">#REF!</definedName>
    <definedName name="__APW_RESTORE_DATA1481__" hidden="1">#REF!</definedName>
    <definedName name="__APW_RESTORE_DATA1482__" hidden="1">#REF!</definedName>
    <definedName name="__APW_RESTORE_DATA1483__" hidden="1">#REF!</definedName>
    <definedName name="__APW_RESTORE_DATA1484__" hidden="1">#REF!</definedName>
    <definedName name="__APW_RESTORE_DATA1485__" hidden="1">#REF!</definedName>
    <definedName name="__APW_RESTORE_DATA1486__" hidden="1">#REF!</definedName>
    <definedName name="__APW_RESTORE_DATA1487__" hidden="1">#REF!</definedName>
    <definedName name="__APW_RESTORE_DATA1488__" hidden="1">#REF!</definedName>
    <definedName name="__APW_RESTORE_DATA1489__" hidden="1">#REF!</definedName>
    <definedName name="__APW_RESTORE_DATA149__" hidden="1">#REF!</definedName>
    <definedName name="__APW_RESTORE_DATA1490__" hidden="1">#REF!</definedName>
    <definedName name="__APW_RESTORE_DATA1491__" hidden="1">#REF!</definedName>
    <definedName name="__APW_RESTORE_DATA1492__" hidden="1">#REF!</definedName>
    <definedName name="__APW_RESTORE_DATA1493__" hidden="1">#REF!</definedName>
    <definedName name="__APW_RESTORE_DATA1494__" hidden="1">#REF!</definedName>
    <definedName name="__APW_RESTORE_DATA1495__" hidden="1">#REF!</definedName>
    <definedName name="__APW_RESTORE_DATA1496__" hidden="1">#REF!</definedName>
    <definedName name="__APW_RESTORE_DATA1497__" hidden="1">#REF!</definedName>
    <definedName name="__APW_RESTORE_DATA1498__" hidden="1">#REF!</definedName>
    <definedName name="__APW_RESTORE_DATA1499__" hidden="1">#REF!</definedName>
    <definedName name="__APW_RESTORE_DATA15__" hidden="1">#REF!</definedName>
    <definedName name="__APW_RESTORE_DATA150__" hidden="1">#REF!</definedName>
    <definedName name="__APW_RESTORE_DATA1500__" hidden="1">#REF!</definedName>
    <definedName name="__APW_RESTORE_DATA1501__" hidden="1">#REF!</definedName>
    <definedName name="__APW_RESTORE_DATA1502__" hidden="1">#REF!</definedName>
    <definedName name="__APW_RESTORE_DATA1503__" hidden="1">#REF!</definedName>
    <definedName name="__APW_RESTORE_DATA1504__" hidden="1">#REF!</definedName>
    <definedName name="__APW_RESTORE_DATA1505__" hidden="1">#REF!</definedName>
    <definedName name="__APW_RESTORE_DATA1506__" hidden="1">#REF!</definedName>
    <definedName name="__APW_RESTORE_DATA1507__" hidden="1">#REF!</definedName>
    <definedName name="__APW_RESTORE_DATA1508__" hidden="1">#REF!</definedName>
    <definedName name="__APW_RESTORE_DATA1509__" hidden="1">#REF!</definedName>
    <definedName name="__APW_RESTORE_DATA151__" hidden="1">#REF!</definedName>
    <definedName name="__APW_RESTORE_DATA1510__" hidden="1">#REF!</definedName>
    <definedName name="__APW_RESTORE_DATA1511__" hidden="1">#REF!</definedName>
    <definedName name="__APW_RESTORE_DATA1512__" hidden="1">#REF!</definedName>
    <definedName name="__APW_RESTORE_DATA1513__" hidden="1">#REF!</definedName>
    <definedName name="__APW_RESTORE_DATA1514__" hidden="1">#REF!</definedName>
    <definedName name="__APW_RESTORE_DATA1515__" hidden="1">#REF!</definedName>
    <definedName name="__APW_RESTORE_DATA1516__" hidden="1">#REF!</definedName>
    <definedName name="__APW_RESTORE_DATA1517__" hidden="1">#REF!</definedName>
    <definedName name="__APW_RESTORE_DATA1518__" hidden="1">#REF!</definedName>
    <definedName name="__APW_RESTORE_DATA1519__" hidden="1">#REF!</definedName>
    <definedName name="__APW_RESTORE_DATA152__" hidden="1">#REF!</definedName>
    <definedName name="__APW_RESTORE_DATA1520__" hidden="1">#REF!</definedName>
    <definedName name="__APW_RESTORE_DATA1521__" hidden="1">#REF!</definedName>
    <definedName name="__APW_RESTORE_DATA1522__" hidden="1">#REF!</definedName>
    <definedName name="__APW_RESTORE_DATA1523__" hidden="1">#REF!</definedName>
    <definedName name="__APW_RESTORE_DATA1524__" hidden="1">#REF!</definedName>
    <definedName name="__APW_RESTORE_DATA1525__" hidden="1">#REF!</definedName>
    <definedName name="__APW_RESTORE_DATA1526__" hidden="1">#REF!</definedName>
    <definedName name="__APW_RESTORE_DATA1527__" hidden="1">#REF!</definedName>
    <definedName name="__APW_RESTORE_DATA1528__" hidden="1">#REF!</definedName>
    <definedName name="__APW_RESTORE_DATA1529__" hidden="1">#REF!</definedName>
    <definedName name="__APW_RESTORE_DATA153__" hidden="1">#REF!</definedName>
    <definedName name="__APW_RESTORE_DATA1530__" hidden="1">#REF!</definedName>
    <definedName name="__APW_RESTORE_DATA1531__" hidden="1">#REF!</definedName>
    <definedName name="__APW_RESTORE_DATA1532__" hidden="1">#REF!</definedName>
    <definedName name="__APW_RESTORE_DATA1533__" hidden="1">#REF!</definedName>
    <definedName name="__APW_RESTORE_DATA1534__" hidden="1">#REF!</definedName>
    <definedName name="__APW_RESTORE_DATA1535__" hidden="1">#REF!</definedName>
    <definedName name="__APW_RESTORE_DATA1536__" hidden="1">#REF!</definedName>
    <definedName name="__APW_RESTORE_DATA1537__" hidden="1">#REF!</definedName>
    <definedName name="__APW_RESTORE_DATA1538__" hidden="1">#REF!</definedName>
    <definedName name="__APW_RESTORE_DATA1539__" hidden="1">#REF!</definedName>
    <definedName name="__APW_RESTORE_DATA154__" hidden="1">#REF!</definedName>
    <definedName name="__APW_RESTORE_DATA1540__" hidden="1">#REF!</definedName>
    <definedName name="__APW_RESTORE_DATA1541__" hidden="1">#REF!</definedName>
    <definedName name="__APW_RESTORE_DATA1542__" hidden="1">#REF!</definedName>
    <definedName name="__APW_RESTORE_DATA1543__" hidden="1">#REF!</definedName>
    <definedName name="__APW_RESTORE_DATA1544__" hidden="1">#REF!</definedName>
    <definedName name="__APW_RESTORE_DATA1545__" hidden="1">#REF!</definedName>
    <definedName name="__APW_RESTORE_DATA1546__" hidden="1">#REF!</definedName>
    <definedName name="__APW_RESTORE_DATA1547__" hidden="1">#REF!</definedName>
    <definedName name="__APW_RESTORE_DATA1548__" hidden="1">#REF!</definedName>
    <definedName name="__APW_RESTORE_DATA1549__" hidden="1">#REF!</definedName>
    <definedName name="__APW_RESTORE_DATA155__" hidden="1">#REF!</definedName>
    <definedName name="__APW_RESTORE_DATA1550__" hidden="1">#REF!</definedName>
    <definedName name="__APW_RESTORE_DATA1551__" hidden="1">#REF!</definedName>
    <definedName name="__APW_RESTORE_DATA1552__" hidden="1">#REF!</definedName>
    <definedName name="__APW_RESTORE_DATA1553__" hidden="1">#REF!</definedName>
    <definedName name="__APW_RESTORE_DATA1554__" hidden="1">#REF!</definedName>
    <definedName name="__APW_RESTORE_DATA1555__" hidden="1">#REF!</definedName>
    <definedName name="__APW_RESTORE_DATA1556__" hidden="1">#REF!</definedName>
    <definedName name="__APW_RESTORE_DATA1557__" hidden="1">#REF!</definedName>
    <definedName name="__APW_RESTORE_DATA1558__" hidden="1">#REF!</definedName>
    <definedName name="__APW_RESTORE_DATA1559__" hidden="1">#REF!</definedName>
    <definedName name="__APW_RESTORE_DATA156__" hidden="1">#REF!</definedName>
    <definedName name="__APW_RESTORE_DATA1560__" hidden="1">#REF!</definedName>
    <definedName name="__APW_RESTORE_DATA1561__" hidden="1">#REF!</definedName>
    <definedName name="__APW_RESTORE_DATA1562__" hidden="1">#REF!</definedName>
    <definedName name="__APW_RESTORE_DATA1563__" hidden="1">#REF!</definedName>
    <definedName name="__APW_RESTORE_DATA1564__" hidden="1">#REF!</definedName>
    <definedName name="__APW_RESTORE_DATA1565__" hidden="1">#REF!</definedName>
    <definedName name="__APW_RESTORE_DATA1566__" hidden="1">#REF!</definedName>
    <definedName name="__APW_RESTORE_DATA1567__" hidden="1">#REF!</definedName>
    <definedName name="__APW_RESTORE_DATA1568__" hidden="1">#REF!</definedName>
    <definedName name="__APW_RESTORE_DATA1569__" hidden="1">#REF!</definedName>
    <definedName name="__APW_RESTORE_DATA157__" hidden="1">#REF!</definedName>
    <definedName name="__APW_RESTORE_DATA1570__" hidden="1">#REF!</definedName>
    <definedName name="__APW_RESTORE_DATA1571__" hidden="1">#REF!</definedName>
    <definedName name="__APW_RESTORE_DATA1572__" hidden="1">#REF!</definedName>
    <definedName name="__APW_RESTORE_DATA1573__" hidden="1">#REF!</definedName>
    <definedName name="__APW_RESTORE_DATA1574__" hidden="1">#REF!</definedName>
    <definedName name="__APW_RESTORE_DATA1575__" hidden="1">#REF!</definedName>
    <definedName name="__APW_RESTORE_DATA1576__" hidden="1">#REF!</definedName>
    <definedName name="__APW_RESTORE_DATA1577__" hidden="1">#REF!</definedName>
    <definedName name="__APW_RESTORE_DATA1578__" hidden="1">#REF!</definedName>
    <definedName name="__APW_RESTORE_DATA1579__" hidden="1">#REF!</definedName>
    <definedName name="__APW_RESTORE_DATA158__" hidden="1">#REF!</definedName>
    <definedName name="__APW_RESTORE_DATA1580__" hidden="1">#REF!</definedName>
    <definedName name="__APW_RESTORE_DATA1581__" hidden="1">#REF!</definedName>
    <definedName name="__APW_RESTORE_DATA1582__" hidden="1">#REF!</definedName>
    <definedName name="__APW_RESTORE_DATA1583__" hidden="1">#REF!</definedName>
    <definedName name="__APW_RESTORE_DATA1584__" hidden="1">#REF!</definedName>
    <definedName name="__APW_RESTORE_DATA1585__" hidden="1">#REF!</definedName>
    <definedName name="__APW_RESTORE_DATA1586__" hidden="1">#REF!</definedName>
    <definedName name="__APW_RESTORE_DATA1587__" hidden="1">#REF!</definedName>
    <definedName name="__APW_RESTORE_DATA1588__" hidden="1">#REF!</definedName>
    <definedName name="__APW_RESTORE_DATA1589__" hidden="1">#REF!</definedName>
    <definedName name="__APW_RESTORE_DATA159__" hidden="1">#REF!</definedName>
    <definedName name="__APW_RESTORE_DATA1590__" hidden="1">#REF!</definedName>
    <definedName name="__APW_RESTORE_DATA1591__" hidden="1">#REF!</definedName>
    <definedName name="__APW_RESTORE_DATA1592__" hidden="1">#REF!</definedName>
    <definedName name="__APW_RESTORE_DATA1593__" hidden="1">#REF!</definedName>
    <definedName name="__APW_RESTORE_DATA1594__" hidden="1">#REF!</definedName>
    <definedName name="__APW_RESTORE_DATA1595__" hidden="1">#REF!</definedName>
    <definedName name="__APW_RESTORE_DATA1596__" hidden="1">#REF!</definedName>
    <definedName name="__APW_RESTORE_DATA1597__" hidden="1">#REF!</definedName>
    <definedName name="__APW_RESTORE_DATA1598__" hidden="1">#REF!</definedName>
    <definedName name="__APW_RESTORE_DATA1599__" hidden="1">#REF!</definedName>
    <definedName name="__APW_RESTORE_DATA16__" hidden="1">#REF!</definedName>
    <definedName name="__APW_RESTORE_DATA160__" hidden="1">#REF!</definedName>
    <definedName name="__APW_RESTORE_DATA1600__" hidden="1">#REF!</definedName>
    <definedName name="__APW_RESTORE_DATA1601__" hidden="1">#REF!</definedName>
    <definedName name="__APW_RESTORE_DATA1602__" hidden="1">#REF!</definedName>
    <definedName name="__APW_RESTORE_DATA1603__" hidden="1">#REF!</definedName>
    <definedName name="__APW_RESTORE_DATA1604__" hidden="1">#REF!</definedName>
    <definedName name="__APW_RESTORE_DATA1605__" hidden="1">#REF!</definedName>
    <definedName name="__APW_RESTORE_DATA1606__" hidden="1">#REF!</definedName>
    <definedName name="__APW_RESTORE_DATA1607__" hidden="1">#REF!</definedName>
    <definedName name="__APW_RESTORE_DATA1608__" hidden="1">#REF!</definedName>
    <definedName name="__APW_RESTORE_DATA1609__" hidden="1">#REF!</definedName>
    <definedName name="__APW_RESTORE_DATA161__" hidden="1">#REF!</definedName>
    <definedName name="__APW_RESTORE_DATA1610__" hidden="1">#REF!</definedName>
    <definedName name="__APW_RESTORE_DATA1611__" hidden="1">#REF!</definedName>
    <definedName name="__APW_RESTORE_DATA1612__" hidden="1">#REF!</definedName>
    <definedName name="__APW_RESTORE_DATA1613__" hidden="1">#REF!</definedName>
    <definedName name="__APW_RESTORE_DATA1614__" hidden="1">#REF!</definedName>
    <definedName name="__APW_RESTORE_DATA1615__" hidden="1">#REF!</definedName>
    <definedName name="__APW_RESTORE_DATA1616__" hidden="1">#REF!</definedName>
    <definedName name="__APW_RESTORE_DATA1617__" hidden="1">#REF!</definedName>
    <definedName name="__APW_RESTORE_DATA1618__" hidden="1">#REF!</definedName>
    <definedName name="__APW_RESTORE_DATA1619__" hidden="1">#REF!</definedName>
    <definedName name="__APW_RESTORE_DATA162__" hidden="1">#REF!</definedName>
    <definedName name="__APW_RESTORE_DATA1620__" hidden="1">#REF!</definedName>
    <definedName name="__APW_RESTORE_DATA1621__" hidden="1">#REF!</definedName>
    <definedName name="__APW_RESTORE_DATA1622__" hidden="1">#REF!</definedName>
    <definedName name="__APW_RESTORE_DATA1623__" hidden="1">#REF!</definedName>
    <definedName name="__APW_RESTORE_DATA1624__" hidden="1">#REF!</definedName>
    <definedName name="__APW_RESTORE_DATA1625__" hidden="1">#REF!</definedName>
    <definedName name="__APW_RESTORE_DATA1626__" hidden="1">#REF!</definedName>
    <definedName name="__APW_RESTORE_DATA1627__" hidden="1">#REF!</definedName>
    <definedName name="__APW_RESTORE_DATA1628__" hidden="1">#REF!</definedName>
    <definedName name="__APW_RESTORE_DATA1629__" hidden="1">#REF!</definedName>
    <definedName name="__APW_RESTORE_DATA163__" hidden="1">#REF!</definedName>
    <definedName name="__APW_RESTORE_DATA1630__" hidden="1">#REF!</definedName>
    <definedName name="__APW_RESTORE_DATA1631__" hidden="1">#REF!</definedName>
    <definedName name="__APW_RESTORE_DATA1632__" hidden="1">#REF!</definedName>
    <definedName name="__APW_RESTORE_DATA1633__" hidden="1">#REF!</definedName>
    <definedName name="__APW_RESTORE_DATA1634__" hidden="1">#REF!</definedName>
    <definedName name="__APW_RESTORE_DATA1635__" hidden="1">#REF!</definedName>
    <definedName name="__APW_RESTORE_DATA1636__" hidden="1">#REF!</definedName>
    <definedName name="__APW_RESTORE_DATA1637__" hidden="1">#REF!</definedName>
    <definedName name="__APW_RESTORE_DATA1638__" hidden="1">#REF!</definedName>
    <definedName name="__APW_RESTORE_DATA1639__" hidden="1">#REF!</definedName>
    <definedName name="__APW_RESTORE_DATA164__" hidden="1">#REF!</definedName>
    <definedName name="__APW_RESTORE_DATA1640__" hidden="1">#REF!</definedName>
    <definedName name="__APW_RESTORE_DATA1641__" hidden="1">#REF!</definedName>
    <definedName name="__APW_RESTORE_DATA1642__" hidden="1">#REF!</definedName>
    <definedName name="__APW_RESTORE_DATA1643__" hidden="1">#REF!</definedName>
    <definedName name="__APW_RESTORE_DATA1644__" hidden="1">#REF!</definedName>
    <definedName name="__APW_RESTORE_DATA1645__" hidden="1">#REF!</definedName>
    <definedName name="__APW_RESTORE_DATA1646__" hidden="1">#REF!</definedName>
    <definedName name="__APW_RESTORE_DATA1647__" hidden="1">#REF!</definedName>
    <definedName name="__APW_RESTORE_DATA1648__" hidden="1">#REF!</definedName>
    <definedName name="__APW_RESTORE_DATA1649__" hidden="1">#REF!</definedName>
    <definedName name="__APW_RESTORE_DATA165__" hidden="1">#REF!</definedName>
    <definedName name="__APW_RESTORE_DATA1650__" hidden="1">#REF!</definedName>
    <definedName name="__APW_RESTORE_DATA1651__" hidden="1">#REF!</definedName>
    <definedName name="__APW_RESTORE_DATA1652__" hidden="1">#REF!</definedName>
    <definedName name="__APW_RESTORE_DATA1653__" hidden="1">#REF!</definedName>
    <definedName name="__APW_RESTORE_DATA1654__" hidden="1">#REF!</definedName>
    <definedName name="__APW_RESTORE_DATA1655__" hidden="1">#REF!</definedName>
    <definedName name="__APW_RESTORE_DATA1656__" hidden="1">#REF!</definedName>
    <definedName name="__APW_RESTORE_DATA1657__" hidden="1">#REF!</definedName>
    <definedName name="__APW_RESTORE_DATA1658__" hidden="1">#REF!</definedName>
    <definedName name="__APW_RESTORE_DATA1659__" hidden="1">#REF!</definedName>
    <definedName name="__APW_RESTORE_DATA166__" hidden="1">#REF!</definedName>
    <definedName name="__APW_RESTORE_DATA1660__" hidden="1">#REF!</definedName>
    <definedName name="__APW_RESTORE_DATA1661__" hidden="1">#REF!</definedName>
    <definedName name="__APW_RESTORE_DATA1662__" hidden="1">#REF!</definedName>
    <definedName name="__APW_RESTORE_DATA1663__" hidden="1">#REF!</definedName>
    <definedName name="__APW_RESTORE_DATA1664__" hidden="1">#REF!</definedName>
    <definedName name="__APW_RESTORE_DATA1665__" hidden="1">#REF!</definedName>
    <definedName name="__APW_RESTORE_DATA1666__" hidden="1">#REF!</definedName>
    <definedName name="__APW_RESTORE_DATA1667__" hidden="1">#REF!</definedName>
    <definedName name="__APW_RESTORE_DATA1668__" hidden="1">#REF!</definedName>
    <definedName name="__APW_RESTORE_DATA1669__" hidden="1">#REF!</definedName>
    <definedName name="__APW_RESTORE_DATA167__" hidden="1">#REF!</definedName>
    <definedName name="__APW_RESTORE_DATA1670__" hidden="1">#REF!</definedName>
    <definedName name="__APW_RESTORE_DATA1671__" hidden="1">#REF!</definedName>
    <definedName name="__APW_RESTORE_DATA1672__" hidden="1">#REF!</definedName>
    <definedName name="__APW_RESTORE_DATA1673__" hidden="1">#REF!</definedName>
    <definedName name="__APW_RESTORE_DATA1674__" hidden="1">#REF!</definedName>
    <definedName name="__APW_RESTORE_DATA1675__" hidden="1">#REF!</definedName>
    <definedName name="__APW_RESTORE_DATA1676__" hidden="1">#REF!</definedName>
    <definedName name="__APW_RESTORE_DATA1677__" hidden="1">#REF!</definedName>
    <definedName name="__APW_RESTORE_DATA1678__" hidden="1">#REF!</definedName>
    <definedName name="__APW_RESTORE_DATA1679__" hidden="1">#REF!</definedName>
    <definedName name="__APW_RESTORE_DATA168__" hidden="1">#REF!</definedName>
    <definedName name="__APW_RESTORE_DATA1680__" hidden="1">#REF!</definedName>
    <definedName name="__APW_RESTORE_DATA1681__" hidden="1">#REF!</definedName>
    <definedName name="__APW_RESTORE_DATA1682__" hidden="1">#REF!</definedName>
    <definedName name="__APW_RESTORE_DATA1683__" hidden="1">#REF!</definedName>
    <definedName name="__APW_RESTORE_DATA1684__" hidden="1">#REF!</definedName>
    <definedName name="__APW_RESTORE_DATA1685__" hidden="1">#REF!</definedName>
    <definedName name="__APW_RESTORE_DATA1686__" hidden="1">#REF!</definedName>
    <definedName name="__APW_RESTORE_DATA1687__" hidden="1">#REF!</definedName>
    <definedName name="__APW_RESTORE_DATA1688__" hidden="1">#REF!</definedName>
    <definedName name="__APW_RESTORE_DATA1689__" hidden="1">#REF!</definedName>
    <definedName name="__APW_RESTORE_DATA169__" hidden="1">#REF!</definedName>
    <definedName name="__APW_RESTORE_DATA1690__" hidden="1">#REF!</definedName>
    <definedName name="__APW_RESTORE_DATA1691__" hidden="1">#REF!</definedName>
    <definedName name="__APW_RESTORE_DATA1692__" hidden="1">#REF!</definedName>
    <definedName name="__APW_RESTORE_DATA1693__" hidden="1">#REF!</definedName>
    <definedName name="__APW_RESTORE_DATA1694__" hidden="1">#REF!</definedName>
    <definedName name="__APW_RESTORE_DATA1695__" hidden="1">#REF!</definedName>
    <definedName name="__APW_RESTORE_DATA1696__" hidden="1">#REF!</definedName>
    <definedName name="__APW_RESTORE_DATA1697__" hidden="1">#REF!</definedName>
    <definedName name="__APW_RESTORE_DATA1698__" hidden="1">#REF!</definedName>
    <definedName name="__APW_RESTORE_DATA1699__" hidden="1">#REF!</definedName>
    <definedName name="__APW_RESTORE_DATA17__" hidden="1">#REF!</definedName>
    <definedName name="__APW_RESTORE_DATA170__" hidden="1">#REF!</definedName>
    <definedName name="__APW_RESTORE_DATA1700__" hidden="1">#REF!</definedName>
    <definedName name="__APW_RESTORE_DATA1701__" hidden="1">#REF!</definedName>
    <definedName name="__APW_RESTORE_DATA1702__" hidden="1">#REF!</definedName>
    <definedName name="__APW_RESTORE_DATA1703__" hidden="1">#REF!</definedName>
    <definedName name="__APW_RESTORE_DATA1704__" hidden="1">#REF!</definedName>
    <definedName name="__APW_RESTORE_DATA1705__" hidden="1">#REF!</definedName>
    <definedName name="__APW_RESTORE_DATA1706__" hidden="1">#REF!</definedName>
    <definedName name="__APW_RESTORE_DATA1707__" hidden="1">#REF!</definedName>
    <definedName name="__APW_RESTORE_DATA1708__" hidden="1">#REF!</definedName>
    <definedName name="__APW_RESTORE_DATA1709__" hidden="1">#REF!</definedName>
    <definedName name="__APW_RESTORE_DATA171__" hidden="1">#REF!</definedName>
    <definedName name="__APW_RESTORE_DATA1710__" hidden="1">#REF!</definedName>
    <definedName name="__APW_RESTORE_DATA1711__" hidden="1">#REF!</definedName>
    <definedName name="__APW_RESTORE_DATA1712__" hidden="1">#REF!</definedName>
    <definedName name="__APW_RESTORE_DATA1713__" hidden="1">#REF!</definedName>
    <definedName name="__APW_RESTORE_DATA1714__" hidden="1">#REF!</definedName>
    <definedName name="__APW_RESTORE_DATA1715__" hidden="1">#REF!</definedName>
    <definedName name="__APW_RESTORE_DATA1716__" hidden="1">#REF!</definedName>
    <definedName name="__APW_RESTORE_DATA1717__" hidden="1">#REF!</definedName>
    <definedName name="__APW_RESTORE_DATA1718__" hidden="1">#REF!</definedName>
    <definedName name="__APW_RESTORE_DATA1719__" hidden="1">#REF!</definedName>
    <definedName name="__APW_RESTORE_DATA172__" hidden="1">#REF!</definedName>
    <definedName name="__APW_RESTORE_DATA1720__" hidden="1">#REF!</definedName>
    <definedName name="__APW_RESTORE_DATA1721__" hidden="1">#REF!</definedName>
    <definedName name="__APW_RESTORE_DATA1722__" hidden="1">#REF!</definedName>
    <definedName name="__APW_RESTORE_DATA1723__" hidden="1">#REF!</definedName>
    <definedName name="__APW_RESTORE_DATA1724__" hidden="1">#REF!</definedName>
    <definedName name="__APW_RESTORE_DATA1725__" hidden="1">#REF!</definedName>
    <definedName name="__APW_RESTORE_DATA1726__" hidden="1">#REF!</definedName>
    <definedName name="__APW_RESTORE_DATA1727__" hidden="1">#REF!</definedName>
    <definedName name="__APW_RESTORE_DATA1728__" hidden="1">#REF!</definedName>
    <definedName name="__APW_RESTORE_DATA1729__" hidden="1">#REF!</definedName>
    <definedName name="__APW_RESTORE_DATA173__" hidden="1">#REF!</definedName>
    <definedName name="__APW_RESTORE_DATA1730__" hidden="1">#REF!</definedName>
    <definedName name="__APW_RESTORE_DATA1731__" hidden="1">#REF!</definedName>
    <definedName name="__APW_RESTORE_DATA1732__" hidden="1">#REF!</definedName>
    <definedName name="__APW_RESTORE_DATA1733__" hidden="1">#REF!</definedName>
    <definedName name="__APW_RESTORE_DATA1734__" hidden="1">#REF!</definedName>
    <definedName name="__APW_RESTORE_DATA1735__" hidden="1">#REF!</definedName>
    <definedName name="__APW_RESTORE_DATA1736__" hidden="1">#REF!</definedName>
    <definedName name="__APW_RESTORE_DATA1737__" hidden="1">#REF!</definedName>
    <definedName name="__APW_RESTORE_DATA1738__" hidden="1">#REF!</definedName>
    <definedName name="__APW_RESTORE_DATA1739__" hidden="1">#REF!</definedName>
    <definedName name="__APW_RESTORE_DATA174__" hidden="1">#REF!</definedName>
    <definedName name="__APW_RESTORE_DATA1740__" hidden="1">#REF!</definedName>
    <definedName name="__APW_RESTORE_DATA1741__" hidden="1">#REF!</definedName>
    <definedName name="__APW_RESTORE_DATA1742__" hidden="1">#REF!</definedName>
    <definedName name="__APW_RESTORE_DATA1743__" hidden="1">#REF!</definedName>
    <definedName name="__APW_RESTORE_DATA1744__" hidden="1">#REF!</definedName>
    <definedName name="__APW_RESTORE_DATA1745__" hidden="1">#REF!</definedName>
    <definedName name="__APW_RESTORE_DATA1746__" hidden="1">#REF!</definedName>
    <definedName name="__APW_RESTORE_DATA1747__" hidden="1">#REF!</definedName>
    <definedName name="__APW_RESTORE_DATA1748__" hidden="1">#REF!</definedName>
    <definedName name="__APW_RESTORE_DATA1749__" hidden="1">#REF!</definedName>
    <definedName name="__APW_RESTORE_DATA175__" hidden="1">#REF!</definedName>
    <definedName name="__APW_RESTORE_DATA1750__" hidden="1">#REF!</definedName>
    <definedName name="__APW_RESTORE_DATA1751__" hidden="1">#REF!</definedName>
    <definedName name="__APW_RESTORE_DATA1752__" hidden="1">#REF!</definedName>
    <definedName name="__APW_RESTORE_DATA1753__" hidden="1">#REF!</definedName>
    <definedName name="__APW_RESTORE_DATA1754__" hidden="1">#REF!</definedName>
    <definedName name="__APW_RESTORE_DATA1755__" hidden="1">#REF!</definedName>
    <definedName name="__APW_RESTORE_DATA1756__" hidden="1">#REF!</definedName>
    <definedName name="__APW_RESTORE_DATA1757__" hidden="1">#REF!</definedName>
    <definedName name="__APW_RESTORE_DATA1758__" hidden="1">#REF!</definedName>
    <definedName name="__APW_RESTORE_DATA1759__" hidden="1">#REF!</definedName>
    <definedName name="__APW_RESTORE_DATA176__" hidden="1">#REF!</definedName>
    <definedName name="__APW_RESTORE_DATA1760__" hidden="1">#REF!</definedName>
    <definedName name="__APW_RESTORE_DATA1761__" hidden="1">#REF!</definedName>
    <definedName name="__APW_RESTORE_DATA1762__" hidden="1">#REF!</definedName>
    <definedName name="__APW_RESTORE_DATA1763__" hidden="1">#REF!</definedName>
    <definedName name="__APW_RESTORE_DATA1764__" hidden="1">#REF!</definedName>
    <definedName name="__APW_RESTORE_DATA1765__" hidden="1">#REF!</definedName>
    <definedName name="__APW_RESTORE_DATA1766__" hidden="1">#REF!</definedName>
    <definedName name="__APW_RESTORE_DATA1767__" hidden="1">#REF!</definedName>
    <definedName name="__APW_RESTORE_DATA1768__" hidden="1">#REF!</definedName>
    <definedName name="__APW_RESTORE_DATA1769__" hidden="1">#REF!</definedName>
    <definedName name="__APW_RESTORE_DATA177__" hidden="1">#REF!</definedName>
    <definedName name="__APW_RESTORE_DATA1770__" hidden="1">#REF!</definedName>
    <definedName name="__APW_RESTORE_DATA1771__" hidden="1">#REF!</definedName>
    <definedName name="__APW_RESTORE_DATA1772__" hidden="1">#REF!</definedName>
    <definedName name="__APW_RESTORE_DATA1773__" hidden="1">#REF!</definedName>
    <definedName name="__APW_RESTORE_DATA1774__" hidden="1">#REF!</definedName>
    <definedName name="__APW_RESTORE_DATA1775__" hidden="1">#REF!</definedName>
    <definedName name="__APW_RESTORE_DATA1776__" hidden="1">#REF!</definedName>
    <definedName name="__APW_RESTORE_DATA1777__" hidden="1">#REF!</definedName>
    <definedName name="__APW_RESTORE_DATA1778__" hidden="1">#REF!</definedName>
    <definedName name="__APW_RESTORE_DATA1779__" hidden="1">#REF!</definedName>
    <definedName name="__APW_RESTORE_DATA178__" hidden="1">#REF!</definedName>
    <definedName name="__APW_RESTORE_DATA1780__" hidden="1">#REF!</definedName>
    <definedName name="__APW_RESTORE_DATA1781__" hidden="1">#REF!</definedName>
    <definedName name="__APW_RESTORE_DATA1782__" hidden="1">#REF!</definedName>
    <definedName name="__APW_RESTORE_DATA1783__" hidden="1">#REF!</definedName>
    <definedName name="__APW_RESTORE_DATA1784__" hidden="1">#REF!</definedName>
    <definedName name="__APW_RESTORE_DATA1785__" hidden="1">#REF!</definedName>
    <definedName name="__APW_RESTORE_DATA1786__" hidden="1">#REF!</definedName>
    <definedName name="__APW_RESTORE_DATA1787__" hidden="1">#REF!</definedName>
    <definedName name="__APW_RESTORE_DATA1788__" hidden="1">#REF!</definedName>
    <definedName name="__APW_RESTORE_DATA1789__" hidden="1">#REF!</definedName>
    <definedName name="__APW_RESTORE_DATA179__" hidden="1">#REF!</definedName>
    <definedName name="__APW_RESTORE_DATA1790__" hidden="1">#REF!</definedName>
    <definedName name="__APW_RESTORE_DATA1791__" hidden="1">#REF!</definedName>
    <definedName name="__APW_RESTORE_DATA1792__" hidden="1">#REF!</definedName>
    <definedName name="__APW_RESTORE_DATA1793__" hidden="1">#REF!</definedName>
    <definedName name="__APW_RESTORE_DATA1794__" hidden="1">#REF!</definedName>
    <definedName name="__APW_RESTORE_DATA1795__" hidden="1">#REF!</definedName>
    <definedName name="__APW_RESTORE_DATA1796__" hidden="1">#REF!</definedName>
    <definedName name="__APW_RESTORE_DATA1797__" hidden="1">#REF!</definedName>
    <definedName name="__APW_RESTORE_DATA1798__" hidden="1">#REF!</definedName>
    <definedName name="__APW_RESTORE_DATA1799__" hidden="1">#REF!</definedName>
    <definedName name="__APW_RESTORE_DATA18__" hidden="1">#REF!</definedName>
    <definedName name="__APW_RESTORE_DATA180__" hidden="1">#REF!</definedName>
    <definedName name="__APW_RESTORE_DATA1800__" hidden="1">#REF!</definedName>
    <definedName name="__APW_RESTORE_DATA1801__" hidden="1">#REF!</definedName>
    <definedName name="__APW_RESTORE_DATA1802__" hidden="1">#REF!</definedName>
    <definedName name="__APW_RESTORE_DATA1803__" hidden="1">#REF!</definedName>
    <definedName name="__APW_RESTORE_DATA1804__" hidden="1">#REF!</definedName>
    <definedName name="__APW_RESTORE_DATA1805__" hidden="1">#REF!</definedName>
    <definedName name="__APW_RESTORE_DATA1806__" hidden="1">#REF!</definedName>
    <definedName name="__APW_RESTORE_DATA1807__" hidden="1">#REF!</definedName>
    <definedName name="__APW_RESTORE_DATA1808__" hidden="1">#REF!</definedName>
    <definedName name="__APW_RESTORE_DATA1809__" hidden="1">#REF!</definedName>
    <definedName name="__APW_RESTORE_DATA181__" hidden="1">#REF!</definedName>
    <definedName name="__APW_RESTORE_DATA1810__" hidden="1">#REF!</definedName>
    <definedName name="__APW_RESTORE_DATA1811__" hidden="1">#REF!</definedName>
    <definedName name="__APW_RESTORE_DATA1812__" hidden="1">#REF!</definedName>
    <definedName name="__APW_RESTORE_DATA1813__" hidden="1">#REF!</definedName>
    <definedName name="__APW_RESTORE_DATA1814__" hidden="1">#REF!</definedName>
    <definedName name="__APW_RESTORE_DATA1815__" hidden="1">#REF!</definedName>
    <definedName name="__APW_RESTORE_DATA1816__" hidden="1">#REF!</definedName>
    <definedName name="__APW_RESTORE_DATA1817__" hidden="1">#REF!</definedName>
    <definedName name="__APW_RESTORE_DATA1818__" hidden="1">#REF!</definedName>
    <definedName name="__APW_RESTORE_DATA1819__" hidden="1">#REF!</definedName>
    <definedName name="__APW_RESTORE_DATA182__" hidden="1">#REF!</definedName>
    <definedName name="__APW_RESTORE_DATA1820__" hidden="1">#REF!</definedName>
    <definedName name="__APW_RESTORE_DATA1821__" hidden="1">#REF!</definedName>
    <definedName name="__APW_RESTORE_DATA1822__" hidden="1">#REF!</definedName>
    <definedName name="__APW_RESTORE_DATA1823__" hidden="1">#REF!</definedName>
    <definedName name="__APW_RESTORE_DATA1824__" hidden="1">#REF!</definedName>
    <definedName name="__APW_RESTORE_DATA1825__" hidden="1">#REF!</definedName>
    <definedName name="__APW_RESTORE_DATA1826__" hidden="1">#REF!</definedName>
    <definedName name="__APW_RESTORE_DATA1827__" hidden="1">#REF!</definedName>
    <definedName name="__APW_RESTORE_DATA1828__" hidden="1">#REF!</definedName>
    <definedName name="__APW_RESTORE_DATA1829__" hidden="1">#REF!</definedName>
    <definedName name="__APW_RESTORE_DATA183__" hidden="1">#REF!</definedName>
    <definedName name="__APW_RESTORE_DATA1830__" hidden="1">#REF!</definedName>
    <definedName name="__APW_RESTORE_DATA1831__" hidden="1">#REF!</definedName>
    <definedName name="__APW_RESTORE_DATA1832__" hidden="1">#REF!</definedName>
    <definedName name="__APW_RESTORE_DATA1833__" hidden="1">#REF!</definedName>
    <definedName name="__APW_RESTORE_DATA1834__" hidden="1">#REF!</definedName>
    <definedName name="__APW_RESTORE_DATA1835__" hidden="1">#REF!</definedName>
    <definedName name="__APW_RESTORE_DATA1836__" hidden="1">#REF!</definedName>
    <definedName name="__APW_RESTORE_DATA1837__" hidden="1">#REF!</definedName>
    <definedName name="__APW_RESTORE_DATA1838__" hidden="1">#REF!</definedName>
    <definedName name="__APW_RESTORE_DATA1839__" hidden="1">#REF!</definedName>
    <definedName name="__APW_RESTORE_DATA184__" hidden="1">#REF!</definedName>
    <definedName name="__APW_RESTORE_DATA1840__" hidden="1">#REF!</definedName>
    <definedName name="__APW_RESTORE_DATA1841__" hidden="1">#REF!</definedName>
    <definedName name="__APW_RESTORE_DATA1842__" hidden="1">#REF!</definedName>
    <definedName name="__APW_RESTORE_DATA1843__" hidden="1">#REF!</definedName>
    <definedName name="__APW_RESTORE_DATA1844__" hidden="1">#REF!</definedName>
    <definedName name="__APW_RESTORE_DATA1845__" hidden="1">#REF!</definedName>
    <definedName name="__APW_RESTORE_DATA1846__" hidden="1">#REF!</definedName>
    <definedName name="__APW_RESTORE_DATA1847__" hidden="1">#REF!</definedName>
    <definedName name="__APW_RESTORE_DATA1848__" hidden="1">#REF!</definedName>
    <definedName name="__APW_RESTORE_DATA1849__" hidden="1">#REF!</definedName>
    <definedName name="__APW_RESTORE_DATA185__" hidden="1">#REF!</definedName>
    <definedName name="__APW_RESTORE_DATA1850__" hidden="1">#REF!</definedName>
    <definedName name="__APW_RESTORE_DATA1851__" hidden="1">#REF!</definedName>
    <definedName name="__APW_RESTORE_DATA1852__" hidden="1">#REF!</definedName>
    <definedName name="__APW_RESTORE_DATA1853__" hidden="1">#REF!</definedName>
    <definedName name="__APW_RESTORE_DATA1854__" hidden="1">#REF!</definedName>
    <definedName name="__APW_RESTORE_DATA1855__" hidden="1">#REF!</definedName>
    <definedName name="__APW_RESTORE_DATA1856__" hidden="1">#REF!</definedName>
    <definedName name="__APW_RESTORE_DATA1857__" hidden="1">#REF!</definedName>
    <definedName name="__APW_RESTORE_DATA1858__" hidden="1">#REF!</definedName>
    <definedName name="__APW_RESTORE_DATA1859__" hidden="1">#REF!</definedName>
    <definedName name="__APW_RESTORE_DATA186__" hidden="1">#REF!</definedName>
    <definedName name="__APW_RESTORE_DATA1860__" hidden="1">#REF!</definedName>
    <definedName name="__APW_RESTORE_DATA1861__" hidden="1">#REF!</definedName>
    <definedName name="__APW_RESTORE_DATA1862__" hidden="1">#REF!</definedName>
    <definedName name="__APW_RESTORE_DATA1863__" hidden="1">#REF!</definedName>
    <definedName name="__APW_RESTORE_DATA1864__" hidden="1">#REF!</definedName>
    <definedName name="__APW_RESTORE_DATA1865__" hidden="1">#REF!</definedName>
    <definedName name="__APW_RESTORE_DATA1866__" hidden="1">#REF!</definedName>
    <definedName name="__APW_RESTORE_DATA1867__" hidden="1">#REF!</definedName>
    <definedName name="__APW_RESTORE_DATA1868__" hidden="1">#REF!</definedName>
    <definedName name="__APW_RESTORE_DATA1869__" hidden="1">#REF!</definedName>
    <definedName name="__APW_RESTORE_DATA187__" hidden="1">#REF!</definedName>
    <definedName name="__APW_RESTORE_DATA1870__" hidden="1">#REF!</definedName>
    <definedName name="__APW_RESTORE_DATA1871__" hidden="1">#REF!</definedName>
    <definedName name="__APW_RESTORE_DATA1872__" hidden="1">#REF!</definedName>
    <definedName name="__APW_RESTORE_DATA1873__" hidden="1">#REF!</definedName>
    <definedName name="__APW_RESTORE_DATA1874__" hidden="1">#REF!</definedName>
    <definedName name="__APW_RESTORE_DATA1875__" hidden="1">#REF!</definedName>
    <definedName name="__APW_RESTORE_DATA1876__" hidden="1">#REF!</definedName>
    <definedName name="__APW_RESTORE_DATA1877__" hidden="1">#REF!</definedName>
    <definedName name="__APW_RESTORE_DATA1878__" hidden="1">#REF!</definedName>
    <definedName name="__APW_RESTORE_DATA1879__" hidden="1">#REF!</definedName>
    <definedName name="__APW_RESTORE_DATA188__" hidden="1">#REF!</definedName>
    <definedName name="__APW_RESTORE_DATA1880__" hidden="1">#REF!</definedName>
    <definedName name="__APW_RESTORE_DATA1881__" hidden="1">#REF!</definedName>
    <definedName name="__APW_RESTORE_DATA1882__" hidden="1">#REF!</definedName>
    <definedName name="__APW_RESTORE_DATA1883__" hidden="1">#REF!</definedName>
    <definedName name="__APW_RESTORE_DATA1884__" hidden="1">#REF!</definedName>
    <definedName name="__APW_RESTORE_DATA1885__" hidden="1">#REF!</definedName>
    <definedName name="__APW_RESTORE_DATA1886__" hidden="1">#REF!</definedName>
    <definedName name="__APW_RESTORE_DATA1887__" hidden="1">#REF!</definedName>
    <definedName name="__APW_RESTORE_DATA1888__" hidden="1">#REF!</definedName>
    <definedName name="__APW_RESTORE_DATA1889__" hidden="1">#REF!</definedName>
    <definedName name="__APW_RESTORE_DATA189__" hidden="1">#REF!</definedName>
    <definedName name="__APW_RESTORE_DATA1890__" hidden="1">#REF!</definedName>
    <definedName name="__APW_RESTORE_DATA1891__" hidden="1">#REF!</definedName>
    <definedName name="__APW_RESTORE_DATA1892__" hidden="1">#REF!</definedName>
    <definedName name="__APW_RESTORE_DATA1893__" hidden="1">#REF!</definedName>
    <definedName name="__APW_RESTORE_DATA1894__" hidden="1">#REF!</definedName>
    <definedName name="__APW_RESTORE_DATA1895__" hidden="1">#REF!</definedName>
    <definedName name="__APW_RESTORE_DATA1896__" hidden="1">#REF!</definedName>
    <definedName name="__APW_RESTORE_DATA1897__" hidden="1">#REF!</definedName>
    <definedName name="__APW_RESTORE_DATA1898__" hidden="1">#REF!</definedName>
    <definedName name="__APW_RESTORE_DATA1899__" hidden="1">#REF!</definedName>
    <definedName name="__APW_RESTORE_DATA19__" hidden="1">#REF!</definedName>
    <definedName name="__APW_RESTORE_DATA190__" hidden="1">#REF!</definedName>
    <definedName name="__APW_RESTORE_DATA1900__" hidden="1">#REF!</definedName>
    <definedName name="__APW_RESTORE_DATA1901__" hidden="1">#REF!</definedName>
    <definedName name="__APW_RESTORE_DATA1902__" hidden="1">#REF!</definedName>
    <definedName name="__APW_RESTORE_DATA1903__" hidden="1">#REF!</definedName>
    <definedName name="__APW_RESTORE_DATA1904__" hidden="1">#REF!</definedName>
    <definedName name="__APW_RESTORE_DATA1905__" hidden="1">#REF!</definedName>
    <definedName name="__APW_RESTORE_DATA1906__" hidden="1">#REF!</definedName>
    <definedName name="__APW_RESTORE_DATA1907__" hidden="1">#REF!</definedName>
    <definedName name="__APW_RESTORE_DATA1908__" hidden="1">#REF!</definedName>
    <definedName name="__APW_RESTORE_DATA1909__" hidden="1">#REF!</definedName>
    <definedName name="__APW_RESTORE_DATA191__" hidden="1">#REF!</definedName>
    <definedName name="__APW_RESTORE_DATA192__" hidden="1">#REF!</definedName>
    <definedName name="__APW_RESTORE_DATA193__" hidden="1">#REF!</definedName>
    <definedName name="__APW_RESTORE_DATA194__" hidden="1">#REF!</definedName>
    <definedName name="__APW_RESTORE_DATA195__" hidden="1">#REF!</definedName>
    <definedName name="__APW_RESTORE_DATA196__" hidden="1">#REF!</definedName>
    <definedName name="__APW_RESTORE_DATA197__" hidden="1">#REF!</definedName>
    <definedName name="__APW_RESTORE_DATA198__" hidden="1">#REF!</definedName>
    <definedName name="__APW_RESTORE_DATA199__" hidden="1">#REF!</definedName>
    <definedName name="__APW_RESTORE_DATA2__" hidden="1">#N/A</definedName>
    <definedName name="__APW_RESTORE_DATA20__" hidden="1">#REF!</definedName>
    <definedName name="__APW_RESTORE_DATA200__" hidden="1">#REF!</definedName>
    <definedName name="__APW_RESTORE_DATA201__" hidden="1">#REF!</definedName>
    <definedName name="__APW_RESTORE_DATA202__" hidden="1">#REF!</definedName>
    <definedName name="__APW_RESTORE_DATA203__" hidden="1">#REF!</definedName>
    <definedName name="__APW_RESTORE_DATA204__" hidden="1">#REF!</definedName>
    <definedName name="__APW_RESTORE_DATA205__" hidden="1">#REF!</definedName>
    <definedName name="__APW_RESTORE_DATA206__" hidden="1">#REF!</definedName>
    <definedName name="__APW_RESTORE_DATA207__" hidden="1">#REF!</definedName>
    <definedName name="__APW_RESTORE_DATA208__" hidden="1">#REF!</definedName>
    <definedName name="__APW_RESTORE_DATA209__" hidden="1">#REF!</definedName>
    <definedName name="__APW_RESTORE_DATA21__" hidden="1">#REF!</definedName>
    <definedName name="__APW_RESTORE_DATA210__" hidden="1">#REF!</definedName>
    <definedName name="__APW_RESTORE_DATA211__" hidden="1">#REF!</definedName>
    <definedName name="__APW_RESTORE_DATA212__" hidden="1">#REF!</definedName>
    <definedName name="__APW_RESTORE_DATA213__" hidden="1">#REF!</definedName>
    <definedName name="__APW_RESTORE_DATA214__" hidden="1">#REF!</definedName>
    <definedName name="__APW_RESTORE_DATA215__" hidden="1">#REF!</definedName>
    <definedName name="__APW_RESTORE_DATA216__" hidden="1">#REF!</definedName>
    <definedName name="__APW_RESTORE_DATA217__" hidden="1">#REF!</definedName>
    <definedName name="__APW_RESTORE_DATA218__" hidden="1">#REF!</definedName>
    <definedName name="__APW_RESTORE_DATA219__" hidden="1">#REF!</definedName>
    <definedName name="__APW_RESTORE_DATA22__" hidden="1">#REF!</definedName>
    <definedName name="__APW_RESTORE_DATA220__" hidden="1">#REF!</definedName>
    <definedName name="__APW_RESTORE_DATA221__" hidden="1">#REF!</definedName>
    <definedName name="__APW_RESTORE_DATA222__" hidden="1">#REF!</definedName>
    <definedName name="__APW_RESTORE_DATA223__" hidden="1">#REF!</definedName>
    <definedName name="__APW_RESTORE_DATA224__" hidden="1">#REF!</definedName>
    <definedName name="__APW_RESTORE_DATA225__" hidden="1">#REF!</definedName>
    <definedName name="__APW_RESTORE_DATA226__" hidden="1">#REF!</definedName>
    <definedName name="__APW_RESTORE_DATA227__" hidden="1">#REF!</definedName>
    <definedName name="__APW_RESTORE_DATA228__" hidden="1">#REF!</definedName>
    <definedName name="__APW_RESTORE_DATA229__" hidden="1">#REF!</definedName>
    <definedName name="__APW_RESTORE_DATA23__" hidden="1">#REF!</definedName>
    <definedName name="__APW_RESTORE_DATA230__" hidden="1">#REF!</definedName>
    <definedName name="__APW_RESTORE_DATA231__" hidden="1">#REF!</definedName>
    <definedName name="__APW_RESTORE_DATA232__" hidden="1">#REF!</definedName>
    <definedName name="__APW_RESTORE_DATA233__" hidden="1">#REF!</definedName>
    <definedName name="__APW_RESTORE_DATA234__" hidden="1">#REF!</definedName>
    <definedName name="__APW_RESTORE_DATA235__" hidden="1">#REF!</definedName>
    <definedName name="__APW_RESTORE_DATA236__" hidden="1">#REF!</definedName>
    <definedName name="__APW_RESTORE_DATA237__" hidden="1">#REF!</definedName>
    <definedName name="__APW_RESTORE_DATA238__" hidden="1">#REF!</definedName>
    <definedName name="__APW_RESTORE_DATA239__" hidden="1">#REF!</definedName>
    <definedName name="__APW_RESTORE_DATA24__" hidden="1">#REF!</definedName>
    <definedName name="__APW_RESTORE_DATA240__" hidden="1">#REF!</definedName>
    <definedName name="__APW_RESTORE_DATA241__" hidden="1">#REF!</definedName>
    <definedName name="__APW_RESTORE_DATA242__" hidden="1">#REF!</definedName>
    <definedName name="__APW_RESTORE_DATA243__" hidden="1">#REF!</definedName>
    <definedName name="__APW_RESTORE_DATA244__" hidden="1">#REF!</definedName>
    <definedName name="__APW_RESTORE_DATA245__" hidden="1">#REF!</definedName>
    <definedName name="__APW_RESTORE_DATA246__" hidden="1">#REF!</definedName>
    <definedName name="__APW_RESTORE_DATA247__" hidden="1">#REF!</definedName>
    <definedName name="__APW_RESTORE_DATA248__" hidden="1">#REF!</definedName>
    <definedName name="__APW_RESTORE_DATA249__" hidden="1">#REF!</definedName>
    <definedName name="__APW_RESTORE_DATA25__" hidden="1">#REF!</definedName>
    <definedName name="__APW_RESTORE_DATA250__" hidden="1">#REF!</definedName>
    <definedName name="__APW_RESTORE_DATA251__" hidden="1">#REF!</definedName>
    <definedName name="__APW_RESTORE_DATA252__" hidden="1">#REF!</definedName>
    <definedName name="__APW_RESTORE_DATA253__" hidden="1">#REF!</definedName>
    <definedName name="__APW_RESTORE_DATA254__" hidden="1">#REF!</definedName>
    <definedName name="__APW_RESTORE_DATA255__" hidden="1">#REF!</definedName>
    <definedName name="__APW_RESTORE_DATA256__" hidden="1">#REF!</definedName>
    <definedName name="__APW_RESTORE_DATA257__" hidden="1">#REF!</definedName>
    <definedName name="__APW_RESTORE_DATA258__" hidden="1">#REF!</definedName>
    <definedName name="__APW_RESTORE_DATA259__" hidden="1">#REF!</definedName>
    <definedName name="__APW_RESTORE_DATA26__" hidden="1">#REF!</definedName>
    <definedName name="__APW_RESTORE_DATA260__" hidden="1">#REF!</definedName>
    <definedName name="__APW_RESTORE_DATA261__" hidden="1">#REF!</definedName>
    <definedName name="__APW_RESTORE_DATA262__" hidden="1">#REF!</definedName>
    <definedName name="__APW_RESTORE_DATA263__" hidden="1">#REF!</definedName>
    <definedName name="__APW_RESTORE_DATA264__" hidden="1">#REF!</definedName>
    <definedName name="__APW_RESTORE_DATA265__" hidden="1">#REF!</definedName>
    <definedName name="__APW_RESTORE_DATA266__" hidden="1">#REF!</definedName>
    <definedName name="__APW_RESTORE_DATA267__" hidden="1">#REF!</definedName>
    <definedName name="__APW_RESTORE_DATA268__" hidden="1">#REF!</definedName>
    <definedName name="__APW_RESTORE_DATA269__" hidden="1">#REF!</definedName>
    <definedName name="__APW_RESTORE_DATA27__" hidden="1">#REF!</definedName>
    <definedName name="__APW_RESTORE_DATA270__" hidden="1">#REF!</definedName>
    <definedName name="__APW_RESTORE_DATA271__" hidden="1">#REF!</definedName>
    <definedName name="__APW_RESTORE_DATA272__" hidden="1">#REF!</definedName>
    <definedName name="__APW_RESTORE_DATA273__" hidden="1">#REF!</definedName>
    <definedName name="__APW_RESTORE_DATA274__" hidden="1">#REF!</definedName>
    <definedName name="__APW_RESTORE_DATA275__" hidden="1">#REF!</definedName>
    <definedName name="__APW_RESTORE_DATA276__" hidden="1">#REF!</definedName>
    <definedName name="__APW_RESTORE_DATA277__" hidden="1">#REF!</definedName>
    <definedName name="__APW_RESTORE_DATA278__" hidden="1">#REF!</definedName>
    <definedName name="__APW_RESTORE_DATA279__" hidden="1">#REF!</definedName>
    <definedName name="__APW_RESTORE_DATA28__" hidden="1">#REF!</definedName>
    <definedName name="__APW_RESTORE_DATA280__" hidden="1">#REF!</definedName>
    <definedName name="__APW_RESTORE_DATA281__" hidden="1">#REF!</definedName>
    <definedName name="__APW_RESTORE_DATA282__" hidden="1">#REF!</definedName>
    <definedName name="__APW_RESTORE_DATA283__" hidden="1">#REF!</definedName>
    <definedName name="__APW_RESTORE_DATA284__" hidden="1">#REF!</definedName>
    <definedName name="__APW_RESTORE_DATA285__" hidden="1">#REF!</definedName>
    <definedName name="__APW_RESTORE_DATA286__" hidden="1">#REF!</definedName>
    <definedName name="__APW_RESTORE_DATA287__" hidden="1">#REF!</definedName>
    <definedName name="__APW_RESTORE_DATA288__" hidden="1">#REF!</definedName>
    <definedName name="__APW_RESTORE_DATA289__" hidden="1">#REF!</definedName>
    <definedName name="__APW_RESTORE_DATA29__" hidden="1">#REF!</definedName>
    <definedName name="__APW_RESTORE_DATA290__" hidden="1">#REF!</definedName>
    <definedName name="__APW_RESTORE_DATA291__" hidden="1">#REF!</definedName>
    <definedName name="__APW_RESTORE_DATA292__" hidden="1">#REF!</definedName>
    <definedName name="__APW_RESTORE_DATA293__" hidden="1">#REF!</definedName>
    <definedName name="__APW_RESTORE_DATA294__" hidden="1">#REF!</definedName>
    <definedName name="__APW_RESTORE_DATA295__" hidden="1">#REF!</definedName>
    <definedName name="__APW_RESTORE_DATA296__" hidden="1">#REF!</definedName>
    <definedName name="__APW_RESTORE_DATA297__" hidden="1">#REF!</definedName>
    <definedName name="__APW_RESTORE_DATA298__" hidden="1">#REF!</definedName>
    <definedName name="__APW_RESTORE_DATA299__" hidden="1">#REF!</definedName>
    <definedName name="__APW_RESTORE_DATA3__" hidden="1">#N/A</definedName>
    <definedName name="__APW_RESTORE_DATA30__" hidden="1">#REF!</definedName>
    <definedName name="__APW_RESTORE_DATA300__" hidden="1">#REF!</definedName>
    <definedName name="__APW_RESTORE_DATA301__" hidden="1">#REF!</definedName>
    <definedName name="__APW_RESTORE_DATA302__" hidden="1">#REF!</definedName>
    <definedName name="__APW_RESTORE_DATA303__" hidden="1">#REF!</definedName>
    <definedName name="__APW_RESTORE_DATA304__" hidden="1">#REF!</definedName>
    <definedName name="__APW_RESTORE_DATA305__" hidden="1">#REF!</definedName>
    <definedName name="__APW_RESTORE_DATA306__" hidden="1">#REF!</definedName>
    <definedName name="__APW_RESTORE_DATA307__" hidden="1">#REF!</definedName>
    <definedName name="__APW_RESTORE_DATA308__" hidden="1">#REF!</definedName>
    <definedName name="__APW_RESTORE_DATA309__" hidden="1">#REF!</definedName>
    <definedName name="__APW_RESTORE_DATA31__" hidden="1">#REF!</definedName>
    <definedName name="__APW_RESTORE_DATA310__" hidden="1">#REF!</definedName>
    <definedName name="__APW_RESTORE_DATA311__" hidden="1">#REF!</definedName>
    <definedName name="__APW_RESTORE_DATA312__" hidden="1">#REF!</definedName>
    <definedName name="__APW_RESTORE_DATA313__" hidden="1">#REF!</definedName>
    <definedName name="__APW_RESTORE_DATA314__" hidden="1">#REF!</definedName>
    <definedName name="__APW_RESTORE_DATA315__" hidden="1">#REF!</definedName>
    <definedName name="__APW_RESTORE_DATA316__" hidden="1">#REF!</definedName>
    <definedName name="__APW_RESTORE_DATA317__" hidden="1">#REF!</definedName>
    <definedName name="__APW_RESTORE_DATA318__" hidden="1">#REF!</definedName>
    <definedName name="__APW_RESTORE_DATA319__" hidden="1">#REF!</definedName>
    <definedName name="__APW_RESTORE_DATA32__" hidden="1">#REF!</definedName>
    <definedName name="__APW_RESTORE_DATA320__" hidden="1">#REF!</definedName>
    <definedName name="__APW_RESTORE_DATA321__" hidden="1">#REF!</definedName>
    <definedName name="__APW_RESTORE_DATA322__" hidden="1">#REF!</definedName>
    <definedName name="__APW_RESTORE_DATA323__" hidden="1">#REF!</definedName>
    <definedName name="__APW_RESTORE_DATA324__" hidden="1">#REF!</definedName>
    <definedName name="__APW_RESTORE_DATA325__" hidden="1">#REF!</definedName>
    <definedName name="__APW_RESTORE_DATA326__" hidden="1">#REF!</definedName>
    <definedName name="__APW_RESTORE_DATA327__" hidden="1">#REF!</definedName>
    <definedName name="__APW_RESTORE_DATA328__" hidden="1">#REF!</definedName>
    <definedName name="__APW_RESTORE_DATA329__" hidden="1">#REF!</definedName>
    <definedName name="__APW_RESTORE_DATA33__" hidden="1">#REF!</definedName>
    <definedName name="__APW_RESTORE_DATA330__" hidden="1">#REF!</definedName>
    <definedName name="__APW_RESTORE_DATA331__" hidden="1">#REF!</definedName>
    <definedName name="__APW_RESTORE_DATA332__" hidden="1">#REF!</definedName>
    <definedName name="__APW_RESTORE_DATA333__" hidden="1">#REF!</definedName>
    <definedName name="__APW_RESTORE_DATA334__" hidden="1">#REF!</definedName>
    <definedName name="__APW_RESTORE_DATA335__" hidden="1">#REF!</definedName>
    <definedName name="__APW_RESTORE_DATA336__" hidden="1">#REF!</definedName>
    <definedName name="__APW_RESTORE_DATA337__" hidden="1">#REF!</definedName>
    <definedName name="__APW_RESTORE_DATA338__" hidden="1">#REF!</definedName>
    <definedName name="__APW_RESTORE_DATA339__" hidden="1">#REF!</definedName>
    <definedName name="__APW_RESTORE_DATA34__" hidden="1">#REF!</definedName>
    <definedName name="__APW_RESTORE_DATA340__" hidden="1">#REF!</definedName>
    <definedName name="__APW_RESTORE_DATA341__" hidden="1">#REF!</definedName>
    <definedName name="__APW_RESTORE_DATA342__" hidden="1">#REF!</definedName>
    <definedName name="__APW_RESTORE_DATA343__" hidden="1">#REF!</definedName>
    <definedName name="__APW_RESTORE_DATA344__" hidden="1">#REF!</definedName>
    <definedName name="__APW_RESTORE_DATA345__" hidden="1">#REF!</definedName>
    <definedName name="__APW_RESTORE_DATA346__" hidden="1">#REF!</definedName>
    <definedName name="__APW_RESTORE_DATA347__" hidden="1">#REF!</definedName>
    <definedName name="__APW_RESTORE_DATA348__" hidden="1">#REF!</definedName>
    <definedName name="__APW_RESTORE_DATA349__" hidden="1">#REF!</definedName>
    <definedName name="__APW_RESTORE_DATA35__" hidden="1">#REF!</definedName>
    <definedName name="__APW_RESTORE_DATA350__" hidden="1">#REF!</definedName>
    <definedName name="__APW_RESTORE_DATA351__" hidden="1">#REF!</definedName>
    <definedName name="__APW_RESTORE_DATA352__" hidden="1">#REF!</definedName>
    <definedName name="__APW_RESTORE_DATA353__" hidden="1">#REF!</definedName>
    <definedName name="__APW_RESTORE_DATA354__" hidden="1">#REF!</definedName>
    <definedName name="__APW_RESTORE_DATA355__" hidden="1">#REF!</definedName>
    <definedName name="__APW_RESTORE_DATA356__" hidden="1">#REF!</definedName>
    <definedName name="__APW_RESTORE_DATA357__" hidden="1">#REF!</definedName>
    <definedName name="__APW_RESTORE_DATA358__" hidden="1">#REF!</definedName>
    <definedName name="__APW_RESTORE_DATA359__" hidden="1">#REF!</definedName>
    <definedName name="__APW_RESTORE_DATA36__" hidden="1">#REF!</definedName>
    <definedName name="__APW_RESTORE_DATA360__" hidden="1">#REF!</definedName>
    <definedName name="__APW_RESTORE_DATA361__" hidden="1">#REF!</definedName>
    <definedName name="__APW_RESTORE_DATA362__" hidden="1">#REF!</definedName>
    <definedName name="__APW_RESTORE_DATA363__" hidden="1">#REF!</definedName>
    <definedName name="__APW_RESTORE_DATA364__" hidden="1">#REF!</definedName>
    <definedName name="__APW_RESTORE_DATA365__" hidden="1">#REF!</definedName>
    <definedName name="__APW_RESTORE_DATA366__" hidden="1">#REF!</definedName>
    <definedName name="__APW_RESTORE_DATA367__" hidden="1">#REF!</definedName>
    <definedName name="__APW_RESTORE_DATA368__" hidden="1">#REF!</definedName>
    <definedName name="__APW_RESTORE_DATA369__" hidden="1">#REF!</definedName>
    <definedName name="__APW_RESTORE_DATA37__" hidden="1">#REF!</definedName>
    <definedName name="__APW_RESTORE_DATA370__" hidden="1">#REF!</definedName>
    <definedName name="__APW_RESTORE_DATA371__" hidden="1">#REF!</definedName>
    <definedName name="__APW_RESTORE_DATA372__" hidden="1">#REF!</definedName>
    <definedName name="__APW_RESTORE_DATA373__" hidden="1">#REF!</definedName>
    <definedName name="__APW_RESTORE_DATA374__" hidden="1">#REF!</definedName>
    <definedName name="__APW_RESTORE_DATA375__" hidden="1">#REF!</definedName>
    <definedName name="__APW_RESTORE_DATA376__" hidden="1">#REF!</definedName>
    <definedName name="__APW_RESTORE_DATA377__" hidden="1">#REF!</definedName>
    <definedName name="__APW_RESTORE_DATA378__" hidden="1">#REF!</definedName>
    <definedName name="__APW_RESTORE_DATA379__" hidden="1">#REF!</definedName>
    <definedName name="__APW_RESTORE_DATA38__" hidden="1">#REF!</definedName>
    <definedName name="__APW_RESTORE_DATA380__" hidden="1">#REF!</definedName>
    <definedName name="__APW_RESTORE_DATA381__" hidden="1">#REF!</definedName>
    <definedName name="__APW_RESTORE_DATA382__" hidden="1">#REF!</definedName>
    <definedName name="__APW_RESTORE_DATA383__" hidden="1">#REF!</definedName>
    <definedName name="__APW_RESTORE_DATA384__" hidden="1">#REF!</definedName>
    <definedName name="__APW_RESTORE_DATA385__" hidden="1">#REF!</definedName>
    <definedName name="__APW_RESTORE_DATA386__" hidden="1">#REF!</definedName>
    <definedName name="__APW_RESTORE_DATA387__" hidden="1">#REF!</definedName>
    <definedName name="__APW_RESTORE_DATA388__" hidden="1">#REF!</definedName>
    <definedName name="__APW_RESTORE_DATA389__" hidden="1">#REF!</definedName>
    <definedName name="__APW_RESTORE_DATA39__" hidden="1">#REF!</definedName>
    <definedName name="__APW_RESTORE_DATA390__" hidden="1">#REF!</definedName>
    <definedName name="__APW_RESTORE_DATA391__" hidden="1">#REF!</definedName>
    <definedName name="__APW_RESTORE_DATA392__" hidden="1">#REF!</definedName>
    <definedName name="__APW_RESTORE_DATA393__" hidden="1">#REF!</definedName>
    <definedName name="__APW_RESTORE_DATA394__" hidden="1">#REF!</definedName>
    <definedName name="__APW_RESTORE_DATA395__" hidden="1">#REF!</definedName>
    <definedName name="__APW_RESTORE_DATA396__" hidden="1">#REF!</definedName>
    <definedName name="__APW_RESTORE_DATA397__" hidden="1">#REF!</definedName>
    <definedName name="__APW_RESTORE_DATA398__" hidden="1">#REF!</definedName>
    <definedName name="__APW_RESTORE_DATA399__" hidden="1">#REF!</definedName>
    <definedName name="__APW_RESTORE_DATA4__" hidden="1">#N/A</definedName>
    <definedName name="__APW_RESTORE_DATA40__" hidden="1">#REF!</definedName>
    <definedName name="__APW_RESTORE_DATA400__" hidden="1">#REF!</definedName>
    <definedName name="__APW_RESTORE_DATA401__" hidden="1">#REF!</definedName>
    <definedName name="__APW_RESTORE_DATA402__" hidden="1">#REF!</definedName>
    <definedName name="__APW_RESTORE_DATA403__" hidden="1">#REF!</definedName>
    <definedName name="__APW_RESTORE_DATA404__" hidden="1">#REF!</definedName>
    <definedName name="__APW_RESTORE_DATA405__" hidden="1">#REF!</definedName>
    <definedName name="__APW_RESTORE_DATA406__" hidden="1">#REF!</definedName>
    <definedName name="__APW_RESTORE_DATA407__" hidden="1">#REF!</definedName>
    <definedName name="__APW_RESTORE_DATA408__" hidden="1">#REF!</definedName>
    <definedName name="__APW_RESTORE_DATA409__" hidden="1">#REF!</definedName>
    <definedName name="__APW_RESTORE_DATA41__" hidden="1">#REF!</definedName>
    <definedName name="__APW_RESTORE_DATA410__" hidden="1">#REF!</definedName>
    <definedName name="__APW_RESTORE_DATA411__" hidden="1">#REF!</definedName>
    <definedName name="__APW_RESTORE_DATA412__" hidden="1">#REF!</definedName>
    <definedName name="__APW_RESTORE_DATA413__" hidden="1">#REF!</definedName>
    <definedName name="__APW_RESTORE_DATA414__" hidden="1">#REF!</definedName>
    <definedName name="__APW_RESTORE_DATA415__" hidden="1">#REF!</definedName>
    <definedName name="__APW_RESTORE_DATA416__" hidden="1">#REF!</definedName>
    <definedName name="__APW_RESTORE_DATA417__" hidden="1">#REF!</definedName>
    <definedName name="__APW_RESTORE_DATA418__" hidden="1">#REF!</definedName>
    <definedName name="__APW_RESTORE_DATA419__" hidden="1">#REF!</definedName>
    <definedName name="__APW_RESTORE_DATA42__" hidden="1">#REF!</definedName>
    <definedName name="__APW_RESTORE_DATA420__" hidden="1">#REF!</definedName>
    <definedName name="__APW_RESTORE_DATA421__" hidden="1">#REF!</definedName>
    <definedName name="__APW_RESTORE_DATA422__" hidden="1">#REF!</definedName>
    <definedName name="__APW_RESTORE_DATA423__" hidden="1">#REF!</definedName>
    <definedName name="__APW_RESTORE_DATA424__" hidden="1">#REF!</definedName>
    <definedName name="__APW_RESTORE_DATA425__" hidden="1">#REF!</definedName>
    <definedName name="__APW_RESTORE_DATA426__" hidden="1">#REF!</definedName>
    <definedName name="__APW_RESTORE_DATA427__" hidden="1">#REF!</definedName>
    <definedName name="__APW_RESTORE_DATA428__" hidden="1">#REF!</definedName>
    <definedName name="__APW_RESTORE_DATA429__" hidden="1">#REF!</definedName>
    <definedName name="__APW_RESTORE_DATA43__" hidden="1">#REF!</definedName>
    <definedName name="__APW_RESTORE_DATA430__" hidden="1">#REF!</definedName>
    <definedName name="__APW_RESTORE_DATA431__" hidden="1">#REF!</definedName>
    <definedName name="__APW_RESTORE_DATA432__" hidden="1">#REF!</definedName>
    <definedName name="__APW_RESTORE_DATA433__" hidden="1">#REF!</definedName>
    <definedName name="__APW_RESTORE_DATA434__" hidden="1">#REF!</definedName>
    <definedName name="__APW_RESTORE_DATA435__" hidden="1">#REF!</definedName>
    <definedName name="__APW_RESTORE_DATA436__" hidden="1">#REF!</definedName>
    <definedName name="__APW_RESTORE_DATA437__" hidden="1">#REF!</definedName>
    <definedName name="__APW_RESTORE_DATA438__" hidden="1">#REF!</definedName>
    <definedName name="__APW_RESTORE_DATA439__" hidden="1">#REF!</definedName>
    <definedName name="__APW_RESTORE_DATA44__" hidden="1">#REF!</definedName>
    <definedName name="__APW_RESTORE_DATA440__" hidden="1">#REF!</definedName>
    <definedName name="__APW_RESTORE_DATA441__" hidden="1">#REF!</definedName>
    <definedName name="__APW_RESTORE_DATA442__" hidden="1">#REF!</definedName>
    <definedName name="__APW_RESTORE_DATA443__" hidden="1">#REF!</definedName>
    <definedName name="__APW_RESTORE_DATA444__" hidden="1">#REF!</definedName>
    <definedName name="__APW_RESTORE_DATA445__" hidden="1">#REF!</definedName>
    <definedName name="__APW_RESTORE_DATA446__" hidden="1">#REF!</definedName>
    <definedName name="__APW_RESTORE_DATA447__" hidden="1">#REF!</definedName>
    <definedName name="__APW_RESTORE_DATA448__" hidden="1">#REF!</definedName>
    <definedName name="__APW_RESTORE_DATA449__" hidden="1">#REF!</definedName>
    <definedName name="__APW_RESTORE_DATA45__" hidden="1">#REF!</definedName>
    <definedName name="__APW_RESTORE_DATA450__" hidden="1">#REF!</definedName>
    <definedName name="__APW_RESTORE_DATA451__" hidden="1">#REF!</definedName>
    <definedName name="__APW_RESTORE_DATA452__" hidden="1">#REF!</definedName>
    <definedName name="__APW_RESTORE_DATA453__" hidden="1">#REF!</definedName>
    <definedName name="__APW_RESTORE_DATA454__" hidden="1">#REF!</definedName>
    <definedName name="__APW_RESTORE_DATA455__" hidden="1">#REF!</definedName>
    <definedName name="__APW_RESTORE_DATA456__" hidden="1">#REF!</definedName>
    <definedName name="__APW_RESTORE_DATA457__" hidden="1">#REF!</definedName>
    <definedName name="__APW_RESTORE_DATA458__" hidden="1">#REF!</definedName>
    <definedName name="__APW_RESTORE_DATA459__" hidden="1">#REF!</definedName>
    <definedName name="__APW_RESTORE_DATA46__" hidden="1">#REF!</definedName>
    <definedName name="__APW_RESTORE_DATA460__" hidden="1">#REF!</definedName>
    <definedName name="__APW_RESTORE_DATA461__" hidden="1">#REF!</definedName>
    <definedName name="__APW_RESTORE_DATA462__" hidden="1">#REF!</definedName>
    <definedName name="__APW_RESTORE_DATA463__" hidden="1">#REF!</definedName>
    <definedName name="__APW_RESTORE_DATA464__" hidden="1">#REF!</definedName>
    <definedName name="__APW_RESTORE_DATA465__" hidden="1">#REF!</definedName>
    <definedName name="__APW_RESTORE_DATA466__" hidden="1">#REF!</definedName>
    <definedName name="__APW_RESTORE_DATA467__" hidden="1">#REF!</definedName>
    <definedName name="__APW_RESTORE_DATA468__" hidden="1">#REF!</definedName>
    <definedName name="__APW_RESTORE_DATA469__" hidden="1">#REF!</definedName>
    <definedName name="__APW_RESTORE_DATA47__" hidden="1">#REF!</definedName>
    <definedName name="__APW_RESTORE_DATA470__" hidden="1">#REF!</definedName>
    <definedName name="__APW_RESTORE_DATA471__" hidden="1">#REF!</definedName>
    <definedName name="__APW_RESTORE_DATA472__" hidden="1">#REF!</definedName>
    <definedName name="__APW_RESTORE_DATA473__" hidden="1">#REF!</definedName>
    <definedName name="__APW_RESTORE_DATA474__" hidden="1">#REF!</definedName>
    <definedName name="__APW_RESTORE_DATA475__" hidden="1">#REF!</definedName>
    <definedName name="__APW_RESTORE_DATA476__" hidden="1">#REF!</definedName>
    <definedName name="__APW_RESTORE_DATA477__" hidden="1">#REF!</definedName>
    <definedName name="__APW_RESTORE_DATA478__" hidden="1">#REF!</definedName>
    <definedName name="__APW_RESTORE_DATA479__" hidden="1">#REF!</definedName>
    <definedName name="__APW_RESTORE_DATA48__" hidden="1">#REF!</definedName>
    <definedName name="__APW_RESTORE_DATA480__" hidden="1">#REF!</definedName>
    <definedName name="__APW_RESTORE_DATA481__" hidden="1">#REF!</definedName>
    <definedName name="__APW_RESTORE_DATA482__" hidden="1">#REF!</definedName>
    <definedName name="__APW_RESTORE_DATA483__" hidden="1">#REF!</definedName>
    <definedName name="__APW_RESTORE_DATA484__" hidden="1">#REF!</definedName>
    <definedName name="__APW_RESTORE_DATA485__" hidden="1">#REF!</definedName>
    <definedName name="__APW_RESTORE_DATA486__" hidden="1">#REF!</definedName>
    <definedName name="__APW_RESTORE_DATA487__" hidden="1">#REF!</definedName>
    <definedName name="__APW_RESTORE_DATA488__" hidden="1">#REF!</definedName>
    <definedName name="__APW_RESTORE_DATA489__" hidden="1">#REF!</definedName>
    <definedName name="__APW_RESTORE_DATA49__" hidden="1">#REF!</definedName>
    <definedName name="__APW_RESTORE_DATA490__" hidden="1">#REF!</definedName>
    <definedName name="__APW_RESTORE_DATA491__" hidden="1">#REF!</definedName>
    <definedName name="__APW_RESTORE_DATA492__" hidden="1">#REF!</definedName>
    <definedName name="__APW_RESTORE_DATA493__" hidden="1">#REF!</definedName>
    <definedName name="__APW_RESTORE_DATA494__" hidden="1">#REF!</definedName>
    <definedName name="__APW_RESTORE_DATA495__" hidden="1">#REF!</definedName>
    <definedName name="__APW_RESTORE_DATA496__" hidden="1">#REF!</definedName>
    <definedName name="__APW_RESTORE_DATA497__" hidden="1">#REF!</definedName>
    <definedName name="__APW_RESTORE_DATA498__" hidden="1">#REF!</definedName>
    <definedName name="__APW_RESTORE_DATA499__" hidden="1">#REF!</definedName>
    <definedName name="__APW_RESTORE_DATA5__" hidden="1">#N/A</definedName>
    <definedName name="__APW_RESTORE_DATA50__" hidden="1">#REF!</definedName>
    <definedName name="__APW_RESTORE_DATA500__" hidden="1">#REF!</definedName>
    <definedName name="__APW_RESTORE_DATA501__" hidden="1">#REF!</definedName>
    <definedName name="__APW_RESTORE_DATA502__" hidden="1">#REF!</definedName>
    <definedName name="__APW_RESTORE_DATA503__" hidden="1">#REF!</definedName>
    <definedName name="__APW_RESTORE_DATA504__" hidden="1">#REF!</definedName>
    <definedName name="__APW_RESTORE_DATA505__" hidden="1">#REF!</definedName>
    <definedName name="__APW_RESTORE_DATA506__" hidden="1">#REF!</definedName>
    <definedName name="__APW_RESTORE_DATA507__" hidden="1">#REF!</definedName>
    <definedName name="__APW_RESTORE_DATA508__" hidden="1">#REF!</definedName>
    <definedName name="__APW_RESTORE_DATA509__" hidden="1">#REF!</definedName>
    <definedName name="__APW_RESTORE_DATA51__" hidden="1">#REF!</definedName>
    <definedName name="__APW_RESTORE_DATA510__" hidden="1">#REF!</definedName>
    <definedName name="__APW_RESTORE_DATA511__" hidden="1">#REF!</definedName>
    <definedName name="__APW_RESTORE_DATA512__" hidden="1">#REF!</definedName>
    <definedName name="__APW_RESTORE_DATA513__" hidden="1">#REF!</definedName>
    <definedName name="__APW_RESTORE_DATA514__" hidden="1">#REF!</definedName>
    <definedName name="__APW_RESTORE_DATA515__" hidden="1">#REF!</definedName>
    <definedName name="__APW_RESTORE_DATA516__" hidden="1">#REF!</definedName>
    <definedName name="__APW_RESTORE_DATA517__" hidden="1">#REF!</definedName>
    <definedName name="__APW_RESTORE_DATA518__" hidden="1">#REF!</definedName>
    <definedName name="__APW_RESTORE_DATA519__" hidden="1">#REF!</definedName>
    <definedName name="__APW_RESTORE_DATA52__" hidden="1">#REF!</definedName>
    <definedName name="__APW_RESTORE_DATA520__" hidden="1">#REF!</definedName>
    <definedName name="__APW_RESTORE_DATA521__" hidden="1">#REF!</definedName>
    <definedName name="__APW_RESTORE_DATA522__" hidden="1">#REF!</definedName>
    <definedName name="__APW_RESTORE_DATA523__" hidden="1">#REF!</definedName>
    <definedName name="__APW_RESTORE_DATA524__" hidden="1">#REF!</definedName>
    <definedName name="__APW_RESTORE_DATA525__" hidden="1">#REF!</definedName>
    <definedName name="__APW_RESTORE_DATA526__" hidden="1">#REF!</definedName>
    <definedName name="__APW_RESTORE_DATA527__" hidden="1">#REF!</definedName>
    <definedName name="__APW_RESTORE_DATA528__" hidden="1">#REF!</definedName>
    <definedName name="__APW_RESTORE_DATA529__" hidden="1">#REF!</definedName>
    <definedName name="__APW_RESTORE_DATA53__" hidden="1">#REF!</definedName>
    <definedName name="__APW_RESTORE_DATA530__" hidden="1">#REF!</definedName>
    <definedName name="__APW_RESTORE_DATA531__" hidden="1">#REF!</definedName>
    <definedName name="__APW_RESTORE_DATA532__" hidden="1">#REF!</definedName>
    <definedName name="__APW_RESTORE_DATA533__" hidden="1">#REF!</definedName>
    <definedName name="__APW_RESTORE_DATA534__" hidden="1">#REF!</definedName>
    <definedName name="__APW_RESTORE_DATA535__" hidden="1">#REF!</definedName>
    <definedName name="__APW_RESTORE_DATA536__" hidden="1">#REF!</definedName>
    <definedName name="__APW_RESTORE_DATA537__" hidden="1">#REF!</definedName>
    <definedName name="__APW_RESTORE_DATA538__" hidden="1">#REF!</definedName>
    <definedName name="__APW_RESTORE_DATA539__" hidden="1">#REF!</definedName>
    <definedName name="__APW_RESTORE_DATA54__" hidden="1">#REF!</definedName>
    <definedName name="__APW_RESTORE_DATA540__" hidden="1">#REF!</definedName>
    <definedName name="__APW_RESTORE_DATA541__" hidden="1">#REF!</definedName>
    <definedName name="__APW_RESTORE_DATA542__" hidden="1">#REF!</definedName>
    <definedName name="__APW_RESTORE_DATA543__" hidden="1">#REF!</definedName>
    <definedName name="__APW_RESTORE_DATA544__" hidden="1">#REF!</definedName>
    <definedName name="__APW_RESTORE_DATA545__" hidden="1">#REF!</definedName>
    <definedName name="__APW_RESTORE_DATA546__" hidden="1">#REF!</definedName>
    <definedName name="__APW_RESTORE_DATA547__" hidden="1">#REF!</definedName>
    <definedName name="__APW_RESTORE_DATA548__" hidden="1">#REF!</definedName>
    <definedName name="__APW_RESTORE_DATA549__" hidden="1">#REF!</definedName>
    <definedName name="__APW_RESTORE_DATA55__" hidden="1">#REF!</definedName>
    <definedName name="__APW_RESTORE_DATA550__" hidden="1">#REF!</definedName>
    <definedName name="__APW_RESTORE_DATA551__" hidden="1">#REF!</definedName>
    <definedName name="__APW_RESTORE_DATA552__" hidden="1">#REF!</definedName>
    <definedName name="__APW_RESTORE_DATA553__" hidden="1">#REF!</definedName>
    <definedName name="__APW_RESTORE_DATA554__" hidden="1">#REF!</definedName>
    <definedName name="__APW_RESTORE_DATA555__" hidden="1">#REF!</definedName>
    <definedName name="__APW_RESTORE_DATA556__" hidden="1">#REF!</definedName>
    <definedName name="__APW_RESTORE_DATA557__" hidden="1">#REF!</definedName>
    <definedName name="__APW_RESTORE_DATA558__" hidden="1">#REF!</definedName>
    <definedName name="__APW_RESTORE_DATA559__" hidden="1">#REF!</definedName>
    <definedName name="__APW_RESTORE_DATA56__" hidden="1">#REF!</definedName>
    <definedName name="__APW_RESTORE_DATA560__" hidden="1">#REF!</definedName>
    <definedName name="__APW_RESTORE_DATA561__" hidden="1">#REF!</definedName>
    <definedName name="__APW_RESTORE_DATA562__" hidden="1">#REF!</definedName>
    <definedName name="__APW_RESTORE_DATA563__" hidden="1">#REF!</definedName>
    <definedName name="__APW_RESTORE_DATA564__" hidden="1">#REF!</definedName>
    <definedName name="__APW_RESTORE_DATA565__" hidden="1">#REF!</definedName>
    <definedName name="__APW_RESTORE_DATA566__" hidden="1">#REF!</definedName>
    <definedName name="__APW_RESTORE_DATA567__" hidden="1">#REF!</definedName>
    <definedName name="__APW_RESTORE_DATA568__" hidden="1">#REF!</definedName>
    <definedName name="__APW_RESTORE_DATA569__" hidden="1">#REF!</definedName>
    <definedName name="__APW_RESTORE_DATA57__" hidden="1">#REF!</definedName>
    <definedName name="__APW_RESTORE_DATA570__" hidden="1">#REF!</definedName>
    <definedName name="__APW_RESTORE_DATA571__" hidden="1">#REF!</definedName>
    <definedName name="__APW_RESTORE_DATA572__" hidden="1">#REF!</definedName>
    <definedName name="__APW_RESTORE_DATA573__" hidden="1">#REF!</definedName>
    <definedName name="__APW_RESTORE_DATA574__" hidden="1">#REF!</definedName>
    <definedName name="__APW_RESTORE_DATA575__" hidden="1">#REF!</definedName>
    <definedName name="__APW_RESTORE_DATA576__" hidden="1">#REF!</definedName>
    <definedName name="__APW_RESTORE_DATA577__" hidden="1">#REF!</definedName>
    <definedName name="__APW_RESTORE_DATA578__" hidden="1">#REF!</definedName>
    <definedName name="__APW_RESTORE_DATA579__" hidden="1">#REF!</definedName>
    <definedName name="__APW_RESTORE_DATA58__" hidden="1">#REF!</definedName>
    <definedName name="__APW_RESTORE_DATA580__" hidden="1">#REF!</definedName>
    <definedName name="__APW_RESTORE_DATA581__" hidden="1">#REF!</definedName>
    <definedName name="__APW_RESTORE_DATA582__" hidden="1">#REF!</definedName>
    <definedName name="__APW_RESTORE_DATA583__" hidden="1">#REF!</definedName>
    <definedName name="__APW_RESTORE_DATA584__" hidden="1">#REF!</definedName>
    <definedName name="__APW_RESTORE_DATA585__" hidden="1">#REF!</definedName>
    <definedName name="__APW_RESTORE_DATA586__" hidden="1">#REF!</definedName>
    <definedName name="__APW_RESTORE_DATA587__" hidden="1">#REF!</definedName>
    <definedName name="__APW_RESTORE_DATA588__" hidden="1">#REF!</definedName>
    <definedName name="__APW_RESTORE_DATA589__" hidden="1">#REF!</definedName>
    <definedName name="__APW_RESTORE_DATA59__" hidden="1">#REF!</definedName>
    <definedName name="__APW_RESTORE_DATA590__" hidden="1">#REF!</definedName>
    <definedName name="__APW_RESTORE_DATA591__" hidden="1">#REF!</definedName>
    <definedName name="__APW_RESTORE_DATA592__" hidden="1">#REF!</definedName>
    <definedName name="__APW_RESTORE_DATA593__" hidden="1">#REF!</definedName>
    <definedName name="__APW_RESTORE_DATA594__" hidden="1">#REF!</definedName>
    <definedName name="__APW_RESTORE_DATA595__" hidden="1">#REF!</definedName>
    <definedName name="__APW_RESTORE_DATA596__" hidden="1">#REF!</definedName>
    <definedName name="__APW_RESTORE_DATA597__" hidden="1">#REF!</definedName>
    <definedName name="__APW_RESTORE_DATA598__" hidden="1">#REF!</definedName>
    <definedName name="__APW_RESTORE_DATA599__" hidden="1">#REF!</definedName>
    <definedName name="__APW_RESTORE_DATA6__" hidden="1">#N/A</definedName>
    <definedName name="__APW_RESTORE_DATA60__" hidden="1">#REF!</definedName>
    <definedName name="__APW_RESTORE_DATA600__" hidden="1">#REF!</definedName>
    <definedName name="__APW_RESTORE_DATA601__" hidden="1">#REF!</definedName>
    <definedName name="__APW_RESTORE_DATA602__" hidden="1">#REF!</definedName>
    <definedName name="__APW_RESTORE_DATA603__" hidden="1">#REF!</definedName>
    <definedName name="__APW_RESTORE_DATA604__" hidden="1">#REF!</definedName>
    <definedName name="__APW_RESTORE_DATA605__" hidden="1">#REF!</definedName>
    <definedName name="__APW_RESTORE_DATA606__" hidden="1">#REF!</definedName>
    <definedName name="__APW_RESTORE_DATA607__" hidden="1">#REF!</definedName>
    <definedName name="__APW_RESTORE_DATA608__" hidden="1">#REF!</definedName>
    <definedName name="__APW_RESTORE_DATA609__" hidden="1">#REF!</definedName>
    <definedName name="__APW_RESTORE_DATA61__" hidden="1">#REF!</definedName>
    <definedName name="__APW_RESTORE_DATA610__" hidden="1">#REF!</definedName>
    <definedName name="__APW_RESTORE_DATA611__" hidden="1">#REF!</definedName>
    <definedName name="__APW_RESTORE_DATA612__" hidden="1">#REF!</definedName>
    <definedName name="__APW_RESTORE_DATA613__" hidden="1">#REF!</definedName>
    <definedName name="__APW_RESTORE_DATA614__" hidden="1">#REF!</definedName>
    <definedName name="__APW_RESTORE_DATA615__" hidden="1">#REF!</definedName>
    <definedName name="__APW_RESTORE_DATA616__" hidden="1">#REF!</definedName>
    <definedName name="__APW_RESTORE_DATA617__" hidden="1">#REF!</definedName>
    <definedName name="__APW_RESTORE_DATA618__" hidden="1">#REF!</definedName>
    <definedName name="__APW_RESTORE_DATA619__" hidden="1">#REF!</definedName>
    <definedName name="__APW_RESTORE_DATA62__" hidden="1">#REF!</definedName>
    <definedName name="__APW_RESTORE_DATA620__" hidden="1">#REF!</definedName>
    <definedName name="__APW_RESTORE_DATA621__" hidden="1">#REF!</definedName>
    <definedName name="__APW_RESTORE_DATA622__" hidden="1">#REF!</definedName>
    <definedName name="__APW_RESTORE_DATA623__" hidden="1">#REF!</definedName>
    <definedName name="__APW_RESTORE_DATA624__" hidden="1">#REF!</definedName>
    <definedName name="__APW_RESTORE_DATA625__" hidden="1">#REF!</definedName>
    <definedName name="__APW_RESTORE_DATA626__" hidden="1">#REF!</definedName>
    <definedName name="__APW_RESTORE_DATA627__" hidden="1">#REF!</definedName>
    <definedName name="__APW_RESTORE_DATA628__" hidden="1">#REF!</definedName>
    <definedName name="__APW_RESTORE_DATA629__" hidden="1">#REF!</definedName>
    <definedName name="__APW_RESTORE_DATA63__" hidden="1">#REF!</definedName>
    <definedName name="__APW_RESTORE_DATA630__" hidden="1">#REF!</definedName>
    <definedName name="__APW_RESTORE_DATA631__" hidden="1">#REF!</definedName>
    <definedName name="__APW_RESTORE_DATA632__" hidden="1">#REF!</definedName>
    <definedName name="__APW_RESTORE_DATA633__" hidden="1">#REF!</definedName>
    <definedName name="__APW_RESTORE_DATA634__" hidden="1">#REF!</definedName>
    <definedName name="__APW_RESTORE_DATA635__" hidden="1">#REF!</definedName>
    <definedName name="__APW_RESTORE_DATA636__" hidden="1">#REF!</definedName>
    <definedName name="__APW_RESTORE_DATA637__" hidden="1">#REF!</definedName>
    <definedName name="__APW_RESTORE_DATA638__" hidden="1">#REF!</definedName>
    <definedName name="__APW_RESTORE_DATA639__" hidden="1">#REF!</definedName>
    <definedName name="__APW_RESTORE_DATA64__" hidden="1">#REF!</definedName>
    <definedName name="__APW_RESTORE_DATA640__" hidden="1">#REF!</definedName>
    <definedName name="__APW_RESTORE_DATA641__" hidden="1">#REF!</definedName>
    <definedName name="__APW_RESTORE_DATA642__" hidden="1">#REF!</definedName>
    <definedName name="__APW_RESTORE_DATA643__" hidden="1">#REF!</definedName>
    <definedName name="__APW_RESTORE_DATA644__" hidden="1">#REF!</definedName>
    <definedName name="__APW_RESTORE_DATA645__" hidden="1">#REF!</definedName>
    <definedName name="__APW_RESTORE_DATA646__" hidden="1">#REF!</definedName>
    <definedName name="__APW_RESTORE_DATA647__" hidden="1">#REF!</definedName>
    <definedName name="__APW_RESTORE_DATA648__" hidden="1">#REF!</definedName>
    <definedName name="__APW_RESTORE_DATA649__" hidden="1">#REF!</definedName>
    <definedName name="__APW_RESTORE_DATA65__" hidden="1">#REF!</definedName>
    <definedName name="__APW_RESTORE_DATA650__" hidden="1">#REF!</definedName>
    <definedName name="__APW_RESTORE_DATA651__" hidden="1">#REF!</definedName>
    <definedName name="__APW_RESTORE_DATA652__" hidden="1">#REF!</definedName>
    <definedName name="__APW_RESTORE_DATA653__" hidden="1">#REF!</definedName>
    <definedName name="__APW_RESTORE_DATA654__" hidden="1">#REF!</definedName>
    <definedName name="__APW_RESTORE_DATA655__" hidden="1">#REF!</definedName>
    <definedName name="__APW_RESTORE_DATA656__" hidden="1">#REF!</definedName>
    <definedName name="__APW_RESTORE_DATA657__" hidden="1">#REF!</definedName>
    <definedName name="__APW_RESTORE_DATA658__" hidden="1">#REF!</definedName>
    <definedName name="__APW_RESTORE_DATA659__" hidden="1">#REF!</definedName>
    <definedName name="__APW_RESTORE_DATA66__" hidden="1">#REF!</definedName>
    <definedName name="__APW_RESTORE_DATA660__" hidden="1">#REF!</definedName>
    <definedName name="__APW_RESTORE_DATA661__" hidden="1">#REF!</definedName>
    <definedName name="__APW_RESTORE_DATA662__" hidden="1">#REF!</definedName>
    <definedName name="__APW_RESTORE_DATA663__" hidden="1">#REF!</definedName>
    <definedName name="__APW_RESTORE_DATA664__" hidden="1">#REF!</definedName>
    <definedName name="__APW_RESTORE_DATA665__" hidden="1">#REF!</definedName>
    <definedName name="__APW_RESTORE_DATA666__" hidden="1">#REF!</definedName>
    <definedName name="__APW_RESTORE_DATA667__" hidden="1">#REF!</definedName>
    <definedName name="__APW_RESTORE_DATA668__" hidden="1">#REF!</definedName>
    <definedName name="__APW_RESTORE_DATA669__" hidden="1">#REF!</definedName>
    <definedName name="__APW_RESTORE_DATA67__" hidden="1">#REF!</definedName>
    <definedName name="__APW_RESTORE_DATA670__" hidden="1">#REF!</definedName>
    <definedName name="__APW_RESTORE_DATA671__" hidden="1">#REF!</definedName>
    <definedName name="__APW_RESTORE_DATA672__" hidden="1">#REF!</definedName>
    <definedName name="__APW_RESTORE_DATA673__" hidden="1">#REF!</definedName>
    <definedName name="__APW_RESTORE_DATA674__" hidden="1">#REF!</definedName>
    <definedName name="__APW_RESTORE_DATA675__" hidden="1">#REF!</definedName>
    <definedName name="__APW_RESTORE_DATA676__" hidden="1">#REF!</definedName>
    <definedName name="__APW_RESTORE_DATA677__" hidden="1">#REF!</definedName>
    <definedName name="__APW_RESTORE_DATA678__" hidden="1">#REF!</definedName>
    <definedName name="__APW_RESTORE_DATA679__" hidden="1">#REF!</definedName>
    <definedName name="__APW_RESTORE_DATA68__" hidden="1">#REF!</definedName>
    <definedName name="__APW_RESTORE_DATA680__" hidden="1">#REF!</definedName>
    <definedName name="__APW_RESTORE_DATA681__" hidden="1">#REF!</definedName>
    <definedName name="__APW_RESTORE_DATA682__" hidden="1">#REF!</definedName>
    <definedName name="__APW_RESTORE_DATA683__" hidden="1">#REF!</definedName>
    <definedName name="__APW_RESTORE_DATA684__" hidden="1">#REF!</definedName>
    <definedName name="__APW_RESTORE_DATA685__" hidden="1">#REF!</definedName>
    <definedName name="__APW_RESTORE_DATA686__" hidden="1">#REF!</definedName>
    <definedName name="__APW_RESTORE_DATA687__" hidden="1">#REF!</definedName>
    <definedName name="__APW_RESTORE_DATA688__" hidden="1">#REF!</definedName>
    <definedName name="__APW_RESTORE_DATA689__" hidden="1">#REF!</definedName>
    <definedName name="__APW_RESTORE_DATA69__" hidden="1">#REF!</definedName>
    <definedName name="__APW_RESTORE_DATA690__" hidden="1">#REF!</definedName>
    <definedName name="__APW_RESTORE_DATA691__" hidden="1">#REF!</definedName>
    <definedName name="__APW_RESTORE_DATA692__" hidden="1">#REF!</definedName>
    <definedName name="__APW_RESTORE_DATA693__" hidden="1">#REF!</definedName>
    <definedName name="__APW_RESTORE_DATA694__" hidden="1">#REF!</definedName>
    <definedName name="__APW_RESTORE_DATA695__" hidden="1">#REF!</definedName>
    <definedName name="__APW_RESTORE_DATA696__" hidden="1">#REF!</definedName>
    <definedName name="__APW_RESTORE_DATA697__" hidden="1">#REF!</definedName>
    <definedName name="__APW_RESTORE_DATA698__" hidden="1">#REF!</definedName>
    <definedName name="__APW_RESTORE_DATA699__" hidden="1">#REF!</definedName>
    <definedName name="__APW_RESTORE_DATA7__" hidden="1">#N/A</definedName>
    <definedName name="__APW_RESTORE_DATA70__" hidden="1">#REF!</definedName>
    <definedName name="__APW_RESTORE_DATA700__" hidden="1">#REF!</definedName>
    <definedName name="__APW_RESTORE_DATA701__" hidden="1">#REF!</definedName>
    <definedName name="__APW_RESTORE_DATA702__" hidden="1">#REF!</definedName>
    <definedName name="__APW_RESTORE_DATA703__" hidden="1">#REF!</definedName>
    <definedName name="__APW_RESTORE_DATA704__" hidden="1">#REF!</definedName>
    <definedName name="__APW_RESTORE_DATA705__" hidden="1">#REF!</definedName>
    <definedName name="__APW_RESTORE_DATA706__" hidden="1">#REF!</definedName>
    <definedName name="__APW_RESTORE_DATA707__" hidden="1">#REF!</definedName>
    <definedName name="__APW_RESTORE_DATA708__" hidden="1">#REF!</definedName>
    <definedName name="__APW_RESTORE_DATA709__" hidden="1">#REF!</definedName>
    <definedName name="__APW_RESTORE_DATA71__" hidden="1">#REF!</definedName>
    <definedName name="__APW_RESTORE_DATA710__" hidden="1">#REF!</definedName>
    <definedName name="__APW_RESTORE_DATA711__" hidden="1">#REF!</definedName>
    <definedName name="__APW_RESTORE_DATA712__" hidden="1">#REF!</definedName>
    <definedName name="__APW_RESTORE_DATA713__" hidden="1">#REF!</definedName>
    <definedName name="__APW_RESTORE_DATA714__" hidden="1">#REF!</definedName>
    <definedName name="__APW_RESTORE_DATA715__" hidden="1">#REF!</definedName>
    <definedName name="__APW_RESTORE_DATA716__" hidden="1">#REF!</definedName>
    <definedName name="__APW_RESTORE_DATA717__" hidden="1">#REF!</definedName>
    <definedName name="__APW_RESTORE_DATA718__" hidden="1">#REF!</definedName>
    <definedName name="__APW_RESTORE_DATA719__" hidden="1">#REF!</definedName>
    <definedName name="__APW_RESTORE_DATA72__" hidden="1">#REF!</definedName>
    <definedName name="__APW_RESTORE_DATA720__" hidden="1">#REF!</definedName>
    <definedName name="__APW_RESTORE_DATA721__" hidden="1">#REF!</definedName>
    <definedName name="__APW_RESTORE_DATA722__" hidden="1">#REF!</definedName>
    <definedName name="__APW_RESTORE_DATA723__" hidden="1">#REF!</definedName>
    <definedName name="__APW_RESTORE_DATA724__" hidden="1">#REF!</definedName>
    <definedName name="__APW_RESTORE_DATA725__" hidden="1">#REF!</definedName>
    <definedName name="__APW_RESTORE_DATA726__" hidden="1">#REF!</definedName>
    <definedName name="__APW_RESTORE_DATA727__" hidden="1">#REF!</definedName>
    <definedName name="__APW_RESTORE_DATA728__" hidden="1">#REF!</definedName>
    <definedName name="__APW_RESTORE_DATA729__" hidden="1">#REF!</definedName>
    <definedName name="__APW_RESTORE_DATA73__" hidden="1">#REF!</definedName>
    <definedName name="__APW_RESTORE_DATA730__" hidden="1">#REF!</definedName>
    <definedName name="__APW_RESTORE_DATA731__" hidden="1">#REF!</definedName>
    <definedName name="__APW_RESTORE_DATA732__" hidden="1">#REF!</definedName>
    <definedName name="__APW_RESTORE_DATA733__" hidden="1">#REF!</definedName>
    <definedName name="__APW_RESTORE_DATA734__" hidden="1">#REF!</definedName>
    <definedName name="__APW_RESTORE_DATA735__" hidden="1">#REF!</definedName>
    <definedName name="__APW_RESTORE_DATA736__" hidden="1">#REF!</definedName>
    <definedName name="__APW_RESTORE_DATA737__" hidden="1">#REF!</definedName>
    <definedName name="__APW_RESTORE_DATA738__" hidden="1">#REF!</definedName>
    <definedName name="__APW_RESTORE_DATA739__" hidden="1">#REF!</definedName>
    <definedName name="__APW_RESTORE_DATA74__" hidden="1">#REF!</definedName>
    <definedName name="__APW_RESTORE_DATA740__" hidden="1">#REF!</definedName>
    <definedName name="__APW_RESTORE_DATA741__" hidden="1">#REF!</definedName>
    <definedName name="__APW_RESTORE_DATA742__" hidden="1">#REF!</definedName>
    <definedName name="__APW_RESTORE_DATA743__" hidden="1">#REF!</definedName>
    <definedName name="__APW_RESTORE_DATA744__" hidden="1">#REF!</definedName>
    <definedName name="__APW_RESTORE_DATA745__" hidden="1">#REF!</definedName>
    <definedName name="__APW_RESTORE_DATA746__" hidden="1">#REF!</definedName>
    <definedName name="__APW_RESTORE_DATA747__" hidden="1">#REF!</definedName>
    <definedName name="__APW_RESTORE_DATA748__" hidden="1">#REF!</definedName>
    <definedName name="__APW_RESTORE_DATA749__" hidden="1">#REF!</definedName>
    <definedName name="__APW_RESTORE_DATA75__" hidden="1">#REF!</definedName>
    <definedName name="__APW_RESTORE_DATA750__" hidden="1">#REF!</definedName>
    <definedName name="__APW_RESTORE_DATA751__" hidden="1">#REF!</definedName>
    <definedName name="__APW_RESTORE_DATA752__" hidden="1">#REF!</definedName>
    <definedName name="__APW_RESTORE_DATA753__" hidden="1">#REF!</definedName>
    <definedName name="__APW_RESTORE_DATA754__" hidden="1">#REF!</definedName>
    <definedName name="__APW_RESTORE_DATA755__" hidden="1">#REF!</definedName>
    <definedName name="__APW_RESTORE_DATA756__" hidden="1">#REF!</definedName>
    <definedName name="__APW_RESTORE_DATA757__" hidden="1">#REF!</definedName>
    <definedName name="__APW_RESTORE_DATA758__" hidden="1">#REF!</definedName>
    <definedName name="__APW_RESTORE_DATA759__" hidden="1">#REF!</definedName>
    <definedName name="__APW_RESTORE_DATA76__" hidden="1">#REF!</definedName>
    <definedName name="__APW_RESTORE_DATA760__" hidden="1">#REF!</definedName>
    <definedName name="__APW_RESTORE_DATA761__" hidden="1">#REF!</definedName>
    <definedName name="__APW_RESTORE_DATA762__" hidden="1">#REF!</definedName>
    <definedName name="__APW_RESTORE_DATA763__" hidden="1">#REF!</definedName>
    <definedName name="__APW_RESTORE_DATA764__" hidden="1">#REF!</definedName>
    <definedName name="__APW_RESTORE_DATA765__" hidden="1">#REF!</definedName>
    <definedName name="__APW_RESTORE_DATA766__" hidden="1">#REF!</definedName>
    <definedName name="__APW_RESTORE_DATA767__" hidden="1">#REF!</definedName>
    <definedName name="__APW_RESTORE_DATA768__" hidden="1">#REF!</definedName>
    <definedName name="__APW_RESTORE_DATA769__" hidden="1">#REF!</definedName>
    <definedName name="__APW_RESTORE_DATA77__" hidden="1">#REF!</definedName>
    <definedName name="__APW_RESTORE_DATA770__" hidden="1">#REF!</definedName>
    <definedName name="__APW_RESTORE_DATA771__" hidden="1">#REF!</definedName>
    <definedName name="__APW_RESTORE_DATA772__" hidden="1">#REF!</definedName>
    <definedName name="__APW_RESTORE_DATA773__" hidden="1">#REF!</definedName>
    <definedName name="__APW_RESTORE_DATA774__" hidden="1">#REF!</definedName>
    <definedName name="__APW_RESTORE_DATA775__" hidden="1">#REF!</definedName>
    <definedName name="__APW_RESTORE_DATA776__" hidden="1">#REF!</definedName>
    <definedName name="__APW_RESTORE_DATA777__" hidden="1">#REF!</definedName>
    <definedName name="__APW_RESTORE_DATA778__" hidden="1">#REF!</definedName>
    <definedName name="__APW_RESTORE_DATA779__" hidden="1">#REF!</definedName>
    <definedName name="__APW_RESTORE_DATA78__" hidden="1">#REF!</definedName>
    <definedName name="__APW_RESTORE_DATA780__" hidden="1">#REF!</definedName>
    <definedName name="__APW_RESTORE_DATA781__" hidden="1">#REF!</definedName>
    <definedName name="__APW_RESTORE_DATA782__" hidden="1">#REF!</definedName>
    <definedName name="__APW_RESTORE_DATA783__" hidden="1">#REF!</definedName>
    <definedName name="__APW_RESTORE_DATA784__" hidden="1">#REF!</definedName>
    <definedName name="__APW_RESTORE_DATA785__" hidden="1">#REF!</definedName>
    <definedName name="__APW_RESTORE_DATA786__" hidden="1">#REF!</definedName>
    <definedName name="__APW_RESTORE_DATA787__" hidden="1">#REF!</definedName>
    <definedName name="__APW_RESTORE_DATA788__" hidden="1">#REF!</definedName>
    <definedName name="__APW_RESTORE_DATA789__" hidden="1">#REF!</definedName>
    <definedName name="__APW_RESTORE_DATA79__" hidden="1">#REF!</definedName>
    <definedName name="__APW_RESTORE_DATA790__" hidden="1">#REF!</definedName>
    <definedName name="__APW_RESTORE_DATA791__" hidden="1">#REF!</definedName>
    <definedName name="__APW_RESTORE_DATA792__" hidden="1">#REF!</definedName>
    <definedName name="__APW_RESTORE_DATA793__" hidden="1">#REF!</definedName>
    <definedName name="__APW_RESTORE_DATA794__" hidden="1">#REF!</definedName>
    <definedName name="__APW_RESTORE_DATA795__" hidden="1">#REF!</definedName>
    <definedName name="__APW_RESTORE_DATA796__" hidden="1">#REF!</definedName>
    <definedName name="__APW_RESTORE_DATA797__" hidden="1">#REF!</definedName>
    <definedName name="__APW_RESTORE_DATA798__" hidden="1">#REF!</definedName>
    <definedName name="__APW_RESTORE_DATA799__" hidden="1">#REF!</definedName>
    <definedName name="__APW_RESTORE_DATA8__" hidden="1">#N/A</definedName>
    <definedName name="__APW_RESTORE_DATA80__" hidden="1">#REF!</definedName>
    <definedName name="__APW_RESTORE_DATA800__" hidden="1">#REF!</definedName>
    <definedName name="__APW_RESTORE_DATA801__" hidden="1">#REF!</definedName>
    <definedName name="__APW_RESTORE_DATA802__" hidden="1">#REF!</definedName>
    <definedName name="__APW_RESTORE_DATA803__" hidden="1">#REF!</definedName>
    <definedName name="__APW_RESTORE_DATA804__" hidden="1">#REF!</definedName>
    <definedName name="__APW_RESTORE_DATA805__" hidden="1">#REF!</definedName>
    <definedName name="__APW_RESTORE_DATA806__" hidden="1">#REF!</definedName>
    <definedName name="__APW_RESTORE_DATA807__" hidden="1">#REF!</definedName>
    <definedName name="__APW_RESTORE_DATA808__" hidden="1">#REF!</definedName>
    <definedName name="__APW_RESTORE_DATA809__" hidden="1">#REF!</definedName>
    <definedName name="__APW_RESTORE_DATA81__" hidden="1">#REF!</definedName>
    <definedName name="__APW_RESTORE_DATA810__" hidden="1">#REF!</definedName>
    <definedName name="__APW_RESTORE_DATA811__" hidden="1">#REF!</definedName>
    <definedName name="__APW_RESTORE_DATA812__" hidden="1">#REF!</definedName>
    <definedName name="__APW_RESTORE_DATA813__" hidden="1">#REF!</definedName>
    <definedName name="__APW_RESTORE_DATA814__" hidden="1">#REF!</definedName>
    <definedName name="__APW_RESTORE_DATA815__" hidden="1">#REF!</definedName>
    <definedName name="__APW_RESTORE_DATA816__" hidden="1">#REF!</definedName>
    <definedName name="__APW_RESTORE_DATA817__" hidden="1">#REF!</definedName>
    <definedName name="__APW_RESTORE_DATA818__" hidden="1">#REF!</definedName>
    <definedName name="__APW_RESTORE_DATA819__" hidden="1">#REF!</definedName>
    <definedName name="__APW_RESTORE_DATA82__" hidden="1">#REF!</definedName>
    <definedName name="__APW_RESTORE_DATA820__" hidden="1">#REF!</definedName>
    <definedName name="__APW_RESTORE_DATA821__" hidden="1">#REF!</definedName>
    <definedName name="__APW_RESTORE_DATA822__" hidden="1">#REF!</definedName>
    <definedName name="__APW_RESTORE_DATA823__" hidden="1">#REF!</definedName>
    <definedName name="__APW_RESTORE_DATA824__" hidden="1">#REF!</definedName>
    <definedName name="__APW_RESTORE_DATA825__" hidden="1">#REF!</definedName>
    <definedName name="__APW_RESTORE_DATA826__" hidden="1">#REF!</definedName>
    <definedName name="__APW_RESTORE_DATA827__" hidden="1">#REF!</definedName>
    <definedName name="__APW_RESTORE_DATA828__" hidden="1">#REF!</definedName>
    <definedName name="__APW_RESTORE_DATA829__" hidden="1">#REF!</definedName>
    <definedName name="__APW_RESTORE_DATA83__" hidden="1">#REF!</definedName>
    <definedName name="__APW_RESTORE_DATA830__" hidden="1">#REF!</definedName>
    <definedName name="__APW_RESTORE_DATA831__" hidden="1">#REF!</definedName>
    <definedName name="__APW_RESTORE_DATA832__" hidden="1">#REF!</definedName>
    <definedName name="__APW_RESTORE_DATA833__" hidden="1">#REF!</definedName>
    <definedName name="__APW_RESTORE_DATA834__" hidden="1">#REF!</definedName>
    <definedName name="__APW_RESTORE_DATA835__" hidden="1">#REF!</definedName>
    <definedName name="__APW_RESTORE_DATA836__" hidden="1">#REF!</definedName>
    <definedName name="__APW_RESTORE_DATA837__" hidden="1">#REF!</definedName>
    <definedName name="__APW_RESTORE_DATA838__" hidden="1">#REF!</definedName>
    <definedName name="__APW_RESTORE_DATA839__" hidden="1">#REF!</definedName>
    <definedName name="__APW_RESTORE_DATA84__" hidden="1">#REF!</definedName>
    <definedName name="__APW_RESTORE_DATA840__" hidden="1">#REF!</definedName>
    <definedName name="__APW_RESTORE_DATA841__" hidden="1">#REF!</definedName>
    <definedName name="__APW_RESTORE_DATA842__" hidden="1">#REF!</definedName>
    <definedName name="__APW_RESTORE_DATA843__" hidden="1">#REF!</definedName>
    <definedName name="__APW_RESTORE_DATA844__" hidden="1">#REF!</definedName>
    <definedName name="__APW_RESTORE_DATA845__" hidden="1">#REF!</definedName>
    <definedName name="__APW_RESTORE_DATA846__" hidden="1">#REF!</definedName>
    <definedName name="__APW_RESTORE_DATA847__" hidden="1">#REF!</definedName>
    <definedName name="__APW_RESTORE_DATA848__" hidden="1">#REF!</definedName>
    <definedName name="__APW_RESTORE_DATA849__" hidden="1">#REF!</definedName>
    <definedName name="__APW_RESTORE_DATA85__" hidden="1">#REF!</definedName>
    <definedName name="__APW_RESTORE_DATA850__" hidden="1">#REF!</definedName>
    <definedName name="__APW_RESTORE_DATA851__" hidden="1">#REF!</definedName>
    <definedName name="__APW_RESTORE_DATA852__" hidden="1">#REF!</definedName>
    <definedName name="__APW_RESTORE_DATA853__" hidden="1">#REF!</definedName>
    <definedName name="__APW_RESTORE_DATA854__" hidden="1">#REF!</definedName>
    <definedName name="__APW_RESTORE_DATA855__" hidden="1">#REF!</definedName>
    <definedName name="__APW_RESTORE_DATA856__" hidden="1">#REF!</definedName>
    <definedName name="__APW_RESTORE_DATA857__" hidden="1">#REF!</definedName>
    <definedName name="__APW_RESTORE_DATA858__" hidden="1">#REF!</definedName>
    <definedName name="__APW_RESTORE_DATA859__" hidden="1">#REF!</definedName>
    <definedName name="__APW_RESTORE_DATA86__" hidden="1">#REF!</definedName>
    <definedName name="__APW_RESTORE_DATA860__" hidden="1">#REF!</definedName>
    <definedName name="__APW_RESTORE_DATA861__" hidden="1">#REF!</definedName>
    <definedName name="__APW_RESTORE_DATA862__" hidden="1">#REF!</definedName>
    <definedName name="__APW_RESTORE_DATA863__" hidden="1">#REF!</definedName>
    <definedName name="__APW_RESTORE_DATA864__" hidden="1">#REF!</definedName>
    <definedName name="__APW_RESTORE_DATA865__" hidden="1">#REF!</definedName>
    <definedName name="__APW_RESTORE_DATA866__" hidden="1">#REF!</definedName>
    <definedName name="__APW_RESTORE_DATA867__" hidden="1">#REF!</definedName>
    <definedName name="__APW_RESTORE_DATA868__" hidden="1">#REF!</definedName>
    <definedName name="__APW_RESTORE_DATA869__" hidden="1">#REF!</definedName>
    <definedName name="__APW_RESTORE_DATA87__" hidden="1">#REF!</definedName>
    <definedName name="__APW_RESTORE_DATA870__" hidden="1">#REF!</definedName>
    <definedName name="__APW_RESTORE_DATA871__" hidden="1">#REF!</definedName>
    <definedName name="__APW_RESTORE_DATA872__" hidden="1">#REF!</definedName>
    <definedName name="__APW_RESTORE_DATA873__" hidden="1">#REF!</definedName>
    <definedName name="__APW_RESTORE_DATA874__" hidden="1">#REF!</definedName>
    <definedName name="__APW_RESTORE_DATA875__" hidden="1">#REF!</definedName>
    <definedName name="__APW_RESTORE_DATA876__" hidden="1">#REF!</definedName>
    <definedName name="__APW_RESTORE_DATA877__" hidden="1">#REF!</definedName>
    <definedName name="__APW_RESTORE_DATA878__" hidden="1">#REF!</definedName>
    <definedName name="__APW_RESTORE_DATA879__" hidden="1">#REF!</definedName>
    <definedName name="__APW_RESTORE_DATA88__" hidden="1">#REF!</definedName>
    <definedName name="__APW_RESTORE_DATA880__" hidden="1">#REF!</definedName>
    <definedName name="__APW_RESTORE_DATA881__" hidden="1">#REF!</definedName>
    <definedName name="__APW_RESTORE_DATA882__" hidden="1">#REF!</definedName>
    <definedName name="__APW_RESTORE_DATA883__" hidden="1">#REF!</definedName>
    <definedName name="__APW_RESTORE_DATA884__" hidden="1">#REF!</definedName>
    <definedName name="__APW_RESTORE_DATA885__" hidden="1">#REF!</definedName>
    <definedName name="__APW_RESTORE_DATA886__" hidden="1">#REF!</definedName>
    <definedName name="__APW_RESTORE_DATA887__" hidden="1">#REF!</definedName>
    <definedName name="__APW_RESTORE_DATA888__" hidden="1">#REF!</definedName>
    <definedName name="__APW_RESTORE_DATA889__" hidden="1">#REF!</definedName>
    <definedName name="__APW_RESTORE_DATA89__" hidden="1">#REF!</definedName>
    <definedName name="__APW_RESTORE_DATA890__" hidden="1">#REF!</definedName>
    <definedName name="__APW_RESTORE_DATA891__" hidden="1">#REF!</definedName>
    <definedName name="__APW_RESTORE_DATA892__" hidden="1">#REF!</definedName>
    <definedName name="__APW_RESTORE_DATA893__" hidden="1">#REF!</definedName>
    <definedName name="__APW_RESTORE_DATA894__" hidden="1">#REF!</definedName>
    <definedName name="__APW_RESTORE_DATA895__" hidden="1">#REF!</definedName>
    <definedName name="__APW_RESTORE_DATA896__" hidden="1">#REF!</definedName>
    <definedName name="__APW_RESTORE_DATA897__" hidden="1">#REF!</definedName>
    <definedName name="__APW_RESTORE_DATA898__" hidden="1">#REF!</definedName>
    <definedName name="__APW_RESTORE_DATA899__" hidden="1">#REF!</definedName>
    <definedName name="__APW_RESTORE_DATA9__" hidden="1">#REF!</definedName>
    <definedName name="__APW_RESTORE_DATA90__" hidden="1">#REF!</definedName>
    <definedName name="__APW_RESTORE_DATA900__" hidden="1">#REF!</definedName>
    <definedName name="__APW_RESTORE_DATA901__" hidden="1">#REF!</definedName>
    <definedName name="__APW_RESTORE_DATA902__" hidden="1">#REF!</definedName>
    <definedName name="__APW_RESTORE_DATA903__" hidden="1">#REF!</definedName>
    <definedName name="__APW_RESTORE_DATA904__" hidden="1">#REF!</definedName>
    <definedName name="__APW_RESTORE_DATA905__" hidden="1">#REF!</definedName>
    <definedName name="__APW_RESTORE_DATA906__" hidden="1">#REF!</definedName>
    <definedName name="__APW_RESTORE_DATA907__" hidden="1">#REF!</definedName>
    <definedName name="__APW_RESTORE_DATA908__" hidden="1">#REF!</definedName>
    <definedName name="__APW_RESTORE_DATA909__" hidden="1">#REF!</definedName>
    <definedName name="__APW_RESTORE_DATA91__" hidden="1">#REF!</definedName>
    <definedName name="__APW_RESTORE_DATA910__" hidden="1">#REF!</definedName>
    <definedName name="__APW_RESTORE_DATA911__" hidden="1">#REF!</definedName>
    <definedName name="__APW_RESTORE_DATA912__" hidden="1">#REF!</definedName>
    <definedName name="__APW_RESTORE_DATA913__" hidden="1">#REF!</definedName>
    <definedName name="__APW_RESTORE_DATA914__" hidden="1">#REF!</definedName>
    <definedName name="__APW_RESTORE_DATA915__" hidden="1">#REF!</definedName>
    <definedName name="__APW_RESTORE_DATA916__" hidden="1">#REF!</definedName>
    <definedName name="__APW_RESTORE_DATA917__" hidden="1">#REF!</definedName>
    <definedName name="__APW_RESTORE_DATA918__" hidden="1">#REF!</definedName>
    <definedName name="__APW_RESTORE_DATA919__" hidden="1">#REF!</definedName>
    <definedName name="__APW_RESTORE_DATA92__" hidden="1">#REF!</definedName>
    <definedName name="__APW_RESTORE_DATA920__" hidden="1">#REF!</definedName>
    <definedName name="__APW_RESTORE_DATA921__" hidden="1">#REF!</definedName>
    <definedName name="__APW_RESTORE_DATA922__" hidden="1">#REF!</definedName>
    <definedName name="__APW_RESTORE_DATA923__" hidden="1">#REF!</definedName>
    <definedName name="__APW_RESTORE_DATA924__" hidden="1">#REF!</definedName>
    <definedName name="__APW_RESTORE_DATA925__" hidden="1">#REF!</definedName>
    <definedName name="__APW_RESTORE_DATA926__" hidden="1">#REF!</definedName>
    <definedName name="__APW_RESTORE_DATA927__" hidden="1">#REF!</definedName>
    <definedName name="__APW_RESTORE_DATA928__" hidden="1">#REF!</definedName>
    <definedName name="__APW_RESTORE_DATA929__" hidden="1">#REF!</definedName>
    <definedName name="__APW_RESTORE_DATA93__" hidden="1">#REF!</definedName>
    <definedName name="__APW_RESTORE_DATA930__" hidden="1">#REF!</definedName>
    <definedName name="__APW_RESTORE_DATA931__" hidden="1">#REF!</definedName>
    <definedName name="__APW_RESTORE_DATA932__" hidden="1">#REF!</definedName>
    <definedName name="__APW_RESTORE_DATA933__" hidden="1">#REF!</definedName>
    <definedName name="__APW_RESTORE_DATA934__" hidden="1">#REF!</definedName>
    <definedName name="__APW_RESTORE_DATA935__" hidden="1">#REF!</definedName>
    <definedName name="__APW_RESTORE_DATA936__" hidden="1">#REF!</definedName>
    <definedName name="__APW_RESTORE_DATA937__" hidden="1">#REF!</definedName>
    <definedName name="__APW_RESTORE_DATA938__" hidden="1">#REF!</definedName>
    <definedName name="__APW_RESTORE_DATA939__" hidden="1">#REF!</definedName>
    <definedName name="__APW_RESTORE_DATA94__" hidden="1">#REF!</definedName>
    <definedName name="__APW_RESTORE_DATA940__" hidden="1">#REF!</definedName>
    <definedName name="__APW_RESTORE_DATA941__" hidden="1">#REF!</definedName>
    <definedName name="__APW_RESTORE_DATA942__" hidden="1">#REF!</definedName>
    <definedName name="__APW_RESTORE_DATA943__" hidden="1">#REF!</definedName>
    <definedName name="__APW_RESTORE_DATA944__" hidden="1">#REF!</definedName>
    <definedName name="__APW_RESTORE_DATA945__" hidden="1">#REF!</definedName>
    <definedName name="__APW_RESTORE_DATA946__" hidden="1">#REF!</definedName>
    <definedName name="__APW_RESTORE_DATA947__" hidden="1">#REF!</definedName>
    <definedName name="__APW_RESTORE_DATA948__" hidden="1">#REF!</definedName>
    <definedName name="__APW_RESTORE_DATA949__" hidden="1">#REF!</definedName>
    <definedName name="__APW_RESTORE_DATA95__" hidden="1">#REF!</definedName>
    <definedName name="__APW_RESTORE_DATA950__" hidden="1">#REF!</definedName>
    <definedName name="__APW_RESTORE_DATA951__" hidden="1">#REF!</definedName>
    <definedName name="__APW_RESTORE_DATA952__" hidden="1">#REF!</definedName>
    <definedName name="__APW_RESTORE_DATA953__" hidden="1">#REF!</definedName>
    <definedName name="__APW_RESTORE_DATA954__" hidden="1">#REF!</definedName>
    <definedName name="__APW_RESTORE_DATA955__" hidden="1">#REF!</definedName>
    <definedName name="__APW_RESTORE_DATA956__" hidden="1">#REF!</definedName>
    <definedName name="__APW_RESTORE_DATA957__" hidden="1">#REF!</definedName>
    <definedName name="__APW_RESTORE_DATA958__" hidden="1">#REF!</definedName>
    <definedName name="__APW_RESTORE_DATA959__" hidden="1">#REF!</definedName>
    <definedName name="__APW_RESTORE_DATA96__" hidden="1">#REF!</definedName>
    <definedName name="__APW_RESTORE_DATA960__" hidden="1">#REF!</definedName>
    <definedName name="__APW_RESTORE_DATA961__" hidden="1">#REF!</definedName>
    <definedName name="__APW_RESTORE_DATA962__" hidden="1">#REF!</definedName>
    <definedName name="__APW_RESTORE_DATA963__" hidden="1">#REF!</definedName>
    <definedName name="__APW_RESTORE_DATA964__" hidden="1">#REF!</definedName>
    <definedName name="__APW_RESTORE_DATA965__" hidden="1">#REF!</definedName>
    <definedName name="__APW_RESTORE_DATA966__" hidden="1">#REF!</definedName>
    <definedName name="__APW_RESTORE_DATA967__" hidden="1">#REF!</definedName>
    <definedName name="__APW_RESTORE_DATA968__" hidden="1">#REF!</definedName>
    <definedName name="__APW_RESTORE_DATA969__" hidden="1">#REF!</definedName>
    <definedName name="__APW_RESTORE_DATA97__" hidden="1">#REF!</definedName>
    <definedName name="__APW_RESTORE_DATA970__" hidden="1">#REF!</definedName>
    <definedName name="__APW_RESTORE_DATA971__" hidden="1">#REF!</definedName>
    <definedName name="__APW_RESTORE_DATA972__" hidden="1">#REF!</definedName>
    <definedName name="__APW_RESTORE_DATA973__" hidden="1">#REF!</definedName>
    <definedName name="__APW_RESTORE_DATA974__" hidden="1">#REF!</definedName>
    <definedName name="__APW_RESTORE_DATA975__" hidden="1">#REF!</definedName>
    <definedName name="__APW_RESTORE_DATA976__" hidden="1">#REF!</definedName>
    <definedName name="__APW_RESTORE_DATA977__" hidden="1">#REF!</definedName>
    <definedName name="__APW_RESTORE_DATA978__" hidden="1">#REF!</definedName>
    <definedName name="__APW_RESTORE_DATA979__" hidden="1">#REF!</definedName>
    <definedName name="__APW_RESTORE_DATA98__" hidden="1">#REF!</definedName>
    <definedName name="__APW_RESTORE_DATA980__" hidden="1">#REF!</definedName>
    <definedName name="__APW_RESTORE_DATA981__" hidden="1">#REF!</definedName>
    <definedName name="__APW_RESTORE_DATA982__" hidden="1">#REF!</definedName>
    <definedName name="__APW_RESTORE_DATA983__" hidden="1">#REF!</definedName>
    <definedName name="__APW_RESTORE_DATA984__" hidden="1">#REF!</definedName>
    <definedName name="__APW_RESTORE_DATA985__" hidden="1">#REF!</definedName>
    <definedName name="__APW_RESTORE_DATA986__" hidden="1">#REF!</definedName>
    <definedName name="__APW_RESTORE_DATA987__" hidden="1">#REF!</definedName>
    <definedName name="__APW_RESTORE_DATA988__" hidden="1">#REF!</definedName>
    <definedName name="__APW_RESTORE_DATA989__" hidden="1">#REF!</definedName>
    <definedName name="__APW_RESTORE_DATA99__" hidden="1">#REF!</definedName>
    <definedName name="__APW_RESTORE_DATA990__" hidden="1">#REF!</definedName>
    <definedName name="__APW_RESTORE_DATA991__" hidden="1">#REF!</definedName>
    <definedName name="__APW_RESTORE_DATA992__" hidden="1">#REF!</definedName>
    <definedName name="__APW_RESTORE_DATA993__" hidden="1">#REF!</definedName>
    <definedName name="__APW_RESTORE_DATA994__" hidden="1">#REF!</definedName>
    <definedName name="__APW_RESTORE_DATA995__" hidden="1">#REF!</definedName>
    <definedName name="__APW_RESTORE_DATA996__" hidden="1">#REF!</definedName>
    <definedName name="__APW_RESTORE_DATA997__" hidden="1">#REF!</definedName>
    <definedName name="__APW_RESTORE_DATA998__" hidden="1">#REF!</definedName>
    <definedName name="__APW_RESTORE_DATA999__" hidden="1">#REF!</definedName>
    <definedName name="__as11">#REF!</definedName>
    <definedName name="__AUG1">#REF!</definedName>
    <definedName name="__AUS95">#REF!</definedName>
    <definedName name="__AUS96">#REF!</definedName>
    <definedName name="__b111" localSheetId="73" hidden="1">{#N/A,#N/A,FALSE,"Pharm";#N/A,#N/A,FALSE,"WWCM"}</definedName>
    <definedName name="__b111" hidden="1">{#N/A,#N/A,FALSE,"Pharm";#N/A,#N/A,FALSE,"WWCM"}</definedName>
    <definedName name="__bal2002">#REF!</definedName>
    <definedName name="__bal2003">#REF!</definedName>
    <definedName name="__bal3">#REF!</definedName>
    <definedName name="__BCP2">#REF!</definedName>
    <definedName name="__bel3000">#REF!</definedName>
    <definedName name="__BFI2">#REF!</definedName>
    <definedName name="__BOY2">#REF!</definedName>
    <definedName name="__BWI2">#REF!</definedName>
    <definedName name="__CAN94">#REF!</definedName>
    <definedName name="__CAN95">#REF!</definedName>
    <definedName name="__CAN96">#REF!</definedName>
    <definedName name="__cc2" localSheetId="73" hidden="1">{"bs",#N/A,FALSE,"SCF"}</definedName>
    <definedName name="__cc2" hidden="1">{"bs",#N/A,FALSE,"SCF"}</definedName>
    <definedName name="__cc2_1" localSheetId="73" hidden="1">{"bs",#N/A,FALSE,"SCF"}</definedName>
    <definedName name="__cc2_1" hidden="1">{"bs",#N/A,FALSE,"SCF"}</definedName>
    <definedName name="__cm2" localSheetId="73" hidden="1">{#N/A,#N/A,FALSE,"Retail Sales Rec Total";#N/A,#N/A,FALSE,"Journal Entries";#N/A,#N/A,FALSE,"Retail Sales Rec-US";#N/A,#N/A,FALSE,"Journal Entries-US";#N/A,#N/A,FALSE,"Retail Sales Rec-CRUZ";#N/A,#N/A,FALSE,"Journal Entries-CRUZ"}</definedName>
    <definedName name="__cm2" hidden="1">{#N/A,#N/A,FALSE,"Retail Sales Rec Total";#N/A,#N/A,FALSE,"Journal Entries";#N/A,#N/A,FALSE,"Retail Sales Rec-US";#N/A,#N/A,FALSE,"Journal Entries-US";#N/A,#N/A,FALSE,"Retail Sales Rec-CRUZ";#N/A,#N/A,FALSE,"Journal Entries-CRUZ"}</definedName>
    <definedName name="__daa70">#REF!</definedName>
    <definedName name="__DAT1">#REF!</definedName>
    <definedName name="__DAT12">#REF!</definedName>
    <definedName name="__DAT14">#REF!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EC1">#REF!</definedName>
    <definedName name="__dj2005" localSheetId="73" hidden="1">{"DetallexDep",#N/A,FALSE,"Giovanna (x DEPT)"}</definedName>
    <definedName name="__dj2005" hidden="1">{"DetallexDep",#N/A,FALSE,"Giovanna (x DEPT)"}</definedName>
    <definedName name="_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_EEm2">#REF!</definedName>
    <definedName name="__F99000">#REF!</definedName>
    <definedName name="__fcf10">#REF!</definedName>
    <definedName name="__fcf5">#REF!</definedName>
    <definedName name="__fcf96">#REF!</definedName>
    <definedName name="__FDS_HYPERLINK_TOGGLE_STATE__" hidden="1">"ON"</definedName>
    <definedName name="__FDS_UNIQUE_RANGE_ID_GENERATOR_COUNTER" hidden="1">1</definedName>
    <definedName name="__FDS_USED_FOR_REUSING_RANGE_IDS_RECYCLE" localSheetId="73" hidden="1">{152,168,338,189,173,195,158,390,7,11,232,378,159,175,261,183,177,129,8,155,265,394,57}</definedName>
    <definedName name="__FDS_USED_FOR_REUSING_RANGE_IDS_RECYCLE" hidden="1">{152,168,338,189,173,195,158,390,7,11,232,378,159,175,261,183,177,129,8,155,265,394,57}</definedName>
    <definedName name="__FEB1">#REF!</definedName>
    <definedName name="__FFR94">#REF!</definedName>
    <definedName name="__FFR95">#REF!</definedName>
    <definedName name="__FFR96">#REF!</definedName>
    <definedName name="__fx1">#REF!</definedName>
    <definedName name="__fy1">#REF!</definedName>
    <definedName name="__fy97" localSheetId="73" hidden="1">{#N/A,#N/A,FALSE,"FY97";#N/A,#N/A,FALSE,"FY98";#N/A,#N/A,FALSE,"FY99";#N/A,#N/A,FALSE,"FY00";#N/A,#N/A,FALSE,"FY01"}</definedName>
    <definedName name="__fy97" hidden="1">{#N/A,#N/A,FALSE,"FY97";#N/A,#N/A,FALSE,"FY98";#N/A,#N/A,FALSE,"FY99";#N/A,#N/A,FALSE,"FY00";#N/A,#N/A,FALSE,"FY01"}</definedName>
    <definedName name="_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gfg2" localSheetId="73" hidden="1">{"Sum WW A",#N/A,FALSE,"FY95SLS";"Sum WW B",#N/A,FALSE,"FY95SLS";"Sum US A",#N/A,FALSE,"FY95SLS";"Sum US B",#N/A,FALSE,"FY95SLS";"Sum US Bocg",#N/A,FALSE,"FY95SLS";"Sum Can A",#N/A,FALSE,"FY95SLS";"Sum Can B",#N/A,FALSE,"FY95SLS";"Sum Europe",#N/A,FALSE,"FY95SLS";"Sum Row",#N/A,FALSE,"FY95SLS"}</definedName>
    <definedName name="__gfg2" hidden="1">{"Sum WW A",#N/A,FALSE,"FY95SLS";"Sum WW B",#N/A,FALSE,"FY95SLS";"Sum US A",#N/A,FALSE,"FY95SLS";"Sum US B",#N/A,FALSE,"FY95SLS";"Sum US Bocg",#N/A,FALSE,"FY95SLS";"Sum Can A",#N/A,FALSE,"FY95SLS";"Sum Can B",#N/A,FALSE,"FY95SLS";"Sum Europe",#N/A,FALSE,"FY95SLS";"Sum Row",#N/A,FALSE,"FY95SLS"}</definedName>
    <definedName name="__gh45">#REF!</definedName>
    <definedName name="__gto3" localSheetId="73" hidden="1">{#N/A,#N/A,FALSE,"Sheet3"}</definedName>
    <definedName name="__gto3" hidden="1">{#N/A,#N/A,FALSE,"Sheet3"}</definedName>
    <definedName name="__gto33" localSheetId="73" hidden="1">{#N/A,#N/A,FALSE,"Sheet3"}</definedName>
    <definedName name="__gto33" hidden="1">{#N/A,#N/A,FALSE,"Sheet3"}</definedName>
    <definedName name="__HWO2" localSheetId="73" hidden="1">{"headcount for Marketing calendar 98",#N/A,FALSE,"Area";"headcount for Marketing for fiscal 1999",#N/A,FALSE,"Area";"headcount for Marketing for Fiscal 2000",#N/A,FALSE,"Area"}</definedName>
    <definedName name="__HWO2" hidden="1">{"headcount for Marketing calendar 98",#N/A,FALSE,"Area";"headcount for Marketing for fiscal 1999",#N/A,FALSE,"Area";"headcount for Marketing for Fiscal 2000",#N/A,FALSE,"Area"}</definedName>
    <definedName name="__I2004" localSheetId="73" hidden="1">{#N/A,#N/A,FALSE,"Aging Summary";#N/A,#N/A,FALSE,"Ratio Analysis";#N/A,#N/A,FALSE,"Test 120 Day Accts";#N/A,#N/A,FALSE,"Tickmarks"}</definedName>
    <definedName name="__I2004" hidden="1">{#N/A,#N/A,FALSE,"Aging Summary";#N/A,#N/A,FALSE,"Ratio Analysis";#N/A,#N/A,FALSE,"Test 120 Day Accts";#N/A,#N/A,FALSE,"Tickmarks"}</definedName>
    <definedName name="__i8">#REF!</definedName>
    <definedName name="__IER2">#REF!</definedName>
    <definedName name="__IntlFixup" hidden="1">TRUE</definedName>
    <definedName name="__IntlFixupTable" hidden="1">#REF!</definedName>
    <definedName name="__inv2"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2"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3"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inv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__JAN1">#REF!</definedName>
    <definedName name="__jim2" localSheetId="73" hidden="1">{#N/A,#N/A,FALSE,"L&amp;M Performance";#N/A,#N/A,FALSE,"Brand Performance";#N/A,#N/A,FALSE,"Marlboro Performance"}</definedName>
    <definedName name="__jim2" hidden="1">{#N/A,#N/A,FALSE,"L&amp;M Performance";#N/A,#N/A,FALSE,"Brand Performance";#N/A,#N/A,FALSE,"Marlboro Performance"}</definedName>
    <definedName name="__jo1" localSheetId="73" hidden="1">{#N/A,#N/A,FALSE,"Calculator"}</definedName>
    <definedName name="__jo1" hidden="1">{#N/A,#N/A,FALSE,"Calculator"}</definedName>
    <definedName name="__jo1_1" localSheetId="73" hidden="1">{#N/A,#N/A,FALSE,"Calculator"}</definedName>
    <definedName name="__jo1_1" hidden="1">{#N/A,#N/A,FALSE,"Calculator"}</definedName>
    <definedName name="__jo1_2" localSheetId="73" hidden="1">{#N/A,#N/A,FALSE,"Calculator"}</definedName>
    <definedName name="__jo1_2" hidden="1">{#N/A,#N/A,FALSE,"Calculator"}</definedName>
    <definedName name="__jo1_3" localSheetId="73" hidden="1">{#N/A,#N/A,FALSE,"Calculator"}</definedName>
    <definedName name="__jo1_3" hidden="1">{#N/A,#N/A,FALSE,"Calculator"}</definedName>
    <definedName name="__jo1_4" localSheetId="73" hidden="1">{#N/A,#N/A,FALSE,"Calculator"}</definedName>
    <definedName name="__jo1_4" hidden="1">{#N/A,#N/A,FALSE,"Calculator"}</definedName>
    <definedName name="__jo1_5" localSheetId="73" hidden="1">{#N/A,#N/A,FALSE,"Calculator"}</definedName>
    <definedName name="__jo1_5" hidden="1">{#N/A,#N/A,FALSE,"Calculator"}</definedName>
    <definedName name="__jp041">#REF!</definedName>
    <definedName name="__jul02" localSheetId="73" hidden="1">{#N/A,#N/A,FALSE,"MAY96 2260";#N/A,#N/A,FALSE,"system reclass";#N/A,#N/A,FALSE,"Items with no project number"}</definedName>
    <definedName name="__jul02" hidden="1">{#N/A,#N/A,FALSE,"MAY96 2260";#N/A,#N/A,FALSE,"system reclass";#N/A,#N/A,FALSE,"Items with no project number"}</definedName>
    <definedName name="__JUL1">#REF!</definedName>
    <definedName name="__JUN1">#REF!</definedName>
    <definedName name="__jyr6" localSheetId="73"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jyr6"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__kd0001">#REF!</definedName>
    <definedName name="__kd0002">#REF!</definedName>
    <definedName name="__kd0003">#REF!</definedName>
    <definedName name="__kd0004">#REF!</definedName>
    <definedName name="__kd0005">#REF!</definedName>
    <definedName name="__kd0006">#REF!</definedName>
    <definedName name="__kd0007">#REF!</definedName>
    <definedName name="__kd0008">#REF!</definedName>
    <definedName name="__kd0009">#REF!</definedName>
    <definedName name="__kd0010">#REF!</definedName>
    <definedName name="__kd0011">#REF!</definedName>
    <definedName name="__kd0012">#REF!</definedName>
    <definedName name="__kd2002">#REF!,#REF!,#REF!</definedName>
    <definedName name="__key1" hidden="1">#REF!</definedName>
    <definedName name="__Key2" hidden="1">#REF!</definedName>
    <definedName name="__key2001">#REF!,#REF!,#REF!</definedName>
    <definedName name="__khw123" hidden="1">#REF!</definedName>
    <definedName name="__krr2000">#REF!</definedName>
    <definedName name="__ktp2000">#REF!</definedName>
    <definedName name="__ktr2000">#REF!</definedName>
    <definedName name="__ktt2000">#REF!</definedName>
    <definedName name="__l1">#REF!</definedName>
    <definedName name="__l17">#REF!</definedName>
    <definedName name="__l18">#REF!</definedName>
    <definedName name="__l20">#REF!</definedName>
    <definedName name="__l21">#REF!</definedName>
    <definedName name="__l22">#REF!</definedName>
    <definedName name="__l23">#REF!</definedName>
    <definedName name="__l24">#REF!</definedName>
    <definedName name="__l26">#REF!</definedName>
    <definedName name="__l28">#REF!</definedName>
    <definedName name="__l29">#REF!</definedName>
    <definedName name="__l30">#REF!</definedName>
    <definedName name="__ll1"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_lll1" localSheetId="73" hidden="1">{#N/A,#N/A,FALSE,"voz corporativa";#N/A,#N/A,FALSE,"Transmisión de datos";#N/A,#N/A,FALSE,"Videoconferencia";#N/A,#N/A,FALSE,"Correo electrónico";#N/A,#N/A,FALSE,"Correo de voz";#N/A,#N/A,FALSE,"Megafax";#N/A,#N/A,FALSE,"Edi";#N/A,#N/A,FALSE,"Internet";#N/A,#N/A,FALSE,"VSAT";#N/A,#N/A,FALSE,"ing ult. milla"}</definedName>
    <definedName name="__lll1" hidden="1">{#N/A,#N/A,FALSE,"voz corporativa";#N/A,#N/A,FALSE,"Transmisión de datos";#N/A,#N/A,FALSE,"Videoconferencia";#N/A,#N/A,FALSE,"Correo electrónico";#N/A,#N/A,FALSE,"Correo de voz";#N/A,#N/A,FALSE,"Megafax";#N/A,#N/A,FALSE,"Edi";#N/A,#N/A,FALSE,"Internet";#N/A,#N/A,FALSE,"VSAT";#N/A,#N/A,FALSE,"ing ult. milla"}</definedName>
    <definedName name="__LT94">#REF!</definedName>
    <definedName name="__m1">#REF!</definedName>
    <definedName name="__m2">#REF!</definedName>
    <definedName name="__m3">#REF!</definedName>
    <definedName name="__m4">#REF!</definedName>
    <definedName name="__m5">#REF!</definedName>
    <definedName name="__MAR1">#REF!</definedName>
    <definedName name="__MAY1">#REF!</definedName>
    <definedName name="_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_new1" localSheetId="73" hidden="1">{#N/A,#N/A,FALSE,"Pharm";#N/A,#N/A,FALSE,"WWCM"}</definedName>
    <definedName name="__new1" hidden="1">{#N/A,#N/A,FALSE,"Pharm";#N/A,#N/A,FALSE,"WWCM"}</definedName>
    <definedName name="__new11" localSheetId="73" hidden="1">{#N/A,#N/A,FALSE,"Global by BU";#N/A,#N/A,FALSE,"U.S. by BU";#N/A,#N/A,FALSE,"Canada by BU";#N/A,#N/A,FALSE,"Europe by BU";#N/A,#N/A,FALSE,"Asia by BU";#N/A,#N/A,FALSE,"Cala by BU"}</definedName>
    <definedName name="__new11" hidden="1">{#N/A,#N/A,FALSE,"Global by BU";#N/A,#N/A,FALSE,"U.S. by BU";#N/A,#N/A,FALSE,"Canada by BU";#N/A,#N/A,FALSE,"Europe by BU";#N/A,#N/A,FALSE,"Asia by BU";#N/A,#N/A,FALSE,"Cala by BU"}</definedName>
    <definedName name="__nm1" localSheetId="73" hidden="1">{#N/A,#N/A,TRUE,"Monthly BCG";#N/A,#N/A,TRUE,"Qrt BCG";#N/A,#N/A,TRUE,"FY BCG";#N/A,#N/A,TRUE,"1Q BCG";#N/A,#N/A,TRUE,"2Q BCG";#N/A,#N/A,TRUE,"3Q BCG";#N/A,#N/A,TRUE,"4Q BCG"}</definedName>
    <definedName name="__nm1" hidden="1">{#N/A,#N/A,TRUE,"Monthly BCG";#N/A,#N/A,TRUE,"Qrt BCG";#N/A,#N/A,TRUE,"FY BCG";#N/A,#N/A,TRUE,"1Q BCG";#N/A,#N/A,TRUE,"2Q BCG";#N/A,#N/A,TRUE,"3Q BCG";#N/A,#N/A,TRUE,"4Q BCG"}</definedName>
    <definedName name="__nnn3"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nnn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_NOV1">#REF!</definedName>
    <definedName name="__NPV200">#REF!</definedName>
    <definedName name="__OC12">#REF!</definedName>
    <definedName name="__OCT1">#REF!</definedName>
    <definedName name="__OME65">#REF!</definedName>
    <definedName name="__pb2">#REF!</definedName>
    <definedName name="__PES95">#REF!</definedName>
    <definedName name="__PES96">#REF!</definedName>
    <definedName name="__PFY1">#REF!</definedName>
    <definedName name="__PFY2">#REF!</definedName>
    <definedName name="_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4" localSheetId="73" hidden="1">{#N/A,#N/A,FALSE,"Report Data";#N/A,#N/A,FALSE,"COMP POOL";#N/A,#N/A,FALSE,"COMP POOL NB95";#N/A,#N/A,FALSE,"COMP POOL NB94"}</definedName>
    <definedName name="__PL4" hidden="1">{#N/A,#N/A,FALSE,"Report Data";#N/A,#N/A,FALSE,"COMP POOL";#N/A,#N/A,FALSE,"COMP POOL NB95";#N/A,#N/A,FALSE,"COMP POOL NB94"}</definedName>
    <definedName name="_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_PSM3" localSheetId="73" hidden="1">{"Pound Sterling",#N/A,TRUE,"PPD";"Pound Sterling",#N/A,TRUE,"Anaquest";"Pound Sterling",#N/A,TRUE,"Delta";"Pound Sterling",#N/A,TRUE,"INO"}</definedName>
    <definedName name="__PSM3" hidden="1">{"Pound Sterling",#N/A,TRUE,"PPD";"Pound Sterling",#N/A,TRUE,"Anaquest";"Pound Sterling",#N/A,TRUE,"Delta";"Pound Sterling",#N/A,TRUE,"INO"}</definedName>
    <definedName name="__Q1" localSheetId="73" hidden="1">{"'Standalone List Price Trends'!$A$1:$X$56"}</definedName>
    <definedName name="__Q1" hidden="1">{"'Standalone List Price Trends'!$A$1:$X$56"}</definedName>
    <definedName name="__Q2" localSheetId="73" hidden="1">{"'Standalone List Price Trends'!$A$1:$X$56"}</definedName>
    <definedName name="__Q2" hidden="1">{"'Standalone List Price Trends'!$A$1:$X$56"}</definedName>
    <definedName name="__q3" hidden="1">#REF!</definedName>
    <definedName name="__Q4" localSheetId="73" hidden="1">{"'Standalone List Price Trends'!$A$1:$X$56"}</definedName>
    <definedName name="__Q4" hidden="1">{"'Standalone List Price Trends'!$A$1:$X$56"}</definedName>
    <definedName name="__Q5" localSheetId="73" hidden="1">{"'Standalone List Price Trends'!$A$1:$X$56"}</definedName>
    <definedName name="__Q5" hidden="1">{"'Standalone List Price Trends'!$A$1:$X$56"}</definedName>
    <definedName name="__Q9" localSheetId="73" hidden="1">{"'Standalone List Price Trends'!$A$1:$X$56"}</definedName>
    <definedName name="__Q9" hidden="1">{"'Standalone List Price Trends'!$A$1:$X$56"}</definedName>
    <definedName name="__r" localSheetId="73" hidden="1">{#N/A,#N/A,FALSE,"Actual";#N/A,#N/A,FALSE,"Management Report 2";#N/A,#N/A,FALSE,"Management Report 3";#N/A,#N/A,FALSE,"Ergebnis";#N/A,#N/A,FALSE,"Summary";#N/A,#N/A,FALSE,"Konrzern";#N/A,#N/A,FALSE,"Abweichung Budget-Actuell"}</definedName>
    <definedName name="__r" hidden="1">{#N/A,#N/A,FALSE,"Actual";#N/A,#N/A,FALSE,"Management Report 2";#N/A,#N/A,FALSE,"Management Report 3";#N/A,#N/A,FALSE,"Ergebnis";#N/A,#N/A,FALSE,"Summary";#N/A,#N/A,FALSE,"Konrzern";#N/A,#N/A,FALSE,"Abweichung Budget-Actuell"}</definedName>
    <definedName name="__r_1" localSheetId="73" hidden="1">{#N/A,#N/A,FALSE,"Actual";#N/A,#N/A,FALSE,"Management Report 2";#N/A,#N/A,FALSE,"Management Report 3";#N/A,#N/A,FALSE,"Ergebnis";#N/A,#N/A,FALSE,"Summary";#N/A,#N/A,FALSE,"Konrzern";#N/A,#N/A,FALSE,"Abweichung Budget-Actuell"}</definedName>
    <definedName name="__r_1" hidden="1">{#N/A,#N/A,FALSE,"Actual";#N/A,#N/A,FALSE,"Management Report 2";#N/A,#N/A,FALSE,"Management Report 3";#N/A,#N/A,FALSE,"Ergebnis";#N/A,#N/A,FALSE,"Summary";#N/A,#N/A,FALSE,"Konrzern";#N/A,#N/A,FALSE,"Abweichung Budget-Actuell"}</definedName>
    <definedName name="__r_2" localSheetId="73" hidden="1">{#N/A,#N/A,FALSE,"Actual";#N/A,#N/A,FALSE,"Management Report 2";#N/A,#N/A,FALSE,"Management Report 3";#N/A,#N/A,FALSE,"Ergebnis";#N/A,#N/A,FALSE,"Summary";#N/A,#N/A,FALSE,"Konrzern";#N/A,#N/A,FALSE,"Abweichung Budget-Actuell"}</definedName>
    <definedName name="__r_2" hidden="1">{#N/A,#N/A,FALSE,"Actual";#N/A,#N/A,FALSE,"Management Report 2";#N/A,#N/A,FALSE,"Management Report 3";#N/A,#N/A,FALSE,"Ergebnis";#N/A,#N/A,FALSE,"Summary";#N/A,#N/A,FALSE,"Konrzern";#N/A,#N/A,FALSE,"Abweichung Budget-Actuell"}</definedName>
    <definedName name="__r_3" localSheetId="73" hidden="1">{#N/A,#N/A,FALSE,"Actual";#N/A,#N/A,FALSE,"Management Report 2";#N/A,#N/A,FALSE,"Management Report 3";#N/A,#N/A,FALSE,"Ergebnis";#N/A,#N/A,FALSE,"Summary";#N/A,#N/A,FALSE,"Konrzern";#N/A,#N/A,FALSE,"Abweichung Budget-Actuell"}</definedName>
    <definedName name="__r_3" hidden="1">{#N/A,#N/A,FALSE,"Actual";#N/A,#N/A,FALSE,"Management Report 2";#N/A,#N/A,FALSE,"Management Report 3";#N/A,#N/A,FALSE,"Ergebnis";#N/A,#N/A,FALSE,"Summary";#N/A,#N/A,FALSE,"Konrzern";#N/A,#N/A,FALSE,"Abweichung Budget-Actuell"}</definedName>
    <definedName name="__r_4" localSheetId="73" hidden="1">{#N/A,#N/A,FALSE,"Actual";#N/A,#N/A,FALSE,"Management Report 2";#N/A,#N/A,FALSE,"Management Report 3";#N/A,#N/A,FALSE,"Ergebnis";#N/A,#N/A,FALSE,"Summary";#N/A,#N/A,FALSE,"Konrzern";#N/A,#N/A,FALSE,"Abweichung Budget-Actuell"}</definedName>
    <definedName name="__r_4" hidden="1">{#N/A,#N/A,FALSE,"Actual";#N/A,#N/A,FALSE,"Management Report 2";#N/A,#N/A,FALSE,"Management Report 3";#N/A,#N/A,FALSE,"Ergebnis";#N/A,#N/A,FALSE,"Summary";#N/A,#N/A,FALSE,"Konrzern";#N/A,#N/A,FALSE,"Abweichung Budget-Actuell"}</definedName>
    <definedName name="__r_5" localSheetId="73" hidden="1">{#N/A,#N/A,FALSE,"Actual";#N/A,#N/A,FALSE,"Management Report 2";#N/A,#N/A,FALSE,"Management Report 3";#N/A,#N/A,FALSE,"Ergebnis";#N/A,#N/A,FALSE,"Summary";#N/A,#N/A,FALSE,"Konrzern";#N/A,#N/A,FALSE,"Abweichung Budget-Actuell"}</definedName>
    <definedName name="__r_5" hidden="1">{#N/A,#N/A,FALSE,"Actual";#N/A,#N/A,FALSE,"Management Report 2";#N/A,#N/A,FALSE,"Management Report 3";#N/A,#N/A,FALSE,"Ergebnis";#N/A,#N/A,FALSE,"Summary";#N/A,#N/A,FALSE,"Konrzern";#N/A,#N/A,FALSE,"Abweichung Budget-Actuell"}</definedName>
    <definedName name="__r2" localSheetId="73" hidden="1">{#N/A,#N/A,FALSE,"Actual";#N/A,#N/A,FALSE,"Management Report 2";#N/A,#N/A,FALSE,"Management Report 3";#N/A,#N/A,FALSE,"Ergebnis";#N/A,#N/A,FALSE,"Summary";#N/A,#N/A,FALSE,"Konrzern";#N/A,#N/A,FALSE,"Abweichung Budget-Actuell"}</definedName>
    <definedName name="__r2" hidden="1">{#N/A,#N/A,FALSE,"Actual";#N/A,#N/A,FALSE,"Management Report 2";#N/A,#N/A,FALSE,"Management Report 3";#N/A,#N/A,FALSE,"Ergebnis";#N/A,#N/A,FALSE,"Summary";#N/A,#N/A,FALSE,"Konrzern";#N/A,#N/A,FALSE,"Abweichung Budget-Actuell"}</definedName>
    <definedName name="__rd2" localSheetId="73" hidden="1">{"BS_YEARLY",#N/A,FALSE,"BS";"BS_Y1",#N/A,FALSE,"BS";"BS_Y2",#N/A,FALSE,"BS";"BS_Y3",#N/A,FALSE,"BS";"BS_Y4",#N/A,FALSE,"BS";"BS_Y5",#N/A,FALSE,"BS";"BS_Y6",#N/A,FALSE,"BS"}</definedName>
    <definedName name="__rd2" hidden="1">{"BS_YEARLY",#N/A,FALSE,"BS";"BS_Y1",#N/A,FALSE,"BS";"BS_Y2",#N/A,FALSE,"BS";"BS_Y3",#N/A,FALSE,"BS";"BS_Y4",#N/A,FALSE,"BS";"BS_Y5",#N/A,FALSE,"BS";"BS_Y6",#N/A,FALSE,"BS"}</definedName>
    <definedName name="__rd3" localSheetId="73" hidden="1">{"PL_YEARLY",#N/A,FALSE,"PL";"PL_Y1",#N/A,FALSE,"PL";"PL_Y2",#N/A,FALSE,"PL";"PL_Y3",#N/A,FALSE,"PL";"PL_Y4",#N/A,FALSE,"PL";"PL_Y5",#N/A,FALSE,"PL";"PL_Y6",#N/A,FALSE,"PL"}</definedName>
    <definedName name="__rd3" hidden="1">{"PL_YEARLY",#N/A,FALSE,"PL";"PL_Y1",#N/A,FALSE,"PL";"PL_Y2",#N/A,FALSE,"PL";"PL_Y3",#N/A,FALSE,"PL";"PL_Y4",#N/A,FALSE,"PL";"PL_Y5",#N/A,FALSE,"PL";"PL_Y6",#N/A,FALSE,"PL"}</definedName>
    <definedName name="__rw1" localSheetId="73" hidden="1">{"'Standalone List Price Trends'!$A$1:$X$56"}</definedName>
    <definedName name="__rw1" hidden="1">{"'Standalone List Price Trends'!$A$1:$X$56"}</definedName>
    <definedName name="__rw2" localSheetId="73" hidden="1">{"'Standalone List Price Trends'!$A$1:$X$56"}</definedName>
    <definedName name="__rw2" hidden="1">{"'Standalone List Price Trends'!$A$1:$X$56"}</definedName>
    <definedName name="__rw3" localSheetId="73" hidden="1">{"'Standalone List Price Trends'!$A$1:$X$56"}</definedName>
    <definedName name="__rw3" hidden="1">{"'Standalone List Price Trends'!$A$1:$X$56"}</definedName>
    <definedName name="__rw4" localSheetId="73" hidden="1">{"'Standalone List Price Trends'!$A$1:$X$56"}</definedName>
    <definedName name="__rw4" hidden="1">{"'Standalone List Price Trends'!$A$1:$X$56"}</definedName>
    <definedName name="__Seg1">#REF!</definedName>
    <definedName name="__Seg2">#REF!</definedName>
    <definedName name="__Seg3">#REF!</definedName>
    <definedName name="__Seg4">#REF!</definedName>
    <definedName name="__SEP1">#REF!</definedName>
    <definedName name="__STR3007">#REF!</definedName>
    <definedName name="__STR3008">#REF!</definedName>
    <definedName name="__STR3009">#REF!</definedName>
    <definedName name="__STR3010">#REF!</definedName>
    <definedName name="__STR3011">#REF!</definedName>
    <definedName name="__STR4050">#REF!</definedName>
    <definedName name="__STR4051">#REF!</definedName>
    <definedName name="__STR4052">#REF!</definedName>
    <definedName name="__STR4055">#REF!</definedName>
    <definedName name="__STR4056">#REF!</definedName>
    <definedName name="__STR4057">#REF!</definedName>
    <definedName name="__sub1">#REF!</definedName>
    <definedName name="__sub2">#REF!</definedName>
    <definedName name="__sub3">#REF!</definedName>
    <definedName name="__sub4">#REF!</definedName>
    <definedName name="__sub5">#REF!</definedName>
    <definedName name="__sub6">#REF!</definedName>
    <definedName name="__sub7">#REF!</definedName>
    <definedName name="__sub8">#REF!</definedName>
    <definedName name="__t1" localSheetId="73" hidden="1">{"bs",#N/A,FALSE,"SCF"}</definedName>
    <definedName name="__t1" hidden="1">{"bs",#N/A,FALSE,"SCF"}</definedName>
    <definedName name="__t1_1" localSheetId="73" hidden="1">{"bs",#N/A,FALSE,"SCF"}</definedName>
    <definedName name="__t1_1" hidden="1">{"bs",#N/A,FALSE,"SCF"}</definedName>
    <definedName name="__T2" localSheetId="73" hidden="1">{"Units A",#N/A,FALSE,"FY95SLS";"Units B",#N/A,FALSE,"FY95SLS"}</definedName>
    <definedName name="__T2" hidden="1">{"Units A",#N/A,FALSE,"FY95SLS";"Units B",#N/A,FALSE,"FY95SLS"}</definedName>
    <definedName name="__t3" hidden="1">#N/A</definedName>
    <definedName name="__tab1">#REF!</definedName>
    <definedName name="__TAB2">#REF!</definedName>
    <definedName name="__TAB3">#REF!</definedName>
    <definedName name="__TAB4">#REF!</definedName>
    <definedName name="__TAB5">#REF!</definedName>
    <definedName name="__tax1">#REF!</definedName>
    <definedName name="__tax2">#REF!</definedName>
    <definedName name="__tax3">#REF!</definedName>
    <definedName name="__tax4">#REF!</definedName>
    <definedName name="__TC3" hidden="1">#REF!</definedName>
    <definedName name="__te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_te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_te3"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_te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_tm1" localSheetId="73" hidden="1">{#N/A,#N/A,FALSE,"Pharm";#N/A,#N/A,FALSE,"WWCM"}</definedName>
    <definedName name="__tm1" hidden="1">{#N/A,#N/A,FALSE,"Pharm";#N/A,#N/A,FALSE,"WWCM"}</definedName>
    <definedName name="__tuy4">#REF!</definedName>
    <definedName name="__UMG1">#REF!</definedName>
    <definedName name="__UMG2">#REF!</definedName>
    <definedName name="__UMG3">#REF!</definedName>
    <definedName name="__UMG4">#REF!</definedName>
    <definedName name="_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_VLC2">#REF!</definedName>
    <definedName name="__we1">#N/A</definedName>
    <definedName name="_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_WK01">#REF!</definedName>
    <definedName name="__WK02">#REF!</definedName>
    <definedName name="__wpl2" localSheetId="73" hidden="1">{#N/A,#N/A,FALSE,"Aging Summary";#N/A,#N/A,FALSE,"Ratio Analysis";#N/A,#N/A,FALSE,"Test 120 Day Accts";#N/A,#N/A,FALSE,"Tickmarks"}</definedName>
    <definedName name="__wpl2" hidden="1">{#N/A,#N/A,FALSE,"Aging Summary";#N/A,#N/A,FALSE,"Ratio Analysis";#N/A,#N/A,FALSE,"Test 120 Day Accts";#N/A,#N/A,FALSE,"Tickmarks"}</definedName>
    <definedName name="__wr1" localSheetId="73" hidden="1">{"hist_bs",#N/A,FALSE,"Exhibit D,E1,E2";#N/A,#N/A,FALSE,"Exhibit E3";#N/A,#N/A,FALSE,"Mgmt. Projtn";#N/A,#N/A,FALSE,"Exhibit B-1";#N/A,#N/A,FALSE,"Exhibit A";#N/A,#N/A,FALSE,"WACC";#N/A,#N/A,FALSE,"Control";"hist_inc",#N/A,FALSE,"Exhibit D,E1,E2"}</definedName>
    <definedName name="__wr1" hidden="1">{"hist_bs",#N/A,FALSE,"Exhibit D,E1,E2";#N/A,#N/A,FALSE,"Exhibit E3";#N/A,#N/A,FALSE,"Mgmt. Projtn";#N/A,#N/A,FALSE,"Exhibit B-1";#N/A,#N/A,FALSE,"Exhibit A";#N/A,#N/A,FALSE,"WACC";#N/A,#N/A,FALSE,"Control";"hist_inc",#N/A,FALSE,"Exhibit D,E1,E2"}</definedName>
    <definedName name="__wrn1" localSheetId="73" hidden="1">{#N/A,#N/A,FALSE,"MBR PCS";#N/A,#N/A,FALSE,"MBR CIG";#N/A,#N/A,FALSE,"MBR iDEN";#N/A,#N/A,FALSE,"MBR_FWT";#N/A,#N/A,FALSE,"MBR TOTAL"}</definedName>
    <definedName name="__wrn1" hidden="1">{#N/A,#N/A,FALSE,"MBR PCS";#N/A,#N/A,FALSE,"MBR CIG";#N/A,#N/A,FALSE,"MBR iDEN";#N/A,#N/A,FALSE,"MBR_FWT";#N/A,#N/A,FALSE,"MBR TOTAL"}</definedName>
    <definedName name="__WSP2">#REF!</definedName>
    <definedName name="__www1" localSheetId="73" hidden="1">{#N/A,#N/A,FALSE,"Calculator"}</definedName>
    <definedName name="__www1" hidden="1">{#N/A,#N/A,FALSE,"Calculator"}</definedName>
    <definedName name="__www1_1" localSheetId="73" hidden="1">{#N/A,#N/A,FALSE,"Calculator"}</definedName>
    <definedName name="__www1_1" hidden="1">{#N/A,#N/A,FALSE,"Calculator"}</definedName>
    <definedName name="__www1_2" localSheetId="73" hidden="1">{#N/A,#N/A,FALSE,"Calculator"}</definedName>
    <definedName name="__www1_2" hidden="1">{#N/A,#N/A,FALSE,"Calculator"}</definedName>
    <definedName name="__www1_3" localSheetId="73" hidden="1">{#N/A,#N/A,FALSE,"Calculator"}</definedName>
    <definedName name="__www1_3" hidden="1">{#N/A,#N/A,FALSE,"Calculator"}</definedName>
    <definedName name="__www1_4" localSheetId="73" hidden="1">{#N/A,#N/A,FALSE,"Calculator"}</definedName>
    <definedName name="__www1_4" hidden="1">{#N/A,#N/A,FALSE,"Calculator"}</definedName>
    <definedName name="__www1_5" localSheetId="73" hidden="1">{#N/A,#N/A,FALSE,"Calculator"}</definedName>
    <definedName name="__www1_5" hidden="1">{#N/A,#N/A,FALSE,"Calculator"}</definedName>
    <definedName name="__www2" localSheetId="73" hidden="1">{#N/A,#N/A,FALSE,"Calculator"}</definedName>
    <definedName name="__www2" hidden="1">{#N/A,#N/A,FALSE,"Calculator"}</definedName>
    <definedName name="__www2_1" localSheetId="73" hidden="1">{#N/A,#N/A,FALSE,"Calculator"}</definedName>
    <definedName name="__www2_1" hidden="1">{#N/A,#N/A,FALSE,"Calculator"}</definedName>
    <definedName name="__www2_2" localSheetId="73" hidden="1">{#N/A,#N/A,FALSE,"Calculator"}</definedName>
    <definedName name="__www2_2" hidden="1">{#N/A,#N/A,FALSE,"Calculator"}</definedName>
    <definedName name="__www2_3" localSheetId="73" hidden="1">{#N/A,#N/A,FALSE,"Calculator"}</definedName>
    <definedName name="__www2_3" hidden="1">{#N/A,#N/A,FALSE,"Calculator"}</definedName>
    <definedName name="__www2_4" localSheetId="73" hidden="1">{#N/A,#N/A,FALSE,"Calculator"}</definedName>
    <definedName name="__www2_4" hidden="1">{#N/A,#N/A,FALSE,"Calculator"}</definedName>
    <definedName name="__www2_5" localSheetId="73" hidden="1">{#N/A,#N/A,FALSE,"Calculator"}</definedName>
    <definedName name="__www2_5" hidden="1">{#N/A,#N/A,FALSE,"Calculator"}</definedName>
    <definedName name="__x1">#REF!</definedName>
    <definedName name="__x10">#REF!</definedName>
    <definedName name="__x11">#REF!</definedName>
    <definedName name="__x13" hidden="1">#REF!</definedName>
    <definedName name="__x14" hidden="1">#REF!</definedName>
    <definedName name="__x15" hidden="1">#REF!</definedName>
    <definedName name="__x16" hidden="1">#REF!</definedName>
    <definedName name="__x17" hidden="1">#REF!</definedName>
    <definedName name="__x2">#REF!</definedName>
    <definedName name="__x3">#REF!</definedName>
    <definedName name="__x4">#REF!</definedName>
    <definedName name="__x5">#REF!</definedName>
    <definedName name="__x6">#REF!</definedName>
    <definedName name="__x7">#REF!</definedName>
    <definedName name="__x8" hidden="1">#REF!</definedName>
    <definedName name="__x9">#REF!</definedName>
    <definedName name="__xlfn.BAHTTEXT">#NAME?</definedName>
    <definedName name="__xlfn.COUNTIFS" hidden="1">#NAME?</definedName>
    <definedName name="__xlfn.RTD">#NAME?</definedName>
    <definedName name="__y1">#REF!</definedName>
    <definedName name="__y2">#REF!</definedName>
    <definedName name="__y3">#REF!</definedName>
    <definedName name="__YR2001">#REF!</definedName>
    <definedName name="__YR2002">#REF!</definedName>
    <definedName name="__YR2003">#REF!</definedName>
    <definedName name="__YR2004">#REF!</definedName>
    <definedName name="__YR2005">#REF!</definedName>
    <definedName name="__YR2006">#REF!</definedName>
    <definedName name="__YR2007">#REF!</definedName>
    <definedName name="_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Z04" hidden="1">{#N/A,#N/A,FALSE,"Australia";#N/A,#N/A,FALSE,"Austria";#N/A,#N/A,FALSE,"Belgium";#N/A,#N/A,FALSE,"Canada";#N/A,#N/A,FALSE,"France";#N/A,#N/A,FALSE,"Germany";#N/A,#N/A,FALSE,"Hong Kong";#N/A,#N/A,FALSE,"Italy";#N/A,#N/A,FALSE,"Japan";#N/A,#N/A,FALSE,"Korea";#N/A,#N/A,FALSE,"Mexico";#N/A,#N/A,FALSE,"Poland";#N/A,#N/A,FALSE,"Spain";#N/A,#N/A,FALSE,"Switzerland";#N/A,#N/A,FALSE,"UK"}</definedName>
    <definedName name="_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_Z05" hidden="1">{#N/A,#N/A,FALSE,"Australia";#N/A,#N/A,FALSE,"Austria";#N/A,#N/A,FALSE,"Belgium";#N/A,#N/A,FALSE,"Canada";#N/A,#N/A,FALSE,"France";#N/A,#N/A,FALSE,"Germany";#N/A,#N/A,FALSE,"Hong Kong";#N/A,#N/A,FALSE,"Italy";#N/A,#N/A,FALSE,"Japan";#N/A,#N/A,FALSE,"Korea";#N/A,#N/A,FALSE,"Mexico";#N/A,#N/A,FALSE,"Poland";#N/A,#N/A,FALSE,"Spain";#N/A,#N/A,FALSE,"Switzerland";#N/A,#N/A,FALSE,"UK"}</definedName>
    <definedName name="_01">#REF!</definedName>
    <definedName name="_01_15_2001">#REF!</definedName>
    <definedName name="_01_Aug">#REF!</definedName>
    <definedName name="_01aug2">#REF!</definedName>
    <definedName name="_02">#REF!</definedName>
    <definedName name="_02_Aug">#REF!</definedName>
    <definedName name="_02_May">#REF!</definedName>
    <definedName name="_03">#REF!</definedName>
    <definedName name="_03_Jul">#REF!</definedName>
    <definedName name="_04">#REF!</definedName>
    <definedName name="_044">#REF!</definedName>
    <definedName name="_05">#REF!</definedName>
    <definedName name="_05_Lease_Cost_Sum_Data_Total_CurrentPeriod_D_CIP">#REF!</definedName>
    <definedName name="_05_Lease_Cost_Sum_Data_Total_CurrentPeriod_D_Cost_Sales">#REF!</definedName>
    <definedName name="_05_Lease_Cost_Sum_Data_Total_CurrentPeriod_D_Fixed_Lease">#REF!</definedName>
    <definedName name="_05_Lease_Cost_Sum_Data_Total_CurrentPeriod_D_Inventory">#REF!</definedName>
    <definedName name="_05_Lease_Cost_Sum_Data_Total_CurrentPeriod_D_OM">#REF!</definedName>
    <definedName name="_05_Lease_Cost_Sum_Data_Total_CurrentPeriod_D_SGA">#REF!</definedName>
    <definedName name="_05_Lease_Cost_Sum_Data_Total_CurrentPeriod_D_Short_Term_Lease">#REF!</definedName>
    <definedName name="_05_Lease_Cost_Sum_Data_Total_CurrentPeriod_D_Variable_Lease">#REF!</definedName>
    <definedName name="_05_Lease_Cost_Sum_Data_Total_CurrentPeriod_Q_D_Cost_Sales">#REF!</definedName>
    <definedName name="_05_Lease_Cost_Sum_Data_Total_CurrentPeriod_Q_D_Fixed_Lease">#REF!</definedName>
    <definedName name="_05_Lease_Cost_Sum_Data_Total_CurrentPeriod_Q_D_OM">#REF!</definedName>
    <definedName name="_05_Lease_Cost_Sum_Data_Total_CurrentPeriod_Q_D_SGA">#REF!</definedName>
    <definedName name="_05_Lease_Cost_Sum_Data_Total_CurrentPeriod_Q_D_Short_Term_Lease">#REF!</definedName>
    <definedName name="_05_Lease_Cost_Sum_Data_Total_CurrentPeriod_Q_D_Variable_Lease">#REF!</definedName>
    <definedName name="_05_Lease_Cost_Sum_Data_Total_CurrentPeriod_T_Capitalized_Lease">#REF!</definedName>
    <definedName name="_0555">#REF!</definedName>
    <definedName name="_05555">#REF!</definedName>
    <definedName name="_06">#REF!</definedName>
    <definedName name="_06_Jun">#REF!</definedName>
    <definedName name="_066">#REF!</definedName>
    <definedName name="_07">#REF!</definedName>
    <definedName name="_077">#REF!</definedName>
    <definedName name="_0777">#REF!</definedName>
    <definedName name="_08">#REF!</definedName>
    <definedName name="_08888">#REF!</definedName>
    <definedName name="_09">#REF!</definedName>
    <definedName name="_1">#REF!</definedName>
    <definedName name="_1.1">#REF!</definedName>
    <definedName name="_1.2">#REF!</definedName>
    <definedName name="_1.3">#REF!</definedName>
    <definedName name="_1__123Graph_ACHART_1" hidden="1">#REF!</definedName>
    <definedName name="_1__123Graph_AChart_10B" hidden="1">#REF!</definedName>
    <definedName name="_1__123Graph_ACHART_111" hidden="1">#REF!</definedName>
    <definedName name="_1__123Graph_ACHART_15" hidden="1">#REF!</definedName>
    <definedName name="_1__123Graph_ACHART_17" hidden="1">#REF!</definedName>
    <definedName name="_1__123Graph_ACHART_29" hidden="1">#REF!</definedName>
    <definedName name="_1__123Graph_AR_M_MARG" hidden="1">#REF!</definedName>
    <definedName name="_1__123Graph_BCHART_1" hidden="1">#REF!</definedName>
    <definedName name="_1__123Graph_BCHART_5" hidden="1">#REF!</definedName>
    <definedName name="_1__123Graph_ECHART_6" hidden="1">#REF!</definedName>
    <definedName name="_1__FDSAUDITLINK__" localSheetId="73"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1_0_Table2_" hidden="1">#REF!</definedName>
    <definedName name="_10">#REF!</definedName>
    <definedName name="_10__123Graph_ACHART_1" hidden="1">#REF!</definedName>
    <definedName name="_10__123Graph_ACHART_111" hidden="1">#REF!</definedName>
    <definedName name="_10__123Graph_ACHART_17" hidden="1">#REF!</definedName>
    <definedName name="_10__123Graph_AChart_17B" hidden="1">#REF!</definedName>
    <definedName name="_10__123Graph_AChart_20C" hidden="1">#REF!</definedName>
    <definedName name="_10__123Graph_ACHART_29" hidden="1">#REF!</definedName>
    <definedName name="_10__123Graph_ACHART_7" hidden="1">#REF!</definedName>
    <definedName name="_10__123Graph_AWAGES_BY_B_U" hidden="1">#REF!</definedName>
    <definedName name="_10__123Graph_BCHART_1" hidden="1">#REF!</definedName>
    <definedName name="_10__123Graph_BCHART_112" hidden="1">#REF!</definedName>
    <definedName name="_10__123Graph_BCHART_2" hidden="1">#REF!</definedName>
    <definedName name="_10__123Graph_BChart_2D" hidden="1">#REF!</definedName>
    <definedName name="_10__123Graph_BCHART_3" hidden="1">#N/A</definedName>
    <definedName name="_10__123Graph_BCHART_8" hidden="1">#REF!</definedName>
    <definedName name="_10__123Graph_BSENS_COMPARISON" hidden="1">#REF!</definedName>
    <definedName name="_10__123Graph_CCHART_111" hidden="1">#REF!</definedName>
    <definedName name="_10__123Graph_CCHART_3" hidden="1">#REF!</definedName>
    <definedName name="_10__123Graph_COP75_25PRICE" hidden="1">#REF!</definedName>
    <definedName name="_10__123Graph_DCHART_1" hidden="1">#REF!</definedName>
    <definedName name="_10__123Graph_LBL_ACHART_3" hidden="1">#REF!</definedName>
    <definedName name="_10__123Graph_XCHART_1" hidden="1">#REF!</definedName>
    <definedName name="_10__123Graph_XCHART_15" hidden="1">#REF!</definedName>
    <definedName name="_10__FDSAUDITLINK__" localSheetId="73"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10_0__123Grap" hidden="1">#REF!</definedName>
    <definedName name="_10_0_Table2_" hidden="1">#REF!</definedName>
    <definedName name="_10_May">#REF!</definedName>
    <definedName name="_100">#REF!</definedName>
    <definedName name="_100__123Graph_CChart_16B" hidden="1">#REF!</definedName>
    <definedName name="_100__123Graph_COP75_25PRICE" hidden="1">#REF!</definedName>
    <definedName name="_100__123Graph_XChart_4A" hidden="1">#REF!</definedName>
    <definedName name="_100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101__123Graph_XChart_5A" hidden="1">#REF!</definedName>
    <definedName name="_101__FDSAUDITLINK__" localSheetId="73" hidden="1">{"fdsup://IBCentral/FAT Viewer?action=UPDATE&amp;creator=factset&amp;DOC_NAME=fat:reuters_qtrly_source_window.fat&amp;display_string=Audit&amp;DYN_ARGS=TRUE&amp;VAR:ID1=31421110&amp;VAR:RCODE=DSTT&amp;VAR:SDATE=20070999&amp;VAR:FREQ=Quarterly&amp;VAR:RELITEM=RP&amp;VAR:CURRENCY=&amp;VAR:CURRSOURCE=EX","SHARE&amp;VAR:NATFREQ=QUARTERLY&amp;VAR:RFIELD=FINALIZED&amp;VAR:DB_TYPE=&amp;VAR:UNITS=M&amp;window=popup&amp;width=450&amp;height=300&amp;START_MAXIMIZED=FALSE"}</definedName>
    <definedName name="_101__FDSAUDITLINK__" hidden="1">{"fdsup://IBCentral/FAT Viewer?action=UPDATE&amp;creator=factset&amp;DOC_NAME=fat:reuters_qtrly_source_window.fat&amp;display_string=Audit&amp;DYN_ARGS=TRUE&amp;VAR:ID1=31421110&amp;VAR:RCODE=DSTT&amp;VAR:SDATE=20070999&amp;VAR:FREQ=Quarterly&amp;VAR:RELITEM=RP&amp;VAR:CURRENCY=&amp;VAR:CURRSOURCE=EX","SHARE&amp;VAR:NATFREQ=QUARTERLY&amp;VAR:RFIELD=FINALIZED&amp;VAR:DB_TYPE=&amp;VAR:UNITS=M&amp;window=popup&amp;width=450&amp;height=300&amp;START_MAXIMIZED=FALSE"}</definedName>
    <definedName name="_102__123Graph_CChart_17B" hidden="1">#REF!</definedName>
    <definedName name="_102__123Graph_EO_MPRICE" hidden="1">#REF!</definedName>
    <definedName name="_102__123Graph_XChart_6A" hidden="1">#REF!</definedName>
    <definedName name="_102__FDSAUDITLINK__" localSheetId="73"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2__FDSAUDITLINK__"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3__123Graph_XChart_7A" hidden="1">#REF!</definedName>
    <definedName name="_103__FDSAUDITLINK__" localSheetId="73"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3__FDSAUDITLINK__" hidden="1">{"fdsup://IBCentral/FAT Viewer?action=UPDATE&amp;creator=factset&amp;DOC_NAME=fat:reuters_qtrly_source_window.fat&amp;display_string=Audit&amp;DYN_ARGS=TRUE&amp;VAR:ID1=93005910&amp;VAR:RCODE=LTTD&amp;VAR:SDATE=20070999&amp;VAR:FREQ=Quarterly&amp;VAR:RELITEM=RP&amp;VAR:CURRENCY=&amp;VAR:CURRSOURCE=EX","SHARE&amp;VAR:NATFREQ=QUARTERLY&amp;VAR:RFIELD=FINALIZED&amp;VAR:DB_TYPE=&amp;VAR:UNITS=M&amp;window=popup&amp;width=450&amp;height=300&amp;START_MAXIMIZED=FALSE"}</definedName>
    <definedName name="_104__123Graph_CChart_22C" hidden="1">#REF!</definedName>
    <definedName name="_104__123Graph_XChart_8A" hidden="1">#REF!</definedName>
    <definedName name="_104__FDSAUDITLINK__" localSheetId="73"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4__FDSAUDITLINK__"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5__123Graph_XChart_9A" hidden="1">#REF!</definedName>
    <definedName name="_105__FDSAUDITLINK__" localSheetId="73"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5__FDSAUDITLINK__" hidden="1">{"fdsup://IBCentral/FAT Viewer?action=UPDATE&amp;creator=factset&amp;DOC_NAME=fat:reuters_qtrly_source_window.fat&amp;display_string=Audit&amp;DYN_ARGS=TRUE&amp;VAR:ID1=93005910&amp;VAR:RCODE=DSTT&amp;VAR:SDATE=20070999&amp;VAR:FREQ=Quarterly&amp;VAR:RELITEM=RP&amp;VAR:CURRENCY=&amp;VAR:CURRSOURCE=EX","SHARE&amp;VAR:NATFREQ=QUARTERLY&amp;VAR:RFIELD=FINALIZED&amp;VAR:DB_TYPE=&amp;VAR:UNITS=M&amp;window=popup&amp;width=450&amp;height=300&amp;START_MAXIMIZED=FALSE"}</definedName>
    <definedName name="_106__123Graph_CChart_23C" hidden="1">#REF!</definedName>
    <definedName name="_106__FDSAUDITLINK__" localSheetId="73"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6__FDSAUDITLINK__"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7__FDSAUDITLINK__" localSheetId="73"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7__FDSAUDITLINK__" hidden="1">{"fdsup://IBCentral/FAT Viewer?action=UPDATE&amp;creator=factset&amp;DOC_NAME=fat:reuters_qtrly_source_window.fat&amp;display_string=Audit&amp;DYN_ARGS=TRUE&amp;VAR:ID1=36143810&amp;VAR:RCODE=LTTD&amp;VAR:SDATE=20070999&amp;VAR:FREQ=Quarterly&amp;VAR:RELITEM=RP&amp;VAR:CURRENCY=&amp;VAR:CURRSOURCE=EX","SHARE&amp;VAR:NATFREQ=QUARTERLY&amp;VAR:RFIELD=FINALIZED&amp;VAR:DB_TYPE=&amp;VAR:UNITS=M&amp;window=popup&amp;width=450&amp;height=300&amp;START_MAXIMIZED=FALSE"}</definedName>
    <definedName name="_108__123Graph_CChart_24C" hidden="1">#REF!</definedName>
    <definedName name="_108__123Graph_EOP75_25PRICE" hidden="1">#REF!</definedName>
    <definedName name="_108__FDSAUDITLINK__" localSheetId="73"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8__FDSAUDITLINK__"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8_0_0Cwvu.GREY_A" hidden="1">#REF!</definedName>
    <definedName name="_109__FDSAUDITLINK__" localSheetId="73"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9__FDSAUDITLINK__" hidden="1">{"fdsup://IBCentral/FAT Viewer?action=UPDATE&amp;creator=factset&amp;DOC_NAME=fat:reuters_qtrly_source_window.fat&amp;display_string=Audit&amp;DYN_ARGS=TRUE&amp;VAR:ID1=36143810&amp;VAR:RCODE=DSTT&amp;VAR:SDATE=20070999&amp;VAR:FREQ=Quarterly&amp;VAR:RELITEM=RP&amp;VAR:CURRENCY=&amp;VAR:CURRSOURCE=EX","SHARE&amp;VAR:NATFREQ=QUARTERLY&amp;VAR:RFIELD=FINALIZED&amp;VAR:DB_TYPE=&amp;VAR:UNITS=M&amp;window=popup&amp;width=450&amp;height=300&amp;START_MAXIMIZED=FALSE"}</definedName>
    <definedName name="_109_0_0Cwvu.GREY_A" hidden="1">#REF!</definedName>
    <definedName name="_10Table2_" hidden="1">#REF!</definedName>
    <definedName name="_11">#REF!</definedName>
    <definedName name="_11__123Graph_AChart_1" hidden="1">#REF!</definedName>
    <definedName name="_11__123Graph_ACHART_112" hidden="1">#REF!</definedName>
    <definedName name="_11__123Graph_AChart_12B" hidden="1">#REF!</definedName>
    <definedName name="_11__123Graph_AChart_18B" hidden="1">#REF!</definedName>
    <definedName name="_11__123Graph_AChart_21C" hidden="1">#REF!</definedName>
    <definedName name="_11__123Graph_AChart_2A" hidden="1">#REF!</definedName>
    <definedName name="_11__123Graph_ACHART_8" hidden="1">#REF!</definedName>
    <definedName name="_11__123Graph_BCHART_26" hidden="1">#REF!</definedName>
    <definedName name="_11__123Graph_BCHART_3" hidden="1">#REF!</definedName>
    <definedName name="_11__123Graph_BChart_8L" hidden="1">#REF!</definedName>
    <definedName name="_11__123Graph_BCONTRACT_BY_B_U" hidden="1">#REF!</definedName>
    <definedName name="_11__123Graph_BSUPPLIES_BY_B_U" hidden="1">#REF!</definedName>
    <definedName name="_11__123Graph_CCHART_1" hidden="1">#REF!</definedName>
    <definedName name="_11__123Graph_CCHART_112" hidden="1">#REF!</definedName>
    <definedName name="_11__123Graph_CCHART_8" hidden="1">#REF!</definedName>
    <definedName name="_11__123Graph_COP75_25RETURN" hidden="1">#REF!</definedName>
    <definedName name="_11__123Graph_DCHART_3" hidden="1">#REF!</definedName>
    <definedName name="_11__123Graph_LBL_ACHART_4" hidden="1">#REF!</definedName>
    <definedName name="_11__FDSAUDITLINK__" localSheetId="73"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_FDSAUDITLINK__" hidden="1">{"fdsup://IBCentral/FAT Viewer?action=UPDATE&amp;creator=factset&amp;DOC_NAME=fat:reuters_qtrly_source_window.fat&amp;display_string=Audit&amp;DYN_ARGS=TRUE&amp;VAR:ID1=19121610&amp;VAR:RCODE=LTTD&amp;VAR:SDATE=20081299&amp;VAR:FREQ=Quarterly&amp;VAR:RELITEM=RF&amp;VAR:CURRENCY=&amp;VAR:CURRSOURCE=EX","SHARE&amp;VAR:NATFREQ=QUARTERLY&amp;VAR:RFIELD=FINALIZED&amp;VAR:DB_TYPE=&amp;VAR:UNITS=M&amp;window=popup&amp;width=450&amp;height=300&amp;START_MAXIMIZED=FALSE"}</definedName>
    <definedName name="_11_0_Table2_" hidden="1">#REF!</definedName>
    <definedName name="_11_Apr">#REF!</definedName>
    <definedName name="_11_Jul">#REF!</definedName>
    <definedName name="_110__123Graph_CChart_25C" hidden="1">#REF!</definedName>
    <definedName name="_110__123Graph_COP75_25RETURN" hidden="1">#REF!</definedName>
    <definedName name="_110__FDSAUDITLINK__" localSheetId="73"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0__FDSAUDITLINK__"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 hidden="1">#REF!</definedName>
    <definedName name="_111__FDSAUDITLINK__" localSheetId="73"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__FDSAUDITLINK__" hidden="1">{"fdsup://IBCentral/FAT Viewer?action=UPDATE&amp;creator=factset&amp;DOC_NAME=fat:reuters_qtrly_source_window.fat&amp;display_string=Audit&amp;DYN_ARGS=TRUE&amp;VAR:ID1=27826510&amp;VAR:RCODE=LTTD&amp;VAR:SDATE=20071099&amp;VAR:FREQ=Quarterly&amp;VAR:RELITEM=RP&amp;VAR:CURRENCY=&amp;VAR:CURRSOURCE=EX","SHARE&amp;VAR:NATFREQ=QUARTERLY&amp;VAR:RFIELD=FINALIZED&amp;VAR:DB_TYPE=&amp;VAR:UNITS=M&amp;window=popup&amp;width=450&amp;height=300&amp;START_MAXIMIZED=FALSE"}</definedName>
    <definedName name="_1112" hidden="1">#REF!</definedName>
    <definedName name="_112__123Graph_CChart_26C" hidden="1">#REF!</definedName>
    <definedName name="_112__FDSAUDITLINK__" localSheetId="73"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2__FDSAUDITLINK__"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3__FDSAUDITLINK__" localSheetId="73"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3__FDSAUDITLINK__" hidden="1">{"fdsup://IBCentral/FAT Viewer?action=UPDATE&amp;creator=factset&amp;DOC_NAME=fat:reuters_qtrly_source_window.fat&amp;display_string=Audit&amp;DYN_ARGS=TRUE&amp;VAR:ID1=27826510&amp;VAR:RCODE=DSTT&amp;VAR:SDATE=20071099&amp;VAR:FREQ=Quarterly&amp;VAR:RELITEM=RP&amp;VAR:CURRENCY=&amp;VAR:CURRSOURCE=EX","SHARE&amp;VAR:NATFREQ=QUARTERLY&amp;VAR:RFIELD=FINALIZED&amp;VAR:DB_TYPE=&amp;VAR:UNITS=M&amp;window=popup&amp;width=450&amp;height=300&amp;START_MAXIMIZED=FALSE"}</definedName>
    <definedName name="_114__123Graph_CChart_4A" hidden="1">#REF!</definedName>
    <definedName name="_114__123Graph_EOP75_25RETURN" hidden="1">#REF!</definedName>
    <definedName name="_114__FDSAUDITLINK__" localSheetId="73"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4__FDSAUDITLINK__"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5__FDSAUDITLINK__" localSheetId="73"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5__FDSAUDITLINK__" hidden="1">{"fdsup://IBCentral/FAT Viewer?action=UPDATE&amp;creator=factset&amp;DOC_NAME=fat:reuters_qtrly_source_window.fat&amp;display_string=Audit&amp;DYN_ARGS=TRUE&amp;VAR:ID1=67090F10&amp;VAR:RCODE=LTTD&amp;VAR:SDATE=20070999&amp;VAR:FREQ=Quarterly&amp;VAR:RELITEM=RP&amp;VAR:CURRENCY=&amp;VAR:CURRSOURCE=EX","SHARE&amp;VAR:NATFREQ=QUARTERLY&amp;VAR:RFIELD=FINALIZED&amp;VAR:DB_TYPE=&amp;VAR:UNITS=M&amp;window=popup&amp;width=450&amp;height=300&amp;START_MAXIMIZED=FALSE"}</definedName>
    <definedName name="_116__123Graph_CChart_5A" hidden="1">#REF!</definedName>
    <definedName name="_116__FDSAUDITLINK__" localSheetId="73"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6__FDSAUDITLINK__"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7__FDSAUDITLINK__" localSheetId="73"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7__FDSAUDITLINK__" hidden="1">{"fdsup://IBCentral/FAT Viewer?action=UPDATE&amp;creator=factset&amp;DOC_NAME=fat:reuters_qtrly_source_window.fat&amp;display_string=Audit&amp;DYN_ARGS=TRUE&amp;VAR:ID1=67090F10&amp;VAR:RCODE=DSTT&amp;VAR:SDATE=20070999&amp;VAR:FREQ=Quarterly&amp;VAR:RELITEM=RP&amp;VAR:CURRENCY=&amp;VAR:CURRSOURCE=EX","SHARE&amp;VAR:NATFREQ=QUARTERLY&amp;VAR:RFIELD=FINALIZED&amp;VAR:DB_TYPE=&amp;VAR:UNITS=M&amp;window=popup&amp;width=450&amp;height=300&amp;START_MAXIMIZED=FALSE"}</definedName>
    <definedName name="_118__123Graph_CChart_6A" hidden="1">#REF!</definedName>
    <definedName name="_118__FDSAUDITLINK__" localSheetId="73"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8__FDSAUDITLINK__"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9__FDSAUDITLINK__" localSheetId="73"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19__FDSAUDITLINK__" hidden="1">{"fdsup://IBCentral/FAT Viewer?action=UPDATE&amp;creator=factset&amp;DOC_NAME=fat:reuters_qtrly_source_window.fat&amp;display_string=Audit&amp;DYN_ARGS=TRUE&amp;VAR:ID1=00825210&amp;VAR:RCODE=LTTD&amp;VAR:SDATE=20070999&amp;VAR:FREQ=Quarterly&amp;VAR:RELITEM=RP&amp;VAR:CURRENCY=&amp;VAR:CURRSOURCE=EX","SHARE&amp;VAR:NATFREQ=QUARTERLY&amp;VAR:RFIELD=FINALIZED&amp;VAR:DB_TYPE=&amp;VAR:UNITS=M&amp;window=popup&amp;width=450&amp;height=300&amp;START_MAXIMIZED=FALSE"}</definedName>
    <definedName name="_12">#REF!</definedName>
    <definedName name="_12_____123Graph_BCHART_5" hidden="1">#REF!</definedName>
    <definedName name="_12__123Graph_AChart_19C" hidden="1">#REF!</definedName>
    <definedName name="_12__123Graph_AChart_1A" hidden="1">#REF!</definedName>
    <definedName name="_12__123Graph_AChart_2" hidden="1">#REF!</definedName>
    <definedName name="_12__123Graph_AChart_22C" hidden="1">#REF!</definedName>
    <definedName name="_12__123Graph_ACHART_26" hidden="1">#REF!</definedName>
    <definedName name="_12__123Graph_AOP75_25PRICE" hidden="1">#REF!</definedName>
    <definedName name="_12__123Graph_BCHART_1" hidden="1">#REF!</definedName>
    <definedName name="_12__123Graph_BCHART_111" hidden="1">#REF!</definedName>
    <definedName name="_12__123Graph_BCHART_6" hidden="1">#REF!</definedName>
    <definedName name="_12__123Graph_BChart_9M" hidden="1">#REF!</definedName>
    <definedName name="_12__123Graph_BQRE_S_BY_CO." hidden="1">#REF!</definedName>
    <definedName name="_12__123Graph_BTAX_CREDIT" hidden="1">#REF!</definedName>
    <definedName name="_12__123Graph_CCHART_26" hidden="1">#REF!</definedName>
    <definedName name="_12__123Graph_CCHART_3" hidden="1">#REF!</definedName>
    <definedName name="_12__123Graph_DCHART_1" hidden="1">#REF!</definedName>
    <definedName name="_12__123Graph_DHO_MPRICE" hidden="1">#REF!</definedName>
    <definedName name="_12__123Graph_LBL_BCHART_1" hidden="1">#REF!</definedName>
    <definedName name="_12__123Graph_XCHART_1" hidden="1">#REF!</definedName>
    <definedName name="_12__FDSAUDITLINK__" localSheetId="73"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_FDSAUDITLINK__" hidden="1">{"fdsup://IBCentral/FAT Viewer?action=UPDATE&amp;creator=factset&amp;DOC_NAME=fat:reuters_qtrly_source_window.fat&amp;display_string=Audit&amp;DYN_ARGS=TRUE&amp;VAR:ID1=19121610&amp;VAR:RCODE=DSTT&amp;VAR:SDATE=20081299&amp;VAR:FREQ=Quarterly&amp;VAR:RELITEM=RF&amp;VAR:CURRENCY=&amp;VAR:CURRSOURCE=EX","SHARE&amp;VAR:NATFREQ=QUARTERLY&amp;VAR:RFIELD=FINALIZED&amp;VAR:DB_TYPE=&amp;VAR:UNITS=M&amp;window=popup&amp;width=450&amp;height=300&amp;START_MAXIMIZED=FALSE"}</definedName>
    <definedName name="_12_0_S" hidden="1">#REF!</definedName>
    <definedName name="_120__123Graph_CChart_7A" hidden="1">#REF!</definedName>
    <definedName name="_120__123Graph_DHO_MPRICE" hidden="1">#REF!</definedName>
    <definedName name="_120__123Graph_FHO_MPRICE" hidden="1">#REF!</definedName>
    <definedName name="_120__FDSAUDITLINK__" localSheetId="73"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0__FDSAUDITLINK__"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1__FDSAUDITLINK__" localSheetId="73"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1__FDSAUDITLINK__" hidden="1">{"fdsup://IBCentral/FAT Viewer?action=UPDATE&amp;creator=factset&amp;DOC_NAME=fat:reuters_qtrly_source_window.fat&amp;display_string=Audit&amp;DYN_ARGS=TRUE&amp;VAR:ID1=00825210&amp;VAR:RCODE=DSTT&amp;VAR:SDATE=20070999&amp;VAR:FREQ=Quarterly&amp;VAR:RELITEM=RP&amp;VAR:CURRENCY=&amp;VAR:CURRSOURCE=EX","SHARE&amp;VAR:NATFREQ=QUARTERLY&amp;VAR:RFIELD=FINALIZED&amp;VAR:DB_TYPE=&amp;VAR:UNITS=M&amp;window=popup&amp;width=450&amp;height=300&amp;START_MAXIMIZED=FALSE"}</definedName>
    <definedName name="_122__123Graph_CChart_8A" hidden="1">#REF!</definedName>
    <definedName name="_122__FDSAUDITLINK__" localSheetId="73" hidden="1">{"fdsup://IBCentral/FAT Viewer?action=UPDATE&amp;creator=factset&amp;DOC_NAME=fat:reuters_annual_source_window.fat&amp;display_string=Audit&amp;DYN_ARGS=TRUE&amp;VAR:ID1=12811R10&amp;VAR:RCODE=FDSPFDSTKTOTAL&amp;VAR:SDATE=20061299&amp;VAR:FREQ=Y&amp;VAR:RELITEM=RP&amp;VAR:CURRENCY=&amp;VAR:CURRSOURCE","=EXSHARE&amp;VAR:NATFREQ=ANNUAL&amp;VAR:RFIELD=FINALIZED&amp;VAR:DB_TYPE=&amp;VAR:UNITS=M&amp;window=popup&amp;width=450&amp;height=300&amp;START_MAXIMIZED=FALSE"}</definedName>
    <definedName name="_122__FDSAUDITLINK__" hidden="1">{"fdsup://IBCentral/FAT Viewer?action=UPDATE&amp;creator=factset&amp;DOC_NAME=fat:reuters_annual_source_window.fat&amp;display_string=Audit&amp;DYN_ARGS=TRUE&amp;VAR:ID1=12811R10&amp;VAR:RCODE=FDSPFDSTKTOTAL&amp;VAR:SDATE=20061299&amp;VAR:FREQ=Y&amp;VAR:RELITEM=RP&amp;VAR:CURRENCY=&amp;VAR:CURRSOURCE","=EXSHARE&amp;VAR:NATFREQ=ANNUAL&amp;VAR:RFIELD=FINALIZED&amp;VAR:DB_TYPE=&amp;VAR:UNITS=M&amp;window=popup&amp;width=450&amp;height=300&amp;START_MAXIMIZED=FALSE"}</definedName>
    <definedName name="_123" hidden="1">#REF!</definedName>
    <definedName name="_123__123Graph_DCHART_1" hidden="1">#REF!</definedName>
    <definedName name="_123__FDSAUDITLINK__" localSheetId="73" hidden="1">{"fdsup://IBCentral/FAT Viewer?action=UPDATE&amp;creator=factset&amp;DOC_NAME=fat:reuters_annual_source_window.fat&amp;display_string=Audit&amp;DYN_ARGS=TRUE&amp;VAR:ID1=25264R20&amp;VAR:RCODE=FDSPFDSTKTOTAL&amp;VAR:SDATE=20061299&amp;VAR:FREQ=Y&amp;VAR:RELITEM=RP&amp;VAR:CURRENCY=&amp;VAR:CURRSOURCE","=EXSHARE&amp;VAR:NATFREQ=ANNUAL&amp;VAR:RFIELD=FINALIZED&amp;VAR:DB_TYPE=&amp;VAR:UNITS=M&amp;window=popup&amp;width=450&amp;height=300&amp;START_MAXIMIZED=FALSE"}</definedName>
    <definedName name="_123__FDSAUDITLINK__" hidden="1">{"fdsup://IBCentral/FAT Viewer?action=UPDATE&amp;creator=factset&amp;DOC_NAME=fat:reuters_annual_source_window.fat&amp;display_string=Audit&amp;DYN_ARGS=TRUE&amp;VAR:ID1=25264R20&amp;VAR:RCODE=FDSPFDSTKTOTAL&amp;VAR:SDATE=20061299&amp;VAR:FREQ=Y&amp;VAR:RELITEM=RP&amp;VAR:CURRENCY=&amp;VAR:CURRSOURCE","=EXSHARE&amp;VAR:NATFREQ=ANNUAL&amp;VAR:RFIELD=FINALIZED&amp;VAR:DB_TYPE=&amp;VAR:UNITS=M&amp;window=popup&amp;width=450&amp;height=300&amp;START_MAXIMIZED=FALSE"}</definedName>
    <definedName name="_1234" hidden="1">#REF!</definedName>
    <definedName name="_123graph" hidden="1">#REF!</definedName>
    <definedName name="_123graph_A1" hidden="1">#REF!</definedName>
    <definedName name="_123Graph_B" hidden="1">#REF!</definedName>
    <definedName name="_123Graph_C" hidden="1">#REF!</definedName>
    <definedName name="_123Graph_F" hidden="1">#REF!</definedName>
    <definedName name="_123Graph_XUSS" hidden="1">#REF!</definedName>
    <definedName name="_123Graphd" hidden="1">#REF!</definedName>
    <definedName name="_124__FDSAUDITLINK__" localSheetId="73" hidden="1">{"fdsup://IBCentral/FAT Viewer?action=UPDATE&amp;creator=factset&amp;DOC_NAME=fat:reuters_annual_source_window.fat&amp;display_string=Audit&amp;DYN_ARGS=TRUE&amp;VAR:ID1=35461310&amp;VAR:RCODE=FDSPFDSTKTOTAL&amp;VAR:SDATE=20070999&amp;VAR:FREQ=Y&amp;VAR:RELITEM=RP&amp;VAR:CURRENCY=&amp;VAR:CURRSOURCE","=EXSHARE&amp;VAR:NATFREQ=ANNUAL&amp;VAR:RFIELD=FINALIZED&amp;VAR:DB_TYPE=&amp;VAR:UNITS=M&amp;window=popup&amp;width=450&amp;height=300&amp;START_MAXIMIZED=FALSE"}</definedName>
    <definedName name="_124__FDSAUDITLINK__" hidden="1">{"fdsup://IBCentral/FAT Viewer?action=UPDATE&amp;creator=factset&amp;DOC_NAME=fat:reuters_annual_source_window.fat&amp;display_string=Audit&amp;DYN_ARGS=TRUE&amp;VAR:ID1=35461310&amp;VAR:RCODE=FDSPFDSTKTOTAL&amp;VAR:SDATE=20070999&amp;VAR:FREQ=Y&amp;VAR:RELITEM=RP&amp;VAR:CURRENCY=&amp;VAR:CURRSOURCE","=EXSHARE&amp;VAR:NATFREQ=ANNUAL&amp;VAR:RFIELD=FINALIZED&amp;VAR:DB_TYPE=&amp;VAR:UNITS=M&amp;window=popup&amp;width=450&amp;height=300&amp;START_MAXIMIZED=FALSE"}</definedName>
    <definedName name="_124Graph_DGráfico2" hidden="1">#REF!</definedName>
    <definedName name="_125__123Graph_DChart_13B" hidden="1">#REF!</definedName>
    <definedName name="_125__FDSAUDITLINK__" localSheetId="73" hidden="1">{"fdsup://IBCentral/FAT Viewer?action=UPDATE&amp;creator=factset&amp;DOC_NAME=fat:reuters_annual_source_window.fat&amp;display_string=Audit&amp;DYN_ARGS=TRUE&amp;VAR:ID1=47102X10&amp;VAR:RCODE=FDSPFDSTKTOTAL&amp;VAR:SDATE=20061299&amp;VAR:FREQ=Y&amp;VAR:RELITEM=RP&amp;VAR:CURRENCY=&amp;VAR:CURRSOURCE","=EXSHARE&amp;VAR:NATFREQ=ANNUAL&amp;VAR:RFIELD=FINALIZED&amp;VAR:DB_TYPE=&amp;VAR:UNITS=M&amp;window=popup&amp;width=450&amp;height=300&amp;START_MAXIMIZED=FALSE"}</definedName>
    <definedName name="_125__FDSAUDITLINK__" hidden="1">{"fdsup://IBCentral/FAT Viewer?action=UPDATE&amp;creator=factset&amp;DOC_NAME=fat:reuters_annual_source_window.fat&amp;display_string=Audit&amp;DYN_ARGS=TRUE&amp;VAR:ID1=47102X10&amp;VAR:RCODE=FDSPFDSTKTOTAL&amp;VAR:SDATE=20061299&amp;VAR:FREQ=Y&amp;VAR:RELITEM=RP&amp;VAR:CURRENCY=&amp;VAR:CURRSOURCE","=EXSHARE&amp;VAR:NATFREQ=ANNUAL&amp;VAR:RFIELD=FINALIZED&amp;VAR:DB_TYPE=&amp;VAR:UNITS=M&amp;window=popup&amp;width=450&amp;height=300&amp;START_MAXIMIZED=FALSE"}</definedName>
    <definedName name="_126__123Graph_FO_MPRICE" hidden="1">#REF!</definedName>
    <definedName name="_126__FDSAUDITLINK__" localSheetId="73" hidden="1">{"fdsup://IBCentral/FAT Viewer?action=UPDATE&amp;creator=factset&amp;DOC_NAME=fat:reuters_annual_source_window.fat&amp;display_string=Audit&amp;DYN_ARGS=TRUE&amp;VAR:ID1=52490110&amp;VAR:RCODE=FDSPFDSTKTOTAL&amp;VAR:SDATE=20070399&amp;VAR:FREQ=Y&amp;VAR:RELITEM=RP&amp;VAR:CURRENCY=&amp;VAR:CURRSOURCE","=EXSHARE&amp;VAR:NATFREQ=ANNUAL&amp;VAR:RFIELD=FINALIZED&amp;VAR:DB_TYPE=&amp;VAR:UNITS=M&amp;window=popup&amp;width=450&amp;height=300&amp;START_MAXIMIZED=FALSE"}</definedName>
    <definedName name="_126__FDSAUDITLINK__" hidden="1">{"fdsup://IBCentral/FAT Viewer?action=UPDATE&amp;creator=factset&amp;DOC_NAME=fat:reuters_annual_source_window.fat&amp;display_string=Audit&amp;DYN_ARGS=TRUE&amp;VAR:ID1=52490110&amp;VAR:RCODE=FDSPFDSTKTOTAL&amp;VAR:SDATE=20070399&amp;VAR:FREQ=Y&amp;VAR:RELITEM=RP&amp;VAR:CURRENCY=&amp;VAR:CURRSOURCE","=EXSHARE&amp;VAR:NATFREQ=ANNUAL&amp;VAR:RFIELD=FINALIZED&amp;VAR:DB_TYPE=&amp;VAR:UNITS=M&amp;window=popup&amp;width=450&amp;height=300&amp;START_MAXIMIZED=FALSE"}</definedName>
    <definedName name="_127__123Graph_DChart_16B" hidden="1">#REF!</definedName>
    <definedName name="_127__FDSAUDITLINK__" localSheetId="73"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7__FDSAUDITLINK__"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8__FDSAUDITLINK__" localSheetId="73"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8__FDSAUDITLINK__" hidden="1">{"fdsup://IBCentral/FAT Viewer?action=UPDATE&amp;creator=factset&amp;DOC_NAME=fat:reuters_annual_source_window.fat&amp;display_string=Audit&amp;DYN_ARGS=TRUE&amp;VAR:ID1=09247X10&amp;VAR:RCODE=FDSPFDSTKTOTAL&amp;VAR:SDATE=20061299&amp;VAR:FREQ=Y&amp;VAR:RELITEM=RP&amp;VAR:CURRENCY=&amp;VAR:CURRSOURCE","=EXSHARE&amp;VAR:NATFREQ=ANNUAL&amp;VAR:RFIELD=FINALIZED&amp;VAR:DB_TYPE=&amp;VAR:UNITS=M&amp;window=popup&amp;width=450&amp;height=300&amp;START_MAXIMIZED=FALSE"}</definedName>
    <definedName name="_129__123Graph_DChart_17B" hidden="1">#REF!</definedName>
    <definedName name="_129__FDSAUDITLINK__" localSheetId="73" hidden="1">{"fdsup://IBCentral/FAT Viewer?action=UPDATE&amp;creator=factset&amp;DOC_NAME=fat:reuters_annual_source_window.fat&amp;display_string=Audit&amp;DYN_ARGS=TRUE&amp;VAR:ID1=74144T10&amp;VAR:RCODE=FDSPFDSTKTOTAL&amp;VAR:SDATE=20061299&amp;VAR:FREQ=Y&amp;VAR:RELITEM=RP&amp;VAR:CURRENCY=&amp;VAR:CURRSOURCE","=EXSHARE&amp;VAR:NATFREQ=ANNUAL&amp;VAR:RFIELD=FINALIZED&amp;VAR:DB_TYPE=&amp;VAR:UNITS=M&amp;window=popup&amp;width=450&amp;height=300&amp;START_MAXIMIZED=FALSE"}</definedName>
    <definedName name="_129__FDSAUDITLINK__" hidden="1">{"fdsup://IBCentral/FAT Viewer?action=UPDATE&amp;creator=factset&amp;DOC_NAME=fat:reuters_annual_source_window.fat&amp;display_string=Audit&amp;DYN_ARGS=TRUE&amp;VAR:ID1=74144T10&amp;VAR:RCODE=FDSPFDSTKTOTAL&amp;VAR:SDATE=20061299&amp;VAR:FREQ=Y&amp;VAR:RELITEM=RP&amp;VAR:CURRENCY=&amp;VAR:CURRSOURCE","=EXSHARE&amp;VAR:NATFREQ=ANNUAL&amp;VAR:RFIELD=FINALIZED&amp;VAR:DB_TYPE=&amp;VAR:UNITS=M&amp;window=popup&amp;width=450&amp;height=300&amp;START_MAXIMIZED=FALSE"}</definedName>
    <definedName name="_13">#REF!</definedName>
    <definedName name="_13__123Graph_AChart_13B" hidden="1">#REF!</definedName>
    <definedName name="_13__123Graph_AChart_1A" hidden="1">#REF!</definedName>
    <definedName name="_13__123Graph_AChart_23C" hidden="1">#REF!</definedName>
    <definedName name="_13__123Graph_ACHART_26" hidden="1">#REF!</definedName>
    <definedName name="_13__123Graph_AChart_3" hidden="1">#REF!</definedName>
    <definedName name="_13__123Graph_BCHART_1" hidden="1">#REF!</definedName>
    <definedName name="_13__123Graph_BCHART_112" hidden="1">#REF!</definedName>
    <definedName name="_13__123Graph_BCHART_2" hidden="1">#REF!</definedName>
    <definedName name="_13__123Graph_BQRE_S_BY_TYPE" hidden="1">#REF!</definedName>
    <definedName name="_13__123Graph_BWAGES_BY_B_U" hidden="1">#REF!</definedName>
    <definedName name="_13__123Graph_CCHART_30" hidden="1">#REF!</definedName>
    <definedName name="_13__123Graph_CCHART_8" hidden="1">#REF!</definedName>
    <definedName name="_13__123Graph_CChart_8L" hidden="1">#REF!</definedName>
    <definedName name="_13__123Graph_DCHART_8" hidden="1">#REF!</definedName>
    <definedName name="_13__123Graph_DO_MPRICE" hidden="1">#REF!</definedName>
    <definedName name="_13__123Graph_LBL_BCHART_2" hidden="1">#REF!</definedName>
    <definedName name="_13__FDSAUDITLINK__" localSheetId="73"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13_Jun">#REF!</definedName>
    <definedName name="_130__123Graph_DO_MPRICE" hidden="1">#REF!</definedName>
    <definedName name="_130__FDSAUDITLINK__" localSheetId="73" hidden="1">{"fdsup://IBCentral/FAT Viewer?action=UPDATE&amp;creator=factset&amp;DOC_NAME=fat:reuters_annual_source_window.fat&amp;display_string=Audit&amp;DYN_ARGS=TRUE&amp;VAR:ID1=31421110&amp;VAR:RCODE=FDSPFDSTKTOTAL&amp;VAR:SDATE=20061299&amp;VAR:FREQ=Y&amp;VAR:RELITEM=RP&amp;VAR:CURRENCY=&amp;VAR:CURRSOURCE","=EXSHARE&amp;VAR:NATFREQ=ANNUAL&amp;VAR:RFIELD=FINALIZED&amp;VAR:DB_TYPE=&amp;VAR:UNITS=M&amp;window=popup&amp;width=450&amp;height=300&amp;START_MAXIMIZED=FALSE"}</definedName>
    <definedName name="_130__FDSAUDITLINK__" hidden="1">{"fdsup://IBCentral/FAT Viewer?action=UPDATE&amp;creator=factset&amp;DOC_NAME=fat:reuters_annual_source_window.fat&amp;display_string=Audit&amp;DYN_ARGS=TRUE&amp;VAR:ID1=31421110&amp;VAR:RCODE=FDSPFDSTKTOTAL&amp;VAR:SDATE=20061299&amp;VAR:FREQ=Y&amp;VAR:RELITEM=RP&amp;VAR:CURRENCY=&amp;VAR:CURRSOURCE","=EXSHARE&amp;VAR:NATFREQ=ANNUAL&amp;VAR:RFIELD=FINALIZED&amp;VAR:DB_TYPE=&amp;VAR:UNITS=M&amp;window=popup&amp;width=450&amp;height=300&amp;START_MAXIMIZED=FALSE"}</definedName>
    <definedName name="_131__123Graph_DChart_22C" hidden="1">#REF!</definedName>
    <definedName name="_131__FDSAUDITLINK__" localSheetId="73" hidden="1">{"fdsup://IBCentral/FAT Viewer?action=UPDATE&amp;creator=factset&amp;DOC_NAME=fat:reuters_annual_source_window.fat&amp;display_string=Audit&amp;DYN_ARGS=TRUE&amp;VAR:ID1=93005910&amp;VAR:RCODE=FDSPFDSTKTOTAL&amp;VAR:SDATE=20061299&amp;VAR:FREQ=Y&amp;VAR:RELITEM=RP&amp;VAR:CURRENCY=&amp;VAR:CURRSOURCE","=EXSHARE&amp;VAR:NATFREQ=ANNUAL&amp;VAR:RFIELD=FINALIZED&amp;VAR:DB_TYPE=&amp;VAR:UNITS=M&amp;window=popup&amp;width=450&amp;height=300&amp;START_MAXIMIZED=FALSE"}</definedName>
    <definedName name="_131__FDSAUDITLINK__" hidden="1">{"fdsup://IBCentral/FAT Viewer?action=UPDATE&amp;creator=factset&amp;DOC_NAME=fat:reuters_annual_source_window.fat&amp;display_string=Audit&amp;DYN_ARGS=TRUE&amp;VAR:ID1=93005910&amp;VAR:RCODE=FDSPFDSTKTOTAL&amp;VAR:SDATE=20061299&amp;VAR:FREQ=Y&amp;VAR:RELITEM=RP&amp;VAR:CURRENCY=&amp;VAR:CURRSOURCE","=EXSHARE&amp;VAR:NATFREQ=ANNUAL&amp;VAR:RFIELD=FINALIZED&amp;VAR:DB_TYPE=&amp;VAR:UNITS=M&amp;window=popup&amp;width=450&amp;height=300&amp;START_MAXIMIZED=FALSE"}</definedName>
    <definedName name="_132__123Graph_FOP75_25PRICE" hidden="1">#REF!</definedName>
    <definedName name="_132__FDSAUDITLINK__" localSheetId="73" hidden="1">{"fdsup://IBCentral/FAT Viewer?action=UPDATE&amp;creator=factset&amp;DOC_NAME=fat:reuters_annual_source_window.fat&amp;display_string=Audit&amp;DYN_ARGS=TRUE&amp;VAR:ID1=36143810&amp;VAR:RCODE=FDSPFDSTKTOTAL&amp;VAR:SDATE=20061299&amp;VAR:FREQ=Y&amp;VAR:RELITEM=RP&amp;VAR:CURRENCY=&amp;VAR:CURRSOURCE","=EXSHARE&amp;VAR:NATFREQ=ANNUAL&amp;VAR:RFIELD=FINALIZED&amp;VAR:DB_TYPE=&amp;VAR:UNITS=M&amp;window=popup&amp;width=450&amp;height=300&amp;START_MAXIMIZED=FALSE"}</definedName>
    <definedName name="_132__FDSAUDITLINK__" hidden="1">{"fdsup://IBCentral/FAT Viewer?action=UPDATE&amp;creator=factset&amp;DOC_NAME=fat:reuters_annual_source_window.fat&amp;display_string=Audit&amp;DYN_ARGS=TRUE&amp;VAR:ID1=36143810&amp;VAR:RCODE=FDSPFDSTKTOTAL&amp;VAR:SDATE=20061299&amp;VAR:FREQ=Y&amp;VAR:RELITEM=RP&amp;VAR:CURRENCY=&amp;VAR:CURRSOURCE","=EXSHARE&amp;VAR:NATFREQ=ANNUAL&amp;VAR:RFIELD=FINALIZED&amp;VAR:DB_TYPE=&amp;VAR:UNITS=M&amp;window=popup&amp;width=450&amp;height=300&amp;START_MAXIMIZED=FALSE"}</definedName>
    <definedName name="_133__123Graph_DChart_23C" hidden="1">#REF!</definedName>
    <definedName name="_133__FDSAUDITLINK__" localSheetId="73" hidden="1">{"fdsup://IBCentral/FAT Viewer?action=UPDATE&amp;creator=factset&amp;DOC_NAME=fat:reuters_annual_source_window.fat&amp;display_string=Audit&amp;DYN_ARGS=TRUE&amp;VAR:ID1=27826510&amp;VAR:RCODE=FDSPFDSTKTOTAL&amp;VAR:SDATE=20071099&amp;VAR:FREQ=Y&amp;VAR:RELITEM=RP&amp;VAR:CURRENCY=&amp;VAR:CURRSOURCE","=EXSHARE&amp;VAR:NATFREQ=ANNUAL&amp;VAR:RFIELD=FINALIZED&amp;VAR:DB_TYPE=&amp;VAR:UNITS=M&amp;window=popup&amp;width=450&amp;height=300&amp;START_MAXIMIZED=FALSE"}</definedName>
    <definedName name="_133__FDSAUDITLINK__" hidden="1">{"fdsup://IBCentral/FAT Viewer?action=UPDATE&amp;creator=factset&amp;DOC_NAME=fat:reuters_annual_source_window.fat&amp;display_string=Audit&amp;DYN_ARGS=TRUE&amp;VAR:ID1=27826510&amp;VAR:RCODE=FDSPFDSTKTOTAL&amp;VAR:SDATE=20071099&amp;VAR:FREQ=Y&amp;VAR:RELITEM=RP&amp;VAR:CURRENCY=&amp;VAR:CURRSOURCE","=EXSHARE&amp;VAR:NATFREQ=ANNUAL&amp;VAR:RFIELD=FINALIZED&amp;VAR:DB_TYPE=&amp;VAR:UNITS=M&amp;window=popup&amp;width=450&amp;height=300&amp;START_MAXIMIZED=FALSE"}</definedName>
    <definedName name="_134__FDSAUDITLINK__" localSheetId="73" hidden="1">{"fdsup://IBCentral/FAT Viewer?action=UPDATE&amp;creator=factset&amp;DOC_NAME=fat:reuters_annual_source_window.fat&amp;display_string=Audit&amp;DYN_ARGS=TRUE&amp;VAR:ID1=67090F10&amp;VAR:RCODE=FDSPFDSTKTOTAL&amp;VAR:SDATE=20061299&amp;VAR:FREQ=Y&amp;VAR:RELITEM=RP&amp;VAR:CURRENCY=&amp;VAR:CURRSOURCE","=EXSHARE&amp;VAR:NATFREQ=ANNUAL&amp;VAR:RFIELD=FINALIZED&amp;VAR:DB_TYPE=&amp;VAR:UNITS=M&amp;window=popup&amp;width=450&amp;height=300&amp;START_MAXIMIZED=FALSE"}</definedName>
    <definedName name="_134__FDSAUDITLINK__" hidden="1">{"fdsup://IBCentral/FAT Viewer?action=UPDATE&amp;creator=factset&amp;DOC_NAME=fat:reuters_annual_source_window.fat&amp;display_string=Audit&amp;DYN_ARGS=TRUE&amp;VAR:ID1=67090F10&amp;VAR:RCODE=FDSPFDSTKTOTAL&amp;VAR:SDATE=20061299&amp;VAR:FREQ=Y&amp;VAR:RELITEM=RP&amp;VAR:CURRENCY=&amp;VAR:CURRSOURCE","=EXSHARE&amp;VAR:NATFREQ=ANNUAL&amp;VAR:RFIELD=FINALIZED&amp;VAR:DB_TYPE=&amp;VAR:UNITS=M&amp;window=popup&amp;width=450&amp;height=300&amp;START_MAXIMIZED=FALSE"}</definedName>
    <definedName name="_135__123Graph_DChart_24C" hidden="1">#REF!</definedName>
    <definedName name="_135__FDSAUDITLINK__" localSheetId="73" hidden="1">{"fdsup://IBCentral/FAT Viewer?action=UPDATE&amp;creator=factset&amp;DOC_NAME=fat:reuters_annual_source_window.fat&amp;display_string=Audit&amp;DYN_ARGS=TRUE&amp;VAR:ID1=00825210&amp;VAR:RCODE=FDSPFDSTKTOTAL&amp;VAR:SDATE=20061299&amp;VAR:FREQ=Y&amp;VAR:RELITEM=RP&amp;VAR:CURRENCY=&amp;VAR:CURRSOURCE","=EXSHARE&amp;VAR:NATFREQ=ANNUAL&amp;VAR:RFIELD=FINALIZED&amp;VAR:DB_TYPE=&amp;VAR:UNITS=M&amp;window=popup&amp;width=450&amp;height=300&amp;START_MAXIMIZED=FALSE"}</definedName>
    <definedName name="_135__FDSAUDITLINK__" hidden="1">{"fdsup://IBCentral/FAT Viewer?action=UPDATE&amp;creator=factset&amp;DOC_NAME=fat:reuters_annual_source_window.fat&amp;display_string=Audit&amp;DYN_ARGS=TRUE&amp;VAR:ID1=00825210&amp;VAR:RCODE=FDSPFDSTKTOTAL&amp;VAR:SDATE=20061299&amp;VAR:FREQ=Y&amp;VAR:RELITEM=RP&amp;VAR:CURRENCY=&amp;VAR:CURRSOURCE","=EXSHARE&amp;VAR:NATFREQ=ANNUAL&amp;VAR:RFIELD=FINALIZED&amp;VAR:DB_TYPE=&amp;VAR:UNITS=M&amp;window=popup&amp;width=450&amp;height=300&amp;START_MAXIMIZED=FALSE"}</definedName>
    <definedName name="_136__FDSAUDITLINK__" localSheetId="73" hidden="1">{"fdsup://IBCentral/FAT Viewer?action=UPDATE&amp;creator=factset&amp;DOC_NAME=fat:reuters_qtrly_source_window.fat&amp;display_string=Audit&amp;DYN_ARGS=TRUE&amp;VAR:ID1=42231710&amp;VAR:RCODE=LTTD&amp;VAR:SDATE=20061299&amp;VAR:FREQ=Quarterly&amp;VAR:RELITEM=RP&amp;VAR:CURRENCY=&amp;VAR:CURRSOURCE=EX","SHARE&amp;VAR:NATFREQ=QUARTERLY&amp;VAR:RFIELD=FINALIZED&amp;VAR:DB_TYPE=&amp;VAR:UNITS=M&amp;window=popup&amp;width=450&amp;height=300&amp;START_MAXIMIZED=FALSE"}</definedName>
    <definedName name="_136__FDSAUDITLINK__" hidden="1">{"fdsup://IBCentral/FAT Viewer?action=UPDATE&amp;creator=factset&amp;DOC_NAME=fat:reuters_qtrly_source_window.fat&amp;display_string=Audit&amp;DYN_ARGS=TRUE&amp;VAR:ID1=42231710&amp;VAR:RCODE=LTTD&amp;VAR:SDATE=20061299&amp;VAR:FREQ=Quarterly&amp;VAR:RELITEM=RP&amp;VAR:CURRENCY=&amp;VAR:CURRSOURCE=EX","SHARE&amp;VAR:NATFREQ=QUARTERLY&amp;VAR:RFIELD=FINALIZED&amp;VAR:DB_TYPE=&amp;VAR:UNITS=M&amp;window=popup&amp;width=450&amp;height=300&amp;START_MAXIMIZED=FALSE"}</definedName>
    <definedName name="_137__123Graph_DChart_25C" hidden="1">#REF!</definedName>
    <definedName name="_137__FDSAUDITLINK__" localSheetId="73"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7__FDSAUDITLINK__"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8__123Graph_FOP75_25RETURN" hidden="1">#REF!</definedName>
    <definedName name="_138__FDSAUDITLINK__" localSheetId="73"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8__FDSAUDITLINK__" hidden="1">{"fdsup://IBCentral/FAT Viewer?action=UPDATE&amp;creator=factset&amp;DOC_NAME=fat:reuters_qtrly_source_window.fat&amp;display_string=Audit&amp;DYN_ARGS=TRUE&amp;VAR:ID1=42231710&amp;VAR:RCODE=DSTT&amp;VAR:SDATE=20061299&amp;VAR:FREQ=Quarterly&amp;VAR:RELITEM=RP&amp;VAR:CURRENCY=&amp;VAR:CURRSOURCE=EX","SHARE&amp;VAR:NATFREQ=QUARTERLY&amp;VAR:RFIELD=FINALIZED&amp;VAR:DB_TYPE=&amp;VAR:UNITS=M&amp;window=popup&amp;width=450&amp;height=300&amp;START_MAXIMIZED=FALSE"}</definedName>
    <definedName name="_139__123Graph_DChart_26C" hidden="1">#REF!</definedName>
    <definedName name="_139__FDSAUDITLINK__" localSheetId="73"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39__FDSAUDITLINK__"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#REF!</definedName>
    <definedName name="_14__123Graph_AChart_20C" hidden="1">#REF!</definedName>
    <definedName name="_14__123Graph_AChart_24C" hidden="1">#REF!</definedName>
    <definedName name="_14__123Graph_ACHART_29" hidden="1">#REF!</definedName>
    <definedName name="_14__123Graph_AChart_4" hidden="1">#REF!</definedName>
    <definedName name="_14__123Graph_BCHART_26" hidden="1">#REF!</definedName>
    <definedName name="_14__123Graph_BCHART_4" hidden="1">#REF!</definedName>
    <definedName name="_14__123Graph_BSENS_COMPARISON" hidden="1">#REF!</definedName>
    <definedName name="_14__123Graph_CCHART_1" hidden="1">#REF!</definedName>
    <definedName name="_14__123Graph_CChart_9M" hidden="1">#REF!</definedName>
    <definedName name="_14__123Graph_CCONTRACT_BY_B_U" hidden="1">#REF!</definedName>
    <definedName name="_14__123Graph_DCHART_1" hidden="1">#REF!</definedName>
    <definedName name="_14__123Graph_DCHART_112" hidden="1">#REF!</definedName>
    <definedName name="_14__123Graph_DOP75_25PRICE" hidden="1">#REF!</definedName>
    <definedName name="_14__123Graph_LBL_ACHART_3" hidden="1">#REF!</definedName>
    <definedName name="_14__123Graph_LBL_BCHART_3" hidden="1">#REF!</definedName>
    <definedName name="_14__FDSAUDITLINK__" localSheetId="73"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00176510&amp;VAR:RCODE=LTTD&amp;VAR:SDATE=20081299&amp;VAR:FREQ=Quarterly&amp;VAR:RELITEM=RF&amp;VAR:CURRENCY=&amp;VAR:CURRSOURCE=EX","SHARE&amp;VAR:NATFREQ=QUARTERLY&amp;VAR:RFIELD=FINALIZED&amp;VAR:DB_TYPE=&amp;VAR:UNITS=M&amp;window=popup&amp;width=450&amp;height=300&amp;START_MAXIMIZED=FALSE"}</definedName>
    <definedName name="_14_0_Table2_" hidden="1">#REF!</definedName>
    <definedName name="_14_Jun">#REF!</definedName>
    <definedName name="_140__123Graph_DOP75_25PRICE" hidden="1">#REF!</definedName>
    <definedName name="_140__FDSAUDITLINK__" localSheetId="73"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0__FDSAUDITLINK__" hidden="1">{"fdsup://IBCentral/FAT Viewer?action=UPDATE&amp;creator=factset&amp;DOC_NAME=fat:reuters_qtrly_source_window.fat&amp;display_string=Audit&amp;DYN_ARGS=TRUE&amp;VAR:ID1=38937510&amp;VAR:RCODE=LTTD&amp;VAR:SDATE=20061299&amp;VAR:FREQ=Quarterly&amp;VAR:RELITEM=RP&amp;VAR:CURRENCY=&amp;VAR:CURRSOURCE=EX","SHARE&amp;VAR:NATFREQ=QUARTERLY&amp;VAR:RFIELD=FINALIZED&amp;VAR:DB_TYPE=&amp;VAR:UNITS=M&amp;window=popup&amp;width=450&amp;height=300&amp;START_MAXIMIZED=FALSE"}</definedName>
    <definedName name="_141__123Graph_DChart_4A" hidden="1">#REF!</definedName>
    <definedName name="_141__FDSAUDITLINK__" localSheetId="73"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1__FDSAUDITLINK__"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2__FDSAUDITLINK__" localSheetId="73"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2__FDSAUDITLINK__" hidden="1">{"fdsup://IBCentral/FAT Viewer?action=UPDATE&amp;creator=factset&amp;DOC_NAME=fat:reuters_qtrly_source_window.fat&amp;display_string=Audit&amp;DYN_ARGS=TRUE&amp;VAR:ID1=38937510&amp;VAR:RCODE=DSTT&amp;VAR:SDATE=20061299&amp;VAR:FREQ=Quarterly&amp;VAR:RELITEM=RP&amp;VAR:CURRENCY=&amp;VAR:CURRSOURCE=EX","SHARE&amp;VAR:NATFREQ=QUARTERLY&amp;VAR:RFIELD=FINALIZED&amp;VAR:DB_TYPE=&amp;VAR:UNITS=M&amp;window=popup&amp;width=450&amp;height=300&amp;START_MAXIMIZED=FALSE"}</definedName>
    <definedName name="_143__123Graph_DChart_5A" hidden="1">#REF!</definedName>
    <definedName name="_143__FDSAUDITLINK__" localSheetId="73"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3__FDSAUDITLINK__"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4__123Graph_XCHART_1" hidden="1">#REF!</definedName>
    <definedName name="_144__FDSAUDITLINK__" localSheetId="73"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4__FDSAUDITLINK__" hidden="1">{"fdsup://IBCentral/FAT Viewer?action=UPDATE&amp;creator=factset&amp;DOC_NAME=fat:reuters_qtrly_source_window.fat&amp;display_string=Audit&amp;DYN_ARGS=TRUE&amp;VAR:ID1=29382R10&amp;VAR:RCODE=LTTD&amp;VAR:SDATE=20061299&amp;VAR:FREQ=Quarterly&amp;VAR:RELITEM=RP&amp;VAR:CURRENCY=&amp;VAR:CURRSOURCE=EX","SHARE&amp;VAR:NATFREQ=QUARTERLY&amp;VAR:RFIELD=FINALIZED&amp;VAR:DB_TYPE=&amp;VAR:UNITS=M&amp;window=popup&amp;width=450&amp;height=300&amp;START_MAXIMIZED=FALSE"}</definedName>
    <definedName name="_145__123Graph_DChart_6A" hidden="1">#REF!</definedName>
    <definedName name="_145__FDSAUDITLINK__" localSheetId="73"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5__FDSAUDITLINK__"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6__FDSAUDITLINK__" localSheetId="73"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6__FDSAUDITLINK__" hidden="1">{"fdsup://IBCentral/FAT Viewer?action=UPDATE&amp;creator=factset&amp;DOC_NAME=fat:reuters_qtrly_source_window.fat&amp;display_string=Audit&amp;DYN_ARGS=TRUE&amp;VAR:ID1=29382R10&amp;VAR:RCODE=DSTT&amp;VAR:SDATE=20061299&amp;VAR:FREQ=Quarterly&amp;VAR:RELITEM=RP&amp;VAR:CURRENCY=&amp;VAR:CURRSOURCE=EX","SHARE&amp;VAR:NATFREQ=QUARTERLY&amp;VAR:RFIELD=FINALIZED&amp;VAR:DB_TYPE=&amp;VAR:UNITS=M&amp;window=popup&amp;width=450&amp;height=300&amp;START_MAXIMIZED=FALSE"}</definedName>
    <definedName name="_147__123Graph_DChart_7A" hidden="1">#REF!</definedName>
    <definedName name="_147__FDSAUDITLINK__" localSheetId="73"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7__FDSAUDITLINK__"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8__FDSAUDITLINK__" localSheetId="73"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8__FDSAUDITLINK__" hidden="1">{"fdsup://IBCentral/FAT Viewer?action=UPDATE&amp;creator=factset&amp;DOC_NAME=fat:reuters_qtrly_source_window.fat&amp;display_string=Audit&amp;DYN_ARGS=TRUE&amp;VAR:ID1=29363910&amp;VAR:RCODE=LTTD&amp;VAR:SDATE=20061299&amp;VAR:FREQ=Quarterly&amp;VAR:RELITEM=RP&amp;VAR:CURRENCY=&amp;VAR:CURRSOURCE=EX","SHARE&amp;VAR:NATFREQ=QUARTERLY&amp;VAR:RFIELD=FINALIZED&amp;VAR:DB_TYPE=&amp;VAR:UNITS=M&amp;window=popup&amp;width=450&amp;height=300&amp;START_MAXIMIZED=FALSE"}</definedName>
    <definedName name="_149__123Graph_DChart_8A" hidden="1">#REF!</definedName>
    <definedName name="_149__FDSAUDITLINK__" localSheetId="73"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49__FDSAUDITLINK__"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#REF!</definedName>
    <definedName name="_15__123Graph_AChart_16B" hidden="1">#REF!</definedName>
    <definedName name="_15__123Graph_AChart_21C" hidden="1">#REF!</definedName>
    <definedName name="_15__123Graph_AChart_25C" hidden="1">#REF!</definedName>
    <definedName name="_15__123Graph_AChart_2A" hidden="1">#REF!</definedName>
    <definedName name="_15__123Graph_AChart_5" hidden="1">#REF!</definedName>
    <definedName name="_15__123Graph_AGROSS_MARGINS" hidden="1">#REF!</definedName>
    <definedName name="_15__123Graph_BCHART_29" hidden="1">#REF!</definedName>
    <definedName name="_15__123Graph_BCHART_6" hidden="1">#REF!</definedName>
    <definedName name="_15__123Graph_BSUPPLIES_BY_B_U" hidden="1">#REF!</definedName>
    <definedName name="_15__123Graph_CQRE_S_BY_CO." hidden="1">#REF!</definedName>
    <definedName name="_15__123Graph_DCHART_3" hidden="1">#REF!</definedName>
    <definedName name="_15__123Graph_DCHART_8" hidden="1">#REF!</definedName>
    <definedName name="_15__123Graph_DOP75_25RETURN" hidden="1">#REF!</definedName>
    <definedName name="_15__123Graph_LBL_ACHART_3" hidden="1">#N/A</definedName>
    <definedName name="_15__123Graph_LBL_ACHART_4" hidden="1">#REF!</definedName>
    <definedName name="_15__123Graph_XCHART_1" hidden="1">#REF!</definedName>
    <definedName name="_15__123Graph_XCHART_112" hidden="1">#REF!</definedName>
    <definedName name="_15__123Graph_XChart_4F" hidden="1">#REF!</definedName>
    <definedName name="_15__FDSAUDITLINK__" localSheetId="73"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_FDSAUDITLINK__" hidden="1">{"fdsup://IBCentral/FAT Viewer?action=UPDATE&amp;creator=factset&amp;DOC_NAME=fat:reuters_qtrly_source_window.fat&amp;display_string=Audit&amp;DYN_ARGS=TRUE&amp;VAR:ID1=00176510&amp;VAR:RCODE=DSTT&amp;VAR:SDATE=20081299&amp;VAR:FREQ=Quarterly&amp;VAR:RELITEM=RF&amp;VAR:CURRENCY=&amp;VAR:CURRSOURCE=EX","SHARE&amp;VAR:NATFREQ=QUARTERLY&amp;VAR:RFIELD=FINALIZED&amp;VAR:DB_TYPE=&amp;VAR:UNITS=M&amp;window=popup&amp;width=450&amp;height=300&amp;START_MAXIMIZED=FALSE"}</definedName>
    <definedName name="_15_Aug">#REF!</definedName>
    <definedName name="_15_Mar">#REF!</definedName>
    <definedName name="_150__123Graph_DOP75_25RETURN" hidden="1">#REF!</definedName>
    <definedName name="_150__123Graph_LBL_ACHART_1" hidden="1">#REF!</definedName>
    <definedName name="_150__123Graph_XOP75_25PRICE" hidden="1">#REF!</definedName>
    <definedName name="_150__FDSAUDITLINK__" localSheetId="73"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0__FDSAUDITLINK__" hidden="1">{"fdsup://IBCentral/FAT Viewer?action=UPDATE&amp;creator=factset&amp;DOC_NAME=fat:reuters_qtrly_source_window.fat&amp;display_string=Audit&amp;DYN_ARGS=TRUE&amp;VAR:ID1=29363910&amp;VAR:RCODE=DSTT&amp;VAR:SDATE=20061299&amp;VAR:FREQ=Quarterly&amp;VAR:RELITEM=RP&amp;VAR:CURRENCY=&amp;VAR:CURRSOURCE=EX","SHARE&amp;VAR:NATFREQ=QUARTERLY&amp;VAR:RFIELD=FINALIZED&amp;VAR:DB_TYPE=&amp;VAR:UNITS=M&amp;window=popup&amp;width=450&amp;height=300&amp;START_MAXIMIZED=FALSE"}</definedName>
    <definedName name="_151__123Graph_LBL_ACHART_3" hidden="1">#REF!</definedName>
    <definedName name="_151__FDSAUDITLINK__" localSheetId="73"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1__FDSAUDITLINK__"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2__123Graph_LBL_DCHART_1" hidden="1">#REF!</definedName>
    <definedName name="_152__FDSAUDITLINK__" localSheetId="73"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2__FDSAUDITLINK__" hidden="1">{"fdsup://IBCentral/FAT Viewer?action=UPDATE&amp;creator=factset&amp;DOC_NAME=fat:reuters_qtrly_source_window.fat&amp;display_string=Audit&amp;DYN_ARGS=TRUE&amp;VAR:ID1=18450210&amp;VAR:RCODE=LTTD&amp;VAR:SDATE=20061299&amp;VAR:FREQ=Quarterly&amp;VAR:RELITEM=RP&amp;VAR:CURRENCY=&amp;VAR:CURRSOURCE=EX","SHARE&amp;VAR:NATFREQ=QUARTERLY&amp;VAR:RFIELD=FINALIZED&amp;VAR:DB_TYPE=&amp;VAR:UNITS=M&amp;window=popup&amp;width=450&amp;height=300&amp;START_MAXIMIZED=FALSE"}</definedName>
    <definedName name="_153__FDSAUDITLINK__" localSheetId="73"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3__FDSAUDITLINK__"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4__123Graph_XChart_10B" hidden="1">#REF!</definedName>
    <definedName name="_154__FDSAUDITLINK__" localSheetId="73"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ource_window.fat&amp;display_string=Audit&amp;DYN_ARGS=TRUE&amp;VAR:ID1=18450210&amp;VAR:RCODE=DSTT&amp;VAR:SDATE=20061299&amp;VAR:FREQ=Quarterly&amp;VAR:RELITEM=RP&amp;VAR:CURRENCY=&amp;VAR:CURRSOURCE=EX","SHARE&amp;VAR:NATFREQ=QUARTERLY&amp;VAR:RFIELD=FINALIZED&amp;VAR:DB_TYPE=&amp;VAR:UNITS=M&amp;window=popup&amp;width=450&amp;height=300&amp;START_MAXIMIZED=FALSE"}</definedName>
    <definedName name="_155__FDSAUDITLINK__" localSheetId="73"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5__FDSAUDITLINK__"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6__123Graph_XChart_11B" hidden="1">#REF!</definedName>
    <definedName name="_156__123Graph_XOP75_25RETURN" hidden="1">#REF!</definedName>
    <definedName name="_156__FDSAUDITLINK__" localSheetId="73"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6__FDSAUDITLINK__" hidden="1">{"fdsup://IBCentral/FAT Viewer?action=UPDATE&amp;creator=factset&amp;DOC_NAME=fat:reuters_qtrly_source_window.fat&amp;display_string=Audit&amp;DYN_ARGS=TRUE&amp;VAR:ID1=12485720&amp;VAR:RCODE=LTTD&amp;VAR:SDATE=20061299&amp;VAR:FREQ=Quarterly&amp;VAR:RELITEM=RP&amp;VAR:CURRENCY=&amp;VAR:CURRSOURCE=EX","SHARE&amp;VAR:NATFREQ=QUARTERLY&amp;VAR:RFIELD=FINALIZED&amp;VAR:DB_TYPE=&amp;VAR:UNITS=M&amp;window=popup&amp;width=450&amp;height=300&amp;START_MAXIMIZED=FALSE"}</definedName>
    <definedName name="_157__FDSAUDITLINK__" localSheetId="73"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7__FDSAUDITLINK__"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8__123Graph_XChart_12B" hidden="1">#REF!</definedName>
    <definedName name="_158__FDSAUDITLINK__" localSheetId="73"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8__FDSAUDITLINK__" hidden="1">{"fdsup://IBCentral/FAT Viewer?action=UPDATE&amp;creator=factset&amp;DOC_NAME=fat:reuters_qtrly_source_window.fat&amp;display_string=Audit&amp;DYN_ARGS=TRUE&amp;VAR:ID1=12485720&amp;VAR:RCODE=DSTT&amp;VAR:SDATE=20061299&amp;VAR:FREQ=Quarterly&amp;VAR:RELITEM=RP&amp;VAR:CURRENCY=&amp;VAR:CURRSOURCE=EX","SHARE&amp;VAR:NATFREQ=QUARTERLY&amp;VAR:RFIELD=FINALIZED&amp;VAR:DB_TYPE=&amp;VAR:UNITS=M&amp;window=popup&amp;width=450&amp;height=300&amp;START_MAXIMIZED=FALSE"}</definedName>
    <definedName name="_159__FDSAUDITLINK__" localSheetId="73" hidden="1">{"fdsup://IBCentral/FAT Viewer?action=UPDATE&amp;creator=factset&amp;DOC_NAME=fat:reuters_annual_source_window.fat&amp;display_string=Audit&amp;DYN_ARGS=TRUE&amp;VAR:ID1=25468710&amp;VAR:RCODE=FDSPFDSTKTOTAL&amp;VAR:SDATE=20060999&amp;VAR:FREQ=Y&amp;VAR:RELITEM=RP&amp;VAR:CURRENCY=&amp;VAR:CURRSOURCE","=EXSHARE&amp;VAR:NATFREQ=ANNUAL&amp;VAR:RFIELD=FINALIZED&amp;VAR:DB_TYPE=&amp;VAR:UNITS=M&amp;window=popup&amp;width=450&amp;height=300&amp;START_MAXIMIZED=FALSE"}</definedName>
    <definedName name="_159__FDSAUDITLINK__" hidden="1">{"fdsup://IBCentral/FAT Viewer?action=UPDATE&amp;creator=factset&amp;DOC_NAME=fat:reuters_annual_source_window.fat&amp;display_string=Audit&amp;DYN_ARGS=TRUE&amp;VAR:ID1=25468710&amp;VAR:RCODE=FDSPFDSTKTOTAL&amp;VAR:SDATE=20060999&amp;VAR:FREQ=Y&amp;VAR:RELITEM=RP&amp;VAR:CURRENCY=&amp;VAR:CURRSOURCE","=EXSHARE&amp;VAR:NATFREQ=ANNUAL&amp;VAR:RFIELD=FINALIZED&amp;VAR:DB_TYPE=&amp;VAR:UNITS=M&amp;window=popup&amp;width=450&amp;height=300&amp;START_MAXIMIZED=FALSE"}</definedName>
    <definedName name="_16">#REF!</definedName>
    <definedName name="_16__123Graph_AChart_22C" hidden="1">#REF!</definedName>
    <definedName name="_16__123Graph_AChart_26C" hidden="1">#REF!</definedName>
    <definedName name="_16__123Graph_ACHART_29" hidden="1">#REF!</definedName>
    <definedName name="_16__123Graph_ACHART_30" hidden="1">#REF!</definedName>
    <definedName name="_16__123Graph_AChart_6" hidden="1">#REF!</definedName>
    <definedName name="_16__123Graph_BCHART_7" hidden="1">#REF!</definedName>
    <definedName name="_16__123Graph_BTAX_CREDIT" hidden="1">#REF!</definedName>
    <definedName name="_16__123Graph_CCHART_111" hidden="1">#REF!</definedName>
    <definedName name="_16__123Graph_CCHART_2" hidden="1">#REF!</definedName>
    <definedName name="_16__123Graph_CSENS_COMPARISON" hidden="1">#REF!</definedName>
    <definedName name="_16__123Graph_EHO_MPRICE" hidden="1">#REF!</definedName>
    <definedName name="_16__123Graph_LBL_ACHART_1" hidden="1">#REF!</definedName>
    <definedName name="_16__123Graph_LBL_BCHART_3" hidden="1">#REF!</definedName>
    <definedName name="_16__123Graph_XCHART_2" hidden="1">#REF!</definedName>
    <definedName name="_16__123Graph_XCHART_30" hidden="1">#REF!</definedName>
    <definedName name="_16__123Graph_XChart_5F" hidden="1">#REF!</definedName>
    <definedName name="_16__FDSAUDITLINK__" localSheetId="73"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16_0_Table2_" hidden="1">#REF!</definedName>
    <definedName name="_16_May">#REF!</definedName>
    <definedName name="_160__123Graph_EHO_MPRICE" hidden="1">#REF!</definedName>
    <definedName name="_160__123Graph_XChart_13B" hidden="1">#REF!</definedName>
    <definedName name="_160__FDSAUDITLINK__" localSheetId="73" hidden="1">{"fdsup://IBCentral/FAT Viewer?action=UPDATE&amp;creator=factset&amp;DOC_NAME=fat:reuters_annual_source_window.fat&amp;display_string=Audit&amp;DYN_ARGS=TRUE&amp;VAR:ID1=91490610&amp;VAR:RCODE=FDSPFDSTKTOTAL&amp;VAR:SDATE=20061299&amp;VAR:FREQ=Y&amp;VAR:RELITEM=RP&amp;VAR:CURRENCY=&amp;VAR:CURRSOURCE","=EXSHARE&amp;VAR:NATFREQ=ANNUAL&amp;VAR:RFIELD=FINALIZED&amp;VAR:DB_TYPE=&amp;VAR:UNITS=M&amp;window=popup&amp;width=450&amp;height=300&amp;START_MAXIMIZED=FALSE"}</definedName>
    <definedName name="_160__FDSAUDITLINK__" hidden="1">{"fdsup://IBCentral/FAT Viewer?action=UPDATE&amp;creator=factset&amp;DOC_NAME=fat:reuters_annual_source_window.fat&amp;display_string=Audit&amp;DYN_ARGS=TRUE&amp;VAR:ID1=91490610&amp;VAR:RCODE=FDSPFDSTKTOTAL&amp;VAR:SDATE=20061299&amp;VAR:FREQ=Y&amp;VAR:RELITEM=RP&amp;VAR:CURRENCY=&amp;VAR:CURRSOURCE","=EXSHARE&amp;VAR:NATFREQ=ANNUAL&amp;VAR:RFIELD=FINALIZED&amp;VAR:DB_TYPE=&amp;VAR:UNITS=M&amp;window=popup&amp;width=450&amp;height=300&amp;START_MAXIMIZED=FALSE"}</definedName>
    <definedName name="_160000000" hidden="1">#REF!</definedName>
    <definedName name="_161__FDSAUDITLINK__" localSheetId="73" hidden="1">{"fdsup://IBCentral/FAT Viewer?action=UPDATE&amp;creator=factset&amp;DOC_NAME=fat:reuters_annual_source_window.fat&amp;display_string=Audit&amp;DYN_ARGS=TRUE&amp;VAR:ID1=88731710&amp;VAR:RCODE=FDSPFDSTKTOTAL&amp;VAR:SDATE=20061299&amp;VAR:FREQ=Y&amp;VAR:RELITEM=RP&amp;VAR:CURRENCY=&amp;VAR:CURRSOURCE","=EXSHARE&amp;VAR:NATFREQ=ANNUAL&amp;VAR:RFIELD=FINALIZED&amp;VAR:DB_TYPE=&amp;VAR:UNITS=M&amp;window=popup&amp;width=450&amp;height=300&amp;START_MAXIMIZED=FALSE"}</definedName>
    <definedName name="_161__FDSAUDITLINK__" hidden="1">{"fdsup://IBCentral/FAT Viewer?action=UPDATE&amp;creator=factset&amp;DOC_NAME=fat:reuters_annual_source_window.fat&amp;display_string=Audit&amp;DYN_ARGS=TRUE&amp;VAR:ID1=88731710&amp;VAR:RCODE=FDSPFDSTKTOTAL&amp;VAR:SDATE=20061299&amp;VAR:FREQ=Y&amp;VAR:RELITEM=RP&amp;VAR:CURRENCY=&amp;VAR:CURRSOURCE","=EXSHARE&amp;VAR:NATFREQ=ANNUAL&amp;VAR:RFIELD=FINALIZED&amp;VAR:DB_TYPE=&amp;VAR:UNITS=M&amp;window=popup&amp;width=450&amp;height=300&amp;START_MAXIMIZED=FALSE"}</definedName>
    <definedName name="_162__123Graph_XChart_17B" hidden="1">#REF!</definedName>
    <definedName name="_162__FDSAUDITLINK__" localSheetId="73"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2__FDSAUDITLINK__"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3__FDSAUDITLINK__" localSheetId="73"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3__FDSAUDITLINK__" hidden="1">{"fdsup://IBCentral/FAT Viewer?action=UPDATE&amp;creator=factset&amp;DOC_NAME=fat:reuters_annual_source_window.fat&amp;display_string=Audit&amp;DYN_ARGS=TRUE&amp;VAR:ID1=84642588&amp;VAR:RCODE=FDSPFDSTKTOTAL&amp;VAR:SDATE=20061299&amp;VAR:FREQ=Y&amp;VAR:RELITEM=RP&amp;VAR:CURRENCY=&amp;VAR:CURRSOURCE","=EXSHARE&amp;VAR:NATFREQ=ANNUAL&amp;VAR:RFIELD=FINALIZED&amp;VAR:DB_TYPE=&amp;VAR:UNITS=M&amp;window=popup&amp;width=450&amp;height=300&amp;START_MAXIMIZED=FALSE"}</definedName>
    <definedName name="_164__123Graph_XChart_18B" hidden="1">#REF!</definedName>
    <definedName name="_164__FDSAUDITLINK__" localSheetId="73" hidden="1">{"fdsup://IBCentral/FAT Viewer?action=UPDATE&amp;creator=factset&amp;DOC_NAME=fat:reuters_annual_source_window.fat&amp;display_string=Audit&amp;DYN_ARGS=TRUE&amp;VAR:ID1=65248E10&amp;VAR:RCODE=FDSPFDSTKTOTAL&amp;VAR:SDATE=20060699&amp;VAR:FREQ=Y&amp;VAR:RELITEM=RP&amp;VAR:CURRENCY=&amp;VAR:CURRSOURCE","=EXSHARE&amp;VAR:NATFREQ=ANNUAL&amp;VAR:RFIELD=FINALIZED&amp;VAR:DB_TYPE=&amp;VAR:UNITS=M&amp;window=popup&amp;width=450&amp;height=300&amp;START_MAXIMIZED=FALSE"}</definedName>
    <definedName name="_164__FDSAUDITLINK__" hidden="1">{"fdsup://IBCentral/FAT Viewer?action=UPDATE&amp;creator=factset&amp;DOC_NAME=fat:reuters_annual_source_window.fat&amp;display_string=Audit&amp;DYN_ARGS=TRUE&amp;VAR:ID1=65248E10&amp;VAR:RCODE=FDSPFDSTKTOTAL&amp;VAR:SDATE=20060699&amp;VAR:FREQ=Y&amp;VAR:RELITEM=RP&amp;VAR:CURRENCY=&amp;VAR:CURRSOURCE","=EXSHARE&amp;VAR:NATFREQ=ANNUAL&amp;VAR:RFIELD=FINALIZED&amp;VAR:DB_TYPE=&amp;VAR:UNITS=M&amp;window=popup&amp;width=450&amp;height=300&amp;START_MAXIMIZED=FALSE"}</definedName>
    <definedName name="_165__FDSAUDITLINK__" localSheetId="73" hidden="1">{"fdsup://IBCentral/FAT Viewer?action=UPDATE&amp;creator=factset&amp;DOC_NAME=fat:reuters_annual_source_window.fat&amp;display_string=Audit&amp;DYN_ARGS=TRUE&amp;VAR:ID1=42231710&amp;VAR:RCODE=FDSPFDSTKTOTAL&amp;VAR:SDATE=20061299&amp;VAR:FREQ=Y&amp;VAR:RELITEM=RP&amp;VAR:CURRENCY=&amp;VAR:CURRSOURCE","=EXSHARE&amp;VAR:NATFREQ=ANNUAL&amp;VAR:RFIELD=FINALIZED&amp;VAR:DB_TYPE=&amp;VAR:UNITS=M&amp;window=popup&amp;width=450&amp;height=300&amp;START_MAXIMIZED=FALSE"}</definedName>
    <definedName name="_165__FDSAUDITLINK__" hidden="1">{"fdsup://IBCentral/FAT Viewer?action=UPDATE&amp;creator=factset&amp;DOC_NAME=fat:reuters_annual_source_window.fat&amp;display_string=Audit&amp;DYN_ARGS=TRUE&amp;VAR:ID1=42231710&amp;VAR:RCODE=FDSPFDSTKTOTAL&amp;VAR:SDATE=20061299&amp;VAR:FREQ=Y&amp;VAR:RELITEM=RP&amp;VAR:CURRENCY=&amp;VAR:CURRSOURCE","=EXSHARE&amp;VAR:NATFREQ=ANNUAL&amp;VAR:RFIELD=FINALIZED&amp;VAR:DB_TYPE=&amp;VAR:UNITS=M&amp;window=popup&amp;width=450&amp;height=300&amp;START_MAXIMIZED=FALSE"}</definedName>
    <definedName name="_166__123Graph_XChart_19C" hidden="1">#REF!</definedName>
    <definedName name="_166__FDSAUDITLINK__" localSheetId="73"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6__FDSAUDITLINK__"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7__FDSAUDITLINK__" localSheetId="73"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7__FDSAUDITLINK__" hidden="1">{"fdsup://IBCentral/FAT Viewer?action=UPDATE&amp;creator=factset&amp;DOC_NAME=fat:reuters_annual_source_window.fat&amp;display_string=Audit&amp;DYN_ARGS=TRUE&amp;VAR:ID1=38937510&amp;VAR:RCODE=FDSPFDSTKTOTAL&amp;VAR:SDATE=20061299&amp;VAR:FREQ=Y&amp;VAR:RELITEM=RP&amp;VAR:CURRENCY=&amp;VAR:CURRSOURCE","=EXSHARE&amp;VAR:NATFREQ=ANNUAL&amp;VAR:RFIELD=FINALIZED&amp;VAR:DB_TYPE=&amp;VAR:UNITS=M&amp;window=popup&amp;width=450&amp;height=300&amp;START_MAXIMIZED=FALSE"}</definedName>
    <definedName name="_168__123Graph_XChart_1A" hidden="1">#REF!</definedName>
    <definedName name="_168__FDSAUDITLINK__" localSheetId="73" hidden="1">{"fdsup://IBCentral/FAT Viewer?action=UPDATE&amp;creator=factset&amp;DOC_NAME=fat:reuters_annual_source_window.fat&amp;display_string=Audit&amp;DYN_ARGS=TRUE&amp;VAR:ID1=29382R10&amp;VAR:RCODE=FDSPFDSTKTOTAL&amp;VAR:SDATE=20061299&amp;VAR:FREQ=Y&amp;VAR:RELITEM=RP&amp;VAR:CURRENCY=&amp;VAR:CURRSOURCE","=EXSHARE&amp;VAR:NATFREQ=ANNUAL&amp;VAR:RFIELD=FINALIZED&amp;VAR:DB_TYPE=&amp;VAR:UNITS=M&amp;window=popup&amp;width=450&amp;height=300&amp;START_MAXIMIZED=FALSE"}</definedName>
    <definedName name="_168__FDSAUDITLINK__" hidden="1">{"fdsup://IBCentral/FAT Viewer?action=UPDATE&amp;creator=factset&amp;DOC_NAME=fat:reuters_annual_source_window.fat&amp;display_string=Audit&amp;DYN_ARGS=TRUE&amp;VAR:ID1=29382R10&amp;VAR:RCODE=FDSPFDSTKTOTAL&amp;VAR:SDATE=20061299&amp;VAR:FREQ=Y&amp;VAR:RELITEM=RP&amp;VAR:CURRENCY=&amp;VAR:CURRSOURCE","=EXSHARE&amp;VAR:NATFREQ=ANNUAL&amp;VAR:RFIELD=FINALIZED&amp;VAR:DB_TYPE=&amp;VAR:UNITS=M&amp;window=popup&amp;width=450&amp;height=300&amp;START_MAXIMIZED=FALSE"}</definedName>
    <definedName name="_169__FDSAUDITLINK__" localSheetId="73" hidden="1">{"fdsup://IBCentral/FAT Viewer?action=UPDATE&amp;creator=factset&amp;DOC_NAME=fat:reuters_annual_source_window.fat&amp;display_string=Audit&amp;DYN_ARGS=TRUE&amp;VAR:ID1=29363910&amp;VAR:RCODE=FDSPFDSTKTOTAL&amp;VAR:SDATE=20061299&amp;VAR:FREQ=Y&amp;VAR:RELITEM=RP&amp;VAR:CURRENCY=&amp;VAR:CURRSOURCE","=EXSHARE&amp;VAR:NATFREQ=ANNUAL&amp;VAR:RFIELD=FINALIZED&amp;VAR:DB_TYPE=&amp;VAR:UNITS=M&amp;window=popup&amp;width=450&amp;height=300&amp;START_MAXIMIZED=FALSE"}</definedName>
    <definedName name="_169__FDSAUDITLINK__" hidden="1">{"fdsup://IBCentral/FAT Viewer?action=UPDATE&amp;creator=factset&amp;DOC_NAME=fat:reuters_annual_source_window.fat&amp;display_string=Audit&amp;DYN_ARGS=TRUE&amp;VAR:ID1=29363910&amp;VAR:RCODE=FDSPFDSTKTOTAL&amp;VAR:SDATE=20061299&amp;VAR:FREQ=Y&amp;VAR:RELITEM=RP&amp;VAR:CURRENCY=&amp;VAR:CURRSOURCE","=EXSHARE&amp;VAR:NATFREQ=ANNUAL&amp;VAR:RFIELD=FINALIZED&amp;VAR:DB_TYPE=&amp;VAR:UNITS=M&amp;window=popup&amp;width=450&amp;height=300&amp;START_MAXIMIZED=FALSE"}</definedName>
    <definedName name="_17">#REF!</definedName>
    <definedName name="_17__123Graph_AChart_17B" hidden="1">#REF!</definedName>
    <definedName name="_17__123Graph_AChart_23C" hidden="1">#REF!</definedName>
    <definedName name="_17__123Graph_AChart_27C" hidden="1">#REF!</definedName>
    <definedName name="_17__123Graph_AChart_2A" hidden="1">#REF!</definedName>
    <definedName name="_17__123Graph_AGROSS_MARGINS" hidden="1">#REF!</definedName>
    <definedName name="_17__123Graph_BCHART_8" hidden="1">#REF!</definedName>
    <definedName name="_17__123Graph_BWAGES_BY_B_U" hidden="1">#REF!</definedName>
    <definedName name="_17__123Graph_CCHART_1" hidden="1">#REF!</definedName>
    <definedName name="_17__123Graph_CCHART_112" hidden="1">#REF!</definedName>
    <definedName name="_17__123Graph_CCHART_3" hidden="1">#REF!</definedName>
    <definedName name="_17__123Graph_CSUPPLIES_BY_B_U" hidden="1">#REF!</definedName>
    <definedName name="_17__123Graph_EO_MPRICE" hidden="1">#REF!</definedName>
    <definedName name="_17__123Graph_LBL_ACHART_3" hidden="1">#REF!</definedName>
    <definedName name="_17__123Graph_LBL_BCHART_4" hidden="1">#REF!</definedName>
    <definedName name="_17__123Graph_XChart_1" hidden="1">#REF!</definedName>
    <definedName name="_17__123Graph_XCHART_3" hidden="1">#REF!</definedName>
    <definedName name="_17__FDSAUDITLINK__" localSheetId="73"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ource_window.fat&amp;display_string=Audit&amp;DYN_ARGS=TRUE&amp;VAR:ID1=65122910&amp;VAR:RCODE=LTTD&amp;VAR:SDATE=20081299&amp;VAR:FREQ=Quarterly&amp;VAR:RELITEM=RF&amp;VAR:CURRENCY=&amp;VAR:CURRSOURCE=EX","SHARE&amp;VAR:NATFREQ=QUARTERLY&amp;VAR:RFIELD=FINALIZED&amp;VAR:DB_TYPE=&amp;VAR:UNITS=M&amp;window=popup&amp;width=450&amp;height=300&amp;START_MAXIMIZED=FALSE"}</definedName>
    <definedName name="_170__123Graph_EO_MPRICE" hidden="1">#REF!</definedName>
    <definedName name="_170__123Graph_XChart_20C" hidden="1">#REF!</definedName>
    <definedName name="_170__FDSAUDITLINK__" localSheetId="73" hidden="1">{"fdsup://IBCentral/FAT Viewer?action=UPDATE&amp;creator=factset&amp;DOC_NAME=fat:reuters_annual_source_window.fat&amp;display_string=Audit&amp;DYN_ARGS=TRUE&amp;VAR:ID1=18450210&amp;VAR:RCODE=FDSPFDSTKTOTAL&amp;VAR:SDATE=20061299&amp;VAR:FREQ=Y&amp;VAR:RELITEM=RP&amp;VAR:CURRENCY=&amp;VAR:CURRSOURCE","=EXSHARE&amp;VAR:NATFREQ=ANNUAL&amp;VAR:RFIELD=FINALIZED&amp;VAR:DB_TYPE=&amp;VAR:UNITS=M&amp;window=popup&amp;width=450&amp;height=300&amp;START_MAXIMIZED=FALSE"}</definedName>
    <definedName name="_170__FDSAUDITLINK__" hidden="1">{"fdsup://IBCentral/FAT Viewer?action=UPDATE&amp;creator=factset&amp;DOC_NAME=fat:reuters_annual_source_window.fat&amp;display_string=Audit&amp;DYN_ARGS=TRUE&amp;VAR:ID1=18450210&amp;VAR:RCODE=FDSPFDSTKTOTAL&amp;VAR:SDATE=20061299&amp;VAR:FREQ=Y&amp;VAR:RELITEM=RP&amp;VAR:CURRENCY=&amp;VAR:CURRSOURCE","=EXSHARE&amp;VAR:NATFREQ=ANNUAL&amp;VAR:RFIELD=FINALIZED&amp;VAR:DB_TYPE=&amp;VAR:UNITS=M&amp;window=popup&amp;width=450&amp;height=300&amp;START_MAXIMIZED=FALSE"}</definedName>
    <definedName name="_171__FDSAUDITLINK__" localSheetId="73" hidden="1">{"fdsup://IBCentral/FAT Viewer?action=UPDATE&amp;creator=factset&amp;DOC_NAME=fat:reuters_annual_source_window.fat&amp;display_string=Audit&amp;DYN_ARGS=TRUE&amp;VAR:ID1=12485720&amp;VAR:RCODE=FDSPFDSTKTOTAL&amp;VAR:SDATE=20061299&amp;VAR:FREQ=Y&amp;VAR:RELITEM=RP&amp;VAR:CURRENCY=&amp;VAR:CURRSOURCE","=EXSHARE&amp;VAR:NATFREQ=ANNUAL&amp;VAR:RFIELD=FINALIZED&amp;VAR:DB_TYPE=&amp;VAR:UNITS=M&amp;window=popup&amp;width=450&amp;height=300&amp;START_MAXIMIZED=FALSE"}</definedName>
    <definedName name="_171__FDSAUDITLINK__" hidden="1">{"fdsup://IBCentral/FAT Viewer?action=UPDATE&amp;creator=factset&amp;DOC_NAME=fat:reuters_annual_source_window.fat&amp;display_string=Audit&amp;DYN_ARGS=TRUE&amp;VAR:ID1=12485720&amp;VAR:RCODE=FDSPFDSTKTOTAL&amp;VAR:SDATE=20061299&amp;VAR:FREQ=Y&amp;VAR:RELITEM=RP&amp;VAR:CURRENCY=&amp;VAR:CURRSOURCE","=EXSHARE&amp;VAR:NATFREQ=ANNUAL&amp;VAR:RFIELD=FINALIZED&amp;VAR:DB_TYPE=&amp;VAR:UNITS=M&amp;window=popup&amp;width=450&amp;height=300&amp;START_MAXIMIZED=FALSE"}</definedName>
    <definedName name="_172__123Graph_XChart_21C" hidden="1">#REF!</definedName>
    <definedName name="_172__FDSAUDITLINK__" localSheetId="73" hidden="1">{"fdsup://directions/FAT Viewer?action=UPDATE&amp;creator=factset&amp;DYN_ARGS=TRUE&amp;DOC_NAME=FAT:FQL_AUDITING_CLIENT_TEMPLATE.FAT&amp;display_string=Audit&amp;VAR:KEY=HAFGXMTUPO&amp;VAR:QUERY=RkZfQlBTKFFUUiwzLzE4LzIwMDUsTk9XKQ==&amp;WINDOW=FIRST_POPUP&amp;HEIGHT=450&amp;WIDTH=450&amp;START_MA","XIMIZED=FALSE&amp;VAR:CALENDAR=US&amp;VAR:SYMBOL=22704610&amp;VAR:INDEX=0"}</definedName>
    <definedName name="_172__FDSAUDITLINK__" hidden="1">{"fdsup://directions/FAT Viewer?action=UPDATE&amp;creator=factset&amp;DYN_ARGS=TRUE&amp;DOC_NAME=FAT:FQL_AUDITING_CLIENT_TEMPLATE.FAT&amp;display_string=Audit&amp;VAR:KEY=HAFGXMTUPO&amp;VAR:QUERY=RkZfQlBTKFFUUiwzLzE4LzIwMDUsTk9XKQ==&amp;WINDOW=FIRST_POPUP&amp;HEIGHT=450&amp;WIDTH=450&amp;START_MA","XIMIZED=FALSE&amp;VAR:CALENDAR=US&amp;VAR:SYMBOL=22704610&amp;VAR:INDEX=0"}</definedName>
    <definedName name="_173__FDSAUDITLINK__" localSheetId="73" hidden="1">{"fdsup://Directions/FactSet Auditing Viewer?action=AUDIT_VALUE&amp;DB=129&amp;ID1=22704610&amp;VALUEID=03426&amp;SDATE=201202&amp;PERIODTYPE=QTR_STD&amp;SCFT=3&amp;window=popup_no_bar&amp;width=385&amp;height=120&amp;START_MAXIMIZED=FALSE&amp;creator=factset&amp;display_string=Audit"}</definedName>
    <definedName name="_173__FDSAUDITLINK__" hidden="1">{"fdsup://Directions/FactSet Auditing Viewer?action=AUDIT_VALUE&amp;DB=129&amp;ID1=22704610&amp;VALUEID=03426&amp;SDATE=201202&amp;PERIODTYPE=QTR_STD&amp;SCFT=3&amp;window=popup_no_bar&amp;width=385&amp;height=120&amp;START_MAXIMIZED=FALSE&amp;creator=factset&amp;display_string=Audit"}</definedName>
    <definedName name="_174__123Graph_XChart_22C" hidden="1">#REF!</definedName>
    <definedName name="_174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29"}</definedName>
    <definedName name="_174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29"}</definedName>
    <definedName name="_175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28"}</definedName>
    <definedName name="_175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28"}</definedName>
    <definedName name="_176__123Graph_XChart_23C" hidden="1">#REF!</definedName>
    <definedName name="_176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27"}</definedName>
    <definedName name="_176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27"}</definedName>
    <definedName name="_177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26"}</definedName>
    <definedName name="_177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26"}</definedName>
    <definedName name="_178__123Graph_XChart_24C" hidden="1">#REF!</definedName>
    <definedName name="_178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25"}</definedName>
    <definedName name="_178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25"}</definedName>
    <definedName name="_179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24"}</definedName>
    <definedName name="_179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24"}</definedName>
    <definedName name="_18">#REF!</definedName>
    <definedName name="_18__123Graph_AChart_24C" hidden="1">#REF!</definedName>
    <definedName name="_18__123Graph_AChart_2A" hidden="1">#REF!</definedName>
    <definedName name="_18__123Graph_AGROWTH_REVS_A" hidden="1">#REF!</definedName>
    <definedName name="_18__123Graph_BCHART_10" hidden="1">#REF!</definedName>
    <definedName name="_18__123Graph_CCHART_2" hidden="1">#REF!</definedName>
    <definedName name="_18__123Graph_CCHART_26" hidden="1">#REF!</definedName>
    <definedName name="_18__123Graph_CCONTRACT_BY_B_U" hidden="1">#REF!</definedName>
    <definedName name="_18__123Graph_CWAGES_BY_B_U" hidden="1">#REF!</definedName>
    <definedName name="_18__123Graph_EOP75_25PRICE" hidden="1">#REF!</definedName>
    <definedName name="_18__123Graph_LBL_ACHART_4" hidden="1">#REF!</definedName>
    <definedName name="_18__123Graph_LBL_CCHART_3" hidden="1">#REF!</definedName>
    <definedName name="_18__123Graph_XChart_2" hidden="1">#REF!</definedName>
    <definedName name="_18__123Graph_XCHART_4" hidden="1">#REF!</definedName>
    <definedName name="_18__FDSAUDITLINK__" localSheetId="73"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ource_window.fat&amp;display_string=Audit&amp;DYN_ARGS=TRUE&amp;VAR:ID1=65122910&amp;VAR:RCODE=DSTT&amp;VAR:SDATE=20081299&amp;VAR:FREQ=Quarterly&amp;VAR:RELITEM=RF&amp;VAR:CURRENCY=&amp;VAR:CURRSOURCE=EX","SHARE&amp;VAR:NATFREQ=QUARTERLY&amp;VAR:RFIELD=FINALIZED&amp;VAR:DB_TYPE=&amp;VAR:UNITS=M&amp;window=popup&amp;width=450&amp;height=300&amp;START_MAXIMIZED=FALSE"}</definedName>
    <definedName name="_18_Apr">#REF!</definedName>
    <definedName name="_18_Jul">#REF!</definedName>
    <definedName name="_180__123Graph_EOP75_25PRICE" hidden="1">#REF!</definedName>
    <definedName name="_180__123Graph_XChart_25C" hidden="1">#REF!</definedName>
    <definedName name="_180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23"}</definedName>
    <definedName name="_180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23"}</definedName>
    <definedName name="_181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22"}</definedName>
    <definedName name="_181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22"}</definedName>
    <definedName name="_182__123Graph_XChart_26C" hidden="1">#REF!</definedName>
    <definedName name="_182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21"}</definedName>
    <definedName name="_182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21"}</definedName>
    <definedName name="_183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19"}</definedName>
    <definedName name="_183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19"}</definedName>
    <definedName name="_184__123Graph_XChart_27C" hidden="1">#REF!</definedName>
    <definedName name="_184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13"}</definedName>
    <definedName name="_184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13"}</definedName>
    <definedName name="_185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10"}</definedName>
    <definedName name="_185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10"}</definedName>
    <definedName name="_186__123Graph_XChart_2A" hidden="1">#REF!</definedName>
    <definedName name="_186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6"}</definedName>
    <definedName name="_186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6"}</definedName>
    <definedName name="_187__FDSAUDITLINK__" localSheetId="73"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0"}</definedName>
    <definedName name="_187__FDSAUDITLINK__" hidden="1">{"fdsup://directions/FAT Viewer?action=UPDATE&amp;creator=factset&amp;DYN_ARGS=TRUE&amp;DOC_NAME=FAT:FQL_AUDITING_CLIENT_TEMPLATE.FAT&amp;display_string=Audit&amp;VAR:KEY=BKHINAHIHS&amp;VAR:QUERY=RkZfRVFfVE9UKFFUUiwzLzE4LzIwMDUsTk9XKQ==&amp;WINDOW=FIRST_POPUP&amp;HEIGHT=450&amp;WIDTH=450&amp;STAR","T_MAXIMIZED=FALSE&amp;VAR:CALENDAR=US&amp;VAR:SYMBOL=22704610&amp;VAR:INDEX=0"}</definedName>
    <definedName name="_188__123Graph_XChart_3A" hidden="1">#REF!</definedName>
    <definedName name="_188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6"}</definedName>
    <definedName name="_188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6"}</definedName>
    <definedName name="_189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5"}</definedName>
    <definedName name="_189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5"}</definedName>
    <definedName name="_19">#REF!</definedName>
    <definedName name="_19__123Graph_AChart_18B" hidden="1">#REF!</definedName>
    <definedName name="_19__123Graph_AChart_25C" hidden="1">#REF!</definedName>
    <definedName name="_19__123Graph_AChart_3A" hidden="1">#REF!</definedName>
    <definedName name="_19__123Graph_AGROWTH_REVS_B" hidden="1">#REF!</definedName>
    <definedName name="_19__123Graph_BCHART_12" hidden="1">#REF!</definedName>
    <definedName name="_19__123Graph_BCHART_5" hidden="1">#REF!</definedName>
    <definedName name="_19__123Graph_CCHART_111" hidden="1">#REF!</definedName>
    <definedName name="_19__123Graph_CCHART_30" hidden="1">#REF!</definedName>
    <definedName name="_19__123Graph_CQRE_S_BY_CO." hidden="1">#REF!</definedName>
    <definedName name="_19__123Graph_DCHART_1" hidden="1">#REF!</definedName>
    <definedName name="_19__123Graph_DCONTRACT_BY_B_U" hidden="1">#REF!</definedName>
    <definedName name="_19__123Graph_EOP75_25RETURN" hidden="1">#REF!</definedName>
    <definedName name="_19__123Graph_LBL_BCHART_3" hidden="1">#REF!</definedName>
    <definedName name="_19__123Graph_XCHART_1" hidden="1">#REF!</definedName>
    <definedName name="_19__123Graph_XChart_3" hidden="1">#REF!</definedName>
    <definedName name="_19__123Graph_XCHART_4" hidden="1">#REF!</definedName>
    <definedName name="_19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19_0__123Grap" hidden="1">#N/A</definedName>
    <definedName name="_19_Apr">#REF!</definedName>
    <definedName name="_190__123Graph_EOP75_25RETURN" hidden="1">#REF!</definedName>
    <definedName name="_190__123Graph_XChart_4A" hidden="1">#REF!</definedName>
    <definedName name="_190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4"}</definedName>
    <definedName name="_190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4"}</definedName>
    <definedName name="_191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3"}</definedName>
    <definedName name="_191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3"}</definedName>
    <definedName name="_192__123Graph_XChart_5A" hidden="1">#REF!</definedName>
    <definedName name="_192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2"}</definedName>
    <definedName name="_192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2"}</definedName>
    <definedName name="_193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1"}</definedName>
    <definedName name="_193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1"}</definedName>
    <definedName name="_194__123Graph_XChart_6A" hidden="1">#REF!</definedName>
    <definedName name="_194__FDSAUDITLINK__" localSheetId="73"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0"}</definedName>
    <definedName name="_194__FDSAUDITLINK__" hidden="1">{"fdsup://directions/FAT Viewer?action=UPDATE&amp;creator=factset&amp;DYN_ARGS=TRUE&amp;DOC_NAME=FAT:FQL_AUDITING_CLIENT_TEMPLATE.FAT&amp;display_string=Audit&amp;VAR:KEY=HARQHCZODQ&amp;VAR:QUERY=RkZfU0hMRFJTX0VRKEFOTiwzLzE4LzIwMDUsTk9XKQ==&amp;WINDOW=FIRST_POPUP&amp;HEIGHT=450&amp;WIDTH=450&amp;","START_MAXIMIZED=FALSE&amp;VAR:CALENDAR=US&amp;VAR:SYMBOL=22704610&amp;VAR:INDEX=0"}</definedName>
    <definedName name="_195__FDSAUDITLINK__" localSheetId="73" hidden="1">{"fdsup://Directions/FactSet Auditing Viewer?action=AUDIT_VALUE&amp;DB=129&amp;ID1=22704610&amp;VALUEID=03501&amp;SDATE=201202&amp;PERIODTYPE=QTR_STD&amp;SCFT=3&amp;window=popup_no_bar&amp;width=385&amp;height=120&amp;START_MAXIMIZED=FALSE&amp;creator=factset&amp;display_string=Audit"}</definedName>
    <definedName name="_195__FDSAUDITLINK__" hidden="1">{"fdsup://Directions/FactSet Auditing Viewer?action=AUDIT_VALUE&amp;DB=129&amp;ID1=22704610&amp;VALUEID=03501&amp;SDATE=201202&amp;PERIODTYPE=QTR_STD&amp;SCFT=3&amp;window=popup_no_bar&amp;width=385&amp;height=120&amp;START_MAXIMIZED=FALSE&amp;creator=factset&amp;display_string=Audit"}</definedName>
    <definedName name="_196__123Graph_XChart_7A" hidden="1">#REF!</definedName>
    <definedName name="_196__FDSAUDITLINK__" localSheetId="73" hidden="1">{"fdsup://Directions/FactSet Auditing Viewer?action=AUDIT_VALUE&amp;DB=129&amp;ID1=22704610&amp;VALUEID=03501&amp;SDATE=201104&amp;PERIODTYPE=QTR_STD&amp;SCFT=3&amp;window=popup_no_bar&amp;width=385&amp;height=120&amp;START_MAXIMIZED=FALSE&amp;creator=factset&amp;display_string=Audit"}</definedName>
    <definedName name="_196__FDSAUDITLINK__" hidden="1">{"fdsup://Directions/FactSet Auditing Viewer?action=AUDIT_VALUE&amp;DB=129&amp;ID1=22704610&amp;VALUEID=03501&amp;SDATE=201104&amp;PERIODTYPE=QTR_STD&amp;SCFT=3&amp;window=popup_no_bar&amp;width=385&amp;height=120&amp;START_MAXIMIZED=FALSE&amp;creator=factset&amp;display_string=Audit"}</definedName>
    <definedName name="_197__FDSAUDITLINK__" localSheetId="73" hidden="1">{"fdsup://Directions/FactSet Auditing Viewer?action=AUDIT_VALUE&amp;DB=129&amp;ID1=22704610&amp;VALUEID=03501&amp;SDATE=201103&amp;PERIODTYPE=QTR_STD&amp;SCFT=3&amp;window=popup_no_bar&amp;width=385&amp;height=120&amp;START_MAXIMIZED=FALSE&amp;creator=factset&amp;display_string=Audit"}</definedName>
    <definedName name="_197__FDSAUDITLINK__" hidden="1">{"fdsup://Directions/FactSet Auditing Viewer?action=AUDIT_VALUE&amp;DB=129&amp;ID1=22704610&amp;VALUEID=03501&amp;SDATE=201103&amp;PERIODTYPE=QTR_STD&amp;SCFT=3&amp;window=popup_no_bar&amp;width=385&amp;height=120&amp;START_MAXIMIZED=FALSE&amp;creator=factset&amp;display_string=Audit"}</definedName>
    <definedName name="_198__123Graph_XChart_8A" hidden="1">#REF!</definedName>
    <definedName name="_198__FDSAUDITLINK__" localSheetId="73" hidden="1">{"fdsup://Directions/FactSet Auditing Viewer?action=AUDIT_VALUE&amp;DB=129&amp;ID1=22704610&amp;VALUEID=03501&amp;SDATE=201102&amp;PERIODTYPE=QTR_STD&amp;SCFT=3&amp;window=popup_no_bar&amp;width=385&amp;height=120&amp;START_MAXIMIZED=FALSE&amp;creator=factset&amp;display_string=Audit"}</definedName>
    <definedName name="_198__FDSAUDITLINK__" hidden="1">{"fdsup://Directions/FactSet Auditing Viewer?action=AUDIT_VALUE&amp;DB=129&amp;ID1=22704610&amp;VALUEID=03501&amp;SDATE=201102&amp;PERIODTYPE=QTR_STD&amp;SCFT=3&amp;window=popup_no_bar&amp;width=385&amp;height=120&amp;START_MAXIMIZED=FALSE&amp;creator=factset&amp;display_string=Audit"}</definedName>
    <definedName name="_199__FDSAUDITLINK__" localSheetId="73" hidden="1">{"fdsup://Directions/FactSet Auditing Viewer?action=AUDIT_VALUE&amp;DB=129&amp;ID1=22704610&amp;VALUEID=03501&amp;SDATE=201101&amp;PERIODTYPE=QTR_STD&amp;SCFT=3&amp;window=popup_no_bar&amp;width=385&amp;height=120&amp;START_MAXIMIZED=FALSE&amp;creator=factset&amp;display_string=Audit"}</definedName>
    <definedName name="_199__FDSAUDITLINK__" hidden="1">{"fdsup://Directions/FactSet Auditing Viewer?action=AUDIT_VALUE&amp;DB=129&amp;ID1=22704610&amp;VALUEID=03501&amp;SDATE=201101&amp;PERIODTYPE=QTR_STD&amp;SCFT=3&amp;window=popup_no_bar&amp;width=385&amp;height=120&amp;START_MAXIMIZED=FALSE&amp;creator=factset&amp;display_string=Audit"}</definedName>
    <definedName name="_1S" hidden="1">#REF!</definedName>
    <definedName name="_1Table2_" hidden="1">#REF!</definedName>
    <definedName name="_2">#REF!</definedName>
    <definedName name="_2__123Graph_AALL_IN_COSTS" hidden="1">#REF!</definedName>
    <definedName name="_2__123Graph_ACHART_1" hidden="1">#REF!</definedName>
    <definedName name="_2__123Graph_ACHART_11" hidden="1">#REF!</definedName>
    <definedName name="_2__123Graph_ACHART_111" hidden="1">#REF!</definedName>
    <definedName name="_2__123Graph_ACHART_112" hidden="1">#REF!</definedName>
    <definedName name="_2__123Graph_AChart_11B" hidden="1">#REF!</definedName>
    <definedName name="_2__123Graph_ACHART_17" hidden="1">#REF!</definedName>
    <definedName name="_2__123Graph_ACHART_2" hidden="1">#REF!</definedName>
    <definedName name="_2__123Graph_ACHART_29" hidden="1">#REF!</definedName>
    <definedName name="_2__123Graph_ACHART_3" hidden="1">#REF!</definedName>
    <definedName name="_2__123Graph_ACONTRACT_BY_B_U" hidden="1">#REF!</definedName>
    <definedName name="_2__123Graph_AR_M_MARG" hidden="1">#REF!</definedName>
    <definedName name="_2__123Graph_AWATER_TREATING" hidden="1">#REF!</definedName>
    <definedName name="_2__123Graph_BCHART_10" hidden="1">#REF!</definedName>
    <definedName name="_2__123Graph_BCHART_29" hidden="1">#REF!</definedName>
    <definedName name="_2__123Graph_CCHART_1" hidden="1">#REF!</definedName>
    <definedName name="_2__FDSAUDITLINK__" localSheetId="73"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_FDSAUDITLINK__" hidden="1">{"fdsup://IBCentral/FAT Viewer?action=UPDATE&amp;creator=factset&amp;DOC_NAME=fat:reuters_qtrly_source_window.fat&amp;display_string=Audit&amp;DYN_ARGS=TRUE&amp;VAR:ID1=45230810&amp;VAR:RCODE=LTTD&amp;VAR:SDATE=20081299&amp;VAR:FREQ=Quarterly&amp;VAR:RELITEM=RF&amp;VAR:CURRENCY=&amp;VAR:CURRSOURCE=EX","SHARE&amp;VAR:NATFREQ=QUARTERLY&amp;VAR:RFIELD=FINALIZED&amp;VAR:DB_TYPE=&amp;VAR:UNITS=M&amp;window=popup&amp;width=450&amp;height=300&amp;START_MAXIMIZED=FALSE"}</definedName>
    <definedName name="_2_0_S" hidden="1">#REF!</definedName>
    <definedName name="_2_0_Table2_" hidden="1">#REF!</definedName>
    <definedName name="_2_0Purch">#REF!</definedName>
    <definedName name="_20">#REF!</definedName>
    <definedName name="_20__123Graph_AChart_26C" hidden="1">#REF!</definedName>
    <definedName name="_20__123Graph_AChart_4A" hidden="1">#REF!</definedName>
    <definedName name="_20__123Graph_BCHART_111" hidden="1">#REF!</definedName>
    <definedName name="_20__123Graph_BCHART_17" hidden="1">#REF!</definedName>
    <definedName name="_20__123Graph_CCHART_112" hidden="1">#REF!</definedName>
    <definedName name="_20__123Graph_CQRE_S_BY_TYPE" hidden="1">#REF!</definedName>
    <definedName name="_20__123Graph_DCHART_112" hidden="1">#REF!</definedName>
    <definedName name="_20__123Graph_DCHART_2" hidden="1">#REF!</definedName>
    <definedName name="_20__123Graph_DQRE_S_BY_CO." hidden="1">#REF!</definedName>
    <definedName name="_20__123Graph_FHO_MPRICE" hidden="1">#REF!</definedName>
    <definedName name="_20__123Graph_LBL_BCHART_4" hidden="1">#REF!</definedName>
    <definedName name="_20__123Graph_XCHART_3" hidden="1">#REF!</definedName>
    <definedName name="_20__123Graph_XChart_4" hidden="1">#REF!</definedName>
    <definedName name="_20__123Graph_XCHART_5" hidden="1">#REF!</definedName>
    <definedName name="_20__FDSAUDITLINK__" localSheetId="73"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85461610&amp;VAR:RCODE=LTTD&amp;VAR:SDATE=20081299&amp;VAR:FREQ=Quarterly&amp;VAR:RELITEM=RF&amp;VAR:CURRENCY=&amp;VAR:CURRSOURCE=EX","SHARE&amp;VAR:NATFREQ=QUARTERLY&amp;VAR:RFIELD=FINALIZED&amp;VAR:DB_TYPE=&amp;VAR:UNITS=M&amp;window=popup&amp;width=450&amp;height=300&amp;START_MAXIMIZED=FALSE"}</definedName>
    <definedName name="_20_0__123Grap" hidden="1">#N/A</definedName>
    <definedName name="_20_Jun">#REF!</definedName>
    <definedName name="_200__123Graph_FHO_MPRICE" hidden="1">#REF!</definedName>
    <definedName name="_200__123Graph_XChart_9A" hidden="1">#REF!</definedName>
    <definedName name="_200__FDSAUDITLINK__" localSheetId="73" hidden="1">{"fdsup://Directions/FactSet Auditing Viewer?action=AUDIT_VALUE&amp;DB=129&amp;ID1=22704610&amp;VALUEID=03501&amp;SDATE=201004&amp;PERIODTYPE=QTR_STD&amp;SCFT=3&amp;window=popup_no_bar&amp;width=385&amp;height=120&amp;START_MAXIMIZED=FALSE&amp;creator=factset&amp;display_string=Audit"}</definedName>
    <definedName name="_200__FDSAUDITLINK__" hidden="1">{"fdsup://Directions/FactSet Auditing Viewer?action=AUDIT_VALUE&amp;DB=129&amp;ID1=22704610&amp;VALUEID=03501&amp;SDATE=201004&amp;PERIODTYPE=QTR_STD&amp;SCFT=3&amp;window=popup_no_bar&amp;width=385&amp;height=120&amp;START_MAXIMIZED=FALSE&amp;creator=factset&amp;display_string=Audit"}</definedName>
    <definedName name="_2008_alternative" localSheetId="73" hidden="1">{#N/A,#N/A,FALSE,"Main Table"}</definedName>
    <definedName name="_2008_alternative" hidden="1">{#N/A,#N/A,FALSE,"Main Table"}</definedName>
    <definedName name="_2008_alternative2" localSheetId="73" hidden="1">{"'Demand Units'!$Z$2:$AF$53"}</definedName>
    <definedName name="_2008_alternative2" hidden="1">{"'Demand Units'!$Z$2:$AF$53"}</definedName>
    <definedName name="_2008_alternative3" localSheetId="73" hidden="1">{"'Demand Units'!$Z$2:$AF$53"}</definedName>
    <definedName name="_2008_alternative3" hidden="1">{"'Demand Units'!$Z$2:$AF$53"}</definedName>
    <definedName name="_2008_alternative4" localSheetId="73" hidden="1">{#N/A,#N/A,FALSE,"Main Table"}</definedName>
    <definedName name="_2008_alternative4" hidden="1">{#N/A,#N/A,FALSE,"Main Table"}</definedName>
    <definedName name="_2008_alternative5" localSheetId="73" hidden="1">{"Monthly6Q",#N/A,FALSE,"0614ESL"}</definedName>
    <definedName name="_2008_alternative5" hidden="1">{"Monthly6Q",#N/A,FALSE,"0614ESL"}</definedName>
    <definedName name="_2008_alternative6" localSheetId="73" hidden="1">{#N/A,#N/A,FALSE,"Main Table"}</definedName>
    <definedName name="_2008_alternative6" hidden="1">{#N/A,#N/A,FALSE,"Main Table"}</definedName>
    <definedName name="_2008_bob" localSheetId="73" hidden="1">{#N/A,#N/A,FALSE,"Main Table"}</definedName>
    <definedName name="_2008_bob" hidden="1">{#N/A,#N/A,FALSE,"Main Table"}</definedName>
    <definedName name="_2008_Data2" localSheetId="73" hidden="1">{"'Demand Units'!$Z$2:$AF$53"}</definedName>
    <definedName name="_2008_Data2" hidden="1">{"'Demand Units'!$Z$2:$AF$53"}</definedName>
    <definedName name="_2008_frequency" localSheetId="73">{"Annually";"Semi-Annually";"Quarterly";"Bi-Monthly";"Monthly";"Bi-Weekly";"Weekly"}</definedName>
    <definedName name="_2008_frequency">{"Annually";"Semi-Annually";"Quarterly";"Bi-Monthly";"Monthly";"Bi-Weekly";"Weekly"}</definedName>
    <definedName name="_2008_HTML_Control" localSheetId="73" hidden="1">{"'Demand Units'!$Z$2:$AF$53"}</definedName>
    <definedName name="_2008_HTML_Control" hidden="1">{"'Demand Units'!$Z$2:$AF$53"}</definedName>
    <definedName name="_2008_Number_of_Payments">MATCH(0.01,[3]!End_Bal,-1)+1</definedName>
    <definedName name="_2008_Payment_Date" localSheetId="73">DATE(YEAR([3]!Loan_Start),MONTH([3]!Loan_Start)+Payment_Number,DAY([3]!Loan_Start))</definedName>
    <definedName name="_2008_Payment_Date" localSheetId="5">DATE(YEAR([3]!Loan_Start),MONTH([3]!Loan_Start)+Payment_Number,DAY([3]!Loan_Start))</definedName>
    <definedName name="_2008_Payment_Date">DATE(YEAR([3]!Loan_Start),MONTH([3]!Loan_Start)+Payment_Number,DAY([3]!Loan_Start))</definedName>
    <definedName name="_2008_Print_Area_Reset" localSheetId="73">OFFSET([3]!Full_Print,0,0,_2008_Last_Row)</definedName>
    <definedName name="_2008_Print_Area_Reset" localSheetId="5">OFFSET([3]!Full_Print,0,0,_2008_Last_Row)</definedName>
    <definedName name="_2008_Print_Area_Reset">OFFSET([3]!Full_Print,0,0,_2008_Last_Row)</definedName>
    <definedName name="_2008_Q3vsSeg" localSheetId="73" hidden="1">{"Monthly6Q",#N/A,FALSE,"0614ESL"}</definedName>
    <definedName name="_2008_Q3vsSeg" hidden="1">{"Monthly6Q",#N/A,FALSE,"0614ESL"}</definedName>
    <definedName name="_2008_Total_Payment" localSheetId="73">Scheduled_Payment+Extra_Payment</definedName>
    <definedName name="_2008_Total_Payment" localSheetId="5">Scheduled_Payment+Extra_Payment</definedName>
    <definedName name="_2008_Total_Payment">Scheduled_Payment+Extra_Payment</definedName>
    <definedName name="_2008_wrn.all." localSheetId="73" hidden="1">{#N/A,#N/A,FALSE,"Time Warner";#N/A,#N/A,FALSE,"Entertainment Group";#N/A,#N/A,FALSE,"EBITDA";#N/A,#N/A,FALSE,"Notes"}</definedName>
    <definedName name="_2008_wrn.all." hidden="1">{#N/A,#N/A,FALSE,"Time Warner";#N/A,#N/A,FALSE,"Entertainment Group";#N/A,#N/A,FALSE,"EBITDA";#N/A,#N/A,FALSE,"Notes"}</definedName>
    <definedName name="_2008_wrn.CONSOLIDATION." localSheetId="73" hidden="1">{"PAGE1",#N/A,FALSE,"Consolidation";"PAGE2",#N/A,FALSE,"Consolidation";"PAGE3",#N/A,FALSE,"Consolidation";"PAGE4",#N/A,FALSE,"Consolidation";"PAGE5",#N/A,FALSE,"Consolidation";"PAGE6",#N/A,FALSE,"Consolidation";"PAGE7",#N/A,FALSE,"Consolidation"}</definedName>
    <definedName name="_2008_wrn.CONSOLIDATION." hidden="1">{"PAGE1",#N/A,FALSE,"Consolidation";"PAGE2",#N/A,FALSE,"Consolidation";"PAGE3",#N/A,FALSE,"Consolidation";"PAGE4",#N/A,FALSE,"Consolidation";"PAGE5",#N/A,FALSE,"Consolidation";"PAGE6",#N/A,FALSE,"Consolidation";"PAGE7",#N/A,FALSE,"Consolidation"}</definedName>
    <definedName name="_2008_wrn.Employee._.by._.CBU" localSheetId="73" hidden="1">{#N/A,#N/A,FALSE,"Main Table"}</definedName>
    <definedName name="_2008_wrn.Employee._.by._.CBU" hidden="1">{#N/A,#N/A,FALSE,"Main Table"}</definedName>
    <definedName name="_2008_wrn.esls" localSheetId="73" hidden="1">{"Monthly6Q",#N/A,FALSE,"0614ESL"}</definedName>
    <definedName name="_2008_wrn.esls" hidden="1">{"Monthly6Q",#N/A,FALSE,"0614ESL"}</definedName>
    <definedName name="_2008_wrn.Summary." localSheetId="73" hidden="1">{"Print Summary",#N/A,FALSE,"Bal_Graphs";"Print Summary",#N/A,FALSE,"DCF";"Print Summary",#N/A,FALSE,"Graphs";"Print Summary",#N/A,FALSE,"Summary"}</definedName>
    <definedName name="_2008_wrn.Summary." hidden="1">{"Print Summary",#N/A,FALSE,"Bal_Graphs";"Print Summary",#N/A,FALSE,"DCF";"Print Summary",#N/A,FALSE,"Graphs";"Print Summary",#N/A,FALSE,"Summary"}</definedName>
    <definedName name="_2008_www" localSheetId="73" hidden="1">{#N/A,#N/A,FALSE,"Main Table"}</definedName>
    <definedName name="_2008_www" hidden="1">{#N/A,#N/A,FALSE,"Main Table"}</definedName>
    <definedName name="_201__FDSAUDITLINK__" localSheetId="73" hidden="1">{"fdsup://Directions/FactSet Auditing Viewer?action=AUDIT_VALUE&amp;DB=129&amp;ID1=22704610&amp;VALUEID=03501&amp;SDATE=201003&amp;PERIODTYPE=QTR_STD&amp;SCFT=3&amp;window=popup_no_bar&amp;width=385&amp;height=120&amp;START_MAXIMIZED=FALSE&amp;creator=factset&amp;display_string=Audit"}</definedName>
    <definedName name="_201__FDSAUDITLINK__" hidden="1">{"fdsup://Directions/FactSet Auditing Viewer?action=AUDIT_VALUE&amp;DB=129&amp;ID1=22704610&amp;VALUEID=03501&amp;SDATE=201003&amp;PERIODTYPE=QTR_STD&amp;SCFT=3&amp;window=popup_no_bar&amp;width=385&amp;height=120&amp;START_MAXIMIZED=FALSE&amp;creator=factset&amp;display_string=Audit"}</definedName>
    <definedName name="_202__FDSAUDITLINK__" localSheetId="73" hidden="1">{"fdsup://Directions/FactSet Auditing Viewer?action=AUDIT_VALUE&amp;DB=129&amp;ID1=22704610&amp;VALUEID=03501&amp;SDATE=201002&amp;PERIODTYPE=QTR_STD&amp;SCFT=3&amp;window=popup_no_bar&amp;width=385&amp;height=120&amp;START_MAXIMIZED=FALSE&amp;creator=factset&amp;display_string=Audit"}</definedName>
    <definedName name="_202__FDSAUDITLINK__" hidden="1">{"fdsup://Directions/FactSet Auditing Viewer?action=AUDIT_VALUE&amp;DB=129&amp;ID1=22704610&amp;VALUEID=03501&amp;SDATE=201002&amp;PERIODTYPE=QTR_STD&amp;SCFT=3&amp;window=popup_no_bar&amp;width=385&amp;height=120&amp;START_MAXIMIZED=FALSE&amp;creator=factset&amp;display_string=Audit"}</definedName>
    <definedName name="_203__FDSAUDITLINK__" localSheetId="73" hidden="1">{"fdsup://Directions/FactSet Auditing Viewer?action=AUDIT_VALUE&amp;DB=129&amp;ID1=22704610&amp;VALUEID=03501&amp;SDATE=200802&amp;PERIODTYPE=QTR_STD&amp;SCFT=3&amp;window=popup_no_bar&amp;width=385&amp;height=120&amp;START_MAXIMIZED=FALSE&amp;creator=factset&amp;display_string=Audit"}</definedName>
    <definedName name="_203__FDSAUDITLINK__" hidden="1">{"fdsup://Directions/FactSet Auditing Viewer?action=AUDIT_VALUE&amp;DB=129&amp;ID1=22704610&amp;VALUEID=03501&amp;SDATE=200802&amp;PERIODTYPE=QTR_STD&amp;SCFT=3&amp;window=popup_no_bar&amp;width=385&amp;height=120&amp;START_MAXIMIZED=FALSE&amp;creator=factset&amp;display_string=Audit"}</definedName>
    <definedName name="_204__FDSAUDITLINK__" localSheetId="73" hidden="1">{"fdsup://Directions/FactSet Auditing Viewer?action=AUDIT_VALUE&amp;DB=129&amp;ID1=22704610&amp;VALUEID=03501&amp;SDATE=200703&amp;PERIODTYPE=QTR_STD&amp;SCFT=3&amp;window=popup_no_bar&amp;width=385&amp;height=120&amp;START_MAXIMIZED=FALSE&amp;creator=factset&amp;display_string=Audit"}</definedName>
    <definedName name="_204__FDSAUDITLINK__" hidden="1">{"fdsup://Directions/FactSet Auditing Viewer?action=AUDIT_VALUE&amp;DB=129&amp;ID1=22704610&amp;VALUEID=03501&amp;SDATE=200703&amp;PERIODTYPE=QTR_STD&amp;SCFT=3&amp;window=popup_no_bar&amp;width=385&amp;height=120&amp;START_MAXIMIZED=FALSE&amp;creator=factset&amp;display_string=Audit"}</definedName>
    <definedName name="_205__FDSAUDITLINK__" localSheetId="73" hidden="1">{"fdsup://Directions/FactSet Auditing Viewer?action=AUDIT_VALUE&amp;DB=129&amp;ID1=22704610&amp;VALUEID=03501&amp;SDATE=200603&amp;PERIODTYPE=QTR_STD&amp;SCFT=3&amp;window=popup_no_bar&amp;width=385&amp;height=120&amp;START_MAXIMIZED=FALSE&amp;creator=factset&amp;display_string=Audit"}</definedName>
    <definedName name="_205__FDSAUDITLINK__" hidden="1">{"fdsup://Directions/FactSet Auditing Viewer?action=AUDIT_VALUE&amp;DB=129&amp;ID1=22704610&amp;VALUEID=03501&amp;SDATE=200603&amp;PERIODTYPE=QTR_STD&amp;SCFT=3&amp;window=popup_no_bar&amp;width=385&amp;height=120&amp;START_MAXIMIZED=FALSE&amp;creator=factset&amp;display_string=Audit"}</definedName>
    <definedName name="_206__FDSAUDITLINK__" localSheetId="73" hidden="1">{"fdsup://Directions/FactSet Auditing Viewer?action=AUDIT_VALUE&amp;DB=129&amp;ID1=22704610&amp;VALUEID=03501&amp;SDATE=2005&amp;PERIODTYPE=ANN_STD&amp;SCFT=3&amp;window=popup_no_bar&amp;width=385&amp;height=120&amp;START_MAXIMIZED=FALSE&amp;creator=factset&amp;display_string=Audit"}</definedName>
    <definedName name="_206__FDSAUDITLINK__" hidden="1">{"fdsup://Directions/FactSet Auditing Viewer?action=AUDIT_VALUE&amp;DB=129&amp;ID1=22704610&amp;VALUEID=03501&amp;SDATE=2005&amp;PERIODTYPE=ANN_STD&amp;SCFT=3&amp;window=popup_no_bar&amp;width=385&amp;height=120&amp;START_MAXIMIZED=FALSE&amp;creator=factset&amp;display_string=Audit"}</definedName>
    <definedName name="_206_0_0Cwvu.GREY_A" hidden="1">#REF!</definedName>
    <definedName name="_207__FDSAUDITLINK__" localSheetId="73" hidden="1">{"fdsup://Directions/FactSet Auditing Viewer?action=AUDIT_VALUE&amp;DB=129&amp;ID1=22704610&amp;VALUEID=03501&amp;SDATE=2011&amp;PERIODTYPE=ANN_STD&amp;SCFT=3&amp;window=popup_no_bar&amp;width=385&amp;height=120&amp;START_MAXIMIZED=FALSE&amp;creator=factset&amp;display_string=Audit"}</definedName>
    <definedName name="_207__FDSAUDITLINK__" hidden="1">{"fdsup://Directions/FactSet Auditing Viewer?action=AUDIT_VALUE&amp;DB=129&amp;ID1=22704610&amp;VALUEID=03501&amp;SDATE=2011&amp;PERIODTYPE=ANN_STD&amp;SCFT=3&amp;window=popup_no_bar&amp;width=385&amp;height=120&amp;START_MAXIMIZED=FALSE&amp;creator=factset&amp;display_string=Audit"}</definedName>
    <definedName name="_207_0_0Cwvu.GREY_A" hidden="1">#REF!</definedName>
    <definedName name="_208__FDSAUDITLINK__" localSheetId="73" hidden="1">{"fdsup://Directions/FactSet Auditing Viewer?action=AUDIT_VALUE&amp;DB=129&amp;ID1=22704610&amp;VALUEID=03501&amp;SDATE=2010&amp;PERIODTYPE=ANN_STD&amp;SCFT=3&amp;window=popup_no_bar&amp;width=385&amp;height=120&amp;START_MAXIMIZED=FALSE&amp;creator=factset&amp;display_string=Audit"}</definedName>
    <definedName name="_208__FDSAUDITLINK__" hidden="1">{"fdsup://Directions/FactSet Auditing Viewer?action=AUDIT_VALUE&amp;DB=129&amp;ID1=22704610&amp;VALUEID=03501&amp;SDATE=2010&amp;PERIODTYPE=ANN_STD&amp;SCFT=3&amp;window=popup_no_bar&amp;width=385&amp;height=120&amp;START_MAXIMIZED=FALSE&amp;creator=factset&amp;display_string=Audit"}</definedName>
    <definedName name="_209__FDSAUDITLINK__" localSheetId="73" hidden="1">{"fdsup://Directions/FactSet Auditing Viewer?action=AUDIT_VALUE&amp;DB=129&amp;ID1=22704610&amp;VALUEID=03501&amp;SDATE=2009&amp;PERIODTYPE=ANN_STD&amp;SCFT=3&amp;window=popup_no_bar&amp;width=385&amp;height=120&amp;START_MAXIMIZED=FALSE&amp;creator=factset&amp;display_string=Audit"}</definedName>
    <definedName name="_209__FDSAUDITLINK__" hidden="1">{"fdsup://Directions/FactSet Auditing Viewer?action=AUDIT_VALUE&amp;DB=129&amp;ID1=22704610&amp;VALUEID=03501&amp;SDATE=2009&amp;PERIODTYPE=ANN_STD&amp;SCFT=3&amp;window=popup_no_bar&amp;width=385&amp;height=120&amp;START_MAXIMIZED=FALSE&amp;creator=factset&amp;display_string=Audit"}</definedName>
    <definedName name="_21">#REF!</definedName>
    <definedName name="_21__123Graph_AChart_19C" hidden="1">#REF!</definedName>
    <definedName name="_21__123Graph_AChart_27C" hidden="1">#REF!</definedName>
    <definedName name="_21__123Graph_AChart_5A" hidden="1">#REF!</definedName>
    <definedName name="_21__123Graph_AGROSS_MARGINS" hidden="1">#REF!</definedName>
    <definedName name="_21__123Graph_AGROWTH_REVS_B" hidden="1">#REF!</definedName>
    <definedName name="_21__123Graph_BCHART_112" hidden="1">#REF!</definedName>
    <definedName name="_21__123Graph_CCHART_26" hidden="1">#REF!</definedName>
    <definedName name="_21__123Graph_CSENS_COMPARISON" hidden="1">#REF!</definedName>
    <definedName name="_21__123Graph_DCHART_2" hidden="1">#REF!</definedName>
    <definedName name="_21__123Graph_DSUPPLIES_BY_B_U" hidden="1">#REF!</definedName>
    <definedName name="_21__123Graph_FO_MPRICE" hidden="1">#REF!</definedName>
    <definedName name="_21__123Graph_LBL_ACHART_1" hidden="1">#REF!</definedName>
    <definedName name="_21__123Graph_LBL_CCHART_3" hidden="1">#REF!</definedName>
    <definedName name="_21__123Graph_XCHART_112" hidden="1">#REF!</definedName>
    <definedName name="_21__123Graph_XCHART_4" hidden="1">#REF!</definedName>
    <definedName name="_21__123Graph_XChart_5" hidden="1">#REF!</definedName>
    <definedName name="_21__123Graph_XCHART_6" hidden="1">#REF!</definedName>
    <definedName name="_21__FDSAUDITLINK__" localSheetId="73"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__FDSAUDITLINK__" hidden="1">{"fdsup://IBCentral/FAT Viewer?action=UPDATE&amp;creator=factset&amp;DOC_NAME=fat:reuters_qtrly_source_window.fat&amp;display_string=Audit&amp;DYN_ARGS=TRUE&amp;VAR:ID1=85461610&amp;VAR:RCODE=DSTT&amp;VAR:SDATE=20081299&amp;VAR:FREQ=Quarterly&amp;VAR:RELITEM=RF&amp;VAR:CURRENCY=&amp;VAR:CURRSOURCE=EX","SHARE&amp;VAR:NATFREQ=QUARTERLY&amp;VAR:RFIELD=FINALIZED&amp;VAR:DB_TYPE=&amp;VAR:UNITS=M&amp;window=popup&amp;width=450&amp;height=300&amp;START_MAXIMIZED=FALSE"}</definedName>
    <definedName name="_210__123Graph_FO_MPRICE" hidden="1">#REF!</definedName>
    <definedName name="_210__FDSAUDITLINK__" localSheetId="73" hidden="1">{"fdsup://Directions/FactSet Auditing Viewer?action=AUDIT_VALUE&amp;DB=129&amp;ID1=22704610&amp;VALUEID=03501&amp;SDATE=2008&amp;PERIODTYPE=ANN_STD&amp;SCFT=3&amp;window=popup_no_bar&amp;width=385&amp;height=120&amp;START_MAXIMIZED=FALSE&amp;creator=factset&amp;display_string=Audit"}</definedName>
    <definedName name="_210__FDSAUDITLINK__" hidden="1">{"fdsup://Directions/FactSet Auditing Viewer?action=AUDIT_VALUE&amp;DB=129&amp;ID1=22704610&amp;VALUEID=03501&amp;SDATE=2008&amp;PERIODTYPE=ANN_STD&amp;SCFT=3&amp;window=popup_no_bar&amp;width=385&amp;height=120&amp;START_MAXIMIZED=FALSE&amp;creator=factset&amp;display_string=Audit"}</definedName>
    <definedName name="_211__FDSAUDITLINK__" localSheetId="73" hidden="1">{"fdsup://Directions/FactSet Auditing Viewer?action=AUDIT_VALUE&amp;DB=129&amp;ID1=22704610&amp;VALUEID=03501&amp;SDATE=2007&amp;PERIODTYPE=ANN_STD&amp;SCFT=3&amp;window=popup_no_bar&amp;width=385&amp;height=120&amp;START_MAXIMIZED=FALSE&amp;creator=factset&amp;display_string=Audit"}</definedName>
    <definedName name="_211__FDSAUDITLINK__" hidden="1">{"fdsup://Directions/FactSet Auditing Viewer?action=AUDIT_VALUE&amp;DB=129&amp;ID1=22704610&amp;VALUEID=03501&amp;SDATE=2007&amp;PERIODTYPE=ANN_STD&amp;SCFT=3&amp;window=popup_no_bar&amp;width=385&amp;height=120&amp;START_MAXIMIZED=FALSE&amp;creator=factset&amp;display_string=Audit"}</definedName>
    <definedName name="_212__FDSAUDITLINK__" localSheetId="73" hidden="1">{"fdsup://Directions/FactSet Auditing Viewer?action=AUDIT_VALUE&amp;DB=129&amp;ID1=22704610&amp;VALUEID=03501&amp;SDATE=2006&amp;PERIODTYPE=ANN_STD&amp;SCFT=3&amp;window=popup_no_bar&amp;width=385&amp;height=120&amp;START_MAXIMIZED=FALSE&amp;creator=factset&amp;display_string=Audit"}</definedName>
    <definedName name="_212__FDSAUDITLINK__" hidden="1">{"fdsup://Directions/FactSet Auditing Viewer?action=AUDIT_VALUE&amp;DB=129&amp;ID1=22704610&amp;VALUEID=03501&amp;SDATE=2006&amp;PERIODTYPE=ANN_STD&amp;SCFT=3&amp;window=popup_no_bar&amp;width=385&amp;height=120&amp;START_MAXIMIZED=FALSE&amp;creator=factset&amp;display_string=Audit"}</definedName>
    <definedName name="_213__FDSAUDITLINK__" localSheetId="73" hidden="1">{"fdsup://Directions/FactSet Auditing Viewer?action=AUDIT_VALUE&amp;DB=129&amp;ID1=22704610&amp;VALUEID=03501&amp;SDATE=2005&amp;PERIODTYPE=ANN_STD&amp;SCFT=3&amp;window=popup_no_bar&amp;width=385&amp;height=120&amp;START_MAXIMIZED=FALSE&amp;creator=factset&amp;display_string=Audit"}</definedName>
    <definedName name="_213__FDSAUDITLINK__" hidden="1">{"fdsup://Directions/FactSet Auditing Viewer?action=AUDIT_VALUE&amp;DB=129&amp;ID1=22704610&amp;VALUEID=03501&amp;SDATE=2005&amp;PERIODTYPE=ANN_STD&amp;SCFT=3&amp;window=popup_no_bar&amp;width=385&amp;height=120&amp;START_MAXIMIZED=FALSE&amp;creator=factset&amp;display_string=Audit"}</definedName>
    <definedName name="_214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4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5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5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6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16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17__FDSAUDITLINK__" localSheetId="73" hidden="1">{"fdsup://Directions/FactSet Auditing Viewer?action=AUDIT_VALUE&amp;DB=129&amp;ID1=22704610&amp;VALUEID=07011&amp;SDATE=2005&amp;PERIODTYPE=ANN_STD&amp;SCFT=3&amp;window=popup_no_bar&amp;width=385&amp;height=120&amp;START_MAXIMIZED=FALSE&amp;creator=factset&amp;display_string=Audit"}</definedName>
    <definedName name="_217__FDSAUDITLINK__" hidden="1">{"fdsup://Directions/FactSet Auditing Viewer?action=AUDIT_VALUE&amp;DB=129&amp;ID1=22704610&amp;VALUEID=07011&amp;SDATE=2005&amp;PERIODTYPE=ANN_STD&amp;SCFT=3&amp;window=popup_no_bar&amp;width=385&amp;height=120&amp;START_MAXIMIZED=FALSE&amp;creator=factset&amp;display_string=Audit"}</definedName>
    <definedName name="_218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18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19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19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2">#REF!</definedName>
    <definedName name="_22__123Graph_AChart_2A" hidden="1">#REF!</definedName>
    <definedName name="_22__123Graph_AChart_6A" hidden="1">#REF!</definedName>
    <definedName name="_22__123Graph_BCHART_26" hidden="1">#REF!</definedName>
    <definedName name="_22__123Graph_BCHART_9" hidden="1">#REF!</definedName>
    <definedName name="_22__123Graph_CCHART_30" hidden="1">#REF!</definedName>
    <definedName name="_22__123Graph_CSUPPLIES_BY_B_U" hidden="1">#REF!</definedName>
    <definedName name="_22__123Graph_DCHART_3" hidden="1">#REF!</definedName>
    <definedName name="_22__123Graph_DWAGES_BY_B_U" hidden="1">#REF!</definedName>
    <definedName name="_22__123Graph_FOP75_25PRICE" hidden="1">#REF!</definedName>
    <definedName name="_22__123Graph_LBL_ACHART_2" hidden="1">#REF!</definedName>
    <definedName name="_22__123Graph_LBL_DCHART_1" hidden="1">#REF!</definedName>
    <definedName name="_22__123Graph_XCHART_30" hidden="1">#REF!</definedName>
    <definedName name="_22__123Graph_XChart_6" hidden="1">#REF!</definedName>
    <definedName name="_22__123Graph_XCHART_8" hidden="1">#REF!</definedName>
    <definedName name="_22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220__123Graph_FOP75_25PRICE" hidden="1">#REF!</definedName>
    <definedName name="_220__FDSAUDITLINK__" localSheetId="73" hidden="1">{"fdsup://Directions/FactSet Auditing Viewer?action=AUDIT_VALUE&amp;DB=129&amp;ID1=22704610&amp;VALUEID=07011&amp;SDATE=2010&amp;PERIODTYPE=ANN_STD&amp;SCFT=3&amp;window=popup_no_bar&amp;width=385&amp;height=120&amp;START_MAXIMIZED=FALSE&amp;creator=factset&amp;display_string=Audit"}</definedName>
    <definedName name="_220__FDSAUDITLINK__" hidden="1">{"fdsup://Directions/FactSet Auditing Viewer?action=AUDIT_VALUE&amp;DB=129&amp;ID1=22704610&amp;VALUEID=07011&amp;SDATE=2010&amp;PERIODTYPE=ANN_STD&amp;SCFT=3&amp;window=popup_no_bar&amp;width=385&amp;height=120&amp;START_MAXIMIZED=FALSE&amp;creator=factset&amp;display_string=Audit"}</definedName>
    <definedName name="_221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1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2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2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3__FDSAUDITLINK__" localSheetId="73" hidden="1">{"fdsup://Directions/FactSet Auditing Viewer?action=AUDIT_VALUE&amp;DB=129&amp;ID1=22704610&amp;VALUEID=07011&amp;SDATE=2009&amp;PERIODTYPE=ANN_STD&amp;SCFT=3&amp;window=popup_no_bar&amp;width=385&amp;height=120&amp;START_MAXIMIZED=FALSE&amp;creator=factset&amp;display_string=Audit"}</definedName>
    <definedName name="_223__FDSAUDITLINK__" hidden="1">{"fdsup://Directions/FactSet Auditing Viewer?action=AUDIT_VALUE&amp;DB=129&amp;ID1=22704610&amp;VALUEID=07011&amp;SDATE=2009&amp;PERIODTYPE=ANN_STD&amp;SCFT=3&amp;window=popup_no_bar&amp;width=385&amp;height=120&amp;START_MAXIMIZED=FALSE&amp;creator=factset&amp;display_string=Audit"}</definedName>
    <definedName name="_224__FDSAUDITLINK__" localSheetId="73" hidden="1">{"fdsup://Directions/FactSet Auditing Viewer?action=AUDIT_VALUE&amp;DB=129&amp;ID1=22704610&amp;VALUEID=07011&amp;SDATE=2007&amp;PERIODTYPE=ANN_STD&amp;SCFT=3&amp;window=popup_no_bar&amp;width=385&amp;height=120&amp;START_MAXIMIZED=FALSE&amp;creator=factset&amp;display_string=Audit"}</definedName>
    <definedName name="_224__FDSAUDITLINK__" hidden="1">{"fdsup://Directions/FactSet Auditing Viewer?action=AUDIT_VALUE&amp;DB=129&amp;ID1=22704610&amp;VALUEID=07011&amp;SDATE=2007&amp;PERIODTYPE=ANN_STD&amp;SCFT=3&amp;window=popup_no_bar&amp;width=385&amp;height=120&amp;START_MAXIMIZED=FALSE&amp;creator=factset&amp;display_string=Audit"}</definedName>
    <definedName name="_225__FDSAUDITLINK__" localSheetId="73" hidden="1">{"fdsup://Directions/FactSet Auditing Viewer?action=AUDIT_VALUE&amp;DB=129&amp;ID1=22704610&amp;VALUEID=07011&amp;SDATE=2006&amp;PERIODTYPE=ANN_STD&amp;SCFT=3&amp;window=popup_no_bar&amp;width=385&amp;height=120&amp;START_MAXIMIZED=FALSE&amp;creator=factset&amp;display_string=Audit"}</definedName>
    <definedName name="_225__FDSAUDITLINK__" hidden="1">{"fdsup://Directions/FactSet Auditing Viewer?action=AUDIT_VALUE&amp;DB=129&amp;ID1=22704610&amp;VALUEID=07011&amp;SDATE=2006&amp;PERIODTYPE=ANN_STD&amp;SCFT=3&amp;window=popup_no_bar&amp;width=385&amp;height=120&amp;START_MAXIMIZED=FALSE&amp;creator=factset&amp;display_string=Audit"}</definedName>
    <definedName name="_226__FDSAUDITLINK__" localSheetId="73" hidden="1">{"fdsup://Directions/FactSet Auditing Viewer?action=AUDIT_VALUE&amp;DB=129&amp;ID1=22704610&amp;VALUEID=07011&amp;SDATE=2011&amp;PERIODTYPE=ANN_STD&amp;SCFT=3&amp;window=popup_no_bar&amp;width=385&amp;height=120&amp;START_MAXIMIZED=FALSE&amp;creator=factset&amp;display_string=Audit"}</definedName>
    <definedName name="_226__FDSAUDITLINK__" hidden="1">{"fdsup://Directions/FactSet Auditing Viewer?action=AUDIT_VALUE&amp;DB=129&amp;ID1=22704610&amp;VALUEID=07011&amp;SDATE=2011&amp;PERIODTYPE=ANN_STD&amp;SCFT=3&amp;window=popup_no_bar&amp;width=385&amp;height=120&amp;START_MAXIMIZED=FALSE&amp;creator=factset&amp;display_string=Audit"}</definedName>
    <definedName name="_227__FDSAUDITLINK__" localSheetId="73" hidden="1">{"fdsup://Directions/FactSet Auditing Viewer?action=AUDIT_VALUE&amp;DB=129&amp;ID1=22704610&amp;VALUEID=07011&amp;SDATE=2005&amp;PERIODTYPE=ANN_STD&amp;SCFT=3&amp;window=popup_no_bar&amp;width=385&amp;height=120&amp;START_MAXIMIZED=FALSE&amp;creator=factset&amp;display_string=Audit"}</definedName>
    <definedName name="_227__FDSAUDITLINK__" hidden="1">{"fdsup://Directions/FactSet Auditing Viewer?action=AUDIT_VALUE&amp;DB=129&amp;ID1=22704610&amp;VALUEID=07011&amp;SDATE=2005&amp;PERIODTYPE=ANN_STD&amp;SCFT=3&amp;window=popup_no_bar&amp;width=385&amp;height=120&amp;START_MAXIMIZED=FALSE&amp;creator=factset&amp;display_string=Audit"}</definedName>
    <definedName name="_228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28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29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29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#REF!</definedName>
    <definedName name="_23__123Graph_AChart_1A" hidden="1">#REF!</definedName>
    <definedName name="_23__123Graph_ACHART_3" hidden="1">#REF!</definedName>
    <definedName name="_23__123Graph_AChart_7A" hidden="1">#REF!</definedName>
    <definedName name="_23__123Graph_BCHART_29" hidden="1">#REF!</definedName>
    <definedName name="_23__123Graph_CWAGES_BY_B_U" hidden="1">#REF!</definedName>
    <definedName name="_23__123Graph_ECONTRACT_BY_B_U" hidden="1">#REF!</definedName>
    <definedName name="_23__123Graph_FOP75_25RETURN" hidden="1">#REF!</definedName>
    <definedName name="_23__123Graph_LBL_ACHART_5" hidden="1">#REF!</definedName>
    <definedName name="_23__123Graph_XCHART_1" hidden="1">#REF!</definedName>
    <definedName name="_23__FDSAUDITLINK__" localSheetId="73"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34537086&amp;VAR:RCODE=LTTD&amp;VAR:SDATE=20081299&amp;VAR:FREQ=Quarterly&amp;VAR:RELITEM=RF&amp;VAR:CURRENCY=&amp;VAR:CURRSOURCE=EX","SHARE&amp;VAR:NATFREQ=QUARTERLY&amp;VAR:RFIELD=FINALIZED&amp;VAR:DB_TYPE=&amp;VAR:UNITS=M&amp;window=popup&amp;width=450&amp;height=300&amp;START_MAXIMIZED=FALSE"}</definedName>
    <definedName name="_23_Aug">#REF!</definedName>
    <definedName name="_230__123Graph_FOP75_25RETURN" hidden="1">#REF!</definedName>
    <definedName name="_230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30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1__FDSAUDITLINK__" localSheetId="73" hidden="1">{"fdsup://Directions/FactSet Auditing Viewer?action=AUDIT_VALUE&amp;DB=129&amp;ID1=22704610&amp;VALUEID=04148&amp;SDATE=2011&amp;PERIODTYPE=ANN_STD&amp;SCFT=3&amp;window=popup_no_bar&amp;width=385&amp;height=120&amp;START_MAXIMIZED=FALSE&amp;creator=factset&amp;display_string=Audit"}</definedName>
    <definedName name="_231__FDSAUDITLINK__" hidden="1">{"fdsup://Directions/FactSet Auditing Viewer?action=AUDIT_VALUE&amp;DB=129&amp;ID1=22704610&amp;VALUEID=04148&amp;SDATE=2011&amp;PERIODTYPE=ANN_STD&amp;SCFT=3&amp;window=popup_no_bar&amp;width=385&amp;height=120&amp;START_MAXIMIZED=FALSE&amp;creator=factset&amp;display_string=Audit"}</definedName>
    <definedName name="_232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2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3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3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4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4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4Grapgh_a" hidden="1">#REF!</definedName>
    <definedName name="_234Graph_AB" hidden="1">#REF!</definedName>
    <definedName name="_234Graph_B" hidden="1">#REF!</definedName>
    <definedName name="_234Graph_C" hidden="1">#REF!</definedName>
    <definedName name="_234Graph_D" hidden="1">#REF!</definedName>
    <definedName name="_234Graph_E" hidden="1">#REF!</definedName>
    <definedName name="_235__FDSAUDITLINK__" localSheetId="73" hidden="1">{"fdsup://Directions/FactSet Auditing Viewer?action=AUDIT_VALUE&amp;DB=129&amp;ID1=22704610&amp;VALUEID=04148&amp;SDATE=2010&amp;PERIODTYPE=ANN_STD&amp;SCFT=3&amp;window=popup_no_bar&amp;width=385&amp;height=120&amp;START_MAXIMIZED=FALSE&amp;creator=factset&amp;display_string=Audit"}</definedName>
    <definedName name="_235__FDSAUDITLINK__" hidden="1">{"fdsup://Directions/FactSet Auditing Viewer?action=AUDIT_VALUE&amp;DB=129&amp;ID1=22704610&amp;VALUEID=04148&amp;SDATE=2010&amp;PERIODTYPE=ANN_STD&amp;SCFT=3&amp;window=popup_no_bar&amp;width=385&amp;height=120&amp;START_MAXIMIZED=FALSE&amp;creator=factset&amp;display_string=Audit"}</definedName>
    <definedName name="_236__FDSAUDITLINK__" localSheetId="73" hidden="1">{"fdsup://Directions/FactSet Auditing Viewer?action=AUDIT_VALUE&amp;DB=129&amp;ID1=22704610&amp;VALUEID=04148&amp;SDATE=2009&amp;PERIODTYPE=ANN_STD&amp;SCFT=3&amp;window=popup_no_bar&amp;width=385&amp;height=120&amp;START_MAXIMIZED=FALSE&amp;creator=factset&amp;display_string=Audit"}</definedName>
    <definedName name="_236__FDSAUDITLINK__" hidden="1">{"fdsup://Directions/FactSet Auditing Viewer?action=AUDIT_VALUE&amp;DB=129&amp;ID1=22704610&amp;VALUEID=04148&amp;SDATE=2009&amp;PERIODTYPE=ANN_STD&amp;SCFT=3&amp;window=popup_no_bar&amp;width=385&amp;height=120&amp;START_MAXIMIZED=FALSE&amp;creator=factset&amp;display_string=Audit"}</definedName>
    <definedName name="_237__FDSAUDITLINK__" localSheetId="73" hidden="1">{"fdsup://Directions/FactSet Auditing Viewer?action=AUDIT_VALUE&amp;DB=129&amp;ID1=22704610&amp;VALUEID=04148&amp;SDATE=2009&amp;PERIODTYPE=ANN_STD&amp;SCFT=3&amp;window=popup_no_bar&amp;width=385&amp;height=120&amp;START_MAXIMIZED=FALSE&amp;creator=factset&amp;display_string=Audit"}</definedName>
    <definedName name="_237__FDSAUDITLINK__" hidden="1">{"fdsup://Directions/FactSet Auditing Viewer?action=AUDIT_VALUE&amp;DB=129&amp;ID1=22704610&amp;VALUEID=04148&amp;SDATE=2009&amp;PERIODTYPE=ANN_STD&amp;SCFT=3&amp;window=popup_no_bar&amp;width=385&amp;height=120&amp;START_MAXIMIZED=FALSE&amp;creator=factset&amp;display_string=Audit"}</definedName>
    <definedName name="_23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3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#REF!</definedName>
    <definedName name="_24__123Graph_AChart_3A" hidden="1">#REF!</definedName>
    <definedName name="_24__123Graph_AChart_8A" hidden="1">#REF!</definedName>
    <definedName name="_24__123Graph_AGROWTH_REVS_A" hidden="1">#REF!</definedName>
    <definedName name="_24__123Graph_BCHART_1" hidden="1">#REF!</definedName>
    <definedName name="_24__123Graph_BGROSS_MARGINS" hidden="1">#REF!</definedName>
    <definedName name="_24__123Graph_DCONTRACT_BY_B_U" hidden="1">#REF!</definedName>
    <definedName name="_24__123Graph_ECHART_1" hidden="1">#REF!</definedName>
    <definedName name="_24__123Graph_EQRE_S_BY_CO." hidden="1">#REF!</definedName>
    <definedName name="_24__123Graph_LBL_BCHART_1" hidden="1">#REF!</definedName>
    <definedName name="_24__123Graph_XCHART_1" hidden="1">#REF!</definedName>
    <definedName name="_24__123Graph_XCHART_3" hidden="1">#REF!</definedName>
    <definedName name="_24__FDSAUDITLINK__" localSheetId="73"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_FDSAUDITLINK__" hidden="1">{"fdsup://IBCentral/FAT Viewer?action=UPDATE&amp;creator=factset&amp;DOC_NAME=fat:reuters_qtrly_source_window.fat&amp;display_string=Audit&amp;DYN_ARGS=TRUE&amp;VAR:ID1=34537086&amp;VAR:RCODE=DSTT&amp;VAR:SDATE=20081299&amp;VAR:FREQ=Quarterly&amp;VAR:RELITEM=RF&amp;VAR:CURRENCY=&amp;VAR:CURRSOURCE=EX","SHARE&amp;VAR:NATFREQ=QUARTERLY&amp;VAR:RFIELD=FINALIZED&amp;VAR:DB_TYPE=&amp;VAR:UNITS=M&amp;window=popup&amp;width=450&amp;height=300&amp;START_MAXIMIZED=FALSE"}</definedName>
    <definedName name="_24_May">#REF!</definedName>
    <definedName name="_240__123Graph_XCHART_1" hidden="1">#REF!</definedName>
    <definedName name="_24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4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#REF!</definedName>
    <definedName name="_25__123Graph_AChart_20C" hidden="1">#REF!</definedName>
    <definedName name="_25__123Graph_AChart_4A" hidden="1">#REF!</definedName>
    <definedName name="_25__123Graph_AChart_9A" hidden="1">#REF!</definedName>
    <definedName name="_25__123Graph_BGROWTH_REVS_A" hidden="1">#REF!</definedName>
    <definedName name="_25__123Graph_DCHART_112" hidden="1">#REF!</definedName>
    <definedName name="_25__123Graph_DQRE_S_BY_CO." hidden="1">#REF!</definedName>
    <definedName name="_25__123Graph_ESUPPLIES_BY_B_U" hidden="1">#REF!</definedName>
    <definedName name="_25__123Graph_LBL_BCHART_4" hidden="1">#REF!</definedName>
    <definedName name="_25__123Graph_XCHART_4" hidden="1">#REF!</definedName>
    <definedName name="_25__123Graph_XOP75_25PRICE" hidden="1">#REF!</definedName>
    <definedName name="_2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25_Apr">#REF!</definedName>
    <definedName name="_25_Jul">#REF!</definedName>
    <definedName name="_250__123Graph_XOP75_25PRICE" hidden="1">#REF!</definedName>
    <definedName name="_25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5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#REF!</definedName>
    <definedName name="_26__123Graph_AChart_5A" hidden="1">#REF!</definedName>
    <definedName name="_26__123Graph_BChart_12B" hidden="1">#REF!</definedName>
    <definedName name="_26__123Graph_BGROWTH_REVS_B" hidden="1">#REF!</definedName>
    <definedName name="_26__123Graph_CCHART_10" hidden="1">#REF!</definedName>
    <definedName name="_26__123Graph_DSUPPLIES_BY_B_U" hidden="1">#REF!</definedName>
    <definedName name="_26__123Graph_ECHART_2" hidden="1">#REF!</definedName>
    <definedName name="_26__123Graph_EWAGES_BY_B_U" hidden="1">#REF!</definedName>
    <definedName name="_26__123Graph_XCHART_1" hidden="1">#REF!</definedName>
    <definedName name="_26__123Graph_XCHART_8" hidden="1">#REF!</definedName>
    <definedName name="_26__FDSAUDITLINK__" localSheetId="73"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_FDSAUDITLINK__" hidden="1">{"fdsup://IBCentral/FAT Viewer?action=UPDATE&amp;creator=factset&amp;DOC_NAME=fat:reuters_qtrly_source_window.fat&amp;display_string=Audit&amp;DYN_ARGS=TRUE&amp;VAR:ID1=38259P50&amp;VAR:RCODE=LTTD&amp;VAR:SDATE=20081299&amp;VAR:FREQ=Quarterly&amp;VAR:RELITEM=RF&amp;VAR:CURRENCY=&amp;VAR:CURRSOURCE=EX","SHARE&amp;VAR:NATFREQ=QUARTERLY&amp;VAR:RFIELD=FINALIZED&amp;VAR:DB_TYPE=&amp;VAR:UNITS=M&amp;window=popup&amp;width=450&amp;height=300&amp;START_MAXIMIZED=FALSE"}</definedName>
    <definedName name="_26_Jul">#REF!</definedName>
    <definedName name="_260__123Graph_XOP75_25RETURN" hidden="1">#REF!</definedName>
    <definedName name="_26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#REF!</definedName>
    <definedName name="_27__123Graph_AChart_21C" hidden="1">#REF!</definedName>
    <definedName name="_27__123Graph_AChart_6A" hidden="1">#REF!</definedName>
    <definedName name="_27__123Graph_AGROWTH_REVS_B" hidden="1">#REF!</definedName>
    <definedName name="_27__123Graph_BChart_13B" hidden="1">#REF!</definedName>
    <definedName name="_27__123Graph_BCHART_29" hidden="1">#REF!</definedName>
    <definedName name="_27__123Graph_CCHART_11" hidden="1">#REF!</definedName>
    <definedName name="_27__123Graph_CCHART_111" hidden="1">#REF!</definedName>
    <definedName name="_27__123Graph_DWAGES_BY_B_U" hidden="1">#REF!</definedName>
    <definedName name="_27__123Graph_FCONTRACT_BY_B_U" hidden="1">#REF!</definedName>
    <definedName name="_27__123Graph_XCHART_2" hidden="1">#REF!</definedName>
    <definedName name="_27__FDSAUDITLINK__" localSheetId="73"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38259P50&amp;VAR:RCODE=DSTT&amp;VAR:SDATE=20081299&amp;VAR:FREQ=Quarterly&amp;VAR:RELITEM=RF&amp;VAR:CURRENCY=&amp;VAR:CURRSOURCE=EX","SHARE&amp;VAR:NATFREQ=QUARTERLY&amp;VAR:RFIELD=FINALIZED&amp;VAR:DB_TYPE=&amp;VAR:UNITS=M&amp;window=popup&amp;width=450&amp;height=300&amp;START_MAXIMIZED=FALSE"}</definedName>
    <definedName name="_27_Jun">#REF!</definedName>
    <definedName name="_27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7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#REF!</definedName>
    <definedName name="_28__123Graph_AChart_7A" hidden="1">#REF!</definedName>
    <definedName name="_28__123Graph_BChart_16B" hidden="1">#REF!</definedName>
    <definedName name="_28__123Graph_CCHART_112" hidden="1">#REF!</definedName>
    <definedName name="_28__123Graph_CCHART_12" hidden="1">#REF!</definedName>
    <definedName name="_28__123Graph_ECONTRACT_BY_B_U" hidden="1">#REF!</definedName>
    <definedName name="_28__123Graph_FQRE_S_BY_CO." hidden="1">#REF!</definedName>
    <definedName name="_28__123Graph_XCHART_112" hidden="1">#REF!</definedName>
    <definedName name="_28__123Graph_XCHART_4" hidden="1">#REF!</definedName>
    <definedName name="_28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28_Jun">#REF!</definedName>
    <definedName name="_28_Mar">#REF!</definedName>
    <definedName name="_28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8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#REF!</definedName>
    <definedName name="_29__123Graph_AChart_22C" hidden="1">#REF!</definedName>
    <definedName name="_29__123Graph_AChart_8A" hidden="1">#REF!</definedName>
    <definedName name="_29__123Graph_BChart_17B" hidden="1">#REF!</definedName>
    <definedName name="_29__123Graph_CCHART_21" hidden="1">#REF!</definedName>
    <definedName name="_29__123Graph_CCHART_26" hidden="1">#REF!</definedName>
    <definedName name="_29__123Graph_EQRE_S_BY_CO." hidden="1">#REF!</definedName>
    <definedName name="_29__123Graph_FSUPPLIES_BY_B_U" hidden="1">#REF!</definedName>
    <definedName name="_29__123Graph_XCHART_5" hidden="1">#REF!</definedName>
    <definedName name="_29__FDSAUDITLINK__" localSheetId="73"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55616P10&amp;VAR:RCODE=LTTD&amp;VAR:SDATE=20081099&amp;VAR:FREQ=Quarterly&amp;VAR:RELITEM=RF&amp;VAR:CURRENCY=&amp;VAR:CURRSOURCE=EX","SHARE&amp;VAR:NATFREQ=QUARTERLY&amp;VAR:RFIELD=FINALIZED&amp;VAR:DB_TYPE=&amp;VAR:UNITS=M&amp;window=popup&amp;width=450&amp;height=300&amp;START_MAXIMIZED=FALSE"}</definedName>
    <definedName name="_29_Jul">#REF!</definedName>
    <definedName name="_29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9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2Table2_" hidden="1">#REF!</definedName>
    <definedName name="_3">#REF!</definedName>
    <definedName name="_3__123Graph_ACHART_1" hidden="1">#REF!</definedName>
    <definedName name="_3__123Graph_ACHART_112" hidden="1">#REF!</definedName>
    <definedName name="_3__123Graph_AChart_12B" hidden="1">#REF!</definedName>
    <definedName name="_3__123Graph_ACHART_17" hidden="1">#REF!</definedName>
    <definedName name="_3__123Graph_AChart_1C" hidden="1">#REF!</definedName>
    <definedName name="_3__123Graph_ACHART_2" hidden="1">#REF!</definedName>
    <definedName name="_3__123Graph_ACHART_26" hidden="1">#REF!</definedName>
    <definedName name="_3__123Graph_ACHART_29" hidden="1">#REF!</definedName>
    <definedName name="_3__123Graph_ACHART_3" hidden="1">#REF!</definedName>
    <definedName name="_3__123Graph_ACHART_4" hidden="1">#REF!</definedName>
    <definedName name="_3__123Graph_AOP75_25RETURN" hidden="1">#REF!</definedName>
    <definedName name="_3__123Graph_AQRE_S_BY_CO." hidden="1">#REF!</definedName>
    <definedName name="_3__123Graph_BCHART_1" hidden="1">#REF!</definedName>
    <definedName name="_3__123Graph_BCHART_13" hidden="1">#REF!</definedName>
    <definedName name="_3__123Graph_BCHART_5" hidden="1">#REF!</definedName>
    <definedName name="_3__123Graph_BWATER_TREATING" hidden="1">#REF!</definedName>
    <definedName name="_3__123Graph_CCHART_1" hidden="1">#REF!</definedName>
    <definedName name="_3__123Graph_DCHART_1" hidden="1">#REF!</definedName>
    <definedName name="_3__123Graph_XCHART_1" hidden="1">#REF!</definedName>
    <definedName name="_3__FDSAUDITLINK__" localSheetId="73"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_FDSAUDITLINK__" hidden="1">{"fdsup://IBCentral/FAT Viewer?action=UPDATE&amp;creator=factset&amp;DOC_NAME=fat:reuters_qtrly_source_window.fat&amp;display_string=Audit&amp;DYN_ARGS=TRUE&amp;VAR:ID1=45230810&amp;VAR:RCODE=DSTT&amp;VAR:SDATE=20081299&amp;VAR:FREQ=Quarterly&amp;VAR:RELITEM=RF&amp;VAR:CURRENCY=&amp;VAR:CURRSOURCE=EX","SHARE&amp;VAR:NATFREQ=QUARTERLY&amp;VAR:RFIELD=FINALIZED&amp;VAR:DB_TYPE=&amp;VAR:UNITS=M&amp;window=popup&amp;width=450&amp;height=300&amp;START_MAXIMIZED=FALSE"}</definedName>
    <definedName name="_3_0__123Grap" hidden="1">#REF!</definedName>
    <definedName name="_3_0_S" hidden="1">#REF!</definedName>
    <definedName name="_3_0_Table2_" hidden="1">#REF!</definedName>
    <definedName name="_30__123Graph_AChart_9A" hidden="1">#REF!</definedName>
    <definedName name="_30__123Graph_BChart_18B" hidden="1">#REF!</definedName>
    <definedName name="_30__123Graph_BGROSS_MARGINS" hidden="1">#REF!</definedName>
    <definedName name="_30__123Graph_BOP75_25PRICE" hidden="1">#REF!</definedName>
    <definedName name="_30__123Graph_CCHART_22" hidden="1">#REF!</definedName>
    <definedName name="_30__123Graph_CCHART_30" hidden="1">#REF!</definedName>
    <definedName name="_30__123Graph_ESUPPLIES_BY_B_U" hidden="1">#REF!</definedName>
    <definedName name="_30__123Graph_FWAGES_BY_B_U" hidden="1">#REF!</definedName>
    <definedName name="_30__123Graph_XCHART_6" hidden="1">#REF!</definedName>
    <definedName name="_30__FDSAUDITLINK__" localSheetId="73"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55616P10&amp;VAR:RCODE=DSTT&amp;VAR:SDATE=20081099&amp;VAR:FREQ=Quarterly&amp;VAR:RELITEM=RF&amp;VAR:CURRENCY=&amp;VAR:CURRSOURCE=EX","SHARE&amp;VAR:NATFREQ=QUARTERLY&amp;VAR:RFIELD=FINALIZED&amp;VAR:DB_TYPE=&amp;VAR:UNITS=M&amp;window=popup&amp;width=450&amp;height=300&amp;START_MAXIMIZED=FALSE"}</definedName>
    <definedName name="_30_Aug">#REF!</definedName>
    <definedName name="_30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0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__123Graph_AChart_23C" hidden="1">#REF!</definedName>
    <definedName name="_31__123Graph_ACHART_29" hidden="1">#REF!</definedName>
    <definedName name="_31__123Graph_BCHART_1" hidden="1">#REF!</definedName>
    <definedName name="_31__123Graph_BChart_21C" hidden="1">#REF!</definedName>
    <definedName name="_31__123Graph_CCHART_9" hidden="1">#REF!</definedName>
    <definedName name="_31__123Graph_CGROWTH_REVS_A" hidden="1">#REF!</definedName>
    <definedName name="_31__123Graph_EWAGES_BY_B_U" hidden="1">#REF!</definedName>
    <definedName name="_31__123Graph_XCHART_30" hidden="1">#REF!</definedName>
    <definedName name="_31__123Graph_XCONTRACT_BY_B_U" hidden="1">#REF!</definedName>
    <definedName name="_31__FDSAUDITLINK__" localSheetId="73"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31_May">#REF!</definedName>
    <definedName name="_31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1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__123Graph_BChart_12B" hidden="1">#REF!</definedName>
    <definedName name="_32__123Graph_BChart_22C" hidden="1">#REF!</definedName>
    <definedName name="_32__123Graph_CGROWTH_REVS_B" hidden="1">#REF!</definedName>
    <definedName name="_32__123Graph_FCONTRACT_BY_B_U" hidden="1">#REF!</definedName>
    <definedName name="_32__123Graph_XQRE_S_BY_CO." hidden="1">#REF!</definedName>
    <definedName name="_32__FDSAUDITLINK__" localSheetId="73"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32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2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__123Graph_AChart_24C" hidden="1">#REF!</definedName>
    <definedName name="_33__123Graph_BChart_13B" hidden="1">#REF!</definedName>
    <definedName name="_33__123Graph_BChart_23C" hidden="1">#REF!</definedName>
    <definedName name="_33__123Graph_BCHART_29" hidden="1">#REF!</definedName>
    <definedName name="_33__123Graph_BGROWTH_REVS_A" hidden="1">#REF!</definedName>
    <definedName name="_33__123Graph_DCHART_112" hidden="1">#REF!</definedName>
    <definedName name="_33__123Graph_FQRE_S_BY_CO." hidden="1">#REF!</definedName>
    <definedName name="_33__123Graph_XQRE_S_BY_TYPE" hidden="1">#REF!</definedName>
    <definedName name="_33__FDSAUDITLINK__" localSheetId="73"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33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3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__123Graph_BChart_16B" hidden="1">#REF!</definedName>
    <definedName name="_34__123Graph_BChart_24C" hidden="1">#REF!</definedName>
    <definedName name="_34__123Graph_DCHART_10" hidden="1">#REF!</definedName>
    <definedName name="_34__123Graph_DGROWTH_REVS_A" hidden="1">#REF!</definedName>
    <definedName name="_34__123Graph_FSUPPLIES_BY_B_U" hidden="1">#REF!</definedName>
    <definedName name="_34__123Graph_XSUPPLIES_BY_B_U" hidden="1">#REF!</definedName>
    <definedName name="_34__FDSAUDITLINK__" localSheetId="73"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34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8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8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9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49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__123Graph_AChart_25C" hidden="1">#REF!</definedName>
    <definedName name="_35__123Graph_ACHART_30" hidden="1">#REF!</definedName>
    <definedName name="_35__123Graph_BChart_17B" hidden="1">#REF!</definedName>
    <definedName name="_35__123Graph_BChart_25C" hidden="1">#REF!</definedName>
    <definedName name="_35__123Graph_DCHART_11" hidden="1">#REF!</definedName>
    <definedName name="_35__123Graph_DGROWTH_REVS_B" hidden="1">#REF!</definedName>
    <definedName name="_35__123Graph_FWAGES_BY_B_U" hidden="1">#REF!</definedName>
    <definedName name="_35__123Graph_XTAX_CREDIT" hidden="1">#REF!</definedName>
    <definedName name="_35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350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0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1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1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2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2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3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3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4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4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5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5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6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6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7__FDSAUDITLINK__" localSheetId="73"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57__FDSAUDITLINK__" hidden="1">{"fdsup://IBCentral/FAT Viewer?action=UPDATE&amp;creator=factset&amp;DOC_NAME=fat:reuters_semi_source_window.fat&amp;display_string=Audit&amp;DYN_ARGS=TRUE&amp;VAR:ID1=&amp;VAR:RCODE=FDSPFDSTKTOTAL&amp;VAR:SDATE=0&amp;VAR:FREQ=FSA&amp;VAR:RELITEM=&amp;VAR:CURRENCY=&amp;VAR:CURRSOURCE=EXSHARE&amp;VAR:NATF","REQ=FSA&amp;VAR:RFIELD=FINALIZED&amp;VAR:DB_TYPE=&amp;VAR:UNITS=M&amp;window=popup&amp;width=450&amp;height=300&amp;START_MAXIMIZED=FALSE"}</definedName>
    <definedName name="_36__123Graph_BChart_18B" hidden="1">#REF!</definedName>
    <definedName name="_36__123Graph_BChart_26C" hidden="1">#REF!</definedName>
    <definedName name="_36__123Graph_BGROSS_MARGINS" hidden="1">#REF!</definedName>
    <definedName name="_36__123Graph_BGROWTH_REVS_B" hidden="1">#REF!</definedName>
    <definedName name="_36__123Graph_BOP75_25RETURN" hidden="1">#REF!</definedName>
    <definedName name="_36__123Graph_DCHART_12" hidden="1">#REF!</definedName>
    <definedName name="_36__123Graph_XCHART_112" hidden="1">#REF!</definedName>
    <definedName name="_36__123Graph_XCONTRACT_BY_B_U" hidden="1">#REF!</definedName>
    <definedName name="_36__FDSAUDITLINK__" localSheetId="73"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37__123Graph_AChart_26C" hidden="1">#REF!</definedName>
    <definedName name="_37__123Graph_BChart_21C" hidden="1">#REF!</definedName>
    <definedName name="_37__123Graph_BChart_27C" hidden="1">#REF!</definedName>
    <definedName name="_37__123Graph_DCHART_21" hidden="1">#REF!</definedName>
    <definedName name="_37__123Graph_XChart_1A" hidden="1">#REF!</definedName>
    <definedName name="_37__123Graph_XQRE_S_BY_CO." hidden="1">#REF!</definedName>
    <definedName name="_37__FDSAUDITLINK__" localSheetId="73"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371__FDSAUDITLINK__" localSheetId="73"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8__123Graph_BChart_22C" hidden="1">#REF!</definedName>
    <definedName name="_38__123Graph_BChart_3A" hidden="1">#REF!</definedName>
    <definedName name="_38__123Graph_DCHART_22" hidden="1">#REF!</definedName>
    <definedName name="_38__123Graph_XChart_2A" hidden="1">#REF!</definedName>
    <definedName name="_38__123Graph_XQRE_S_BY_TYPE" hidden="1">#REF!</definedName>
    <definedName name="_38__FDSAUDITLINK__" localSheetId="73"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38F0">+#REF!+#REF!+#REF!+#REF!+#REF!+#REF!+#REF!+#REF!+#REF!+#REF!+#REF!+#REF!+#REF!+#REF!+#REF!+#REF!+#REF!+#REF!+#REF!+#REF!+#REF!+#REF!+#REF!+#REF!+#REF!+#REF!+#REF!+#REF!</definedName>
    <definedName name="_39__123Graph_AChart_27C" hidden="1">#REF!</definedName>
    <definedName name="_39__123Graph_BCHART_111" hidden="1">#REF!</definedName>
    <definedName name="_39__123Graph_BChart_23C" hidden="1">#REF!</definedName>
    <definedName name="_39__123Graph_BChart_4A" hidden="1">#REF!</definedName>
    <definedName name="_39__123Graph_BGROWTH_REVS_A" hidden="1">#REF!</definedName>
    <definedName name="_39__123Graph_DCHART_9" hidden="1">#REF!</definedName>
    <definedName name="_39__123Graph_XCHART_30" hidden="1">#REF!</definedName>
    <definedName name="_39__123Graph_XSUPPLIES_BY_B_U" hidden="1">#REF!</definedName>
    <definedName name="_39__FDSAUDITLINK__" localSheetId="73"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3S" hidden="1">#REF!</definedName>
    <definedName name="_4">#REF!</definedName>
    <definedName name="_4.1.4">#REF!</definedName>
    <definedName name="_4_________123Graph_BCHART_5" hidden="1">#REF!</definedName>
    <definedName name="_4__123Graph_ACHART_1" hidden="1">#REF!</definedName>
    <definedName name="_4__123Graph_ACHART_111" hidden="1">#REF!</definedName>
    <definedName name="_4__123Graph_AChart_13B" hidden="1">#REF!</definedName>
    <definedName name="_4__123Graph_ACHART_21" hidden="1">#REF!</definedName>
    <definedName name="_4__123Graph_ACHART_29" hidden="1">#REF!</definedName>
    <definedName name="_4__123Graph_AChart_2D" hidden="1">#REF!</definedName>
    <definedName name="_4__123Graph_ACHART_3" hidden="1">#REF!</definedName>
    <definedName name="_4__123Graph_ACHART_4" hidden="1">#REF!</definedName>
    <definedName name="_4__123Graph_ACHART_5" hidden="1">#REF!</definedName>
    <definedName name="_4__123Graph_ACHART_8" hidden="1">#REF!</definedName>
    <definedName name="_4__123Graph_ACONTRACT_BY_B_U" hidden="1">#REF!</definedName>
    <definedName name="_4__123Graph_AR_M_MARG" hidden="1">#REF!</definedName>
    <definedName name="_4__123Graph_ASENS_COMPARISON" hidden="1">#REF!</definedName>
    <definedName name="_4__123Graph_AWATER_TREATING" hidden="1">#N/A</definedName>
    <definedName name="_4__123Graph_BCHART_1" hidden="1">#REF!</definedName>
    <definedName name="_4__123Graph_BCHART_15" hidden="1">#REF!</definedName>
    <definedName name="_4__123Graph_BCHART_29" hidden="1">#REF!</definedName>
    <definedName name="_4__123Graph_CCHART_1" hidden="1">#REF!</definedName>
    <definedName name="_4__123Graph_ECHART_1" hidden="1">#REF!</definedName>
    <definedName name="_4__123Graph_XCHART_1" hidden="1">#REF!</definedName>
    <definedName name="_4__123Graph_XWATER_TREATING" hidden="1">#REF!</definedName>
    <definedName name="_4__FDSAUDITLINK__" localSheetId="73"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4_0_S" hidden="1">#REF!</definedName>
    <definedName name="_4_0_Table2_" hidden="1">#REF!</definedName>
    <definedName name="_4_0Purch">#REF!</definedName>
    <definedName name="_40__123Graph_BCHART_1" hidden="1">#REF!</definedName>
    <definedName name="_40__123Graph_BChart_24C" hidden="1">#REF!</definedName>
    <definedName name="_40__123Graph_BChart_5A" hidden="1">#REF!</definedName>
    <definedName name="_40__123Graph_XTAX_CREDIT" hidden="1">#REF!</definedName>
    <definedName name="_40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401_k">#REF!</definedName>
    <definedName name="_401k_Exp">#REF!</definedName>
    <definedName name="_41__123Graph_AChart_2A" hidden="1">#REF!</definedName>
    <definedName name="_41__123Graph_BChart_25C" hidden="1">#REF!</definedName>
    <definedName name="_41__123Graph_BChart_6A" hidden="1">#REF!</definedName>
    <definedName name="_41__FDSAUDITLINK__" localSheetId="73"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42__123Graph_ACHART_3" hidden="1">#REF!</definedName>
    <definedName name="_42__123Graph_BChart_26C" hidden="1">#REF!</definedName>
    <definedName name="_42__123Graph_BChart_7A" hidden="1">#REF!</definedName>
    <definedName name="_42__123Graph_BGROWTH_REVS_B" hidden="1">#REF!</definedName>
    <definedName name="_42__123Graph_CCHART_1" hidden="1">#REF!</definedName>
    <definedName name="_42__123Graph_ECHART_10" hidden="1">#REF!</definedName>
    <definedName name="_42__FDSAUDITLINK__" localSheetId="73"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42wrn.²Ä1­Ó¤ë1_Ü20¤H." localSheetId="73" hidden="1">{#N/A,#N/A,FALSE,"²Ä1­Ó¤ë"}</definedName>
    <definedName name="_42wrn.²Ä1­Ó¤ë1_Ü20¤H." hidden="1">{#N/A,#N/A,FALSE,"²Ä1­Ó¤ë"}</definedName>
    <definedName name="_43__123Graph_BCHART_112" hidden="1">#REF!</definedName>
    <definedName name="_43__123Graph_BChart_27C" hidden="1">#REF!</definedName>
    <definedName name="_43__123Graph_BChart_8A" hidden="1">#REF!</definedName>
    <definedName name="_43__123Graph_CGROWTH_REVS_A" hidden="1">#REF!</definedName>
    <definedName name="_43__123Graph_ECHART_12" hidden="1">#REF!</definedName>
    <definedName name="_43__FDSAUDITLINK__" localSheetId="73"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44__123Graph_AChart_3A" hidden="1">#REF!</definedName>
    <definedName name="_44__123Graph_BCHART_3" hidden="1">#REF!</definedName>
    <definedName name="_44__123Graph_BChart_9A" hidden="1">#REF!</definedName>
    <definedName name="_44__123Graph_ECHART_22" hidden="1">#REF!</definedName>
    <definedName name="_44__FDSAUDITLINK__" localSheetId="73"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4444">#REF!</definedName>
    <definedName name="_44444">#REF!</definedName>
    <definedName name="_45__123Graph_BChart_3A" hidden="1">#REF!</definedName>
    <definedName name="_45__123Graph_CChart_13B" hidden="1">#REF!</definedName>
    <definedName name="_45__123Graph_ECHART_9" hidden="1">#REF!</definedName>
    <definedName name="_4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46__123Graph_AChart_4A" hidden="1">#REF!</definedName>
    <definedName name="_46__123Graph_BChart_4A" hidden="1">#REF!</definedName>
    <definedName name="_46__123Graph_CChart_16B" hidden="1">#REF!</definedName>
    <definedName name="_46__123Graph_CGROWTH_REVS_B" hidden="1">#REF!</definedName>
    <definedName name="_46__FDSAUDITLINK__" localSheetId="73"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46_0_S" hidden="1">#REF!</definedName>
    <definedName name="_47__123Graph_BCHART_26" hidden="1">#REF!</definedName>
    <definedName name="_47__123Graph_BChart_5A" hidden="1">#REF!</definedName>
    <definedName name="_47__123Graph_CChart_17B" hidden="1">#REF!</definedName>
    <definedName name="_47__FDSAUDITLINK__" localSheetId="73"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47_0_S" hidden="1">#REF!</definedName>
    <definedName name="_47J_0_K" hidden="1">#REF!</definedName>
    <definedName name="_48__123Graph_AChart_5A" hidden="1">#REF!</definedName>
    <definedName name="_48__123Graph_BChart_6A" hidden="1">#REF!</definedName>
    <definedName name="_48__123Graph_CChart_22C" hidden="1">#REF!</definedName>
    <definedName name="_48__123Graph_CHO_MPRICE" hidden="1">#REF!</definedName>
    <definedName name="_48__123Graph_FCHART_22" hidden="1">#REF!</definedName>
    <definedName name="_48__FDSAUDITLINK__" localSheetId="73"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48_0_S" hidden="1">#REF!</definedName>
    <definedName name="_48M_0_S" hidden="1">#REF!</definedName>
    <definedName name="_49__123Graph_BChart_7A" hidden="1">#REF!</definedName>
    <definedName name="_49__123Graph_CChart_23C" hidden="1">#REF!</definedName>
    <definedName name="_49__123Graph_CGROWTH_REVS_A" hidden="1">#REF!</definedName>
    <definedName name="_49__123Graph_FCHART_9" hidden="1">#REF!</definedName>
    <definedName name="_49__FDSAUDITLINK__" localSheetId="73"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4924">#REF!</definedName>
    <definedName name="_4Table2_" hidden="1">#REF!</definedName>
    <definedName name="_5" localSheetId="73" hidden="1">{"Fecha_Novembro",#N/A,FALSE,"FECHAMENTO-2002 ";"Defer_Novembro",#N/A,FALSE,"DIFERIDO";"Pis_Novembro",#N/A,FALSE,"PIS COFINS";"Iss_Novembro",#N/A,FALSE,"ISS"}</definedName>
    <definedName name="_5" hidden="1">{"Fecha_Novembro",#N/A,FALSE,"FECHAMENTO-2002 ";"Defer_Novembro",#N/A,FALSE,"DIFERIDO";"Pis_Novembro",#N/A,FALSE,"PIS COFINS";"Iss_Novembro",#N/A,FALSE,"ISS"}</definedName>
    <definedName name="_5__123Graph_ACHART_1" hidden="1">#REF!</definedName>
    <definedName name="_5__123Graph_AChart_10B" hidden="1">#REF!</definedName>
    <definedName name="_5__123Graph_AChart_16B" hidden="1">#REF!</definedName>
    <definedName name="_5__123Graph_ACHART_26" hidden="1">#REF!</definedName>
    <definedName name="_5__123Graph_ACHART_30" hidden="1">#REF!</definedName>
    <definedName name="_5__123Graph_AChart_3F" hidden="1">#REF!</definedName>
    <definedName name="_5__123Graph_ACHART_4" hidden="1">#REF!</definedName>
    <definedName name="_5__123Graph_ACHART_5" hidden="1">#REF!</definedName>
    <definedName name="_5__123Graph_ACHART_6" hidden="1">#REF!</definedName>
    <definedName name="_5__123Graph_AQRE_S_BY_CO." hidden="1">#REF!</definedName>
    <definedName name="_5__123Graph_ASUPPLIES_BY_B_U" hidden="1">#REF!</definedName>
    <definedName name="_5__123Graph_BCHART_1" hidden="1">#REF!</definedName>
    <definedName name="_5__123Graph_BCHART_2" hidden="1">#REF!</definedName>
    <definedName name="_5__123Graph_BCHART_3" hidden="1">#N/A</definedName>
    <definedName name="_5__123Graph_BOP75_25PRICE" hidden="1">#REF!</definedName>
    <definedName name="_5__123Graph_BWATER_TREATING" hidden="1">#N/A</definedName>
    <definedName name="_5__123Graph_CCHART_1" hidden="1">#REF!</definedName>
    <definedName name="_5__123Graph_CCHART_10" hidden="1">#REF!</definedName>
    <definedName name="_5__123Graph_DCHART_1" hidden="1">#REF!</definedName>
    <definedName name="_5__123Graph_FCHART_1" hidden="1">#REF!</definedName>
    <definedName name="_5__FDSAUDITLINK__" localSheetId="73"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_FDSAUDITLINK__" hidden="1">{"fdsup://IBCentral/FAT Viewer?action=UPDATE&amp;creator=factset&amp;DOC_NAME=fat:reuters_qtrly_source_window.fat&amp;display_string=Audit&amp;DYN_ARGS=TRUE&amp;VAR:ID1=98849810&amp;VAR:RCODE=LTTD&amp;VAR:SDATE=20081299&amp;VAR:FREQ=Quarterly&amp;VAR:RELITEM=RF&amp;VAR:CURRENCY=&amp;VAR:CURRSOURCE=EX","SHARE&amp;VAR:NATFREQ=QUARTERLY&amp;VAR:RFIELD=FINALIZED&amp;VAR:DB_TYPE=&amp;VAR:UNITS=M&amp;window=popup&amp;width=450&amp;height=300&amp;START_MAXIMIZED=FALSE"}</definedName>
    <definedName name="_5_0_0Cwvu.GREY_A" hidden="1">#REF!</definedName>
    <definedName name="_5_0_Table2_" hidden="1">#REF!</definedName>
    <definedName name="_5_4924">#REF!</definedName>
    <definedName name="_50__123Graph_AChart_6A" hidden="1">#REF!</definedName>
    <definedName name="_50__123Graph_BChart_8A" hidden="1">#REF!</definedName>
    <definedName name="_50__123Graph_BOP75_25PRICE" hidden="1">#REF!</definedName>
    <definedName name="_50__123Graph_CChart_24C" hidden="1">#REF!</definedName>
    <definedName name="_50__123Graph_DGROWTH_REVS_A" hidden="1">#REF!</definedName>
    <definedName name="_50__FDSAUDITLINK__" localSheetId="73"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55616P10&amp;VAR:RCODE=FDSPFDSTKTOTAL&amp;VAR:SDATE=20081099&amp;VAR:FREQ=Quarterly&amp;VAR:RELITEM=RF&amp;VAR:CURRENCY=&amp;VAR:CUR","RSOURCE=EXSHARE&amp;VAR:NATFREQ=QUARTERLY&amp;VAR:RFIELD=FINALIZED&amp;VAR:DB_TYPE=&amp;VAR:UNITS=M&amp;window=popup&amp;width=450&amp;height=300&amp;START_MAXIMIZED=FALSE"}</definedName>
    <definedName name="_51__123Graph_BChart_9A" hidden="1">#REF!</definedName>
    <definedName name="_51__123Graph_CChart_25C" hidden="1">#REF!</definedName>
    <definedName name="_51__FDSAUDITLINK__" localSheetId="73"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45230810&amp;VAR:RCODE=FDSPFDSTKTOTAL&amp;VAR:SDATE=20041299&amp;VAR:FREQ=Quarterly&amp;VAR:RELITEM=RF&amp;VAR:CURRENCY=&amp;VAR:CUR","RSOURCE=EXSHARE&amp;VAR:NATFREQ=QUARTERLY&amp;VAR:RFIELD=FINALIZED&amp;VAR:DB_TYPE=&amp;VAR:UNITS=M&amp;window=popup&amp;width=450&amp;height=300&amp;START_MAXIMIZED=FALSE"}</definedName>
    <definedName name="_52__123Graph_AChart_7A" hidden="1">#REF!</definedName>
    <definedName name="_52__123Graph_CChart_13B" hidden="1">#REF!</definedName>
    <definedName name="_52__123Graph_CChart_26C" hidden="1">#REF!</definedName>
    <definedName name="_52__123Graph_CGROWTH_REVS_B" hidden="1">#REF!</definedName>
    <definedName name="_52__123Graph_LBL_ACOS._PRO_REF" hidden="1">#REF!</definedName>
    <definedName name="_52__FDSAUDITLINK__" localSheetId="73"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2__FDSAUDITLINK__" hidden="1">{"fdsup://IBCentral/FAT Viewer?action=UPDATE&amp;creator=factset&amp;DOC_NAME=fat:reuters_qtrly_source_window.fat&amp;display_string=Audit&amp;DYN_ARGS=TRUE&amp;VAR:ID1=45230810&amp;VAR:RCODE=FDSPFDSTKTOTAL&amp;VAR:SDATE=20051299&amp;VAR:FREQ=Quarterly&amp;VAR:RELITEM=RF&amp;VAR:CURRENCY=&amp;VAR:CUR","RSOURCE=EXSHARE&amp;VAR:NATFREQ=QUARTERLY&amp;VAR:RFIELD=FINALIZED&amp;VAR:DB_TYPE=&amp;VAR:UNITS=M&amp;window=popup&amp;width=450&amp;height=300&amp;START_MAXIMIZED=FALSE"}</definedName>
    <definedName name="_53__123Graph_CChart_16B" hidden="1">#REF!</definedName>
    <definedName name="_53__123Graph_CChart_4A" hidden="1">#REF!</definedName>
    <definedName name="_53__123Graph_DGROWTH_REVS_B" hidden="1">#REF!</definedName>
    <definedName name="_53__123Graph_LBL_BCOS._PRO_REF" hidden="1">#REF!</definedName>
    <definedName name="_53__FDSAUDITLINK__" localSheetId="73"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45230810&amp;VAR:RCODE=FDSPFDSTKTOTAL&amp;VAR:SDATE=20061299&amp;VAR:FREQ=Quarterly&amp;VAR:RELITEM=RF&amp;VAR:CURRENCY=&amp;VAR:CUR","RSOURCE=EXSHARE&amp;VAR:NATFREQ=QUARTERLY&amp;VAR:RFIELD=FINALIZED&amp;VAR:DB_TYPE=&amp;VAR:UNITS=M&amp;window=popup&amp;width=450&amp;height=300&amp;START_MAXIMIZED=FALSE"}</definedName>
    <definedName name="_54__123Graph_AChart_8A" hidden="1">#REF!</definedName>
    <definedName name="_54__123Graph_CChart_17B" hidden="1">#REF!</definedName>
    <definedName name="_54__123Graph_CChart_5A" hidden="1">#REF!</definedName>
    <definedName name="_54__123Graph_CO_MPRICE" hidden="1">#REF!</definedName>
    <definedName name="_54__123Graph_LBL_CCOS._PRO_REF" hidden="1">#REF!</definedName>
    <definedName name="_54__FDSAUDITLINK__" localSheetId="73"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45230810&amp;VAR:RCODE=FDSPFDSTKTOTAL&amp;VAR:SDATE=20071299&amp;VAR:FREQ=Quarterly&amp;VAR:RELITEM=RF&amp;VAR:CURRENCY=&amp;VAR:CUR","RSOURCE=EXSHARE&amp;VAR:NATFREQ=QUARTERLY&amp;VAR:RFIELD=FINALIZED&amp;VAR:DB_TYPE=&amp;VAR:UNITS=M&amp;window=popup&amp;width=450&amp;height=300&amp;START_MAXIMIZED=FALSE"}</definedName>
    <definedName name="_55">#REF!</definedName>
    <definedName name="_55__123Graph_CChart_22C" hidden="1">#REF!</definedName>
    <definedName name="_55__123Graph_CChart_6A" hidden="1">#REF!</definedName>
    <definedName name="_55__123Graph_XChart_1A" hidden="1">#REF!</definedName>
    <definedName name="_55__FDSAUDITLINK__" localSheetId="73"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_FDSAUDITLINK__" hidden="1">{"fdsup://IBCentral/FAT Viewer?action=UPDATE&amp;creator=factset&amp;DOC_NAME=fat:reuters_qtrly_source_window.fat&amp;display_string=Audit&amp;DYN_ARGS=TRUE&amp;VAR:ID1=45230810&amp;VAR:RCODE=FDSPFDSTKTOTAL&amp;VAR:SDATE=20081299&amp;VAR:FREQ=Quarterly&amp;VAR:RELITEM=RF&amp;VAR:CURRENCY=&amp;VAR:CUR","RSOURCE=EXSHARE&amp;VAR:NATFREQ=QUARTERLY&amp;VAR:RFIELD=FINALIZED&amp;VAR:DB_TYPE=&amp;VAR:UNITS=M&amp;window=popup&amp;width=450&amp;height=300&amp;START_MAXIMIZED=FALSE"}</definedName>
    <definedName name="_55_0_Table2_" hidden="1">#REF!</definedName>
    <definedName name="_56__123Graph_AChart_9A" hidden="1">#REF!</definedName>
    <definedName name="_56__123Graph_CChart_23C" hidden="1">#REF!</definedName>
    <definedName name="_56__123Graph_CChart_7A" hidden="1">#REF!</definedName>
    <definedName name="_56__123Graph_DGROWTH_REVS_A" hidden="1">#REF!</definedName>
    <definedName name="_56__123Graph_XChart_2A" hidden="1">#REF!</definedName>
    <definedName name="_56__FDSAUDITLINK__" localSheetId="73"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_FDSAUDITLINK__" hidden="1">{"fdsup://IBCentral/FAT Viewer?action=UPDATE&amp;creator=factset&amp;DOC_NAME=fat:reuters_qtrly_source_window.fat&amp;display_string=Audit&amp;DYN_ARGS=TRUE&amp;VAR:ID1=98849810&amp;VAR:RCODE=FDSPFDSTKTOTAL&amp;VAR:SDATE=20041299&amp;VAR:FREQ=Quarterly&amp;VAR:RELITEM=RF&amp;VAR:CURRENCY=&amp;VAR:CUR","RSOURCE=EXSHARE&amp;VAR:NATFREQ=QUARTERLY&amp;VAR:RFIELD=FINALIZED&amp;VAR:DB_TYPE=&amp;VAR:UNITS=M&amp;window=popup&amp;width=450&amp;height=300&amp;START_MAXIMIZED=FALSE"}</definedName>
    <definedName name="_56_0_Table2_" hidden="1">#REF!</definedName>
    <definedName name="_57__123Graph_BCHART_1" hidden="1">#REF!</definedName>
    <definedName name="_57__123Graph_CChart_24C" hidden="1">#REF!</definedName>
    <definedName name="_57__123Graph_CChart_8A" hidden="1">#REF!</definedName>
    <definedName name="_57__FDSAUDITLINK__" localSheetId="73"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_FDSAUDITLINK__" hidden="1">{"fdsup://IBCentral/FAT Viewer?action=UPDATE&amp;creator=factset&amp;DOC_NAME=fat:reuters_qtrly_source_window.fat&amp;display_string=Audit&amp;DYN_ARGS=TRUE&amp;VAR:ID1=98849810&amp;VAR:RCODE=FDSPFDSTKTOTAL&amp;VAR:SDATE=20051299&amp;VAR:FREQ=Quarterly&amp;VAR:RELITEM=RF&amp;VAR:CURRENCY=&amp;VAR:CUR","RSOURCE=EXSHARE&amp;VAR:NATFREQ=QUARTERLY&amp;VAR:RFIELD=FINALIZED&amp;VAR:DB_TYPE=&amp;VAR:UNITS=M&amp;window=popup&amp;width=450&amp;height=300&amp;START_MAXIMIZED=FALSE"}</definedName>
    <definedName name="_57_0_Table2_" hidden="1">#REF!</definedName>
    <definedName name="_58__123Graph_CChart_25C" hidden="1">#REF!</definedName>
    <definedName name="_58__123Graph_DChart_13B" hidden="1">#REF!</definedName>
    <definedName name="_58__FDSAUDITLINK__" localSheetId="73"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8__FDSAUDITLINK__" hidden="1">{"fdsup://IBCentral/FAT Viewer?action=UPDATE&amp;creator=factset&amp;DOC_NAME=fat:reuters_qtrly_source_window.fat&amp;display_string=Audit&amp;DYN_ARGS=TRUE&amp;VAR:ID1=98849810&amp;VAR:RCODE=FDSPFDSTKTOTAL&amp;VAR:SDATE=20061299&amp;VAR:FREQ=Quarterly&amp;VAR:RELITEM=RF&amp;VAR:CURRENCY=&amp;VAR:CUR","RSOURCE=EXSHARE&amp;VAR:NATFREQ=QUARTERLY&amp;VAR:RFIELD=FINALIZED&amp;VAR:DB_TYPE=&amp;VAR:UNITS=M&amp;window=popup&amp;width=450&amp;height=300&amp;START_MAXIMIZED=FALSE"}</definedName>
    <definedName name="_59__123Graph_BChart_12B" hidden="1">#REF!</definedName>
    <definedName name="_59__123Graph_CChart_26C" hidden="1">#REF!</definedName>
    <definedName name="_59__123Graph_DChart_16B" hidden="1">#REF!</definedName>
    <definedName name="_59__123Graph_DGROWTH_REVS_B" hidden="1">#REF!</definedName>
    <definedName name="_59__FDSAUDITLINK__" localSheetId="73"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98849810&amp;VAR:RCODE=FDSPFDSTKTOTAL&amp;VAR:SDATE=20071299&amp;VAR:FREQ=Quarterly&amp;VAR:RELITEM=RF&amp;VAR:CURRENCY=&amp;VAR:CUR","RSOURCE=EXSHARE&amp;VAR:NATFREQ=QUARTERLY&amp;VAR:RFIELD=FINALIZED&amp;VAR:DB_TYPE=&amp;VAR:UNITS=M&amp;window=popup&amp;width=450&amp;height=300&amp;START_MAXIMIZED=FALSE"}</definedName>
    <definedName name="_5Table2_" hidden="1">#REF!</definedName>
    <definedName name="_6">#REF!</definedName>
    <definedName name="_6__123Graph_ACHART_1" hidden="1">#REF!</definedName>
    <definedName name="_6__123Graph_AChart_11B" hidden="1">#REF!</definedName>
    <definedName name="_6__123Graph_AChart_17B" hidden="1">#REF!</definedName>
    <definedName name="_6__123Graph_AChart_1A" hidden="1">#REF!</definedName>
    <definedName name="_6__123Graph_AChart_4F" hidden="1">#REF!</definedName>
    <definedName name="_6__123Graph_ACHART_6" hidden="1">#REF!</definedName>
    <definedName name="_6__123Graph_ACHART_8" hidden="1">#REF!</definedName>
    <definedName name="_6__123Graph_AQRE_S_BY_TYPE" hidden="1">#REF!</definedName>
    <definedName name="_6__123Graph_ATAX_CREDIT" hidden="1">#REF!</definedName>
    <definedName name="_6__123Graph_BCHART_111" hidden="1">#REF!</definedName>
    <definedName name="_6__123Graph_BCHART_2" hidden="1">#REF!</definedName>
    <definedName name="_6__123Graph_BCHART_29" hidden="1">#REF!</definedName>
    <definedName name="_6__123Graph_BCHART_3" hidden="1">#REF!</definedName>
    <definedName name="_6__123Graph_BOP75_25RETURN" hidden="1">#REF!</definedName>
    <definedName name="_6__123Graph_CCHART_13" hidden="1">#REF!</definedName>
    <definedName name="_6__123Graph_DCHART_1" hidden="1">#REF!</definedName>
    <definedName name="_6__123Graph_ECHART_1" hidden="1">#REF!</definedName>
    <definedName name="_6__123Graph_XWATER_TREATING" hidden="1">#N/A</definedName>
    <definedName name="_6__FDSAUDITLINK__" localSheetId="73"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_FDSAUDITLINK__" hidden="1">{"fdsup://IBCentral/FAT Viewer?action=UPDATE&amp;creator=factset&amp;DOC_NAME=fat:reuters_qtrly_source_window.fat&amp;display_string=Audit&amp;DYN_ARGS=TRUE&amp;VAR:ID1=98849810&amp;VAR:RCODE=DSTT&amp;VAR:SDATE=20081299&amp;VAR:FREQ=Quarterly&amp;VAR:RELITEM=RF&amp;VAR:CURRENCY=&amp;VAR:CURRSOURCE=EX","SHARE&amp;VAR:NATFREQ=QUARTERLY&amp;VAR:RFIELD=FINALIZED&amp;VAR:DB_TYPE=&amp;VAR:UNITS=M&amp;window=popup&amp;width=450&amp;height=300&amp;START_MAXIMIZED=FALSE"}</definedName>
    <definedName name="_6_0_S" hidden="1">#REF!</definedName>
    <definedName name="_6_0_Table2_" hidden="1">#REF!</definedName>
    <definedName name="_60__123Graph_BOP75_25RETURN" hidden="1">#REF!</definedName>
    <definedName name="_60__123Graph_CChart_4A" hidden="1">#REF!</definedName>
    <definedName name="_60__123Graph_COP75_25PRICE" hidden="1">#REF!</definedName>
    <definedName name="_60__123Graph_DChart_17B" hidden="1">#REF!</definedName>
    <definedName name="_60__FDSAUDITLINK__" localSheetId="73"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98849810&amp;VAR:RCODE=FDSPFDSTKTOTAL&amp;VAR:SDATE=20081299&amp;VAR:FREQ=Quarterly&amp;VAR:RELITEM=RF&amp;VAR:CURRENCY=&amp;VAR:CUR","RSOURCE=EXSHARE&amp;VAR:NATFREQ=QUARTERLY&amp;VAR:RFIELD=FINALIZED&amp;VAR:DB_TYPE=&amp;VAR:UNITS=M&amp;window=popup&amp;width=450&amp;height=300&amp;START_MAXIMIZED=FALSE"}</definedName>
    <definedName name="_60_0_S" hidden="1">#REF!</definedName>
    <definedName name="_61__123Graph_BChart_13B" hidden="1">#REF!</definedName>
    <definedName name="_61__123Graph_CChart_5A" hidden="1">#REF!</definedName>
    <definedName name="_61__123Graph_DChart_22C" hidden="1">#REF!</definedName>
    <definedName name="_61__123Graph_XChart_1A" hidden="1">#REF!</definedName>
    <definedName name="_61__FDSAUDITLINK__" localSheetId="73"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1__FDSAUDITLINK__" hidden="1">{"fdsup://IBCentral/FAT Viewer?action=UPDATE&amp;creator=factset&amp;DOC_NAME=fat:reuters_qtrly_source_window.fat&amp;display_string=Audit&amp;DYN_ARGS=TRUE&amp;VAR:ID1=74271810&amp;VAR:RCODE=FDSPFDSTKTOTAL&amp;VAR:SDATE=20041299&amp;VAR:FREQ=Quarterly&amp;VAR:RELITEM=RF&amp;VAR:CURRENCY=&amp;VAR:CUR","RSOURCE=EXSHARE&amp;VAR:NATFREQ=QUARTERLY&amp;VAR:RFIELD=FINALIZED&amp;VAR:DB_TYPE=&amp;VAR:UNITS=M&amp;window=popup&amp;width=450&amp;height=300&amp;START_MAXIMIZED=FALSE"}</definedName>
    <definedName name="_62__123Graph_CChart_6A" hidden="1">#REF!</definedName>
    <definedName name="_62__123Graph_DChart_23C" hidden="1">#REF!</definedName>
    <definedName name="_62__123Graph_XChart_2A" hidden="1">#REF!</definedName>
    <definedName name="_62__FDSAUDITLINK__" localSheetId="73"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2__FDSAUDITLINK__" hidden="1">{"fdsup://IBCentral/FAT Viewer?action=UPDATE&amp;creator=factset&amp;DOC_NAME=fat:reuters_qtrly_source_window.fat&amp;display_string=Audit&amp;DYN_ARGS=TRUE&amp;VAR:ID1=74271810&amp;VAR:RCODE=FDSPFDSTKTOTAL&amp;VAR:SDATE=20051299&amp;VAR:FREQ=Quarterly&amp;VAR:RELITEM=RF&amp;VAR:CURRENCY=&amp;VAR:CUR","RSOURCE=EXSHARE&amp;VAR:NATFREQ=QUARTERLY&amp;VAR:RFIELD=FINALIZED&amp;VAR:DB_TYPE=&amp;VAR:UNITS=M&amp;window=popup&amp;width=450&amp;height=300&amp;START_MAXIMIZED=FALSE"}</definedName>
    <definedName name="_63__123Graph_BChart_16B" hidden="1">#REF!</definedName>
    <definedName name="_63__123Graph_CChart_7A" hidden="1">#REF!</definedName>
    <definedName name="_63__123Graph_DChart_24C" hidden="1">#REF!</definedName>
    <definedName name="_63__FDSAUDITLINK__" localSheetId="73"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74271810&amp;VAR:RCODE=FDSPFDSTKTOTAL&amp;VAR:SDATE=20061299&amp;VAR:FREQ=Quarterly&amp;VAR:RELITEM=RF&amp;VAR:CURRENCY=&amp;VAR:CUR","RSOURCE=EXSHARE&amp;VAR:NATFREQ=QUARTERLY&amp;VAR:RFIELD=FINALIZED&amp;VAR:DB_TYPE=&amp;VAR:UNITS=M&amp;window=popup&amp;width=450&amp;height=300&amp;START_MAXIMIZED=FALSE"}</definedName>
    <definedName name="_63_0_Table2_" hidden="1">#REF!</definedName>
    <definedName name="_64__123Graph_CChart_8A" hidden="1">#REF!</definedName>
    <definedName name="_64__123Graph_DChart_25C" hidden="1">#REF!</definedName>
    <definedName name="_64__FDSAUDITLINK__" localSheetId="73"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_FDSAUDITLINK__" hidden="1">{"fdsup://IBCentral/FAT Viewer?action=UPDATE&amp;creator=factset&amp;DOC_NAME=fat:reuters_qtrly_source_window.fat&amp;display_string=Audit&amp;DYN_ARGS=TRUE&amp;VAR:ID1=74271810&amp;VAR:RCODE=FDSPFDSTKTOTAL&amp;VAR:SDATE=20071299&amp;VAR:FREQ=Quarterly&amp;VAR:RELITEM=RF&amp;VAR:CURRENCY=&amp;VAR:CUR","RSOURCE=EXSHARE&amp;VAR:NATFREQ=QUARTERLY&amp;VAR:RFIELD=FINALIZED&amp;VAR:DB_TYPE=&amp;VAR:UNITS=M&amp;window=popup&amp;width=450&amp;height=300&amp;START_MAXIMIZED=FALSE"}</definedName>
    <definedName name="_64_0_Table2_" hidden="1">#REF!</definedName>
    <definedName name="_65__123Graph_BChart_17B" hidden="1">#REF!</definedName>
    <definedName name="_65__123Graph_DCHART_1" hidden="1">#REF!</definedName>
    <definedName name="_65__123Graph_DChart_26C" hidden="1">#REF!</definedName>
    <definedName name="_65__FDSAUDITLINK__" localSheetId="73"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65_0_Table2_" hidden="1">#REF!</definedName>
    <definedName name="_66__123Graph_BCHART_29" hidden="1">#REF!</definedName>
    <definedName name="_66__123Graph_COP75_25RETURN" hidden="1">#REF!</definedName>
    <definedName name="_66__123Graph_DChart_13B" hidden="1">#REF!</definedName>
    <definedName name="_66__123Graph_DChart_4A" hidden="1">#REF!</definedName>
    <definedName name="_66__FDSAUDITLINK__" localSheetId="73"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19121610&amp;VAR:RCODE=FDSPFDSTKTOTAL&amp;VAR:SDATE=20041299&amp;VAR:FREQ=Quarterly&amp;VAR:RELITEM=RF&amp;VAR:CURRENCY=&amp;VAR:CUR","RSOURCE=EXSHARE&amp;VAR:NATFREQ=QUARTERLY&amp;VAR:RFIELD=FINALIZED&amp;VAR:DB_TYPE=&amp;VAR:UNITS=M&amp;window=popup&amp;width=450&amp;height=300&amp;START_MAXIMIZED=FALSE"}</definedName>
    <definedName name="_66_0_Table2_" hidden="1">#REF!</definedName>
    <definedName name="_6666">#REF!</definedName>
    <definedName name="_67__123Graph_BChart_18B" hidden="1">#REF!</definedName>
    <definedName name="_67__123Graph_DChart_16B" hidden="1">#REF!</definedName>
    <definedName name="_67__123Graph_DChart_5A" hidden="1">#REF!</definedName>
    <definedName name="_67__FDSAUDITLINK__" localSheetId="73"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7__FDSAUDITLINK__" hidden="1">{"fdsup://IBCentral/FAT Viewer?action=UPDATE&amp;creator=factset&amp;DOC_NAME=fat:reuters_qtrly_source_window.fat&amp;display_string=Audit&amp;DYN_ARGS=TRUE&amp;VAR:ID1=19121610&amp;VAR:RCODE=FDSPFDSTKTOTAL&amp;VAR:SDATE=20051299&amp;VAR:FREQ=Quarterly&amp;VAR:RELITEM=RF&amp;VAR:CURRENCY=&amp;VAR:CUR","RSOURCE=EXSHARE&amp;VAR:NATFREQ=QUARTERLY&amp;VAR:RFIELD=FINALIZED&amp;VAR:DB_TYPE=&amp;VAR:UNITS=M&amp;window=popup&amp;width=450&amp;height=300&amp;START_MAXIMIZED=FALSE"}</definedName>
    <definedName name="_68__123Graph_DChart_17B" hidden="1">#REF!</definedName>
    <definedName name="_68__123Graph_DChart_6A" hidden="1">#REF!</definedName>
    <definedName name="_68__FDSAUDITLINK__" localSheetId="73"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8__FDSAUDITLINK__" hidden="1">{"fdsup://IBCentral/FAT Viewer?action=UPDATE&amp;creator=factset&amp;DOC_NAME=fat:reuters_qtrly_source_window.fat&amp;display_string=Audit&amp;DYN_ARGS=TRUE&amp;VAR:ID1=19121610&amp;VAR:RCODE=FDSPFDSTKTOTAL&amp;VAR:SDATE=20061299&amp;VAR:FREQ=Quarterly&amp;VAR:RELITEM=RF&amp;VAR:CURRENCY=&amp;VAR:CUR","RSOURCE=EXSHARE&amp;VAR:NATFREQ=QUARTERLY&amp;VAR:RFIELD=FINALIZED&amp;VAR:DB_TYPE=&amp;VAR:UNITS=M&amp;window=popup&amp;width=450&amp;height=300&amp;START_MAXIMIZED=FALSE"}</definedName>
    <definedName name="_69__123Graph_BChart_21C" hidden="1">#REF!</definedName>
    <definedName name="_69__123Graph_DChart_22C" hidden="1">#REF!</definedName>
    <definedName name="_69__123Graph_DChart_7A" hidden="1">#REF!</definedName>
    <definedName name="_69__FDSAUDITLINK__" localSheetId="73"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19121610&amp;VAR:RCODE=FDSPFDSTKTOTAL&amp;VAR:SDATE=20071299&amp;VAR:FREQ=Quarterly&amp;VAR:RELITEM=RF&amp;VAR:CURRENCY=&amp;VAR:CUR","RSOURCE=EXSHARE&amp;VAR:NATFREQ=QUARTERLY&amp;VAR:RFIELD=FINALIZED&amp;VAR:DB_TYPE=&amp;VAR:UNITS=M&amp;window=popup&amp;width=450&amp;height=300&amp;START_MAXIMIZED=FALSE"}</definedName>
    <definedName name="_6S" hidden="1">#REF!</definedName>
    <definedName name="_7">#REF!</definedName>
    <definedName name="_7__123Graph_AChart_10B" hidden="1">#REF!</definedName>
    <definedName name="_7__123Graph_AChart_12B" hidden="1">#REF!</definedName>
    <definedName name="_7__123Graph_AChart_18B" hidden="1">#REF!</definedName>
    <definedName name="_7__123Graph_ACHART_2" hidden="1">#REF!</definedName>
    <definedName name="_7__123Graph_ACHART_29" hidden="1">#REF!</definedName>
    <definedName name="_7__123Graph_ACHART_3" hidden="1">#N/A</definedName>
    <definedName name="_7__123Graph_AChart_5F" hidden="1">#REF!</definedName>
    <definedName name="_7__123Graph_ACHART_9" hidden="1">#REF!</definedName>
    <definedName name="_7__123Graph_ASENS_COMPARISON" hidden="1">#REF!</definedName>
    <definedName name="_7__123Graph_AWAGES_BY_B_U" hidden="1">#REF!</definedName>
    <definedName name="_7__123Graph_BCHART_1" hidden="1">#REF!</definedName>
    <definedName name="_7__123Graph_BCHART_112" hidden="1">#REF!</definedName>
    <definedName name="_7__123Graph_BCHART_3" hidden="1">#REF!</definedName>
    <definedName name="_7__123Graph_BCHART_4" hidden="1">#REF!</definedName>
    <definedName name="_7__123Graph_CCHART_1" hidden="1">#REF!</definedName>
    <definedName name="_7__123Graph_CCHART_15" hidden="1">#REF!</definedName>
    <definedName name="_7__123Graph_ECHART_1" hidden="1">#REF!</definedName>
    <definedName name="_7__123Graph_LBL_ACHART_1" hidden="1">#REF!</definedName>
    <definedName name="_7__123Graph_XCHART_2" hidden="1">#REF!</definedName>
    <definedName name="_7__FDSAUDITLINK__" localSheetId="73"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_FDSAUDITLINK__" hidden="1">{"fdsup://IBCentral/FAT Viewer?action=UPDATE&amp;creator=factset&amp;DOC_NAME=fat:reuters_qtrly_source_window.fat&amp;display_string=Audit&amp;DYN_ARGS=TRUE&amp;VAR:ID1=74271810&amp;VAR:RCODE=FDSPFDSTKTOTAL&amp;VAR:SDATE=20081299&amp;VAR:FREQ=Quarterly&amp;VAR:RELITEM=RF&amp;VAR:CURRENCY=&amp;VAR:CUR","RSOURCE=EXSHARE&amp;VAR:NATFREQ=QUARTERLY&amp;VAR:RFIELD=FINALIZED&amp;VAR:DB_TYPE=&amp;VAR:UNITS=M&amp;window=popup&amp;width=450&amp;height=300&amp;START_MAXIMIZED=FALSE"}</definedName>
    <definedName name="_7_0_Table2_" hidden="1">#REF!</definedName>
    <definedName name="_70__123Graph_CCHART_1" hidden="1">#REF!</definedName>
    <definedName name="_70__123Graph_CCHART_111" hidden="1">#REF!</definedName>
    <definedName name="_70__123Graph_DChart_23C" hidden="1">#REF!</definedName>
    <definedName name="_70__123Graph_DChart_8A" hidden="1">#REF!</definedName>
    <definedName name="_70__FDSAUDITLINK__" localSheetId="73"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19121610&amp;VAR:RCODE=FDSPFDSTKTOTAL&amp;VAR:SDATE=20081299&amp;VAR:FREQ=Quarterly&amp;VAR:RELITEM=RF&amp;VAR:CURRENCY=&amp;VAR:CUR","RSOURCE=EXSHARE&amp;VAR:NATFREQ=QUARTERLY&amp;VAR:RFIELD=FINALIZED&amp;VAR:DB_TYPE=&amp;VAR:UNITS=M&amp;window=popup&amp;width=450&amp;height=300&amp;START_MAXIMIZED=FALSE"}</definedName>
    <definedName name="_70_0_S" hidden="1">#REF!</definedName>
    <definedName name="_71__123Graph_BChart_22C" hidden="1">#REF!</definedName>
    <definedName name="_71__123Graph_DChart_24C" hidden="1">#REF!</definedName>
    <definedName name="_71__123Graph_XChart_10B" hidden="1">#REF!</definedName>
    <definedName name="_71__FDSAUDITLINK__" localSheetId="73"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00176510&amp;VAR:RCODE=FDSPFDSTKTOTAL&amp;VAR:SDATE=20041299&amp;VAR:FREQ=Quarterly&amp;VAR:RELITEM=RF&amp;VAR:CURRENCY=&amp;VAR:CUR","RSOURCE=EXSHARE&amp;VAR:NATFREQ=QUARTERLY&amp;VAR:RFIELD=FINALIZED&amp;VAR:DB_TYPE=&amp;VAR:UNITS=M&amp;window=popup&amp;width=450&amp;height=300&amp;START_MAXIMIZED=FALSE"}</definedName>
    <definedName name="_71_0_S" hidden="1">#REF!</definedName>
    <definedName name="_72__123Graph_DChart_25C" hidden="1">#REF!</definedName>
    <definedName name="_72__123Graph_DHO_MPRICE" hidden="1">#REF!</definedName>
    <definedName name="_72__123Graph_XChart_11B" hidden="1">#REF!</definedName>
    <definedName name="_72__FDSAUDITLINK__" localSheetId="73"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_FDSAUDITLINK__" hidden="1">{"fdsup://IBCentral/FAT Viewer?action=UPDATE&amp;creator=factset&amp;DOC_NAME=fat:reuters_qtrly_source_window.fat&amp;display_string=Audit&amp;DYN_ARGS=TRUE&amp;VAR:ID1=00176510&amp;VAR:RCODE=FDSPFDSTKTOTAL&amp;VAR:SDATE=20051299&amp;VAR:FREQ=Quarterly&amp;VAR:RELITEM=RF&amp;VAR:CURRENCY=&amp;VAR:CUR","RSOURCE=EXSHARE&amp;VAR:NATFREQ=QUARTERLY&amp;VAR:RFIELD=FINALIZED&amp;VAR:DB_TYPE=&amp;VAR:UNITS=M&amp;window=popup&amp;width=450&amp;height=300&amp;START_MAXIMIZED=FALSE"}</definedName>
    <definedName name="_72_0_S" hidden="1">#REF!</definedName>
    <definedName name="_73__123Graph_BChart_23C" hidden="1">#REF!</definedName>
    <definedName name="_73__123Graph_DChart_26C" hidden="1">#REF!</definedName>
    <definedName name="_73__123Graph_XChart_12B" hidden="1">#REF!</definedName>
    <definedName name="_73__FDSAUDITLINK__" localSheetId="73"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00176510&amp;VAR:RCODE=FDSPFDSTKTOTAL&amp;VAR:SDATE=20061299&amp;VAR:FREQ=Quarterly&amp;VAR:RELITEM=RF&amp;VAR:CURRENCY=&amp;VAR:CUR","RSOURCE=EXSHARE&amp;VAR:NATFREQ=QUARTERLY&amp;VAR:RFIELD=FINALIZED&amp;VAR:DB_TYPE=&amp;VAR:UNITS=M&amp;window=popup&amp;width=450&amp;height=300&amp;START_MAXIMIZED=FALSE"}</definedName>
    <definedName name="_74__123Graph_CCHART_112" hidden="1">#REF!</definedName>
    <definedName name="_74__123Graph_DChart_4A" hidden="1">#REF!</definedName>
    <definedName name="_74__123Graph_XChart_13B" hidden="1">#REF!</definedName>
    <definedName name="_74__FDSAUDITLINK__" localSheetId="73"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00176510&amp;VAR:RCODE=FDSPFDSTKTOTAL&amp;VAR:SDATE=20071299&amp;VAR:FREQ=Quarterly&amp;VAR:RELITEM=RF&amp;VAR:CURRENCY=&amp;VAR:CUR","RSOURCE=EXSHARE&amp;VAR:NATFREQ=QUARTERLY&amp;VAR:RFIELD=FINALIZED&amp;VAR:DB_TYPE=&amp;VAR:UNITS=M&amp;window=popup&amp;width=450&amp;height=300&amp;START_MAXIMIZED=FALSE"}</definedName>
    <definedName name="_75__123Graph_BChart_24C" hidden="1">#REF!</definedName>
    <definedName name="_75__123Graph_DChart_5A" hidden="1">#REF!</definedName>
    <definedName name="_75__123Graph_XChart_17B" hidden="1">#REF!</definedName>
    <definedName name="_75__FDSAUDITLINK__" localSheetId="73"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5__FDSAUDITLINK__" hidden="1">{"fdsup://IBCentral/FAT Viewer?action=UPDATE&amp;creator=factset&amp;DOC_NAME=fat:reuters_qtrly_source_window.fat&amp;display_string=Audit&amp;DYN_ARGS=TRUE&amp;VAR:ID1=00176510&amp;VAR:RCODE=FDSPFDSTKTOTAL&amp;VAR:SDATE=20081299&amp;VAR:FREQ=Quarterly&amp;VAR:RELITEM=RF&amp;VAR:CURRENCY=&amp;VAR:CUR","RSOURCE=EXSHARE&amp;VAR:NATFREQ=QUARTERLY&amp;VAR:RFIELD=FINALIZED&amp;VAR:DB_TYPE=&amp;VAR:UNITS=M&amp;window=popup&amp;width=450&amp;height=300&amp;START_MAXIMIZED=FALSE"}</definedName>
    <definedName name="_76__123Graph_DChart_6A" hidden="1">#REF!</definedName>
    <definedName name="_76__123Graph_XChart_18B" hidden="1">#REF!</definedName>
    <definedName name="_76__FDSAUDITLINK__" localSheetId="73"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6__FDSAUDITLINK__" hidden="1">{"fdsup://IBCentral/FAT Viewer?action=UPDATE&amp;creator=factset&amp;DOC_NAME=fat:reuters_qtrly_source_window.fat&amp;display_string=Audit&amp;DYN_ARGS=TRUE&amp;VAR:ID1=65122910&amp;VAR:RCODE=FDSPFDSTKTOTAL&amp;VAR:SDATE=20041299&amp;VAR:FREQ=Quarterly&amp;VAR:RELITEM=RF&amp;VAR:CURRENCY=&amp;VAR:CUR","RSOURCE=EXSHARE&amp;VAR:NATFREQ=QUARTERLY&amp;VAR:RFIELD=FINALIZED&amp;VAR:DB_TYPE=&amp;VAR:UNITS=M&amp;window=popup&amp;width=450&amp;height=300&amp;START_MAXIMIZED=FALSE"}</definedName>
    <definedName name="_77__123Graph_BChart_25C" hidden="1">#REF!</definedName>
    <definedName name="_77__123Graph_DChart_7A" hidden="1">#REF!</definedName>
    <definedName name="_77__123Graph_XChart_19C" hidden="1">#REF!</definedName>
    <definedName name="_77__FDSAUDITLINK__" localSheetId="73"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65122910&amp;VAR:RCODE=FDSPFDSTKTOTAL&amp;VAR:SDATE=20051299&amp;VAR:FREQ=Quarterly&amp;VAR:RELITEM=RF&amp;VAR:CURRENCY=&amp;VAR:CUR","RSOURCE=EXSHARE&amp;VAR:NATFREQ=QUARTERLY&amp;VAR:RFIELD=FINALIZED&amp;VAR:DB_TYPE=&amp;VAR:UNITS=M&amp;window=popup&amp;width=450&amp;height=300&amp;START_MAXIMIZED=FALSE"}</definedName>
    <definedName name="_78__123Graph_CCHART_26" hidden="1">#REF!</definedName>
    <definedName name="_78__123Graph_DChart_8A" hidden="1">#REF!</definedName>
    <definedName name="_78__123Graph_DO_MPRICE" hidden="1">#REF!</definedName>
    <definedName name="_78__123Graph_XChart_1A" hidden="1">#REF!</definedName>
    <definedName name="_78__FDSAUDITLINK__" localSheetId="73"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8__FDSAUDITLINK__" hidden="1">{"fdsup://IBCentral/FAT Viewer?action=UPDATE&amp;creator=factset&amp;DOC_NAME=fat:reuters_qtrly_source_window.fat&amp;display_string=Audit&amp;DYN_ARGS=TRUE&amp;VAR:ID1=65122910&amp;VAR:RCODE=FDSPFDSTKTOTAL&amp;VAR:SDATE=20061299&amp;VAR:FREQ=Quarterly&amp;VAR:RELITEM=RF&amp;VAR:CURRENCY=&amp;VAR:CUR","RSOURCE=EXSHARE&amp;VAR:NATFREQ=QUARTERLY&amp;VAR:RFIELD=FINALIZED&amp;VAR:DB_TYPE=&amp;VAR:UNITS=M&amp;window=popup&amp;width=450&amp;height=300&amp;START_MAXIMIZED=FALSE"}</definedName>
    <definedName name="_79__123Graph_BChart_26C" hidden="1">#REF!</definedName>
    <definedName name="_79__123Graph_LBL_ACHART_1" hidden="1">#REF!</definedName>
    <definedName name="_79__123Graph_XChart_20C" hidden="1">#REF!</definedName>
    <definedName name="_79__FDSAUDITLINK__" localSheetId="73"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65122910&amp;VAR:RCODE=FDSPFDSTKTOTAL&amp;VAR:SDATE=20071299&amp;VAR:FREQ=Quarterly&amp;VAR:RELITEM=RF&amp;VAR:CURRENCY=&amp;VAR:CUR","RSOURCE=EXSHARE&amp;VAR:NATFREQ=QUARTERLY&amp;VAR:RFIELD=FINALIZED&amp;VAR:DB_TYPE=&amp;VAR:UNITS=M&amp;window=popup&amp;width=450&amp;height=300&amp;START_MAXIMIZED=FALSE"}</definedName>
    <definedName name="_79_0_Table2_" hidden="1">#REF!</definedName>
    <definedName name="_8">#REF!</definedName>
    <definedName name="_8_______123Graph_BCHART_5" hidden="1">#REF!</definedName>
    <definedName name="_8__123Graph_ACHART_112" hidden="1">#REF!</definedName>
    <definedName name="_8__123Graph_AChart_13B" hidden="1">#REF!</definedName>
    <definedName name="_8__123Graph_AChart_19C" hidden="1">#REF!</definedName>
    <definedName name="_8__123Graph_ACHART_30" hidden="1">#REF!</definedName>
    <definedName name="_8__123Graph_ACHART_4" hidden="1">#REF!</definedName>
    <definedName name="_8__123Graph_AChart_8L" hidden="1">#REF!</definedName>
    <definedName name="_8__123Graph_AR_M_MARG" hidden="1">#REF!</definedName>
    <definedName name="_8__123Graph_ASUPPLIES_BY_B_U" hidden="1">#REF!</definedName>
    <definedName name="_8__123Graph_BCHART_1" hidden="1">#REF!</definedName>
    <definedName name="_8__123Graph_BCHART_26" hidden="1">#REF!</definedName>
    <definedName name="_8__123Graph_BCHART_3" hidden="1">#REF!</definedName>
    <definedName name="_8__123Graph_BCHART_8" hidden="1">#REF!</definedName>
    <definedName name="_8__123Graph_BCONTRACT_BY_B_U" hidden="1">#REF!</definedName>
    <definedName name="_8__123Graph_CCHART_2" hidden="1">#REF!</definedName>
    <definedName name="_8__123Graph_CHO_MPRICE" hidden="1">#REF!</definedName>
    <definedName name="_8__123Graph_LBL_ACHART_1" hidden="1">#REF!</definedName>
    <definedName name="_8__123Graph_XCHART_1" hidden="1">#REF!</definedName>
    <definedName name="_8__123Graph_XCHART_10" hidden="1">#REF!</definedName>
    <definedName name="_8__123Graph_XCHART_2" hidden="1">#REF!</definedName>
    <definedName name="_8__123Graph_XCHART_3" hidden="1">#REF!</definedName>
    <definedName name="_8__FDSAUDITLINK__" localSheetId="73"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_FDSAUDITLINK__" hidden="1">{"fdsup://IBCentral/FAT Viewer?action=UPDATE&amp;creator=factset&amp;DOC_NAME=fat:reuters_qtrly_source_window.fat&amp;display_string=Audit&amp;DYN_ARGS=TRUE&amp;VAR:ID1=74271810&amp;VAR:RCODE=LTTD&amp;VAR:SDATE=20081299&amp;VAR:FREQ=Quarterly&amp;VAR:RELITEM=RF&amp;VAR:CURRENCY=&amp;VAR:CURRSOURCE=EX","SHARE&amp;VAR:NATFREQ=QUARTERLY&amp;VAR:RFIELD=FINALIZED&amp;VAR:DB_TYPE=&amp;VAR:UNITS=M&amp;window=popup&amp;width=450&amp;height=300&amp;START_MAXIMIZED=FALSE"}</definedName>
    <definedName name="_8_0_Table2_" hidden="1">#REF!</definedName>
    <definedName name="_80__123Graph_CHO_MPRICE" hidden="1">#REF!</definedName>
    <definedName name="_80__123Graph_LBL_ACHART_3" hidden="1">#REF!</definedName>
    <definedName name="_80__123Graph_XChart_21C" hidden="1">#REF!</definedName>
    <definedName name="_80__FDSAUDITLINK__" localSheetId="73"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_FDSAUDITLINK__" hidden="1">{"fdsup://IBCentral/FAT Viewer?action=UPDATE&amp;creator=factset&amp;DOC_NAME=fat:reuters_qtrly_source_window.fat&amp;display_string=Audit&amp;DYN_ARGS=TRUE&amp;VAR:ID1=65122910&amp;VAR:RCODE=FDSPFDSTKTOTAL&amp;VAR:SDATE=20081299&amp;VAR:FREQ=Quarterly&amp;VAR:RELITEM=RF&amp;VAR:CURRENCY=&amp;VAR:CUR","RSOURCE=EXSHARE&amp;VAR:NATFREQ=QUARTERLY&amp;VAR:RFIELD=FINALIZED&amp;VAR:DB_TYPE=&amp;VAR:UNITS=M&amp;window=popup&amp;width=450&amp;height=300&amp;START_MAXIMIZED=FALSE"}</definedName>
    <definedName name="_80_0_Table2_" hidden="1">#REF!</definedName>
    <definedName name="_81__123Graph_BChart_27C" hidden="1">#REF!</definedName>
    <definedName name="_81__123Graph_LBL_DCHART_1" hidden="1">#REF!</definedName>
    <definedName name="_81__123Graph_XChart_22C" hidden="1">#REF!</definedName>
    <definedName name="_81__FDSAUDITLINK__" localSheetId="73"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85461610&amp;VAR:RCODE=FDSPFDSTKTOTAL&amp;VAR:SDATE=20041299&amp;VAR:FREQ=Quarterly&amp;VAR:RELITEM=RF&amp;VAR:CURRENCY=&amp;VAR:CUR","RSOURCE=EXSHARE&amp;VAR:NATFREQ=QUARTERLY&amp;VAR:RFIELD=FINALIZED&amp;VAR:DB_TYPE=&amp;VAR:UNITS=M&amp;window=popup&amp;width=450&amp;height=300&amp;START_MAXIMIZED=FALSE"}</definedName>
    <definedName name="_81_0_Table2_" hidden="1">#REF!</definedName>
    <definedName name="_82__123Graph_BCHART_3" hidden="1">#REF!</definedName>
    <definedName name="_82__123Graph_CCHART_30" hidden="1">#REF!</definedName>
    <definedName name="_82__123Graph_XChart_10B" hidden="1">#REF!</definedName>
    <definedName name="_82__123Graph_XChart_23C" hidden="1">#REF!</definedName>
    <definedName name="_82__FDSAUDITLINK__" localSheetId="73"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85461610&amp;VAR:RCODE=FDSPFDSTKTOTAL&amp;VAR:SDATE=20051299&amp;VAR:FREQ=Quarterly&amp;VAR:RELITEM=RF&amp;VAR:CURRENCY=&amp;VAR:CUR","RSOURCE=EXSHARE&amp;VAR:NATFREQ=QUARTERLY&amp;VAR:RFIELD=FINALIZED&amp;VAR:DB_TYPE=&amp;VAR:UNITS=M&amp;window=popup&amp;width=450&amp;height=300&amp;START_MAXIMIZED=FALSE"}</definedName>
    <definedName name="_83__123Graph_XChart_11B" hidden="1">#REF!</definedName>
    <definedName name="_83__123Graph_XChart_24C" hidden="1">#REF!</definedName>
    <definedName name="_83__FDSAUDITLINK__" localSheetId="73"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3__FDSAUDITLINK__" hidden="1">{"fdsup://IBCentral/FAT Viewer?action=UPDATE&amp;creator=factset&amp;DOC_NAME=fat:reuters_qtrly_source_window.fat&amp;display_string=Audit&amp;DYN_ARGS=TRUE&amp;VAR:ID1=85461610&amp;VAR:RCODE=FDSPFDSTKTOTAL&amp;VAR:SDATE=20061299&amp;VAR:FREQ=Quarterly&amp;VAR:RELITEM=RF&amp;VAR:CURRENCY=&amp;VAR:CUR","RSOURCE=EXSHARE&amp;VAR:NATFREQ=QUARTERLY&amp;VAR:RFIELD=FINALIZED&amp;VAR:DB_TYPE=&amp;VAR:UNITS=M&amp;window=popup&amp;width=450&amp;height=300&amp;START_MAXIMIZED=FALSE"}</definedName>
    <definedName name="_84__123Graph_BChart_3A" hidden="1">#REF!</definedName>
    <definedName name="_84__123Graph_DOP75_25PRICE" hidden="1">#REF!</definedName>
    <definedName name="_84__123Graph_XChart_12B" hidden="1">#REF!</definedName>
    <definedName name="_84__123Graph_XChart_25C" hidden="1">#REF!</definedName>
    <definedName name="_84__FDSAUDITLINK__" localSheetId="73"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85461610&amp;VAR:RCODE=FDSPFDSTKTOTAL&amp;VAR:SDATE=20071299&amp;VAR:FREQ=Quarterly&amp;VAR:RELITEM=RF&amp;VAR:CURRENCY=&amp;VAR:CUR","RSOURCE=EXSHARE&amp;VAR:NATFREQ=QUARTERLY&amp;VAR:RFIELD=FINALIZED&amp;VAR:DB_TYPE=&amp;VAR:UNITS=M&amp;window=popup&amp;width=450&amp;height=300&amp;START_MAXIMIZED=FALSE"}</definedName>
    <definedName name="_85__123Graph_XChart_13B" hidden="1">#REF!</definedName>
    <definedName name="_85__123Graph_XChart_26C" hidden="1">#REF!</definedName>
    <definedName name="_85__FDSAUDITLINK__" localSheetId="73"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5__FDSAUDITLINK__" hidden="1">{"fdsup://IBCentral/FAT Viewer?action=UPDATE&amp;creator=factset&amp;DOC_NAME=fat:reuters_qtrly_source_window.fat&amp;display_string=Audit&amp;DYN_ARGS=TRUE&amp;VAR:ID1=85461610&amp;VAR:RCODE=FDSPFDSTKTOTAL&amp;VAR:SDATE=20081299&amp;VAR:FREQ=Quarterly&amp;VAR:RELITEM=RF&amp;VAR:CURRENCY=&amp;VAR:CUR","RSOURCE=EXSHARE&amp;VAR:NATFREQ=QUARTERLY&amp;VAR:RFIELD=FINALIZED&amp;VAR:DB_TYPE=&amp;VAR:UNITS=M&amp;window=popup&amp;width=450&amp;height=300&amp;START_MAXIMIZED=FALSE"}</definedName>
    <definedName name="_86__123Graph_BChart_4A" hidden="1">#REF!</definedName>
    <definedName name="_86__123Graph_DCHART_112" hidden="1">#REF!</definedName>
    <definedName name="_86__123Graph_XChart_17B" hidden="1">#REF!</definedName>
    <definedName name="_86__123Graph_XChart_27C" hidden="1">#REF!</definedName>
    <definedName name="_86__FDSAUDITLINK__" localSheetId="73"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34537086&amp;VAR:RCODE=FDSPFDSTKTOTAL&amp;VAR:SDATE=20041299&amp;VAR:FREQ=Quarterly&amp;VAR:RELITEM=RF&amp;VAR:CURRENCY=&amp;VAR:CUR","RSOURCE=EXSHARE&amp;VAR:NATFREQ=QUARTERLY&amp;VAR:RFIELD=FINALIZED&amp;VAR:DB_TYPE=&amp;VAR:UNITS=M&amp;window=popup&amp;width=450&amp;height=300&amp;START_MAXIMIZED=FALSE"}</definedName>
    <definedName name="_87__123Graph_XChart_18B" hidden="1">#REF!</definedName>
    <definedName name="_87__123Graph_XChart_2A" hidden="1">#REF!</definedName>
    <definedName name="_87__FDSAUDITLINK__" localSheetId="73"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34537086&amp;VAR:RCODE=FDSPFDSTKTOTAL&amp;VAR:SDATE=20051299&amp;VAR:FREQ=Quarterly&amp;VAR:RELITEM=RF&amp;VAR:CURRENCY=&amp;VAR:CUR","RSOURCE=EXSHARE&amp;VAR:NATFREQ=QUARTERLY&amp;VAR:RFIELD=FINALIZED&amp;VAR:DB_TYPE=&amp;VAR:UNITS=M&amp;window=popup&amp;width=450&amp;height=300&amp;START_MAXIMIZED=FALSE"}</definedName>
    <definedName name="_88__123Graph_BChart_5A" hidden="1">#REF!</definedName>
    <definedName name="_88__123Graph_XChart_19C" hidden="1">#REF!</definedName>
    <definedName name="_88__123Graph_XChart_3A" hidden="1">#REF!</definedName>
    <definedName name="_88__FDSAUDITLINK__" localSheetId="73"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_FDSAUDITLINK__" hidden="1">{"fdsup://IBCentral/FAT Viewer?action=UPDATE&amp;creator=factset&amp;DOC_NAME=fat:reuters_qtrly_source_window.fat&amp;display_string=Audit&amp;DYN_ARGS=TRUE&amp;VAR:ID1=34537086&amp;VAR:RCODE=FDSPFDSTKTOTAL&amp;VAR:SDATE=20061299&amp;VAR:FREQ=Quarterly&amp;VAR:RELITEM=RF&amp;VAR:CURRENCY=&amp;VAR:CUR","RSOURCE=EXSHARE&amp;VAR:NATFREQ=QUARTERLY&amp;VAR:RFIELD=FINALIZED&amp;VAR:DB_TYPE=&amp;VAR:UNITS=M&amp;window=popup&amp;width=450&amp;height=300&amp;START_MAXIMIZED=FALSE"}</definedName>
    <definedName name="_88_0_Table2_" hidden="1">#REF!</definedName>
    <definedName name="_89__123Graph_XChart_1A" hidden="1">#REF!</definedName>
    <definedName name="_89__123Graph_XChart_4A" hidden="1">#REF!</definedName>
    <definedName name="_89__FDSAUDITLINK__" localSheetId="73"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34537086&amp;VAR:RCODE=FDSPFDSTKTOTAL&amp;VAR:SDATE=20071299&amp;VAR:FREQ=Quarterly&amp;VAR:RELITEM=RF&amp;VAR:CURRENCY=&amp;VAR:CUR","RSOURCE=EXSHARE&amp;VAR:NATFREQ=QUARTERLY&amp;VAR:RFIELD=FINALIZED&amp;VAR:DB_TYPE=&amp;VAR:UNITS=M&amp;window=popup&amp;width=450&amp;height=300&amp;START_MAXIMIZED=FALSE"}</definedName>
    <definedName name="_89_0_Table2_" hidden="1">#REF!</definedName>
    <definedName name="_8Table2_" hidden="1">#REF!</definedName>
    <definedName name="_9">#REF!</definedName>
    <definedName name="_9__123Graph_ACHART_1" hidden="1">#REF!</definedName>
    <definedName name="_9__123Graph_AChart_11B" hidden="1">#REF!</definedName>
    <definedName name="_9__123Graph_AChart_16B" hidden="1">#REF!</definedName>
    <definedName name="_9__123Graph_AChart_1A" hidden="1">#REF!</definedName>
    <definedName name="_9__123Graph_ACHART_2" hidden="1">#REF!</definedName>
    <definedName name="_9__123Graph_ACHART_6" hidden="1">#REF!</definedName>
    <definedName name="_9__123Graph_AChart_9M" hidden="1">#REF!</definedName>
    <definedName name="_9__123Graph_ATAX_CREDIT" hidden="1">#REF!</definedName>
    <definedName name="_9__123Graph_BCHART_111" hidden="1">#REF!</definedName>
    <definedName name="_9__123Graph_BCHART_29" hidden="1">#REF!</definedName>
    <definedName name="_9__123Graph_BCHART_4" hidden="1">#REF!</definedName>
    <definedName name="_9__123Graph_BCHART_6" hidden="1">#REF!</definedName>
    <definedName name="_9__123Graph_BQRE_S_BY_CO." hidden="1">#REF!</definedName>
    <definedName name="_9__123Graph_CCHART_1" hidden="1">#REF!</definedName>
    <definedName name="_9__123Graph_CCHART_3" hidden="1">#REF!</definedName>
    <definedName name="_9__123Graph_CO_MPRICE" hidden="1">#REF!</definedName>
    <definedName name="_9__123Graph_LBL_ACHART_2" hidden="1">#REF!</definedName>
    <definedName name="_9__123Graph_LBL_ACHART_3" hidden="1">#N/A</definedName>
    <definedName name="_9__123Graph_LBL_DCHART_1" hidden="1">#REF!</definedName>
    <definedName name="_9__123Graph_XCHART_13" hidden="1">#REF!</definedName>
    <definedName name="_9__123Graph_XCHART_2" hidden="1">#REF!</definedName>
    <definedName name="_9__FDSAUDITLINK__" localSheetId="73"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_FDSAUDITLINK__" hidden="1">{"fdsup://IBCentral/FAT Viewer?action=UPDATE&amp;creator=factset&amp;DOC_NAME=fat:reuters_qtrly_source_window.fat&amp;display_string=Audit&amp;DYN_ARGS=TRUE&amp;VAR:ID1=74271810&amp;VAR:RCODE=DSTT&amp;VAR:SDATE=20081299&amp;VAR:FREQ=Quarterly&amp;VAR:RELITEM=RF&amp;VAR:CURRENCY=&amp;VAR:CURRSOURCE=EX","SHARE&amp;VAR:NATFREQ=QUARTERLY&amp;VAR:RFIELD=FINALIZED&amp;VAR:DB_TYPE=&amp;VAR:UNITS=M&amp;window=popup&amp;width=450&amp;height=300&amp;START_MAXIMIZED=FALSE"}</definedName>
    <definedName name="_9_0__123Grap" hidden="1">#REF!</definedName>
    <definedName name="_9_0_S" hidden="1">#REF!</definedName>
    <definedName name="_9_0_Table2_" hidden="1">#REF!</definedName>
    <definedName name="_9_4924">#REF!</definedName>
    <definedName name="_90__123Graph_BChart_6A" hidden="1">#REF!</definedName>
    <definedName name="_90__123Graph_CO_MPRICE" hidden="1">#REF!</definedName>
    <definedName name="_90__123Graph_DOP75_25RETURN" hidden="1">#REF!</definedName>
    <definedName name="_90__123Graph_XCHART_112" hidden="1">#REF!</definedName>
    <definedName name="_90__123Graph_XChart_20C" hidden="1">#REF!</definedName>
    <definedName name="_90__123Graph_XChart_5A" hidden="1">#REF!</definedName>
    <definedName name="_90__FDSAUDITLINK__" localSheetId="73"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34537086&amp;VAR:RCODE=FDSPFDSTKTOTAL&amp;VAR:SDATE=20081299&amp;VAR:FREQ=Quarterly&amp;VAR:RELITEM=RF&amp;VAR:CURRENCY=&amp;VAR:CUR","RSOURCE=EXSHARE&amp;VAR:NATFREQ=QUARTERLY&amp;VAR:RFIELD=FINALIZED&amp;VAR:DB_TYPE=&amp;VAR:UNITS=M&amp;window=popup&amp;width=450&amp;height=300&amp;START_MAXIMIZED=FALSE"}</definedName>
    <definedName name="_90_0_Table2_" hidden="1">#REF!</definedName>
    <definedName name="_91__123Graph_XChart_21C" hidden="1">#REF!</definedName>
    <definedName name="_91__123Graph_XChart_6A" hidden="1">#REF!</definedName>
    <definedName name="_91__FDSAUDITLINK__" localSheetId="73"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1__FDSAUDITLINK__" hidden="1">{"fdsup://IBCentral/FAT Viewer?action=UPDATE&amp;creator=factset&amp;DOC_NAME=fat:reuters_qtrly_source_window.fat&amp;display_string=Audit&amp;DYN_ARGS=TRUE&amp;VAR:ID1=38259P50&amp;VAR:RCODE=FDSPFDSTKTOTAL&amp;VAR:SDATE=20041299&amp;VAR:FREQ=Quarterly&amp;VAR:RELITEM=RF&amp;VAR:CURRENCY=&amp;VAR:CUR","RSOURCE=EXSHARE&amp;VAR:NATFREQ=QUARTERLY&amp;VAR:RFIELD=FINALIZED&amp;VAR:DB_TYPE=&amp;VAR:UNITS=M&amp;window=popup&amp;width=450&amp;height=300&amp;START_MAXIMIZED=FALSE"}</definedName>
    <definedName name="_92__123Graph_BChart_7A" hidden="1">#REF!</definedName>
    <definedName name="_92__123Graph_XChart_22C" hidden="1">#REF!</definedName>
    <definedName name="_92__123Graph_XChart_7A" hidden="1">#REF!</definedName>
    <definedName name="_92__FDSAUDITLINK__" localSheetId="73"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2__FDSAUDITLINK__" hidden="1">{"fdsup://IBCentral/FAT Viewer?action=UPDATE&amp;creator=factset&amp;DOC_NAME=fat:reuters_qtrly_source_window.fat&amp;display_string=Audit&amp;DYN_ARGS=TRUE&amp;VAR:ID1=38259P50&amp;VAR:RCODE=FDSPFDSTKTOTAL&amp;VAR:SDATE=20051299&amp;VAR:FREQ=Quarterly&amp;VAR:RELITEM=RF&amp;VAR:CURRENCY=&amp;VAR:CUR","RSOURCE=EXSHARE&amp;VAR:NATFREQ=QUARTERLY&amp;VAR:RFIELD=FINALIZED&amp;VAR:DB_TYPE=&amp;VAR:UNITS=M&amp;window=popup&amp;width=450&amp;height=300&amp;START_MAXIMIZED=FALSE"}</definedName>
    <definedName name="_93__123Graph_XChart_23C" hidden="1">#REF!</definedName>
    <definedName name="_93__123Graph_XChart_8A" hidden="1">#REF!</definedName>
    <definedName name="_93__FDSAUDITLINK__" localSheetId="73"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3__FDSAUDITLINK__" hidden="1">{"fdsup://IBCentral/FAT Viewer?action=UPDATE&amp;creator=factset&amp;DOC_NAME=fat:reuters_qtrly_source_window.fat&amp;display_string=Audit&amp;DYN_ARGS=TRUE&amp;VAR:ID1=38259P50&amp;VAR:RCODE=FDSPFDSTKTOTAL&amp;VAR:SDATE=20061299&amp;VAR:FREQ=Quarterly&amp;VAR:RELITEM=RF&amp;VAR:CURRENCY=&amp;VAR:CUR","RSOURCE=EXSHARE&amp;VAR:NATFREQ=QUARTERLY&amp;VAR:RFIELD=FINALIZED&amp;VAR:DB_TYPE=&amp;VAR:UNITS=M&amp;window=popup&amp;width=450&amp;height=300&amp;START_MAXIMIZED=FALSE"}</definedName>
    <definedName name="_94__123Graph_BChart_8A" hidden="1">#REF!</definedName>
    <definedName name="_94__123Graph_XChart_24C" hidden="1">#REF!</definedName>
    <definedName name="_94__123Graph_XCHART_30" hidden="1">#REF!</definedName>
    <definedName name="_94__123Graph_XChart_9A" hidden="1">#REF!</definedName>
    <definedName name="_94__FDSAUDITLINK__" localSheetId="73"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38259P50&amp;VAR:RCODE=FDSPFDSTKTOTAL&amp;VAR:SDATE=20071299&amp;VAR:FREQ=Quarterly&amp;VAR:RELITEM=RF&amp;VAR:CURRENCY=&amp;VAR:CUR","RSOURCE=EXSHARE&amp;VAR:NATFREQ=QUARTERLY&amp;VAR:RFIELD=FINALIZED&amp;VAR:DB_TYPE=&amp;VAR:UNITS=M&amp;window=popup&amp;width=450&amp;height=300&amp;START_MAXIMIZED=FALSE"}</definedName>
    <definedName name="_95__123Graph_XChart_25C" hidden="1">#REF!</definedName>
    <definedName name="_95__FDSAUDITLINK__" localSheetId="73"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5__FDSAUDITLINK__" hidden="1">{"fdsup://IBCentral/FAT Viewer?action=UPDATE&amp;creator=factset&amp;DOC_NAME=fat:reuters_qtrly_source_window.fat&amp;display_string=Audit&amp;DYN_ARGS=TRUE&amp;VAR:ID1=38259P50&amp;VAR:RCODE=FDSPFDSTKTOTAL&amp;VAR:SDATE=20081299&amp;VAR:FREQ=Quarterly&amp;VAR:RELITEM=RF&amp;VAR:CURRENCY=&amp;VAR:CUR","RSOURCE=EXSHARE&amp;VAR:NATFREQ=QUARTERLY&amp;VAR:RFIELD=FINALIZED&amp;VAR:DB_TYPE=&amp;VAR:UNITS=M&amp;window=popup&amp;width=450&amp;height=300&amp;START_MAXIMIZED=FALSE"}</definedName>
    <definedName name="_96__123Graph_BChart_9A" hidden="1">#REF!</definedName>
    <definedName name="_96__123Graph_EHO_MPRICE" hidden="1">#REF!</definedName>
    <definedName name="_96__123Graph_XChart_26C" hidden="1">#REF!</definedName>
    <definedName name="_96__FDSAUDITLINK__" localSheetId="73"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55616P10&amp;VAR:RCODE=FDSPFDSTKTOTAL&amp;VAR:SDATE=20041099&amp;VAR:FREQ=Quarterly&amp;VAR:RELITEM=RF&amp;VAR:CURRENCY=&amp;VAR:CUR","RSOURCE=EXSHARE&amp;VAR:NATFREQ=QUARTERLY&amp;VAR:RFIELD=FINALIZED&amp;VAR:DB_TYPE=&amp;VAR:UNITS=M&amp;window=popup&amp;width=450&amp;height=300&amp;START_MAXIMIZED=FALSE"}</definedName>
    <definedName name="_97__123Graph_XChart_27C" hidden="1">#REF!</definedName>
    <definedName name="_97__FDSAUDITLINK__" localSheetId="73"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7__FDSAUDITLINK__" hidden="1">{"fdsup://IBCentral/FAT Viewer?action=UPDATE&amp;creator=factset&amp;DOC_NAME=fat:reuters_qtrly_source_window.fat&amp;display_string=Audit&amp;DYN_ARGS=TRUE&amp;VAR:ID1=55616P10&amp;VAR:RCODE=FDSPFDSTKTOTAL&amp;VAR:SDATE=20051099&amp;VAR:FREQ=Quarterly&amp;VAR:RELITEM=RF&amp;VAR:CURRENCY=&amp;VAR:CUR","RSOURCE=EXSHARE&amp;VAR:NATFREQ=QUARTERLY&amp;VAR:RFIELD=FINALIZED&amp;VAR:DB_TYPE=&amp;VAR:UNITS=M&amp;window=popup&amp;width=450&amp;height=300&amp;START_MAXIMIZED=FALSE"}</definedName>
    <definedName name="_98__123Graph_CChart_13B" hidden="1">#REF!</definedName>
    <definedName name="_98__123Graph_XChart_2A" hidden="1">#REF!</definedName>
    <definedName name="_98__FDSAUDITLINK__" localSheetId="73"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55616P10&amp;VAR:RCODE=FDSPFDSTKTOTAL&amp;VAR:SDATE=20061099&amp;VAR:FREQ=Quarterly&amp;VAR:RELITEM=RF&amp;VAR:CURRENCY=&amp;VAR:CUR","RSOURCE=EXSHARE&amp;VAR:NATFREQ=QUARTERLY&amp;VAR:RFIELD=FINALIZED&amp;VAR:DB_TYPE=&amp;VAR:UNITS=M&amp;window=popup&amp;width=450&amp;height=300&amp;START_MAXIMIZED=FALSE"}</definedName>
    <definedName name="_99__123Graph_XChart_3A" hidden="1">#REF!</definedName>
    <definedName name="_99__FDSAUDITLINK__" localSheetId="73"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99__FDSAUDITLINK__" hidden="1">{"fdsup://IBCentral/FAT Viewer?action=UPDATE&amp;creator=factset&amp;DOC_NAME=fat:reuters_qtrly_source_window.fat&amp;display_string=Audit&amp;DYN_ARGS=TRUE&amp;VAR:ID1=55616P10&amp;VAR:RCODE=FDSPFDSTKTOTAL&amp;VAR:SDATE=20071099&amp;VAR:FREQ=Quarterly&amp;VAR:RELITEM=RF&amp;VAR:CURRENCY=&amp;VAR:CUR","RSOURCE=EXSHARE&amp;VAR:NATFREQ=QUARTERLY&amp;VAR:RFIELD=FINALIZED&amp;VAR:DB_TYPE=&amp;VAR:UNITS=M&amp;window=popup&amp;width=450&amp;height=300&amp;START_MAXIMIZED=FALSE"}</definedName>
    <definedName name="_A">#REF!</definedName>
    <definedName name="_A_2">#REF!</definedName>
    <definedName name="_a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A11" localSheetId="73" hidden="1">{#N/A,#N/A,FALSE,"Umsatz 99";#N/A,#N/A,FALSE,"ER 99 "}</definedName>
    <definedName name="_A11" hidden="1">{#N/A,#N/A,FALSE,"Umsatz 99";#N/A,#N/A,FALSE,"ER 99 "}</definedName>
    <definedName name="_a2" localSheetId="73" hidden="1">{#N/A,#N/A,TRUE,"Cover";#N/A,#N/A,TRUE,"BS";#N/A,#N/A,TRUE,"BS (2)";#N/A,#N/A,TRUE,"BS (3)";#N/A,#N/A,TRUE,"Supp Info-BS";#N/A,#N/A,TRUE,"IS";#N/A,#N/A,TRUE,"IS (2)";#N/A,#N/A,TRUE,"IS (3)";#N/A,#N/A,TRUE,"Supp Info-IS";#N/A,#N/A,TRUE,"CF";#N/A,#N/A,TRUE,"Supp Info-CF";#N/A,#N/A,TRUE,"SH";#N/A,#N/A,TRUE,"Supp Info-SH"}</definedName>
    <definedName name="_a2" hidden="1">{#N/A,#N/A,TRUE,"Cover";#N/A,#N/A,TRUE,"BS";#N/A,#N/A,TRUE,"BS (2)";#N/A,#N/A,TRUE,"BS (3)";#N/A,#N/A,TRUE,"Supp Info-BS";#N/A,#N/A,TRUE,"IS";#N/A,#N/A,TRUE,"IS (2)";#N/A,#N/A,TRUE,"IS (3)";#N/A,#N/A,TRUE,"Supp Info-IS";#N/A,#N/A,TRUE,"CF";#N/A,#N/A,TRUE,"Supp Info-CF";#N/A,#N/A,TRUE,"SH";#N/A,#N/A,TRUE,"Supp Info-SH"}</definedName>
    <definedName name="_a3" localSheetId="73" hidden="1">{#N/A,#N/A,TRUE,"Cover";#N/A,#N/A,TRUE,"BS";#N/A,#N/A,TRUE,"BS (2)";#N/A,#N/A,TRUE,"BS (3)";#N/A,#N/A,TRUE,"Supp Info-BS";#N/A,#N/A,TRUE,"IS";#N/A,#N/A,TRUE,"IS (2)";#N/A,#N/A,TRUE,"IS (3)";#N/A,#N/A,TRUE,"Supp Info-IS";#N/A,#N/A,TRUE,"CF";#N/A,#N/A,TRUE,"Supp Info-CF";#N/A,#N/A,TRUE,"SH";#N/A,#N/A,TRUE,"Supp Info-SH"}</definedName>
    <definedName name="_a3" hidden="1">{#N/A,#N/A,TRUE,"Cover";#N/A,#N/A,TRUE,"BS";#N/A,#N/A,TRUE,"BS (2)";#N/A,#N/A,TRUE,"BS (3)";#N/A,#N/A,TRUE,"Supp Info-BS";#N/A,#N/A,TRUE,"IS";#N/A,#N/A,TRUE,"IS (2)";#N/A,#N/A,TRUE,"IS (3)";#N/A,#N/A,TRUE,"Supp Info-IS";#N/A,#N/A,TRUE,"CF";#N/A,#N/A,TRUE,"Supp Info-CF";#N/A,#N/A,TRUE,"SH";#N/A,#N/A,TRUE,"Supp Info-SH"}</definedName>
    <definedName name="_a4" localSheetId="73" hidden="1">{#N/A,#N/A,TRUE,"Cover";#N/A,#N/A,TRUE,"BS";#N/A,#N/A,TRUE,"BS (2)";#N/A,#N/A,TRUE,"BS (3)";#N/A,#N/A,TRUE,"Supp Info-BS";#N/A,#N/A,TRUE,"IS";#N/A,#N/A,TRUE,"IS (2)";#N/A,#N/A,TRUE,"IS (3)";#N/A,#N/A,TRUE,"Supp Info-IS";#N/A,#N/A,TRUE,"CF";#N/A,#N/A,TRUE,"Supp Info-CF";#N/A,#N/A,TRUE,"SH";#N/A,#N/A,TRUE,"Supp Info-SH"}</definedName>
    <definedName name="_a4" hidden="1">{#N/A,#N/A,TRUE,"Cover";#N/A,#N/A,TRUE,"BS";#N/A,#N/A,TRUE,"BS (2)";#N/A,#N/A,TRUE,"BS (3)";#N/A,#N/A,TRUE,"Supp Info-BS";#N/A,#N/A,TRUE,"IS";#N/A,#N/A,TRUE,"IS (2)";#N/A,#N/A,TRUE,"IS (3)";#N/A,#N/A,TRUE,"Supp Info-IS";#N/A,#N/A,TRUE,"CF";#N/A,#N/A,TRUE,"Supp Info-CF";#N/A,#N/A,TRUE,"SH";#N/A,#N/A,TRUE,"Supp Info-SH"}</definedName>
    <definedName name="_aa1"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2"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3" localSheetId="73"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aa1" localSheetId="73" hidden="1">{#N/A,#N/A,FALSE,"REPORT"}</definedName>
    <definedName name="_aaa1" hidden="1">{#N/A,#N/A,FALSE,"REPORT"}</definedName>
    <definedName name="_aas1" localSheetId="73" hidden="1">{#N/A,#N/A,FALSE,"REPORT"}</definedName>
    <definedName name="_aas1" hidden="1">{#N/A,#N/A,FALSE,"REPORT"}</definedName>
    <definedName name="_ab" localSheetId="73" hidden="1">{0}</definedName>
    <definedName name="_ab" hidden="1">{0}</definedName>
    <definedName name="_abc" hidden="1">#REF!</definedName>
    <definedName name="_abd"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_abd"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_ACS2000" localSheetId="73" hidden="1">{#N/A,#N/A,FALSE,"REPORT"}</definedName>
    <definedName name="_ACS2000" hidden="1">{#N/A,#N/A,FALSE,"REPORT"}</definedName>
    <definedName name="_aERFE" localSheetId="73" hidden="1">{"Pound Sterling",#N/A,TRUE,"PPD";"Pound Sterling",#N/A,TRUE,"Anaquest";"Pound Sterling",#N/A,TRUE,"Delta";"Pound Sterling",#N/A,TRUE,"INO"}</definedName>
    <definedName name="_aERFE" hidden="1">{"Pound Sterling",#N/A,TRUE,"PPD";"Pound Sterling",#N/A,TRUE,"Anaquest";"Pound Sterling",#N/A,TRUE,"Delta";"Pound Sterling",#N/A,TRUE,"INO"}</definedName>
    <definedName name="_age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ge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AI" hidden="1">#REF!</definedName>
    <definedName name="_AMO_ContentDefinition_982752879">"'Partitions:22'"</definedName>
    <definedName name="_AMO_ContentDefinition_982752879.0">"'&lt;ContentDefinition name=""SASApp:FECDL.DS_WB_REVENUE"" rsid=""982752879"" type=""PivotTable"" format=""ReportXml"" imgfmt=""ActiveX"" created=""08/16/2013 14:22:12"" modifed=""08/16/2013 14:22:12"" user=""Stephanie"" apply=""False"" css=""C:\Program F'"</definedName>
    <definedName name="_AMO_ContentDefinition_982752879.1">"'iles\SASHome\x86\SASAddinforMicrosoftOffice\5.1\Styles\AMODefault.css"" range=""SASApp_FECDL_DS_WB_REVENUE"" auto=""False"" xTime=""00:00:00"" rTime=""00:00:00.6890000"" bgnew=""False"" nFmt=""False"" grphSet=""False"" imgY=""0"" imgX=""0""&gt;_x000D_
  &lt;files'"</definedName>
    <definedName name="_AMO_ContentDefinition_982752879.10">"'l /&amp;amp;gt;&amp;amp;lt;RightHandSide&amp;amp;gt;&amp;amp;lt;RightHandSideNumType&amp;amp;gt;SINGLE&amp;amp;lt;/RightHandSideNumType&amp;amp;gt;&amp;amp;lt;RightHandSideItems&amp;amp;gt;&amp;amp;lt;RHSItem&amp;amp;gt;&amp;amp;lt;RHSType&amp;amp;gt;EXPRESSION&amp;amp;lt;/RHSType&amp;amp;gt;&amp;amp;lt;AddQuotes&amp;'"</definedName>
    <definedName name="_AMO_ContentDefinition_982752879.11">"'amp;gt;True&amp;amp;lt;/AddQuotes&amp;amp;gt;&amp;amp;lt;DateFormat&amp;amp;gt;None&amp;amp;lt;/DateFormat&amp;amp;gt;&amp;amp;lt;RightHandSideExpression&amp;amp;gt;WEST PALM BEACH&amp;amp;lt;/RightHandSideExpression&amp;amp;gt;&amp;amp;lt;IsSubquery&amp;amp;gt;False&amp;amp;lt;/IsSubquery&amp;amp;gt;&amp;amp;'"</definedName>
    <definedName name="_AMO_ContentDefinition_982752879.12">"'lt;SubqueryTemplateName /&amp;amp;gt;&amp;amp;lt;/RHSItem&amp;amp;gt;&amp;amp;lt;/RightHandSideItems&amp;amp;gt;&amp;amp;lt;/RightHandSide&amp;amp;gt;&amp;amp;lt;/Node&amp;amp;gt;&amp;amp;lt;/SiblingLink&amp;amp;gt;&amp;amp;lt;Operator&amp;amp;gt;=&amp;amp;lt;/Operator&amp;amp;gt;&amp;amp;lt;UseMacroFunction&amp;amp;g'"</definedName>
    <definedName name="_AMO_ContentDefinition_982752879.13">"'t;False&amp;amp;lt;/UseMacroFunction&amp;amp;gt;&amp;amp;lt;Not&amp;amp;gt;False&amp;amp;lt;/Not&amp;amp;gt;&amp;amp;lt;Label /&amp;amp;gt;&amp;amp;lt;RightHandSide&amp;amp;gt;&amp;amp;lt;RightHandSideNumType&amp;amp;gt;SINGLE&amp;amp;lt;/RightHandSideNumType&amp;amp;gt;&amp;amp;lt;RightHandSideItems&amp;amp;gt;&amp;a'"</definedName>
    <definedName name="_AMO_ContentDefinition_982752879.14">"'mp;lt;RHSItem&amp;amp;gt;&amp;amp;lt;RHSType&amp;amp;gt;EXPRESSION&amp;amp;lt;/RHSType&amp;amp;gt;&amp;amp;lt;AddQuotes&amp;amp;gt;True&amp;amp;lt;/AddQuotes&amp;amp;gt;&amp;amp;lt;DateFormat&amp;amp;gt;None&amp;amp;lt;/DateFormat&amp;amp;gt;&amp;amp;lt;RightHandSideExpression&amp;amp;gt;08&amp;amp;lt;/RightHandSi'"</definedName>
    <definedName name="_AMO_ContentDefinition_982752879.15">"'deExpression&amp;amp;gt;&amp;amp;lt;IsSubquery&amp;amp;gt;False&amp;amp;lt;/IsSubquery&amp;amp;gt;&amp;amp;lt;SubqueryTemplateName /&amp;amp;gt;&amp;amp;lt;/RHSItem&amp;amp;gt;&amp;amp;lt;/RightHandSideItems&amp;amp;gt;&amp;amp;lt;/RightHandSide&amp;amp;gt;&amp;amp;lt;/Node&amp;amp;gt;&amp;amp;lt;/SiblingLink&amp;amp;'"</definedName>
    <definedName name="_AMO_ContentDefinition_982752879.16">"'gt;&amp;amp;lt;Operator&amp;amp;gt;=&amp;amp;lt;/Operator&amp;amp;gt;&amp;amp;lt;UseMacroFunction&amp;amp;gt;False&amp;amp;lt;/UseMacroFunction&amp;amp;gt;&amp;amp;lt;Not&amp;amp;gt;False&amp;amp;lt;/Not&amp;amp;gt;&amp;amp;lt;Label /&amp;amp;gt;&amp;amp;lt;RightHandSide&amp;amp;gt;&amp;amp;lt;RightHandSideNumType&amp;amp'"</definedName>
    <definedName name="_AMO_ContentDefinition_982752879.17">"';gt;SINGLE&amp;amp;lt;/RightHandSideNumType&amp;amp;gt;&amp;amp;lt;RightHandSideItems&amp;amp;gt;&amp;amp;lt;RHSItem&amp;amp;gt;&amp;amp;lt;RHSType&amp;amp;gt;EXPRESSION&amp;amp;lt;/RHSType&amp;amp;gt;&amp;amp;lt;AddQuotes&amp;amp;gt;True&amp;amp;lt;/AddQuotes&amp;amp;gt;&amp;amp;lt;DateFormat&amp;amp;gt;None&amp;amp;'"</definedName>
    <definedName name="_AMO_ContentDefinition_982752879.18">"'lt;/DateFormat&amp;amp;gt;&amp;amp;lt;RightHandSideExpression&amp;amp;gt;2013&amp;amp;lt;/RightHandSideExpression&amp;amp;gt;&amp;amp;lt;IsSubquery&amp;amp;gt;False&amp;amp;lt;/IsSubquery&amp;amp;gt;&amp;amp;lt;SubqueryTemplateName /&amp;amp;gt;&amp;amp;lt;/RHSItem&amp;amp;gt;&amp;amp;lt;/RightHandSideItem'"</definedName>
    <definedName name="_AMO_ContentDefinition_982752879.19">"'s&amp;amp;gt;&amp;amp;lt;/RightHandSide&amp;amp;gt;&amp;amp;lt;/TreeRoot&amp;amp;gt;&amp;amp;lt;/FilterTree&amp;amp;gt;&amp;quot; ColSelFlg=&amp;quot;0&amp;quot; Name=&amp;quot;DS_WB_REVENUE&amp;quot; /&amp;gt;"" /&gt;_x000D_
  &lt;param n=""ServerName"" v=""SASApp"" /&gt;_x000D_
  &lt;param n=""SASFilter"" v=""Year = '2013' '"</definedName>
    <definedName name="_AMO_ContentDefinition_982752879.2">"' /&gt;_x000D_
  &lt;parents /&gt;_x000D_
  &lt;children /&gt;_x000D_
  &lt;param n=""DisplayName"" v=""SASApp:FECDL.DS_WB_REVENUE"" /&gt;_x000D_
  &lt;param n=""DisplayType"" v=""PivotTable"" /&gt;_x000D_
  &lt;param n=""AMO_Version"" v=""5.1"" /&gt;_x000D_
  &lt;param n=""NamedRange"" v=""_AMO_SingleObject_982752879_Pivo'"</definedName>
    <definedName name="_AMO_ContentDefinition_982752879.20">"'AND Month = '08' AND DestCity = 'WEST PALM BEACH'"" /&gt;_x000D_
  &lt;param n=""ClassName"" v=""SAS.OfficeAddin.PivotTable"" /&gt;_x000D_
  &lt;param n=""DataFieldsList"" v=""Sum of Units"" /&gt;_x000D_
  &lt;ExcelXMLOptions AdjColWidths=""True"" RowOpt=""InsertEntire"" ColOpt=""Inser'"</definedName>
    <definedName name="_AMO_ContentDefinition_982752879.21">"'tCells"" /&gt;_x000D_
&lt;/ContentDefinition&gt;'"</definedName>
    <definedName name="_AMO_ContentDefinition_982752879.3">"'tTable_982752879"" /&gt;_x000D_
  &lt;param n=""DataSourceType"" v=""SAS DATASET"" /&gt;_x000D_
  &lt;param n=""DataSource"" v=""&amp;lt;SasDataSource Version=&amp;quot;4.2&amp;quot; Type=&amp;quot;SAS.Servers.Dataset&amp;quot; Svr=&amp;quot;SASApp&amp;quot; Lib=&amp;quot;FECDL&amp;quot; Filter=&amp;quot;Year = '2'"</definedName>
    <definedName name="_AMO_ContentDefinition_982752879.4">"'013' AND Month = '08' AND DestCity = 'WEST PALM BEACH'&amp;quot; FilterDS=&amp;quot;&amp;amp;lt;?xml version=&amp;amp;quot;1.0&amp;amp;quot; encoding=&amp;amp;quot;utf-16&amp;amp;quot;?&amp;amp;gt;&amp;amp;lt;FilterTree&amp;amp;gt;&amp;amp;lt;TreeRoot&amp;amp;gt;&amp;amp;lt;ID&amp;amp;gt;833f2438-e012-4d20'"</definedName>
    <definedName name="_AMO_ContentDefinition_982752879.5">"'-b5e3-1f2202a5cf5f&amp;amp;lt;/ID&amp;amp;gt;&amp;amp;lt;FilterType&amp;amp;gt;COLUMN&amp;amp;lt;/FilterType&amp;amp;gt;&amp;amp;lt;TableID /&amp;amp;gt;&amp;amp;lt;ColumnName&amp;amp;gt;Year&amp;amp;lt;/ColumnName&amp;amp;gt;&amp;amp;lt;ColumnType&amp;amp;gt;Character&amp;amp;lt;/ColumnType&amp;amp;gt;&amp;amp;lt;Gro'"</definedName>
    <definedName name="_AMO_ContentDefinition_982752879.6">"'upLevel /&amp;amp;gt;&amp;amp;lt;SiblingLink&amp;amp;gt;&amp;amp;lt;LinkType&amp;amp;gt;AND&amp;amp;lt;/LinkType&amp;amp;gt;&amp;amp;lt;Node&amp;amp;gt;&amp;amp;lt;ID&amp;amp;gt;971ff91c-d64e-49d2-b652-425a82147d07&amp;amp;lt;/ID&amp;amp;gt;&amp;amp;lt;FilterType&amp;amp;gt;COLUMN&amp;amp;lt;/FilterType&amp;amp;gt;&amp;am'"</definedName>
    <definedName name="_AMO_ContentDefinition_982752879.7">"'p;lt;TableID /&amp;amp;gt;&amp;amp;lt;ColumnName&amp;amp;gt;Month&amp;amp;lt;/ColumnName&amp;amp;gt;&amp;amp;lt;ColumnType&amp;amp;gt;Character&amp;amp;lt;/ColumnType&amp;amp;gt;&amp;amp;lt;GroupLevel /&amp;amp;gt;&amp;amp;lt;SiblingLink&amp;amp;gt;&amp;amp;lt;LinkType&amp;amp;gt;AND&amp;amp;lt;/LinkType&amp;amp;gt;&amp;a'"</definedName>
    <definedName name="_AMO_ContentDefinition_982752879.8">"'mp;lt;Node&amp;amp;gt;&amp;amp;lt;ID&amp;amp;gt;a72ed6c3-99e3-44a7-b147-17d8241a27b3&amp;amp;lt;/ID&amp;amp;gt;&amp;amp;lt;FilterType&amp;amp;gt;COLUMN&amp;amp;lt;/FilterType&amp;amp;gt;&amp;amp;lt;TableID /&amp;amp;gt;&amp;amp;lt;ColumnName&amp;amp;gt;DestCity&amp;amp;lt;/ColumnName&amp;amp;gt;&amp;amp;lt;ColumnT'"</definedName>
    <definedName name="_AMO_ContentDefinition_982752879.9">"'ype&amp;amp;gt;Character&amp;amp;lt;/ColumnType&amp;amp;gt;&amp;amp;lt;GroupLevel /&amp;amp;gt;&amp;amp;lt;Operator&amp;amp;gt;=&amp;amp;lt;/Operator&amp;amp;gt;&amp;amp;lt;UseMacroFunction&amp;amp;gt;False&amp;amp;lt;/UseMacroFunction&amp;amp;gt;&amp;amp;lt;Not&amp;amp;gt;False&amp;amp;lt;/Not&amp;amp;gt;&amp;amp;lt;Labe'"</definedName>
    <definedName name="_AMO_ContentLocation_982752879_PivotTable_982752879">"'&lt;ContentLocation path=""982752879"" rsid=""982752879"" tag=""PivotTable"" fid=""0""&gt;_x000D_
  &lt;param n=""_NumRows"" v=""1"" /&gt;_x000D_
  &lt;param n=""_NumCols"" v=""1"" /&gt;_x000D_
&lt;/ContentLocation&gt;'"</definedName>
    <definedName name="_AMO_RefreshMultipleList">"'73452249'"</definedName>
    <definedName name="_AMO_SingleObject_219465641_PivotTable_219465641" hidden="1">#REF!</definedName>
    <definedName name="_AMO_SingleObject_256055448_PivotTable_256055448" hidden="1">#REF!</definedName>
    <definedName name="_AMO_SingleObject_382514357_PivotTable_382514357" hidden="1">#REF!</definedName>
    <definedName name="_AMO_SingleObject_845897134_PivotTable_845897134" hidden="1">#REF!</definedName>
    <definedName name="_AMO_SingleObject_982752879_PivotTable_982752879" hidden="1">#REF!</definedName>
    <definedName name="_AMO_XmlVersion">"'1'"</definedName>
    <definedName name="_amo2000">#REF!,#REF!,#REF!</definedName>
    <definedName name="_APR1">#REF!</definedName>
    <definedName name="_as11">#REF!</definedName>
    <definedName name="_asd"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C14bea23f398d402f9fec28677c7575b1" hidden="1">#REF!</definedName>
    <definedName name="_AUC19006f3d21d0476a9d0b40d14d11aa84" hidden="1">#REF!</definedName>
    <definedName name="_AUC1ade48618c734751afcb5287f7404ac1" hidden="1">#REF!</definedName>
    <definedName name="_AUC211aaefc79fb41d3b8a07db4222282f9" hidden="1">#REF!</definedName>
    <definedName name="_AUC49fe27293844461282fab00fd64f4d40" hidden="1">#REF!</definedName>
    <definedName name="_AUC63bd32a7c9f940e091c2da5a20c4011e" hidden="1">#REF!</definedName>
    <definedName name="_AUC8749c8c252e949bb94a745450c54d04a" hidden="1">#REF!</definedName>
    <definedName name="_AUCb2683aba45c54442a305e8330849767d" hidden="1">#REF!</definedName>
    <definedName name="_AUCc1f596b2e4e049fc967b12bbfed20816" hidden="1">#REF!</definedName>
    <definedName name="_AUCc45394643f2d43cd9261d66712b9a1a0" hidden="1">#REF!</definedName>
    <definedName name="_AUCda95bad85d1c46e6945e9dc55c67f986" hidden="1">#REF!</definedName>
    <definedName name="_AUCe04ab7be14bc4e3f920148e186caa7f1" hidden="1">#REF!</definedName>
    <definedName name="_AUG1">#REF!</definedName>
    <definedName name="_AUS95">#REF!</definedName>
    <definedName name="_AUS96">#REF!</definedName>
    <definedName name="_b" localSheetId="73" hidden="1">{#N/A,#N/A,FALSE,"Presentation by Unit";#N/A,#N/A,FALSE,"Presentation by BD";#N/A,#N/A,FALSE,"Presentation Split by Biggest U";#N/A,#N/A,FALSE,"Presentation Split by Area";#N/A,#N/A,FALSE,"Presentation Split by BD"}</definedName>
    <definedName name="_b" hidden="1">{#N/A,#N/A,FALSE,"Presentation by Unit";#N/A,#N/A,FALSE,"Presentation by BD";#N/A,#N/A,FALSE,"Presentation Split by Biggest U";#N/A,#N/A,FALSE,"Presentation Split by Area";#N/A,#N/A,FALSE,"Presentation Split by BD"}</definedName>
    <definedName name="_b111" localSheetId="73" hidden="1">{#N/A,#N/A,FALSE,"Pharm";#N/A,#N/A,FALSE,"WWCM"}</definedName>
    <definedName name="_b111" hidden="1">{#N/A,#N/A,FALSE,"Pharm";#N/A,#N/A,FALSE,"WWCM"}</definedName>
    <definedName name="_b2" localSheetId="73" hidden="1">{"PVGraph2",#N/A,FALSE,"PV Data"}</definedName>
    <definedName name="_b2" hidden="1">{"PVGraph2",#N/A,FALSE,"PV Data"}</definedName>
    <definedName name="_b3" localSheetId="73" hidden="1">{"PVGraph2",#N/A,FALSE,"PV Data"}</definedName>
    <definedName name="_b3" hidden="1">{"PVGraph2",#N/A,FALSE,"PV Data"}</definedName>
    <definedName name="_bal2002">#REF!</definedName>
    <definedName name="_bal2003">#REF!</definedName>
    <definedName name="_bal3">#REF!</definedName>
    <definedName name="_Base_datos_a_filtrar" hidden="1">#REF!</definedName>
    <definedName name="_BBB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BB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bdm.00461E1C50C84149A078EAFD4AC5B7E1.edm" hidden="1">#REF!</definedName>
    <definedName name="_bdm.00E332C0CCCB4F76868D1212ED37177D.edm" hidden="1">#REF!</definedName>
    <definedName name="_bdm.00F15E57F23F4487A4B12F6DFD9B3626.edm" hidden="1">#REF!</definedName>
    <definedName name="_bdm.012FC38E040A44D4BD3754EA7A61A6A6.edm" hidden="1">#REF!</definedName>
    <definedName name="_bdm.014FD9419BB94533AF28C034C312B1BE.edm" hidden="1">#REF!</definedName>
    <definedName name="_bdm.01A977132CBF4DA18351C1CF28D44043.edm" hidden="1">#REF!</definedName>
    <definedName name="_bdm.02097048B2574612B3A606145DCBEA91.edm" hidden="1">#REF!</definedName>
    <definedName name="_bdm.02340F8BB195489DB4630DE6EC12C1B3.edm" hidden="1">#REF!</definedName>
    <definedName name="_bdm.0235ECB8A94947C39E83B3D348BE1D7A.edm" hidden="1">#N/A</definedName>
    <definedName name="_bdm.0259CBDD5AC745869A07682746255819.edm" hidden="1">#N/A</definedName>
    <definedName name="_bdm.029ec4d9763f4a048cf62dee8a16dce1.edm" hidden="1">#REF!</definedName>
    <definedName name="_bdm.038a0eb2a9bf45f094844765764fc7ca.edm" hidden="1">#REF!</definedName>
    <definedName name="_bdm.03B26BE7691A41A2A3D32B7147E10ED4.edm" hidden="1">#REF!</definedName>
    <definedName name="_bdm.03D87D66EE9C4708BEA523340DDB1D70.edm" hidden="1">#REF!</definedName>
    <definedName name="_bdm.04158DBE1D58411183E9B517151430D4.edm" hidden="1">#REF!</definedName>
    <definedName name="_bdm.0416B4504E4B4C46B29445AD1813BFDA.edm" hidden="1">#REF!</definedName>
    <definedName name="_bdm.0440DDF8E6264457A556EFF5FBFEFF55.edm" hidden="1">#REF!</definedName>
    <definedName name="_bdm.046200dee83a4f428e48b00a1ab9b6b9.edm" hidden="1">#REF!</definedName>
    <definedName name="_bdm.049F5594B2704AAFA2BCD9EA5A92F11B.edm" hidden="1">#REF!</definedName>
    <definedName name="_bdm.04B34F1CC0364A208A3A3ECB60B8BC90.edm" hidden="1">#REF!</definedName>
    <definedName name="_bdm.0534B63547344EB2AADB25DCFB7AD8CF.edm" hidden="1">#REF!</definedName>
    <definedName name="_bdm.0573DE3B385F4D8191E6674CFA543508.edm" hidden="1">#REF!</definedName>
    <definedName name="_bdm.05906B188E6A444082AB012DF78D1B67.edm" hidden="1">#REF!</definedName>
    <definedName name="_bdm.06249D7FEA8044E3A7E36B7A55C21757.edm" hidden="1">#REF!</definedName>
    <definedName name="_bdm.06f10f0adeec4b6aadab854560d3f47b.edm" hidden="1">#REF!</definedName>
    <definedName name="_bdm.0724260379A4404695E30D36057B473E.edm" hidden="1">#REF!</definedName>
    <definedName name="_bdm.074bbe172f374575bb9fd2752d4b2c13.edm" hidden="1">#REF!</definedName>
    <definedName name="_bdm.076F5D542D144B61B4AD6E595E5A63DA.edm" hidden="1">#REF!</definedName>
    <definedName name="_bdm.07B23B12103F4478BB46EB737C415017.edm" hidden="1">#REF!</definedName>
    <definedName name="_bdm.08122703452741EEABA4B7F25308376F.edm" hidden="1">#REF!</definedName>
    <definedName name="_bdm.08BDE7BD22C44CE28F5D0D5B51189703.edm" hidden="1">#REF!</definedName>
    <definedName name="_bdm.095e75f33956414fae7b0c9bbb98fade.edm" hidden="1">#REF!</definedName>
    <definedName name="_bdm.0A292D9F70C74F759A1885BFFFC2D4B5.edm" hidden="1">#REF!</definedName>
    <definedName name="_bdm.0A3103CCAE924216B1B4408028203453.edm" hidden="1">#REF!</definedName>
    <definedName name="_bdm.0A4B4FD328E547CA91E253009B886E83.edm" hidden="1">#REF!</definedName>
    <definedName name="_bdm.0A67CDE0AA434B128F00B78F21E8B066.edm" hidden="1">#REF!</definedName>
    <definedName name="_bdm.0AAD2966475749F484C91003428388D5.edm" hidden="1">#REF!</definedName>
    <definedName name="_bdm.0ABAF76B0E3A403C8EB8F8090E79538E.edm" hidden="1">#REF!</definedName>
    <definedName name="_bdm.0adb93bbf74446e6827eeefb83e21a2a.edm" hidden="1">#REF!</definedName>
    <definedName name="_bdm.0B295D98775B44449CFECC9559FE4C38.edm" hidden="1">#REF!</definedName>
    <definedName name="_bdm.0B311DDAC0CC4B069A8D01B1C60CA9C4.edm" hidden="1">#REF!</definedName>
    <definedName name="_bdm.0C05918CA9184388BC564A4A277E38AC.edm" hidden="1">#REF!</definedName>
    <definedName name="_bdm.0C595B689D7543B79BE03619CC5F4520.edm" hidden="1">#REF!</definedName>
    <definedName name="_bdm.0D65BBC56AF0496CB5C06AC21C6A18B6.edm" hidden="1">#REF!</definedName>
    <definedName name="_bdm.0D9406D4DF7248D891E65992B6EED3C4.edm" hidden="1">#REF!</definedName>
    <definedName name="_bdm.0DC520C5103B4BEEA4701D4767FA0FC1.edm" hidden="1">#REF!</definedName>
    <definedName name="_bdm.0E59881AC0E44B969D48761DB6FC33B5.edm" hidden="1">#REF!</definedName>
    <definedName name="_bdm.0E955A134BB34FDFB397E4CBB93AF2C4.edm" hidden="1">#REF!</definedName>
    <definedName name="_bdm.0E9D6515145D4099BD30D485A9A7FF4E.edm" hidden="1">#REF!</definedName>
    <definedName name="_bdm.0EEC745ADBA24DD1A9ECBF4640376F47.edm" hidden="1">#REF!</definedName>
    <definedName name="_bdm.0efb35c8e6874fa59947c05ebf2c080e.edm" hidden="1">#REF!</definedName>
    <definedName name="_bdm.0F1CFD4BFD874519817B569C109C0D8B.edm" hidden="1">#REF!</definedName>
    <definedName name="_bdm.0FC59357CED94C39BA2835D52255758B.edm" hidden="1">#N/A</definedName>
    <definedName name="_bdm.0FCCD82E92174F49BA510BC58EA65A32.edm" hidden="1">#REF!</definedName>
    <definedName name="_bdm.103652897D924697836986A72096B1C3.edm" hidden="1">#REF!</definedName>
    <definedName name="_bdm.10592E0B707040DCB6E15DF6AD751C4C.edm" hidden="1">#REF!</definedName>
    <definedName name="_bdm.107247312FB14620AD3A13D8D963BA50.edm" hidden="1">#REF!</definedName>
    <definedName name="_bdm.1092FB89BEE14BD78D3B404FC6E35C80.edm" hidden="1">#REF!</definedName>
    <definedName name="_bdm.10A4CD9BC2EF48F091E4732A7BCF22CC.edm" hidden="1">#REF!</definedName>
    <definedName name="_bdm.1110FA01DF964D52B9AE3536A2F8A969.edm" hidden="1">#REF!</definedName>
    <definedName name="_bdm.113AE19543D6400B995951B5A9540E0B.edm" hidden="1">#REF!</definedName>
    <definedName name="_bdm.1273DDD26CA248218B0D66F80BEBE157.edm" hidden="1">#REF!</definedName>
    <definedName name="_bdm.12765D72120C4C32BED1C63B1919EAC8.edm" hidden="1">#REF!</definedName>
    <definedName name="_bdm.129FFC4CBDAF4FB18525DF359303B5EB.edm" hidden="1">#REF!</definedName>
    <definedName name="_bdm.139A20D6113D472088F67B7DB8911182.edm" hidden="1">#REF!</definedName>
    <definedName name="_bdm.149030A8FC4D463CB9C34D9CD3DE676C.edm" hidden="1">#REF!</definedName>
    <definedName name="_bdm.15374D7C55B749F79CCC08E106BB3012.edm" hidden="1">#REF!</definedName>
    <definedName name="_bdm.157CAC3F3E4F4DE48A70D1AF0F97DD75.edm" hidden="1">#REF!</definedName>
    <definedName name="_bdm.162BA4F539884C2DBCE2D8C313CCE477.edm" hidden="1">#REF!</definedName>
    <definedName name="_bdm.169BAD6CDBAF4BA487C82BF3B73AABF8.edm" hidden="1">#REF!</definedName>
    <definedName name="_bdm.16FAE9F1B4A041B18C0488E6C3FF4E89.edm" hidden="1">#REF!</definedName>
    <definedName name="_bdm.1767789A37B94FFAA4ED64C565EDD8C5.edm" hidden="1">#REF!</definedName>
    <definedName name="_bdm.17F59355F6CA41F79C336B34BD615BBE.edm" hidden="1">#REF!</definedName>
    <definedName name="_bdm.1819973E04AA4F63A2823CEE40497C12.edm" hidden="1">#REF!</definedName>
    <definedName name="_bdm.1829AED88D0C4DE08CC4AFBBE5A854E9.edm" hidden="1">#REF!</definedName>
    <definedName name="_bdm.182E9F6B501741119AA3676FBA6C8C81.edm" hidden="1">#REF!</definedName>
    <definedName name="_bdm.1832163D576B42F7B38D9297DD12D349.edm" hidden="1">#REF!</definedName>
    <definedName name="_bdm.183314E9CC344EF4AF0F5C3702134B0F.edm" hidden="1">#REF!</definedName>
    <definedName name="_bdm.18632078058E47A1A70FF36C866A602F.edm" hidden="1">#REF!</definedName>
    <definedName name="_bdm.18836DD5F1224DDF840F2BFB59C1C612.edm" hidden="1">#REF!</definedName>
    <definedName name="_bdm.1A5798C46A144C10BA1FF543F56E4D59.edm" hidden="1">#REF!</definedName>
    <definedName name="_bdm.1A686DCC47B64CD4928CE1E7C1120CDA.edm" hidden="1">#REF!</definedName>
    <definedName name="_bdm.1A7F36DB4BD04761B03E800905C7CDDC.edm" hidden="1">#REF!</definedName>
    <definedName name="_bdm.1AEA78CBDF4C4DAC8E32E61EF1B11F6E.edm" hidden="1">#REF!</definedName>
    <definedName name="_bdm.1AEDA546D1784EAABE8A4C7C26A39AA3.edm" hidden="1">#REF!</definedName>
    <definedName name="_bdm.1B2746D3C3674C88BDF15354C77107F2.edm" hidden="1">#REF!</definedName>
    <definedName name="_bdm.1B307CB7D35D42ED9EF9D1C9AF8165AC.edm" hidden="1">#REF!</definedName>
    <definedName name="_bdm.1bca94bad59a475e8791d1f702b6dd97.edm" hidden="1">#REF!</definedName>
    <definedName name="_bdm.1CB4E3A543F94C0BB23902B30E8C8C02.edm" hidden="1">#REF!</definedName>
    <definedName name="_bdm.1CF28B2E9FE14A5B9B445382F0E5B838.edm" hidden="1">#N/A</definedName>
    <definedName name="_bdm.1D03AF165F8B4AD8A2A5A57CD7EB7690.edm" hidden="1">#REF!</definedName>
    <definedName name="_bdm.1D1906E4F6BB4955A250E90CCCFC23F7.edm" hidden="1">#REF!</definedName>
    <definedName name="_bdm.1D5CD872E38F4A0F82DD38C4BE0F052D.edm" hidden="1">#REF!</definedName>
    <definedName name="_bdm.1D693CCCB2E04B59AF5F2E9D7270E59D.edm" hidden="1">#REF!</definedName>
    <definedName name="_bdm.1DD42BE8A3654C3788EFAA01E17A511E.edm" hidden="1">#REF!</definedName>
    <definedName name="_bdm.1DE53BA4B25E4FFB838B6069A2F79DA6.edm" hidden="1">#REF!</definedName>
    <definedName name="_bdm.1E2377CED0D644268AFC6710BD9E88A1.edm" hidden="1">#REF!</definedName>
    <definedName name="_bdm.1EC1FE2735AF4D659E792CDE3F640062.edm" hidden="1">#REF!</definedName>
    <definedName name="_bdm.1F4550C1EA8345C7B9DC975BFA697923.edm" hidden="1">#REF!</definedName>
    <definedName name="_bdm.1FD678DAAB4E400D91148F8583B10442.edm" hidden="1">#REF!</definedName>
    <definedName name="_bdm.1FE6D3EC440F4E10B5DA6CEB292C8180.edm" hidden="1">#REF!</definedName>
    <definedName name="_bdm.2015918C9ABA4E769055EC9283EDDFAC.edm" hidden="1">#REF!</definedName>
    <definedName name="_bdm.20391623561240B2B1EABBD67CD1E618.edm" hidden="1">#REF!</definedName>
    <definedName name="_bdm.204033D4E7FD4DE6A67166AE14521930.edm" hidden="1">#REF!</definedName>
    <definedName name="_bdm.2089412A858F440D933FDC4C6076D227.edm" hidden="1">#REF!</definedName>
    <definedName name="_bdm.2096FD185EBF4B148817D8B56E564A99.edm" hidden="1">#REF!</definedName>
    <definedName name="_bdm.20A7E201717C46B4BBBDA20D1623F381.edm" hidden="1">#N/A</definedName>
    <definedName name="_bdm.20ACD10522E4466FAE2F7E014090376A.edm" hidden="1">#N/A</definedName>
    <definedName name="_bdm.20BFAE8AB99441A3B725F16AD6CE59A0.edm" hidden="1">#REF!</definedName>
    <definedName name="_bdm.20E97F19C5644AAEA05CF29A48477E67.edm" hidden="1">#N/A</definedName>
    <definedName name="_bdm.20EA7D62C4F74FE89EBDBBAAC48DB605.edm" hidden="1">#REF!</definedName>
    <definedName name="_bdm.20F8579B39E74004A22CBF1E00C2C755.edm" hidden="1">#REF!</definedName>
    <definedName name="_bdm.211BDF6FA86A44E5A0BA23E53317788B.edm" hidden="1">#REF!</definedName>
    <definedName name="_bdm.2125AE86F14E43AAA9D954A36EB25FF7.edm" hidden="1">#REF!</definedName>
    <definedName name="_bdm.219E0DBCC8594BB383DEFC43E992BCEA.edm" hidden="1">#N/A</definedName>
    <definedName name="_bdm.21BD3C68137B432897A83FDAA840A4F7.edm" hidden="1">#REF!</definedName>
    <definedName name="_bdm.2202DD5A0688494A9FC0782BAE0553E8.edm" hidden="1">#REF!</definedName>
    <definedName name="_bdm.2329731205BE41FAAA7E5B16BD4D8B3C.edm" hidden="1">#REF!</definedName>
    <definedName name="_bdm.23E04A1EE8454C60A9635F6156232CF8.edm" hidden="1">#REF!</definedName>
    <definedName name="_bdm.23E37D5F947943C3BF1957EF05DA2B9E.edm" hidden="1">#REF!</definedName>
    <definedName name="_bdm.247C4E41A2944B4BAC3C171538137468.edm" hidden="1">#REF!</definedName>
    <definedName name="_bdm.24F6897F643A4D3095D22180081521B2.edm" hidden="1">#REF!</definedName>
    <definedName name="_bdm.25293F8D6BBD47E1B8BDBDC4613E76AD.edm" hidden="1">#REF!</definedName>
    <definedName name="_bdm.25396F2FCB6947F986939C7350585049.edm" hidden="1">#REF!</definedName>
    <definedName name="_bdm.2550a019fa9b41e294be92482f4c866c.edm" hidden="1">#REF!</definedName>
    <definedName name="_bdm.2558645872334E189AF6A18D2F80C189.edm" hidden="1">#N/A</definedName>
    <definedName name="_bdm.25DA4A4C3FC3464FAF82FEAA8F5512B9.edm" hidden="1">#N/A</definedName>
    <definedName name="_bdm.260C89E4C246443DA826DE2224207C74.edm" hidden="1">#REF!</definedName>
    <definedName name="_bdm.2654D57AE58544009468F7593CE53C13.edm" hidden="1">#N/A</definedName>
    <definedName name="_bdm.2693901b50ba46678426d96f9f266a39.edm" hidden="1">#REF!</definedName>
    <definedName name="_bdm.269A87A5BA1947A08BF2392CCAAF3C34.edm" hidden="1">#REF!</definedName>
    <definedName name="_bdm.269E9A8900B843BA8B8696E6D8E671B0.edm" hidden="1">#REF!</definedName>
    <definedName name="_bdm.26E2886F392340EDBC69432CED33571A.edm" hidden="1">#REF!</definedName>
    <definedName name="_bdm.26F0F26908D044C2AACAB85C01AB5C5B.edm" hidden="1">#REF!</definedName>
    <definedName name="_bdm.26F7DB941FDB46638FB0226FB31C6113.edm" hidden="1">#REF!</definedName>
    <definedName name="_bdm.274B0D3A6F384C2EBB51DA0832E6C5F3.edm" hidden="1">#REF!</definedName>
    <definedName name="_bdm.276E9410DD804A9EAB7482D62BE867FC.edm" hidden="1">#REF!</definedName>
    <definedName name="_bdm.27B65EF4F08649629ADBB2F8748860E3.edm" hidden="1">#REF!</definedName>
    <definedName name="_bdm.27D156732E124600817695B85F7A2E96.edm" hidden="1">#REF!</definedName>
    <definedName name="_bdm.27DBA3862DDC48E181FF9A4542976B28.edm" hidden="1">#REF!</definedName>
    <definedName name="_bdm.28EBAD0154E8464BADF525389F5ACEAB.edm" hidden="1">#N/A</definedName>
    <definedName name="_bdm.29ae11fcd4404438a0c3ddd21393fdb8.edm" hidden="1">#REF!</definedName>
    <definedName name="_bdm.29B0110651EC41F8AA7D00F490BD88A3.edm" hidden="1">#REF!</definedName>
    <definedName name="_bdm.29c69122e6a9405e8c6ba7eba225dc6d.edm" hidden="1">#REF!</definedName>
    <definedName name="_bdm.29CA0F4A2A27466994DCBFD0AB5205B2.edm" hidden="1">#REF!</definedName>
    <definedName name="_bdm.2A163E94DE6440318DF70B5BEE1E1525.edm" hidden="1">#REF!</definedName>
    <definedName name="_bdm.2A3DDD39FD4D4350AC769FAF963888F9.edm" hidden="1">#REF!</definedName>
    <definedName name="_bdm.2A85EA884E6A49069EC1AB06F73261E1.edm" hidden="1">#REF!</definedName>
    <definedName name="_bdm.2AB79B8B9606475F9A1F13EB71610A7B.edm" hidden="1">#REF!</definedName>
    <definedName name="_bdm.2B523E61A5484154B2FB4F14C7CDAD60.edm" hidden="1">#REF!</definedName>
    <definedName name="_bdm.2B729C8C5A294C089C442500BCA05E48.edm" hidden="1">#REF!</definedName>
    <definedName name="_bdm.2B9A6DBDA7FC4C6183E2DB8CE4FA5401.edm" hidden="1">#REF!</definedName>
    <definedName name="_bdm.2B9F9F7FBC344F9292E41A2C063523E1.edm" hidden="1">#REF!</definedName>
    <definedName name="_bdm.2C7F04966197485F8AF372224F75B19C.edm" hidden="1">#REF!</definedName>
    <definedName name="_bdm.2ed3f68391504840ae6732071bbebdf4.edm" hidden="1">#REF!</definedName>
    <definedName name="_bdm.30104B6647ED4AE787AC6F0B8DC23CF7.edm" hidden="1">#REF!</definedName>
    <definedName name="_bdm.3060B0E60AB441DC8DB374278DB8A8FD.edm" hidden="1">#REF!</definedName>
    <definedName name="_bdm.30737B5C32CD4044BEAC7F7980E16545.edm" hidden="1">#REF!</definedName>
    <definedName name="_bdm.307ED7F100844A8096BED13781A0BFAB.edm" hidden="1">#REF!</definedName>
    <definedName name="_bdm.3092F6FBB3544D0AB504D9813AE4918C.edm" hidden="1">#REF!</definedName>
    <definedName name="_bdm.30EB32DD27CD42F7A54FF5E104165D6B.edm" hidden="1">#REF!</definedName>
    <definedName name="_bdm.31E837AA9650469D96255B7023B0276A.edm" hidden="1">#REF!</definedName>
    <definedName name="_bdm.32098810EA944F2C8F461CEB764EA428.edm" hidden="1">#REF!</definedName>
    <definedName name="_bdm.321461BAC40D4545B76FDBACCB2D1F7F.edm" hidden="1">#REF!</definedName>
    <definedName name="_bdm.322FEE6EDDE74F6D881DD2E02B0B781D.edm" hidden="1">#REF!</definedName>
    <definedName name="_bdm.331D81BF42E440FCA0E630B27CB97E19.edm" hidden="1">#REF!</definedName>
    <definedName name="_bdm.3443EF4FE32C40DFAEA9EA7A7C666C7D.edm" hidden="1">#REF!</definedName>
    <definedName name="_bdm.34708E752C7B4FD1ADA7BF6271FDC070.edm" hidden="1">#REF!</definedName>
    <definedName name="_bdm.34AC453C9690488BADB49360A52C73DA.edm" hidden="1">#REF!</definedName>
    <definedName name="_bdm.351F4FF95D1C48F49F06ED7F51A2C6F2.edm" hidden="1">#REF!</definedName>
    <definedName name="_bdm.354CA17827E8421A87A509EDE2F0317E.edm" hidden="1">#REF!</definedName>
    <definedName name="_bdm.359ED3B27A7043B29C6F1556F4F02179.edm" hidden="1">#REF!</definedName>
    <definedName name="_bdm.35F45FE6427C40808D447953EA245DB1.edm" hidden="1">#REF!</definedName>
    <definedName name="_bdm.3640B99D24044A2392EA73186398BABD.edm" hidden="1">#REF!</definedName>
    <definedName name="_bdm.367EF29020F54464A604B6D1C035A4CE.edm" hidden="1">#REF!</definedName>
    <definedName name="_bdm.36B0B77566CC46C7954BEE33E1CBB8B9.edm" hidden="1">#REF!</definedName>
    <definedName name="_bdm.371610C589904E2F806E0FC696882845.edm" hidden="1">#REF!</definedName>
    <definedName name="_bdm.372242B4E178475798DC0782B3E9CC6A.edm" hidden="1">#REF!</definedName>
    <definedName name="_bdm.37ECB1E72BBF40018748A75B0440FE3D.edm" hidden="1">#REF!</definedName>
    <definedName name="_bdm.380e1303da744dfdbf6ccba50b770a08.edm" hidden="1">#REF!</definedName>
    <definedName name="_bdm.385C1E50AA4243578818CA1663EB0F78.edm" hidden="1">#REF!</definedName>
    <definedName name="_bdm.3882255420B044DF80CBB31E6B6E38FF.edm" hidden="1">#REF!</definedName>
    <definedName name="_bdm.3887CD2125FF41B8A05E26500E91F827.edm" hidden="1">#REF!</definedName>
    <definedName name="_bdm.38D4FBE137B443DABAA7D90F470D42D9.edm" hidden="1">#REF!</definedName>
    <definedName name="_bdm.38E0011C7E664850B66CD2F2C6CE42F3.edm" hidden="1">#REF!</definedName>
    <definedName name="_bdm.38F9E39F9A2B45569EC148FFA3637573.edm" hidden="1">#REF!</definedName>
    <definedName name="_bdm.393804EF00064396A3FB09DCB4D85CF7.edm" hidden="1">#REF!</definedName>
    <definedName name="_bdm.399CDA14705F4CCFAD2ED10938B68529.edm" hidden="1">#N/A</definedName>
    <definedName name="_bdm.3A3B2638AD054B5EB6095E21C8D49838.edm" hidden="1">#REF!</definedName>
    <definedName name="_bdm.3A949266109943C0A0F1C6FB882BF4D9.edm" hidden="1">#REF!</definedName>
    <definedName name="_bdm.3ABC25986A7442D7AD38B9C26E1A7BAD.edm" hidden="1">#REF!</definedName>
    <definedName name="_bdm.3AC821DB482B405AA22C727843772121.edm" hidden="1">#REF!</definedName>
    <definedName name="_bdm.3AD87D655F9D49CAAC845313BDB56FF5.edm" hidden="1">#REF!</definedName>
    <definedName name="_bdm.3B17377CC6784BB3B658C63BAF973382.edm" hidden="1">#REF!</definedName>
    <definedName name="_bdm.3B84890B69A746F698B9BDE14020624B.edm" hidden="1">#N/A</definedName>
    <definedName name="_bdm.3BABFF47C66E4EE2BB5AF1DB176C76AD.edm" hidden="1">#REF!</definedName>
    <definedName name="_bdm.3BFAEEE4973F47F2A40AD6EEEC7F75BD.edm" hidden="1">#REF!</definedName>
    <definedName name="_bdm.3C4C3EE12C464897908E2BCA5353C8B7.edm" hidden="1">#REF!</definedName>
    <definedName name="_bdm.3C6517393A5946A9A6CD1B98AA25F6F9.edm" hidden="1">#REF!</definedName>
    <definedName name="_bdm.3CE96CD7B8334C74B60114B7C37528B9.edm" hidden="1">#REF!</definedName>
    <definedName name="_bdm.3CF102BA58B7416084B2075077C96AA3.edm" hidden="1">#REF!</definedName>
    <definedName name="_bdm.3D0B462EBD4944F4A4D6C3665043B1DA.edm" hidden="1">#REF!</definedName>
    <definedName name="_bdm.3D53E858F6C44ED29EFE4A4773F80997.edm" hidden="1">#REF!</definedName>
    <definedName name="_bdm.3D8478879E2E48C4B7E418025C13ECDD.edm" hidden="1">#REF!</definedName>
    <definedName name="_bdm.3D8DD8A196234B238B135DBBF4C005CA.edm" hidden="1">#REF!</definedName>
    <definedName name="_bdm.3D9B6EACB4434274A2D5BBC44B5094DB.edm" hidden="1">#REF!</definedName>
    <definedName name="_bdm.3E7C756C4FFA44BE817FBCCEEF7D0D69.edm" hidden="1">#REF!</definedName>
    <definedName name="_bdm.3E999AE41FD049FF934A4835F435E693.edm" hidden="1">#REF!</definedName>
    <definedName name="_bdm.3F20136F19BD4626AA1435CC11200018.edm" hidden="1">#REF!</definedName>
    <definedName name="_bdm.3F4D303BFA7D4251834A3EC4BF9345E1.edm" hidden="1">#REF!</definedName>
    <definedName name="_bdm.3FB5ACE9AFB2494D832D04B0A06364C9.edm" hidden="1">#REF!</definedName>
    <definedName name="_bdm.40007D5D40F74A8AAAA78F502D9A0882.edm" hidden="1">#REF!</definedName>
    <definedName name="_bdm.403CD3821D194728B8CB4FB1F412B369.edm" hidden="1">#REF!</definedName>
    <definedName name="_bdm.4060becb66494b48b0ce9b41a57acff4.edm" hidden="1">#REF!</definedName>
    <definedName name="_bdm.408A5957A9B94A2E87646ED3672818D6.edm" hidden="1">#REF!</definedName>
    <definedName name="_bdm.411D8770D2EF41D6A32DEE3372892265.edm" hidden="1">#REF!</definedName>
    <definedName name="_bdm.4146DA2C87EF4B00BD1DFE084E36625F.edm" hidden="1">#REF!</definedName>
    <definedName name="_bdm.41C68BBF698B4021B3DF4100C7D700ED.edm" hidden="1">#REF!</definedName>
    <definedName name="_bdm.41D4143FC22D47A0A420A1178850AFB3.edm" hidden="1">#REF!</definedName>
    <definedName name="_bdm.41D82713B6BC456B8050D153402ABE87.edm" hidden="1">#REF!</definedName>
    <definedName name="_bdm.420C86315FB44482AE52BD55990A5319.edm" hidden="1">#REF!</definedName>
    <definedName name="_bdm.42B9CD81048042C79A5359DE4A0BDC50.edm" hidden="1">#REF!</definedName>
    <definedName name="_bdm.42BF4094F78F4D8181FA133A2051DA7A.edm" hidden="1">#REF!</definedName>
    <definedName name="_bdm.42C989A9EE234C11BAD4E152F3EF58C6.edm" hidden="1">#REF!</definedName>
    <definedName name="_bdm.42E77B2856864033944679C22CE8B3F2.edm" hidden="1">#REF!</definedName>
    <definedName name="_bdm.436fdac03e3c457885e12c9dd7770022.edm" hidden="1">#REF!</definedName>
    <definedName name="_bdm.439526CD8BAD4664947AC1C220FBAA2C.edm" hidden="1">#REF!</definedName>
    <definedName name="_bdm.439E7E3C9088498BACDE2BC4590F61D7.edm" hidden="1">#REF!</definedName>
    <definedName name="_bdm.43B16982F12C4318840B67668EA9AF5E.edm" hidden="1">#REF!</definedName>
    <definedName name="_bdm.43DE1474E5C744758EA5B7345978E266.edm" hidden="1">#REF!</definedName>
    <definedName name="_bdm.4403B6CCE5444F698E1E12A8D4AA1B64.edm" hidden="1">#REF!</definedName>
    <definedName name="_bdm.44046DB4106C433E9F45C8AD9F5A915C.edm" hidden="1">#REF!</definedName>
    <definedName name="_bdm.44359A189B004FE58B0E5E016C6A69F6.edm" hidden="1">#REF!</definedName>
    <definedName name="_bdm.453A552F4B4945748B93DD53A2D37933.edm" hidden="1">#REF!</definedName>
    <definedName name="_bdm.45678D7E918C45A481488E063E0458D3.edm" hidden="1">#REF!</definedName>
    <definedName name="_bdm.45C39D41B15840F2B0E52ECC6DF23EAB.edm" hidden="1">#REF!</definedName>
    <definedName name="_bdm.4622E0F744894637B8E4BDB3C5D50459.edm" hidden="1">#REF!</definedName>
    <definedName name="_bdm.471CB880BCA74ED59C8200609146C433.edm" hidden="1">#REF!</definedName>
    <definedName name="_bdm.4723A49C12444F46A2337E5647AB7C03.edm" hidden="1">#REF!</definedName>
    <definedName name="_bdm.473DF047E5794881AA79B5D7DEC47327.edm" hidden="1">#REF!</definedName>
    <definedName name="_bdm.479675BA8C4D495DBE75011ED53CF4E3.edm" hidden="1">#REF!</definedName>
    <definedName name="_bdm.47E8B793C156496DB370346C40BB6D8E.edm" hidden="1">#N/A</definedName>
    <definedName name="_bdm.482059BC47844E86AC7E233F36C775CD.edm" hidden="1">#REF!</definedName>
    <definedName name="_bdm.484196ADC21A435089517C2C1F2F74A5.edm" hidden="1">#REF!</definedName>
    <definedName name="_bdm.484C7BF4489C4F99B54BD91B0194FB9D.edm" hidden="1">#REF!</definedName>
    <definedName name="_bdm.485044FC26BC45C08FB13D21B0AB5133.edm" hidden="1">#REF!</definedName>
    <definedName name="_bdm.4908FB632B434F6D9AF6AE61D0730068.edm" hidden="1">#REF!</definedName>
    <definedName name="_bdm.4931601FE0A74C90847ABC33D11A21ED.edm" hidden="1">#REF!</definedName>
    <definedName name="_bdm.49839103C83A42EE84CD8C2DBEF4C623.edm" hidden="1">#REF!</definedName>
    <definedName name="_bdm.49A20126F61E4276BE3B5BC52EBD6556.edm" hidden="1">#N/A</definedName>
    <definedName name="_bdm.49C849D5023D47B4A532A335A1AF2760.edm" hidden="1">#N/A</definedName>
    <definedName name="_bdm.4A1B0562D56E4B7297E2138792686BA9.edm" hidden="1">#REF!</definedName>
    <definedName name="_bdm.4ab00922af004807850063da3f449584.edm" hidden="1">#REF!</definedName>
    <definedName name="_bdm.4B77C271E0A34AA39783CC8280DC280C.edm" hidden="1">#REF!</definedName>
    <definedName name="_bdm.4CADC59AE825448D9660645982549BD6.edm" hidden="1">#REF!</definedName>
    <definedName name="_bdm.4D1713AD034A4BB593F6DA29C6D8FE11.edm" hidden="1">#REF!</definedName>
    <definedName name="_bdm.4D3A13E100A34BC0911F7C20FD0EC079.edm" hidden="1">#REF!</definedName>
    <definedName name="_bdm.4D67EE05505244798F382ECDA93BA57F.edm" hidden="1">#N/A</definedName>
    <definedName name="_bdm.4D7A65E0C6E44559A7721B960836D7C7.edm" hidden="1">#REF!</definedName>
    <definedName name="_bdm.4DA865E87CA3403D9D92DA243E93B28A.edm" hidden="1">#REF!</definedName>
    <definedName name="_bdm.4DB38AB3413D4DFA82F7F6519F68914E.edm" hidden="1">#REF!</definedName>
    <definedName name="_bdm.4E262E8C77244916A17A54D238168E64.edm" hidden="1">#REF!</definedName>
    <definedName name="_bdm.4EDAC8093D3A4D978CB61D428B5ABA1A.edm" hidden="1">#N/A</definedName>
    <definedName name="_bdm.4EEB89EF1D314ECEA09B7CD4AE050F14.edm" hidden="1">#REF!</definedName>
    <definedName name="_bdm.4F143A8903A34DF0BE90F9BE600C63FF.edm" hidden="1">#REF!</definedName>
    <definedName name="_bdm.4F57087C3D484196BD4BED70B94B1680.edm" hidden="1">#REF!</definedName>
    <definedName name="_bdm.4F96B45296D04CD2B1480DB30E1DFC56.edm" hidden="1">#REF!</definedName>
    <definedName name="_bdm.4FCB43DAF4A6401BA6087C1299B8672D.edm" hidden="1">#N/A</definedName>
    <definedName name="_bdm.5010A66FDA1D4A5C89B061EBD267E018.edm" hidden="1">#REF!</definedName>
    <definedName name="_bdm.501C4CF464D54AA3BE8115273B4B69DC.edm" hidden="1">#REF!</definedName>
    <definedName name="_bdm.50513E95130B40A48E1CD1265E8F428B.edm" hidden="1">#REF!</definedName>
    <definedName name="_bdm.50829CFBE8A84D2B8527D7C07FB14A13.edm" hidden="1">#REF!</definedName>
    <definedName name="_bdm.510869A2A5B54DAFA05443A65051C6FA.edm" hidden="1">#REF!</definedName>
    <definedName name="_bdm.514F1786AC214E4C99526D4D6EDDCC28.edm" hidden="1">#REF!</definedName>
    <definedName name="_bdm.517B5DFDF0CB45F3AC4624F124EBCC4B.edm" hidden="1">#REF!</definedName>
    <definedName name="_bdm.51E44F28D71D455983755E51751E3C63.edm" hidden="1">#REF!</definedName>
    <definedName name="_bdm.5254252d49954e72861e1edef5524054.edm" hidden="1">#REF!</definedName>
    <definedName name="_bdm.52B1429C5B824DC5A8D67DDDD7440A42.edm" hidden="1">#REF!</definedName>
    <definedName name="_bdm.52D07BF78B6A4374AEFFF1768349FFED.edm" hidden="1">#REF!</definedName>
    <definedName name="_bdm.52dbb504d89e42f09aa69f2db80e9e4e.edm" hidden="1">#REF!</definedName>
    <definedName name="_bdm.52E1AD83BACB4394ABF890CDCFECB025.edm" hidden="1">#REF!</definedName>
    <definedName name="_bdm.52e9341fd75e4049bc47c0f0248345ab.edm" hidden="1">#REF!</definedName>
    <definedName name="_bdm.52F817B3F28348FCBF21C2067BEFA52A.edm" hidden="1">#REF!</definedName>
    <definedName name="_bdm.53F4963A45C54BD5BA94A701F6207D42.edm" hidden="1">#REF!</definedName>
    <definedName name="_bdm.5466F3A2ADC5424E8D991FC96C8E6787.edm" hidden="1">#REF!</definedName>
    <definedName name="_bdm.547513E06CDA454285A4923EA0BCF362.edm" hidden="1">#REF!</definedName>
    <definedName name="_bdm.54DF8E73BFEB4DA1B4C88556F3CCF902.edm" hidden="1">#REF!</definedName>
    <definedName name="_bdm.54FEDCB6892A471383BE72D0E6F4DF4C.edm" hidden="1">#REF!</definedName>
    <definedName name="_bdm.55095384127744B3A2A5567CEE18939C.edm" hidden="1">#REF!</definedName>
    <definedName name="_bdm.5519EF0231574C859DD4E3A2E32F2910.edm" hidden="1">#REF!</definedName>
    <definedName name="_bdm.5562321E076A4286905440F6A33005D8.edm" hidden="1">#REF!</definedName>
    <definedName name="_bdm.559B5F96B68944AD9FF88FEEB7E647E9.edm" hidden="1">#REF!</definedName>
    <definedName name="_bdm.55CB911F3FDE4BB9ACDD569BBD07A682.edm" hidden="1">#REF!</definedName>
    <definedName name="_bdm.55DFCEFCAB6649239FD82B4A8A62AA95.edm" hidden="1">#REF!</definedName>
    <definedName name="_bdm.5632B368DE014CB4967DFCF5EF15FE46.edm" hidden="1">#REF!</definedName>
    <definedName name="_bdm.5681D04D475A44B6BE5D08B440BFD084.edm" hidden="1">#REF!</definedName>
    <definedName name="_bdm.57F34724BD3041A881BDB646CEDF2C6D.edm" hidden="1">#REF!</definedName>
    <definedName name="_bdm.584A5A52023D449A80C42CF1CA5A22FA.edm" hidden="1">#REF!</definedName>
    <definedName name="_bdm.59151E59D7A748F3A97898E94E7C88A3.edm" hidden="1">#REF!</definedName>
    <definedName name="_bdm.594D084E6E89415AAF17793061CB8846.edm" hidden="1">#REF!</definedName>
    <definedName name="_bdm.596FEBF4993540CD8CED4CFF8168321C.edm" hidden="1">#REF!</definedName>
    <definedName name="_bdm.59ADC5BC88694D3DB31B5147D2825AE6.edm" hidden="1">#REF!</definedName>
    <definedName name="_bdm.59F20236851B402F807C79C1FC293A2B.edm" hidden="1">#REF!</definedName>
    <definedName name="_bdm.5A04ECE0D0564824BCBF65944AC5692F.edm" hidden="1">#REF!</definedName>
    <definedName name="_bdm.5A92A0BD4E354A53B6FB3037B935E2DD.edm" hidden="1">#REF!</definedName>
    <definedName name="_bdm.5AE22BCBF86544DD9D4BEBFA1434997D.edm" hidden="1">#REF!</definedName>
    <definedName name="_bdm.5AFC9EB771B74A0191C008C923959A3A.edm" hidden="1">#REF!</definedName>
    <definedName name="_bdm.5B8024CB66EE447D9D2ED86E72C55954.edm" hidden="1">#REF!</definedName>
    <definedName name="_bdm.5B9A9C36F1434656897B51EBA2A5CE85.edm" hidden="1">#REF!</definedName>
    <definedName name="_bdm.5C14DE57E1DE4731B240752EF6F87992.edm" hidden="1">#REF!</definedName>
    <definedName name="_bdm.5C5F76F5E6D4412B8E62EF3DBC853141.edm" hidden="1">#N/A</definedName>
    <definedName name="_bdm.5C79957B1E4649078D3048C899286C31.edm" hidden="1">#REF!</definedName>
    <definedName name="_bdm.5C8E4EDAEE33405693219DED835EACC5.edm" hidden="1">#REF!</definedName>
    <definedName name="_bdm.5D07D4378F354ADFBC87163B1A95910C.edm" hidden="1">#N/A</definedName>
    <definedName name="_bdm.5D97CAD46A5B45479D09DDA48BA623AF.edm" hidden="1">#REF!</definedName>
    <definedName name="_bdm.5E187EB6425349AD913B963A2025F297.edm" hidden="1">#REF!</definedName>
    <definedName name="_bdm.5E8596D03E334AB98ADE4F8F149D38B7.edm" hidden="1">#REF!</definedName>
    <definedName name="_bdm.5F3A7E798A3C4CFEB056BFB79E75FF33.edm" hidden="1">#REF!</definedName>
    <definedName name="_bdm.5F453B2A3502471E95449155080C0797.edm" hidden="1">#REF!</definedName>
    <definedName name="_bdm.5FD9D66CBDE04618B650114007DD01AE.edm" hidden="1">#REF!</definedName>
    <definedName name="_bdm.609B2D510EB14E3BB5930C55B0F23DAC.edm" hidden="1">#REF!</definedName>
    <definedName name="_bdm.60A95435064240FD9D6D5F176DCF79C2.edm" hidden="1">#REF!</definedName>
    <definedName name="_bdm.60CEC378F9164AC28C7873BC4AE42414.edm" hidden="1">#REF!</definedName>
    <definedName name="_bdm.60dcfcaf9941486fb5d2dac3214e4e94.edm" hidden="1">#REF!</definedName>
    <definedName name="_bdm.61b98aea219d4ec6a44ffda48ee811ad.edm" hidden="1">#REF!</definedName>
    <definedName name="_bdm.61F367EF1008439E901312CD38B11155.edm" hidden="1">#REF!</definedName>
    <definedName name="_bdm.6250326F97704AEE84ABFD1FFC931BBF.edm" hidden="1">#REF!</definedName>
    <definedName name="_bdm.625B1363E93745C1A38907D24DA8103D.edm" hidden="1">#REF!</definedName>
    <definedName name="_bdm.6333969F14C7422A979F88C002ADBC03.edm" hidden="1">#REF!</definedName>
    <definedName name="_bdm.633E840A0F9E48759F0D7ED9F992AB26.edm" hidden="1">#REF!</definedName>
    <definedName name="_bdm.6353F2ECCE5D4DDBA4EC1810100999B5.edm" hidden="1">#REF!</definedName>
    <definedName name="_bdm.63734569013B499594E03A6F9BA5EE9F.edm" hidden="1">#REF!</definedName>
    <definedName name="_bdm.63783D29065B45DC979D2E587AA03084.edm" hidden="1">#REF!</definedName>
    <definedName name="_bdm.63BF9E0F30454AF0A0DE19D9063B90CC.edm" hidden="1">#N/A</definedName>
    <definedName name="_bdm.6439EF6C1B7947B697BEA44180D08C14.edm" hidden="1">#REF!</definedName>
    <definedName name="_bdm.6462ADAFEF3444658C5404C4C0347F70.edm" hidden="1">#REF!</definedName>
    <definedName name="_bdm.647b7bf036344689a964ffd617e947f7.edm" hidden="1">#REF!</definedName>
    <definedName name="_bdm.64DF88BE4D5B473BB188C69681CDC772.edm" hidden="1">#REF!</definedName>
    <definedName name="_bdm.64F1656C7762497488135C055EBF17D4.edm" hidden="1">#REF!</definedName>
    <definedName name="_bdm.6573F4EB04434C3F997CB49637E68342.edm" hidden="1">#REF!</definedName>
    <definedName name="_bdm.6596541C0B024BD3B2C2F1A8A056A868.edm" hidden="1">#REF!</definedName>
    <definedName name="_bdm.65B2007F84564EE28AFBD381983E6D7C.edm" hidden="1">#REF!</definedName>
    <definedName name="_bdm.65ec04c45ee54004a00e32e73b6b3fd6.edm" hidden="1">#REF!</definedName>
    <definedName name="_bdm.66071029BA864C6FA6E319C785B8162A.edm" hidden="1">#REF!</definedName>
    <definedName name="_bdm.664FAF280BA44FD59384C1F6C746A405.edm" hidden="1">#REF!</definedName>
    <definedName name="_bdm.66ca50f746b9479a92683bc4ad05ea91.edm" hidden="1">#REF!</definedName>
    <definedName name="_bdm.66DDA27EAF104588B964444DE624C962.edm" hidden="1">#REF!</definedName>
    <definedName name="_bdm.6771CB613FFF49E092E5E6C0C1155FE0.edm" hidden="1">#REF!</definedName>
    <definedName name="_bdm.67F95BEC66AB40CDB9061A1D560068AA.edm" hidden="1">#REF!</definedName>
    <definedName name="_bdm.6901EF3E5A844D078D0BB7D3F23A50B9.edm" hidden="1">#REF!</definedName>
    <definedName name="_bdm.694BE01089B849BDA4016E9F15ABEF73.edm" hidden="1">#REF!</definedName>
    <definedName name="_bdm.6A05FC4693644349AECD930AC234523F.edm" hidden="1">#REF!</definedName>
    <definedName name="_bdm.6A7A61FF2FFE4E5883B677121BAEDC06.edm" hidden="1">#REF!</definedName>
    <definedName name="_bdm.6B02834BCD4B48379B014B3B4E3B5FA8.edm" hidden="1">#N/A</definedName>
    <definedName name="_bdm.6B29DAC206E644CFB7C5DD11BBBB1703.edm" hidden="1">#REF!</definedName>
    <definedName name="_bdm.6B3CBB7F7E75412AAC19F013841F4481.edm" hidden="1">#REF!</definedName>
    <definedName name="_bdm.6B849ECC385B49D98408D0486389D0B8.edm" hidden="1">#REF!</definedName>
    <definedName name="_bdm.6B93DC17073148DCB5B12F9DC9711371.edm" hidden="1">#REF!</definedName>
    <definedName name="_bdm.6BC50C40658040B398B729558538D343.edm" hidden="1">#REF!</definedName>
    <definedName name="_bdm.6C026B1DB1DD4437BBF5F2895483E16A.edm" hidden="1">#N/A</definedName>
    <definedName name="_bdm.6C093EF13E024D21AF24143FC71A31F6.edm" hidden="1">#REF!</definedName>
    <definedName name="_bdm.6D3F2871C7A94F8DB4265AB00191F928.edm" hidden="1">#REF!</definedName>
    <definedName name="_bdm.6D40855B6548415E92625A2EE7D3B893.edm" hidden="1">#REF!</definedName>
    <definedName name="_bdm.6DA2CBA256A04C36B46CA981A7B5DFF9.edm" hidden="1">#REF!</definedName>
    <definedName name="_bdm.6DDFF3E8FE4D473EA5157150B0FBA502.edm" hidden="1">#REF!</definedName>
    <definedName name="_bdm.6E1575C01A8343369540D7ABF5B7DE0B.edm" hidden="1">#REF!</definedName>
    <definedName name="_bdm.6E398E79F289447CB18971BBBFB150E9.edm" hidden="1">#REF!</definedName>
    <definedName name="_bdm.6E557B868CB34AF5A086DF21D7969116.edm" hidden="1">#REF!</definedName>
    <definedName name="_bdm.6e94c8e23952467ea5d14d2d40b08d79.edm" hidden="1">#REF!</definedName>
    <definedName name="_bdm.6EDC14A313E04D06AB5549D45D4E7113.edm" hidden="1">#REF!</definedName>
    <definedName name="_bdm.6F7EC9181D2A4FF2884AA49663C32040.edm" hidden="1">#REF!</definedName>
    <definedName name="_bdm.7013DCD22DAF4A67AE8E672855177C39.edm" hidden="1">#N/A</definedName>
    <definedName name="_bdm.702B9169325648EB860E6F971FDA4D0C.edm" hidden="1">#REF!</definedName>
    <definedName name="_bdm.70B5F37C13D24BE7BE16EE249BE88D10.edm" hidden="1">#REF!</definedName>
    <definedName name="_bdm.716F63E349EF46BF88F54DB28CF9F41D.edm" hidden="1">#REF!</definedName>
    <definedName name="_bdm.72461BA15F7449899314439516ADFB9C.edm" hidden="1">#N/A</definedName>
    <definedName name="_bdm.72642D5270624E77A5B0A0D9BC6F9D2E.edm" hidden="1">#REF!</definedName>
    <definedName name="_bdm.72775458CFD14780928BBDC3BEFC8B21.edm" hidden="1">#REF!</definedName>
    <definedName name="_bdm.7281F6A5FAA1459CA054B0A9014DFCCB.edm" hidden="1">#REF!</definedName>
    <definedName name="_bdm.72ea3e5cef0a43509164aefb6bb41917.edm" hidden="1">#REF!</definedName>
    <definedName name="_bdm.73584C8D7D27400FAF3E5109C273B600.edm" hidden="1">#REF!</definedName>
    <definedName name="_bdm.736B75AD8F0C419FAD679A3D6EF823DD.edm" hidden="1">#N/A</definedName>
    <definedName name="_bdm.749911ef089646c7bebcaf3b5d5672e6.edm" hidden="1">#REF!</definedName>
    <definedName name="_bdm.74D3C49FCCA3494F8F36B8845A242071.edm" hidden="1">#REF!</definedName>
    <definedName name="_bdm.75245D4DBBCD4DEA85E31B55E33AC367.edm" hidden="1">#N/A</definedName>
    <definedName name="_bdm.752FB8B42B1E4833BF58B06762FD47F1.edm" hidden="1">#REF!</definedName>
    <definedName name="_bdm.75BCF54ADF59427DB85C8E06C16A2906.edm" hidden="1">#REF!</definedName>
    <definedName name="_bdm.762253C9F12042FFA7CEAF317F756D37.edm" hidden="1">#REF!</definedName>
    <definedName name="_bdm.763CCB839B8447DA993F3F1591B6C9D4.edm" hidden="1">#REF!</definedName>
    <definedName name="_bdm.76BD26ECB1A746F3B633E180E0B17A57.edm" hidden="1">#REF!</definedName>
    <definedName name="_bdm.76D0375A79434F56892051CE082338EE.edm" hidden="1">#REF!</definedName>
    <definedName name="_bdm.771E0EB46D8E4C11A4CBB354E3ECF667.edm" hidden="1">#REF!</definedName>
    <definedName name="_bdm.7772F7A899274229BA19136D2B0A6A17.edm" hidden="1">#REF!</definedName>
    <definedName name="_bdm.779EB7E2BE70462BB0C55C6513474494.edm" hidden="1">#REF!</definedName>
    <definedName name="_bdm.77E98CA3A57B4EEB8B35E4635BCE1281.edm" hidden="1">#REF!</definedName>
    <definedName name="_bdm.791E6F816CFD42B7B93827502EF5A3EE.edm" hidden="1">#REF!</definedName>
    <definedName name="_bdm.79BE23C3678E4517BBAF5CCD99A4894D.edm" hidden="1">#REF!</definedName>
    <definedName name="_bdm.79E99EF984424E28BD5596CF70B96F84.edm" hidden="1">#REF!</definedName>
    <definedName name="_bdm.7A0D53605137408E9BA31809507A9E85.edm" hidden="1">#REF!</definedName>
    <definedName name="_bdm.7A3461EE8FB748479EF0531CE3466AC7.edm" hidden="1">#REF!</definedName>
    <definedName name="_bdm.7A76B91BF13E4FD4B5683372B2EB7B86.edm" hidden="1">#REF!</definedName>
    <definedName name="_bdm.7A862363C9CF4A169E49A546140AD7B4.edm" hidden="1">#REF!</definedName>
    <definedName name="_bdm.7a9467737df940d89a7bb182a4d3999d.edm" hidden="1">#REF!</definedName>
    <definedName name="_bdm.7AA96084F67F40BBB5C7ECE4EA696BCF.edm" hidden="1">#REF!</definedName>
    <definedName name="_bdm.7AE7569C04DA4CAB8E9275FB06F8213D.edm" hidden="1">#REF!</definedName>
    <definedName name="_bdm.7B6D391B6E73438F941074FD97FD198B.edm" hidden="1">#REF!</definedName>
    <definedName name="_bdm.7C19519ABC784C3E8C259D26B9B55A55.edm" hidden="1">#REF!</definedName>
    <definedName name="_bdm.7C40CFEC06214DC8AF0464340F1AEEF3.edm" hidden="1">#REF!</definedName>
    <definedName name="_bdm.7C9B8B76F3D44EAA99D648133627DA83.edm" hidden="1">#REF!</definedName>
    <definedName name="_bdm.7CAA823E6254450BA438245FC3BC22F5.edm" hidden="1">#REF!</definedName>
    <definedName name="_bdm.7CAFB0581A1F4FC0B365E3A4B0ACE66D.edm" hidden="1">#REF!</definedName>
    <definedName name="_bdm.7CBB48DBE96C4AD384979F977EDAC380.edm" hidden="1">#REF!</definedName>
    <definedName name="_bdm.7D8B284365574336AF1ACCAC5A6C1A75.edm" hidden="1">#REF!</definedName>
    <definedName name="_bdm.7E11970B021B4C16B74076B9AAB8E63C.edm" hidden="1">#REF!</definedName>
    <definedName name="_bdm.7E3690CDD718471791BE297CFC79CCE9.edm" hidden="1">#REF!</definedName>
    <definedName name="_bdm.7EEBF16E66EF49458FB1AB28DD90EF34.edm" hidden="1">#REF!</definedName>
    <definedName name="_bdm.7F5F9234255B41D4899E1F76E0D93D44.edm" hidden="1">#REF!</definedName>
    <definedName name="_bdm.7FB90B8DF1C442E5A6859155F7486702.edm" hidden="1">#REF!</definedName>
    <definedName name="_bdm.7FD3322882674809AC529B6C08CD4A51.edm" hidden="1">#REF!</definedName>
    <definedName name="_bdm.801217F7383543BA829E7A5C9FE3A045.edm" hidden="1">#REF!</definedName>
    <definedName name="_bdm.801EA28F988D4874A3619C95D347BF0E.edm" hidden="1">#REF!</definedName>
    <definedName name="_bdm.804BDF088B68441A9F97B61E53D9DCD9.edm" hidden="1">#REF!</definedName>
    <definedName name="_bdm.80684B79B2054162A78C6686BD1576E9.edm" hidden="1">#REF!</definedName>
    <definedName name="_bdm.8087E1A7248F478883B03A89C17428B7.edm" hidden="1">#REF!</definedName>
    <definedName name="_bdm.810D9907712147CCB68C743A02D482F7.edm" hidden="1">#REF!</definedName>
    <definedName name="_bdm.811C895B40F749FA9FDCE86FFE3714BD.edm" hidden="1">#REF!</definedName>
    <definedName name="_bdm.811EE903FC94402996DCDE54F167F40A.edm" hidden="1">#N/A</definedName>
    <definedName name="_bdm.81375B462D1343EB95E3EE062483BB0E.edm" hidden="1">#N/A</definedName>
    <definedName name="_bdm.814A9F47CCA44CB6892D1A152E3734D9.edm" hidden="1">#REF!</definedName>
    <definedName name="_bdm.815A14959785454F84640F68C6683A45.edm" hidden="1">#REF!</definedName>
    <definedName name="_bdm.81FF67EAFB444309855C7F501206A810.edm" hidden="1">#REF!</definedName>
    <definedName name="_bdm.823487677A1F45218D963E5F7008C5E4.edm" hidden="1">#REF!</definedName>
    <definedName name="_bdm.8248A8ECFE7E47DA91E03E1C7F65987A.edm" hidden="1">#REF!</definedName>
    <definedName name="_bdm.82C623CD2C5F4B4989576137C6445EC2.edm" hidden="1">#REF!</definedName>
    <definedName name="_bdm.834BB7A701F84228B5A1B66BC15B61E9.edm" hidden="1">#REF!</definedName>
    <definedName name="_bdm.83ce03a788c345deb98cab037a1dd39f.edm" hidden="1">#REF!</definedName>
    <definedName name="_bdm.8419987BF4904CF68E115E9992CC1CBE.edm" hidden="1">#REF!</definedName>
    <definedName name="_bdm.844AE9B097514A95B4FD5331EA2C8FF7.edm" hidden="1">#REF!</definedName>
    <definedName name="_bdm.84A039B834734A318EEDDE3214C2CEF0.edm" hidden="1">#REF!</definedName>
    <definedName name="_bdm.850616B6421B4B8E8DD496851B7C076C.edm" hidden="1">#REF!</definedName>
    <definedName name="_bdm.850AE4BD2D5F4500BB3E0D8176B1F489.edm" hidden="1">#REF!</definedName>
    <definedName name="_bdm.851D4CA3C2B34CFE8F89FDE1A345E679.edm" hidden="1">#REF!</definedName>
    <definedName name="_bdm.852FE32968DF4F3CB6797F7DDD71C0ED.edm" hidden="1">#REF!</definedName>
    <definedName name="_bdm.8589E3044E7D4BEBB716BC50F2C97355.edm" hidden="1">#REF!</definedName>
    <definedName name="_bdm.85AD6CC2F243495EBFC27F3A0991ACFD.edm" hidden="1">#REF!</definedName>
    <definedName name="_bdm.85C59B4484AF4E248098A3C4FFE81C98.edm" hidden="1">#REF!</definedName>
    <definedName name="_bdm.866DD84208EE4C9AB603A9AAD8FE1930.edm" hidden="1">#REF!</definedName>
    <definedName name="_bdm.868D42030ACE419691D663778BD21134.edm" hidden="1">#REF!</definedName>
    <definedName name="_bdm.86C3A952850F46B7894F6791BB9E6B89.edm" hidden="1">#REF!</definedName>
    <definedName name="_bdm.870C24C40E9F4F16A1F3C33B6FB3E435.edm" hidden="1">#REF!</definedName>
    <definedName name="_bdm.8770AEC9EB894B2DB2EA38BA507EC19F.edm" hidden="1">#REF!</definedName>
    <definedName name="_bdm.87759163132c407e94c71f124e9772fa.edm" hidden="1">#REF!</definedName>
    <definedName name="_bdm.878360853A27420386707A8147C3EE37.edm" hidden="1">#REF!</definedName>
    <definedName name="_bdm.87B961DA449147019B127CB030FB395D.edm" hidden="1">#REF!</definedName>
    <definedName name="_bdm.87BC748036DB4A62AB4E10DC6AF98F63.edm" hidden="1">#REF!</definedName>
    <definedName name="_bdm.87BFD8253B94458A800991E414B0CCA4.edm" hidden="1">#REF!</definedName>
    <definedName name="_bdm.87E5914F56984BF1B4F68E5022DBB8A1.edm" hidden="1">#REF!</definedName>
    <definedName name="_bdm.87F863D88610437AA57CDCC66CC8CF42.edm" hidden="1">#REF!</definedName>
    <definedName name="_bdm.886B08D7D6BE4167B7FAE5D52B8E5B3B.edm" hidden="1">#REF!</definedName>
    <definedName name="_bdm.8871E3E2CB3A478888348CB013DC70FC.edm" hidden="1">#REF!</definedName>
    <definedName name="_bdm.8893698F1C6A4EE19ACEDC3A5B72961C.edm" hidden="1">#REF!</definedName>
    <definedName name="_bdm.88d8732fb7924176b406e3cae6daa43a.edm" hidden="1">#REF!</definedName>
    <definedName name="_bdm.88F21FA2DAA64D92A551CD2957227B9E.edm" hidden="1">#REF!</definedName>
    <definedName name="_bdm.899E787745BD4F428ED03F31AEAB40D0.edm" hidden="1">#REF!</definedName>
    <definedName name="_bdm.89B19642F94A40C487068FE1C5E9E9B0.edm" hidden="1">#REF!</definedName>
    <definedName name="_bdm.89CF28D77F894EF8ABBD883EB12DC07E.edm" hidden="1">#N/A</definedName>
    <definedName name="_bdm.89F30F575E244152B352382563DAF3F0.edm" hidden="1">#REF!</definedName>
    <definedName name="_bdm.8A72D1F85A044E1E88AD42AC84C5766C.edm" hidden="1">#REF!</definedName>
    <definedName name="_bdm.8A96167358574C9FAC97502EE253DC52.edm" hidden="1">#REF!</definedName>
    <definedName name="_bdm.8A98AE342B7C4EF7B1D7929A98324066.edm" hidden="1">#REF!</definedName>
    <definedName name="_bdm.8ACAE61AFEF744EEB839043FA07C2598.edm" hidden="1">#REF!</definedName>
    <definedName name="_bdm.8BBFF74A1D0D4BA8B17D3C55F71A38BD.edm" hidden="1">#N/A</definedName>
    <definedName name="_bdm.8BF2AEA7EF6D48A08BF046805387368F.edm" hidden="1">#REF!</definedName>
    <definedName name="_bdm.8cae0db09c6c4488880d2934bb301612.edm" hidden="1">#REF!</definedName>
    <definedName name="_bdm.8ce19edc4862452e87e8cc143ed6b827.edm" hidden="1">#REF!</definedName>
    <definedName name="_bdm.8D77E532B37B446CAF9467CDA28BF45F.edm" hidden="1">#REF!</definedName>
    <definedName name="_bdm.8DF53E19205C4757AA1C3CBC5A76E966.edm" hidden="1">#N/A</definedName>
    <definedName name="_bdm.8E051EB5E6E54434A1A46654213A07E1.edm" hidden="1">#REF!</definedName>
    <definedName name="_bdm.8E0C77D227104365A771E83C48871A61.edm" hidden="1">#REF!</definedName>
    <definedName name="_bdm.8EDB28874E7740DAB3588584BA6B3AC0.edm" hidden="1">#REF!</definedName>
    <definedName name="_bdm.8EF79DCE6E864F6394F1234C13705880.edm" hidden="1">#REF!</definedName>
    <definedName name="_bdm.8F60C4BD66924B12901A5018301A99E5.edm" hidden="1">#REF!</definedName>
    <definedName name="_bdm.8FC282E07F974EC68465B2729A73AEBF.edm" hidden="1">#REF!</definedName>
    <definedName name="_bdm.9054C6BF376743478B18BE51D669705A.edm" hidden="1">#REF!</definedName>
    <definedName name="_bdm.90B0784874FE4853B3408565A058FCFA.edm" hidden="1">#REF!</definedName>
    <definedName name="_bdm.90EA9F9C51CD4F3F937FF013739DF75F.edm" hidden="1">#REF!</definedName>
    <definedName name="_bdm.911E54EFF8014B7CB9AA15A5B0C8986C.edm" hidden="1">#REF!</definedName>
    <definedName name="_bdm.914F95B52BE347E381BE8A18985008CF.edm" hidden="1">#REF!</definedName>
    <definedName name="_bdm.920F0E4649D64D5AAB5818E6125FC9CD.edm" hidden="1">#REF!</definedName>
    <definedName name="_bdm.9247C296837D4C289E6A6150A2169BD6.edm" hidden="1">#REF!</definedName>
    <definedName name="_bdm.928C59CD1DBC44BFB871ACAA35521496.edm" hidden="1">#REF!</definedName>
    <definedName name="_bdm.92ADCFE7C80C480FA14D0421E4EF7FF4.edm" hidden="1">#N/A</definedName>
    <definedName name="_bdm.93FF2103064D446BAD5621426A1BEA7E.edm" hidden="1">#REF!</definedName>
    <definedName name="_bdm.94138EFA98B4466A9289D90C4E80672C.edm" hidden="1">#REF!</definedName>
    <definedName name="_bdm.9469D00BE2984DC19213EC5E683A1DA5.edm" hidden="1">#REF!</definedName>
    <definedName name="_bdm.949C05C99D054F5BBFD17D52A7806BB6.edm" hidden="1">#REF!</definedName>
    <definedName name="_bdm.94B31A2D1D1B461E95C7E77BFB47C169.edm" hidden="1">#REF!</definedName>
    <definedName name="_bdm.95487077B1F4452AB85A5BFBEC1713C7.edm" hidden="1">#REF!</definedName>
    <definedName name="_bdm.961E269EABFE4B1B9BED05BF4B161ED1.edm" hidden="1">#REF!</definedName>
    <definedName name="_bdm.9632FA047B6C4BD6A9EC28180C36ECC2.edm" hidden="1">#REF!</definedName>
    <definedName name="_bdm.96379920d168492f849c1cd3bd3aaa96.edm" hidden="1">#REF!</definedName>
    <definedName name="_bdm.9644685D1DA347D0922353C0E1BFC3DB.edm" hidden="1">#REF!</definedName>
    <definedName name="_bdm.96AC645C6FA84761AAC367DEDA4E0E6F.edm" hidden="1">#REF!</definedName>
    <definedName name="_bdm.96CFBC7C7B984B93A08E325061FDFC79.edm" hidden="1">#N/A</definedName>
    <definedName name="_bdm.96F5526D5AE245D1A7838FB955649623.edm" hidden="1">#REF!</definedName>
    <definedName name="_bdm.97344B0D9A4C477D82457FFA795BB222.edm" hidden="1">#REF!</definedName>
    <definedName name="_bdm.9745FB7993B04699B42193AA6CCF77CA.edm" hidden="1">#REF!</definedName>
    <definedName name="_bdm.97CFCA45DF444212A3DA20EB36850DA5.edm" hidden="1">#REF!</definedName>
    <definedName name="_bdm.97EE8643A0E7469496E18EAF303971F8.edm" hidden="1">#REF!</definedName>
    <definedName name="_bdm.98B65313C9A94C659B8680866B9FCD86.edm" hidden="1">#REF!</definedName>
    <definedName name="_bdm.994A4668454944FBB1C5DDA2B5FD8AFB.edm" hidden="1">#REF!</definedName>
    <definedName name="_bdm.9A5225E95A2D4C4287751E0D05762210.edm" hidden="1">#REF!</definedName>
    <definedName name="_bdm.9B321417FFFF46E8ADCD2D9B1CECF853.edm" hidden="1">#REF!</definedName>
    <definedName name="_bdm.9BF670EAB2C6478E8D6FCBDF2B466148.edm" hidden="1">#N/A</definedName>
    <definedName name="_bdm.9C21BAD912EF47FAB9374D2495C53DCB.edm" hidden="1">#REF!</definedName>
    <definedName name="_bdm.9C48A1BD35184FD9A70D9B8A6925236A.edm" hidden="1">#REF!</definedName>
    <definedName name="_bdm.9C6069F144254C74A719C2231972252C.edm" hidden="1">#N/A</definedName>
    <definedName name="_bdm.9C856E89143D48DA8D43B68A848450C8.edm" hidden="1">#REF!</definedName>
    <definedName name="_bdm.9D9B05933CB34745B49ACE9847EBFF9F.edm" hidden="1">#REF!</definedName>
    <definedName name="_bdm.9DA4409538444026B9013203F74C4D93.edm" hidden="1">#REF!</definedName>
    <definedName name="_bdm.9E9E3CAF68A54013802A8894C68A8462.edm" hidden="1">#REF!</definedName>
    <definedName name="_bdm.9EAFE71B9B8E4E4982E2B8B8300A3256.edm" hidden="1">#REF!</definedName>
    <definedName name="_bdm.9F59095964A84E14BEA36731C87C11B2.edm" hidden="1">#REF!</definedName>
    <definedName name="_bdm.9F59615942434146918078C2CCE6FDD9.edm" hidden="1">#REF!</definedName>
    <definedName name="_bdm.9F691960B8AF4C5DAFF593D74A26C447.edm" hidden="1">#REF!</definedName>
    <definedName name="_bdm.A005919F036F4192A1FF337C4C62AE2F.edm" hidden="1">#REF!</definedName>
    <definedName name="_bdm.A011EDABC44D4E0AA7A3CF69E989CF39.edm" hidden="1">#REF!</definedName>
    <definedName name="_bdm.A083EAF8A1784A55839328CE4289C277.edm" hidden="1">#REF!</definedName>
    <definedName name="_bdm.A0B3F3377BFB4E7D84808DA6F4E10CED.edm" hidden="1">#REF!</definedName>
    <definedName name="_bdm.A0BDE2963B3141BCB436F1876B2A6863.edm" hidden="1">#REF!</definedName>
    <definedName name="_bdm.A171AFA25FC347DCB090995DD47E7C74.edm" hidden="1">#REF!</definedName>
    <definedName name="_bdm.A176E8EC836F4DF595760372F0D223D6.edm" hidden="1">#REF!</definedName>
    <definedName name="_bdm.a1cdd3a62e56448b9d08b1f6f3315623.edm" hidden="1">#REF!</definedName>
    <definedName name="_bdm.A1F4663007E44ABA9D3CCCB972258288.edm" hidden="1">#REF!</definedName>
    <definedName name="_bdm.A200B36FB3C2408FB95166F800C8BF7A.edm" hidden="1">#REF!</definedName>
    <definedName name="_bdm.A21D2A7610974C00B7A4734DC56DBE23.edm" hidden="1">#REF!</definedName>
    <definedName name="_bdm.A35849B828674CB88D1C05A3F5724DE4.edm" hidden="1">#REF!</definedName>
    <definedName name="_bdm.A3BA1C4003B144C8899C4BB8682B9177.edm" hidden="1">#REF!</definedName>
    <definedName name="_bdm.A4207911097045889D7911848C47BF5A.edm" hidden="1">#REF!</definedName>
    <definedName name="_bdm.A547B01DAEBF4BE0B5943B4B64CAD2C2.edm" hidden="1">#REF!</definedName>
    <definedName name="_bdm.A5F011DBFB124AAFB78A175A74CDB066.edm" hidden="1">#REF!</definedName>
    <definedName name="_bdm.A5F6A51D04ED49ED887352AD8FABC2F0.edm" hidden="1">#REF!</definedName>
    <definedName name="_bdm.A62C6A7F6A5B405896F204BBB51C5D36.edm" hidden="1">#REF!</definedName>
    <definedName name="_bdm.a663bfa59b414e94b58c250a4bbcfd6c.edm" hidden="1">#REF!</definedName>
    <definedName name="_bdm.A6AAB8D9F75B49939B5C50374AEB77A8.edm" hidden="1">#REF!</definedName>
    <definedName name="_bdm.A6AB18781854478DA2162839C1AECEFC.edm" hidden="1">#REF!</definedName>
    <definedName name="_bdm.A6C7C0EFC1E84F0A9306FD615ABA7778.edm" hidden="1">#REF!</definedName>
    <definedName name="_bdm.a769643dd5df43aba1087057f11589df.edm" hidden="1">#REF!</definedName>
    <definedName name="_bdm.A772922A78584DA3A91B48218A9713C6.edm" hidden="1">#N/A</definedName>
    <definedName name="_bdm.a7af0964fde04698bb76516635e54b24.edm" hidden="1">#REF!</definedName>
    <definedName name="_bdm.A7E61620F4704F81A20F7B9E111BAD2A.edm" hidden="1">#REF!</definedName>
    <definedName name="_bdm.A7EEE5752B7443E2BD8A51FDFB5B64EB.edm" hidden="1">#REF!</definedName>
    <definedName name="_bdm.A82A6840926043F5A9B6BACCB9B184CB.edm" hidden="1">#REF!</definedName>
    <definedName name="_bdm.A8544A84F9A14D60A8B9990AD19421C2.edm" hidden="1">#REF!</definedName>
    <definedName name="_bdm.A870654FE9C74404A16CADA08E1BE2F3.edm" hidden="1">#REF!</definedName>
    <definedName name="_bdm.A885C504D95C48598D81F2F98F7E3A9C.edm" hidden="1">#REF!</definedName>
    <definedName name="_bdm.A8B3277704204F6C85BBEC40311A8A3B.edm" hidden="1">#REF!</definedName>
    <definedName name="_bdm.A9295D068E8C4D858E2C03F9430AC6BD.edm" hidden="1">#REF!</definedName>
    <definedName name="_bdm.A9A64E560AF943A68B8DFD3EB496C127.edm" hidden="1">#REF!</definedName>
    <definedName name="_bdm.A9BF9E64F3604D9683312A11438DD39A.edm" hidden="1">#REF!</definedName>
    <definedName name="_bdm.AAD4134B29734124BB3F2BC54EF371C3.edm" hidden="1">#REF!</definedName>
    <definedName name="_bdm.ABAB3E3F5FFE4ABEB7F351791104805A.edm" hidden="1">#REF!</definedName>
    <definedName name="_bdm.ABC519C33010453592E283BAC0D4A176.edm" hidden="1">#REF!</definedName>
    <definedName name="_bdm.abe894eba0f54a659ae3366735cf3004.edm" hidden="1">#REF!</definedName>
    <definedName name="_bdm.AD1B59DF74924F05AA91BF2F30389843.edm" hidden="1">#REF!</definedName>
    <definedName name="_bdm.ada0a20097f341c89861d637f686b33a.edm" hidden="1">#REF!</definedName>
    <definedName name="_bdm.ADA242F9FB8444A6BE0F89D976E7381A.edm" hidden="1">#REF!</definedName>
    <definedName name="_bdm.ADC702C114394BA88BBD75E061C39A4B.edm" hidden="1">#REF!</definedName>
    <definedName name="_bdm.ADC9DFBD081541E9BD22F804C6C47AB6.edm" hidden="1">#REF!</definedName>
    <definedName name="_bdm.AE6458CB64C5434992E8BCB59E496918.edm" hidden="1">#REF!</definedName>
    <definedName name="_bdm.AEC9D9C9010D425D838DD3658711A5A7.edm" hidden="1">#REF!</definedName>
    <definedName name="_bdm.AF69B80B00294D78A89B04FE36089577.edm" hidden="1">#REF!</definedName>
    <definedName name="_bdm.AF76B099559942DB85EC2D41D3C8EAA1.edm" hidden="1">#REF!</definedName>
    <definedName name="_bdm.af77c955d29e43d6b93905a494f302c4.edm" hidden="1">#REF!</definedName>
    <definedName name="_bdm.AFA5325CABEF411D973B2A96C516455C.edm" hidden="1">#REF!</definedName>
    <definedName name="_bdm.AFC2189EABA44FA69EEA218A6AB812BC.edm" hidden="1">#REF!</definedName>
    <definedName name="_bdm.B0460773724046718E68B231236A21D1.edm" hidden="1">#REF!</definedName>
    <definedName name="_bdm.B0BB30B513BE4AEB9426F6A0B3BB5524.edm" hidden="1">#REF!</definedName>
    <definedName name="_bdm.B0EAC3B80D4E46F59C76E3AEBCE43468.edm" hidden="1">#REF!</definedName>
    <definedName name="_bdm.B10784256E1C4F8DB568036FEB0C5E76.edm" hidden="1">#REF!</definedName>
    <definedName name="_bdm.B10E2FAFC8FB4065BE0C3F719ABFBFA2.edm" hidden="1">#REF!</definedName>
    <definedName name="_bdm.B163EC336551446BA4175F19A3887FB0.edm" hidden="1">#REF!</definedName>
    <definedName name="_bdm.B192D2EC91F34D34B517B2685627EAFB.edm" hidden="1">#REF!</definedName>
    <definedName name="_bdm.B1ABC27FBBD74864AC356ACD855FA0EC.edm" hidden="1">#REF!</definedName>
    <definedName name="_bdm.B1DFB99349D04CCBB94622123E882476.edm" hidden="1">#REF!</definedName>
    <definedName name="_bdm.B247012250A4422FBB77500A9B8150A3.edm" hidden="1">#REF!</definedName>
    <definedName name="_bdm.B24CAEC1D3DD48CA87FD1DA0EFE2C6AB.edm" hidden="1">#REF!</definedName>
    <definedName name="_bdm.B35B2E1F83714D61ABE0A7211A39B3F1.edm" hidden="1">#REF!</definedName>
    <definedName name="_bdm.B36056679948470293DF3F31FF20A1D6.edm" hidden="1">#REF!</definedName>
    <definedName name="_bdm.B36CC10108C94BCD94F57499E001DC35.edm" hidden="1">#REF!</definedName>
    <definedName name="_bdm.B37B993A662449FCA24860E3ACD47F95.edm" hidden="1">#N/A</definedName>
    <definedName name="_bdm.B3A1F119AA0F4FD4A43ED8A4E0DC3195.edm" hidden="1">#REF!</definedName>
    <definedName name="_bdm.B3A26AE0A20349E19F08C4F7A66AA4C1.edm" hidden="1">#REF!</definedName>
    <definedName name="_bdm.B3B643F801CD4FB4B91CA675233213F0.edm" hidden="1">#REF!</definedName>
    <definedName name="_bdm.B3C0D96AED1049FB8AC4189FEEA73ACA.edm" hidden="1">#REF!</definedName>
    <definedName name="_bdm.B3E29DC60D2849C7BD44C2ABBC52B4FC.edm" hidden="1">#REF!</definedName>
    <definedName name="_bdm.B3F3E9A6111840A48A1EC7BFDD22FB11.edm" hidden="1">#REF!</definedName>
    <definedName name="_bdm.B45788FC3BFD444CBEAF686B85D21088.edm" hidden="1">#REF!</definedName>
    <definedName name="_bdm.b475780325394fc99933ee88fde0237a.edm" hidden="1">#REF!</definedName>
    <definedName name="_bdm.b4b92b0f3b554dee8b11ff7d00fe771e.edm" hidden="1">#REF!</definedName>
    <definedName name="_bdm.B4ED8E80AA9342549DA984BA9A81EF22.edm" hidden="1">#REF!</definedName>
    <definedName name="_bdm.B5AA4D493B8F4944831CC7956F823060.edm" hidden="1">#REF!</definedName>
    <definedName name="_bdm.B61C053E83184FE99A82873DA6EA4585.edm" hidden="1">#REF!</definedName>
    <definedName name="_bdm.B6A43909715E46B29CB7E60C406B5E66.edm" hidden="1">#REF!</definedName>
    <definedName name="_bdm.b6aad416b0eb4ee69ce53119c8fe3a95.edm" hidden="1">#REF!</definedName>
    <definedName name="_bdm.B719BC01187A462BAF308003265BED53.edm" hidden="1">#REF!</definedName>
    <definedName name="_bdm.B75338C2D4554E7EB52A442D1AA13EBE.edm" hidden="1">#REF!</definedName>
    <definedName name="_bdm.B76CA12CA0F64B0DB9FD04ACF7DF2942.edm" hidden="1">#REF!</definedName>
    <definedName name="_bdm.B76F3C417F8240BE81860A25441AF2D1.edm" hidden="1">#REF!</definedName>
    <definedName name="_bdm.B7A1221BE11B435C824E25CC451C521D.edm" hidden="1">#REF!</definedName>
    <definedName name="_bdm.B7A598A474944C2B807EBD4FE8DB51D7.edm" hidden="1">#REF!</definedName>
    <definedName name="_bdm.B7ADAF57779046FB98D92575D88EA052.edm" hidden="1">#REF!</definedName>
    <definedName name="_bdm.B7E7CCEAEEC1407DB07FB1B3F29B6539.edm" hidden="1">#REF!</definedName>
    <definedName name="_bdm.B8A90715B1D6496CBC8A5608E354D36C.edm" hidden="1">#REF!</definedName>
    <definedName name="_bdm.B8AC482DE91846C49F70B7DBBF6356E7.edm" hidden="1">#REF!</definedName>
    <definedName name="_bdm.B8EC5AE1DD8B4C2782ADC4F1D66E4A9F.edm" hidden="1">#N/A</definedName>
    <definedName name="_bdm.B952CC5B49E34ED08063EF01B259A2DD.edm" hidden="1">#REF!</definedName>
    <definedName name="_bdm.B9A660B732094214BD8FD30C78D1832C.edm" hidden="1">#REF!</definedName>
    <definedName name="_bdm.BA8D4ABA219544FE9073DF25FC3EC32D.edm" hidden="1">#N/A</definedName>
    <definedName name="_bdm.BAA49830A7584C0599D78EDC7CDD3F0C.edm" hidden="1">#REF!</definedName>
    <definedName name="_bdm.BB32CE11E7E944EEBCA215F3D64D4114.edm" hidden="1">#REF!</definedName>
    <definedName name="_bdm.BC2155E0C45143F3930C578230DDD75F.edm" hidden="1">#REF!</definedName>
    <definedName name="_bdm.BC73C1315733463ABA8F35CF36E670D2.edm" hidden="1">#REF!</definedName>
    <definedName name="_bdm.BCA6AF0DFD4540248170930B17F69E0E.edm" hidden="1">#REF!</definedName>
    <definedName name="_bdm.BCB47E95C02748F0BA6AD339B13ABCB5.edm" hidden="1">#REF!</definedName>
    <definedName name="_bdm.BD0EEB82D7A945598DA895ABBD46C769.edm" hidden="1">#REF!</definedName>
    <definedName name="_bdm.BDAA7DA2159D42519FCC3124E86DA91E.edm" hidden="1">#REF!</definedName>
    <definedName name="_bdm.BDC1FD98EE25470785A0DF77B66BEFF9.edm" hidden="1">#REF!</definedName>
    <definedName name="_bdm.BDC1FED2201E466484665DB710F562A2.edm" hidden="1">#REF!</definedName>
    <definedName name="_bdm.BDD423FAA4794F7095A8F4CDA1FC878B.edm" hidden="1">#N/A</definedName>
    <definedName name="_bdm.BDEBEC60AE80489889AA03FBD3A5FD1D.edm" hidden="1">#REF!</definedName>
    <definedName name="_bdm.BE609197A02844FFA0BF2318A3A55033.edm" hidden="1">#REF!</definedName>
    <definedName name="_bdm.BE8A839F129543049BB92237EF3A542C.edm" hidden="1">#REF!</definedName>
    <definedName name="_bdm.BE93CD1B20EF49488901783F7254DDD2.edm" hidden="1">#REF!</definedName>
    <definedName name="_bdm.BEAAA9F8FDB1463196DB116D2701DF68.edm" hidden="1">#REF!</definedName>
    <definedName name="_bdm.BEFEDB6D7D6E49AE8A2C3E1DFDA02D70.edm" hidden="1">#REF!</definedName>
    <definedName name="_bdm.BF7E7EE9829A4E1DA002B1242877B70A.edm" hidden="1">#REF!</definedName>
    <definedName name="_bdm.BF83D8E8890A41C7BDF11ABCEA3F47D7.edm" hidden="1">#REF!</definedName>
    <definedName name="_bdm.C020B063AC0D4C44B15571544D8FD6E3.edm" hidden="1">#N/A</definedName>
    <definedName name="_bdm.C0CCC6DD41724F05A296FF8E0AC00381.edm" hidden="1">#REF!</definedName>
    <definedName name="_bdm.c0f6d0f1d536453ea6fdce760c3e8318.edm" hidden="1">#REF!</definedName>
    <definedName name="_bdm.C118B680D26B4864AF52BC65A4AE3115.edm" hidden="1">#REF!</definedName>
    <definedName name="_bdm.C17B2E9B3DFB41019E65CB1F8647D1CA.edm" hidden="1">#REF!</definedName>
    <definedName name="_bdm.C188DEB9EA794D2B9424146E2B96FFB1.edm" hidden="1">#REF!</definedName>
    <definedName name="_bdm.C223D3CA36D8473D903B3CCDA54FE9EF.edm" hidden="1">#REF!</definedName>
    <definedName name="_bdm.C24676C0DD944A9184B62ACC16DD9450.edm" hidden="1">#N/A</definedName>
    <definedName name="_bdm.C2AA8792B3C34C72A8CCB85E5BD626E8.edm" hidden="1">#REF!</definedName>
    <definedName name="_bdm.C2D188A744CB405CA437BE468542B365.edm" hidden="1">#REF!</definedName>
    <definedName name="_bdm.C3136FA4CD1D44EDAE0C751800A92804.edm" hidden="1">#REF!</definedName>
    <definedName name="_bdm.C315CC56397E42E38BFC631620C6B61E.edm" hidden="1">#REF!</definedName>
    <definedName name="_bdm.C34C360C12424431B087EA96A9D289C0.edm" hidden="1">#REF!</definedName>
    <definedName name="_bdm.C36953516BD74AEF874862E36EF40E33.edm" hidden="1">#REF!</definedName>
    <definedName name="_bdm.C3BC7AF78D374EDF98667012677068E6.edm" hidden="1">#REF!</definedName>
    <definedName name="_bdm.C3D03C429E404605AAC8AF191C9747A2.edm" hidden="1">#REF!</definedName>
    <definedName name="_bdm.C4003B6EF40D4A6BBF28E40393EE55EF.edm" hidden="1">#REF!</definedName>
    <definedName name="_bdm.C43B652A294D4342A4ED614ED3BC5B8D.edm" hidden="1">#N/A</definedName>
    <definedName name="_bdm.C44E31DF6C60426E880C72CDF290FE31.edm" hidden="1">#REF!</definedName>
    <definedName name="_bdm.C47B9538BB5449959AA2CAF8EB9D640D.edm" hidden="1">#REF!</definedName>
    <definedName name="_bdm.C4EED413D592443CBE826008E93517E5.edm" hidden="1">#REF!</definedName>
    <definedName name="_bdm.C577BC48D96C4D9E8AC9C81BD376F958.edm" hidden="1">#REF!</definedName>
    <definedName name="_bdm.C5BA63E6C0C24D148C0264F84469C2DC.edm" hidden="1">#REF!</definedName>
    <definedName name="_bdm.c5c8e5de92be4fa58aa5ef6dfceb2734.edm" hidden="1">#REF!</definedName>
    <definedName name="_bdm.C5CDD6CD08B64EB3B2FAD7133534E29E.edm" hidden="1">#REF!</definedName>
    <definedName name="_bdm.C5ECE74E82D743E49D096FEA92D25F80.edm" hidden="1">#REF!</definedName>
    <definedName name="_bdm.C5FD2C8CCA304694AB7FE1AB75EE358C.edm" hidden="1">#REF!</definedName>
    <definedName name="_bdm.C65D802CEB204835BAE428B65DCB383E.edm" hidden="1">#REF!</definedName>
    <definedName name="_bdm.C6B00C8DBCAD4994AB92FBFC15799765.edm" hidden="1">#REF!</definedName>
    <definedName name="_bdm.C6C6E9AA34B94C8CAC426EA77698E49D.edm" hidden="1">#REF!</definedName>
    <definedName name="_bdm.C75CC61ADB47476E9F1550AE43D3D505.edm" hidden="1">#REF!</definedName>
    <definedName name="_bdm.C78AB2123DF3451B8C1EE1B2A7945F00.edm" hidden="1">#REF!</definedName>
    <definedName name="_bdm.C7CC55C9ABCC45E884F97F9F2E3F4C20.edm" hidden="1">#REF!</definedName>
    <definedName name="_bdm.C7CD11C3F86D46A48F478013868C4CBE.edm" hidden="1">#REF!</definedName>
    <definedName name="_bdm.c7e04ddc6089478a82435069bb237193.edm" hidden="1">#REF!</definedName>
    <definedName name="_bdm.C8144AB8BDAC4543AEC32E2E0C6D7CB2.edm" hidden="1">#REF!</definedName>
    <definedName name="_bdm.C82F807D217549468C73B1E720C7040B.edm" hidden="1">#N/A</definedName>
    <definedName name="_bdm.c833b654566042c69d5030e5b8ff55d1.edm" hidden="1">#REF!</definedName>
    <definedName name="_bdm.C8DE2A5F007B4B69977AB88275E4F75B.edm" hidden="1">#N/A</definedName>
    <definedName name="_bdm.C8EFEC780A184266BBFC3C90C0351971.edm" hidden="1">#REF!</definedName>
    <definedName name="_bdm.C90FF997EACE4DF091B6FBDFDAFD1BD1.edm" hidden="1">#N/A</definedName>
    <definedName name="_bdm.C91F5F3D079A4D32A04223D4D2D0D2EF.edm" hidden="1">#REF!</definedName>
    <definedName name="_bdm.C9D51BF8D5BD4E55BFE7CC9D89F9F71D.edm" hidden="1">#REF!</definedName>
    <definedName name="_bdm.CAF4FB6FAE7D4F6DB04ED90FC5F56A8A.edm" hidden="1">#REF!</definedName>
    <definedName name="_bdm.CB259BD4849049109A20B61D26E7B3A1.edm" hidden="1">#REF!</definedName>
    <definedName name="_bdm.CB3B16D348294B05801E9BC97F3A8FE6.edm" hidden="1">#REF!</definedName>
    <definedName name="_bdm.CB9D49378CD94A6EBD6000C1E8C621C0.edm" hidden="1">#REF!</definedName>
    <definedName name="_bdm.CB9FD158661B4BA0BA53F4BD249E473F.edm" hidden="1">#REF!</definedName>
    <definedName name="_bdm.cc6bbe1a02f847b79078f48508514510.edm" hidden="1">#REF!</definedName>
    <definedName name="_bdm.CC7E309B53BE4D5BB40EAE1826B1782B.edm" hidden="1">#REF!</definedName>
    <definedName name="_bdm.CCEAF1C7CD844F1680C21E598238AD7E.edm" hidden="1">#REF!</definedName>
    <definedName name="_bdm.CD023444B8B1449AB52C4BF72A4CDF0C.edm" hidden="1">#REF!</definedName>
    <definedName name="_bdm.CD0AF44576494F669EEC1856C26E079A.edm" hidden="1">#REF!</definedName>
    <definedName name="_bdm.CD7D288B5176451BBC3359C071E017A8.edm" hidden="1">#REF!</definedName>
    <definedName name="_bdm.CE09E2743BB84A9CB308426E2B57BD1F.edm" hidden="1">#REF!</definedName>
    <definedName name="_bdm.CE7525C770314C5EBC462D4F33C8BA88.edm" hidden="1">#REF!</definedName>
    <definedName name="_bdm.cebe47e27fad4100880bf12becd4f5a2.edm" hidden="1">#REF!</definedName>
    <definedName name="_bdm.cec6b49d6bae40bd83022d45095cfa88.edm" hidden="1">#REF!</definedName>
    <definedName name="_bdm.CF504156952E4862A71E630CECD69742.edm" hidden="1">#N/A</definedName>
    <definedName name="_bdm.CFC47915FF3C4C8FBFDDD1589C461A25.edm" hidden="1">#REF!</definedName>
    <definedName name="_bdm.CFDF3840DD524B12A80B7C259569BB0C.edm" hidden="1">#REF!</definedName>
    <definedName name="_bdm.D0377E1C8DE54B7FA7FA0E4499B99046.edm" hidden="1">#REF!</definedName>
    <definedName name="_bdm.D03F2FB4509A4C3983225A1C178C71D6.edm" hidden="1">#REF!</definedName>
    <definedName name="_bdm.d05420a173b14500a65d070835826612.edm" hidden="1">#REF!</definedName>
    <definedName name="_bdm.D087432CABC64D528138384BF58FA12E.edm" hidden="1">#REF!</definedName>
    <definedName name="_bdm.D0D46F8838734D618DC179E0811741BF.edm" hidden="1">#REF!</definedName>
    <definedName name="_bdm.D13392B253C54657B4D3854DEF89B759.edm" hidden="1">#REF!</definedName>
    <definedName name="_bdm.D1639D7B41F4452889DDB6990322189E.edm" hidden="1">#REF!</definedName>
    <definedName name="_bdm.d1eb369335c54a0ba4f874511d3daab3.edm" hidden="1">#REF!</definedName>
    <definedName name="_bdm.D22F27912B7749F9864354DF587FDA45.edm" hidden="1">#REF!</definedName>
    <definedName name="_bdm.D23F38D4A8044BA59DB4CD41124D0E2A.edm" hidden="1">#N/A</definedName>
    <definedName name="_bdm.D2723C6F26324CA3AFE6C0B10EF011E1.edm" hidden="1">#N/A</definedName>
    <definedName name="_bdm.D2AF1D2075364EAAACE5EB5300AE11DD.edm" hidden="1">#REF!</definedName>
    <definedName name="_bdm.D2AFCB292DA8407D890C0449A41F5005.edm" hidden="1">#REF!</definedName>
    <definedName name="_bdm.D389A725E60E4008B21A64BD54E968CC.edm" hidden="1">#REF!</definedName>
    <definedName name="_bdm.D3A1CCA9D9BF4F94A3233FABC8D7EFF9.edm" hidden="1">#N/A</definedName>
    <definedName name="_bdm.d3f7c0278e6744088efe2a3a954dcff4.edm" hidden="1">#REF!</definedName>
    <definedName name="_bdm.d3fe8bd0694a4e3f93ae7ff05e08ea15.edm" hidden="1">#REF!</definedName>
    <definedName name="_bdm.D46855DF652F42BE89C491E9A6869A75.edm" hidden="1">#REF!</definedName>
    <definedName name="_bdm.D4F64094C43D427AAFE5C5E04347CCEF.edm" hidden="1">#REF!</definedName>
    <definedName name="_bdm.d4f7e7ddca924e7aa0c33a022c99fadd.edm" hidden="1">#REF!</definedName>
    <definedName name="_bdm.d5104c14e4844cdcbc3e9b933e36d0e4.edm" hidden="1">#REF!</definedName>
    <definedName name="_bdm.D57FF6A6B20649F1A3579202C5A11866.edm" hidden="1">#REF!</definedName>
    <definedName name="_bdm.D606416E73DE4E22A0519975D6681890.edm" hidden="1">#N/A</definedName>
    <definedName name="_bdm.D6573D3A35424DDCA4CFBB49ADB076F0.edm" hidden="1">#REF!</definedName>
    <definedName name="_bdm.D65BDCF79D754BB4B42B44022F70F9C4.edm" hidden="1">#REF!</definedName>
    <definedName name="_bdm.d6e445fe2b6b46898761f0d0690bc24e.edm" hidden="1">#REF!</definedName>
    <definedName name="_bdm.D6F85CF0625546C5A7A85D94D9266BC7.edm" hidden="1">#REF!</definedName>
    <definedName name="_bdm.D7143412870143B88896618723257A5F.edm" hidden="1">#N/A</definedName>
    <definedName name="_bdm.d7de4209871f4e588824d80844eb6f41.edm" hidden="1">#REF!</definedName>
    <definedName name="_bdm.D8307BD291CB49F8B1709E4F14EEC74C.edm" hidden="1">#REF!</definedName>
    <definedName name="_bdm.D85DDD0F8D4E4905AAD681F783632E5A.edm" hidden="1">#REF!</definedName>
    <definedName name="_bdm.D8ABD9AB70294DB5BEA2ECE450EBC7A7.edm" hidden="1">#REF!</definedName>
    <definedName name="_bdm.D8D3B4549DDD45CF80B40AA2ED3AA915.edm" hidden="1">#REF!</definedName>
    <definedName name="_bdm.D9240CD612784946AE489AF024C41A9C.edm" hidden="1">#REF!</definedName>
    <definedName name="_bdm.d982dcf1514b4d779a75e517a4d9c16c.edm" hidden="1">#REF!</definedName>
    <definedName name="_bdm.D9BA0C31DE6E4B5A8AC16AA770C81360.edm" hidden="1">#REF!</definedName>
    <definedName name="_bdm.D9D0A6561F92482AAFC2950BC6C6EE14.edm" hidden="1">#REF!</definedName>
    <definedName name="_bdm.D9FB61B424AE4496927688B25FF4922F.edm" hidden="1">#REF!</definedName>
    <definedName name="_bdm.da0c9f0d26e94cc8b45d085f24d9c2a5.edm" hidden="1">#REF!</definedName>
    <definedName name="_bdm.DA78BF6F3E2840EDA732188BC05DD8F6.edm" hidden="1">#REF!</definedName>
    <definedName name="_bdm.daeeb1b6d6e64d9297066ce3cf5b5045.edm" hidden="1">#REF!</definedName>
    <definedName name="_bdm.DB3915B55B29405FBE9702DD900A267E.edm" hidden="1">#REF!</definedName>
    <definedName name="_bdm.DB9FA5EA03D44F968604A43D806E4B29.edm" hidden="1">#REF!</definedName>
    <definedName name="_bdm.DC407A0C60E746AFB780F7C7FEB95B1D.edm" hidden="1">#REF!</definedName>
    <definedName name="_bdm.DCB271D75F644A1D9703A2EA034C9D85.edm" hidden="1">#N/A</definedName>
    <definedName name="_bdm.DCC8E87567A2498CACB8439CE450514C.edm" hidden="1">#REF!</definedName>
    <definedName name="_bdm.DCC93CD29D0241C9841E2FEEAF5D1F31.edm" hidden="1">#REF!</definedName>
    <definedName name="_bdm.DD291B7A4FCB40A982FB447F9B317DEC.edm" hidden="1">#REF!</definedName>
    <definedName name="_bdm.DDFD186977C3490DB27E6BDB784C088E.edm" hidden="1">#REF!</definedName>
    <definedName name="_bdm.DF13B76A3159427B8FE398AD45B24A7B.edm" hidden="1">#REF!</definedName>
    <definedName name="_bdm.DF152A06B81C4D89A682263382970F53.edm" hidden="1">#REF!</definedName>
    <definedName name="_bdm.DF9381B5BBB046DC99A6B96F64157520.edm" hidden="1">#REF!</definedName>
    <definedName name="_bdm.DFA4C1FA456E44C4BFBF20FA47D1059E.edm" hidden="1">#REF!</definedName>
    <definedName name="_bdm.E027FFAC9F254481AABB68957E5BB9B5.edm" hidden="1">#REF!</definedName>
    <definedName name="_bdm.E06E122B22B34E4E8582EA3D2C622200.edm" hidden="1">#REF!</definedName>
    <definedName name="_bdm.E07111483A264A44BBDD3D7CC117226B.edm" hidden="1">#REF!</definedName>
    <definedName name="_bdm.E075D5AE4BA7417A98EA57DD72697A06.edm" hidden="1">#REF!</definedName>
    <definedName name="_bdm.E115715BB4F341BB98322014E54440E6.edm" hidden="1">#REF!</definedName>
    <definedName name="_bdm.E12C3D89349349D18653C1AEF5DF7492.edm" hidden="1">#REF!</definedName>
    <definedName name="_bdm.E17A2BB3FABA4AB7AA405F12EC60C630.edm" hidden="1">#REF!</definedName>
    <definedName name="_bdm.E186AD7112F24AB2B86E8547F206DA57.edm" hidden="1">#REF!</definedName>
    <definedName name="_bdm.E1EA475B987648A98172F5F40C0802E1.edm" hidden="1">#REF!</definedName>
    <definedName name="_bdm.E1F62C2DBFA44C29ACA071E3717B64F4.edm" hidden="1">#REF!</definedName>
    <definedName name="_bdm.E1F6C7C10F6441918847AAF196ABEF0D.edm" hidden="1">#REF!</definedName>
    <definedName name="_bdm.E25DFB2D5F7348FAA986B280A4191B95.edm" hidden="1">#REF!</definedName>
    <definedName name="_bdm.E2674391A4C441929B998C77E1B273E2.edm" hidden="1">#N/A</definedName>
    <definedName name="_bdm.E273D27906D6450286F8CB2DD5009A93.edm" hidden="1">#REF!</definedName>
    <definedName name="_bdm.E301D10B88FE49F2B5A5CEFC37657D97.edm" hidden="1">#REF!</definedName>
    <definedName name="_bdm.E312ACAA5FDC493390518A75B2C57BEF.edm" hidden="1">#REF!</definedName>
    <definedName name="_bdm.E3328CDE4E0241DA9F85DEBF2ED27A58.edm" hidden="1">#REF!</definedName>
    <definedName name="_bdm.E34D2C5790A44BE29B57D6CB90D551BC.edm" hidden="1">#REF!</definedName>
    <definedName name="_bdm.E3549AC9B09342AEA3FA0E26C7064725.edm" hidden="1">#REF!</definedName>
    <definedName name="_bdm.E3B69E8CE6D348F9B4943039EC332770.edm" hidden="1">#N/A</definedName>
    <definedName name="_bdm.e3f4af1629454d7eb795d80c17b90f8a.edm" hidden="1">#REF!</definedName>
    <definedName name="_bdm.e4c0b0fd43da4543b5e59dcad51a5da8.edm" hidden="1">#REF!</definedName>
    <definedName name="_bdm.E4D3AA90D6B7410BB684D6CE6E20586B.edm" hidden="1">#REF!</definedName>
    <definedName name="_bdm.E64E05DC32B5498FB5CD4C3EAA6F53A8.edm" hidden="1">#REF!</definedName>
    <definedName name="_bdm.E69D8E4AF86648989FC27EE38AEBFAFB.edm" hidden="1">#REF!</definedName>
    <definedName name="_bdm.E6B8CCCF08194C44AA39E3B9CC05F2A2.edm" hidden="1">#REF!</definedName>
    <definedName name="_bdm.E7491DD59B6B4D09836CF2599F853FFC.edm" hidden="1">#REF!</definedName>
    <definedName name="_bdm.E7921915DFA04BE9AD33D494D44ABEF0.edm" hidden="1">#REF!</definedName>
    <definedName name="_bdm.E7D4F600AEB946A6B094878EBFE48A39.edm" hidden="1">#REF!</definedName>
    <definedName name="_bdm.E80E0DDC92694C9FAFBB732EE74B9374.edm" hidden="1">#REF!</definedName>
    <definedName name="_bdm.E80E67F243F9430B936B5E73BF45E27D.edm" hidden="1">#REF!</definedName>
    <definedName name="_bdm.E81421DA6AF94C89A077CB1DE40EA461.edm" hidden="1">#N/A</definedName>
    <definedName name="_bdm.E850BD7AB7294631B8587BD80E04DD87.edm" hidden="1">#REF!</definedName>
    <definedName name="_bdm.E8BB320B291246F1A3A8C915598B40F7.edm" hidden="1">#REF!</definedName>
    <definedName name="_bdm.E8D95D4329374D66A9C74982F282EA6F.edm" hidden="1">#REF!</definedName>
    <definedName name="_bdm.E8E8F8F688BF4E7DB8DFC3622E3334AC.edm" hidden="1">#REF!</definedName>
    <definedName name="_bdm.E93154643B8A4262BD8B320E1B32ECF4.edm" hidden="1">#REF!</definedName>
    <definedName name="_bdm.E9320094B51A43948E46103E6B0D8B64.edm" hidden="1">#REF!</definedName>
    <definedName name="_bdm.E937EE7248F84D859F21599AD1D57D1F.edm" hidden="1">#REF!</definedName>
    <definedName name="_bdm.E9A17545F95F44769ED04811AEB56339.edm" hidden="1">#REF!</definedName>
    <definedName name="_bdm.EA3FA6EB16B3433CBCB28C4620D47D13.edm" hidden="1">#REF!</definedName>
    <definedName name="_bdm.EAB67F0AC69C4CAA85B0AD7896FCF356.edm" hidden="1">#REF!</definedName>
    <definedName name="_bdm.eac860c37a7049caafaae83df1cc87a4.edm" hidden="1">#REF!</definedName>
    <definedName name="_bdm.EBA558FF80A64A19BD4F367A8AE758CB.edm" hidden="1">#REF!</definedName>
    <definedName name="_bdm.EBD85E024A394959808897A9271DF45B.edm" hidden="1">#N/A</definedName>
    <definedName name="_bdm.EBF79AF6870B46D8BA3E9100BBFB80BA.edm" hidden="1">#REF!</definedName>
    <definedName name="_bdm.EC17E6A7D8EF4A83920A883D9F09B084.edm" hidden="1">#N/A</definedName>
    <definedName name="_bdm.ECA5B4F4F9744A37B5F855AEF221687C.edm" hidden="1">#REF!</definedName>
    <definedName name="_bdm.ECBE4CEA544F479D90906BC3E9172D01.edm" hidden="1">#REF!</definedName>
    <definedName name="_bdm.ECD9D27474604C549ABDB202DD782D02.edm" hidden="1">#REF!</definedName>
    <definedName name="_bdm.ED0190A027D64674B3C375697432933C.edm" hidden="1">#REF!</definedName>
    <definedName name="_bdm.ED02270C1662452D95DCFA05F1FF225E.edm" hidden="1">#REF!</definedName>
    <definedName name="_bdm.edc430c64f684ee6bffd894568d94b1f.edm" hidden="1">#REF!</definedName>
    <definedName name="_bdm.EDF5D98AB32343B38F852D3E14A2F2ED.edm" hidden="1">#REF!</definedName>
    <definedName name="_bdm.EE0E7125FCB74D6199D10D0C3B4760E3.edm" hidden="1">#REF!</definedName>
    <definedName name="_bdm.EE0FB59DB0B249099918E2675FA629EC.edm" hidden="1">#REF!</definedName>
    <definedName name="_bdm.EE1D17EC1D1042769B0B4A009CAC4385.edm" hidden="1">#REF!</definedName>
    <definedName name="_bdm.EE5AD5DC750F4562AA9A33B4365AAFFD.edm" hidden="1">#REF!</definedName>
    <definedName name="_bdm.EE7CAA1373F341A282DD2548ACAB68C5.edm" hidden="1">#REF!</definedName>
    <definedName name="_bdm.EECC2D0CB90240EAAA3DA82C4CFC0CC4.edm" hidden="1">#REF!</definedName>
    <definedName name="_bdm.EF9E268568B047DF9610577ECFA693AA.edm" hidden="1">#REF!</definedName>
    <definedName name="_bdm.EFBF36B19F3D40E5AA9B1AE4BBF25B0C.edm" hidden="1">#REF!</definedName>
    <definedName name="_bdm.EFE2276173AE491EBF59C765D871E861.edm" hidden="1">#REF!</definedName>
    <definedName name="_bdm.EFE4C314B7BE4FF1B7C69F3FCB7ADBF7.edm" hidden="1">#REF!</definedName>
    <definedName name="_bdm.EFFE85B69881429E82FC98B1A1AD2365.edm" hidden="1">#REF!</definedName>
    <definedName name="_bdm.F03399E52DEB4C71A2B94C9FAF37F769.edm" hidden="1">#REF!</definedName>
    <definedName name="_bdm.F03817969FB14CC999D85860F4E333A7.edm" hidden="1">#REF!</definedName>
    <definedName name="_bdm.F06DDB8BD1BA4966A5A57EE77E91B81E.edm" hidden="1">#REF!</definedName>
    <definedName name="_bdm.F0838C1FBD5A42B1B3FD27E74480F02A.edm" hidden="1">#N/A</definedName>
    <definedName name="_bdm.F09615F8D24C4C5EBA4C9A54BB0FF99B.edm" hidden="1">#REF!</definedName>
    <definedName name="_bdm.F13BE5AF6B214CFD87EDED724E541A9D.edm" hidden="1">#REF!</definedName>
    <definedName name="_bdm.F1D64947415C44D8A44B44B3C7CA0977.edm" hidden="1">#N/A</definedName>
    <definedName name="_bdm.f20b7add1ff94959bcd8556b55316a6a.edm" hidden="1">#REF!</definedName>
    <definedName name="_bdm.F2162BECFF0C4250BF0222CDE87D53E0.edm" hidden="1">#REF!</definedName>
    <definedName name="_bdm.F28A9961EEB74D9B8229D12419042ADC.edm" hidden="1">#REF!</definedName>
    <definedName name="_bdm.F2F9B0C997924A2C88B547ACDBEA2278.edm" hidden="1">#REF!</definedName>
    <definedName name="_bdm.F319475B6E1947AE938EBE6093AA0F1A.edm" hidden="1">#REF!</definedName>
    <definedName name="_bdm.F3568EB2911B47F1BE01465B000F35A2.edm" hidden="1">#REF!</definedName>
    <definedName name="_bdm.F3868A95E00C4656979A5652843BD88B.edm" hidden="1">#REF!</definedName>
    <definedName name="_bdm.F3A8AD49EA894965875A7045C5BE29F7.edm" hidden="1">#REF!</definedName>
    <definedName name="_bdm.F4094DE505304C56A4DC0D02560291DD.edm" hidden="1">#REF!</definedName>
    <definedName name="_bdm.F42A6A975EF84FAE9D462D55D7BAB338.edm" hidden="1">#REF!</definedName>
    <definedName name="_bdm.f4355d3398c1493d967622748377d8f0.edm" hidden="1">#REF!</definedName>
    <definedName name="_bdm.f4589cbd28bf4d99ac2051e0e41ba099.edm" hidden="1">#REF!</definedName>
    <definedName name="_bdm.F4DFCF610F804F0EBC635163893E69C5.edm" hidden="1">#REF!</definedName>
    <definedName name="_bdm.F57401DEDF974762BF58E272E36B0333.edm" hidden="1">#REF!</definedName>
    <definedName name="_bdm.F5BDC7D8837B413BBA0C7F9146BF4807.edm" hidden="1">#REF!</definedName>
    <definedName name="_bdm.F63B51BE9B66439E9072AB263D537CF8.edm" hidden="1">#REF!</definedName>
    <definedName name="_bdm.F68036E878A14D45B4AA56EADD59772C.edm" hidden="1">#REF!</definedName>
    <definedName name="_bdm.F6F12FDF8CE84CC1A263DDC7A616D709.edm" hidden="1">#N/A</definedName>
    <definedName name="_bdm.F721B3366C404EE4BF525B6A310E3212.edm" hidden="1">#N/A</definedName>
    <definedName name="_bdm.F7335A6855EB4966A63C7F7FC66834A0.edm" hidden="1">#REF!</definedName>
    <definedName name="_bdm.F73F95D50B804F818895DB1565C442BD.edm" hidden="1">#REF!</definedName>
    <definedName name="_bdm.F773B3BC4D5A4F878BFB65B5C0207DFD.edm" hidden="1">#N/A</definedName>
    <definedName name="_bdm.F7B5B061826D4AF59AA92E493CB14E0C.edm" hidden="1">#REF!</definedName>
    <definedName name="_bdm.f8625949348e4202b142ca12514da6b0.edm" hidden="1">#REF!</definedName>
    <definedName name="_bdm.F88947F71E45454FB805B71D5F151973.edm" hidden="1">#REF!</definedName>
    <definedName name="_bdm.F895DF8F8ED6437684FADC844C247632.edm" hidden="1">#REF!</definedName>
    <definedName name="_bdm.F91AFFED612E4150A80C1EBC2D4E3ED9.edm" hidden="1">#REF!</definedName>
    <definedName name="_bdm.F92277C17C604507824E7D09151BA3D8.edm" hidden="1">#REF!</definedName>
    <definedName name="_bdm.F92FC19FBB6C412F89761DA925B7BF90.edm" hidden="1">#REF!</definedName>
    <definedName name="_bdm.F972846B2C434A7387EDB65C63F1B503.edm" hidden="1">#REF!</definedName>
    <definedName name="_bdm.F9844B89E8FD4C79B105325B577A8E36.edm" hidden="1">#N/A</definedName>
    <definedName name="_bdm.F9974BE1ACBC41A49376F622B9F98CD8.edm" hidden="1">#REF!</definedName>
    <definedName name="_bdm.F9C5F813BED74BA49C7F55E99FAAC5D3.edm" hidden="1">#REF!</definedName>
    <definedName name="_bdm.F9D3002B948643A4A4E06BD9A20362EA.edm" hidden="1">#REF!</definedName>
    <definedName name="_bdm.F9DAD4CC52424A21A1329BAAF1C76EF0.edm" hidden="1">#REF!</definedName>
    <definedName name="_bdm.FAD4F818A64246DCA5A3CC1D72F444F8.edm" hidden="1">#N/A</definedName>
    <definedName name="_bdm.FADF7C44AECD427A9A1F571F1D1B1EF2.edm" hidden="1">#REF!</definedName>
    <definedName name="_bdm.FAE848F790CB41C3963DD65CA2F115D2.edm" hidden="1">#N/A</definedName>
    <definedName name="_bdm.FastTrackBookmark.3_30_2014_10_34_31_PM.edm" hidden="1">#REF!</definedName>
    <definedName name="_bdm.FastTrackBookmark.9_7_2017_6_01_54_PM.edm" hidden="1">#REF!</definedName>
    <definedName name="_bdm.FB1C5C6A965D46FFA6900D1E7EC2F313.edm" hidden="1">#REF!</definedName>
    <definedName name="_bdm.FB4472816FFC41FEA28D2FD1E299D31D.edm" hidden="1">#REF!</definedName>
    <definedName name="_bdm.FBC840FB78434EFA9AE94F2A5A8C7044.edm" hidden="1">#REF!</definedName>
    <definedName name="_bdm.FC149E9D6D144721A986C6A42D7576EB.edm" hidden="1">#REF!</definedName>
    <definedName name="_bdm.FC155AC7BC1046E7A0C5FCC37FA20FA3.edm" hidden="1">#REF!</definedName>
    <definedName name="_bdm.FC216AA16A8445459949C2D66D491211.edm" hidden="1">#REF!</definedName>
    <definedName name="_bdm.FC5E55CACBEB436AA9B5057307EDA583.edm" hidden="1">#REF!</definedName>
    <definedName name="_bdm.FC652EE742E74F82A3F633E4BC9279E0.edm" hidden="1">#N/A</definedName>
    <definedName name="_bdm.FCD7221DBE1F43A1AA81BBF85E098189.edm" hidden="1">#REF!</definedName>
    <definedName name="_bdm.FCED46ED9A294D368ACF1A66D698A005.edm" hidden="1">#REF!</definedName>
    <definedName name="_bdm.FD28C7E505364ABDAF44A69D4CB732B7.edm" hidden="1">#REF!</definedName>
    <definedName name="_bdm.FD6B36E50BF840BB9C92CE229D6A89D6.edm" hidden="1">#REF!</definedName>
    <definedName name="_bdm.FD81647E530D48ECB519EEC27D96DD8A.edm" hidden="1">#REF!</definedName>
    <definedName name="_bdm.FDDC055CBF3344968671A9F330C2117D.edm" hidden="1">#REF!</definedName>
    <definedName name="_bdm.FF3B252C9837428887F997A17ABE9A0A.edm" hidden="1">#REF!</definedName>
    <definedName name="_bdm.FF64FAE1D3D6419EB81EDC2760AF2D7A.edm" hidden="1">#REF!</definedName>
    <definedName name="_bdm.ff6d2ba003634e8c846d43528e273151.edm" hidden="1">#REF!</definedName>
    <definedName name="_bdm.FF7A6A2BECF64146B3C753C33D703D0F.edm" hidden="1">#REF!</definedName>
    <definedName name="_bel3000">#REF!</definedName>
    <definedName name="_BOR1">#REF!</definedName>
    <definedName name="_BOY2">#REF!</definedName>
    <definedName name="_BQ4.1" hidden="1">#REF!</definedName>
    <definedName name="_BQ4.2" hidden="1">#REF!</definedName>
    <definedName name="_BQ4.3" hidden="1">#REF!</definedName>
    <definedName name="_BQ4.4" hidden="1">#REF!</definedName>
    <definedName name="_BQ4.5" hidden="1">#REF!</definedName>
    <definedName name="_BQ4.6" hidden="1">#REF!</definedName>
    <definedName name="_BQ4.8" hidden="1">#REF!</definedName>
    <definedName name="_bro1" localSheetId="73" hidden="1">{#N/A,#N/A,FALSE,"Synth";"parc_DC",#N/A,FALSE,"parc";#N/A,#N/A,FALSE,"CA prest";#N/A,#N/A,FALSE,"Ratio CA";#N/A,#N/A,FALSE,"Trafic";"CR_GSM_acté_DC",#N/A,FALSE,"CR GSM_acté";#N/A,#N/A,FALSE,"Abonnés";#N/A,#N/A,FALSE,"Créances";#N/A,#N/A,FALSE,"Effectifs"}</definedName>
    <definedName name="_bro1" hidden="1">{#N/A,#N/A,FALSE,"Synth";"parc_DC",#N/A,FALSE,"parc";#N/A,#N/A,FALSE,"CA prest";#N/A,#N/A,FALSE,"Ratio CA";#N/A,#N/A,FALSE,"Trafic";"CR_GSM_acté_DC",#N/A,FALSE,"CR GSM_acté";#N/A,#N/A,FALSE,"Abonnés";#N/A,#N/A,FALSE,"Créances";#N/A,#N/A,FALSE,"Effectifs"}</definedName>
    <definedName name="_bro2" localSheetId="73" hidden="1">{#N/A,#N/A,FALSE,"Créances";#N/A,#N/A,FALSE,"Effectifs";#N/A,#N/A,FALSE,"SI"}</definedName>
    <definedName name="_bro2" hidden="1">{#N/A,#N/A,FALSE,"Créances";#N/A,#N/A,FALSE,"Effectifs";#N/A,#N/A,FALSE,"SI"}</definedName>
    <definedName name="_c" localSheetId="73" hidden="1">{#N/A,#N/A,FALSE,"DBK";#N/A,#N/A,FALSE,"102-1";#N/A,#N/A,FALSE,"102-2";#N/A,#N/A,FALSE,"102-447";#N/A,#N/A,FALSE,"441-60"}</definedName>
    <definedName name="_c" hidden="1">{#N/A,#N/A,FALSE,"DBK";#N/A,#N/A,FALSE,"102-1";#N/A,#N/A,FALSE,"102-2";#N/A,#N/A,FALSE,"102-447";#N/A,#N/A,FALSE,"441-60"}</definedName>
    <definedName name="_CAC2006" localSheetId="73" hidden="1">{"DetallexDep",#N/A,FALSE,"Giovanna (x DEPT)"}</definedName>
    <definedName name="_CAC2006" hidden="1">{"DetallexDep",#N/A,FALSE,"Giovanna (x DEPT)"}</definedName>
    <definedName name="_CAN94">#REF!</definedName>
    <definedName name="_CAN95">#REF!</definedName>
    <definedName name="_CAN96">#REF!</definedName>
    <definedName name="_cc2" localSheetId="73" hidden="1">{"bs",#N/A,FALSE,"SCF"}</definedName>
    <definedName name="_cc2" hidden="1">{"bs",#N/A,FALSE,"SCF"}</definedName>
    <definedName name="_cc2_1" localSheetId="73" hidden="1">{"bs",#N/A,FALSE,"SCF"}</definedName>
    <definedName name="_cc2_1" hidden="1">{"bs",#N/A,FALSE,"SCF"}</definedName>
    <definedName name="_CCC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CC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cm2" localSheetId="73" hidden="1">{#N/A,#N/A,FALSE,"Retail Sales Rec Total";#N/A,#N/A,FALSE,"Journal Entries";#N/A,#N/A,FALSE,"Retail Sales Rec-US";#N/A,#N/A,FALSE,"Journal Entries-US";#N/A,#N/A,FALSE,"Retail Sales Rec-CRUZ";#N/A,#N/A,FALSE,"Journal Entries-CRUZ"}</definedName>
    <definedName name="_cm2" hidden="1">{#N/A,#N/A,FALSE,"Retail Sales Rec Total";#N/A,#N/A,FALSE,"Journal Entries";#N/A,#N/A,FALSE,"Retail Sales Rec-US";#N/A,#N/A,FALSE,"Journal Entries-US";#N/A,#N/A,FALSE,"Retail Sales Rec-CRUZ";#N/A,#N/A,FALSE,"Journal Entries-CRUZ"}</definedName>
    <definedName name="_CreditRatingA" hidden="1">#REF!</definedName>
    <definedName name="_CreditRatingB" hidden="1">#REF!</definedName>
    <definedName name="_d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33" localSheetId="73" hidden="1">{"Olk by Qtr Full",#N/A,FALSE,"Tot PalmPalm";"Olk by Qtr Full",#N/A,FALSE,"Tot Device";"Olk by Qtr Full",#N/A,FALSE,"Platform";"Olk by Qtr Full",#N/A,FALSE,"Palm.Net";"Olk by Qtr Full",#N/A,FALSE,"Elim"}</definedName>
    <definedName name="_D33" hidden="1">{"Olk by Qtr Full",#N/A,FALSE,"Tot PalmPalm";"Olk by Qtr Full",#N/A,FALSE,"Tot Device";"Olk by Qtr Full",#N/A,FALSE,"Platform";"Olk by Qtr Full",#N/A,FALSE,"Palm.Net";"Olk by Qtr Full",#N/A,FALSE,"Elim"}</definedName>
    <definedName name="_d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D7" localSheetId="73" hidden="1">{"'표지'!$B$5"}</definedName>
    <definedName name="_D7" hidden="1">{"'표지'!$B$5"}</definedName>
    <definedName name="_daa70">#REF!</definedName>
    <definedName name="_DAT1">#REF!</definedName>
    <definedName name="_DAT12">#REF!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cf1" localSheetId="73" hidden="1">{#N/A,#N/A,FALSE,"Tar-Ass";#N/A,#N/A,FALSE,"Tar-IS";#N/A,#N/A,FALSE,"Tar-BS";#N/A,#N/A,FALSE,"Tar-Adg BS";#N/A,#N/A,FALSE,"Tar-CF"}</definedName>
    <definedName name="_dcf1" hidden="1">{#N/A,#N/A,FALSE,"Tar-Ass";#N/A,#N/A,FALSE,"Tar-IS";#N/A,#N/A,FALSE,"Tar-BS";#N/A,#N/A,FALSE,"Tar-Adg BS";#N/A,#N/A,FALSE,"Tar-CF"}</definedName>
    <definedName name="_DEC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F4" hidden="1">#REF!</definedName>
    <definedName name="_dfk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f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ist_Values" hidden="1">#REF!</definedName>
    <definedName name="_dj2005" localSheetId="73" hidden="1">{"DetallexDep",#N/A,FALSE,"Giovanna (x DEPT)"}</definedName>
    <definedName name="_dj2005" hidden="1">{"DetallexDep",#N/A,FALSE,"Giovanna (x DEPT)"}</definedName>
    <definedName name="_djd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jd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kj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_doc" localSheetId="73">{"p1";"p2";"p3"}</definedName>
    <definedName name="_doc">{"p1";"p2";"p3"}</definedName>
    <definedName name="_ede2"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de2"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_ee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Example" hidden="1">#REF!</definedName>
    <definedName name="_f1" localSheetId="73" hidden="1">{#N/A,#N/A,FALSE,"Presentation Summary";#N/A,#N/A,FALSE,"Consolidated Summary";#N/A,#N/A,FALSE,"GLA";#N/A,#N/A,FALSE,"Consolidating Schedule";#N/A,#N/A,FALSE,"GLB";#N/A,#N/A,FALSE,"GGM";#N/A,#N/A,FALSE,"SurFin";#N/A,#N/A,FALSE,"CBC";#N/A,#N/A,FALSE,"DTVI";#N/A,#N/A,FALSE,"Elim";#N/A,#N/A,FALSE,"Other"}</definedName>
    <definedName name="_f1" hidden="1">{#N/A,#N/A,FALSE,"Presentation Summary";#N/A,#N/A,FALSE,"Consolidated Summary";#N/A,#N/A,FALSE,"GLA";#N/A,#N/A,FALSE,"Consolidating Schedule";#N/A,#N/A,FALSE,"GLB";#N/A,#N/A,FALSE,"GGM";#N/A,#N/A,FALSE,"SurFin";#N/A,#N/A,FALSE,"CBC";#N/A,#N/A,FALSE,"DTVI";#N/A,#N/A,FALSE,"Elim";#N/A,#N/A,FALSE,"Other"}</definedName>
    <definedName name="_f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F99000">#REF!</definedName>
    <definedName name="_fa2" localSheetId="73" hidden="1">{"'Sheet1'!$A$1:$H$36"}</definedName>
    <definedName name="_fa2" hidden="1">{"'Sheet1'!$A$1:$H$36"}</definedName>
    <definedName name="_FAB6" hidden="1">#REF!</definedName>
    <definedName name="_fcf10">#REF!</definedName>
    <definedName name="_fcf5">#REF!</definedName>
    <definedName name="_fcf96">#REF!</definedName>
    <definedName name="_FEB1">#REF!</definedName>
    <definedName name="_FFR94">#REF!</definedName>
    <definedName name="_FFR95">#REF!</definedName>
    <definedName name="_FFR96">#REF!</definedName>
    <definedName name="_Fill" hidden="1">#REF!</definedName>
    <definedName name="_Fill_Tambu" hidden="1">#REF!</definedName>
    <definedName name="_FILL1" hidden="1">#REF!</definedName>
    <definedName name="_Fill2" hidden="1">#REF!</definedName>
    <definedName name="_xlnm._FilterDatabase" localSheetId="3" hidden="1">A216810396964DCDB399904ED81BA8E!$A$1:$C$1</definedName>
    <definedName name="_xlnm._FilterDatabase" hidden="1">#N/A</definedName>
    <definedName name="_fl1111" localSheetId="73" hidden="1">{"Fecha_Novembro",#N/A,FALSE,"FECHAMENTO-2002 ";"Defer_Novembro",#N/A,FALSE,"DIFERIDO";"Pis_Novembro",#N/A,FALSE,"PIS COFINS";"Iss_Novembro",#N/A,FALSE,"ISS"}</definedName>
    <definedName name="_fl1111" hidden="1">{"Fecha_Novembro",#N/A,FALSE,"FECHAMENTO-2002 ";"Defer_Novembro",#N/A,FALSE,"DIFERIDO";"Pis_Novembro",#N/A,FALSE,"PIS COFINS";"Iss_Novembro",#N/A,FALSE,"ISS"}</definedName>
    <definedName name="_fv12" localSheetId="73" hidden="1">{#N/A,#N/A,TRUE,"GRAND TOTAL";#N/A,#N/A,TRUE,"SAM'S";#N/A,#N/A,TRUE,"SUPERCENTER";#N/A,#N/A,TRUE,"MEXICO";#N/A,#N/A,TRUE,"FOOD";#N/A,#N/A,TRUE,"TOTAL WITHOUT CIFRA TAB"}</definedName>
    <definedName name="_fv12" hidden="1">{#N/A,#N/A,TRUE,"GRAND TOTAL";#N/A,#N/A,TRUE,"SAM'S";#N/A,#N/A,TRUE,"SUPERCENTER";#N/A,#N/A,TRUE,"MEXICO";#N/A,#N/A,TRUE,"FOOD";#N/A,#N/A,TRUE,"TOTAL WITHOUT CIFRA TAB"}</definedName>
    <definedName name="_fx1">#REF!</definedName>
    <definedName name="_fy1">#REF!</definedName>
    <definedName name="_fy97" localSheetId="73" hidden="1">{#N/A,#N/A,FALSE,"FY97";#N/A,#N/A,FALSE,"FY98";#N/A,#N/A,FALSE,"FY99";#N/A,#N/A,FALSE,"FY00";#N/A,#N/A,FALSE,"FY01"}</definedName>
    <definedName name="_fy97" hidden="1">{#N/A,#N/A,FALSE,"FY97";#N/A,#N/A,FALSE,"FY98";#N/A,#N/A,FALSE,"FY99";#N/A,#N/A,FALSE,"FY00";#N/A,#N/A,FALSE,"FY01"}</definedName>
    <definedName name="_G12" hidden="1">#REF!</definedName>
    <definedName name="_GCr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GCr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_gfg2" localSheetId="73" hidden="1">{"Sum WW A",#N/A,FALSE,"FY95SLS";"Sum WW B",#N/A,FALSE,"FY95SLS";"Sum US A",#N/A,FALSE,"FY95SLS";"Sum US B",#N/A,FALSE,"FY95SLS";"Sum US Bocg",#N/A,FALSE,"FY95SLS";"Sum Can A",#N/A,FALSE,"FY95SLS";"Sum Can B",#N/A,FALSE,"FY95SLS";"Sum Europe",#N/A,FALSE,"FY95SLS";"Sum Row",#N/A,FALSE,"FY95SLS"}</definedName>
    <definedName name="_gfg2" hidden="1">{"Sum WW A",#N/A,FALSE,"FY95SLS";"Sum WW B",#N/A,FALSE,"FY95SLS";"Sum US A",#N/A,FALSE,"FY95SLS";"Sum US B",#N/A,FALSE,"FY95SLS";"Sum US Bocg",#N/A,FALSE,"FY95SLS";"Sum Can A",#N/A,FALSE,"FY95SLS";"Sum Can B",#N/A,FALSE,"FY95SLS";"Sum Europe",#N/A,FALSE,"FY95SLS";"Sum Row",#N/A,FALSE,"FY95SLS"}</definedName>
    <definedName name="_gh45">#REF!</definedName>
    <definedName name="_GSRATES_1" hidden="1">"CT300001Latest          "</definedName>
    <definedName name="_GSRATES_2" hidden="1">"CF50000119971231        "</definedName>
    <definedName name="_GSRATES_3" hidden="1">"CF50000120031231        "</definedName>
    <definedName name="_GSRATES_4" hidden="1">"CT30000119971127        "</definedName>
    <definedName name="_GSRATES_COUNT" hidden="1">1</definedName>
    <definedName name="_GSRATESR_1" hidden="1">#N/A</definedName>
    <definedName name="_gto3" localSheetId="73" hidden="1">{#N/A,#N/A,FALSE,"Sheet3"}</definedName>
    <definedName name="_gto3" hidden="1">{#N/A,#N/A,FALSE,"Sheet3"}</definedName>
    <definedName name="_gto33" localSheetId="73" hidden="1">{#N/A,#N/A,FALSE,"Sheet3"}</definedName>
    <definedName name="_gto33" hidden="1">{#N/A,#N/A,FALSE,"Sheet3"}</definedName>
    <definedName name="_gto4" localSheetId="73" hidden="1">{#N/A,#N/A,FALSE,"Sheet3"}</definedName>
    <definedName name="_gto4" hidden="1">{#N/A,#N/A,FALSE,"Sheet3"}</definedName>
    <definedName name="_h1" localSheetId="73" hidden="1">{"'표지'!$B$5"}</definedName>
    <definedName name="_h1" hidden="1">{"'표지'!$B$5"}</definedName>
    <definedName name="_H2" localSheetId="73" hidden="1">{"'Sheet1'!$A$1:$G$85"}</definedName>
    <definedName name="_H2" hidden="1">{"'Sheet1'!$A$1:$G$85"}</definedName>
    <definedName name="_h3" localSheetId="73" hidden="1">{"'표지'!$B$5"}</definedName>
    <definedName name="_h3" hidden="1">{"'표지'!$B$5"}</definedName>
    <definedName name="_h4" localSheetId="73" hidden="1">{"'표지'!$B$5"}</definedName>
    <definedName name="_h4" hidden="1">{"'표지'!$B$5"}</definedName>
    <definedName name="_h5" localSheetId="73" hidden="1">{"'표지'!$B$5"}</definedName>
    <definedName name="_h5" hidden="1">{"'표지'!$B$5"}</definedName>
    <definedName name="_H8" localSheetId="73" hidden="1">{"'표지'!$B$5"}</definedName>
    <definedName name="_H8" hidden="1">{"'표지'!$B$5"}</definedName>
    <definedName name="_HGP1010" localSheetId="73" hidden="1">{"'Sheet1'!$A$1:$H$36"}</definedName>
    <definedName name="_HGP1010" hidden="1">{"'Sheet1'!$A$1:$H$36"}</definedName>
    <definedName name="_htt1" localSheetId="73" hidden="1">{"'표지'!$B$5"}</definedName>
    <definedName name="_htt1" hidden="1">{"'표지'!$B$5"}</definedName>
    <definedName name="_HWO2" localSheetId="73" hidden="1">{"headcount for Marketing calendar 98",#N/A,FALSE,"Area";"headcount for Marketing for fiscal 1999",#N/A,FALSE,"Area";"headcount for Marketing for Fiscal 2000",#N/A,FALSE,"Area"}</definedName>
    <definedName name="_HWO2" hidden="1">{"headcount for Marketing calendar 98",#N/A,FALSE,"Area";"headcount for Marketing for fiscal 1999",#N/A,FALSE,"Area";"headcount for Marketing for Fiscal 2000",#N/A,FALSE,"Area"}</definedName>
    <definedName name="_HWO3" localSheetId="73" hidden="1">{"headcount for Marketing calendar 98",#N/A,FALSE,"Area";"headcount for Marketing for fiscal 1999",#N/A,FALSE,"Area";"headcount for Marketing for Fiscal 2000",#N/A,FALSE,"Area"}</definedName>
    <definedName name="_HWO3" hidden="1">{"headcount for Marketing calendar 98",#N/A,FALSE,"Area";"headcount for Marketing for fiscal 1999",#N/A,FALSE,"Area";"headcount for Marketing for Fiscal 2000",#N/A,FALSE,"Area"}</definedName>
    <definedName name="_I2" localSheetId="73" hidden="1">{"PVGraph2",#N/A,FALSE,"PV Data"}</definedName>
    <definedName name="_I2" hidden="1">{"PVGraph2",#N/A,FALSE,"PV Data"}</definedName>
    <definedName name="_I2004" localSheetId="73" hidden="1">{#N/A,#N/A,FALSE,"Aging Summary";#N/A,#N/A,FALSE,"Ratio Analysis";#N/A,#N/A,FALSE,"Test 120 Day Accts";#N/A,#N/A,FALSE,"Tickmarks"}</definedName>
    <definedName name="_I2004" hidden="1">{#N/A,#N/A,FALSE,"Aging Summary";#N/A,#N/A,FALSE,"Ratio Analysis";#N/A,#N/A,FALSE,"Test 120 Day Accts";#N/A,#N/A,FALSE,"Tickmarks"}</definedName>
    <definedName name="_i21" localSheetId="73" hidden="1">{"PVGraph2",#N/A,FALSE,"PV Data"}</definedName>
    <definedName name="_i21" hidden="1">{"PVGraph2",#N/A,FALSE,"PV Data"}</definedName>
    <definedName name="_I22" localSheetId="73" hidden="1">{"PVGraph2",#N/A,FALSE,"PV Data"}</definedName>
    <definedName name="_I22" hidden="1">{"PVGraph2",#N/A,FALSE,"PV Data"}</definedName>
    <definedName name="_i2211" localSheetId="73" hidden="1">{"PVGraph2",#N/A,FALSE,"PV Data"}</definedName>
    <definedName name="_i2211" hidden="1">{"PVGraph2",#N/A,FALSE,"PV Data"}</definedName>
    <definedName name="_i223" localSheetId="73" hidden="1">{"PVGraph2",#N/A,FALSE,"PV Data"}</definedName>
    <definedName name="_i223" hidden="1">{"PVGraph2",#N/A,FALSE,"PV Data"}</definedName>
    <definedName name="_i23" localSheetId="73" hidden="1">{"PVGraph2",#N/A,FALSE,"PV Data"}</definedName>
    <definedName name="_i23" hidden="1">{"PVGraph2",#N/A,FALSE,"PV Data"}</definedName>
    <definedName name="_i2323" localSheetId="73" hidden="1">{"PVGraph2",#N/A,FALSE,"PV Data"}</definedName>
    <definedName name="_i2323" hidden="1">{"PVGraph2",#N/A,FALSE,"PV Data"}</definedName>
    <definedName name="_i24" localSheetId="73" hidden="1">{"PVGraph2",#N/A,FALSE,"PV Data"}</definedName>
    <definedName name="_i24" hidden="1">{"PVGraph2",#N/A,FALSE,"PV Data"}</definedName>
    <definedName name="_I3" localSheetId="73" hidden="1">{"PVGraph2",#N/A,FALSE,"PV Data"}</definedName>
    <definedName name="_I3" hidden="1">{"PVGraph2",#N/A,FALSE,"PV Data"}</definedName>
    <definedName name="_i8">#REF!</definedName>
    <definedName name="_idontknowwhatsthat" hidden="1">#REF!</definedName>
    <definedName name="_II2" localSheetId="73" hidden="1">{"PVGraph2",#N/A,FALSE,"PV Data"}</definedName>
    <definedName name="_II2" hidden="1">{"PVGraph2",#N/A,FALSE,"PV Data"}</definedName>
    <definedName name="_JAN1">#REF!</definedName>
    <definedName name="_jim2" localSheetId="73" hidden="1">{#N/A,#N/A,FALSE,"L&amp;M Performance";#N/A,#N/A,FALSE,"Brand Performance";#N/A,#N/A,FALSE,"Marlboro Performance"}</definedName>
    <definedName name="_jim2" hidden="1">{#N/A,#N/A,FALSE,"L&amp;M Performance";#N/A,#N/A,FALSE,"Brand Performance";#N/A,#N/A,FALSE,"Marlboro Performance"}</definedName>
    <definedName name="_jo1" localSheetId="73" hidden="1">{#N/A,#N/A,FALSE,"Calculator"}</definedName>
    <definedName name="_jo1" hidden="1">{#N/A,#N/A,FALSE,"Calculator"}</definedName>
    <definedName name="_jo1_1" localSheetId="73" hidden="1">{#N/A,#N/A,FALSE,"Calculator"}</definedName>
    <definedName name="_jo1_1" hidden="1">{#N/A,#N/A,FALSE,"Calculator"}</definedName>
    <definedName name="_jo1_2" localSheetId="73" hidden="1">{#N/A,#N/A,FALSE,"Calculator"}</definedName>
    <definedName name="_jo1_2" hidden="1">{#N/A,#N/A,FALSE,"Calculator"}</definedName>
    <definedName name="_jo1_3" localSheetId="73" hidden="1">{#N/A,#N/A,FALSE,"Calculator"}</definedName>
    <definedName name="_jo1_3" hidden="1">{#N/A,#N/A,FALSE,"Calculator"}</definedName>
    <definedName name="_jo1_4" localSheetId="73" hidden="1">{#N/A,#N/A,FALSE,"Calculator"}</definedName>
    <definedName name="_jo1_4" hidden="1">{#N/A,#N/A,FALSE,"Calculator"}</definedName>
    <definedName name="_jo1_5" localSheetId="73" hidden="1">{#N/A,#N/A,FALSE,"Calculator"}</definedName>
    <definedName name="_jo1_5" hidden="1">{#N/A,#N/A,FALSE,"Calculator"}</definedName>
    <definedName name="_jo2" localSheetId="73" hidden="1">{#N/A,#N/A,FALSE,"Calculator"}</definedName>
    <definedName name="_jo2" hidden="1">{#N/A,#N/A,FALSE,"Calculator"}</definedName>
    <definedName name="_jo2_1" localSheetId="73" hidden="1">{#N/A,#N/A,FALSE,"Calculator"}</definedName>
    <definedName name="_jo2_1" hidden="1">{#N/A,#N/A,FALSE,"Calculator"}</definedName>
    <definedName name="_jo2_2" localSheetId="73" hidden="1">{#N/A,#N/A,FALSE,"Calculator"}</definedName>
    <definedName name="_jo2_2" hidden="1">{#N/A,#N/A,FALSE,"Calculator"}</definedName>
    <definedName name="_jo2_3" localSheetId="73" hidden="1">{#N/A,#N/A,FALSE,"Calculator"}</definedName>
    <definedName name="_jo2_3" hidden="1">{#N/A,#N/A,FALSE,"Calculator"}</definedName>
    <definedName name="_jop1" localSheetId="73" hidden="1">{#N/A,#N/A,FALSE,"Calculator"}</definedName>
    <definedName name="_jop1" hidden="1">{#N/A,#N/A,FALSE,"Calculator"}</definedName>
    <definedName name="_jop1_1" localSheetId="73" hidden="1">{#N/A,#N/A,FALSE,"Calculator"}</definedName>
    <definedName name="_jop1_1" hidden="1">{#N/A,#N/A,FALSE,"Calculator"}</definedName>
    <definedName name="_jop1_2" localSheetId="73" hidden="1">{#N/A,#N/A,FALSE,"Calculator"}</definedName>
    <definedName name="_jop1_2" hidden="1">{#N/A,#N/A,FALSE,"Calculator"}</definedName>
    <definedName name="_jop1_3" localSheetId="73" hidden="1">{#N/A,#N/A,FALSE,"Calculator"}</definedName>
    <definedName name="_jop1_3" hidden="1">{#N/A,#N/A,FALSE,"Calculator"}</definedName>
    <definedName name="_jp041">#REF!</definedName>
    <definedName name="_jubsnjrkltuswwqas" hidden="1">#REF!</definedName>
    <definedName name="_jul02" localSheetId="73" hidden="1">{#N/A,#N/A,FALSE,"MAY96 2260";#N/A,#N/A,FALSE,"system reclass";#N/A,#N/A,FALSE,"Items with no project number"}</definedName>
    <definedName name="_jul02" hidden="1">{#N/A,#N/A,FALSE,"MAY96 2260";#N/A,#N/A,FALSE,"system reclass";#N/A,#N/A,FALSE,"Items with no project number"}</definedName>
    <definedName name="_JUL1">#REF!</definedName>
    <definedName name="_JUN1">#REF!</definedName>
    <definedName name="_kd0001">#REF!</definedName>
    <definedName name="_kd0002">#REF!</definedName>
    <definedName name="_kd0003">#REF!</definedName>
    <definedName name="_kd0004">#REF!</definedName>
    <definedName name="_kd0005">#REF!</definedName>
    <definedName name="_kd0006">#REF!</definedName>
    <definedName name="_kd0007">#REF!</definedName>
    <definedName name="_kd0008">#REF!</definedName>
    <definedName name="_kd0009">#REF!</definedName>
    <definedName name="_kd0010">#REF!</definedName>
    <definedName name="_kd0011">#REF!</definedName>
    <definedName name="_kd0012">#REF!</definedName>
    <definedName name="_kd2002">#REF!,#REF!,#REF!</definedName>
    <definedName name="_Key1" localSheetId="7" hidden="1">#REF!</definedName>
    <definedName name="_Key1" localSheetId="6" hidden="1">#REF!</definedName>
    <definedName name="_Key1" localSheetId="25" hidden="1">#REF!</definedName>
    <definedName name="_Key1" hidden="1">#REF!</definedName>
    <definedName name="_Key1.1" hidden="1">#REF!</definedName>
    <definedName name="_Key1.2" hidden="1">#REF!</definedName>
    <definedName name="_Key1.3" hidden="1">#REF!</definedName>
    <definedName name="_Key1_1" hidden="1">#N/A</definedName>
    <definedName name="_key1a" hidden="1">#REF!</definedName>
    <definedName name="_Key2" localSheetId="7" hidden="1">#REF!</definedName>
    <definedName name="_Key2" localSheetId="6" hidden="1">#REF!</definedName>
    <definedName name="_Key2" localSheetId="25" hidden="1">#REF!</definedName>
    <definedName name="_Key2" hidden="1">#REF!</definedName>
    <definedName name="_key2001">#REF!,#REF!,#REF!</definedName>
    <definedName name="_key2a" hidden="1">#REF!</definedName>
    <definedName name="_Keyn" hidden="1">#REF!</definedName>
    <definedName name="_khw123" hidden="1">#REF!</definedName>
    <definedName name="_krr2000">#REF!</definedName>
    <definedName name="_ktp2000">#REF!</definedName>
    <definedName name="_ktr2000">#REF!</definedName>
    <definedName name="_ktt2000">#REF!</definedName>
    <definedName name="_l"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_L_2">#REF!</definedName>
    <definedName name="_LG91618102048">#REF!</definedName>
    <definedName name="_LG91618102056">#REF!</definedName>
    <definedName name="_LG91618102255">#REF!</definedName>
    <definedName name="_LG91618103946">#REF!</definedName>
    <definedName name="_LG92018105440">#REF!</definedName>
    <definedName name="_LG92018105527">#REF!</definedName>
    <definedName name="_ll1"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7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Look" hidden="1">#REF!</definedName>
    <definedName name="_LT94">#REF!</definedName>
    <definedName name="_MAR1">#REF!</definedName>
    <definedName name="_MatInverse_In" hidden="1">#REF!</definedName>
    <definedName name="_MatMult_A" hidden="1">#REF!</definedName>
    <definedName name="_MAY1">#REF!</definedName>
    <definedName name="_mmm1" localSheetId="73" hidden="1">{"GLA Actual",#N/A,FALSE,"GLA Input";"GLB Actual",#N/A,FALSE,"GLB Input";"GGM Actual",#N/A,FALSE,"GGM Input";"SurFin Actual",#N/A,FALSE,"SurFin Input";"CBC Actual",#N/A,FALSE,"CBC Input";"DTVI Actual",#N/A,FALSE,"DTVI Input";"Elim Actual",#N/A,FALSE,"Elim Input";"Other Actual",#N/A,FALSE,"Other Input"}</definedName>
    <definedName name="_mmm1" hidden="1">{"GLA Actual",#N/A,FALSE,"GLA Input";"GLB Actual",#N/A,FALSE,"GLB Input";"GGM Actual",#N/A,FALSE,"GGM Input";"SurFin Actual",#N/A,FALSE,"SurFin Input";"CBC Actual",#N/A,FALSE,"CBC Input";"DTVI Actual",#N/A,FALSE,"DTVI Input";"Elim Actual",#N/A,FALSE,"Elim Input";"Other Actual",#N/A,FALSE,"Other Input"}</definedName>
    <definedName name="_mp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ew" hidden="1">#REF!</definedName>
    <definedName name="_new1">#REF!</definedName>
    <definedName name="_new11" localSheetId="73" hidden="1">{#N/A,#N/A,FALSE,"Global by BU";#N/A,#N/A,FALSE,"U.S. by BU";#N/A,#N/A,FALSE,"Canada by BU";#N/A,#N/A,FALSE,"Europe by BU";#N/A,#N/A,FALSE,"Asia by BU";#N/A,#N/A,FALSE,"Cala by BU"}</definedName>
    <definedName name="_new11" hidden="1">{#N/A,#N/A,FALSE,"Global by BU";#N/A,#N/A,FALSE,"U.S. by BU";#N/A,#N/A,FALSE,"Canada by BU";#N/A,#N/A,FALSE,"Europe by BU";#N/A,#N/A,FALSE,"Asia by BU";#N/A,#N/A,FALSE,"Cala by BU"}</definedName>
    <definedName name="_new2" localSheetId="73" hidden="1">{"assumptions",#N/A,FALSE,"Assumption Summary";"proforma97",#N/A,FALSE,"97 pro forma";"sensitivity97",#N/A,FALSE,"97 sensitivity ";"proforma98",#N/A,FALSE,"98 pro forma";"sensitivity98",#N/A,FALSE,"98 sensitivity"}</definedName>
    <definedName name="_new2" hidden="1">{"assumptions",#N/A,FALSE,"Assumption Summary";"proforma97",#N/A,FALSE,"97 pro forma";"sensitivity97",#N/A,FALSE,"97 sensitivity ";"proforma98",#N/A,FALSE,"98 pro forma";"sensitivity98",#N/A,FALSE,"98 sensitivity"}</definedName>
    <definedName name="_newa" localSheetId="73" hidden="1">{#N/A,#N/A,FALSE,"Calculator"}</definedName>
    <definedName name="_newa" hidden="1">{#N/A,#N/A,FALSE,"Calculator"}</definedName>
    <definedName name="_nm1" localSheetId="73" hidden="1">{#N/A,#N/A,TRUE,"Monthly BCG";#N/A,#N/A,TRUE,"Qrt BCG";#N/A,#N/A,TRUE,"FY BCG";#N/A,#N/A,TRUE,"1Q BCG";#N/A,#N/A,TRUE,"2Q BCG";#N/A,#N/A,TRUE,"3Q BCG";#N/A,#N/A,TRUE,"4Q BCG"}</definedName>
    <definedName name="_nm1" hidden="1">{#N/A,#N/A,TRUE,"Monthly BCG";#N/A,#N/A,TRUE,"Qrt BCG";#N/A,#N/A,TRUE,"FY BCG";#N/A,#N/A,TRUE,"1Q BCG";#N/A,#N/A,TRUE,"2Q BCG";#N/A,#N/A,TRUE,"3Q BCG";#N/A,#N/A,TRUE,"4Q BCG"}</definedName>
    <definedName name="_NNN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NN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NOV1">#REF!</definedName>
    <definedName name="_NPV200">#REF!</definedName>
    <definedName name="_O">#REF!</definedName>
    <definedName name="_O_2">#REF!</definedName>
    <definedName name="_o1" localSheetId="73" hidden="1">{#N/A,#N/A,FALSE,"SUMMARY";#N/A,#N/A,FALSE,"mcsh";#N/A,#N/A,FALSE,"vol&amp;rev";#N/A,#N/A,FALSE,"wkgcap";#N/A,#N/A,FALSE,"DEPR&amp;DT";#N/A,#N/A,FALSE,"ASSETS";#N/A,#N/A,FALSE,"NI&amp;OTH&amp;DIV";#N/A,#N/A,FALSE,"CASHFLOW";#N/A,#N/A,FALSE,"CAPEMPL";#N/A,#N/A,FALSE,"ROCE"}</definedName>
    <definedName name="_o1" hidden="1">{#N/A,#N/A,FALSE,"SUMMARY";#N/A,#N/A,FALSE,"mcsh";#N/A,#N/A,FALSE,"vol&amp;rev";#N/A,#N/A,FALSE,"wkgcap";#N/A,#N/A,FALSE,"DEPR&amp;DT";#N/A,#N/A,FALSE,"ASSETS";#N/A,#N/A,FALSE,"NI&amp;OTH&amp;DIV";#N/A,#N/A,FALSE,"CASHFLOW";#N/A,#N/A,FALSE,"CAPEMPL";#N/A,#N/A,FALSE,"ROCE"}</definedName>
    <definedName name="_OC12">#REF!</definedName>
    <definedName name="_OCT1">#REF!</definedName>
    <definedName name="_ok2" localSheetId="73" hidden="1">{#N/A,#N/A,FALSE,"Cover";#N/A,#N/A,FALSE,"LUMI";#N/A,#N/A,FALSE,"COMD";#N/A,#N/A,FALSE,"Valuation";#N/A,#N/A,FALSE,"Assumptions";#N/A,#N/A,FALSE,"Pooling";#N/A,#N/A,FALSE,"BalanceSheet"}</definedName>
    <definedName name="_ok2" hidden="1">{#N/A,#N/A,FALSE,"Cover";#N/A,#N/A,FALSE,"LUMI";#N/A,#N/A,FALSE,"COMD";#N/A,#N/A,FALSE,"Valuation";#N/A,#N/A,FALSE,"Assumptions";#N/A,#N/A,FALSE,"Pooling";#N/A,#N/A,FALSE,"BalanceSheet"}</definedName>
    <definedName name="_OME65">#REF!</definedName>
    <definedName name="_Order1" hidden="1">255</definedName>
    <definedName name="_Order1_1">255</definedName>
    <definedName name="_Order1a" hidden="1">0</definedName>
    <definedName name="_Order2" hidden="1">255</definedName>
    <definedName name="_Order2_1" hidden="1">255</definedName>
    <definedName name="_ordr2" hidden="1">0</definedName>
    <definedName name="_ordwre2" hidden="1">0</definedName>
    <definedName name="_P">#REF!</definedName>
    <definedName name="_P_2">#REF!</definedName>
    <definedName name="_p1">#REF!</definedName>
    <definedName name="_Parse_In" hidden="1">#N/A</definedName>
    <definedName name="_Parse_Out" hidden="1">#N/A</definedName>
    <definedName name="_PAY07">#REF!</definedName>
    <definedName name="_PAY08">#REF!</definedName>
    <definedName name="_pb2">#REF!</definedName>
    <definedName name="_pc2"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_pc2"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_pd123" localSheetId="73" hidden="1">{"Units A",#N/A,FALSE,"FY95SLS";"Units B",#N/A,FALSE,"FY95SLS"}</definedName>
    <definedName name="_pd123" hidden="1">{"Units A",#N/A,FALSE,"FY95SLS";"Units B",#N/A,FALSE,"FY95SLS"}</definedName>
    <definedName name="_PES95">#REF!</definedName>
    <definedName name="_PES96">#REF!</definedName>
    <definedName name="_PFY1">#REF!</definedName>
    <definedName name="_PFY2">#REF!</definedName>
    <definedName name="_PGR003" localSheetId="73" hidden="1">{"'status'!$B$2:$H$15"}</definedName>
    <definedName name="_PGR003" hidden="1">{"'status'!$B$2:$H$15"}</definedName>
    <definedName name="_PL2"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localSheetId="73" hidden="1">{#N/A,#N/A,FALSE,"Report Data";#N/A,#N/A,FALSE,"COMP POOL";#N/A,#N/A,FALSE,"COMP POOL NB95";#N/A,#N/A,FALSE,"COMP POOL NB94"}</definedName>
    <definedName name="_PL4" hidden="1">{#N/A,#N/A,FALSE,"Report Data";#N/A,#N/A,FALSE,"COMP POOL";#N/A,#N/A,FALSE,"COMP POOL NB95";#N/A,#N/A,FALSE,"COMP POOL NB94"}</definedName>
    <definedName name="_PL5"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R001" localSheetId="73" hidden="1">{"'status'!$B$2:$H$15"}</definedName>
    <definedName name="_PRR001" hidden="1">{"'status'!$B$2:$H$15"}</definedName>
    <definedName name="_PRR002" localSheetId="73" hidden="1">{"'status'!$B$2:$H$15"}</definedName>
    <definedName name="_PRR002" hidden="1">{"'status'!$B$2:$H$15"}</definedName>
    <definedName name="_PRR18" localSheetId="73" hidden="1">{"'status'!$B$2:$H$15"}</definedName>
    <definedName name="_PRR18" hidden="1">{"'status'!$B$2:$H$15"}</definedName>
    <definedName name="_PRR5" localSheetId="73" hidden="1">{"'status'!$B$2:$H$15"}</definedName>
    <definedName name="_PRR5" hidden="1">{"'status'!$B$2:$H$15"}</definedName>
    <definedName name="_PRR6" localSheetId="73" hidden="1">{"'status'!$B$2:$H$15"}</definedName>
    <definedName name="_PRR6" hidden="1">{"'status'!$B$2:$H$15"}</definedName>
    <definedName name="_PSM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_PSM3" localSheetId="73" hidden="1">{"Pound Sterling",#N/A,TRUE,"PPD";"Pound Sterling",#N/A,TRUE,"Anaquest";"Pound Sterling",#N/A,TRUE,"Delta";"Pound Sterling",#N/A,TRUE,"INO"}</definedName>
    <definedName name="_PSM3" hidden="1">{"Pound Sterling",#N/A,TRUE,"PPD";"Pound Sterling",#N/A,TRUE,"Anaquest";"Pound Sterling",#N/A,TRUE,"Delta";"Pound Sterling",#N/A,TRUE,"INO"}</definedName>
    <definedName name="_Q1" localSheetId="73" hidden="1">{"'Standalone List Price Trends'!$A$1:$X$56"}</definedName>
    <definedName name="_Q1" hidden="1">{"'Standalone List Price Trends'!$A$1:$X$56"}</definedName>
    <definedName name="_Q2" localSheetId="73" hidden="1">{"'Standalone List Price Trends'!$A$1:$X$56"}</definedName>
    <definedName name="_Q2" hidden="1">{"'Standalone List Price Trends'!$A$1:$X$56"}</definedName>
    <definedName name="_q234" hidden="1">#REF!</definedName>
    <definedName name="_q3" hidden="1">#REF!</definedName>
    <definedName name="_Q4" localSheetId="73" hidden="1">{"'Standalone List Price Trends'!$A$1:$X$56"}</definedName>
    <definedName name="_Q4" hidden="1">{"'Standalone List Price Trends'!$A$1:$X$56"}</definedName>
    <definedName name="_Q5" localSheetId="73" hidden="1">{"'Standalone List Price Trends'!$A$1:$X$56"}</definedName>
    <definedName name="_Q5" hidden="1">{"'Standalone List Price Trends'!$A$1:$X$56"}</definedName>
    <definedName name="_Q9" localSheetId="73" hidden="1">{"'Standalone List Price Trends'!$A$1:$X$56"}</definedName>
    <definedName name="_Q9" hidden="1">{"'Standalone List Price Trends'!$A$1:$X$56"}</definedName>
    <definedName name="_qq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q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QSRANGE">#REF!</definedName>
    <definedName name="_QTri_Point_Comps">"TPMC Comps"</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 localSheetId="73" hidden="1">{#N/A,#N/A,FALSE,"Actual";#N/A,#N/A,FALSE,"Management Report 2";#N/A,#N/A,FALSE,"Management Report 3";#N/A,#N/A,FALSE,"Ergebnis";#N/A,#N/A,FALSE,"Summary";#N/A,#N/A,FALSE,"Konrzern";#N/A,#N/A,FALSE,"Abweichung Budget-Actuell"}</definedName>
    <definedName name="_r" hidden="1">{#N/A,#N/A,FALSE,"Actual";#N/A,#N/A,FALSE,"Management Report 2";#N/A,#N/A,FALSE,"Management Report 3";#N/A,#N/A,FALSE,"Ergebnis";#N/A,#N/A,FALSE,"Summary";#N/A,#N/A,FALSE,"Konrzern";#N/A,#N/A,FALSE,"Abweichung Budget-Actuell"}</definedName>
    <definedName name="_r_1" localSheetId="73" hidden="1">{#N/A,#N/A,FALSE,"Actual";#N/A,#N/A,FALSE,"Management Report 2";#N/A,#N/A,FALSE,"Management Report 3";#N/A,#N/A,FALSE,"Ergebnis";#N/A,#N/A,FALSE,"Summary";#N/A,#N/A,FALSE,"Konrzern";#N/A,#N/A,FALSE,"Abweichung Budget-Actuell"}</definedName>
    <definedName name="_r_1" hidden="1">{#N/A,#N/A,FALSE,"Actual";#N/A,#N/A,FALSE,"Management Report 2";#N/A,#N/A,FALSE,"Management Report 3";#N/A,#N/A,FALSE,"Ergebnis";#N/A,#N/A,FALSE,"Summary";#N/A,#N/A,FALSE,"Konrzern";#N/A,#N/A,FALSE,"Abweichung Budget-Actuell"}</definedName>
    <definedName name="_r_2" localSheetId="73" hidden="1">{#N/A,#N/A,FALSE,"Actual";#N/A,#N/A,FALSE,"Management Report 2";#N/A,#N/A,FALSE,"Management Report 3";#N/A,#N/A,FALSE,"Ergebnis";#N/A,#N/A,FALSE,"Summary";#N/A,#N/A,FALSE,"Konrzern";#N/A,#N/A,FALSE,"Abweichung Budget-Actuell"}</definedName>
    <definedName name="_r_2" hidden="1">{#N/A,#N/A,FALSE,"Actual";#N/A,#N/A,FALSE,"Management Report 2";#N/A,#N/A,FALSE,"Management Report 3";#N/A,#N/A,FALSE,"Ergebnis";#N/A,#N/A,FALSE,"Summary";#N/A,#N/A,FALSE,"Konrzern";#N/A,#N/A,FALSE,"Abweichung Budget-Actuell"}</definedName>
    <definedName name="_r_3" localSheetId="73" hidden="1">{#N/A,#N/A,FALSE,"Actual";#N/A,#N/A,FALSE,"Management Report 2";#N/A,#N/A,FALSE,"Management Report 3";#N/A,#N/A,FALSE,"Ergebnis";#N/A,#N/A,FALSE,"Summary";#N/A,#N/A,FALSE,"Konrzern";#N/A,#N/A,FALSE,"Abweichung Budget-Actuell"}</definedName>
    <definedName name="_r_3" hidden="1">{#N/A,#N/A,FALSE,"Actual";#N/A,#N/A,FALSE,"Management Report 2";#N/A,#N/A,FALSE,"Management Report 3";#N/A,#N/A,FALSE,"Ergebnis";#N/A,#N/A,FALSE,"Summary";#N/A,#N/A,FALSE,"Konrzern";#N/A,#N/A,FALSE,"Abweichung Budget-Actuell"}</definedName>
    <definedName name="_r_4" localSheetId="73" hidden="1">{#N/A,#N/A,FALSE,"Actual";#N/A,#N/A,FALSE,"Management Report 2";#N/A,#N/A,FALSE,"Management Report 3";#N/A,#N/A,FALSE,"Ergebnis";#N/A,#N/A,FALSE,"Summary";#N/A,#N/A,FALSE,"Konrzern";#N/A,#N/A,FALSE,"Abweichung Budget-Actuell"}</definedName>
    <definedName name="_r_4" hidden="1">{#N/A,#N/A,FALSE,"Actual";#N/A,#N/A,FALSE,"Management Report 2";#N/A,#N/A,FALSE,"Management Report 3";#N/A,#N/A,FALSE,"Ergebnis";#N/A,#N/A,FALSE,"Summary";#N/A,#N/A,FALSE,"Konrzern";#N/A,#N/A,FALSE,"Abweichung Budget-Actuell"}</definedName>
    <definedName name="_r_5" localSheetId="73" hidden="1">{#N/A,#N/A,FALSE,"Actual";#N/A,#N/A,FALSE,"Management Report 2";#N/A,#N/A,FALSE,"Management Report 3";#N/A,#N/A,FALSE,"Ergebnis";#N/A,#N/A,FALSE,"Summary";#N/A,#N/A,FALSE,"Konrzern";#N/A,#N/A,FALSE,"Abweichung Budget-Actuell"}</definedName>
    <definedName name="_r_5" hidden="1">{#N/A,#N/A,FALSE,"Actual";#N/A,#N/A,FALSE,"Management Report 2";#N/A,#N/A,FALSE,"Management Report 3";#N/A,#N/A,FALSE,"Ergebnis";#N/A,#N/A,FALSE,"Summary";#N/A,#N/A,FALSE,"Konrzern";#N/A,#N/A,FALSE,"Abweichung Budget-Actuell"}</definedName>
    <definedName name="_r2"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_r3" localSheetId="73" hidden="1">{"vista1",#N/A,FALSE,"Tarifas_Teoricas_May_97";"vista2",#N/A,FALSE,"Tarifas_Teoricas_May_97";"vista1",#N/A,FALSE,"Tarifas_Barra_May_97";"vista2",#N/A,FALSE,"Tarifas_Barra_May_97"}</definedName>
    <definedName name="_r3" hidden="1">{"vista1",#N/A,FALSE,"Tarifas_Teoricas_May_97";"vista2",#N/A,FALSE,"Tarifas_Teoricas_May_97";"vista1",#N/A,FALSE,"Tarifas_Barra_May_97";"vista2",#N/A,FALSE,"Tarifas_Barra_May_97"}</definedName>
    <definedName name="_rd2" localSheetId="73" hidden="1">{"BS_YEARLY",#N/A,FALSE,"BS";"BS_Y1",#N/A,FALSE,"BS";"BS_Y2",#N/A,FALSE,"BS";"BS_Y3",#N/A,FALSE,"BS";"BS_Y4",#N/A,FALSE,"BS";"BS_Y5",#N/A,FALSE,"BS";"BS_Y6",#N/A,FALSE,"BS"}</definedName>
    <definedName name="_rd2" hidden="1">{"BS_YEARLY",#N/A,FALSE,"BS";"BS_Y1",#N/A,FALSE,"BS";"BS_Y2",#N/A,FALSE,"BS";"BS_Y3",#N/A,FALSE,"BS";"BS_Y4",#N/A,FALSE,"BS";"BS_Y5",#N/A,FALSE,"BS";"BS_Y6",#N/A,FALSE,"BS"}</definedName>
    <definedName name="_rd3" localSheetId="73" hidden="1">{"PL_YEARLY",#N/A,FALSE,"PL";"PL_Y1",#N/A,FALSE,"PL";"PL_Y2",#N/A,FALSE,"PL";"PL_Y3",#N/A,FALSE,"PL";"PL_Y4",#N/A,FALSE,"PL";"PL_Y5",#N/A,FALSE,"PL";"PL_Y6",#N/A,FALSE,"PL"}</definedName>
    <definedName name="_rd3" hidden="1">{"PL_YEARLY",#N/A,FALSE,"PL";"PL_Y1",#N/A,FALSE,"PL";"PL_Y2",#N/A,FALSE,"PL";"PL_Y3",#N/A,FALSE,"PL";"PL_Y4",#N/A,FALSE,"PL";"PL_Y5",#N/A,FALSE,"PL";"PL_Y6",#N/A,FALSE,"PL"}</definedName>
    <definedName name="_Regression_Int" hidden="1">1</definedName>
    <definedName name="_Regression_Out" localSheetId="7" hidden="1">#REF!</definedName>
    <definedName name="_Regression_Out" localSheetId="6" hidden="1">#REF!</definedName>
    <definedName name="_Regression_Out" localSheetId="25" hidden="1">#REF!</definedName>
    <definedName name="_Regression_Out" hidden="1">#REF!</definedName>
    <definedName name="_regression_out1" hidden="1">#REF!</definedName>
    <definedName name="_Regression_X" hidden="1">#REF!</definedName>
    <definedName name="_regression_x1" hidden="1">#REF!</definedName>
    <definedName name="_Regression_Y" hidden="1">#REF!</definedName>
    <definedName name="_regression_y1" hidden="1">#REF!</definedName>
    <definedName name="_rem3" hidden="1">#REF!</definedName>
    <definedName name="_rem6" hidden="1">#REF!</definedName>
    <definedName name="_Report" localSheetId="73">{"p1";"p2";"p3"}</definedName>
    <definedName name="_Report">{"p1";"p2";"p3"}</definedName>
    <definedName name="_Report1" localSheetId="73">{"p1";"p2";"p3"}</definedName>
    <definedName name="_Report1">{"p1";"p2";"p3"}</definedName>
    <definedName name="_RIV0007fdfee8854351931a4d616eb12d5c" hidden="1">#REF!</definedName>
    <definedName name="_RIV001187996eaf4f8ca9ae5dff46aa2553" hidden="1">#REF!</definedName>
    <definedName name="_RIV0019b3bb7d3a4836b758b14d9cd246a0" hidden="1">#REF!</definedName>
    <definedName name="_RIV002bbd5c735544148f6530f5ce7714fa" hidden="1">#REF!</definedName>
    <definedName name="_RIV0035fa8f31bd47df959fd94e6eb31e47" hidden="1">#REF!</definedName>
    <definedName name="_RIV003af986dad547c1bb5ff197ffb3b55a" hidden="1">#REF!</definedName>
    <definedName name="_RIV00564909011f492c948ff9d769a5776f" hidden="1">#REF!</definedName>
    <definedName name="_RIV006a73a4edbe4399817cd5727dc6d11d" hidden="1">#REF!</definedName>
    <definedName name="_RIV0079446ce3ff4ec4a098fcc2dad6de3d" hidden="1">#REF!</definedName>
    <definedName name="_RIV00bfaa488f854fa7b478feef2b526d47" hidden="1">#REF!</definedName>
    <definedName name="_RIV00cb989e909a442b9e80eabcba35c53e" hidden="1">#REF!</definedName>
    <definedName name="_RIV00ebefdc873a480b9c5bdce5d6af3ebc" hidden="1">#REF!</definedName>
    <definedName name="_RIV0105e6174d7f4ee2bb69b08b5714dee1" hidden="1">#REF!</definedName>
    <definedName name="_RIV0115c2518f054a21a5fd8b9413ea885f" hidden="1">#REF!</definedName>
    <definedName name="_RIV01208e158ef942ec818d2a755865d775" hidden="1">#REF!</definedName>
    <definedName name="_RIV012163e1fd294e64a7c896d801a11613" hidden="1">#REF!</definedName>
    <definedName name="_RIV014344221b614ebaa3106c1628b0c2eb" hidden="1">#REF!</definedName>
    <definedName name="_RIV01537d138f1f4f3dbecad00a5cc85db2" hidden="1">#REF!</definedName>
    <definedName name="_RIV015d1bb4c7ad414e89cc05ab58c04d10" hidden="1">#REF!</definedName>
    <definedName name="_RIV0185141bf4f6423295ec1d0b2e627c18" hidden="1">#REF!</definedName>
    <definedName name="_RIV01b4a6b3ac74428f994bc4cbc229b811" hidden="1">#REF!</definedName>
    <definedName name="_RIV01b864a202a34a5a9e788b9edf3e76ed" hidden="1">#REF!</definedName>
    <definedName name="_RIV01be4de54ce64fa5baa62472860eaba4" hidden="1">#REF!</definedName>
    <definedName name="_RIV02492fd54bc74b709152b0bd5c748c24" hidden="1">#REF!</definedName>
    <definedName name="_RIV026e9e96c4ea4d94aef647e9a22dce44" hidden="1">#REF!</definedName>
    <definedName name="_RIV028a4102600944e1b2608f7f3d1bd43a" hidden="1">#REF!</definedName>
    <definedName name="_RIV028f904a1c744226840a1ad124862927" hidden="1">#REF!</definedName>
    <definedName name="_RIV02b03713fe1449919653fe1ca5792cff" hidden="1">#REF!</definedName>
    <definedName name="_RIV02bdd51f8d5248e7b5fb1a713696c60e" hidden="1">#REF!</definedName>
    <definedName name="_RIV02f34f90fba74861aa26d6af6eebc6a3" hidden="1">#REF!</definedName>
    <definedName name="_RIV03018016eccb43e9bbab14e164bb30ef" hidden="1">#REF!</definedName>
    <definedName name="_RIV0311720751084dfd98a539f118510b70" hidden="1">#REF!</definedName>
    <definedName name="_RIV0322fe03351844019c91384c36e5802e" hidden="1">#REF!</definedName>
    <definedName name="_RIV0330bf1080f14552909f48f5d1a15da3" hidden="1">#REF!</definedName>
    <definedName name="_RIV0351b663e21a4109be344c70c0f8b299" hidden="1">#REF!</definedName>
    <definedName name="_RIV03538f734e9b4b3694dcb688a3cee06d" hidden="1">#REF!</definedName>
    <definedName name="_RIV0353dde397174767ba724750a514d970" hidden="1">#REF!</definedName>
    <definedName name="_RIV0360131998c04756921ace4c6eb62169" hidden="1">#REF!</definedName>
    <definedName name="_RIV03716a97972c4f74b9229cffdb3f1c35" hidden="1">#REF!</definedName>
    <definedName name="_RIV038041a3a6b648339c39eb80c0ec6369" hidden="1">#REF!</definedName>
    <definedName name="_RIV038f9ae2868f4f4d88b9962f0973b7df" hidden="1">#REF!</definedName>
    <definedName name="_RIV03b475e7c61542e190454efc73931765" hidden="1">#REF!</definedName>
    <definedName name="_RIV03b49e0484d84c83b2d40577153bc196" hidden="1">#REF!</definedName>
    <definedName name="_RIV03bb56b0ab1944b68e898655a6044764" hidden="1">#REF!</definedName>
    <definedName name="_RIV03c76f7850bb4eabb88c7ca8e625289e" hidden="1">#REF!</definedName>
    <definedName name="_RIV03deefe31178455e99ca005156252f6b" hidden="1">#REF!</definedName>
    <definedName name="_RIV03e09969bb1d48a595f77d0c037601ca" hidden="1">#REF!</definedName>
    <definedName name="_RIV03fd06ebe34c4b569ab546b8d0642843" hidden="1">#REF!</definedName>
    <definedName name="_RIV040818b9a4df49eba311e0b03c509a33" hidden="1">#REF!</definedName>
    <definedName name="_RIV0422d3e724a74dc1af6f953cab66a28f" hidden="1">#REF!</definedName>
    <definedName name="_RIV04234c0a662d4035ac598d71751c54ee" hidden="1">#REF!</definedName>
    <definedName name="_RIV0432489820c34291b89142b6cd536c67" hidden="1">#REF!</definedName>
    <definedName name="_RIV0435911eb8444977975d892107eb1abd" hidden="1">#REF!</definedName>
    <definedName name="_RIV0443a9fc93b4469699076ee318c2c293" hidden="1">#REF!</definedName>
    <definedName name="_RIV045a1b47a4d4431c858057a20ce22326" hidden="1">#REF!</definedName>
    <definedName name="_RIV047bf9fc6c42495684d4521e0853f87d" hidden="1">#REF!</definedName>
    <definedName name="_RIV04999eb92ae548d2bd76639f0da9ea5a" hidden="1">#REF!</definedName>
    <definedName name="_RIV04bef6b174e148fead8ad71000df7529" hidden="1">#REF!</definedName>
    <definedName name="_RIV04cef561b9ca43dabe835b51b96356b3" hidden="1">#REF!</definedName>
    <definedName name="_RIV04ecebb4819a4cae9e58a543ced1e53a" hidden="1">#REF!</definedName>
    <definedName name="_RIV0529bc68c4bd4be4a0b9ac05a598467c" hidden="1">#REF!</definedName>
    <definedName name="_RIV0529d53227bd4784b3a80834e5629f00" hidden="1">#REF!</definedName>
    <definedName name="_RIV05601d07d4c94334be8e72ae476fa118" hidden="1">#REF!</definedName>
    <definedName name="_RIV05801447203a4bf9931ca36f59b0913c" hidden="1">#REF!</definedName>
    <definedName name="_RIV059222ec6272488799649a2c4be6851e" hidden="1">#REF!</definedName>
    <definedName name="_RIV05b0490118754eb7b82926238947a423" hidden="1">#REF!</definedName>
    <definedName name="_RIV0615cd43fdfb41358dc324da6be2df2c" hidden="1">#REF!</definedName>
    <definedName name="_RIV062bde80ce1048ec8b06d7d0122125b5" hidden="1">#REF!</definedName>
    <definedName name="_RIV06564b3f29d142ca9ffb37c12b3c81e6" hidden="1">#REF!</definedName>
    <definedName name="_RIV068126d64eae49af99eb24de9c02f1b0" hidden="1">#REF!</definedName>
    <definedName name="_RIV06a7240d972c4155a7b0abba02d343de" hidden="1">#REF!</definedName>
    <definedName name="_RIV06b47bfac52e4cd2a2a6bb5504a691b3" hidden="1">#REF!</definedName>
    <definedName name="_RIV06b62cb92dcb4f7bb80295f84b8602df" hidden="1">#REF!</definedName>
    <definedName name="_RIV06c378a4dbd54ffc82ea19fd6cd68ebf" hidden="1">#REF!</definedName>
    <definedName name="_RIV06d18f81c2df45ca9e814d46853c5d47" hidden="1">#REF!</definedName>
    <definedName name="_RIV06f1b3040dc840aca3cbe3bfb463ebea" hidden="1">#REF!</definedName>
    <definedName name="_RIV06f9dc661426471e9ba4cdc796439019" hidden="1">#REF!</definedName>
    <definedName name="_RIV074e1b6edc024a67ad1a4796c9745c89" hidden="1">#REF!</definedName>
    <definedName name="_RIV0759483ac8244f3abf8c738183dd25bd" hidden="1">#REF!</definedName>
    <definedName name="_RIV07817f04594a4ee9adaeca034ec9f03c" hidden="1">#REF!</definedName>
    <definedName name="_RIV078fa21de2b54db8a82d97d545b87c34" hidden="1">#REF!</definedName>
    <definedName name="_RIV0791bd8e3e924e818770eb8e987aca1e" hidden="1">#REF!</definedName>
    <definedName name="_RIV079ccff0002d4a47974405b55ceb2b75" hidden="1">#REF!</definedName>
    <definedName name="_RIV07aab32e480d4b8db277c2a930bd35a0" hidden="1">#REF!</definedName>
    <definedName name="_RIV08106fae20fc49b3b5df84ddf77cdf7d" hidden="1">#REF!</definedName>
    <definedName name="_RIV08dc8c00df034b6ab5349c341c26134f" hidden="1">#REF!</definedName>
    <definedName name="_RIV08e04c75e29a442cba292a83aedc16e9" hidden="1">#REF!</definedName>
    <definedName name="_RIV08eb03f332ba417c9b5846d5d8b2a1a6" hidden="1">#REF!</definedName>
    <definedName name="_RIV09011a52d25b4181ae1779a5865bb793" hidden="1">#REF!</definedName>
    <definedName name="_RIV090a14e10e09471dbbdf2fbe32f654ce" hidden="1">#REF!</definedName>
    <definedName name="_RIV091f2ca11352498fb5f8a3857fb7698c" hidden="1">#REF!</definedName>
    <definedName name="_RIV09343237fdcb477a808e13ebdbf3c620" hidden="1">#REF!</definedName>
    <definedName name="_RIV093c9e4295b14aaca1426f8de64d07b7" hidden="1">#REF!</definedName>
    <definedName name="_RIV09b39878408c4d5a9058d11eb0f1d239" hidden="1">#REF!</definedName>
    <definedName name="_RIV09cc5060fc3f41369e4fcb65664913bc" hidden="1">#REF!</definedName>
    <definedName name="_RIV09eaa01f77964b32858787655c234a19" hidden="1">#REF!</definedName>
    <definedName name="_RIV0a0bc348be8843d489aacf0f2767babe" hidden="1">#REF!</definedName>
    <definedName name="_RIV0a2eb53b5f1e4a37a04185935211ef13" hidden="1">#REF!</definedName>
    <definedName name="_RIV0a3a2cd2b8714e20b3f78b084756aead" hidden="1">#REF!</definedName>
    <definedName name="_RIV0a5b09bbd26f456eae6c5546efea3d5f" hidden="1">#REF!</definedName>
    <definedName name="_RIV0a65aa3b49cd490480a3ea1841de6a82" hidden="1">#REF!</definedName>
    <definedName name="_RIV0a6eff98b8a443a3b167cfbbe4c78680" hidden="1">#REF!</definedName>
    <definedName name="_RIV0a9588f9c7f74105a8445582d467db2e" hidden="1">#REF!</definedName>
    <definedName name="_RIV0a999393941145798582db369899043c" hidden="1">#REF!</definedName>
    <definedName name="_RIV0ab29afab3f34dc7917570a6ae4e2eca" hidden="1">#REF!</definedName>
    <definedName name="_RIV0ad5877ff4da43e1b66acb83ca005528" hidden="1">#REF!</definedName>
    <definedName name="_RIV0ad71470c16d44b39c436a79d44e5629" hidden="1">#REF!</definedName>
    <definedName name="_RIV0adfae2a7f624f4ca3c31c918a1ba5cd" hidden="1">#REF!</definedName>
    <definedName name="_RIV0aed029df1b74375ab4c7e5e1213235f" hidden="1">#REF!</definedName>
    <definedName name="_RIV0b1bf161c97a4437a2fa2731d16779d5" hidden="1">#REF!</definedName>
    <definedName name="_RIV0b407b6abe44420f92950ab122b2f2f2" hidden="1">#REF!</definedName>
    <definedName name="_RIV0b6a0b647da640d2afe57bea2aa0dd6d" hidden="1">#REF!</definedName>
    <definedName name="_RIV0b95cab868f04803ba932c2d6d145a8b" hidden="1">#REF!</definedName>
    <definedName name="_RIV0b9ebb74a16f4cebbb489cf306d929c3" hidden="1">#REF!</definedName>
    <definedName name="_RIV0b9f8baa483646a5bfa234b3d985a39f" hidden="1">#REF!</definedName>
    <definedName name="_RIV0bc9cf903964441dadf5ac02709378fa" hidden="1">#REF!</definedName>
    <definedName name="_RIV0bf87742a72145f7a8c154c8dfdd9c2a" hidden="1">#REF!</definedName>
    <definedName name="_RIV0bfbdc6b154f4afc99bbc6e3abb1e788" hidden="1">#REF!</definedName>
    <definedName name="_RIV0c3c2ba715b34305b130e136d7a490ae" hidden="1">#REF!</definedName>
    <definedName name="_RIV0c5fc55c9da34803836a9f655fa4e0ee" hidden="1">#REF!</definedName>
    <definedName name="_RIV0c6b5e686174469c9f28755d77366b21" hidden="1">#REF!</definedName>
    <definedName name="_RIV0c77ed1ea91445a9a6a56d0bd9ae21dc" hidden="1">#REF!</definedName>
    <definedName name="_RIV0c8160eb1a544b45a0f1443d75967fc8" hidden="1">#REF!</definedName>
    <definedName name="_RIV0c9b7a36e0624140ac7fa5777a889f37" hidden="1">#REF!</definedName>
    <definedName name="_RIV0cb735e72b534e18852e29af4d223276" hidden="1">#REF!</definedName>
    <definedName name="_RIV0cc5026705b44fa481bf0e370d3f6b51" hidden="1">#REF!</definedName>
    <definedName name="_RIV0cc66dc93b1b47ebaca8974c28c1bf83" hidden="1">#REF!</definedName>
    <definedName name="_RIV0cd6e4c4722b4cff9545806ed8b23d2c" hidden="1">#REF!</definedName>
    <definedName name="_RIV0ce68472d2b645a18799daed6b5b87d9" hidden="1">#REF!</definedName>
    <definedName name="_RIV0d1c64b7a11f4e3995027fec89a477f0" hidden="1">#REF!</definedName>
    <definedName name="_RIV0d3985872ae14116bf421d959da9d337" hidden="1">#REF!</definedName>
    <definedName name="_RIV0d4beaeda03346fc8bafda007309341a" hidden="1">#REF!</definedName>
    <definedName name="_RIV0d4fdc73c05140dfa84c4a877c1dcee3" hidden="1">#REF!</definedName>
    <definedName name="_RIV0d549fb46e4a41f28a9f78a6e485a213" hidden="1">#REF!</definedName>
    <definedName name="_RIV0d620aa7cc0f4ef9af8f3feb31bbdf39" hidden="1">#REF!</definedName>
    <definedName name="_RIV0d6908a529a74c2d89797a783704c674" hidden="1">#REF!</definedName>
    <definedName name="_RIV0d809b0c6884401fa6090fe76cd9df60" hidden="1">#REF!</definedName>
    <definedName name="_RIV0d84efc85f154e78b39ea7236240d3bb" hidden="1">#REF!</definedName>
    <definedName name="_RIV0da64eee14e7426b99548fa5090c6374" hidden="1">#REF!</definedName>
    <definedName name="_RIV0dd54983f02845b1998cae1c54368642" hidden="1">#REF!</definedName>
    <definedName name="_RIV0dd72225d83a4a29846d1805650a2071" hidden="1">#REF!</definedName>
    <definedName name="_RIV0dea91691fa5481d9464e1575d210387" hidden="1">#REF!</definedName>
    <definedName name="_RIV0df8e0f67be74e099bb8354477d258b0" hidden="1">#REF!</definedName>
    <definedName name="_RIV0e25df124a9f4f4ba81804b6d2f6904f" hidden="1">#REF!</definedName>
    <definedName name="_RIV0e58774add8d41c3a8e3d3decbe22682" hidden="1">#REF!</definedName>
    <definedName name="_RIV0e587f03cf8947d6b7592097b50b4a78" hidden="1">#REF!</definedName>
    <definedName name="_RIV0e6c3eb3efce4aa3b889fd773da7395d" hidden="1">#REF!</definedName>
    <definedName name="_RIV0e90ece027f94cd4aaf735029835082c" hidden="1">#REF!</definedName>
    <definedName name="_RIV0ea3a9e5eb4a40fa91d244a0725386dd" hidden="1">#REF!</definedName>
    <definedName name="_RIV0ed74941646b45b2b297b0c8bedf2449" hidden="1">#REF!</definedName>
    <definedName name="_RIV0f17c67789c94049bc60334ee3069e5f" hidden="1">#REF!</definedName>
    <definedName name="_RIV0f23b09cc0fe43b7a9efab0306b29905" hidden="1">#REF!</definedName>
    <definedName name="_RIV0f3c2dbe624c466292ba976bf40f0ee5" hidden="1">#REF!</definedName>
    <definedName name="_RIV0f43028647c24a22b7eca63102aea42e" hidden="1">#REF!</definedName>
    <definedName name="_RIV0f732b8f0ca24563a8f2b716be60cf24" hidden="1">#REF!</definedName>
    <definedName name="_RIV0fa3d0dd3c174233a1e34d3d99dbef28" hidden="1">#REF!</definedName>
    <definedName name="_RIV101109e6a56048f1b87298f2422a7ff9" hidden="1">#REF!</definedName>
    <definedName name="_RIV10246b3c572f4c44acfcef021530d991" hidden="1">#REF!</definedName>
    <definedName name="_RIV104367be9d5f4b18b6dbfe949d328dfd" hidden="1">#REF!</definedName>
    <definedName name="_RIV104889b65c194dfb8fceedc9fd0b4623" hidden="1">#REF!</definedName>
    <definedName name="_RIV104fe26b9c0745e38aa3af47fbd4947a" hidden="1">#REF!</definedName>
    <definedName name="_RIV106b77bd7ad84a628c3c2179a8d4bea8" hidden="1">#REF!</definedName>
    <definedName name="_RIV108ab9b9a6584c3d85d8fe315cf4abb9" hidden="1">#REF!</definedName>
    <definedName name="_RIV10b29a558699437c9031ee2f8dc876df" hidden="1">#REF!</definedName>
    <definedName name="_RIV10bf05d0b8164d2fbc86dc1f9fb39cc4" hidden="1">#REF!</definedName>
    <definedName name="_RIV10c712b083324456bff75a2c16677a04" hidden="1">#REF!</definedName>
    <definedName name="_RIV10cd7c50696a46a98ea46c884a74240c" hidden="1">#REF!</definedName>
    <definedName name="_RIV10dc20357d7a4168847c97c0f1dbedad" hidden="1">#REF!</definedName>
    <definedName name="_RIV114a1de700694ef0bd990dde0f4419ec" hidden="1">#REF!</definedName>
    <definedName name="_RIV114f49617d314221b6d9a2c1744b57fe" hidden="1">#REF!</definedName>
    <definedName name="_RIV11c3bb78ea9d4a2682e884be4596edcf" hidden="1">#REF!</definedName>
    <definedName name="_RIV122cdfb12eba4072b9087eedd1b5cb82" hidden="1">#REF!</definedName>
    <definedName name="_RIV123093e4dc054491bc12de373052b507" hidden="1">#REF!</definedName>
    <definedName name="_RIV126d6e82194d40e8992cb7f580c2e96c" hidden="1">#REF!</definedName>
    <definedName name="_RIV1278559f8bed4f00918bb3e46a260a73" hidden="1">#REF!</definedName>
    <definedName name="_RIV1287118ab5b24f18ba1c0cf693c37662" hidden="1">#REF!</definedName>
    <definedName name="_RIV12c7664904ef438497c75cb0ded4f774" hidden="1">#REF!</definedName>
    <definedName name="_RIV12cdac15b890464490703789497e4006" hidden="1">#REF!</definedName>
    <definedName name="_RIV12f4a9c6c169448293893982947263df" hidden="1">#REF!</definedName>
    <definedName name="_RIV13282fc6f0c047b793be83bfd976f06b" hidden="1">#REF!</definedName>
    <definedName name="_RIV1347198de3b946c09298f10978a5261b" hidden="1">#REF!</definedName>
    <definedName name="_RIV134c3a0aa50b43929d0e169c70f798c5" hidden="1">#REF!</definedName>
    <definedName name="_RIV135189f9fdfe49c19661cd58cf056e0f" hidden="1">#REF!</definedName>
    <definedName name="_RIV136d4da6be1143079225f56cdaba10d9" hidden="1">#REF!</definedName>
    <definedName name="_RIV137474f9cbd44d209e96927fde02fd00" hidden="1">#REF!</definedName>
    <definedName name="_RIV13831925aede4537a1a1240ed746a678" hidden="1">#REF!</definedName>
    <definedName name="_RIV13a42b3bbdde42f4959135130a726247" hidden="1">#REF!</definedName>
    <definedName name="_RIV13be0e512f8549b283764f1a3b4da5ac" hidden="1">#REF!</definedName>
    <definedName name="_RIV13f9cef4da714b9b9abf3b977017b4b0" hidden="1">#REF!</definedName>
    <definedName name="_RIV13fa0439bbb1429fadfacc37429b3b1e" hidden="1">#REF!</definedName>
    <definedName name="_RIV14390d8b41bc43f99041e7006f32e107" hidden="1">#REF!</definedName>
    <definedName name="_RIV1464abb814f84902b67e7588a29643b5" hidden="1">#REF!</definedName>
    <definedName name="_RIV148801483fe647629a2e37885cc8ccc3" hidden="1">#REF!</definedName>
    <definedName name="_RIV14aa924a7f7f4f298e17b0304cf2d016" hidden="1">#REF!</definedName>
    <definedName name="_RIV14abd0f1ff4b4f55a6fc42ef4fcbdc29" hidden="1">#REF!</definedName>
    <definedName name="_RIV14c5ce9e26094a9b830652f47184401a" hidden="1">#REF!</definedName>
    <definedName name="_RIV1538dfd551c44c1d981fd38b1fd6568d" hidden="1">#REF!</definedName>
    <definedName name="_RIV153c441648c0418e978b95fbda3c06c5" hidden="1">#REF!</definedName>
    <definedName name="_RIV1551a5de97394ed0950c8d4376c8854b" hidden="1">#REF!</definedName>
    <definedName name="_RIV1551eb5a4412492f8d156def0a7a9ded" hidden="1">#REF!</definedName>
    <definedName name="_RIV1561fdd65b0a4fa7bd430ab956f2a87d" hidden="1">#REF!</definedName>
    <definedName name="_RIV157fee642dad42389fddeb6343311a4f" hidden="1">#REF!</definedName>
    <definedName name="_RIV15b453ccba184465a0be776509886152" hidden="1">#REF!</definedName>
    <definedName name="_RIV15c13e6613db457f93b865e7f95b2b4e" hidden="1">#REF!</definedName>
    <definedName name="_RIV15c1f318be304189aa6821f50f80a7ae" hidden="1">#REF!</definedName>
    <definedName name="_RIV15cd22c8ea5a43718ceb2005671ec1ae" hidden="1">#REF!</definedName>
    <definedName name="_RIV15f6f576cb244e6d83c99c1ed217b271" hidden="1">#REF!</definedName>
    <definedName name="_RIV15f8e145ed2b4d5698e63189759daa54" hidden="1">#REF!</definedName>
    <definedName name="_RIV160645513d8c468389d842de550ea5e5" hidden="1">#REF!</definedName>
    <definedName name="_RIV160874e2dbeb4a21bae0dfb9c055f050" hidden="1">#REF!</definedName>
    <definedName name="_RIV16560e8db4ee41cd9d3ee2cfc212932b" hidden="1">#REF!</definedName>
    <definedName name="_RIV16a7398874154951a53edd96d0c2efb9" hidden="1">#REF!</definedName>
    <definedName name="_RIV16c70f03b3f44d22ab42763fe029e457" hidden="1">#REF!</definedName>
    <definedName name="_RIV16d853a902e647d78bda5cd25067e98e" hidden="1">#REF!</definedName>
    <definedName name="_RIV170bc134b0aa4b470e430360b711cc8" hidden="1">#REF!</definedName>
    <definedName name="_RIV177eb6f91c8741dfbbc20cee78034f9f" hidden="1">#REF!</definedName>
    <definedName name="_RIV17b0f1c412db404fb2d017e430784c0e" hidden="1">#REF!</definedName>
    <definedName name="_RIV17b65cb161a54225b21528a717325c99" hidden="1">#REF!</definedName>
    <definedName name="_RIV17dd43ef5bcf430a8ab18bff6605fc32" hidden="1">#REF!</definedName>
    <definedName name="_RIV182699691c984b858f2e79a1c85edbdf" hidden="1">#REF!</definedName>
    <definedName name="_RIV1828d3f8d78a46868d3bbe5703fd72f8" hidden="1">#REF!</definedName>
    <definedName name="_RIV1857ddc007174cdeb37e1bc6cbe3cb2b" hidden="1">#REF!</definedName>
    <definedName name="_RIV1859fd9c967c448098cf6bde7bee1f80" hidden="1">#REF!</definedName>
    <definedName name="_RIV185dd068e91c4286ab617c28cda1ec73" hidden="1">#REF!</definedName>
    <definedName name="_RIV186d94a5029545939fa50c01552a167c" hidden="1">#REF!</definedName>
    <definedName name="_RIV18ace67e2bfd400581d55e2121307bf5" hidden="1">#REF!</definedName>
    <definedName name="_RIV18d9e3e554f7437dac41a0ae8493f05a" hidden="1">#REF!</definedName>
    <definedName name="_RIV18eae12e1e7045e182bf07da9b3c847d" hidden="1">#REF!</definedName>
    <definedName name="_RIV190840dff99248688e7b8fb99abf9d58" hidden="1">#REF!</definedName>
    <definedName name="_RIV1916cce361d94a3a895289081a80c6ae" hidden="1">#REF!</definedName>
    <definedName name="_RIV19602efeb4824020a92efae1ac670186" hidden="1">#REF!</definedName>
    <definedName name="_RIV196d9ada34714ddeb8b10dba01253d0d" hidden="1">#REF!</definedName>
    <definedName name="_RIV198af182c0754293aff28c83ea88fcc6" hidden="1">#REF!</definedName>
    <definedName name="_RIV198c0f22525c46c290f09242c2e10efc" hidden="1">#REF!</definedName>
    <definedName name="_RIV1992f6cd8cfe4011acdb4fc50ac2df00" hidden="1">#REF!</definedName>
    <definedName name="_RIV19a24f8d27e242779faec09364ab51d7" hidden="1">#REF!</definedName>
    <definedName name="_RIV19b17daf8963443da407a7019f1cad6f" hidden="1">#REF!</definedName>
    <definedName name="_RIV19f4d17a5efc477199e22fb25b23a403" hidden="1">#REF!</definedName>
    <definedName name="_RIV1a2689bfc41d4cf6bea225bce835624f" hidden="1">#REF!</definedName>
    <definedName name="_RIV1a3e25c4ee354b4d9c086c5f38c329da" hidden="1">#REF!</definedName>
    <definedName name="_RIV1a46d66db2304b3b9c86ec64b6778479" hidden="1">#REF!</definedName>
    <definedName name="_RIV1a649ecb64514143802f4e900b8a88c7" hidden="1">#REF!</definedName>
    <definedName name="_RIV1a801161917741fb97016aec73434995" hidden="1">#REF!</definedName>
    <definedName name="_RIV1aafc637ec0a41f99da4b1e2defab597" hidden="1">#REF!</definedName>
    <definedName name="_RIV1aecd9920e6044aea19e712f71cf3abd" hidden="1">#REF!</definedName>
    <definedName name="_RIV1aff29967d424171ad55a6221a6b0fc7" hidden="1">#REF!</definedName>
    <definedName name="_RIV1b1a3f60532e414dbf160b51a5467896" hidden="1">#REF!</definedName>
    <definedName name="_RIV1b24852c477343ce8d9aeb13b6d19b82" hidden="1">#REF!</definedName>
    <definedName name="_RIV1b2e6507d0104f8c846b3163f23ca939" hidden="1">#REF!</definedName>
    <definedName name="_RIV1b594c03c0644f1280421b2427f9ffa7" hidden="1">#REF!</definedName>
    <definedName name="_RIV1b5d98e695194a25bb2b9206bbea28d8" hidden="1">#REF!</definedName>
    <definedName name="_RIV1b883a6681494a99badeabc49b5be0f0" hidden="1">#REF!</definedName>
    <definedName name="_RIV1b8feacef1d8416e8481cea657f785b7" hidden="1">#REF!</definedName>
    <definedName name="_RIV1bbfd9748d474e78bcc75462fe0717cd" hidden="1">#REF!</definedName>
    <definedName name="_RIV1be6fb32b50d4cfa854417950f349eb9" hidden="1">#REF!</definedName>
    <definedName name="_RIV1be781e8cac745fbb44c8e445476abf3" hidden="1">#REF!</definedName>
    <definedName name="_RIV1bfbeea7c76a4124a9fe05cc35bc9a36" hidden="1">#REF!</definedName>
    <definedName name="_RIV1c077d4f01b54ba1b957beeb07c5db34" hidden="1">#REF!</definedName>
    <definedName name="_RIV1c0a792728cb4f07b981f0191776e1c2" hidden="1">#REF!</definedName>
    <definedName name="_RIV1c1bfed600b2439fb10e48501be582cc" hidden="1">#REF!</definedName>
    <definedName name="_RIV1c33b9f8d88842cab5091e41606ea966" hidden="1">#REF!</definedName>
    <definedName name="_RIV1c4e6342ce554f59af8d372c6450f116" hidden="1">#REF!</definedName>
    <definedName name="_RIV1c7c157a418a4b52a3abe835f23bd691" hidden="1">#REF!</definedName>
    <definedName name="_RIV1c7ccd5bd22e4cdf97e42800f85f1699" hidden="1">#REF!</definedName>
    <definedName name="_RIV1c8329e71b2246c5a69a6c0e2c4be79a" hidden="1">#REF!</definedName>
    <definedName name="_RIV1cac4edb27e84cf287a76f2dde4c22cc" hidden="1">#REF!</definedName>
    <definedName name="_RIV1cb48a892edb4defaf98f0340d1d6dc2" hidden="1">#REF!</definedName>
    <definedName name="_RIV1ccff7ccf4714d2abd7a2384ee9d5ae7" hidden="1">#REF!</definedName>
    <definedName name="_RIV1d0845cec2524a0695c72659a6a2f14f" hidden="1">#REF!</definedName>
    <definedName name="_RIV1d20f7a52b374730a92d49f157b5045d" hidden="1">#REF!</definedName>
    <definedName name="_RIV1dadad8abb174b699a779bb5d8660ed6" hidden="1">#REF!</definedName>
    <definedName name="_RIV1db927c4213842609309ef654eefbe5d" hidden="1">#REF!</definedName>
    <definedName name="_RIV1ddf6380e0a244348118fa48136be84b" hidden="1">#REF!</definedName>
    <definedName name="_RIV1de2d633655b4b3fa774ecb6eff2ab9e" hidden="1">#REF!</definedName>
    <definedName name="_RIV1dfe70c3b85b41968591fac427ba19d2" hidden="1">#REF!</definedName>
    <definedName name="_RIV1e4aec426d22450ca85bf62a73762088" hidden="1">#REF!</definedName>
    <definedName name="_RIV1e57a74f3c5844e3bbba8bab319dfa75" hidden="1">#REF!</definedName>
    <definedName name="_RIV1e8abe6bdd3e4ff3b024caf376a7e4f0" hidden="1">#REF!</definedName>
    <definedName name="_RIV1ec0e779948f4418907d286c6191f183" hidden="1">#REF!</definedName>
    <definedName name="_RIV1ee76f31881141ffb31973f13b958953" hidden="1">#REF!</definedName>
    <definedName name="_RIV1ef94c17f4e346f1817bc13b660d6bb7" hidden="1">#REF!</definedName>
    <definedName name="_RIV1f0a3be53e6145dc80898a4d63ea1925" hidden="1">#REF!</definedName>
    <definedName name="_RIV1f13776c30ca4a1fb4025774713a5083" hidden="1">#REF!</definedName>
    <definedName name="_RIV1f1a9e761a6f44e888b4c0af0cf4e819" hidden="1">#REF!</definedName>
    <definedName name="_RIV1f232c4e54a8471196ccc7504ac83261" hidden="1">#REF!</definedName>
    <definedName name="_RIV1fc3353c4d0f494ebdb01a05a5573731" hidden="1">#REF!</definedName>
    <definedName name="_RIV1fe57c31036d474587e6c8e5b03a255c" hidden="1">#REF!</definedName>
    <definedName name="_RIV1fe950f43a7344d5bfd9936b4c98a9a4" hidden="1">#REF!</definedName>
    <definedName name="_RIV1feb639bba674cbf9aa656c7186dda55" hidden="1">#REF!</definedName>
    <definedName name="_RIV1fec64ff33674ab991bf88171f7be263" hidden="1">#REF!</definedName>
    <definedName name="_RIV1ff96bae0a6d418c9ecc0a6584b397e4" hidden="1">#REF!</definedName>
    <definedName name="_RIV1ffc48c452634e2294f0bbd70593d9df" hidden="1">#REF!</definedName>
    <definedName name="_RIV20730f4c6d6c4064817d844c186ccd3c" hidden="1">#REF!</definedName>
    <definedName name="_RIV20a699103da5424e8c47ccbad9be5461" hidden="1">#REF!</definedName>
    <definedName name="_RIV20ab2754a8894a7a949feaf30c30a530" hidden="1">#REF!</definedName>
    <definedName name="_RIV20b30193b7134ab0a275196a64aa7070" hidden="1">#REF!</definedName>
    <definedName name="_RIV20b89b905103423abcf47a83c3626bc4" hidden="1">#REF!</definedName>
    <definedName name="_RIV20df735984a441508780d856ec5019fe" hidden="1">#REF!</definedName>
    <definedName name="_RIV20ef6862ebdb4baca6fb51bdf6d3b6cc" hidden="1">#REF!</definedName>
    <definedName name="_RIV20f4eda3be104967b08fd7b7bee22c14" hidden="1">#REF!</definedName>
    <definedName name="_RIV21114467e5cc4e66b1e5acb357b5194c" hidden="1">#REF!</definedName>
    <definedName name="_RIV2116c5ca136b42e089a0ddd3c63c9601" hidden="1">#REF!</definedName>
    <definedName name="_RIV214bff9cfa9948db95184eff8cd871cb" hidden="1">#REF!</definedName>
    <definedName name="_RIV2166e36179dd4913a489c41bb18f29ef" hidden="1">#REF!</definedName>
    <definedName name="_RIV2175cac7c90b4662a6ac9aa66a662eed" hidden="1">#REF!</definedName>
    <definedName name="_RIV21871368cac14e5bb52dac7924dc616e" hidden="1">#REF!</definedName>
    <definedName name="_RIV218fe6658a03406e9ff56f5d5a8d0595" hidden="1">#REF!</definedName>
    <definedName name="_RIV219bfa7a6c234a7c9b83baf291b52938" hidden="1">#REF!</definedName>
    <definedName name="_RIV21d57212733f4ef0b7f38b8265225e17" hidden="1">#REF!</definedName>
    <definedName name="_RIV21e8a7431a044ce0afb7626a27861b39" hidden="1">#REF!</definedName>
    <definedName name="_RIV21e8c76ad17e4782a6c2a49086f588ef" hidden="1">#REF!</definedName>
    <definedName name="_RIV21eedd8812b243a6a0982c9bbb93ec7d" hidden="1">#REF!</definedName>
    <definedName name="_RIV21fdc8e0e58f4c50b69866b6b71abc87" hidden="1">#REF!</definedName>
    <definedName name="_RIV2235e3a389b3410f892b6322c74e7cbb" hidden="1">#REF!</definedName>
    <definedName name="_RIV22399e6aa35e40e6a23894381421b9fb" hidden="1">#REF!</definedName>
    <definedName name="_RIV22887be34f3a433391637846cbabf678" hidden="1">#REF!</definedName>
    <definedName name="_RIV22b83fbe9f4243899fab5f3a7c84eccf" hidden="1">#REF!</definedName>
    <definedName name="_RIV22ccb1d6881b4c5b82ea646374c7303a" hidden="1">#REF!</definedName>
    <definedName name="_RIV22cf4c719879472bb269f7890347f2b4" hidden="1">#REF!</definedName>
    <definedName name="_RIV22ee383ddced45beb582a156c5a3f9e2" hidden="1">#REF!</definedName>
    <definedName name="_RIV22f9c938e46847db8dffdad45676c21d" hidden="1">#REF!</definedName>
    <definedName name="_RIV23122f0c66ed4551a72759e4f43d4111" hidden="1">#REF!</definedName>
    <definedName name="_RIV23254305f4d94c85a944c2511fa3d219" hidden="1">#REF!</definedName>
    <definedName name="_RIV235a08f679444f8d982b19184ebba736" hidden="1">#REF!</definedName>
    <definedName name="_RIV23750f8961bd454daebcb41874a6d881" hidden="1">#REF!</definedName>
    <definedName name="_RIV23af6352715a4857931bf84a1d51937e" hidden="1">#REF!</definedName>
    <definedName name="_RIV23cb42ddaf034a7cad0a633027f72623" hidden="1">#REF!</definedName>
    <definedName name="_RIV23e3901c8d504c898f92c47d97e0bb51" hidden="1">#REF!</definedName>
    <definedName name="_RIV2408d5abb47a4492bf9d0dc8e8411724" hidden="1">#REF!</definedName>
    <definedName name="_RIV241897df08374729821929a53675664e" hidden="1">#REF!</definedName>
    <definedName name="_RIV2426f6154ace4d6b88d3fa0d19a26a28" hidden="1">#REF!</definedName>
    <definedName name="_RIV2431bf9a73ab40149672f82eb67ab617" hidden="1">#REF!</definedName>
    <definedName name="_RIV245cc60c513243b585b2473d709a8929" hidden="1">#REF!</definedName>
    <definedName name="_RIV2461adc333b64fbbbe6a42c7b78a1de8" hidden="1">#REF!</definedName>
    <definedName name="_RIV2481c6748e57493fbf70e32a98026854" hidden="1">#REF!</definedName>
    <definedName name="_RIV249286490dc640958699eefa73e2d126" hidden="1">#REF!</definedName>
    <definedName name="_RIV24adfdaa22b2457687edde7efafb2ae2" hidden="1">#REF!</definedName>
    <definedName name="_RIV24ccf0425e4f4d08b363777bcb3f0b60" hidden="1">#REF!</definedName>
    <definedName name="_RIV254f5421e1df49c4a9a94f9749083b74" hidden="1">#REF!</definedName>
    <definedName name="_RIV254f56ede0a24e5cb6004c632e97064d" hidden="1">#REF!</definedName>
    <definedName name="_RIV255af5d27dc641ce8511254a574a3a1e" hidden="1">#REF!</definedName>
    <definedName name="_RIV2584fbea24184b66a59bbf7d58889e19" hidden="1">#REF!</definedName>
    <definedName name="_RIV259d861f38cd4463a5f4357a142a2b41" hidden="1">#REF!</definedName>
    <definedName name="_RIV25a02be208984c47b463718819abd438" hidden="1">#REF!</definedName>
    <definedName name="_RIV25be09ea68ca461ea5f0bd472acdc943" hidden="1">#REF!</definedName>
    <definedName name="_RIV25caec48110e49d0b068dccb474f0b92" hidden="1">#REF!</definedName>
    <definedName name="_RIV25d35427700d468cb67a09b1d0dfebc1" hidden="1">#REF!</definedName>
    <definedName name="_RIV25f588e02ee74994a805b09603c9476b" hidden="1">#REF!</definedName>
    <definedName name="_RIV260e778f436e481b92919a4659e0d242" hidden="1">#REF!</definedName>
    <definedName name="_RIV261d63cecd624f529a3428d7b32f0990" hidden="1">#REF!</definedName>
    <definedName name="_RIV2620c09f360247b6841e0b96d9210427" hidden="1">#REF!</definedName>
    <definedName name="_RIV2646f614ae4f4143aabc9719ce7f5531" hidden="1">#REF!</definedName>
    <definedName name="_RIV2671084842a845db953353218874d778" hidden="1">#REF!</definedName>
    <definedName name="_RIV268d2110d9324544a1b78e2fb26340a6" hidden="1">#REF!</definedName>
    <definedName name="_RIV268d4c5794ae4ada86a563c94d9f9807" hidden="1">#REF!</definedName>
    <definedName name="_RIV26be3b1344144dc2b658932892616651" hidden="1">#REF!</definedName>
    <definedName name="_RIV26c5e4323d6f4d1f89cd11fa9445b2ee" hidden="1">#REF!</definedName>
    <definedName name="_RIV26cfee3719cb4c76abc819426a9fd7e2" hidden="1">#REF!</definedName>
    <definedName name="_RIV270dd0b5909443448a83e4f364314421" hidden="1">#REF!</definedName>
    <definedName name="_RIV273fa725376546f095db7b5a329afeb9" hidden="1">#REF!</definedName>
    <definedName name="_RIV2744fb610f2c44548ebc515a478b423c" hidden="1">#REF!</definedName>
    <definedName name="_RIV2768fdb0cebc48768e73b510b1805aae" hidden="1">#REF!</definedName>
    <definedName name="_RIV2771143f45e14894a3778ba936de6a68" hidden="1">#REF!</definedName>
    <definedName name="_RIV27824a57d9d047c0a59b6113296d84f4" hidden="1">#REF!</definedName>
    <definedName name="_RIV27a0d686c5c14e65bf3297c8dda554fd" hidden="1">#REF!</definedName>
    <definedName name="_RIV27cbaf66a5654b25a5055b6c773fe972" hidden="1">#REF!</definedName>
    <definedName name="_RIV27f1a9d2589348b1af739308d1247312" hidden="1">#REF!</definedName>
    <definedName name="_RIV284fa2c1b4dd44b29dbaeab1f6b27e3a" hidden="1">#REF!</definedName>
    <definedName name="_RIV28594b877047482e8a0bda07cc1cf908" hidden="1">#REF!</definedName>
    <definedName name="_RIV2872585f40304ff294192798b3883d9c" hidden="1">#REF!</definedName>
    <definedName name="_RIV2888fe07632648c78382d56fad1b36dd" hidden="1">#REF!</definedName>
    <definedName name="_RIV28970ec772ed45f9b1351ca602ca9307" hidden="1">#REF!</definedName>
    <definedName name="_RIV289aed6ca6ca4ef189d6ff3f57d469d1" hidden="1">#REF!</definedName>
    <definedName name="_RIV28b859280fdf4f77a56df0cb376260a1" hidden="1">#REF!</definedName>
    <definedName name="_RIV28fa18d929a14714b18c582ee03c0364" hidden="1">#REF!</definedName>
    <definedName name="_RIV2936366daa5d4228ababf750ea95bf55" hidden="1">#REF!</definedName>
    <definedName name="_RIV29412cd648a149ccb7306ef660d1374e" hidden="1">#REF!</definedName>
    <definedName name="_RIV294881230d1d43419699cc81a1929628" hidden="1">#REF!</definedName>
    <definedName name="_RIV296dbc90480e4c27b8f285d390cdcd36" hidden="1">#REF!</definedName>
    <definedName name="_RIV297385f5ef584da4ac0ed57c599419d3" hidden="1">#REF!</definedName>
    <definedName name="_RIV2979f6a48f61489b9e5b2c55632b2664" hidden="1">#REF!</definedName>
    <definedName name="_RIV298209f347114be08720c1b53bda1d0d" hidden="1">#REF!</definedName>
    <definedName name="_RIV29e776cb91894b3db8f7f3733452184d" hidden="1">#REF!</definedName>
    <definedName name="_RIV29f7ae9e2983483cb0a9a33f11209138" hidden="1">#REF!</definedName>
    <definedName name="_RIV2a0f92361e2849938d0ad7aa954e3844" hidden="1">#REF!</definedName>
    <definedName name="_RIV2a2c509c986847c78f4a99652f5eef90" hidden="1">#REF!</definedName>
    <definedName name="_RIV2a356b2c626f46aebfa1291cd5c4f8a6" hidden="1">#REF!</definedName>
    <definedName name="_RIV2a68cfcdb9a64397bdc65e09bfed414a" hidden="1">#REF!</definedName>
    <definedName name="_RIV2a73bee41d5f4f2fa02f388ebd2afef9" hidden="1">#REF!</definedName>
    <definedName name="_RIV2b0200356ec247fc93d8eaecf359483e" hidden="1">#REF!</definedName>
    <definedName name="_RIV2b153ea4cc84414098d907f00ac5584f" hidden="1">#REF!</definedName>
    <definedName name="_RIV2b3e9297b50e414c9fa3a0975b31abed" hidden="1">#REF!</definedName>
    <definedName name="_RIV2b71af8d93ef49a0b8bc965fac100bfe" hidden="1">#REF!</definedName>
    <definedName name="_RIV2b8310e5fad7411da88e529fe37419e8" hidden="1">#REF!</definedName>
    <definedName name="_RIV2ba53f30009a4048b6636379af9e85a5" hidden="1">#REF!</definedName>
    <definedName name="_RIV2bb0d644d6e646258ee28510e205e08d" hidden="1">#REF!</definedName>
    <definedName name="_RIV2bb77ceb2d28402ba4c92e4d2e0a7635" hidden="1">#REF!</definedName>
    <definedName name="_RIV2bdb62c3ae1944c0b5bee0879f469f97" hidden="1">#REF!</definedName>
    <definedName name="_RIV2bf87c57c80d45cf979974a7c807dcb6" hidden="1">#REF!</definedName>
    <definedName name="_RIV2c06da717dc54613b27bf82f4b5681ed" hidden="1">#REF!</definedName>
    <definedName name="_RIV2c2864c2d1dc443c94fb654b2f5ea623" hidden="1">#REF!</definedName>
    <definedName name="_RIV2c358a4f240a4829930e3db14a69ce67" hidden="1">#REF!</definedName>
    <definedName name="_RIV2c66d965623a4fe8ac2b1e951e57845b" hidden="1">#REF!</definedName>
    <definedName name="_RIV2c7029714c044f608e437b2a3a00c934" hidden="1">#REF!</definedName>
    <definedName name="_RIV2ca8b7ed91d54c5da125ba339d77b7d2" hidden="1">#REF!</definedName>
    <definedName name="_RIV2cbf5bc82a874bd7a8f591b465690bab" hidden="1">#REF!</definedName>
    <definedName name="_RIV2cd349a6b5dd4e73be734d7bfbf8a9cb" hidden="1">#REF!</definedName>
    <definedName name="_RIV2cd7544b3e264422a0c7f3e015bfba12" hidden="1">#REF!</definedName>
    <definedName name="_RIV2cece239c401421c9b0b3a2ebc7c5f72" hidden="1">#REF!</definedName>
    <definedName name="_RIV2cfc46640f2146f4ac7b9b21331c73d7" hidden="1">#REF!</definedName>
    <definedName name="_RIV2d22bf6faa7b4bf1958ebe697a25fa2e" hidden="1">#REF!</definedName>
    <definedName name="_RIV2d259b2a337e4647a9d42329a9948aae" hidden="1">#REF!</definedName>
    <definedName name="_RIV2d6e548e76ba4583b8bde2b73932bdcb" hidden="1">#REF!</definedName>
    <definedName name="_RIV2d86bd10ddcf48ccbc8e56ee6f8f9a75" hidden="1">#REF!</definedName>
    <definedName name="_RIV2d93ae79df564b09be1a47b0d09158ac" hidden="1">#REF!</definedName>
    <definedName name="_RIV2d9b50ddad3846d1b02d54915c69b142" hidden="1">#REF!</definedName>
    <definedName name="_RIV2d9f76567d034a81b453064ed4969e80" hidden="1">#REF!</definedName>
    <definedName name="_RIV2dac3f2fe30446b4b635351fc73da1c8" hidden="1">#REF!</definedName>
    <definedName name="_RIV2dad0b2d09df4aa881f97fa05f623e55" hidden="1">#REF!</definedName>
    <definedName name="_RIV2dc70ca6bfaa4a1384f15484e117ff0b" hidden="1">#REF!</definedName>
    <definedName name="_RIV2dccba32d4994741ac77691b783cec77" hidden="1">#REF!</definedName>
    <definedName name="_RIV2dda012613a94fe58f76e3bbc9ae06f4" hidden="1">#REF!</definedName>
    <definedName name="_RIV2ddbc8ceaf5b401bbeb65b44c9a5a58c" hidden="1">#REF!</definedName>
    <definedName name="_RIV2dde430e539f4a0c9c3d64033790fe3a" hidden="1">#REF!</definedName>
    <definedName name="_RIV2de720c3aacc4647b56b54bb5989bf6a" hidden="1">#REF!</definedName>
    <definedName name="_RIV2df8d9c4dc4844a29be3c45c44e5b7d1" hidden="1">#REF!</definedName>
    <definedName name="_RIV2e097a756ef54fd1b3c3a896e9d5afbc" hidden="1">#REF!</definedName>
    <definedName name="_RIV2e119d354e2a494ca03c510b6f930008" hidden="1">#REF!</definedName>
    <definedName name="_RIV2e2ce74db3864334b4f5837d171a73d0" hidden="1">#REF!</definedName>
    <definedName name="_RIV2e53b64818f14755815bc8a69d4686fb" hidden="1">#REF!</definedName>
    <definedName name="_RIV2e761c7dc15241069c1ae1b7cab14cd3" hidden="1">#REF!</definedName>
    <definedName name="_RIV2e7c103df62b48be8716e2271e6f780b" hidden="1">#REF!</definedName>
    <definedName name="_RIV2ea30c3636294604a1f770f825654432" hidden="1">#REF!</definedName>
    <definedName name="_RIV2ed6825ba4c44d45ac91c8d377e564a1" hidden="1">#REF!</definedName>
    <definedName name="_RIV2ef91c342bba4f2ab109a0fea10b6027" hidden="1">#REF!</definedName>
    <definedName name="_RIV2f1770a231cb49e992ae9970d664ef81" hidden="1">#REF!</definedName>
    <definedName name="_RIV2f6760814ff342d79c182cff5fc7bc8d" hidden="1">#REF!</definedName>
    <definedName name="_RIV2f6a95ac63644441a156f4c3867ad417" hidden="1">#REF!</definedName>
    <definedName name="_RIV2f6cfab1d0034bc38bdf07aead178013" hidden="1">#REF!</definedName>
    <definedName name="_RIV2fba453c7ead4bb9aa0b4ee6680c39d0" hidden="1">#REF!</definedName>
    <definedName name="_RIV2fe2e80307354a9ba7f9a27d034b5b6c" hidden="1">#REF!</definedName>
    <definedName name="_RIV30249fe70691424cb41a5095365c97ae" hidden="1">#REF!</definedName>
    <definedName name="_RIV3045c81508db47138b2221f61ffc18ba" hidden="1">#REF!</definedName>
    <definedName name="_RIV3065294e43ad4f75a2c1b221dd71ff6a" hidden="1">#REF!</definedName>
    <definedName name="_RIV3099f83e8d8c4fb693cb6ae0ffe9f44e" hidden="1">#REF!</definedName>
    <definedName name="_RIV30bab8c5324d48c0b3b3a69ac7033816" hidden="1">#REF!</definedName>
    <definedName name="_RIV30c6725b3a584fae896505509e012104" hidden="1">#REF!</definedName>
    <definedName name="_RIV30db57f25cd549d3882a854b5e9bcb08" hidden="1">#REF!</definedName>
    <definedName name="_RIV311e04c6023943d280394a7a1f31981b" hidden="1">#REF!</definedName>
    <definedName name="_RIV318ee987e1be4322ac6821987da0fbea" hidden="1">#REF!</definedName>
    <definedName name="_RIV318fc8a896784f38b0dfd82b4b764a4d" hidden="1">#REF!</definedName>
    <definedName name="_RIV3194fdffd90040a8bd2ec2dc9b10f682" hidden="1">#REF!</definedName>
    <definedName name="_RIV3237ee0f54ba45bb927d5205bd99d8bf" hidden="1">#REF!</definedName>
    <definedName name="_RIV324edc2958d04e9fba3eace61e34ca4b" hidden="1">#REF!</definedName>
    <definedName name="_RIV3256f7f2d695499199d462c9115be084" hidden="1">#REF!</definedName>
    <definedName name="_RIV32812d82f3e24e48b66cdeea0e93712b" hidden="1">#REF!</definedName>
    <definedName name="_RIV32ae4568cae045588ab973819e1d36cf" hidden="1">#REF!</definedName>
    <definedName name="_RIV32b93cfff28f4743beb86813c9826978" hidden="1">#REF!</definedName>
    <definedName name="_RIV32c5aa44acdf4251a40e43dab45c090d" hidden="1">#REF!</definedName>
    <definedName name="_RIV32d7add731274ee682f4085ef65acc2d" hidden="1">#REF!</definedName>
    <definedName name="_RIV32e802c788444ffc87d279ade2c82005" hidden="1">#REF!</definedName>
    <definedName name="_RIV33049d68cc4f4793a90822485741c768" hidden="1">#REF!</definedName>
    <definedName name="_RIV33106426c5cd4cbd9de5dadbab68d0db" hidden="1">#REF!</definedName>
    <definedName name="_RIV3322e651319a48e68627d9ce1b784200" hidden="1">#REF!</definedName>
    <definedName name="_RIV335216a8e82a4f008cf6f8e40a296452" hidden="1">#REF!</definedName>
    <definedName name="_RIV335676db99f44e3ab9a2d16b66ee79da" hidden="1">#REF!</definedName>
    <definedName name="_RIV335c3d52d894449f9824cde55a30a72a" hidden="1">#REF!</definedName>
    <definedName name="_RIV3374e9e230b04f97ab62ee6387d6d0b0" hidden="1">#REF!</definedName>
    <definedName name="_RIV33b466eabf1f422cb158c8bf6e374a96" hidden="1">#REF!</definedName>
    <definedName name="_RIV33ff9140b54142178106aec015ec95da" hidden="1">#REF!</definedName>
    <definedName name="_RIV3406c5ac63df4a1e815c63501f8ee3a4" hidden="1">#REF!</definedName>
    <definedName name="_RIV340e1c8257584d709e992d2ec1eb78cb" hidden="1">#REF!</definedName>
    <definedName name="_RIV34232ae689b848ad94ca58e87aa2e778" hidden="1">#REF!</definedName>
    <definedName name="_RIV343bdd3dc6f3482b9e17c9ec96dd7b14" hidden="1">#REF!</definedName>
    <definedName name="_RIV34cd0b7dd5e24e8f819fb98840ab98b0" hidden="1">#REF!</definedName>
    <definedName name="_RIV34d1f1e319c64e019d7e55b5ba66eee1" hidden="1">#REF!</definedName>
    <definedName name="_RIV34e5e68a738941ee9666ffec72c3f7a5" hidden="1">#REF!</definedName>
    <definedName name="_RIV34f9862a4f6547eb9862d807a1fbdd0b" hidden="1">#REF!</definedName>
    <definedName name="_RIV3502a827793c4e6c9dea729fcae0a927" hidden="1">#REF!</definedName>
    <definedName name="_RIV353ebb000d2c41bf85b5724a41a4f309" hidden="1">#REF!</definedName>
    <definedName name="_RIV356036f6cfc640588ce195438518eace" hidden="1">#REF!</definedName>
    <definedName name="_RIV35d8e54c73ec41769f03fb29e6ddc1ed" hidden="1">#REF!</definedName>
    <definedName name="_RIV35f461f73dfd4d47b738b446140e974a" hidden="1">#REF!</definedName>
    <definedName name="_RIV35fe216bb10e4593a90a10c34e062ce3" hidden="1">#REF!</definedName>
    <definedName name="_RIV360a83c5a82a4946b7cf9bab1527a7e7" hidden="1">#REF!</definedName>
    <definedName name="_RIV3638c1c91c1a44b5ba511ec93636cceb" hidden="1">#REF!</definedName>
    <definedName name="_RIV3650636cff3d4ee3a08fb17c7e7669b8" hidden="1">#REF!</definedName>
    <definedName name="_RIV367563fbf9314328814efd316cd46508" hidden="1">#REF!</definedName>
    <definedName name="_RIV367b2b6a8f47471886c42e699b4cbe4d" hidden="1">#REF!</definedName>
    <definedName name="_RIV367f8b612c8d4ac8b27b14174477bea1" hidden="1">#REF!</definedName>
    <definedName name="_RIV36af2b9d7a134e139d850ee693f24c3c" hidden="1">#REF!</definedName>
    <definedName name="_RIV36e51319a2f2499bb4ce35cd77e5fa7b" hidden="1">#REF!</definedName>
    <definedName name="_RIV37013d5e77ef49169035b8c43a317d59" hidden="1">#REF!</definedName>
    <definedName name="_RIV37941d0a4657450abefd40b766b5bcca" hidden="1">#REF!</definedName>
    <definedName name="_RIV37b25784cade4fa588e9263aa30f4b05" hidden="1">#REF!</definedName>
    <definedName name="_RIV37c9eb4003a44c41b789163b550dd8af" hidden="1">#REF!</definedName>
    <definedName name="_RIV37dacac8cb8744a6aef7c7c9ee2c8735" hidden="1">#REF!</definedName>
    <definedName name="_RIV3803cae8519d47589ec8e27d9a47a4c4" hidden="1">#REF!</definedName>
    <definedName name="_RIV381643cfb4e04a928fbd2ee8297a5f5b" hidden="1">#REF!</definedName>
    <definedName name="_RIV381b0821d93640618d1932d742d8a193" hidden="1">#REF!</definedName>
    <definedName name="_RIV383c1a1ad23047b58f9b2fc5a4fcf752" hidden="1">#REF!</definedName>
    <definedName name="_RIV3863ffecf0d945dfa7158de417442cb4" hidden="1">#REF!</definedName>
    <definedName name="_RIV386f0d933b31422e95193b5ede8d879f" hidden="1">#REF!</definedName>
    <definedName name="_RIV3879fff0d11941afb48c3e8ddb9d5630" hidden="1">#REF!</definedName>
    <definedName name="_RIV38b555d4ab0843888ebc5a8d34f3ef6d" hidden="1">#REF!</definedName>
    <definedName name="_RIV38fa729c757a4ff29086ab1265182a21" hidden="1">#REF!</definedName>
    <definedName name="_RIV39459b434b72439f92f79defc5c8508f" hidden="1">#REF!</definedName>
    <definedName name="_RIV3950c45ba71f4ff184c438f0396b6420" hidden="1">#REF!</definedName>
    <definedName name="_RIV3951ce4e3529498995effa339cf33950" hidden="1">#REF!</definedName>
    <definedName name="_RIV399788937a704ef98bcf4e73885ad9b6" hidden="1">#REF!</definedName>
    <definedName name="_RIV39a22ed458df49c8b4930bc20a1fa67e" hidden="1">#REF!</definedName>
    <definedName name="_RIV39a642294fb9415db3b2345a6d004d5d" hidden="1">#REF!</definedName>
    <definedName name="_RIV3a546c4223624692b0e2996b764cb10e" hidden="1">#REF!</definedName>
    <definedName name="_RIV3a76c592014542db9caae956189ee5bc" hidden="1">#REF!</definedName>
    <definedName name="_RIV3ab06a9096f9474e9d8e22fba8eb5e98" hidden="1">#REF!</definedName>
    <definedName name="_RIV3af61f27bead48ce82e24ffbcc48a0e4" hidden="1">#REF!</definedName>
    <definedName name="_RIV3b11839db1b74de299db12f02e393631" hidden="1">#REF!</definedName>
    <definedName name="_RIV3b1201f9efd44ded9a5834ddcff23fd4" hidden="1">#REF!</definedName>
    <definedName name="_RIV3b34e3c3c21f4500b258f8ad1aed18df" hidden="1">#REF!</definedName>
    <definedName name="_RIV3b4f5848cd3445f3896af87a9638dffa" hidden="1">#REF!</definedName>
    <definedName name="_RIV3b685267c6e546a48f8bee99cd15b211" hidden="1">#REF!</definedName>
    <definedName name="_RIV3b6a320bf57440e68365765bba8fcad1" hidden="1">#REF!</definedName>
    <definedName name="_RIV3b9cd3acf4164ff88fa33d836115bfae" hidden="1">#REF!</definedName>
    <definedName name="_RIV3ba2edd9dc5e4d16b994a48f97e3baf8" hidden="1">#REF!</definedName>
    <definedName name="_RIV3ba7e53687ef4b3f950048f5b634eda1" hidden="1">#REF!</definedName>
    <definedName name="_RIV3bb4edc738904d468b9d0cb7c046a541" hidden="1">#REF!</definedName>
    <definedName name="_RIV3bbc8aa68d5a497a937ea261e24475a8" hidden="1">#REF!</definedName>
    <definedName name="_RIV3bbe3245152a43308621a024b83f8c4c" hidden="1">#REF!</definedName>
    <definedName name="_RIV3bc4871692b64ca8903834ac5b5aaa0e" hidden="1">#REF!</definedName>
    <definedName name="_RIV3bcd479d978c406fa3d069f21cbfbb45" hidden="1">#REF!</definedName>
    <definedName name="_RIV3bd98ef7ad10452588e3bc8cb62b6610" hidden="1">#REF!</definedName>
    <definedName name="_RIV3c06a80fdcc54500be2a6154bab4a4a6" hidden="1">#REF!</definedName>
    <definedName name="_RIV3c37450b6ea04d53bb02fbbcd08788c0" hidden="1">#REF!</definedName>
    <definedName name="_RIV3c4a2ffef0c14ed6b301db06585cd051" hidden="1">#REF!</definedName>
    <definedName name="_RIV3c8f6933d7c2451eb1e5965c8ffa8528" hidden="1">#REF!</definedName>
    <definedName name="_RIV3ca04c249b634b57ae2cc43ca238bf25" hidden="1">#REF!</definedName>
    <definedName name="_RIV3ca58c0e8ea2466b9cef1a516c9ce20a" hidden="1">#REF!</definedName>
    <definedName name="_RIV3cb011340f2345039da2241d8ec21a94" hidden="1">#REF!</definedName>
    <definedName name="_RIV3d06f04cbd4c4187b33beeb1ad201f88" hidden="1">#REF!</definedName>
    <definedName name="_RIV3d100048c230484296781e09066ce2ee" hidden="1">#REF!</definedName>
    <definedName name="_RIV3d4a3eb414534bf1b52a6c15b5867e1d" hidden="1">#REF!</definedName>
    <definedName name="_RIV3d5724e2be9b4466a9ae934e1de98730" hidden="1">#REF!</definedName>
    <definedName name="_RIV3de8e5c8284e4fb2ab04498dc4c64455" hidden="1">#REF!</definedName>
    <definedName name="_RIV3dee8759545e4d36a20d0fdbf2dceb57" hidden="1">#REF!</definedName>
    <definedName name="_RIV3df02477493d49cfa3b9c10bcd7670c0" hidden="1">#REF!</definedName>
    <definedName name="_RIV3df5cc9670b040c0900008a43e4071cb" hidden="1">#REF!</definedName>
    <definedName name="_RIV3e2b110831ce47d585202eb5b659d30d" hidden="1">#REF!</definedName>
    <definedName name="_RIV3e4ef4f5fd7e43b18d5af05bf8ffdd80" hidden="1">#REF!</definedName>
    <definedName name="_RIV3e81cc16d6d544078ba4e7fb52cbbcc5" hidden="1">#REF!</definedName>
    <definedName name="_RIV3e8f255ba4ae438baaf9a9e6f093b168" hidden="1">#REF!</definedName>
    <definedName name="_RIV3e92ddfab8e240239976c9cd52b452f7" hidden="1">#REF!</definedName>
    <definedName name="_RIV3ed86de415d3489dbb267f974829ebed" hidden="1">#REF!</definedName>
    <definedName name="_RIV3efbf5fd5d1144728eb35f5e34086762" hidden="1">#REF!</definedName>
    <definedName name="_RIV3efcf0e8659d4026afaadb8096f55fc7" hidden="1">#REF!</definedName>
    <definedName name="_RIV3f10335641ba47adaff7b0970af5d625" hidden="1">#REF!</definedName>
    <definedName name="_RIV3f1380402d3e44a8875e69347916fb73" hidden="1">#REF!</definedName>
    <definedName name="_RIV3f4f0cdb4bfe417ea056a3aeb99e7f12" hidden="1">#REF!</definedName>
    <definedName name="_RIV3f61bce667c1436e841416c8f963b054" hidden="1">#REF!</definedName>
    <definedName name="_RIV3fccf15852b049b2b41bb7a31f9c3135" hidden="1">#REF!</definedName>
    <definedName name="_RIV3fe414d420f44d089c68186ae1f5dc03" hidden="1">#REF!</definedName>
    <definedName name="_RIV3fe5ac2d2f7140a2a399073664f41933" hidden="1">#REF!</definedName>
    <definedName name="_RIV3ff9abd8a82f4cd784b624aec98e095c" hidden="1">#REF!</definedName>
    <definedName name="_RIV3ffd7f0dd7004c3dad17339bf2e306d3" hidden="1">#REF!</definedName>
    <definedName name="_RIV40013a61846d487fb12bac65e124064d" hidden="1">#REF!</definedName>
    <definedName name="_RIV40072e4609bb47b8af41fdf3e6acfc16" hidden="1">#REF!</definedName>
    <definedName name="_RIV40359aa3ab604b79bc9800b825b58799" hidden="1">#REF!</definedName>
    <definedName name="_RIV403736b5608c4892a86ad46bb850ca3f" hidden="1">#REF!</definedName>
    <definedName name="_RIV405863bdfcf341c5b99938d24580afe1" hidden="1">#REF!</definedName>
    <definedName name="_RIV405ee16042464e30a5c81e14ce611068" hidden="1">#REF!</definedName>
    <definedName name="_RIV40b16cd9b190472788078c0e6e30dd5c" hidden="1">#REF!</definedName>
    <definedName name="_RIV40b3ab3256b845ad9457f0af3714cf4d" hidden="1">#REF!</definedName>
    <definedName name="_RIV40e3f95033e94e1687bfca581e5626a7" hidden="1">#REF!</definedName>
    <definedName name="_RIV411e922f5145457bb11c067d9e545852" hidden="1">#REF!</definedName>
    <definedName name="_RIV4158e29e6a94461083bcf1edc6891a97" hidden="1">#REF!</definedName>
    <definedName name="_RIV416b83df66024f35b7e0dda6023b1032" hidden="1">#REF!</definedName>
    <definedName name="_RIV417a65ba2a714995a8e0c1166ab825b0" hidden="1">#REF!</definedName>
    <definedName name="_RIV41c72a8c35024879b10103285d7c4c1f" hidden="1">#REF!</definedName>
    <definedName name="_RIV41d8945f41a8430b82286df6e1029a92" hidden="1">#REF!</definedName>
    <definedName name="_RIV420e6892d028401c9dfe4c2ec4c506de" hidden="1">#REF!</definedName>
    <definedName name="_RIV421269990b554a94b5a93e5f13578bdd" hidden="1">#REF!</definedName>
    <definedName name="_RIV421d1db371a64d178d88be35d3a5582d" hidden="1">#REF!</definedName>
    <definedName name="_RIV424a5136a0674051bd2145c68096a615" hidden="1">#REF!</definedName>
    <definedName name="_RIV424c2ac6722f44c786c6c40115e7d54f" hidden="1">#REF!</definedName>
    <definedName name="_RIV425c5239cc4a45d0af6e3032efde5428" hidden="1">#REF!</definedName>
    <definedName name="_RIV42902d0a2d794b7b90c449b6988db184" hidden="1">#REF!</definedName>
    <definedName name="_RIV42a7d46d2b8a446580b3bfaade125b3f" hidden="1">#REF!</definedName>
    <definedName name="_RIV42ac3c60aeaf410f84e3097ee7b4b0f0" hidden="1">#REF!</definedName>
    <definedName name="_RIV42cc22a91f8f42b8876cf3e80de5b1d4" hidden="1">#REF!</definedName>
    <definedName name="_RIV42d56cb0dde44e578d7eae6947cf15f5" hidden="1">#REF!</definedName>
    <definedName name="_RIV42dd0b352d5d4beca4bdb66b4f3deafe" hidden="1">#REF!</definedName>
    <definedName name="_RIV42e1f808d7484f4ca8cd0cdf700740d0" hidden="1">#REF!</definedName>
    <definedName name="_RIV42f6fe6e4549400fb4d7ec667ae5217a" hidden="1">#REF!</definedName>
    <definedName name="_RIV433fe80b90ad439f8d502bfc49e12e21" hidden="1">#REF!</definedName>
    <definedName name="_RIV4348b75323bd45eeb6223671241a194c" hidden="1">#REF!</definedName>
    <definedName name="_RIV435247585d4e4ec09fddbedb6deb6194" hidden="1">#REF!</definedName>
    <definedName name="_RIV43777d02f51f4d12b73749a8dc3a1079" hidden="1">#REF!</definedName>
    <definedName name="_RIV4379f72aa2d34010ae8343c6dc56628a" hidden="1">#REF!</definedName>
    <definedName name="_RIV43d095dd0c2f45c6a95f335a356605fa" hidden="1">#REF!</definedName>
    <definedName name="_RIV440bc59ea8644d719a041fbecb29c434" hidden="1">#REF!</definedName>
    <definedName name="_RIV44157d422c6a4c5c903d61927da48014" hidden="1">#REF!</definedName>
    <definedName name="_RIV44246b3e334b4143ad16922325c191ab" hidden="1">#REF!</definedName>
    <definedName name="_RIV4448f4f5268647a1b0f3a5c35d1ec744" hidden="1">#REF!</definedName>
    <definedName name="_RIV44a43db2a25e4412988c5a6c908b530d" hidden="1">#REF!</definedName>
    <definedName name="_RIV44b0f86c22364659abdcc9e51e07674a" hidden="1">#REF!</definedName>
    <definedName name="_RIV44bc42b1c5474d2a8ffec5f995412a1c" hidden="1">#REF!</definedName>
    <definedName name="_RIV44c9ee84f41d4d9abbc66ebbc8710381" hidden="1">#REF!</definedName>
    <definedName name="_RIV44eef618d50a45e9910898a917df0b64" hidden="1">#REF!</definedName>
    <definedName name="_RIV44ff18dc7aea4010b87c95b5e1f5468b" hidden="1">#REF!</definedName>
    <definedName name="_RIV450954fed95c47cfb1555be2730a34af" hidden="1">#REF!</definedName>
    <definedName name="_RIV451167db32c746f79ef36280e82f89d0" hidden="1">#REF!</definedName>
    <definedName name="_RIV456263dc00e04558aa2ee1c1db89e7c5" hidden="1">#REF!</definedName>
    <definedName name="_RIV4585e7ac071c4de280553a2cee5ee25f" hidden="1">#REF!</definedName>
    <definedName name="_RIV45ac207189074e1785e9e3f967ef7ba9" hidden="1">#REF!</definedName>
    <definedName name="_RIV45aef1594eb941a7bec0eab62b28e928" hidden="1">#REF!</definedName>
    <definedName name="_RIV45fedb0ae7384e85b3eecfff72892735" hidden="1">#REF!</definedName>
    <definedName name="_RIV46158fd969954ede8ef28d2da19416f4" hidden="1">#REF!</definedName>
    <definedName name="_RIV464ffc2e3dca4eb1990ae416a9ecf538" hidden="1">#REF!</definedName>
    <definedName name="_RIV466577a9741b4ea6998c5ed3db4e77ee" hidden="1">#REF!</definedName>
    <definedName name="_RIV4678dd751fb84945aea532264b83c2e9" hidden="1">#REF!</definedName>
    <definedName name="_RIV4685788b77ce43d0b2996ce4f574a1d8" hidden="1">#REF!</definedName>
    <definedName name="_RIV4695c279b7c84a3ebe03548a46b6c0b5" hidden="1">#REF!</definedName>
    <definedName name="_RIV46de5809cd2e46beb2e98f3a718eed7c" hidden="1">#REF!</definedName>
    <definedName name="_RIV46f705e7663a499ba647f0c6a7b1fd50" hidden="1">#REF!</definedName>
    <definedName name="_RIV46fa7ed8aa264f4a8c76a3a7ef698c24" hidden="1">#REF!</definedName>
    <definedName name="_RIV4743877d3bfd48a0a2b9eba2f41e78e0" hidden="1">#REF!</definedName>
    <definedName name="_RIV474c302ab10648daba7ed94caf0f65be" hidden="1">#REF!</definedName>
    <definedName name="_RIV47742970aaef466896a402655c4a4e8f" hidden="1">#REF!</definedName>
    <definedName name="_RIV478bd1c2fcc74e3d97e753857c86a9b2" hidden="1">#REF!</definedName>
    <definedName name="_RIV47a0163ccc8741939adcd90cd73be958" hidden="1">#REF!</definedName>
    <definedName name="_RIV47b7ccfb3fea4140b7a1b1b171ed2400" hidden="1">#REF!</definedName>
    <definedName name="_RIV47c9bc667cef4cbbbf958da0089993d8" hidden="1">#REF!</definedName>
    <definedName name="_RIV48260d61e82b4d8dbd733479764476d6" hidden="1">#REF!</definedName>
    <definedName name="_RIV4842ef51e1b440989b6a224bc99d9105" hidden="1">#REF!</definedName>
    <definedName name="_RIV487c783e5f594d9db44f985c0ce6fa62" hidden="1">#REF!</definedName>
    <definedName name="_RIV48ac1b2f2a8b469fb9bb888cd8df141b" hidden="1">#REF!</definedName>
    <definedName name="_RIV48ea7e8283b1490e88077d2be28f9c04" hidden="1">#REF!</definedName>
    <definedName name="_RIV48edc8125855494189c84a73259e05e3" hidden="1">#REF!</definedName>
    <definedName name="_RIV4902fe044601441fac1e07130f232044" hidden="1">#REF!</definedName>
    <definedName name="_RIV497913606d194405aa56754c84384c5b" hidden="1">#REF!</definedName>
    <definedName name="_RIV497ae10d77e44eb4ba0245ee7a7dc2dd" hidden="1">#REF!</definedName>
    <definedName name="_RIV4992dc25cd2e470e916880190e4dd08f" hidden="1">#REF!</definedName>
    <definedName name="_RIV499a66d6c7d649268fb13ae0826028dd" hidden="1">#REF!</definedName>
    <definedName name="_RIV49be8827d56041c68cde63db474e771e" hidden="1">#REF!</definedName>
    <definedName name="_RIV49cd31b6b7c7465da3509d13802c5fc7" hidden="1">#REF!</definedName>
    <definedName name="_RIV49db530ed8ba45efba4e069d41c1d2d4" hidden="1">#REF!</definedName>
    <definedName name="_RIV49e9fde44a9544fdb8b5fb0d28f1c717" hidden="1">#REF!</definedName>
    <definedName name="_RIV49f869897f8b4430b3438d37c710825e" hidden="1">#REF!</definedName>
    <definedName name="_RIV4a32600c46ca41a1b2c74ba0a99f1346" hidden="1">#REF!</definedName>
    <definedName name="_RIV4a4bde77f95344488e87b649faef2074" hidden="1">#REF!</definedName>
    <definedName name="_RIV4a8f8ec5d4004255bc6d0f832432d731" hidden="1">#REF!</definedName>
    <definedName name="_RIV4a97615dcc1d4daf823e0a4d9295f68c" hidden="1">#REF!</definedName>
    <definedName name="_RIV4a993e0a332642a68752d1629de1815c" hidden="1">#REF!</definedName>
    <definedName name="_RIV4abc8fe9b12c4178afaec603ac54a730" hidden="1">#REF!</definedName>
    <definedName name="_RIV4af7ac2361bf4290adad812c7706ed56" hidden="1">#REF!</definedName>
    <definedName name="_RIV4b0631613f7f4634b89501b336578c2e" hidden="1">#REF!</definedName>
    <definedName name="_RIV4b4c5b745a714e36b7947706b0efb99e" hidden="1">#REF!</definedName>
    <definedName name="_RIV4b55ec1d183f43e18ad28337173a956b" hidden="1">#REF!</definedName>
    <definedName name="_RIV4b798e15621640c3ae90ab4d290c173f" hidden="1">#REF!</definedName>
    <definedName name="_RIV4b9923c3feff4522bdaa8adea9a55fc9" hidden="1">#REF!</definedName>
    <definedName name="_RIV4ba4922e6a7b4b62a28c38c19420e377" hidden="1">#REF!</definedName>
    <definedName name="_RIV4bddeeeef49343e8b72321aab7fb99b9" hidden="1">#REF!</definedName>
    <definedName name="_RIV4bff30f7c04d416480dc8b2444b8eb0e" hidden="1">#REF!</definedName>
    <definedName name="_RIV4c09f282f81540139ac242dd5ad2953e" hidden="1">#REF!</definedName>
    <definedName name="_RIV4c1d083df40449c98c8e940851b1cf9a" hidden="1">#REF!</definedName>
    <definedName name="_RIV4c2596418b72484e963bb641f962e7d1" hidden="1">#REF!</definedName>
    <definedName name="_RIV4c2ad7ede2a7421b856060639f75808d" hidden="1">#REF!</definedName>
    <definedName name="_RIV4c8010fbf84f40da9eb1ce6040f1d8ab" hidden="1">#REF!</definedName>
    <definedName name="_RIV4cb31b42b9a54895a37600bd28866921" hidden="1">#REF!</definedName>
    <definedName name="_RIV4cc7d64b22b24315a29968a597cbb0cd" hidden="1">#REF!</definedName>
    <definedName name="_RIV4cfdb7c932194e1fa75fdb14be7443f0" hidden="1">#REF!</definedName>
    <definedName name="_RIV4d04ee505d484c72af16f73ec05adc97" hidden="1">#REF!</definedName>
    <definedName name="_RIV4d0811ce868744c7ab8e10b628fcfe0d" hidden="1">#REF!</definedName>
    <definedName name="_RIV4d10832549aa4abcaa6c636a07ac42cf" hidden="1">#REF!</definedName>
    <definedName name="_RIV4d184c4e440a4e4985fcfdea13d9ca18" hidden="1">#REF!</definedName>
    <definedName name="_RIV4d4dc5f49f08445da6e452b798c27d97" hidden="1">#REF!</definedName>
    <definedName name="_RIV4d5beb69d6ad452aa43f6ae3e59fab89" hidden="1">#REF!</definedName>
    <definedName name="_RIV4d81b112ccc94a8cb6c59064887f493e" hidden="1">#REF!</definedName>
    <definedName name="_RIV4d8257926a59470dad44c31c15efa44c" hidden="1">#REF!</definedName>
    <definedName name="_RIV4dc61083f88a416aa88e2e399f6b8fce" hidden="1">#REF!</definedName>
    <definedName name="_RIV4dc72fb2ae604cdab5acd56d56e253c8" hidden="1">#REF!</definedName>
    <definedName name="_RIV4de284731c5542ec8b0ba8c6cd076c08" hidden="1">#REF!</definedName>
    <definedName name="_RIV4dfb4be163f241e7b29cc43d3e111ef3" hidden="1">#REF!</definedName>
    <definedName name="_RIV4e16784dc4cd4d2191bc606039b50c3e" hidden="1">#REF!</definedName>
    <definedName name="_RIV4e25817c7d2a4eb39d8f50b4179e043d" hidden="1">#REF!</definedName>
    <definedName name="_RIV4e305a4cf9794e4ea1757e276f8141dd" hidden="1">#REF!</definedName>
    <definedName name="_RIV4e347e16b78c4f599ccbb91374cda793" hidden="1">#REF!</definedName>
    <definedName name="_RIV4e43819e7d4b402a809ef6a7f9c58b2c" hidden="1">#REF!</definedName>
    <definedName name="_RIV4e62f09adf064f3db9280cdf95d9ec1b" hidden="1">#REF!</definedName>
    <definedName name="_RIV4ebc1e76e3eb4e07aa9961ab0bca6643" hidden="1">#REF!</definedName>
    <definedName name="_RIV4edc2dea5e6740548634e69008b14132" hidden="1">#REF!</definedName>
    <definedName name="_RIV4f4dbb0996164c0480ddb8214b5991ed" hidden="1">#REF!</definedName>
    <definedName name="_RIV4f651f2ce11a475eb51c88af191579b6" hidden="1">#REF!</definedName>
    <definedName name="_RIV4f8385ca0d5f432583cccff9e409eb84" hidden="1">#REF!</definedName>
    <definedName name="_RIV4f94e6cb73864a0382a629b799ab7f53" hidden="1">#REF!</definedName>
    <definedName name="_RIV4fa5114cf32d4728adf72ce5c064473e" hidden="1">#REF!</definedName>
    <definedName name="_RIV4fab450dd983400d9353463ea3a1ddf3" hidden="1">#REF!</definedName>
    <definedName name="_RIV4fbfed80db024d1ea56b12c108616879" hidden="1">#REF!</definedName>
    <definedName name="_RIV5010c6b507f3414992999c03ad668373" hidden="1">#REF!</definedName>
    <definedName name="_RIV5011046a358946c9bca5735280c7bd38" hidden="1">#REF!</definedName>
    <definedName name="_RIV5042567ec3484fc3a645e68366d5d7e8" hidden="1">#REF!</definedName>
    <definedName name="_RIV50887a85bdbf492d9ee3d5758333f614" hidden="1">#REF!</definedName>
    <definedName name="_RIV50a7229a2c814417b76dec15df0cd5d0" hidden="1">#REF!</definedName>
    <definedName name="_RIV50a8c181780f449c89c2921320635da9" hidden="1">#REF!</definedName>
    <definedName name="_RIV50de0864580d45ea96cb1c14041c2dc7" hidden="1">#REF!</definedName>
    <definedName name="_RIV514d2d6dc96a4ad6961afee6c181a58f" hidden="1">#REF!</definedName>
    <definedName name="_RIV51508eb327c94d8fb63850362e4630a8" hidden="1">#REF!</definedName>
    <definedName name="_RIV5159022785bd4933a4783d763e5f0138" hidden="1">#REF!</definedName>
    <definedName name="_RIV515c7b3d4c2f42f09fe691b30a096e58" hidden="1">#REF!</definedName>
    <definedName name="_RIV515d197bae5d49a9b6a79ebe13be50f5" hidden="1">#REF!</definedName>
    <definedName name="_RIV517b0785d88b4e12a6a8357eb9f33d15" hidden="1">#REF!</definedName>
    <definedName name="_RIV5180fdb6ada745c8b7739f12fea519ff" hidden="1">#REF!</definedName>
    <definedName name="_RIV518bfae98caf4ab4818e37f04d4043f1" hidden="1">#REF!</definedName>
    <definedName name="_RIV519ee438f8524398b02a2e36bf12c93b" hidden="1">#REF!</definedName>
    <definedName name="_RIV51b1d338921a4ded9914c4628c538923" hidden="1">#REF!</definedName>
    <definedName name="_RIV51eb98f179ac4089be1c58b518c7efd2" hidden="1">#REF!</definedName>
    <definedName name="_RIV51f6e73fa03f4be88a5c1b0b0d9877ee" hidden="1">#REF!</definedName>
    <definedName name="_RIV522efca2e8d44b53aecc714287b2f062" hidden="1">#REF!</definedName>
    <definedName name="_RIV524b5f133689426497def2166987c0c5" hidden="1">#REF!</definedName>
    <definedName name="_RIV5251de947c754f339ad6560b0f11ed19" hidden="1">#REF!</definedName>
    <definedName name="_RIV5256fc1c1d3a4af29df1ef2bd6803b0e" hidden="1">#REF!</definedName>
    <definedName name="_RIV528323520c5748c69e004a1e20ff447f" hidden="1">#REF!</definedName>
    <definedName name="_RIV528a49d16261411da0876cd770a7de58" hidden="1">#REF!</definedName>
    <definedName name="_RIV5295d5f6f2e64014bb1dbf1a4c41f176" hidden="1">#REF!</definedName>
    <definedName name="_RIV52b2ccb6ad0e4982bdb20f99ac31d72d" hidden="1">#REF!</definedName>
    <definedName name="_RIV52e1edd3659243e2b645e6f066553df8" hidden="1">#REF!</definedName>
    <definedName name="_RIV52e6145899084aa6a55d3ed4860c0247" hidden="1">#REF!</definedName>
    <definedName name="_RIV52f1e98614bd406abbd0b5abcbae7a18" hidden="1">#REF!</definedName>
    <definedName name="_RIV52f68bae070e475f91ed41eef454d1c3" hidden="1">#REF!</definedName>
    <definedName name="_RIV532995dd6bb141acae7ba6a27067f608" hidden="1">#REF!</definedName>
    <definedName name="_RIV532e02a657f24f9b9e8fb09dcd2eadd3" hidden="1">#REF!</definedName>
    <definedName name="_RIV53635b27db6545fa9ab5c4ee03b53d1b" hidden="1">#REF!</definedName>
    <definedName name="_RIV537d26425ec04a2d85fab9186dae38ff" hidden="1">#REF!</definedName>
    <definedName name="_RIV539907962995408794947b1aa3efae04" hidden="1">#REF!</definedName>
    <definedName name="_RIV53eb0c5f03b24f3f8e7d25b09832de27" hidden="1">#REF!</definedName>
    <definedName name="_RIV5433379e8b8a46678c41820e86b081ae" hidden="1">#REF!</definedName>
    <definedName name="_RIV5438fb1775274634a2e01f4abf8368fc" hidden="1">#REF!</definedName>
    <definedName name="_RIV5451e458b6174588a56c2e18894607bd" hidden="1">#REF!</definedName>
    <definedName name="_RIV548bb3537c0b490c83bee53b62ee3baa" hidden="1">#REF!</definedName>
    <definedName name="_RIV54b9c894436f4e5195b075c8b661a4c8" hidden="1">#REF!</definedName>
    <definedName name="_RIV54be2b394c2d4a9290cdd8b8486c3f93" hidden="1">#REF!</definedName>
    <definedName name="_RIV54c3d6a808c54b339b5ab761aa08f84c" hidden="1">#REF!</definedName>
    <definedName name="_RIV54d9675c635648ff90e46c514e40de3d" hidden="1">#REF!</definedName>
    <definedName name="_RIV54fb9c0a3fe34aab9db2c5273c22e7a0" hidden="1">#REF!</definedName>
    <definedName name="_RIV551422d83d3449829555404757b2c8ed" hidden="1">#REF!</definedName>
    <definedName name="_RIV55306f733fd1447b9f10987cd12c6567" hidden="1">#REF!</definedName>
    <definedName name="_RIV5547a56f8cea4643b784152d6090b1bc" hidden="1">#REF!</definedName>
    <definedName name="_RIV554d00880dbe40018c75b6aa724476d7" hidden="1">#REF!</definedName>
    <definedName name="_RIV55642aabfe57499593dd1b2fac5616fe" hidden="1">#REF!</definedName>
    <definedName name="_RIV557ec8d909c0441eb600c92aeca1061a" hidden="1">#REF!</definedName>
    <definedName name="_RIV558043ae7c4e4cbca4274fd379160374" hidden="1">#REF!</definedName>
    <definedName name="_RIV55c62733100948778a435a7fdfd0bb08" hidden="1">#REF!</definedName>
    <definedName name="_RIV55d765ba0bfc4030b70d5cd4610de47b" hidden="1">#REF!</definedName>
    <definedName name="_RIV55d8d07eefce407b850bafdefd4d9cb7" hidden="1">#REF!</definedName>
    <definedName name="_RIV5615723771924b72a26104ffb96ce97e" hidden="1">#REF!</definedName>
    <definedName name="_RIV56322a3418ff459dbeb21fd42f65ca56" hidden="1">#REF!</definedName>
    <definedName name="_RIV563a6375163a4b0d9b9f943adc157eba" hidden="1">#REF!</definedName>
    <definedName name="_RIV566049b4a3a540619aa35165c11f1060" hidden="1">#REF!</definedName>
    <definedName name="_RIV56902e1d708946be8b5ef18e82ecfd70" hidden="1">#REF!</definedName>
    <definedName name="_RIV56c948534066485eb9a6bfc94eb16ef2" hidden="1">#REF!</definedName>
    <definedName name="_RIV56f62bd93ab546ffb9b6502b608e9420" hidden="1">#REF!</definedName>
    <definedName name="_RIV57c20ef9dd54426ca123897df6e9f823" hidden="1">#REF!</definedName>
    <definedName name="_RIV5817421922b0461992f41350b90c54a5" hidden="1">#REF!</definedName>
    <definedName name="_RIV581edeb3fb304fb3b3adfe19e7ec0037" hidden="1">#REF!</definedName>
    <definedName name="_RIV5855ab7cc4914d4d926b0620a6f2b954" hidden="1">#REF!</definedName>
    <definedName name="_RIV5860b2bbb8fb43cc8c7671cc3ccf7d08" hidden="1">#REF!</definedName>
    <definedName name="_RIV586aa085b66c45f8a118e8b81c12afb4" hidden="1">#REF!</definedName>
    <definedName name="_RIV5871d58f1a57478795b137931b175bd0" hidden="1">#REF!</definedName>
    <definedName name="_RIV5879f43dbbca4628a6be23f89e966cc0" hidden="1">#REF!</definedName>
    <definedName name="_RIV5888ec4cd5eb45b6b9312f2e7303ca32" hidden="1">#REF!</definedName>
    <definedName name="_RIV5890f9128488401dbb599f9795a0e687" hidden="1">#REF!</definedName>
    <definedName name="_RIV58a30f604dad458e8b738c2cdfec1267" hidden="1">#REF!</definedName>
    <definedName name="_RIV58aebcffd12e40659039ff370972a31b" hidden="1">#REF!</definedName>
    <definedName name="_RIV58cc9668923b42aab8150550c1985f63" hidden="1">#REF!</definedName>
    <definedName name="_RIV58f2de8238c34d0fb6061c4d09817b13" hidden="1">#REF!</definedName>
    <definedName name="_RIV594654c6432b44e79481af1e631dde30" hidden="1">#REF!</definedName>
    <definedName name="_RIV59688d5d3e1e42b2a848e1409d759b8c" hidden="1">#REF!</definedName>
    <definedName name="_RIV597ff315af1d4964b9af94c9d6208f07" hidden="1">#REF!</definedName>
    <definedName name="_RIV59b3b2c79fdb42468141cc0d7adc661f" hidden="1">#REF!</definedName>
    <definedName name="_RIV59b90e1812d44477b79c64313f89a091" hidden="1">#REF!</definedName>
    <definedName name="_RIV59bab05453054aa3ad73b2f74e6b71a9" hidden="1">#REF!</definedName>
    <definedName name="_RIV59be9c4872f045249eefddcbd9d9ae0c" hidden="1">#REF!</definedName>
    <definedName name="_RIV59c485c5c381494781e59523f6a33eb3" hidden="1">#REF!</definedName>
    <definedName name="_RIV59c7fec13d2d4ed5a7b1636499df7170" hidden="1">#REF!</definedName>
    <definedName name="_RIV59f4330f04754f738ed6b8c458ec40e5" hidden="1">#REF!</definedName>
    <definedName name="_RIV5a1d938148a34fda979e915ec917c02b" hidden="1">#REF!</definedName>
    <definedName name="_RIV5a2063d5ecd54b6dbdcc493a900f090d" hidden="1">#REF!</definedName>
    <definedName name="_RIV5a3febd5ce9247bfbcc8cbda658c7e87" hidden="1">#REF!</definedName>
    <definedName name="_RIV5a52c333466a46d3a6b8c6e5be8fe256" hidden="1">#REF!</definedName>
    <definedName name="_RIV5a6eb2bb62504141af25221df4fe746a" hidden="1">#REF!</definedName>
    <definedName name="_RIV5a764553e8fb4fcfa1bb70c31cad96c7" hidden="1">#REF!</definedName>
    <definedName name="_RIV5a7e53d9951340d692b627d368d97912" hidden="1">#REF!</definedName>
    <definedName name="_RIV5a7f8ed107344dfda07cf33f3613d3b9" hidden="1">#REF!</definedName>
    <definedName name="_RIV5aa231644d1b495db2150614ae2bb351" hidden="1">#REF!</definedName>
    <definedName name="_RIV5ab57e66fbd34a47b4d1857abaf872c0" hidden="1">#REF!</definedName>
    <definedName name="_RIV5abca96a91ff40379a0c060520982ba6" hidden="1">#REF!</definedName>
    <definedName name="_RIV5ac1e77baa9744b2a7fe1cdab5b7443e" hidden="1">#REF!</definedName>
    <definedName name="_RIV5ad7a04ac7294d3f98b3ec98afb6d569" hidden="1">#REF!</definedName>
    <definedName name="_RIV5ade55dbd1bd4a9ba02e072e7e27ff46" hidden="1">#REF!</definedName>
    <definedName name="_RIV5af6785194e14101a7165b93b24782ce" hidden="1">#REF!</definedName>
    <definedName name="_RIV5b0848d444294d1ca992f5a5ee761559" hidden="1">#REF!</definedName>
    <definedName name="_RIV5b197b75a5c245608c6231f81cbc3529" hidden="1">#REF!</definedName>
    <definedName name="_RIV5b3b2338cf2c48318830e560fa88e37b" hidden="1">#REF!</definedName>
    <definedName name="_RIV5b4166ba9bbf42968e14878e8f0ff483" hidden="1">#REF!</definedName>
    <definedName name="_RIV5b6a737cd3ff4412a2e2c7b1d39bd78f" hidden="1">#REF!</definedName>
    <definedName name="_RIV5b736c04e0274513a6f58c78a2336240" hidden="1">#REF!</definedName>
    <definedName name="_RIV5b7adb4e7b734c71863aec947efa15a0" hidden="1">#REF!</definedName>
    <definedName name="_RIV5bc1c98eec5e42338b41b3b66947b02a" hidden="1">#REF!</definedName>
    <definedName name="_RIV5bca9ed5a2d14b6d9850703c8f591207" hidden="1">#REF!</definedName>
    <definedName name="_RIV5bd176ab5b2148cdb8812432a40b85be" hidden="1">#REF!</definedName>
    <definedName name="_RIV5bda385f69144ec1b0d8d7ff97f1a217" hidden="1">#REF!</definedName>
    <definedName name="_RIV5bf8bb9201c54893a5ab416f6a9af804" hidden="1">#REF!</definedName>
    <definedName name="_RIV5bfc913b64464d87be87d07f2e189497" hidden="1">#REF!</definedName>
    <definedName name="_RIV5c02f78b4451496bb7569d5207ae46fb" hidden="1">#REF!</definedName>
    <definedName name="_RIV5c0c03cff6304b19b213ae12b6c76b0c" hidden="1">#REF!</definedName>
    <definedName name="_RIV5c13a62acdf247ec81e3fa50c6dc8826" hidden="1">#REF!</definedName>
    <definedName name="_RIV5c1d67631abf475fb36ab3ed07e916a2" hidden="1">#REF!</definedName>
    <definedName name="_RIV5c545a44ae5a4472858e7ed62067edda" hidden="1">#REF!</definedName>
    <definedName name="_RIV5ca1eb81ea8d447d80366b89497afb5a" hidden="1">#REF!</definedName>
    <definedName name="_RIV5cbbcaea7a7d43d79f75a2514f1b0933" hidden="1">#REF!</definedName>
    <definedName name="_RIV5cbd8c3f80ab41888aa097a51a8fde7f" hidden="1">#REF!</definedName>
    <definedName name="_RIV5cca76c2588e40789bfbea0dd2460565" hidden="1">#REF!</definedName>
    <definedName name="_RIV5cd3c097dcdc457d88c8f84453a82ddf" hidden="1">#REF!</definedName>
    <definedName name="_RIV5cfc4ed3f345466088ed8dbfaa42b15e" hidden="1">#REF!</definedName>
    <definedName name="_RIV5d1d4bcffdb645b693f8ee43cc299033" hidden="1">#REF!</definedName>
    <definedName name="_RIV5d32d951ad74490ebe48c37f0475785b" hidden="1">#REF!</definedName>
    <definedName name="_RIV5d34f8cd156448bab3b00fd606b788ea" hidden="1">#REF!</definedName>
    <definedName name="_RIV5d801f7a31c24085b65b3c2e89931796" hidden="1">#REF!</definedName>
    <definedName name="_RIV5ddabcf40feb4f5e8165b69a72282b54" hidden="1">#REF!</definedName>
    <definedName name="_RIV5de88ddfde6c4dd1bd669cedf48697bb" hidden="1">#REF!</definedName>
    <definedName name="_RIV5e7ada21a4504648a93c27564327b3bd" hidden="1">#REF!</definedName>
    <definedName name="_RIV5eb956e2abfa494086a0eae071e81b37" hidden="1">#REF!</definedName>
    <definedName name="_RIV5ec91551f43a45108e3edad3cf9192ff" hidden="1">#REF!</definedName>
    <definedName name="_RIV5eef38a554eb4c14b7409b262261d4e7" hidden="1">#REF!</definedName>
    <definedName name="_RIV5f318504bf64486587e99d5e5b684ea3" hidden="1">#REF!</definedName>
    <definedName name="_RIV5f43816c237f448daa533a650742cd4d" hidden="1">#REF!</definedName>
    <definedName name="_RIV5f50217fa5a24929b9378236eba9e66f" hidden="1">#REF!</definedName>
    <definedName name="_RIV5f5c076f85fa4ecf987a37a845a309a5" hidden="1">#REF!</definedName>
    <definedName name="_RIV5f9a41b69fd54fbda85eb2c605484e12" hidden="1">#REF!</definedName>
    <definedName name="_RIV5fddea6de1b6467ab0f2dba65d59cb83" hidden="1">#REF!</definedName>
    <definedName name="_RIV601a0c5049a44653ad95ce309e9d6370" hidden="1">#REF!</definedName>
    <definedName name="_RIV602090f364994294b66dac24a791fae2" hidden="1">#REF!</definedName>
    <definedName name="_RIV6057a75c07c84186acb489c090d56e2c" hidden="1">#REF!</definedName>
    <definedName name="_RIV6058f267ee12468390ca1f396fcfdc85" hidden="1">#REF!</definedName>
    <definedName name="_RIV60706c654a0f4366a45fe9575a5335a2" hidden="1">#REF!</definedName>
    <definedName name="_RIV60779bb526f14f3d8a5f8bf7961d006b" hidden="1">#REF!</definedName>
    <definedName name="_RIV60823de589314a77a543e6ac27075358" hidden="1">#REF!</definedName>
    <definedName name="_RIV60a5470a1a6749aebcc886c00866052a" hidden="1">#REF!</definedName>
    <definedName name="_RIV60b763d7d9644628b1ac191a34b56e38" hidden="1">#REF!</definedName>
    <definedName name="_RIV60c12ae83fc7413597b0b820c473fa8d" hidden="1">#REF!</definedName>
    <definedName name="_RIV60d6d2a900884171947592d81081158d" hidden="1">#REF!</definedName>
    <definedName name="_RIV60e8a0cd677549569a0f2f510352066d" hidden="1">#REF!</definedName>
    <definedName name="_RIV610292660eae4a3daf383af929056e93" hidden="1">#REF!</definedName>
    <definedName name="_RIV6123df9b82714b8c95240b64018bd2e3" hidden="1">#REF!</definedName>
    <definedName name="_RIV614b608b9e464e9f9fc334de62d2a673" hidden="1">#REF!</definedName>
    <definedName name="_RIV614fe9e213f5452fa7e7dca7b289eaaf" hidden="1">#REF!</definedName>
    <definedName name="_RIV6159cec829474880aa6665372ac803ad" hidden="1">#REF!</definedName>
    <definedName name="_RIV615a4f9c7bab4f33b4c49ffea0931f06" hidden="1">#REF!</definedName>
    <definedName name="_RIV618aea5e4a2843b19222a0431fc3d6a2" hidden="1">#REF!</definedName>
    <definedName name="_RIV619e1b62f76447a5a63b6f93a48a381a" hidden="1">#REF!</definedName>
    <definedName name="_RIV61d2e6e925ee4b1ab8f089922b88a388" hidden="1">#REF!</definedName>
    <definedName name="_RIV61e566bf41e24cbcb2ef8b5d00fcd3ed" hidden="1">#REF!</definedName>
    <definedName name="_RIV61e5e4796f934b06816638a931e974ef" hidden="1">#REF!</definedName>
    <definedName name="_RIV61ec3c971fd449c5966a0123f7d5da3c" hidden="1">#REF!</definedName>
    <definedName name="_RIV61fdc3a75e2b474fa8cc1a28daa2873c" hidden="1">#REF!</definedName>
    <definedName name="_RIV620108dcf09f4655bfd2575ba7e57399" hidden="1">#REF!</definedName>
    <definedName name="_RIV6234f289dced492fb95a24f682b2a99c" hidden="1">#REF!</definedName>
    <definedName name="_RIV62429d0ba5a145bab8ff166963cf9e45" hidden="1">#REF!</definedName>
    <definedName name="_RIV625069219ff8405099fbc30f8d9a04ea" hidden="1">#REF!</definedName>
    <definedName name="_RIV6286bbcc45cb48b79cec477bdf696d1a" hidden="1">#REF!</definedName>
    <definedName name="_RIV634ed1b341a8455f8906bb92fe0fb8d4" hidden="1">#REF!</definedName>
    <definedName name="_RIV63783a2163c44f8f97ee1c54be2bfe13" hidden="1">#REF!</definedName>
    <definedName name="_RIV638156b007334b11bafff11f8ad11876" hidden="1">#REF!</definedName>
    <definedName name="_RIV63ba86bbca054391b275d275465e163b" hidden="1">#REF!</definedName>
    <definedName name="_RIV63e5f3e84fb44ea8b4852f3403f57e17" hidden="1">#REF!</definedName>
    <definedName name="_RIV644377ee5b2d43ce854fcf3b10589f02" hidden="1">#REF!</definedName>
    <definedName name="_RIV64525e6690664725baf8ccfc49a03c92" hidden="1">#REF!</definedName>
    <definedName name="_RIV647ecba14e8143e38f3aacab8becce1e" hidden="1">#REF!</definedName>
    <definedName name="_RIV64821bff6c7341ab97cbef84cbf81552" hidden="1">#REF!</definedName>
    <definedName name="_RIV6499e24bacdc485ebae8611f43f368a6" hidden="1">#REF!</definedName>
    <definedName name="_RIV649df524ce8b4b4caf2af0b53f0a9134" hidden="1">#REF!</definedName>
    <definedName name="_RIV64ac8a36597949388135a0a1e6311a7d" hidden="1">#REF!</definedName>
    <definedName name="_RIV64f2924f6eb041d7851a6e97ebab7a25" hidden="1">#REF!</definedName>
    <definedName name="_RIV65081a4aba4b4668aa26a502b406cd87" hidden="1">#REF!</definedName>
    <definedName name="_RIV6511ea2d9184494484bb5faead9a4adc" hidden="1">#REF!</definedName>
    <definedName name="_RIV65332fe41bc0443d92e45ce97b4970f8" hidden="1">#REF!</definedName>
    <definedName name="_RIV655ad0f19433450fb83524b3a6e2f7f5" hidden="1">#REF!</definedName>
    <definedName name="_RIV6575fe0d0f494743acdd08c64cbbf136" hidden="1">#REF!</definedName>
    <definedName name="_RIV65c0e6341fa049e2a109036a0be48511" hidden="1">#REF!</definedName>
    <definedName name="_RIV65cf06a33e204aa88b1c9f2d70959cd0" hidden="1">#REF!</definedName>
    <definedName name="_RIV65e0ee6c4d5a4e98bdfe919a1e0612c4" hidden="1">#REF!</definedName>
    <definedName name="_RIV65eb5d8f3a6e40a2996cce9c06cd04ef" hidden="1">#REF!</definedName>
    <definedName name="_RIV66486147994d4a1593f37a2f85815b4d" hidden="1">#REF!</definedName>
    <definedName name="_RIV6648cec8c9fb4d418358d4744f5191fa" hidden="1">#REF!</definedName>
    <definedName name="_RIV66541d9a49fc43e79600bec8e744f683" hidden="1">#REF!</definedName>
    <definedName name="_RIV668265da3ced411d9a416a088a17802e" hidden="1">#REF!</definedName>
    <definedName name="_RIV66b1ea234eb3420e9c1f899497d0f28e" hidden="1">#REF!</definedName>
    <definedName name="_RIV66cc82e7d349456c8e8f3e568f661b32" hidden="1">#REF!</definedName>
    <definedName name="_RIV66fb72e1e0b34a50951a2d160e3538ec" hidden="1">#REF!</definedName>
    <definedName name="_RIV6722d972833f452b8c0a9b34c488dcfe" hidden="1">#REF!</definedName>
    <definedName name="_RIV672a5d20291441f29d737c236caac428" hidden="1">#REF!</definedName>
    <definedName name="_RIV67670aabfa63404b854e2d757ccad44e" hidden="1">#REF!</definedName>
    <definedName name="_RIV67c1c9c746c44f23bb6cd84eb12f7fa7" hidden="1">#REF!</definedName>
    <definedName name="_RIV6853771bb0344e9bb7803ef140bdb2a5" hidden="1">#REF!</definedName>
    <definedName name="_RIV686f78b945734ab898b268fa9acd9a88" hidden="1">#REF!</definedName>
    <definedName name="_RIV6894ab87aee94d0d9e97aa2b5917609d" hidden="1">#REF!</definedName>
    <definedName name="_RIV68c2cf012e59447484ea03940a0d651c" hidden="1">#REF!</definedName>
    <definedName name="_RIV68e3b142a7804a1987c8e5d9a1be193a" hidden="1">#REF!</definedName>
    <definedName name="_RIV68fca6e6981d44bba463ebe139a92a05" hidden="1">#REF!</definedName>
    <definedName name="_RIV69121e0892724acb89453cd0316b7e6c" hidden="1">#REF!</definedName>
    <definedName name="_RIV6916837ce3544e57a10987d926369322" hidden="1">#REF!</definedName>
    <definedName name="_RIV6920a0768e4c4e4cbc2f15a8a4c76f55" hidden="1">#REF!</definedName>
    <definedName name="_RIV6927712156a846c79f26b7d3c0f3cc51" hidden="1">#REF!</definedName>
    <definedName name="_RIV692d9f9a55384eefaca6714bf0dacc0e" hidden="1">#REF!</definedName>
    <definedName name="_RIV693103da57c945fcb6d484103e11a660" hidden="1">#REF!</definedName>
    <definedName name="_RIV694d8999614f47b990a66a1c0928da72" hidden="1">#REF!</definedName>
    <definedName name="_RIV697c1fa7b4b14a57b1a7363c64b77db1" hidden="1">#REF!</definedName>
    <definedName name="_RIV69818ea8683a412da34859d61bc46cb7" hidden="1">#REF!</definedName>
    <definedName name="_RIV698a6e1a3ab94e7394e8b71e45465879" hidden="1">#REF!</definedName>
    <definedName name="_RIV699009ab7d5d4206b9b476a16a912578" hidden="1">#REF!</definedName>
    <definedName name="_RIV6991c515aea14b2681fd25e9a55a6a5f" hidden="1">#REF!</definedName>
    <definedName name="_RIV69f80e3f5e8f4652b15e6e2fdb9866d7" hidden="1">#REF!</definedName>
    <definedName name="_RIV6a244f61654f4aacba788f6ba8be7534" hidden="1">#REF!</definedName>
    <definedName name="_RIV6a4c5547ea584e29b824a2a3e262fdcd" hidden="1">#REF!</definedName>
    <definedName name="_RIV6a6aa0b9fa2247939eb6ba30df577592" hidden="1">#REF!</definedName>
    <definedName name="_RIV6a9765d2745b4acb88f96a5de06e0c91" hidden="1">#REF!</definedName>
    <definedName name="_RIV6adcf50c8b6646fe9d11d64a2d89e3d1" hidden="1">#REF!</definedName>
    <definedName name="_RIV6b3a37f38e364d338e7978b71eaab480" hidden="1">#REF!</definedName>
    <definedName name="_RIV6b92e7a4078b4f2f975efcf79871eb8c" hidden="1">#REF!</definedName>
    <definedName name="_RIV6ba2c232499145ffa472bc4d812e5c9d" hidden="1">#REF!</definedName>
    <definedName name="_RIV6c2f9990e2a547b596dcc4f21f7f462e" hidden="1">#REF!</definedName>
    <definedName name="_RIV6c37863450c24c0db79f5f246e2d07d8" hidden="1">#REF!</definedName>
    <definedName name="_RIV6c5228ceca504178ba2b49835a135717" hidden="1">#REF!</definedName>
    <definedName name="_RIV6c5731df56d34e72aac508b7c636dc32" hidden="1">#REF!</definedName>
    <definedName name="_RIV6c8ef2f4de0d4048ae45c9033e83be1d" hidden="1">#REF!</definedName>
    <definedName name="_RIV6c9d3f5322484faa8846f524409285d3" hidden="1">#REF!</definedName>
    <definedName name="_RIV6cb36975b30344b6b19a11bc77fcf717" hidden="1">#REF!</definedName>
    <definedName name="_RIV6cec0dc002b644f6b4b7c8884e99b28e" hidden="1">#REF!</definedName>
    <definedName name="_RIV6d039bd767764528a594d6d216630921" hidden="1">#REF!</definedName>
    <definedName name="_RIV6d05d195a1684627b5b389b41cabe624" hidden="1">#REF!</definedName>
    <definedName name="_RIV6d09e80cff2b477e9ea32d0f1c0403a3" hidden="1">#REF!</definedName>
    <definedName name="_RIV6d11b1129d2a4dedb1c53e2f0a4c7dab" hidden="1">#REF!</definedName>
    <definedName name="_RIV6d6e1692df5a4fd1949216a27813739b" hidden="1">#REF!</definedName>
    <definedName name="_RIV6d8692dcb7cd467586af22c3365132d9" hidden="1">#REF!</definedName>
    <definedName name="_RIV6d96d999151546e8be623ce30f52b5d0" hidden="1">#REF!</definedName>
    <definedName name="_RIV6da367c8e0a34b4187219010d496c2d5" hidden="1">#REF!</definedName>
    <definedName name="_RIV6dad0938dd1345c1bdca670a832d3c09" hidden="1">#REF!</definedName>
    <definedName name="_RIV6db59a55705b4230bbff7c95fef597e7" hidden="1">#REF!</definedName>
    <definedName name="_RIV6dd88c6df3b94b4989c2def8781eb365" hidden="1">#REF!</definedName>
    <definedName name="_RIV6df78ba932f448e0956b2d8098ecff1a" hidden="1">#REF!</definedName>
    <definedName name="_RIV6e0100ef88bc487dbbc75d0233bb6492" hidden="1">#REF!</definedName>
    <definedName name="_RIV6e0d500bfd914344a3df23e83766b78f" hidden="1">#REF!</definedName>
    <definedName name="_RIV6e1a1dda665642f2bd5ab4bd8e6bbb1e" hidden="1">#REF!</definedName>
    <definedName name="_RIV6e4148e331b84582b900f31c4836086d" hidden="1">#REF!</definedName>
    <definedName name="_RIV6e46938d737043daa84d1f4dc2174a52" hidden="1">#REF!</definedName>
    <definedName name="_RIV6eb4c2c43f2b46adb587ac3296309864" hidden="1">#REF!</definedName>
    <definedName name="_RIV6eee7ea3e0994be58fede84652693140" hidden="1">#REF!</definedName>
    <definedName name="_RIV6ef11c2f6ee14e55bae22ef1d200c3a8" hidden="1">#REF!</definedName>
    <definedName name="_RIV6eff5d6467f84dcfa381c1b240ce2b7c" hidden="1">#REF!</definedName>
    <definedName name="_RIV6f03322015e848c18eac23f48a3373ee" hidden="1">#REF!</definedName>
    <definedName name="_RIV6f04c149b8d14960833dc967b4ba86d1" hidden="1">#REF!</definedName>
    <definedName name="_RIV6f1974a191f84affb79171880b39d8a3" hidden="1">#REF!</definedName>
    <definedName name="_RIV6f8c0e72a31a48ccaf2ccdcba357f184" hidden="1">#REF!</definedName>
    <definedName name="_RIV6fba855aed414443965652ee70adfbba" hidden="1">#REF!</definedName>
    <definedName name="_RIV6fd7c56ccd4e411a9fc3fe91046c9110" hidden="1">#REF!</definedName>
    <definedName name="_RIV6ff89a76e6c6415da5249a3f09f97b41" hidden="1">#REF!</definedName>
    <definedName name="_RIV6ff9b8c399884b309506d4dc5ec6421a" hidden="1">#REF!</definedName>
    <definedName name="_RIV7024b5b3d075481d9cad13a626d61916" hidden="1">#REF!</definedName>
    <definedName name="_RIV70655343583a4195990cb1aa5a527b3d" hidden="1">#REF!</definedName>
    <definedName name="_RIV70b13438c4b949c2bc4182da71c90201" hidden="1">#REF!</definedName>
    <definedName name="_RIV70bed579116746d5adc3e77044dc958e" hidden="1">#REF!</definedName>
    <definedName name="_RIV70cfd9a74e7f4ccfaa921cb9e10554a9" hidden="1">#REF!</definedName>
    <definedName name="_RIV70d2bd9c7eae4e14909c032ba65de67b" hidden="1">#REF!</definedName>
    <definedName name="_RIV70d661c3c1d64563918a7de8a6074190" hidden="1">#REF!</definedName>
    <definedName name="_RIV70f2b00cbe774c488c9363eedebf32e4" hidden="1">#REF!</definedName>
    <definedName name="_RIV711235ebe45a4b0abc65add314a62018" hidden="1">#REF!</definedName>
    <definedName name="_RIV7135f523b848452bac24d910c184a206" hidden="1">#REF!</definedName>
    <definedName name="_RIV713b8da6d9884bfa84ec683c416624c6" hidden="1">#REF!</definedName>
    <definedName name="_RIV719c727e559348df9bb4ac45b3f6df26" hidden="1">#REF!</definedName>
    <definedName name="_RIV71bb62ce78774f17934f5d56c7421a54" hidden="1">#REF!</definedName>
    <definedName name="_RIV7226b27e2f1b4392996a227c6ece6c3e" hidden="1">#REF!</definedName>
    <definedName name="_RIV722c5354607f4156bb6e70f2785ae122" hidden="1">#REF!</definedName>
    <definedName name="_RIV722d17673b7c4ecd8ab1735815499b10" hidden="1">#REF!</definedName>
    <definedName name="_RIV72516fe4fe4b460086991d8e684ef820" hidden="1">#REF!</definedName>
    <definedName name="_RIV7256980482bd4f558923044c41a1137a" hidden="1">#REF!</definedName>
    <definedName name="_RIV727eedf830464ff3b33a63f2363172a5" hidden="1">#REF!</definedName>
    <definedName name="_RIV728fce05dd094c6886fe46faccf40768" hidden="1">#REF!</definedName>
    <definedName name="_RIV7296462188564ad39a93514177b309ad" hidden="1">#REF!</definedName>
    <definedName name="_RIV72af91ed5d5441fea0bb6b2a2be2e837" hidden="1">#REF!</definedName>
    <definedName name="_RIV72b62a817a35486aafda648b159a8fac" hidden="1">#REF!</definedName>
    <definedName name="_RIV7320429a1e61487c93688c877ddb25fe" hidden="1">#REF!</definedName>
    <definedName name="_RIV7322e3b226934c3cade8285ae3b04ba5" hidden="1">#REF!</definedName>
    <definedName name="_RIV734193f21f6646d7a4dd8b506288fa7b" hidden="1">#REF!</definedName>
    <definedName name="_RIV735f6de918414b2bbe107a6565cb3633" hidden="1">#REF!</definedName>
    <definedName name="_RIV73634c506d5147ff91eddfc6f6256ea5" hidden="1">#REF!</definedName>
    <definedName name="_RIV7368018920ce47a6b4ff53aa249cc04b" hidden="1">#REF!</definedName>
    <definedName name="_RIV736ce8644bc6448195ebe74c92a8155b" hidden="1">#REF!</definedName>
    <definedName name="_RIV737817c345c448ba8defc160d49c4e62" hidden="1">#REF!</definedName>
    <definedName name="_RIV73a3e5d3497e4c0ab82fcf4c05ef7d6d" hidden="1">#REF!</definedName>
    <definedName name="_RIV73b0092dc69446d1a30adad30b5422cd" hidden="1">#REF!</definedName>
    <definedName name="_RIV73c88af6a2b8422ea0b98786f45afb4b" hidden="1">#REF!</definedName>
    <definedName name="_RIV73cc0efd2a9f41ea9349bb32678dceaf" hidden="1">#REF!</definedName>
    <definedName name="_RIV74009ef3086b482a84ca1e4c8fc0f4b7" hidden="1">#REF!</definedName>
    <definedName name="_RIV741bf783fe044e9394cd3370c65dd96c" hidden="1">#REF!</definedName>
    <definedName name="_RIV7425700143344732862ecf8b9efc901f" hidden="1">#REF!</definedName>
    <definedName name="_RIV743b5b9bf9964b0082e4b7b0524b838b" hidden="1">#REF!</definedName>
    <definedName name="_RIV744ee4c95b44475fa5f838c508e85b38" hidden="1">#REF!</definedName>
    <definedName name="_RIV74a18a580f9b4503b96d84ee9618b7f2" hidden="1">#REF!</definedName>
    <definedName name="_RIV74d06b253b11441288f9ff7208b2be67" hidden="1">#REF!</definedName>
    <definedName name="_RIV74e57dfe7e3f49558fb8c3b029c70ee6" hidden="1">#REF!</definedName>
    <definedName name="_RIV7506d15049ad4b5598210ef39f308d43" hidden="1">#REF!</definedName>
    <definedName name="_RIV75282d71f2aa469683d5c4e4fde94251" hidden="1">#REF!</definedName>
    <definedName name="_RIV7536f4d4286748a4a84e50e52a3785f6" hidden="1">#REF!</definedName>
    <definedName name="_RIV753db2bb930b439e97af9f53194f87e7" hidden="1">#REF!</definedName>
    <definedName name="_RIV75597566b3214eadaa20d4e62582b691" hidden="1">#REF!</definedName>
    <definedName name="_RIV755a578c17804342a9d29558add800e4" hidden="1">#REF!</definedName>
    <definedName name="_RIV75780acda6e34baeb1cae8b99de7c067" hidden="1">#REF!</definedName>
    <definedName name="_RIV75a8c08157464d21967d804b6eaa9603" hidden="1">#REF!</definedName>
    <definedName name="_RIV75aad985f45c4701bc2ca6b726ab0b0a" hidden="1">#REF!</definedName>
    <definedName name="_RIV75e49f489ee548bb9f5c29e73893ac47" hidden="1">#REF!</definedName>
    <definedName name="_RIV75f5615b8faf4d93963ed67a2f4c6166" hidden="1">#REF!</definedName>
    <definedName name="_RIV76184741ae514c8e858e7488db6d92b2" hidden="1">#REF!</definedName>
    <definedName name="_RIV76409a4e7664411abbfc8eb3dc494a0b" hidden="1">#REF!</definedName>
    <definedName name="_RIV765f131cc90245ab9c3f33e072353bab" hidden="1">#REF!</definedName>
    <definedName name="_RIV76a22abb150247fa8c825dfca2ef23b7" hidden="1">#REF!</definedName>
    <definedName name="_RIV76c617a7719b4d439e4a3e9e2318621c" hidden="1">#REF!</definedName>
    <definedName name="_RIV76d0a4e7c6924d9685f97f677cc1e863" hidden="1">#REF!</definedName>
    <definedName name="_RIV76e4f348cf1147c5a2c950941c96d904" hidden="1">#REF!</definedName>
    <definedName name="_RIV772beb36859c44fdaaa1f48a31502f5c" hidden="1">#REF!</definedName>
    <definedName name="_RIV7731c8927715497c8d07dc53e8993061" hidden="1">#REF!</definedName>
    <definedName name="_RIV777a846c121544b79a6b76174a6d9e87" hidden="1">#REF!</definedName>
    <definedName name="_RIV77940f8f31d64f6489a922b20121fb6e" hidden="1">#REF!</definedName>
    <definedName name="_RIV77c35d9ec6a546b89c591ff091604aa2" hidden="1">#REF!</definedName>
    <definedName name="_RIV77e21ff6f5ff425595d0bdf6eb3d4ba4" hidden="1">#REF!</definedName>
    <definedName name="_RIV77f3ccd4bf494b98a33474eaf3072624" hidden="1">#REF!</definedName>
    <definedName name="_RIV77f6b88f14994418b9e63fac556e02f1" hidden="1">#REF!</definedName>
    <definedName name="_RIV77f7f544f9424e5da8b1460b8d5fd08e" hidden="1">#REF!</definedName>
    <definedName name="_RIV780d21b607a242089138723ba941c589" hidden="1">#REF!</definedName>
    <definedName name="_RIV7818dcd44637430b887002f09caa0f04" hidden="1">#REF!</definedName>
    <definedName name="_RIV781b1b1f86494d21a0d666ef7cafa437" hidden="1">#REF!</definedName>
    <definedName name="_RIV784bd72a54544adc99eb188e0b752042" hidden="1">#REF!</definedName>
    <definedName name="_RIV7852cf7d3b5540858f13481108828268" hidden="1">#REF!</definedName>
    <definedName name="_RIV789953239a1e4abd884c15f4b075c8d8" hidden="1">#REF!</definedName>
    <definedName name="_RIV789f8a23e2084e66b5fe79d1095123f9" hidden="1">#REF!</definedName>
    <definedName name="_RIV78a9702c4c634f8aaa0f6015c53e2a26" hidden="1">#REF!</definedName>
    <definedName name="_RIV78b71a9b23b64d0489b751e1e80b8012" hidden="1">#REF!</definedName>
    <definedName name="_RIV78bdf34bf25e405aadb5a517f6c855f0" hidden="1">#REF!</definedName>
    <definedName name="_RIV7976246a2932442da74dbdd8a0081f67" hidden="1">#REF!</definedName>
    <definedName name="_RIV7977a6e3b6674a978bc3faaa1eeae1d3" hidden="1">#REF!</definedName>
    <definedName name="_RIV79976b1d4c66410b9be2a546d5b1363b" hidden="1">#REF!</definedName>
    <definedName name="_RIV79b0ca3064244a05b2074c963571495f" hidden="1">#REF!</definedName>
    <definedName name="_RIV79e3c43c9e29402e9941048f200fd449" hidden="1">#REF!</definedName>
    <definedName name="_RIV7a064606ec0f4ff685302be4068ea13c" hidden="1">#REF!</definedName>
    <definedName name="_RIV7a16f0170e344be0b2831afa39f941f0" hidden="1">#REF!</definedName>
    <definedName name="_RIV7a29db9633934d34a2f4eef6cdacc180" hidden="1">#REF!</definedName>
    <definedName name="_RIV7a2a01dc066048eb8f5bbb48198996a2" hidden="1">#REF!</definedName>
    <definedName name="_RIV7a36cbe5543545b08a665e2108ee3d8d" hidden="1">#REF!</definedName>
    <definedName name="_RIV7a535e157d604e45b703aca603e782a8" hidden="1">#REF!</definedName>
    <definedName name="_RIV7a769b95c01e4dc9ad418002ec1de39e" hidden="1">#REF!</definedName>
    <definedName name="_RIV7a9756bb52184d0b9ff41b582f4def96" hidden="1">#REF!</definedName>
    <definedName name="_RIV7a98e67c9b9a429e82639dc8d682ec1a" hidden="1">#REF!</definedName>
    <definedName name="_RIV7ab87de971784e389cdbc519c7ea5e49" hidden="1">#REF!</definedName>
    <definedName name="_RIV7abd1f18711e4cdca01594d3e46b71ee" hidden="1">#REF!</definedName>
    <definedName name="_RIV7b3e844f0c024cf38d1a4ccc7f3652f1" hidden="1">#REF!</definedName>
    <definedName name="_RIV7b595d6f39f7499099531d3e2bcf3ebb" hidden="1">#REF!</definedName>
    <definedName name="_RIV7b612ed2926d4968a92acdc2254cae8c" hidden="1">#REF!</definedName>
    <definedName name="_RIV7b64dc54494c4395b7a6f465e9f0dfdc" hidden="1">#REF!</definedName>
    <definedName name="_RIV7b66af85846348459f1cc304147a76ed" hidden="1">#REF!</definedName>
    <definedName name="_RIV7b745622e962470686000efea6f66df3" hidden="1">#REF!</definedName>
    <definedName name="_RIV7b861db2abff47eba33068d549cdb712" hidden="1">#REF!</definedName>
    <definedName name="_RIV7b897e0c625f4d5d9ef0efe866e049de" hidden="1">#REF!</definedName>
    <definedName name="_RIV7bbe41783b5f45868ad77cf4c90c1356" hidden="1">#REF!</definedName>
    <definedName name="_RIV7bc452ae43a14bfa8cedcd7748560449" hidden="1">#REF!</definedName>
    <definedName name="_RIV7bd0b78ef43c4ca1bc71f9d4382a3dcf" hidden="1">#REF!</definedName>
    <definedName name="_RIV7bfa88abc8d6442dabd45311289532aa" hidden="1">#REF!</definedName>
    <definedName name="_RIV7bfe2784900c49ab8e48561bf009f99a" hidden="1">#REF!</definedName>
    <definedName name="_RIV7c2930adcf9542debd44f3078f9f219a" hidden="1">#REF!</definedName>
    <definedName name="_RIV7c29cf61220f4557837428d8d40c53fc" hidden="1">#REF!</definedName>
    <definedName name="_RIV7c418e08924748d3be92a14f72585fd1" hidden="1">#REF!</definedName>
    <definedName name="_RIV7c566aa9567d46d99d9bb30ef3e4796d" hidden="1">#REF!</definedName>
    <definedName name="_RIV7c7b65b429f0461cb59b946373651bd4" hidden="1">#REF!</definedName>
    <definedName name="_RIV7cf4a628362d4735915c25698512d73d" hidden="1">#REF!</definedName>
    <definedName name="_RIV7d1a5f2f3a8949858f5c1434fd4303dc" hidden="1">#REF!</definedName>
    <definedName name="_RIV7d1b820229e143a8a0c4d3632c96b163" hidden="1">#REF!</definedName>
    <definedName name="_RIV7d8e2e5a85e444dd98abb14471d44283" hidden="1">#REF!</definedName>
    <definedName name="_RIV7d996aa8aaa6401b92c2fa9b2fb9b969" hidden="1">#REF!</definedName>
    <definedName name="_RIV7dc013238d9540f680c054a2cf6dfd62" hidden="1">#REF!</definedName>
    <definedName name="_RIV7dd60223da544cbd8c714892bd56656d" hidden="1">#REF!</definedName>
    <definedName name="_RIV7de2609291634bc5986c1bca6c9092e1" hidden="1">#REF!</definedName>
    <definedName name="_RIV7e48a9ff64e14bc3bef57d831846f4c2" hidden="1">#REF!</definedName>
    <definedName name="_RIV7e531a0b9436477c830b4b837613ccf9" hidden="1">#REF!</definedName>
    <definedName name="_RIV7e8c006a9a7849b7bb2db9cb04e36820" hidden="1">#REF!</definedName>
    <definedName name="_RIV7e959f22207b429cb3bdd9fc8a64f49f" hidden="1">#REF!</definedName>
    <definedName name="_RIV7ea27c7739d84bd7aeee3cba9164bfd8" hidden="1">#REF!</definedName>
    <definedName name="_RIV7f2cdf29fe8d457eb3e51c7a96dee1e4" hidden="1">#REF!</definedName>
    <definedName name="_RIV7f4ab051b9474965861229ce6b4c049b" hidden="1">#REF!</definedName>
    <definedName name="_RIV7f61f8ab2c1b4b79ae30ae0e0ebac770" hidden="1">#REF!</definedName>
    <definedName name="_RIV7f7da6394d9b421687f1c6e9768f7997" hidden="1">#REF!</definedName>
    <definedName name="_RIV7fb7c45b528841f29b6ec4b22085dcb6" hidden="1">#REF!</definedName>
    <definedName name="_RIV7fbf14e689de4a069c81395d58547c13" hidden="1">#REF!</definedName>
    <definedName name="_RIV7fc292f89e0d4e449c3e56491abbb58d" hidden="1">#REF!</definedName>
    <definedName name="_RIV801defd12bbe41c6a262a5c64f701214" hidden="1">#REF!</definedName>
    <definedName name="_RIV8029b4f61b914beca0dd09bf239c40f1" hidden="1">#REF!</definedName>
    <definedName name="_RIV803ce616a8204ed695e75f81aee4d0e0" hidden="1">#REF!</definedName>
    <definedName name="_RIV803dc3d8aa4a482e9d5ee7893e65bfb2" hidden="1">#REF!</definedName>
    <definedName name="_RIV804cec013cf142f19ffb83aa87ec8b1a" hidden="1">#REF!</definedName>
    <definedName name="_RIV8066272bd1e24423a76aa014cc3856b7" hidden="1">#REF!</definedName>
    <definedName name="_RIV808aceae53ad4bb8ac3e093e956dcf4a" hidden="1">#REF!</definedName>
    <definedName name="_RIV8091b8f9dbb246f799f5c688c27652ca" hidden="1">#REF!</definedName>
    <definedName name="_RIV809fb6f6099e4233ba139bd620531166" hidden="1">#REF!</definedName>
    <definedName name="_RIV80a3b80ebee24d519b32b4d36bffba76" hidden="1">#REF!</definedName>
    <definedName name="_RIV80de6b8f1e4c41ada95d0a29b1fc0815" hidden="1">#REF!</definedName>
    <definedName name="_RIV80f89f4eaae948639be25c09589a77fc" hidden="1">#REF!</definedName>
    <definedName name="_RIV80fa7af0a949480f93715f43c6e1f832" hidden="1">#REF!</definedName>
    <definedName name="_RIV8127f5fe7b844c689a76744864451217" hidden="1">#REF!</definedName>
    <definedName name="_RIV812bd287615242ef9b4a6d1cafcd0c8b" hidden="1">#REF!</definedName>
    <definedName name="_RIV813262ec86404b819e4ae01e62e175e8" hidden="1">#REF!</definedName>
    <definedName name="_RIV817202fb2f494f848dafe445e805f9b5" hidden="1">#REF!</definedName>
    <definedName name="_RIV817758de5b83485f92246e94b65a5362" hidden="1">#REF!</definedName>
    <definedName name="_RIV81840932784c4869bf4d547795667ebc" hidden="1">#REF!</definedName>
    <definedName name="_RIV8197831be6b94a57a1b199058ea043ff" hidden="1">#REF!</definedName>
    <definedName name="_RIV81c368108b8b4249bf994781792bac3a" hidden="1">#REF!</definedName>
    <definedName name="_RIV81c46f85cb804ee28e9f67d7544e058c" hidden="1">#REF!</definedName>
    <definedName name="_RIV81d0db2f5f0d440d834bd28795ddbcac" hidden="1">#REF!</definedName>
    <definedName name="_RIV8215355bcaf34250bb56a482c2663fff" hidden="1">#REF!</definedName>
    <definedName name="_RIV821be51c70a94bf7beee1332e7156972" hidden="1">#REF!</definedName>
    <definedName name="_RIV824635af3ef547a6b2f6c8f956a3f8cb" hidden="1">#REF!</definedName>
    <definedName name="_RIV8249a57f54e045fe820bc75f2d057c79" hidden="1">#REF!</definedName>
    <definedName name="_RIV82b6abeed1b84da6bc98fa6fe9c346d9" hidden="1">#REF!</definedName>
    <definedName name="_RIV8308d73ad0bd42228b5b68f28532b4a7" hidden="1">#REF!</definedName>
    <definedName name="_RIV831fca46da45493fafec6b537183729d" hidden="1">#REF!</definedName>
    <definedName name="_RIV8327057ff1174f8e98de2e19e7ad9b9a" hidden="1">#REF!</definedName>
    <definedName name="_RIV8385bbc6400241b4bf3ee3f4fe36b6e3" hidden="1">#REF!</definedName>
    <definedName name="_RIV83ad1113db124bb8bc84c5711e2cc009" hidden="1">#REF!</definedName>
    <definedName name="_RIV83b0d3cf4c964e7c9ea4c45a1505ba03" hidden="1">#REF!</definedName>
    <definedName name="_RIV83e6ae9c47804073922a4ff3f79a622d" hidden="1">#REF!</definedName>
    <definedName name="_RIV83f0ea2d4a8743a998ec3dcfa99c7839" hidden="1">#REF!</definedName>
    <definedName name="_RIV843c4a90d652455999677a0f3e763ec1" hidden="1">#REF!</definedName>
    <definedName name="_RIV844ad1ebfba946f4acdc1dc0cf4aae85" hidden="1">#REF!</definedName>
    <definedName name="_RIV8479e0ce259840a39b4740e8f335d943" hidden="1">#REF!</definedName>
    <definedName name="_RIV84998f88ce4045d79989740011ce6167" hidden="1">#REF!</definedName>
    <definedName name="_RIV84a9d58e903f4ad0a26814304b14a5b9" hidden="1">#REF!</definedName>
    <definedName name="_RIV84c2aa0c72ef40a4b85aafc878bf3c4b" hidden="1">#REF!</definedName>
    <definedName name="_RIV84cf138515ef4d4d9737d7061daf623b" hidden="1">#REF!</definedName>
    <definedName name="_RIV84fdc77eb10f4e77a7d1981755804671" hidden="1">#REF!</definedName>
    <definedName name="_RIV85076ab2637b436399a66848a5bd7dc0" hidden="1">#REF!</definedName>
    <definedName name="_RIV8512189f14f24937b3af9c47657ca9c1" hidden="1">#REF!</definedName>
    <definedName name="_RIV851315b3696f43d18d7966655c82e0cc" hidden="1">#REF!</definedName>
    <definedName name="_RIV852cfe51463040af8e2e83484ba50226" hidden="1">#REF!</definedName>
    <definedName name="_RIV8579ecbcc93445b2a78e36ef068a522e" hidden="1">#REF!</definedName>
    <definedName name="_RIV85d233ead5a74e6586f0c08a8fb36cf4" hidden="1">#REF!</definedName>
    <definedName name="_RIV85d40bfc543c4954bd46b5f7add8d4eb" hidden="1">#REF!</definedName>
    <definedName name="_RIV8606cf614cb44f5bb789efef72069c0e" hidden="1">#REF!</definedName>
    <definedName name="_RIV860def21583f4f63bf909e45a697b433" hidden="1">#REF!</definedName>
    <definedName name="_RIV861f491b5ef54b1bb738dad6a95acb58" hidden="1">#REF!</definedName>
    <definedName name="_RIV86769cb2bfa24719800d412754982363" hidden="1">#REF!</definedName>
    <definedName name="_RIV86e4e3e37d7543618360205d5dfcad42" hidden="1">#REF!</definedName>
    <definedName name="_RIV86eda8b2140b4cbea4abfa13e0ff7e8c" hidden="1">#REF!</definedName>
    <definedName name="_RIV86f832a36dd9414d91638d05ae5eba8a" hidden="1">#REF!</definedName>
    <definedName name="_RIV86f9053edbd2446a9e3ef0e44e3a8716" hidden="1">#REF!</definedName>
    <definedName name="_RIV872ec13639824c7b870f87c671833c12" hidden="1">#REF!</definedName>
    <definedName name="_RIV87396383b912428f8253931950b0ecb4" hidden="1">#REF!</definedName>
    <definedName name="_RIV8753a397f3be4493ae198b5335226f26" hidden="1">#REF!</definedName>
    <definedName name="_RIV8754efe409a142349ef14fb7fff4425d" hidden="1">#REF!</definedName>
    <definedName name="_RIV875747786df34551a512d57c4fd21b1f" hidden="1">#REF!</definedName>
    <definedName name="_RIV8762d41d7d834f27a78ced00cea61837" hidden="1">#REF!</definedName>
    <definedName name="_RIV8764ad776a194f83b7b7b41050428f06" hidden="1">#REF!</definedName>
    <definedName name="_RIV87bdb8e447184c80ad0f6aa1a538dd53" hidden="1">#REF!</definedName>
    <definedName name="_RIV87c0298708c445c8b5f2b8de4a686f4e" hidden="1">#REF!</definedName>
    <definedName name="_RIV87cd2368d7f44b53a734710f6d35b1a3" hidden="1">#REF!</definedName>
    <definedName name="_RIV87d4536f18b2444683f245f2b031b5a2" hidden="1">#REF!</definedName>
    <definedName name="_RIV87daa2d7ad3e47f1bd401206e43fa388" hidden="1">#REF!</definedName>
    <definedName name="_RIV87ff442b81404f5bb3d74cae2c7529ae" hidden="1">#REF!</definedName>
    <definedName name="_RIV88434d8d548646e49a3a83a935662eeb" hidden="1">#REF!</definedName>
    <definedName name="_RIV887af176d84a43689590ef66156709f8" hidden="1">#REF!</definedName>
    <definedName name="_RIV888a8cd8cbb0439b9da71019f82fa5da" hidden="1">#REF!</definedName>
    <definedName name="_RIV88a6f476563847939e1b60ba6d51813e" hidden="1">#REF!</definedName>
    <definedName name="_RIV891ca9c630c4458ebd6ad149a5ed0dca" hidden="1">#REF!</definedName>
    <definedName name="_RIV891cdea33b8a4724abb61421c8fd8f99" hidden="1">#REF!</definedName>
    <definedName name="_RIV8927904096d048a3874b0ee35b7e9a1f" hidden="1">#REF!</definedName>
    <definedName name="_RIV895edf08023242ad957301b89f98b5d4" hidden="1">#REF!</definedName>
    <definedName name="_RIV898da3797a6f4ddebbbb15741b5de05b" hidden="1">#REF!</definedName>
    <definedName name="_RIV89978473c6a84015a23b229302a28066" hidden="1">#REF!</definedName>
    <definedName name="_RIV89db4a49fa444ad5a42e2a99e90648bb" hidden="1">#REF!</definedName>
    <definedName name="_RIV89e8fe85ac574dd9b26c7854e5447370" hidden="1">#REF!</definedName>
    <definedName name="_RIV8a4af8e5b9fe4daaa3edfc6548394ea9" hidden="1">#REF!</definedName>
    <definedName name="_RIV8ab33e17f26146cabc5e89f7ba693eaf" hidden="1">#REF!</definedName>
    <definedName name="_RIV8ab552b01f524dbaabb358aaefce5c33" hidden="1">#REF!</definedName>
    <definedName name="_RIV8acca8725af44088a6e83c60076a3b60" hidden="1">#REF!</definedName>
    <definedName name="_RIV8acf40cb19cf42be9c901632bd2eecc0" hidden="1">#REF!</definedName>
    <definedName name="_RIV8b00a770732f42c59b7594b559400138" hidden="1">#REF!</definedName>
    <definedName name="_RIV8b0105821f184b57bef299db0cfc1cb7" hidden="1">#REF!</definedName>
    <definedName name="_RIV8b30acc1ce044f64833b5047dcb31486" hidden="1">#REF!</definedName>
    <definedName name="_RIV8b34df947d8e4e0bbb3f93e000e1da76" hidden="1">#REF!</definedName>
    <definedName name="_RIV8b4196d8c47c4a1f9e549990aa4ddee0" hidden="1">#REF!</definedName>
    <definedName name="_RIV8b7bf54b4d334670b7008bc2fc7f9112" hidden="1">#REF!</definedName>
    <definedName name="_RIV8b898ef9c8f0437f8da7d49103487b3b" hidden="1">#REF!</definedName>
    <definedName name="_RIV8b8b7ffbc44f4824ac97e531ac936a02" hidden="1">#REF!</definedName>
    <definedName name="_RIV8bcd263a52bb4273b00132f20966449b" hidden="1">#REF!</definedName>
    <definedName name="_RIV8bd44fecee7340d297a469ce2323fbea" hidden="1">#REF!</definedName>
    <definedName name="_RIV8bdee84368ce4efcb84d94fab4634327" hidden="1">#REF!</definedName>
    <definedName name="_RIV8c09ae7e283444718106be1d49a5f56b" hidden="1">#REF!</definedName>
    <definedName name="_RIV8c0faa5f831f41f1b7afa3d906235f5c" hidden="1">#REF!</definedName>
    <definedName name="_RIV8c4c450c23ba4d1f939f9d01c5163749" hidden="1">#REF!</definedName>
    <definedName name="_RIV8c52980151df4050afe49255fb551333" hidden="1">#REF!</definedName>
    <definedName name="_RIV8c577a79be564242acc10a814a449c65" hidden="1">#REF!</definedName>
    <definedName name="_RIV8c69fcfd129941599af56785054c7e60" hidden="1">#REF!</definedName>
    <definedName name="_RIV8c6f27555ffa48a0a6bcb9d51ea628e0" hidden="1">#REF!</definedName>
    <definedName name="_RIV8c91bf9d95f84aa093086bd7a70e8547" hidden="1">#REF!</definedName>
    <definedName name="_RIV8cab6026351a4883995130dceb2505e9" hidden="1">#REF!</definedName>
    <definedName name="_RIV8cae29a146c042dfbea468766271a8af" hidden="1">#REF!</definedName>
    <definedName name="_RIV8cc3c2a380f14169ab2db769b59dadc3" hidden="1">#REF!</definedName>
    <definedName name="_RIV8cddaef30dcd4bd88e94edc0e845f943" hidden="1">#REF!</definedName>
    <definedName name="_RIV8cddbc8b5aea44f8b0a32ea2bcd4d2f0" hidden="1">#REF!</definedName>
    <definedName name="_RIV8ce3788e2a1c46aa84be4703168155b7" hidden="1">#REF!</definedName>
    <definedName name="_RIV8cebfc4dd389468b9bd57b6977b6ec82" hidden="1">#REF!</definedName>
    <definedName name="_RIV8d01118892f04db7914aeea44c4544cf" hidden="1">#REF!</definedName>
    <definedName name="_RIV8d2796b7940040139a25a6fdedd84fb3" hidden="1">#REF!</definedName>
    <definedName name="_RIV8d2a261e271b481a9c2a95db06bc9462" hidden="1">#REF!</definedName>
    <definedName name="_RIV8d2e901210ff4a8f85edc97ae1f8fa4b" hidden="1">#REF!</definedName>
    <definedName name="_RIV8d33559399814bdc8f279f0cd2b75132" hidden="1">#REF!</definedName>
    <definedName name="_RIV8d3d5c25df704088bced66090365865b" hidden="1">#REF!</definedName>
    <definedName name="_RIV8d4486bd2d9348609846cf181ab2f07c" hidden="1">#REF!</definedName>
    <definedName name="_RIV8d49d7ffd26644328b240f921516e628" hidden="1">#REF!</definedName>
    <definedName name="_RIV8d4a9c14043742b78a630e087cc65fcf" hidden="1">#REF!</definedName>
    <definedName name="_RIV8d593c6535c94e69b6b9877dcbfd954b" hidden="1">#REF!</definedName>
    <definedName name="_RIV8dc4650ee34141528d4e49fa9ce03914" hidden="1">#REF!</definedName>
    <definedName name="_RIV8dc8e5f160be46c4bc6c318c8fcb586f" hidden="1">#REF!</definedName>
    <definedName name="_RIV8dde9e3848094b1996e4a8b9d70a0e10" hidden="1">#REF!</definedName>
    <definedName name="_RIV8e094db3e963478f8ebcbd8cf8e233ad" hidden="1">#REF!</definedName>
    <definedName name="_RIV8e1028746fb64c669fe437dce94c382e" hidden="1">#REF!</definedName>
    <definedName name="_RIV8e18d6e7f51746c3803a7d11ed9afe5c" hidden="1">#REF!</definedName>
    <definedName name="_RIV8e26ffd981514bc9b31fdd2e85756c97" hidden="1">#REF!</definedName>
    <definedName name="_RIV8e27caf3e0014d1fb539871ec9bc40a8" hidden="1">#REF!</definedName>
    <definedName name="_RIV8e4f77b18ddf4487a0de92ac70005ce5" hidden="1">#REF!</definedName>
    <definedName name="_RIV8e6b3f0867224929bd9087b9e163d1d8" hidden="1">#REF!</definedName>
    <definedName name="_RIV8e7075520b4d43dc9bf57df83f6c5d1b" hidden="1">#REF!</definedName>
    <definedName name="_RIV8e7c852823f140bf86b8346e86c3d2a1" hidden="1">#REF!</definedName>
    <definedName name="_RIV8e86aa0a675148fb9da94007ce1cb98b" hidden="1">#REF!</definedName>
    <definedName name="_RIV8ea189256d3144c395a233d95f947383" hidden="1">#REF!</definedName>
    <definedName name="_RIV8ea79c43a74b4a5383a0d1eb8592e6d6" hidden="1">#REF!</definedName>
    <definedName name="_RIV8eac4f3371fe4cf1a8d5e55aeae26eb9" hidden="1">#REF!</definedName>
    <definedName name="_RIV8eb054d6a4704da7a0bf3113651faef9" hidden="1">#REF!</definedName>
    <definedName name="_RIV8ee904e322c2409eba25b86ae53dd7a2" hidden="1">#REF!</definedName>
    <definedName name="_RIV8ef4da8d6d9b4657b57853c8cf8b0f5c" hidden="1">#REF!</definedName>
    <definedName name="_RIV8f01443057cf43639ea6947d4dbbeeb6" hidden="1">#REF!</definedName>
    <definedName name="_RIV8f04700bf5024becafca35d4d0dac89d" hidden="1">#REF!</definedName>
    <definedName name="_RIV8f120dac056049f085f9ecdb2259eba3" hidden="1">#REF!</definedName>
    <definedName name="_RIV8f1c9ba4bbdc46f394a248f4d2a5b653" hidden="1">#REF!</definedName>
    <definedName name="_RIV8f3fe38a51644b96b98d795972525ca1" hidden="1">#REF!</definedName>
    <definedName name="_RIV8f62187e92df41c094179c17f936221c" hidden="1">#REF!</definedName>
    <definedName name="_RIV8f78bfdb7ae04fbd84f3b15f4dc89563" hidden="1">#REF!</definedName>
    <definedName name="_RIV8f7c372069a9494cb57135a28e8def43" hidden="1">#REF!</definedName>
    <definedName name="_RIV8ff1f6037ded499db38675b2235f3962" hidden="1">#REF!</definedName>
    <definedName name="_RIV8ffc45554ff94b71979129d556e42b9a" hidden="1">#REF!</definedName>
    <definedName name="_RIV9061adecdf78416581862bed690651d5" hidden="1">#REF!</definedName>
    <definedName name="_RIV90836b8a0c454751bd21edd430f52f6f" hidden="1">#REF!</definedName>
    <definedName name="_RIV909a6ef2f7c44892907878fe32eb73ea" hidden="1">#REF!</definedName>
    <definedName name="_RIV909dfa13340c4bac90bca5ce255dd2aa" hidden="1">#REF!</definedName>
    <definedName name="_RIV90bdda5be11544cda1964f729775c422" hidden="1">#REF!</definedName>
    <definedName name="_RIV90cc60426a434abb91b7cfa3bf750ced" hidden="1">#REF!</definedName>
    <definedName name="_RIV90e4326bc4ef4a65bc6ae86ae95d8b91" hidden="1">#REF!</definedName>
    <definedName name="_RIV90fa409f8b6a40208ddae91f77cb40a5" hidden="1">#REF!</definedName>
    <definedName name="_RIV913eaa37d47d4d8c8e25ae6eea8ee15e" hidden="1">#REF!</definedName>
    <definedName name="_RIV91421e9ae7144e679a41ce1808ce4512" hidden="1">#REF!</definedName>
    <definedName name="_RIV916075fc836c43d19a22276db83343d4" hidden="1">#REF!</definedName>
    <definedName name="_RIV916ba7781f41487a9dd2fd4405ac04c5" hidden="1">#REF!</definedName>
    <definedName name="_RIV918f5123eb0640e699d267a3756e7d74" hidden="1">#REF!</definedName>
    <definedName name="_RIV91940de5022641acb1bdfa4909ad2942" hidden="1">#REF!</definedName>
    <definedName name="_RIV919cf9f7367d47b790cb17c721a4e289" hidden="1">#REF!</definedName>
    <definedName name="_RIV919f13fd655041abaa9460ddc4600398" hidden="1">#REF!</definedName>
    <definedName name="_RIV91b689d761844d079c3f6a7abe1cf563" hidden="1">#REF!</definedName>
    <definedName name="_RIV91ee472f90d8459fb00afd8ded090d44" hidden="1">#REF!</definedName>
    <definedName name="_RIV91f439b9d2934cc09723b28c9930dc14" hidden="1">#REF!</definedName>
    <definedName name="_RIV92030962562f4ad589c4b062db551c87" hidden="1">#REF!</definedName>
    <definedName name="_RIV9235d1d87ac1476785407edc6c61bbf0" hidden="1">#REF!</definedName>
    <definedName name="_RIV923b787dba6b4cda82bf661a28e37898" hidden="1">#REF!</definedName>
    <definedName name="_RIV924f9fa1447a4463ad67e9b14e70083c" hidden="1">#REF!</definedName>
    <definedName name="_RIV92674a0e496e49b4867c43947f53d73e" hidden="1">#REF!</definedName>
    <definedName name="_RIV926bceaa24fb470fb47002d9d444ac05" hidden="1">#REF!</definedName>
    <definedName name="_RIV926da8b688974d538fb43cfc3dbcbb54" hidden="1">#REF!</definedName>
    <definedName name="_RIV92988a3853f14a2296e0b6400319a0f0" hidden="1">#REF!</definedName>
    <definedName name="_RIV92aaa231398d4d7fbcd60184210c45df" hidden="1">#REF!</definedName>
    <definedName name="_RIV92bc28844e114a52bded8118335493e3" hidden="1">#REF!</definedName>
    <definedName name="_RIV92dfc916283347dba1c7009af2858626" hidden="1">#REF!</definedName>
    <definedName name="_RIV9302eb8d41a847359f5554e25c0138e1" hidden="1">#REF!</definedName>
    <definedName name="_RIV93551412e80547768c03f6d552326da2" hidden="1">#REF!</definedName>
    <definedName name="_RIV936eb24019f040c79c2efeae493e2dea" hidden="1">#REF!</definedName>
    <definedName name="_RIV9376ab7027164da0b121465642071c86" hidden="1">#REF!</definedName>
    <definedName name="_RIV939582a4fe8e41f4a4982f9192a18ff7" hidden="1">#REF!</definedName>
    <definedName name="_RIV93a7798293d746fd97e1a737e082af8a" hidden="1">#REF!</definedName>
    <definedName name="_RIV93c15877ac1241d1a3151eea4a4b93ad" hidden="1">#REF!</definedName>
    <definedName name="_RIV93c452c7ff0d475b9c0d5e7ed92d6784" hidden="1">#REF!</definedName>
    <definedName name="_RIV93f94a07bf9c4b0fb7c375d4579c104b" hidden="1">#REF!</definedName>
    <definedName name="_RIV93ff3a8c0de4480d94d40a1b44449796" hidden="1">#REF!</definedName>
    <definedName name="_RIV9423828504c1406a8b2a7604b55e757c" hidden="1">#REF!</definedName>
    <definedName name="_RIV94552e0ac3a84782a04468d5ba6fb223" hidden="1">#REF!</definedName>
    <definedName name="_RIV947563db27174151a477ad776ca15d9d" hidden="1">#REF!</definedName>
    <definedName name="_RIV94777bf7bc8a4791be77167875007c92" hidden="1">#REF!</definedName>
    <definedName name="_RIV948a09c76ab74e528efcf597d0a1ff4f" hidden="1">#REF!</definedName>
    <definedName name="_RIV94c6e6a9b4714662b61fc5bc3d386c45" hidden="1">#REF!</definedName>
    <definedName name="_RIV94ef18c2bc094852abfaa1132f22de0f" hidden="1">#REF!</definedName>
    <definedName name="_RIV95100a386f7944688455890bb0d07ac8" hidden="1">#REF!</definedName>
    <definedName name="_RIV951a77a6f101467a97b8a3e63b5dfe38" hidden="1">#REF!</definedName>
    <definedName name="_RIV95533f61d1c14971b40104755d1ca40f" hidden="1">#REF!</definedName>
    <definedName name="_RIV9560831b537e4b0392e729fcb01ce6cf" hidden="1">#REF!</definedName>
    <definedName name="_RIV9563005263ad4560a18fd8e840b9414f" hidden="1">#REF!</definedName>
    <definedName name="_RIV95659df6c3fb42f8ba52703f870d73c3" hidden="1">#REF!</definedName>
    <definedName name="_RIV95ac95f35dc94506bd1b23d5e4bef669" hidden="1">#REF!</definedName>
    <definedName name="_RIV95cf80e898894dafaac52e20a85d8a27" hidden="1">#REF!</definedName>
    <definedName name="_RIV95e72c917d724a168178ada1e6dc02f7" hidden="1">#REF!</definedName>
    <definedName name="_RIV95e731d410954a50a918f71d8bd8e2dd" hidden="1">#REF!</definedName>
    <definedName name="_RIV961ec9fa77c24acb986af2deb929ea2a" hidden="1">#REF!</definedName>
    <definedName name="_RIV9643914c216f4837971d09b660c6bb04" hidden="1">#REF!</definedName>
    <definedName name="_RIV9679148829be44caaedb66819aaffb75" hidden="1">#REF!</definedName>
    <definedName name="_RIV967fd0c832d34c7ea647516bf83da185" hidden="1">#REF!</definedName>
    <definedName name="_RIV9695b764016c438dab2dc84d42b7e404" hidden="1">#REF!</definedName>
    <definedName name="_RIV96bcdd367cea42fbac2a359a04ca4e5f" hidden="1">#REF!</definedName>
    <definedName name="_RIV96c93aa7621a4e838a2e3cc3308ed1f4" hidden="1">#REF!</definedName>
    <definedName name="_RIV96f7d87010b34ade95a74e62fe34447c" hidden="1">#REF!</definedName>
    <definedName name="_RIV970c47f858594ed98e66cb6927a06f59" hidden="1">#REF!</definedName>
    <definedName name="_RIV971a83fc34164cdd8e1b0211052ed02e" hidden="1">#REF!</definedName>
    <definedName name="_RIV971b38f2b2114a97bf70329c77913fdd" hidden="1">#REF!</definedName>
    <definedName name="_RIV977f750f62b34e3dbffec907a2cde9c8" hidden="1">#REF!</definedName>
    <definedName name="_RIV9796fc466cd14b0d9ce019110e554d18" hidden="1">#REF!</definedName>
    <definedName name="_RIV979b4505b8b047a78997cb8bf6a4e93f" hidden="1">#REF!</definedName>
    <definedName name="_RIV97e2d5ec2d494044b59e477c9a243b4f" hidden="1">#REF!</definedName>
    <definedName name="_RIV9801acdffd69486fbfb3037bc47f95f4" hidden="1">#REF!</definedName>
    <definedName name="_RIV98075cc512bf4478bcac11bb313c4073" hidden="1">#REF!</definedName>
    <definedName name="_RIV9837f91eecae4a349c21ab3ba9ff6bb5" hidden="1">#REF!</definedName>
    <definedName name="_RIV988b80f78ce74cf8a760b69981e8cf0f" hidden="1">#REF!</definedName>
    <definedName name="_RIV98e06b265dd84c26841add26db418da2" hidden="1">#REF!</definedName>
    <definedName name="_RIV990aa9222f70483984b8f7663faadf8f" hidden="1">#REF!</definedName>
    <definedName name="_RIV992c912bcc3c4da19c2866f249aeb5f5" hidden="1">#REF!</definedName>
    <definedName name="_RIV993b37a85d14478dbefc4dc2de70620b" hidden="1">#REF!</definedName>
    <definedName name="_RIV993dd18b8a4a42f1ae501bd324d0878c" hidden="1">#REF!</definedName>
    <definedName name="_RIV9949680b7d794ba69edd4caab2ed3d50" hidden="1">#REF!</definedName>
    <definedName name="_RIV994cd54000204af9961d1c7ef5bb82d4" hidden="1">#REF!</definedName>
    <definedName name="_RIV9990b95fec3143e49f9616f214b43a8b" hidden="1">#REF!</definedName>
    <definedName name="_RIV99b6b755f13e4cf0b829605126e7c1e8" hidden="1">#REF!</definedName>
    <definedName name="_RIV99bc16e1c9504f39885fb011988e4b94" hidden="1">#REF!</definedName>
    <definedName name="_RIV99c18843b3f14e98bd47cd69ece18058" hidden="1">#REF!</definedName>
    <definedName name="_RIV99d8aa3810bc435088b9482d9b67cdb9" hidden="1">#REF!</definedName>
    <definedName name="_RIV99f960878c024b6781e75e89999059b2" hidden="1">#REF!</definedName>
    <definedName name="_RIV9a200cccfd99469c86430d5b74457a98" hidden="1">#REF!</definedName>
    <definedName name="_RIV9a7f73071f6f4d80a901a16cb28a5f16" hidden="1">#REF!</definedName>
    <definedName name="_RIV9acbcc92b4b846fa938ff12821570be4" hidden="1">#REF!</definedName>
    <definedName name="_RIV9acd9622199f440e8d2e9520af729779" hidden="1">#REF!</definedName>
    <definedName name="_RIV9ada683500074b47900a8e5c1ab5d30a" hidden="1">#REF!</definedName>
    <definedName name="_RIV9af8fb6d907542fdb7d6bd0e6baef5c8" hidden="1">#REF!</definedName>
    <definedName name="_RIV9b153cca4ebd47328cbc6488246728d0" hidden="1">#REF!</definedName>
    <definedName name="_RIV9b225abc89b047509228dcdf84208889" hidden="1">#REF!</definedName>
    <definedName name="_RIV9b40c194e135469d9e896ac80ba97759" hidden="1">#REF!</definedName>
    <definedName name="_RIV9b460f49d0d4458db67b7ea147e0ddcb" hidden="1">#REF!</definedName>
    <definedName name="_RIV9b62579a45cd4d8eaf300237ae10bfda" hidden="1">#REF!</definedName>
    <definedName name="_RIV9b725bb535874d78bb7a1cab24378c7d" hidden="1">#REF!</definedName>
    <definedName name="_RIV9b731615767047b5b1083bac5b152219" hidden="1">#REF!</definedName>
    <definedName name="_RIV9b8672374eb34d1589f22ba24fbe85fe" hidden="1">#REF!</definedName>
    <definedName name="_RIV9bae4655c8b6484590d951082ec1b511" hidden="1">#REF!</definedName>
    <definedName name="_RIV9baff184741b44bb901e8ebc66e788bc" hidden="1">#REF!</definedName>
    <definedName name="_RIV9be38f68a95d4037a5bc204b5450632f" hidden="1">#REF!</definedName>
    <definedName name="_RIV9bebd2092d654f4f83028f2e8531b032" hidden="1">#REF!</definedName>
    <definedName name="_RIV9bf9f56788f54f3d81941efabf62d0b4" hidden="1">#REF!</definedName>
    <definedName name="_RIV9c1f6a1a71ff4d188f7d876ea2fcc261" hidden="1">#REF!</definedName>
    <definedName name="_RIV9c2850426ff941bc8a360a450b6fd620" hidden="1">#REF!</definedName>
    <definedName name="_RIV9c5b5e244b1c48829e1b6954883fe356" hidden="1">#REF!</definedName>
    <definedName name="_RIV9c7a02824bf446ae85be7a13304e945c" hidden="1">#REF!</definedName>
    <definedName name="_RIV9cf37fd788b24f6daa62e86b18712c27" hidden="1">#REF!</definedName>
    <definedName name="_RIV9d33ccb4ce10406db60c69ab9cb4c419" hidden="1">#REF!</definedName>
    <definedName name="_RIV9d3b983422ec4f1e97b13d3e5b6955cd" hidden="1">#REF!</definedName>
    <definedName name="_RIV9d4b4c26ecf34830874f90b7a662b907" hidden="1">#REF!</definedName>
    <definedName name="_RIV9d605ececee24422b2ab83ce243f5709" hidden="1">#REF!</definedName>
    <definedName name="_RIV9d6956341ddd4a0a970e26f4debe90fd" hidden="1">#REF!</definedName>
    <definedName name="_RIV9d94469742944be19e8c0c050fc14943" hidden="1">#REF!</definedName>
    <definedName name="_RIV9dd5b68291664756a2a85714c784896c" hidden="1">#REF!</definedName>
    <definedName name="_RIV9df6e0b70b234d1d8079d7e61b6ca94f" hidden="1">#REF!</definedName>
    <definedName name="_RIV9e4b9d5275ba4a719accfb36ebc85fc1" hidden="1">#REF!</definedName>
    <definedName name="_RIV9e6e91ff6c404a9e99e917284429fac1" hidden="1">#REF!</definedName>
    <definedName name="_RIV9e7bf72c2e06416d9bfa7aa0c6b0776e" hidden="1">#REF!</definedName>
    <definedName name="_RIV9e8ad77ab67e4e28826666971759b6b0" hidden="1">#REF!</definedName>
    <definedName name="_RIV9e9ea6b8f415440c84a141a9f6584dc9" hidden="1">#REF!</definedName>
    <definedName name="_RIV9eb2d196cc064167b20f39deec088b42" hidden="1">#REF!</definedName>
    <definedName name="_RIV9eb4813ed00b4d8fa2d47a04561acb2d" hidden="1">#REF!</definedName>
    <definedName name="_RIV9ed0e28fb06349cfa70191bf26e84ac0" hidden="1">#REF!</definedName>
    <definedName name="_RIV9eea017b21fe4394939069c638801182" hidden="1">#REF!</definedName>
    <definedName name="_RIV9ef501b4042a42ef8607e608f6d5bdc5" hidden="1">#REF!</definedName>
    <definedName name="_RIV9f143a5632d1429c85e6edd645085254" hidden="1">#REF!</definedName>
    <definedName name="_RIV9f3a0741d8524fd081a12f0cff09a845" hidden="1">#REF!</definedName>
    <definedName name="_RIV9f3dccb6bd9f4f8dbe2782e069dab295" hidden="1">#REF!</definedName>
    <definedName name="_RIV9f52189cf5124e4fa7ca8a64cf592238" hidden="1">#REF!</definedName>
    <definedName name="_RIV9f9c073ec5ea4380aa993430436c6fea" hidden="1">#REF!</definedName>
    <definedName name="_RIV9f9f0a9f6d9f429fb4260537314f22ab" hidden="1">#REF!</definedName>
    <definedName name="_RIV9ffd525c36074aa88958074e548276b0" hidden="1">#REF!</definedName>
    <definedName name="_RIVa00cabe0220740bbb4c665145894b0d8" hidden="1">#REF!</definedName>
    <definedName name="_RIVa019f6b08e0341fe9d5ff81134bdebea" hidden="1">#REF!</definedName>
    <definedName name="_RIVa02ca5edfd5b4e98858c4dd52021bb7e" hidden="1">#REF!</definedName>
    <definedName name="_RIVa0697968d3394292991ce8c11330d927" hidden="1">#REF!</definedName>
    <definedName name="_RIVa0728b07330b4abf8822c0aea532ccc7" hidden="1">#REF!</definedName>
    <definedName name="_RIVa07b3dc948ee4a52a539b5032663cf1a" hidden="1">#REF!</definedName>
    <definedName name="_RIVa088c6b69540425c83e0970a2c44bb64" hidden="1">#REF!</definedName>
    <definedName name="_RIVa08d34adfc144ddd8527990491128514" hidden="1">#REF!</definedName>
    <definedName name="_RIVa09b51b723e1432bb5726bd726dde5ba" hidden="1">#REF!</definedName>
    <definedName name="_RIVa0a612c8601b44a3b10c45854ec5be57" hidden="1">#REF!</definedName>
    <definedName name="_RIVa0d9d110550a4ce6821d96a9103eba66" hidden="1">#REF!</definedName>
    <definedName name="_RIVa0f4a610943b4b9e9f70a6dd447e552c" hidden="1">#REF!</definedName>
    <definedName name="_RIVa11beb476d214771bfcd2f342a771a77" hidden="1">#REF!</definedName>
    <definedName name="_RIVa143c560054b4398b21f9580afb02edc" hidden="1">#REF!</definedName>
    <definedName name="_RIVa14c56d981f34e6f91a7947e87898ec4" hidden="1">#REF!</definedName>
    <definedName name="_RIVa16d3baf329e48e5ad7d623169f6478a" hidden="1">#REF!</definedName>
    <definedName name="_RIVa16d941e3d0d4cc0b0fc32d15361df05" hidden="1">#REF!</definedName>
    <definedName name="_RIVa176b6fd69a04d519c06db2c93d4375d" hidden="1">#REF!</definedName>
    <definedName name="_RIVa1e8ec3a7f4943109cacd9b57c580838" hidden="1">#REF!</definedName>
    <definedName name="_RIVa22a3b852cd34c5cb599cf56f8e72c29" hidden="1">#REF!</definedName>
    <definedName name="_RIVa232538586dc49f98efdb546127ce308" hidden="1">#REF!</definedName>
    <definedName name="_RIVa2373031ca1644b6b223218cd79b81f1" hidden="1">#REF!</definedName>
    <definedName name="_RIVa23d8c489fb64580a29fc240bab829d7" hidden="1">#REF!</definedName>
    <definedName name="_RIVa24707ba45f24f82af38239c14257458" hidden="1">#REF!</definedName>
    <definedName name="_RIVa2527bdbf16d4a6293b11fbfb8313ba2" hidden="1">#REF!</definedName>
    <definedName name="_RIVa293cbc46d4b4371aa00ec200862e1df" hidden="1">#REF!</definedName>
    <definedName name="_RIVa29a2cc265a1434dacafd64b4f6c8dab" hidden="1">#REF!</definedName>
    <definedName name="_RIVa29ee1f6e4d34f919b2a7022ae300d77" hidden="1">#REF!</definedName>
    <definedName name="_RIVa356e4170753414fa2361a2f38b010b2" hidden="1">#REF!</definedName>
    <definedName name="_RIVa36044b072444bef8a268fd431d571bb" hidden="1">#REF!</definedName>
    <definedName name="_RIVa395be60f3ee4abe8b89376fd94105da" hidden="1">#REF!</definedName>
    <definedName name="_RIVa3b3dbc5ffa14e669bdb21b6997b4d1f" hidden="1">#REF!</definedName>
    <definedName name="_RIVa3e5552cf4304f06a3300351baca0a73" hidden="1">#REF!</definedName>
    <definedName name="_RIVa3f7465a71cb4d33afd029718f270746" hidden="1">#REF!</definedName>
    <definedName name="_RIVa43e24815fb74e7893a1113b2db139e7" hidden="1">#REF!</definedName>
    <definedName name="_RIVa43eab4206404ad69fbbb1939a168c61" hidden="1">#REF!</definedName>
    <definedName name="_RIVa4a0960f3fc3430d91c833171c8bcc3f" hidden="1">#REF!</definedName>
    <definedName name="_RIVa4ebd24bce1148d182bd883f7a9bb751" hidden="1">#REF!</definedName>
    <definedName name="_RIVa4f7a27c21e8493cb23de2a963619ffc" hidden="1">#REF!</definedName>
    <definedName name="_RIVa512c476a97b4aa7a66c7eaf6ba89e72" hidden="1">#REF!</definedName>
    <definedName name="_RIVa51f84cf8bdd48bb8234bc67dc6f1d1e" hidden="1">#REF!</definedName>
    <definedName name="_RIVa53c7c47c4874eee8417c874fc658fc6" hidden="1">#REF!</definedName>
    <definedName name="_RIVa5639653188c48678d5ff680ffeccf12" hidden="1">#REF!</definedName>
    <definedName name="_RIVa567bcc695314e4dbe0a7620fce48c5b" hidden="1">#REF!</definedName>
    <definedName name="_RIVa59f33f9536f4450abbd408ab1c189f3" hidden="1">#REF!</definedName>
    <definedName name="_RIVa5a5358a093049f088e9f98906ce6ccc" hidden="1">#REF!</definedName>
    <definedName name="_RIVa5cde42f5c874a4da029a3346f311e1d" hidden="1">#REF!</definedName>
    <definedName name="_RIVa5f42c8f88224acebdbafffe1e12ab13" hidden="1">#REF!</definedName>
    <definedName name="_RIVa5fe5d428ee241a8b80704ce41b2a9af" hidden="1">#REF!</definedName>
    <definedName name="_RIVa645d0b0a8ef43169054418c25662e6e" hidden="1">#REF!</definedName>
    <definedName name="_RIVa679412e821b4eff993ee6f3afea5d0c" hidden="1">#REF!</definedName>
    <definedName name="_RIVa684e2b1af974fa58fca9ae8247bfa97" hidden="1">#REF!</definedName>
    <definedName name="_RIVa6c3ecab96304c5fbc1654cbfa7454cf" hidden="1">#REF!</definedName>
    <definedName name="_RIVa6cf63c8900742d1bc8a910d516f51b8" hidden="1">#REF!</definedName>
    <definedName name="_RIVa71196a6f69a492b914b5bdda042b85f" hidden="1">#REF!</definedName>
    <definedName name="_RIVa7185b1c28594f959151a051a0ffed40" hidden="1">#REF!</definedName>
    <definedName name="_RIVa74495a25bef4da496272aac5d76e1d1" hidden="1">#REF!</definedName>
    <definedName name="_RIVa760505e6f1145db8e285f439153406b" hidden="1">#REF!</definedName>
    <definedName name="_RIVa7701d1e024b45e2ac163cfc1bdb35c6" hidden="1">#REF!</definedName>
    <definedName name="_RIVa776a0de84ce4c7fbf333705c01e3996" hidden="1">#REF!</definedName>
    <definedName name="_RIVa779df28775e46a1bbf05843a4872843" hidden="1">#REF!</definedName>
    <definedName name="_RIVa7a2c909a2014fafb259218261bcea96" hidden="1">#REF!</definedName>
    <definedName name="_RIVa7af015b54504eca9b93603ae1df2d2e" hidden="1">#REF!</definedName>
    <definedName name="_RIVa7b13098eb7f4677a70a86fbdd041125" hidden="1">#REF!</definedName>
    <definedName name="_RIVa7d3055213ea42aeac1b90ac1c041441" hidden="1">#REF!</definedName>
    <definedName name="_RIVa7dd20e53f8e46fb8c37e1848453a92f" hidden="1">#REF!</definedName>
    <definedName name="_RIVa7dd76b140fe4a6ca166493e066a47ee" hidden="1">#REF!</definedName>
    <definedName name="_RIVa7ee2b7d06ff424da512b8672c76bb2a" hidden="1">#REF!</definedName>
    <definedName name="_RIVa7f78a093ee444d18ba41ccf94c3cc86" hidden="1">#REF!</definedName>
    <definedName name="_RIVa815247b32794a2d898378a390497c6b" hidden="1">#REF!</definedName>
    <definedName name="_RIVa83cf027c96546f88b37343f83aa4ffa" hidden="1">#REF!</definedName>
    <definedName name="_RIVa86eb99521fb4d3d8253e7c5615bbb4c" hidden="1">#REF!</definedName>
    <definedName name="_RIVa89ab63d1ed442cb8587890eaaac17ae" hidden="1">#REF!</definedName>
    <definedName name="_RIVa8b268d570694efeaf473a15677b3e39" hidden="1">#REF!</definedName>
    <definedName name="_RIVa8c100d34bd44c8a8407c04d9ee60e65" hidden="1">#REF!</definedName>
    <definedName name="_RIVa8c6f768a9e9442bbe13a4ce9fe7e69a" hidden="1">#REF!</definedName>
    <definedName name="_RIVa8d4a65228d14abe8d11bf4b78614518" hidden="1">#REF!</definedName>
    <definedName name="_RIVa8e105362cee47e98bd54e153c796660" hidden="1">#REF!</definedName>
    <definedName name="_RIVa8f3e2e8a9704bbb80d20bc770dd197b" hidden="1">#REF!</definedName>
    <definedName name="_RIVa920c683c5c349caaa028df09d6c7d99" hidden="1">#REF!</definedName>
    <definedName name="_RIVa9406dd0abc244d2a3424f562385c5a6" hidden="1">#REF!</definedName>
    <definedName name="_RIVa96e82c6967f4e08a8eb29c9c713ed00" hidden="1">#REF!</definedName>
    <definedName name="_RIVa983ce2e865f42238d72ff4d7683d94c" hidden="1">#REF!</definedName>
    <definedName name="_RIVa98d7dfde48a48059e42fd69357c5034" hidden="1">#REF!</definedName>
    <definedName name="_RIVa9937045cfa4439b9f462573e9af67fe" hidden="1">#REF!</definedName>
    <definedName name="_RIVa99a9da9634f4401ab25f594aa09380c" hidden="1">#REF!</definedName>
    <definedName name="_RIVa9a0044ee8804625a4fb48724f893e1a" hidden="1">#REF!</definedName>
    <definedName name="_RIVa9a139cfca804fdaafe5d32cdf06e535" hidden="1">#REF!</definedName>
    <definedName name="_RIVa9bcb010b8904881baa3f6faae3ab95a" hidden="1">#REF!</definedName>
    <definedName name="_RIVa9c6207e3db0432a8a55d1b11d333f41" hidden="1">#REF!</definedName>
    <definedName name="_RIVaa1721b51ad94a6994bb447836e240c6" hidden="1">#REF!</definedName>
    <definedName name="_RIVaa52504d025945168d2548acd4c2359e" hidden="1">#REF!</definedName>
    <definedName name="_RIVaa5be81d80644890a808b5c8d00609a7" hidden="1">#REF!</definedName>
    <definedName name="_RIVaa6633b03e8342c59cc1586fd9f27184" hidden="1">#REF!</definedName>
    <definedName name="_RIVaa872da813c74e79973a5e4e12a7a03a" hidden="1">#REF!</definedName>
    <definedName name="_RIVaac9eafa44bc430e89b08ce5436d4af7" hidden="1">#REF!</definedName>
    <definedName name="_RIVab1ede5591254b9fbb4b5de6ae5371f5" hidden="1">#REF!</definedName>
    <definedName name="_RIVab415ad32ddd459ab0338d8ec5e44b46" hidden="1">#REF!</definedName>
    <definedName name="_RIVab63605b00fd4ddca67277e5cb0a3e48" hidden="1">#REF!</definedName>
    <definedName name="_RIVab7b213e7c37474ca8a2dddbcb217951" hidden="1">#REF!</definedName>
    <definedName name="_RIVab921cb43be8422f832eb9b5bb94c61a" hidden="1">#REF!</definedName>
    <definedName name="_RIVab9726cda31f4d5f81b2cc48d050456e" hidden="1">#REF!</definedName>
    <definedName name="_RIVab9c0fedf3594a1c94cc54db82b04824" hidden="1">#REF!</definedName>
    <definedName name="_RIVab9c275fa1d94566a018ee4bf6bd4ba9" hidden="1">#REF!</definedName>
    <definedName name="_RIVabcb79b8756b432cac90c3116ef8ec51" hidden="1">#REF!</definedName>
    <definedName name="_RIVabe8856ec286479ba84ee38fde5b3fd4" hidden="1">#REF!</definedName>
    <definedName name="_RIVac0185b037774a45a3c5e63ce8ea8de9" hidden="1">#REF!</definedName>
    <definedName name="_RIVac26c6ddc866497e8e2737baa67d28b2" hidden="1">#REF!</definedName>
    <definedName name="_RIVac5196ce73de4af984065e18a3f9234d" hidden="1">#REF!</definedName>
    <definedName name="_RIVac95531c50fd4d18832845418a9fb9ff" hidden="1">#REF!</definedName>
    <definedName name="_RIVacd68036baea4ab9a277378b0fae1020" hidden="1">#REF!</definedName>
    <definedName name="_RIVacf947193e3a40c6a998dd67c34918e0" hidden="1">#REF!</definedName>
    <definedName name="_RIVad161a3b2a4f424693b543d39c2fe82d" hidden="1">#REF!</definedName>
    <definedName name="_RIVad1a7271ef6f4b46ab20d0d8f94bdf27" hidden="1">#REF!</definedName>
    <definedName name="_RIVad35435d9da842cd89f8adbe4f3fce48" hidden="1">#REF!</definedName>
    <definedName name="_RIVad365f32f5754582a1b39c2fbaed395b" hidden="1">#REF!</definedName>
    <definedName name="_RIVad3debecca134a87948a3a878d67abd6" hidden="1">#REF!</definedName>
    <definedName name="_RIVad5a210f096d49cb8c943680e418adec" hidden="1">#REF!</definedName>
    <definedName name="_RIVad951628777b4d7b9d63a286c3ffecbd" hidden="1">#REF!</definedName>
    <definedName name="_RIVada2b90d727940a3a7fa01a3660179bd" hidden="1">#REF!</definedName>
    <definedName name="_RIVadd492a0a09847c485c764d9b3c5670e" hidden="1">#REF!</definedName>
    <definedName name="_RIVadd569c785d545869ded7b7d6b6fd973" hidden="1">#REF!</definedName>
    <definedName name="_RIVae03bdefdd534e44abc5829800756a83" hidden="1">#REF!</definedName>
    <definedName name="_RIVae158f48260441b1966f691bddbffa33" hidden="1">#REF!</definedName>
    <definedName name="_RIVae1a9777d0ac430c8470a613fdec77be" hidden="1">#REF!</definedName>
    <definedName name="_RIVae28a555b9294e08b834494c0d371275" hidden="1">#REF!</definedName>
    <definedName name="_RIVae2fc9bfd62c4a56bfdc18a4925a91cf" hidden="1">#REF!</definedName>
    <definedName name="_RIVae38318267c840cb87f4c610d5357beb" hidden="1">#REF!</definedName>
    <definedName name="_RIVae530f79fab649e5bce6dd47ace99ead" hidden="1">#REF!</definedName>
    <definedName name="_RIVae6c12c1c730497b83fb56300cc3fa2f" hidden="1">#REF!</definedName>
    <definedName name="_RIVae97577e26b0419c9896c90377925a4c" hidden="1">#REF!</definedName>
    <definedName name="_RIVaeaf98ca377a4b48b6bb9716cb04836d" hidden="1">#REF!</definedName>
    <definedName name="_RIVaeb8b588568347ceb649e0bb56bb66e9" hidden="1">#REF!</definedName>
    <definedName name="_RIVaebf2029caf94bfa8c449f001a5d9d28" hidden="1">#REF!</definedName>
    <definedName name="_RIVaed574a6f0b54eefae0d5ff6dbf6e524" hidden="1">#REF!</definedName>
    <definedName name="_RIVaedee568df7f4ccf9bb037fd32c9971f" hidden="1">#REF!</definedName>
    <definedName name="_RIVaeec0a472d4f45b2aa1ede7c8a029f06" hidden="1">#REF!</definedName>
    <definedName name="_RIVaf3a328107bf4a0b99daebd9477e5256" hidden="1">#REF!</definedName>
    <definedName name="_RIVaf474fbca72946c6af4af7896c082379" hidden="1">#REF!</definedName>
    <definedName name="_RIVaf893067124c45ad9bcc6bd5110b4503" hidden="1">#REF!</definedName>
    <definedName name="_RIVaf8ba6228a0d498090e02698abb8b974" hidden="1">#REF!</definedName>
    <definedName name="_RIVaf972a8325794164b95e95c481e6ddd5" hidden="1">#REF!</definedName>
    <definedName name="_RIVafec1a704af2404ba272fc00ff6ab5bc" hidden="1">#REF!</definedName>
    <definedName name="_RIVaff44e09cdb040aca5824d821f621f26" hidden="1">#REF!</definedName>
    <definedName name="_RIVb0325bf8690c46b5ab9d544d47d52573" hidden="1">#REF!</definedName>
    <definedName name="_RIVb06ac228522549309313782a65f7fb83" hidden="1">#REF!</definedName>
    <definedName name="_RIVb078677f69634839bc0e6aff6d38f15b" hidden="1">#REF!</definedName>
    <definedName name="_RIVb07d7179acee48e0ae4a6d24277eaca3" hidden="1">#REF!</definedName>
    <definedName name="_RIVb08a4f69370d4f30885bf19800740581" hidden="1">#REF!</definedName>
    <definedName name="_RIVb0a15e55360041629f30ed0ebb15cbb1" hidden="1">#REF!</definedName>
    <definedName name="_RIVb0babce1a6c243909cbdb5d6756057d0" hidden="1">#REF!</definedName>
    <definedName name="_RIVb0fc50df7c534a7e8165a8ba53767e2e" hidden="1">#REF!</definedName>
    <definedName name="_RIVb107f4eda7da4fb3a4f6513889d5fca9" hidden="1">#REF!</definedName>
    <definedName name="_RIVb1164691b4e04826998dcf0d0e121572" hidden="1">#REF!</definedName>
    <definedName name="_RIVb12864cbd037492bb6a0d8cfb1432012" hidden="1">#REF!</definedName>
    <definedName name="_RIVb13f7227d62244ecb032a2c6b13a8723" hidden="1">#REF!</definedName>
    <definedName name="_RIVb165a2d258414dd6bc041839a37681dd" hidden="1">#REF!</definedName>
    <definedName name="_RIVb16800ddfc06456199adbd5e5088eea5" hidden="1">#REF!</definedName>
    <definedName name="_RIVb169eb96328d40deac13730b51c83f8e" hidden="1">#REF!</definedName>
    <definedName name="_RIVb180f70ffb4d434bbeb1253251a8f3fd" hidden="1">#REF!</definedName>
    <definedName name="_RIVb20a1ba1bee4436fb9dc8c2771ddba3a" hidden="1">#REF!</definedName>
    <definedName name="_RIVb2245c3f7e7f410fb806f3b139638936" hidden="1">#REF!</definedName>
    <definedName name="_RIVb228b669240f4bc699e2b9fd84973eef" hidden="1">#REF!</definedName>
    <definedName name="_RIVb22abfbd964946c0a58fb0e7d4a22744" hidden="1">#REF!</definedName>
    <definedName name="_RIVb261342124ce428f880fd1f563e59caa" hidden="1">#REF!</definedName>
    <definedName name="_RIVb3623812e91c49dd82e7634d0885ab19" hidden="1">#REF!</definedName>
    <definedName name="_RIVb3655261d0b143f6be2b39c74c341a4d" hidden="1">#REF!</definedName>
    <definedName name="_RIVb37271b3c3f34c4d807d582ee38d4b5e" hidden="1">#REF!</definedName>
    <definedName name="_RIVb3d9bc90f91345319c0cb48f2bdb775a" hidden="1">#REF!</definedName>
    <definedName name="_RIVb40507c614f7464f96ec85f1463f8e85" hidden="1">#REF!</definedName>
    <definedName name="_RIVb409ceb5fbda403995e66fe103fe4fbc" hidden="1">#REF!</definedName>
    <definedName name="_RIVb416a9197aa545e58ab3249094c183eb" hidden="1">#REF!</definedName>
    <definedName name="_RIVb44686b9f658483e8a0dddc0c1e045c5" hidden="1">#REF!</definedName>
    <definedName name="_RIVb462a312cb29478182a771741fd5f4a1" hidden="1">#REF!</definedName>
    <definedName name="_RIVb479ffed376c4a1b913686f38432a3b0" hidden="1">#REF!</definedName>
    <definedName name="_RIVb47acf051bc344168ac670de8460fea4" hidden="1">#REF!</definedName>
    <definedName name="_RIVb4b018befddd4133a6a7ddc011ddd0ea" hidden="1">#REF!</definedName>
    <definedName name="_RIVb4d8b56974894e66821b24c763c07e14" hidden="1">#REF!</definedName>
    <definedName name="_RIVb4f590924e5f47ca9ad6c92129be40fb" hidden="1">#REF!</definedName>
    <definedName name="_RIVb501d10960dd446c873731895d443752" hidden="1">#REF!</definedName>
    <definedName name="_RIVb506119863384cf9b531040c0a7ad455" hidden="1">#REF!</definedName>
    <definedName name="_RIVb50bd4e6a8d044f58dff781950045107" hidden="1">#REF!</definedName>
    <definedName name="_RIVb529bfaf1fd8473b932f5120f527c071" hidden="1">#REF!</definedName>
    <definedName name="_RIVb5515dcb591c4398beb4a357ec051aa6" hidden="1">#REF!</definedName>
    <definedName name="_RIVb562d92a186d4a70ac39ed7c91d678d3" hidden="1">#REF!</definedName>
    <definedName name="_RIVb5ec650fa7f14803b8a5b9a679d1baf4" hidden="1">#REF!</definedName>
    <definedName name="_RIVb5ed8a59d83e4c11beaa7aec4fab0278" hidden="1">#REF!</definedName>
    <definedName name="_RIVb60ccbcbbd1d41ef848345266396870e" hidden="1">#REF!</definedName>
    <definedName name="_RIVb614b92bb5f74628af27c1b85e4fa898" hidden="1">#REF!</definedName>
    <definedName name="_RIVb62ad6540bd145c09d1c61eb2ccb01f0" hidden="1">#REF!</definedName>
    <definedName name="_RIVb64a85bf68074a32877cc2435f469908" hidden="1">#REF!</definedName>
    <definedName name="_RIVb666b179c2754047b373af046a663731" hidden="1">#REF!</definedName>
    <definedName name="_RIVb6778279c76549b98725c72636cf6225" hidden="1">#REF!</definedName>
    <definedName name="_RIVb69053d4115645669bf32539a4bcf11f" hidden="1">#REF!</definedName>
    <definedName name="_RIVb6a7e0d33f0a4565823d43e6683a0fbd" hidden="1">#REF!</definedName>
    <definedName name="_RIVb6a96400886b4e53b488dcc731035dab" hidden="1">#REF!</definedName>
    <definedName name="_RIVb6c1e15603af4ec98091cfcfbea6dcc5" hidden="1">#REF!</definedName>
    <definedName name="_RIVb6e16a971ae042aa90dc77e39adf8192" hidden="1">#REF!</definedName>
    <definedName name="_RIVb7000ee733a54eb5908875a3d650279f" hidden="1">#REF!</definedName>
    <definedName name="_RIVb70ad25e15e844378021692fed1b8a99" hidden="1">#REF!</definedName>
    <definedName name="_RIVb71a450e77cc452c997d62d02bdfdb9a" hidden="1">#REF!</definedName>
    <definedName name="_RIVb7259a64f44947c19642e0c5c038630c" hidden="1">#REF!</definedName>
    <definedName name="_RIVb74a46c935e141feb594a0c96049c812" hidden="1">#REF!</definedName>
    <definedName name="_RIVb758c81051cf48d395e5cab33a853093" hidden="1">#REF!</definedName>
    <definedName name="_RIVb75e8d15059045bfb10b89c702f38aeb" hidden="1">#REF!</definedName>
    <definedName name="_RIVb76694ad0c29426aad57d9c863307b41" hidden="1">#REF!</definedName>
    <definedName name="_RIVb7892f04fc1e4e71bc0d7ab38fd5dce2" hidden="1">#REF!</definedName>
    <definedName name="_RIVb7b1ab47169c425aa8118ba889cd11a8" hidden="1">#REF!</definedName>
    <definedName name="_RIVb7be98d1cc86470380f57b3daa1cbe5d" hidden="1">#REF!</definedName>
    <definedName name="_RIVb7c5b173d3a54b24a9f77af09a9e6ae0" hidden="1">#REF!</definedName>
    <definedName name="_RIVb7edd226302747eb98b60e7710c19c44" hidden="1">#REF!</definedName>
    <definedName name="_RIVb8083c4d027e4b769d167da9880f6b44" hidden="1">#REF!</definedName>
    <definedName name="_RIVb82d4d73ed8b48009c34d0fbe8af1793" hidden="1">#REF!</definedName>
    <definedName name="_RIVb82fbe4012a245cbadf3545d15a4e8dd" hidden="1">#REF!</definedName>
    <definedName name="_RIVb8479e61d1a1484e9825239477e8c77a" hidden="1">#REF!</definedName>
    <definedName name="_RIVb86a2e57180441cb8da38a5e5647e047" hidden="1">#REF!</definedName>
    <definedName name="_RIVb876276c041e47afa51f5d1e8a5e4ab7" hidden="1">#REF!</definedName>
    <definedName name="_RIVb879a06195fa40adbada2bd69c771207" hidden="1">#REF!</definedName>
    <definedName name="_RIVb88da9d2ee5c4aee8c25ea992131b9d5" hidden="1">#REF!</definedName>
    <definedName name="_RIVb8a766ece0c94fe299e172d90b24c166" hidden="1">#REF!</definedName>
    <definedName name="_RIVb8d0524ef74b4f038ee8463b795162a2" hidden="1">#REF!</definedName>
    <definedName name="_RIVb923e8bde6634edf9f1bbde223b4eb21" hidden="1">#REF!</definedName>
    <definedName name="_RIVb92a97d21f2d4e5bb514d518c3f616f3" hidden="1">#REF!</definedName>
    <definedName name="_RIVb95f30f5f30c4d18a8c03413a7cd10e3" hidden="1">#REF!</definedName>
    <definedName name="_RIVba04b34d295342fc9458234a834d9b1e" hidden="1">#REF!</definedName>
    <definedName name="_RIVba792bb2131c437083370e351ad7e344" hidden="1">#REF!</definedName>
    <definedName name="_RIVba883372e97a4f50b777c15553eb46f3" hidden="1">#REF!</definedName>
    <definedName name="_RIVba8ec9cc048d46819b34c07f70b19110" hidden="1">#REF!</definedName>
    <definedName name="_RIVba8fab2ef04445e78670c1cdce05067d" hidden="1">#REF!</definedName>
    <definedName name="_RIVbae2187a5d7d49539d06977b2b502b26" hidden="1">#REF!</definedName>
    <definedName name="_RIVbaff6f5a707f4cf982e41d80d4cfb117" hidden="1">#REF!</definedName>
    <definedName name="_RIVbb4b4de3ff8a41b48666c50059f23755" hidden="1">#REF!</definedName>
    <definedName name="_RIVbb52051116654ea494cb0d9cf65f9c5f" hidden="1">#REF!</definedName>
    <definedName name="_RIVbb65b7cd12b64a089745a10df08a5656" hidden="1">#REF!</definedName>
    <definedName name="_RIVbba1b04b218a41c2b0a8ce2d0816ee9a" hidden="1">#REF!</definedName>
    <definedName name="_RIVbba1fac919af48309174ad1bf17c6367" hidden="1">#REF!</definedName>
    <definedName name="_RIVbc013d462938425aab05d60b003dbe42" hidden="1">#REF!</definedName>
    <definedName name="_RIVbc69b3fbf58c4119a37a6683be323acb" hidden="1">#REF!</definedName>
    <definedName name="_RIVbc8a5404f8c94c9583b61e172d19a710" hidden="1">#REF!</definedName>
    <definedName name="_RIVbcd479c9cc8d4551947369211e81a130" hidden="1">#REF!</definedName>
    <definedName name="_RIVbce73a309a4e4032bf605a86e1f19808" hidden="1">#REF!</definedName>
    <definedName name="_RIVbd07d47fe83846f7bb023af968f0a5b9" hidden="1">#REF!</definedName>
    <definedName name="_RIVbd09606bde5643eab6cb7820678deb7d" hidden="1">#REF!</definedName>
    <definedName name="_RIVbd4eb8bf6e9c473385aeaa3c1c573a37" hidden="1">#REF!</definedName>
    <definedName name="_RIVbd5d1f04e7a44a7b857dc05b582de3fb" hidden="1">#REF!</definedName>
    <definedName name="_RIVbd628c824b3f492d99f3d068f461c103" hidden="1">#REF!</definedName>
    <definedName name="_RIVbd69be49e96941b48ffefaf0bb3a478b" hidden="1">#REF!</definedName>
    <definedName name="_RIVbd7b536a55e445e3b0d8af49ae48100f" hidden="1">#REF!</definedName>
    <definedName name="_RIVbd865e2d15ad4965827c38e9c6bb3b45" hidden="1">#REF!</definedName>
    <definedName name="_RIVbd91e1030cb5471e8470f45497d346b8" hidden="1">#REF!</definedName>
    <definedName name="_RIVbd9923ad8dfe41fdb5194adc868dbbdd" hidden="1">#REF!</definedName>
    <definedName name="_RIVbd99cb47ccbf4752a7815b8124ee074e" hidden="1">#REF!</definedName>
    <definedName name="_RIVbdbf089f850b4cbdb7187abca4f77d0d" hidden="1">#REF!</definedName>
    <definedName name="_RIVbdc1b0d5c83e4c7dbcd39f4d122c95a5" hidden="1">#REF!</definedName>
    <definedName name="_RIVbe2ed6bb4c0c4a58b4ad95efed63aa3c" hidden="1">#REF!</definedName>
    <definedName name="_RIVbe319f470a7149e39157075ae3c23a31" hidden="1">#REF!</definedName>
    <definedName name="_RIVbe482972fe9d40fea8b569989b89a88e" hidden="1">#REF!</definedName>
    <definedName name="_RIVbe8d63ff5631486b937d0f2fed1cd285" hidden="1">#REF!</definedName>
    <definedName name="_RIVbe967b6237c84de3a4239fa96b2a287d" hidden="1">#REF!</definedName>
    <definedName name="_RIVbea4138369374de59d2baeebde9c0b98" hidden="1">#REF!</definedName>
    <definedName name="_RIVbea6795b809b4b4d809fe93450c55fab" hidden="1">#REF!</definedName>
    <definedName name="_RIVbea97f9bea384e0a8c8a4f0e67635a47" hidden="1">#REF!</definedName>
    <definedName name="_RIVbeb712d4c6de4da694470df8cf49ed59" hidden="1">#REF!</definedName>
    <definedName name="_RIVbecc0c532736480aad283fcd6966d07a" hidden="1">#REF!</definedName>
    <definedName name="_RIVbee61e83ad4c40f0a4594465a5d58077" hidden="1">#REF!</definedName>
    <definedName name="_RIVbef14c91149e47d586e9251abf4a288d" hidden="1">#REF!</definedName>
    <definedName name="_RIVbf1b5a13ee4641c8b18caa401293f532" hidden="1">#REF!</definedName>
    <definedName name="_RIVbf3402252a1a47cf8f90176e3577bc92" hidden="1">#REF!</definedName>
    <definedName name="_RIVbf4e01110a7d4af2a77ffdb42ab7ed85" hidden="1">#REF!</definedName>
    <definedName name="_RIVbf6532aee73345708592b66a8798043a" hidden="1">#REF!</definedName>
    <definedName name="_RIVbfbf2554933445a7863fa1cba1d09502" hidden="1">#REF!</definedName>
    <definedName name="_RIVbfd393bb494c4c08926982e20ccfcf15" hidden="1">#REF!</definedName>
    <definedName name="_RIVc00716d55690430dbc2cc6546980e43e" hidden="1">#REF!</definedName>
    <definedName name="_RIVc021ac43e4904827a96ad810dd4e43b8" hidden="1">#REF!</definedName>
    <definedName name="_RIVc022995a38414dcc800b3199ce603f13" hidden="1">#REF!</definedName>
    <definedName name="_RIVc045998830c549acb71582ec9a3a4f29" hidden="1">#REF!</definedName>
    <definedName name="_RIVc04dda0af5db403b8087aefa3459b6eb" hidden="1">#REF!</definedName>
    <definedName name="_RIVc05faa96a26b4203832767550b191874" hidden="1">#REF!</definedName>
    <definedName name="_RIVc07cd82bdba94bb1a66bdcefcbe9b6cf" hidden="1">#REF!</definedName>
    <definedName name="_RIVc0817d23668e433e83770335c64d6210" hidden="1">#REF!</definedName>
    <definedName name="_RIVc08dcdb56b484ddfa6ebdbba30e7c057" hidden="1">#REF!</definedName>
    <definedName name="_RIVc0917bef97414af49818e5ae35890888" hidden="1">#REF!</definedName>
    <definedName name="_RIVc0a35752ff184be1add2c343ebf58be9" hidden="1">#REF!</definedName>
    <definedName name="_RIVc0adc355955e407e97bf83699874472f" hidden="1">#REF!</definedName>
    <definedName name="_RIVc0b6d70f22834d0d9aa3ac92475eed8e" hidden="1">#REF!</definedName>
    <definedName name="_RIVc0cb5de796d641d98522650aec3a9677" hidden="1">#REF!</definedName>
    <definedName name="_RIVc0d9f3086e7f4a2b9abc39bfc03afb25" hidden="1">#REF!</definedName>
    <definedName name="_RIVc119264a82e742258600b9e3647fe394" hidden="1">#REF!</definedName>
    <definedName name="_RIVc13147f7d2d74766a3540488461eda21" hidden="1">#REF!</definedName>
    <definedName name="_RIVc17aaf02cc5c465fb1b6410e7ab2191a" hidden="1">#REF!</definedName>
    <definedName name="_RIVc1e55100db754c8d9733ed99e0073bd0" hidden="1">#REF!</definedName>
    <definedName name="_RIVc213cb4884ab43f5af2ee7950905be51" hidden="1">#REF!</definedName>
    <definedName name="_RIVc24488ecfa2d452483bf202f1521ea5e" hidden="1">#REF!</definedName>
    <definedName name="_RIVc251d7e6a2934d24b960485d28044a62" hidden="1">#REF!</definedName>
    <definedName name="_RIVc27fb73e7b4e4b6c829cc7812816c137" hidden="1">#REF!</definedName>
    <definedName name="_RIVc28c37e511864a32bdb185af28153928" hidden="1">#REF!</definedName>
    <definedName name="_RIVc28efed50913466da26985941915db01" hidden="1">#REF!</definedName>
    <definedName name="_RIVc2b7cb4f0f384087ba17c9d48aa36160" hidden="1">#REF!</definedName>
    <definedName name="_RIVc30c8df3cdf34b198915cc337148a5c9" hidden="1">#REF!</definedName>
    <definedName name="_RIVc31b2eb370c544f4aa7d5539c254ae9c" hidden="1">#REF!</definedName>
    <definedName name="_RIVc3282099873147b685a3447a96742981" hidden="1">#REF!</definedName>
    <definedName name="_RIVc33e03dec25f4688b89cf2dbaf8f5a05" hidden="1">#REF!</definedName>
    <definedName name="_RIVc387a708c5c14b2e9c28c8364654a147" hidden="1">#REF!</definedName>
    <definedName name="_RIVc38bf55070904847951b14adf414108f" hidden="1">#REF!</definedName>
    <definedName name="_RIVc39da275eebd417398c4bd1a9f5fb6b8" hidden="1">#REF!</definedName>
    <definedName name="_RIVc3c8ad2c521b4980901cf94a38bf2b4e" hidden="1">#REF!</definedName>
    <definedName name="_RIVc409a1e69742477db6aee1dfd7f9c724" hidden="1">#REF!</definedName>
    <definedName name="_RIVc40a0e643f4b42fd9f21d436d7a0578d" hidden="1">#REF!</definedName>
    <definedName name="_RIVc42ee01b11884b1cb4d8cd24a05e0c84" hidden="1">#REF!</definedName>
    <definedName name="_RIVc487795388444fd6870a70d7238ae45c" hidden="1">#REF!</definedName>
    <definedName name="_RIVc4f0632a83c548e682d43d9b2dc8db15" hidden="1">#REF!</definedName>
    <definedName name="_RIVc4fdebfb6d33484d9a62d2db34d5044a" hidden="1">#REF!</definedName>
    <definedName name="_RIVc52f55ed50a145f897af5e8e9ee40d23" hidden="1">#REF!</definedName>
    <definedName name="_RIVc54b88a53abd483d817ecc7bffac8aed" hidden="1">#REF!</definedName>
    <definedName name="_RIVc54d37638bc54014aa787902e0f49585" hidden="1">#REF!</definedName>
    <definedName name="_RIVc558fab0a6fa4e4b91625104bd1c0afc" hidden="1">#REF!</definedName>
    <definedName name="_RIVc55b4d697c2f4c1c8146a7773f4a7498" hidden="1">#REF!</definedName>
    <definedName name="_RIVc5607d7a53414541b43525f76bc754b7" hidden="1">#REF!</definedName>
    <definedName name="_RIVc56f773416c64ab78b21fb1d4cd8d299" hidden="1">#REF!</definedName>
    <definedName name="_RIVc59be1a16ae74b13a6afccc99c149d61" hidden="1">#REF!</definedName>
    <definedName name="_RIVc5a17973c0ad44818531b643004f0706" hidden="1">#REF!</definedName>
    <definedName name="_RIVc5cbd74dc55547888ebf1c2f15ce5dbb" hidden="1">#REF!</definedName>
    <definedName name="_RIVc5d9da8c130c434bbf4d162376c81fcd" hidden="1">#REF!</definedName>
    <definedName name="_RIVc5ee1875cd14477b8dd011263b915843" hidden="1">#REF!</definedName>
    <definedName name="_RIVc6048128e7ba4a78af897457a584c5db" hidden="1">#REF!</definedName>
    <definedName name="_RIVc6416a2eab604ea7a150303c91527bb6" hidden="1">#REF!</definedName>
    <definedName name="_RIVc64856150a2845bf959463ea63d0a397" hidden="1">#REF!</definedName>
    <definedName name="_RIVc672b67ad38d46c5b4432d9832eab3e2" hidden="1">#REF!</definedName>
    <definedName name="_RIVc68217b6c80a48b392464290b1998c45" hidden="1">#REF!</definedName>
    <definedName name="_RIVc69a0afecd8040df9e1b354fc1ce2fae" hidden="1">#REF!</definedName>
    <definedName name="_RIVc6ea23b244594247819e744876b66df5" hidden="1">#REF!</definedName>
    <definedName name="_RIVc6f444e0b2cf4d5c8c326a01cc17e993" hidden="1">#REF!</definedName>
    <definedName name="_RIVc6ff50517bd9493795a3b4ab91b13b7f" hidden="1">#REF!</definedName>
    <definedName name="_RIVc706ada41af042369cf845b80de6286f" hidden="1">#REF!</definedName>
    <definedName name="_RIVc722597a122145f584e3e634b69794a5" hidden="1">#REF!</definedName>
    <definedName name="_RIVc74211b43aff4a6b9d6a1c7b571c9dcd" hidden="1">#REF!</definedName>
    <definedName name="_RIVc7607b0b50db42bd9060ebf957aad9c3" hidden="1">#REF!</definedName>
    <definedName name="_RIVc7817bc2e26b4a7e9faff81c9511c435" hidden="1">#REF!</definedName>
    <definedName name="_RIVc79bcc04189a4ebbb001a8d014b1ec0a" hidden="1">#REF!</definedName>
    <definedName name="_RIVc7dad72e2b314a628e405158e942af23" hidden="1">#REF!</definedName>
    <definedName name="_RIVc7e0d73da7714968a8599f9e1d5611af" hidden="1">#REF!</definedName>
    <definedName name="_RIVc813602313c24b01b4bc19bb7bbed379" hidden="1">#REF!</definedName>
    <definedName name="_RIVc825379a479f45e6af80f9e075ade2ed" hidden="1">#REF!</definedName>
    <definedName name="_RIVc83f1e59beec460d87cd1fd8cedcf74d" hidden="1">#REF!</definedName>
    <definedName name="_RIVc843c4dca44a483895b680f04191a8c7" hidden="1">#REF!</definedName>
    <definedName name="_RIVc85408e7fb524e97b400466fa7130dea" hidden="1">#REF!</definedName>
    <definedName name="_RIVc878d970401c4835b668fef014ce3fe4" hidden="1">#REF!</definedName>
    <definedName name="_RIVc8cd0eb179444b9489c245def601aa3b" hidden="1">#REF!</definedName>
    <definedName name="_RIVc8db476d900c4c63baa4cd6d3bf04abd" hidden="1">#REF!</definedName>
    <definedName name="_RIVc8f2703e9d7a4e1daa8a65d1bca681e8" hidden="1">#REF!</definedName>
    <definedName name="_RIVc906f1b497934e1a843122c9a0c73ef2" hidden="1">#REF!</definedName>
    <definedName name="_RIVc927756fc1014d749a88a2a3f44aa293" hidden="1">#REF!</definedName>
    <definedName name="_RIVc965c9fcf8e048d3a1f86045fa1cd584" hidden="1">#REF!</definedName>
    <definedName name="_RIVc96fac664be4486093789b4bde35d37c" hidden="1">#REF!</definedName>
    <definedName name="_RIVc9c3c88fdfeb4ca6ab6f28d8193cf512" hidden="1">#REF!</definedName>
    <definedName name="_RIVc9c4770f07ff4d04977351a26acacbf3" hidden="1">#REF!</definedName>
    <definedName name="_RIVc9c59dc52d1e4c989a4a66d1926de0be" hidden="1">#REF!</definedName>
    <definedName name="_RIVc9f247e260884fbd8c7cf26f2cc9501e" hidden="1">#REF!</definedName>
    <definedName name="_RIVca002f6d98574d20a0c9f98e3a0f9abd" hidden="1">#REF!</definedName>
    <definedName name="_RIVca03afdce97647ceb3e8a28b96368cea" hidden="1">#REF!</definedName>
    <definedName name="_RIVca06061446984ce2ba76f4d3415c5cd3" hidden="1">#REF!</definedName>
    <definedName name="_RIVca097c35821f4b518cd3c6ba75fe1e6a" hidden="1">#REF!</definedName>
    <definedName name="_RIVca127897a49a4a248c1d06b7567ce3ba" hidden="1">#REF!</definedName>
    <definedName name="_RIVca1ada4c40ad4fde83acb1d7df607e91" hidden="1">#REF!</definedName>
    <definedName name="_RIVca57afde12b4455fb9f33fae7c9dbf14" hidden="1">#REF!</definedName>
    <definedName name="_RIVca5a1cb2566b4e2b84bc8fd2a2762d77" hidden="1">#REF!</definedName>
    <definedName name="_RIVca8987470e8a4afa89f58b8baff86d48" hidden="1">#REF!</definedName>
    <definedName name="_RIVcae7003e3f3c46159da15cfe6c9cdb51" hidden="1">#REF!</definedName>
    <definedName name="_RIVcafacf8bbe5b4184bf03f9b0b8ccc744" hidden="1">#REF!</definedName>
    <definedName name="_RIVcb1d4c00f8a040478adb48e9d81aab56" hidden="1">#REF!</definedName>
    <definedName name="_RIVcbb1472f1f5d4bf3bf3a45d772fce691" hidden="1">#REF!</definedName>
    <definedName name="_RIVcbf55de19cc94d4c995bbe2f07bc140b" hidden="1">#REF!</definedName>
    <definedName name="_RIVcc6affa95f5d42ce86938ac2539aa164" hidden="1">#REF!</definedName>
    <definedName name="_RIVcccef35db60e41bc839656a632b65c5e" hidden="1">#REF!</definedName>
    <definedName name="_RIVccd156da945a4613a09fdd8977821fdb" hidden="1">#REF!</definedName>
    <definedName name="_RIVccd3898751b34e19aee6d8275996d8dd" hidden="1">#REF!</definedName>
    <definedName name="_RIVccf41159d5e644a888e0de29f7de1b4a" hidden="1">#REF!</definedName>
    <definedName name="_RIVccf5561d586e46cab89af539147c7996" hidden="1">#REF!</definedName>
    <definedName name="_RIVcd090c6deff6452aac6d50b0ecbb6924" hidden="1">#REF!</definedName>
    <definedName name="_RIVcd0cfa5635a84f269dbea23b9aad6fe8" hidden="1">#REF!</definedName>
    <definedName name="_RIVcd121544408e42169d4d9aa17bcca914" hidden="1">#REF!</definedName>
    <definedName name="_RIVcd1a14dcb5db414dbb3b0b4a9187f804" hidden="1">#REF!</definedName>
    <definedName name="_RIVcd212efb96cd48eb8d5aad1f00067c0a" hidden="1">#REF!</definedName>
    <definedName name="_RIVcd2b8da49fd04b00b2fd8837054a0c39" hidden="1">#REF!</definedName>
    <definedName name="_RIVcd3ef1768d5b42bfae795bacda79eb37" hidden="1">#REF!</definedName>
    <definedName name="_RIVcd588f6a11894ee182a6f48c5144e807" hidden="1">#REF!</definedName>
    <definedName name="_RIVcd5f413f2cd546a7a7d2e71466c25ded" hidden="1">#REF!</definedName>
    <definedName name="_RIVcd7a9f3a5cfa4557a8b65df0f829ba4c" hidden="1">#REF!</definedName>
    <definedName name="_RIVcdb4c536261a42d5b833ae78a1fd772a" hidden="1">#REF!</definedName>
    <definedName name="_RIVcdb9c575263d4103a7d461699743e740" hidden="1">#REF!</definedName>
    <definedName name="_RIVcdf62b2c20c24ffbac052b6ef8b7efee" hidden="1">#REF!</definedName>
    <definedName name="_RIVcdfbbb1f5c3d47bc9299b862901524dc" hidden="1">#REF!</definedName>
    <definedName name="_RIVce408c4b7246408c99763fdf327d5203" hidden="1">#REF!</definedName>
    <definedName name="_RIVce655743737d4f9baba1b0ce069fea6c" hidden="1">#REF!</definedName>
    <definedName name="_RIVce8e850b11ca454da511354c2fa1a190" hidden="1">#REF!</definedName>
    <definedName name="_RIVce98de841d2e45acab539a2819db8170" hidden="1">#REF!</definedName>
    <definedName name="_RIVceb05e96e1b74cd5a815a9120a8e56b1" hidden="1">#REF!</definedName>
    <definedName name="_RIVced61f73b54247f1a2e0d9a1af8ef0ae" hidden="1">#REF!</definedName>
    <definedName name="_RIVcef310acec7b4d8182801a4bb700294d" hidden="1">#REF!</definedName>
    <definedName name="_RIVcf0b85e42fd342168d096c401fac4220" hidden="1">#REF!</definedName>
    <definedName name="_RIVcf12b6e7d0924e44b1fe83167b2b8088" hidden="1">#REF!</definedName>
    <definedName name="_RIVcf30d87002464b3687ecc1ed98ca7652" hidden="1">#REF!</definedName>
    <definedName name="_RIVcf341a5f716f455cbb89383a1b5ec9de" hidden="1">#REF!</definedName>
    <definedName name="_RIVcf44e2e641fe4270975f47e85529c383" hidden="1">#REF!</definedName>
    <definedName name="_RIVcf4cc1b479144e459a09f74803af061d" hidden="1">#REF!</definedName>
    <definedName name="_RIVcf924dc7b0484a57ade617849272bb92" hidden="1">#REF!</definedName>
    <definedName name="_RIVcf95bb15573d4f58b5f11eb98eddc385" hidden="1">#REF!</definedName>
    <definedName name="_RIVcfc1a14fee384e9093e0a2307a9ffbec" hidden="1">#REF!</definedName>
    <definedName name="_RIVcfc9c383c7ce4ddfb70052d365a4b11e" hidden="1">#REF!</definedName>
    <definedName name="_RIVcfdbb5aee6114ecfb2c4104c73c8de3f" hidden="1">#REF!</definedName>
    <definedName name="_RIVcff4c13b84af4834882487c2cf57861e" hidden="1">#REF!</definedName>
    <definedName name="_RIVd00b74c902a84271a253125e91419fa4" hidden="1">#REF!</definedName>
    <definedName name="_RIVd05972e07aea493ebe5cb4b4055075f1" hidden="1">#REF!</definedName>
    <definedName name="_RIVd0644a47e5ad4783a60b92029447edbc" hidden="1">#REF!</definedName>
    <definedName name="_RIVd077bcf1003641a79523c92167c01fe0" hidden="1">#REF!</definedName>
    <definedName name="_RIVd07b581c99cc4eb68532796fb732a7ae" hidden="1">#REF!</definedName>
    <definedName name="_RIVd09418e6c6704cba951ab8cc70554f42" hidden="1">#REF!</definedName>
    <definedName name="_RIVd0964cc80b7d48de84c9630bf1a00723" hidden="1">#REF!</definedName>
    <definedName name="_RIVd0ac57f316c24609ad17479362550337" hidden="1">#REF!</definedName>
    <definedName name="_RIVd0ae0662a33b4b339c71770a1ab63a69" hidden="1">#REF!</definedName>
    <definedName name="_RIVd0bca99c45d34aec9329740b77da7876" hidden="1">#REF!</definedName>
    <definedName name="_RIVd0c63a542a454abe90368e58a1a0a6d8" hidden="1">#REF!</definedName>
    <definedName name="_RIVd0ece2feb47f4b08b513a427ee80579a" hidden="1">#REF!</definedName>
    <definedName name="_RIVd0f041cca05a439e8e9f38a9a2cb258e" hidden="1">#REF!</definedName>
    <definedName name="_RIVd0f096e44b0743e2ab176bb019657e12" hidden="1">#REF!</definedName>
    <definedName name="_RIVd0fb00626cf340f0adfbd2b9311a1b76" hidden="1">#REF!</definedName>
    <definedName name="_RIVd1035fbc840747edb23ec108090d5c18" hidden="1">#REF!</definedName>
    <definedName name="_RIVd10cdf8a5efb4d67a37cf07aefb70bb6" hidden="1">#REF!</definedName>
    <definedName name="_RIVd14da1ff5eaf482e8ce7d8c55a26120d" hidden="1">#REF!</definedName>
    <definedName name="_RIVd15f81de9bdf42c7a0212b595768c71a" hidden="1">#REF!</definedName>
    <definedName name="_RIVd16e8c7009eb456abd35f1aeb0f63d87" hidden="1">#REF!</definedName>
    <definedName name="_RIVd1987019e2ae44c3aec608b5f2204892" hidden="1">#REF!</definedName>
    <definedName name="_RIVd21ec672807f4b689a30029df5e75ef7" hidden="1">#REF!</definedName>
    <definedName name="_RIVd23638b4c14f46ea9c598ef316de136e" hidden="1">#REF!</definedName>
    <definedName name="_RIVd24491bdb94449f5bb03b67277735ddb" hidden="1">#REF!</definedName>
    <definedName name="_RIVd255f5436b554624acee4864df0e4e45" hidden="1">#REF!</definedName>
    <definedName name="_RIVd27211277715450bb7f0ddf8957f2c4f" hidden="1">#REF!</definedName>
    <definedName name="_RIVd2a0af00b7c3469f9612d7fdf8e48cbc" hidden="1">#REF!</definedName>
    <definedName name="_RIVd2b736b8b7c14ea1a4af7acd0a2ec6db" hidden="1">#REF!</definedName>
    <definedName name="_RIVd2baf70e656e42bb95280c0cbad31347" hidden="1">#REF!</definedName>
    <definedName name="_RIVd2cc192fb4aa4d55b060cf067a82bba0" hidden="1">#REF!</definedName>
    <definedName name="_RIVd2ede4cfe14142bbbf026ba8a80ad72a" hidden="1">#REF!</definedName>
    <definedName name="_RIVd301fa1fd05840f6839dca4c5ac5b842" hidden="1">#REF!</definedName>
    <definedName name="_RIVd30522df73ad4ab993f075d3df7877c0" hidden="1">#REF!</definedName>
    <definedName name="_RIVd30e2e6e9ab54a409bb81bcb6cdbf912" hidden="1">#REF!</definedName>
    <definedName name="_RIVd32c3957b16847cc904cd2399bc49e8d" hidden="1">#REF!</definedName>
    <definedName name="_RIVd338b13416454923b1f5f939587d4ad4" hidden="1">#REF!</definedName>
    <definedName name="_RIVd377323ba38a41c2acf99d20e439ac1e" hidden="1">#REF!</definedName>
    <definedName name="_RIVd3895de40f4c4ac8b2a4a0a08751cee5" hidden="1">#REF!</definedName>
    <definedName name="_RIVd3cf2a012db54a0ca4853b5524ac097e" hidden="1">#REF!</definedName>
    <definedName name="_RIVd420a911eff64543bbb3de8a5da4d09d" hidden="1">#REF!</definedName>
    <definedName name="_RIVd49e2fb8bccd4acfbdf4474f8d16345f" hidden="1">#REF!</definedName>
    <definedName name="_RIVd4af37a993e840988c68f377f40dd221" hidden="1">#REF!</definedName>
    <definedName name="_RIVd4b44fa6d1234a31be1ae6d2cb46aba2" hidden="1">#REF!</definedName>
    <definedName name="_RIVd4b57091c82d4647a296bc654019d9e1" hidden="1">#REF!</definedName>
    <definedName name="_RIVd4c42e256bf046d0899b6e5e77c744bb" hidden="1">#REF!</definedName>
    <definedName name="_RIVd4c84e0e5a834505ad02e7b646c1fa4d" hidden="1">#REF!</definedName>
    <definedName name="_RIVd4efb7c644d94ea0adb0b64018a6cd38" hidden="1">#REF!</definedName>
    <definedName name="_RIVd4f6e79d168b4e29bc6d1ca8810165f6" hidden="1">#REF!</definedName>
    <definedName name="_RIVd503536d0c7d4867afa0f7e53611c3eb" hidden="1">#REF!</definedName>
    <definedName name="_RIVd503c538a0f64383a7301c7bf4e5ed6b" hidden="1">#REF!</definedName>
    <definedName name="_RIVd51c87bde1f34572a6b57b51a06b6555" hidden="1">#REF!</definedName>
    <definedName name="_RIVd52474c846744385a93cd6b2aeb1c250" hidden="1">#REF!</definedName>
    <definedName name="_RIVd5306d04dffc4d4fa634569a41433900" hidden="1">#REF!</definedName>
    <definedName name="_RIVd53ac9e2a3de402f8b91410eba259733" hidden="1">#REF!</definedName>
    <definedName name="_RIVd55389ec4a904705b90ff89fc1387119" hidden="1">#REF!</definedName>
    <definedName name="_RIVd590da88e66246d8a71d34d5b28a1198" hidden="1">#REF!</definedName>
    <definedName name="_RIVd5c675b23db44df1914e7dc444ab3138" hidden="1">#REF!</definedName>
    <definedName name="_RIVd5f502da587a4862897e15b7bab84afc" hidden="1">#REF!</definedName>
    <definedName name="_RIVd5f878f002994d7a947acde1032e72bc" hidden="1">#REF!</definedName>
    <definedName name="_RIVd5fc5f45b6d546c7a789195b6326b2bc" hidden="1">#REF!</definedName>
    <definedName name="_RIVd5fcfedea5484118b8d5bbd87c16662d" hidden="1">#REF!</definedName>
    <definedName name="_RIVd6931d729564462a8b7552a6d7468017" hidden="1">#REF!</definedName>
    <definedName name="_RIVd6b2e6d7745b4b59ba314f9fc7c9dc91" hidden="1">#REF!</definedName>
    <definedName name="_RIVd6b42a0a192744e2a0c9e6135f046a57" hidden="1">#REF!</definedName>
    <definedName name="_RIVd6e369d12dd244b0b38865c188762ea9" hidden="1">#REF!</definedName>
    <definedName name="_RIVd6e8e00dd8014abb8816853625aed610" hidden="1">#REF!</definedName>
    <definedName name="_RIVd7044a456a024cc0a1cfe35c4b5f87fa" hidden="1">#REF!</definedName>
    <definedName name="_RIVd78c22a7dc8940879c68887c688589bd" hidden="1">#REF!</definedName>
    <definedName name="_RIVd78f525abcb14324bfb16b91ea7015a8" hidden="1">#REF!</definedName>
    <definedName name="_RIVd791feabf1c6420a94804c7cf35f08e7" hidden="1">#REF!</definedName>
    <definedName name="_RIVd798b9bf51ae499fa68f56fc487bfb80" hidden="1">#REF!</definedName>
    <definedName name="_RIVd79df24eeb724f7abcf4d9e718cdc693" hidden="1">#REF!</definedName>
    <definedName name="_RIVd7a0f7dc690c4e959625482cf50f0c7e" hidden="1">#REF!</definedName>
    <definedName name="_RIVd7a54fc1641e4473ad345fdf7d058b5a" hidden="1">#REF!</definedName>
    <definedName name="_RIVd7b476def24a4d749f57f26236c1f9df" hidden="1">#REF!</definedName>
    <definedName name="_RIVd7b60cc8c769472dae05cdb476c64538" hidden="1">#REF!</definedName>
    <definedName name="_RIVd7e69b7798284087bb229ff75c164c47" hidden="1">#REF!</definedName>
    <definedName name="_RIVd7fa81d2ee934213bb4b08347ffd88f9" hidden="1">#REF!</definedName>
    <definedName name="_RIVd83c1fd6887e4d9f90d48f3813618054" hidden="1">#REF!</definedName>
    <definedName name="_RIVd8463b4556b84082b8c0cfeba546d969" hidden="1">#REF!</definedName>
    <definedName name="_RIVd84ca00285cb4e2b9ca16b258df32025" hidden="1">#REF!</definedName>
    <definedName name="_RIVd85aa880c91d449eb60c142b66be7fd0" hidden="1">#REF!</definedName>
    <definedName name="_RIVd861c8b361f44ac3ab238f6025dc118c" hidden="1">#REF!</definedName>
    <definedName name="_RIVd8ce179c9ad74ac9befd2f7f620f8248" hidden="1">#REF!</definedName>
    <definedName name="_RIVd8dc0334c21a49e8afb235fc1f045945" hidden="1">#REF!</definedName>
    <definedName name="_RIVd90890deddcd4325bb3a97b41d0bf206" hidden="1">#REF!</definedName>
    <definedName name="_RIVd9179dba2db54624aae72718e985a7c6" hidden="1">#REF!</definedName>
    <definedName name="_RIVd93f870a88e84c2db53efea1e4f78514" hidden="1">#REF!</definedName>
    <definedName name="_RIVd95dc9831a0a4dc29b54208381a55106" hidden="1">#REF!</definedName>
    <definedName name="_RIVd973b085025c46a58170654aee3ff215" hidden="1">#REF!</definedName>
    <definedName name="_RIVd97b3d25a00e4570ad5c4147d5bb7217" hidden="1">#REF!</definedName>
    <definedName name="_RIVd9a868b7092e4761ab15912137aecaf9" hidden="1">#REF!</definedName>
    <definedName name="_RIVd9c52c6c136947ca9a6b0049738d3087" hidden="1">#REF!</definedName>
    <definedName name="_RIVd9e536b967b14788933bfa8345bc91c7" hidden="1">#REF!</definedName>
    <definedName name="_RIVda16802de96b4dab9b1b07d4adaf64ad" hidden="1">#REF!</definedName>
    <definedName name="_RIVda19978d7f64444b9e82308a9f6cd41d" hidden="1">#REF!</definedName>
    <definedName name="_RIVda56ff2564f545c78b2512774acff37a" hidden="1">#REF!</definedName>
    <definedName name="_RIVda57fc2f3ee345f1b9d4a14649f6ded9" hidden="1">#REF!</definedName>
    <definedName name="_RIVda689451ab464dd794421f29b5e461d4" hidden="1">#REF!</definedName>
    <definedName name="_RIVdacf62b17fd7492aba4efc17fb569093" hidden="1">#REF!</definedName>
    <definedName name="_RIVdadf1747ae23498da2ff5abae160751f" hidden="1">#REF!</definedName>
    <definedName name="_RIVdafb4e318659435a847e15cc8b8e834a" hidden="1">#REF!</definedName>
    <definedName name="_RIVdb01537d263a4f12a8b3411d2790acca" hidden="1">#REF!</definedName>
    <definedName name="_RIVdb030857a7be40eba5710cc7f9297229" hidden="1">#REF!</definedName>
    <definedName name="_RIVdb0ab1794a91400b9dd495354b339a20" hidden="1">#REF!</definedName>
    <definedName name="_RIVdb103ebe9a0c4fc4b854d19799f1f373" hidden="1">#REF!</definedName>
    <definedName name="_RIVdb1224ea65dc40988a7f95325fb20482" hidden="1">#REF!</definedName>
    <definedName name="_RIVdb517a009c0f46118723d5737729c8af" hidden="1">#REF!</definedName>
    <definedName name="_RIVdb56bf9bc63b4cb3b59bfb6adff24df3" hidden="1">#REF!</definedName>
    <definedName name="_RIVdb712896654d4b3b919abb8c01ef8d1f" hidden="1">#REF!</definedName>
    <definedName name="_RIVdb79313f3c844907b494f835eca2354b" hidden="1">#REF!</definedName>
    <definedName name="_RIVdb7a5821df5041de95bf80bd6d98eb52" hidden="1">#REF!</definedName>
    <definedName name="_RIVdb859bca7b564972b3bb437e975eb73d" hidden="1">#REF!</definedName>
    <definedName name="_RIVdb9dd264fce443e79b9b536aacdda110" hidden="1">#REF!</definedName>
    <definedName name="_RIVdbb9ebc38f754744b87cff7531258318" hidden="1">#REF!</definedName>
    <definedName name="_RIVdbee3b316b5247e899b85f02a1736f55" hidden="1">#REF!</definedName>
    <definedName name="_RIVdbf57b235fab49168d1138a4dfea7669" hidden="1">#REF!</definedName>
    <definedName name="_RIVdbfbf0b9e5f44eafa5c9f4e92c3f0fa7" hidden="1">#REF!</definedName>
    <definedName name="_RIVdc15cde74a634d10a0f8127319f3bbe0" hidden="1">#REF!</definedName>
    <definedName name="_RIVdc26848a6a8b4a07870fcd073a1368dc" hidden="1">#REF!</definedName>
    <definedName name="_RIVdc72a5f8194542e1b31c40a5ac428de0" hidden="1">#REF!</definedName>
    <definedName name="_RIVdc84172485c747a1893b4b3acae6d68c" hidden="1">#REF!</definedName>
    <definedName name="_RIVdc97cbd73f90473a8972d16e6e9ea88d" hidden="1">#REF!</definedName>
    <definedName name="_RIVdcd16632979e4b05814094e4c1dd62cc" hidden="1">#REF!</definedName>
    <definedName name="_RIVdcd5d0feab5e463ab1ff2299855054e5" hidden="1">#REF!</definedName>
    <definedName name="_RIVdcf1c4f5966e47ba8966e715541b968a" hidden="1">#REF!</definedName>
    <definedName name="_RIVdd2387f39cb7443faeb858afec8bcf5f" hidden="1">#REF!</definedName>
    <definedName name="_RIVdd3a382cb2194f8483d17a8be7576aac" hidden="1">#REF!</definedName>
    <definedName name="_RIVdd3cd2e7d8204d68b407401d70484745" hidden="1">#REF!</definedName>
    <definedName name="_RIVdd47c4fb501040a68657f176440bc9d0" hidden="1">#REF!</definedName>
    <definedName name="_RIVddc3b8bb1c9c46c9af23a56c14f2fa61" hidden="1">#REF!</definedName>
    <definedName name="_RIVddc4ad026ce643dd91fb44ea8c2c552e" hidden="1">#REF!</definedName>
    <definedName name="_RIVddca89c9cb3b493cb4930cada568ec6b" hidden="1">#REF!</definedName>
    <definedName name="_RIVddcf40a12ee647c1a50240ed615e5e05" hidden="1">#REF!</definedName>
    <definedName name="_RIVddf708f604794b8bbcac7a3e096c9981" hidden="1">#REF!</definedName>
    <definedName name="_RIVddfcc809bbf34780a16c69e35d851147" hidden="1">#REF!</definedName>
    <definedName name="_RIVde3ed1dbd49c429db1a46a7581bc5854" hidden="1">#REF!</definedName>
    <definedName name="_RIVde44bd9d5d7843d48ae8f5dba9c4c26d" hidden="1">#REF!</definedName>
    <definedName name="_RIVde728eaf5d704f4fb35be500342a9b77" hidden="1">#REF!</definedName>
    <definedName name="_RIVde912e1e38cc4c15b2a609b4b0861fda" hidden="1">#REF!</definedName>
    <definedName name="_RIVdea74a4e38da45078a6681fe89ec1ead" hidden="1">#REF!</definedName>
    <definedName name="_RIVdeb40122383d46718156e45fcad0fc64" hidden="1">#REF!</definedName>
    <definedName name="_RIVdeec8c36b7b24f0290c633dd06cd87b9" hidden="1">#REF!</definedName>
    <definedName name="_RIVdef2c2a71f4e431a8953f5c6f5e044dd" hidden="1">#REF!</definedName>
    <definedName name="_RIVdefbc877d1524bf4b3d6a28645073baa" hidden="1">#REF!</definedName>
    <definedName name="_RIVdf49447696c74585a9ae721229da7a96" hidden="1">#REF!</definedName>
    <definedName name="_RIVdf4b477178d447b3beab8d9aeeb3c2a6" hidden="1">#REF!</definedName>
    <definedName name="_RIVdf5a030b352f49eba4b312439c8264d7" hidden="1">#REF!</definedName>
    <definedName name="_RIVdf727d782f2044038a07bf36b9408335" hidden="1">#REF!</definedName>
    <definedName name="_RIVdfc71c351b984904a16d92a92be6ac5b" hidden="1">#REF!</definedName>
    <definedName name="_RIVdfd9414f50e14497840f0498e80e7642" hidden="1">#REF!</definedName>
    <definedName name="_RIVdfdb62e4e7834938b96387ef9ee1fd4c" hidden="1">#REF!</definedName>
    <definedName name="_RIVe04bd6c3dc7d48dd91b68604ed49d455" hidden="1">#REF!</definedName>
    <definedName name="_RIVe0557d2e776046f9a81fd9960791b740" hidden="1">#REF!</definedName>
    <definedName name="_RIVe09a0dafdedc47fe8ddef0924c6c364c" hidden="1">#REF!</definedName>
    <definedName name="_RIVe0a52a8392b6478fa18b9a2b7fe08644" hidden="1">#REF!</definedName>
    <definedName name="_RIVe0aa5bb7eb54410b993ac94bbe5aea8c" hidden="1">#REF!</definedName>
    <definedName name="_RIVe0d7dd1a6b224354b1f14a6df57ca290" hidden="1">#REF!</definedName>
    <definedName name="_RIVe0ee4258c6804615a5253b7424dfdd42" hidden="1">#REF!</definedName>
    <definedName name="_RIVe128bdcd0d9a42808d3d94c712cf2f6e" hidden="1">#REF!</definedName>
    <definedName name="_RIVe14e872c52b843a38d9ce8435991e40d" hidden="1">#REF!</definedName>
    <definedName name="_RIVe19adfc4da424b05b2fa2f9158554db0" hidden="1">#REF!</definedName>
    <definedName name="_RIVe1ada5d81dae47af909b1fd5d0d2d9f8" hidden="1">#REF!</definedName>
    <definedName name="_RIVe1cbd88d4a68445581f6a4871661a070" hidden="1">#REF!</definedName>
    <definedName name="_RIVe1d7c511f13d4abfa70a556dab74e69a" hidden="1">#REF!</definedName>
    <definedName name="_RIVe234b57d8f554be4bc3f407798f86a58" hidden="1">#REF!</definedName>
    <definedName name="_RIVe23d8aa479174474b6c1fa3d4c8e589a" hidden="1">#REF!</definedName>
    <definedName name="_RIVe25ee5068e804466bdc40f5c7b235438" hidden="1">#REF!</definedName>
    <definedName name="_RIVe28a7a56f602454dae5e843514c2ab0b" hidden="1">#REF!</definedName>
    <definedName name="_RIVe28fc7ed64c047478826dd679d0b3702" hidden="1">#REF!</definedName>
    <definedName name="_RIVe2ac133cd249430c982467d3415b911d" hidden="1">#REF!</definedName>
    <definedName name="_RIVe2d3835e1ce042e79ed9f347a5a859eb" hidden="1">#REF!</definedName>
    <definedName name="_RIVe2dfa6501683495faecd792c9f838876" hidden="1">#REF!</definedName>
    <definedName name="_RIVe2e52db4a58e403dbeaa2ce1745b506e" hidden="1">#REF!</definedName>
    <definedName name="_RIVe2f1c8c5937046ef95de114dbabb70f8" hidden="1">#REF!</definedName>
    <definedName name="_RIVe2f1ce9c4ca44500bd7141c5dadf684f" hidden="1">#REF!</definedName>
    <definedName name="_RIVe2f36b2d77ee451c9ae5027849694dcc" hidden="1">#REF!</definedName>
    <definedName name="_RIVe3473e1342434551ad231fc84799ded3" hidden="1">#REF!</definedName>
    <definedName name="_RIVe37ab2319acf4314808bb378fcf171a9" hidden="1">#REF!</definedName>
    <definedName name="_RIVe3928c097b59418b985fe4c66e5970ed" hidden="1">#REF!</definedName>
    <definedName name="_RIVe39ef39749ae4a10816ed0f05119ac97" hidden="1">#REF!</definedName>
    <definedName name="_RIVe3a26d6cf66f4f958ac64fbd41e5d86b" hidden="1">#REF!</definedName>
    <definedName name="_RIVe3b5803301ab41669a8bfcab0c7fa12e" hidden="1">#REF!</definedName>
    <definedName name="_RIVe3c5384dd0c24292a1a627bf48f41c7d" hidden="1">#REF!</definedName>
    <definedName name="_RIVe3ee5d70296c48aaa21ba7068a016063" hidden="1">#REF!</definedName>
    <definedName name="_RIVe454974830074dfeb565bc03c9074cf3" hidden="1">#REF!</definedName>
    <definedName name="_RIVe477d16a06c94bc7a19b1ccceaf26a27" hidden="1">#REF!</definedName>
    <definedName name="_RIVe485212303ae45d9ad503cbf497f6d9c" hidden="1">#REF!</definedName>
    <definedName name="_RIVe48e6d16aff140ca852bd0261b94bbcf" hidden="1">#REF!</definedName>
    <definedName name="_RIVe492cffa20d34a7d8173fa91707932cc" hidden="1">#REF!</definedName>
    <definedName name="_RIVe4c7e2058050499f8aff968dfe835fae" hidden="1">#REF!</definedName>
    <definedName name="_RIVe5009c35509a447a997921ec93fb5bf3" hidden="1">#REF!</definedName>
    <definedName name="_RIVe52e789be031460da7c94dc54998d60b" hidden="1">#REF!</definedName>
    <definedName name="_RIVe57621d2a226484990e230646162c195" hidden="1">#REF!</definedName>
    <definedName name="_RIVe57cca5d373c4a7d87c794e520fd67ca" hidden="1">#REF!</definedName>
    <definedName name="_RIVe5ba238968d74876aa6fb17e48f766d1" hidden="1">#REF!</definedName>
    <definedName name="_RIVe5c1cdb543f34d049acf14be8600caa1" hidden="1">#REF!</definedName>
    <definedName name="_RIVe5d9ccb14bf7468d9e46989817efc3e4" hidden="1">#REF!</definedName>
    <definedName name="_RIVe5fb5ff5bc484a6ba3a244ecf8ee53cc" hidden="1">#REF!</definedName>
    <definedName name="_RIVe606b0172775414182d72184ad6c0920" hidden="1">#REF!</definedName>
    <definedName name="_RIVe62798ee8b8042afaa56504bc696cb8d" hidden="1">#REF!</definedName>
    <definedName name="_RIVe62e9caaa3714b6bab23b76e40ecefa0" hidden="1">#REF!</definedName>
    <definedName name="_RIVe65cb37ec7294605b5d63700407b16f0" hidden="1">#REF!</definedName>
    <definedName name="_RIVe65d305ec55349ce88970b269c1d85ba" hidden="1">#REF!</definedName>
    <definedName name="_RIVe6772f5e1ac64716a4918dbc0df99d10" hidden="1">#REF!</definedName>
    <definedName name="_RIVe6c86914648147df83c24e2fcc8d0d09" hidden="1">#REF!</definedName>
    <definedName name="_RIVe6eb91fb290d4ca98b6456201698fc75" hidden="1">#REF!</definedName>
    <definedName name="_RIVe6f50b7eaa774f88be8d9873c7b6d9a4" hidden="1">#REF!</definedName>
    <definedName name="_RIVe6f71b6f77804667a1a30a1a1336b032" hidden="1">#REF!</definedName>
    <definedName name="_RIVe6ff842551774c9fa519bfe46c4ccd8a" hidden="1">#REF!</definedName>
    <definedName name="_RIVe7229a5cccc64b40a34c8621befa4d38" hidden="1">#REF!</definedName>
    <definedName name="_RIVe72ad451e3f54e4e87e016b8d13adbab" hidden="1">#REF!</definedName>
    <definedName name="_RIVe743ef96b3914330bca22a15f758c1be" hidden="1">#REF!</definedName>
    <definedName name="_RIVe7662abd73ce4548b7c8f6c2dac4e14b" hidden="1">#REF!</definedName>
    <definedName name="_RIVe777c864e4e34b5aaf639a44ee494c3c" hidden="1">#REF!</definedName>
    <definedName name="_RIVe7a76f8d342c40b2a6ba94a93ddca8ac" hidden="1">#REF!</definedName>
    <definedName name="_RIVe7a94cf9c0fe471ea84a490cefe35b09" hidden="1">#REF!</definedName>
    <definedName name="_RIVe7c411d0bd6b46e9bde54af5b03b763f" hidden="1">#REF!</definedName>
    <definedName name="_RIVe7c7e7dc6ea249ea990d7f46568f9c15" hidden="1">#REF!</definedName>
    <definedName name="_RIVe7eb4a4fc2a14e9b8ba899bb54a2b150" hidden="1">#REF!</definedName>
    <definedName name="_RIVe81d7a046add4469a392014b49e6225c" hidden="1">#REF!</definedName>
    <definedName name="_RIVe85db9295647443786095f59f2d5087f" hidden="1">#REF!</definedName>
    <definedName name="_RIVe864c8963d3f42d79704e8240dce4011" hidden="1">#REF!</definedName>
    <definedName name="_RIVe87a80eaf73a410d9e1df0fd339c2c7b" hidden="1">#REF!</definedName>
    <definedName name="_RIVe87d0a70bea54abda2a28daa3a14f0ae" hidden="1">#REF!</definedName>
    <definedName name="_RIVe8f87cd462aa4000a7bdf13e0a71d439" hidden="1">#REF!</definedName>
    <definedName name="_RIVe8f8d381a9db4765875f1ca2cc3c624a" hidden="1">#REF!</definedName>
    <definedName name="_RIVe90162c0a73744f18290d90265c408e3" hidden="1">#REF!</definedName>
    <definedName name="_RIVe980d693cc504f2597ef9662b47cabd2" hidden="1">#REF!</definedName>
    <definedName name="_RIVe9bbd94dfbea478ab3982172ca6405bf" hidden="1">#REF!</definedName>
    <definedName name="_RIVea0376c30289412d99da7e51dc429f6f" hidden="1">#REF!</definedName>
    <definedName name="_RIVea2ca631f22645b9bb7af92eed63fceb" hidden="1">#REF!</definedName>
    <definedName name="_RIVea44a51dce824fd1a22c9ef2329f5b4b" hidden="1">#REF!</definedName>
    <definedName name="_RIVea530465cb4547729cd1a6a70512b0de" hidden="1">#REF!</definedName>
    <definedName name="_RIVea6895c6f0754897bbf4ab22056af621" hidden="1">#REF!</definedName>
    <definedName name="_RIVea754b8da0254be98ec4e2d2b8130687" hidden="1">#REF!</definedName>
    <definedName name="_RIVea856033d3574646bd3d55caf9f0a8b9" hidden="1">#REF!</definedName>
    <definedName name="_RIVea8b02effd5845f0be05943af6e16a6b" hidden="1">#REF!</definedName>
    <definedName name="_RIVea9ab1f1b5374a15914bef05c721aa1c" hidden="1">#REF!</definedName>
    <definedName name="_RIVead170ae9b8a4eacbadb37b247c835eb" hidden="1">#REF!</definedName>
    <definedName name="_RIVeadec2ae592d41c68dbb6f4e1b369bec" hidden="1">#REF!</definedName>
    <definedName name="_RIVeb0a1984af91473ca73856de8fcc5364" hidden="1">#REF!</definedName>
    <definedName name="_RIVeb17e54fa7f1475d8c717b40934980ab" hidden="1">#REF!</definedName>
    <definedName name="_RIVeb1f05d37a2e49bb9057783130471857" hidden="1">#REF!</definedName>
    <definedName name="_RIVeb26fac543644b91b3906c4214b750f0" hidden="1">#REF!</definedName>
    <definedName name="_RIVeb3e4f5287c542ae949f78775d03c87b" hidden="1">#REF!</definedName>
    <definedName name="_RIVeb6defb9f2a747a58da63954644ccf4b" hidden="1">#REF!</definedName>
    <definedName name="_RIVeb96cc41ef184d4daabf165d1d7a2c45" hidden="1">#REF!</definedName>
    <definedName name="_RIVebadc66059174cc890c5da7d02836430" hidden="1">#REF!</definedName>
    <definedName name="_RIVebb67dc0342a46a4801853c69c41d522" hidden="1">#REF!</definedName>
    <definedName name="_RIVebbc662cb9f440199c1fcfd4fca7c04e" hidden="1">#REF!</definedName>
    <definedName name="_RIVebd8c4cbf3704d038113a7ae5d731ddb" hidden="1">#REF!</definedName>
    <definedName name="_RIVebee347049db48f192460cd4efab344b" hidden="1">#REF!</definedName>
    <definedName name="_RIVebef38c6889149c087167ab9fea66975" hidden="1">#REF!</definedName>
    <definedName name="_RIVec191b7e01f842008d74dfbbe2e0bfaf" hidden="1">#REF!</definedName>
    <definedName name="_RIVec9ed02cec974c88a1e6afba989e0ec6" hidden="1">#REF!</definedName>
    <definedName name="_RIVeca0c29e7c534b6d89932f9d5da90c56" hidden="1">#REF!</definedName>
    <definedName name="_RIVecb5aa6830b84c01b5e4919cadbd68a9" hidden="1">#REF!</definedName>
    <definedName name="_RIVecf8400f965d43cb84a7e8a9da0b4773" hidden="1">#REF!</definedName>
    <definedName name="_RIVed2e64e07c134180ad55fbf581f8c274" hidden="1">#REF!</definedName>
    <definedName name="_RIVed309a65334349d382c7e9d644093c87" hidden="1">#REF!</definedName>
    <definedName name="_RIVeda9418b80224f33a2003d37cb430213" hidden="1">#REF!</definedName>
    <definedName name="_RIVedc890c593fa414db24d1de79addc181" hidden="1">#REF!</definedName>
    <definedName name="_RIVedfae081045c400da8eff0cae0490d39" hidden="1">#REF!</definedName>
    <definedName name="_RIVee07b17a8cf644c8ae06ca28d4e959ed" hidden="1">#REF!</definedName>
    <definedName name="_RIVee0f6efa61404589b3bd3e0246cc1a71" hidden="1">#REF!</definedName>
    <definedName name="_RIVee139c8047944d219fca05c86d017694" hidden="1">#REF!</definedName>
    <definedName name="_RIVee43a53b8bc24d9ea9e4c2ffa951bb8b" hidden="1">#REF!</definedName>
    <definedName name="_RIVee45ebc1d3724ba788718972426c0f38" hidden="1">#REF!</definedName>
    <definedName name="_RIVee5af14ff667427d9d572cc2884c20d3" hidden="1">#REF!</definedName>
    <definedName name="_RIVee946156c8b54fe8a226b04f7d4ef108" hidden="1">#REF!</definedName>
    <definedName name="_RIVeec61fb1cfd54ca1bd1c365e56e1c8bd" hidden="1">#REF!</definedName>
    <definedName name="_RIVeef5163f7bb44d54af992e5929d506dd" hidden="1">#REF!</definedName>
    <definedName name="_RIVef2c4a2c08de4619a6e70b61626e8e97" hidden="1">#REF!</definedName>
    <definedName name="_RIVef2ca8c7c4154981a5ab059c7263c481" hidden="1">#REF!</definedName>
    <definedName name="_RIVef361b2231904d91ae165fd6b16f8521" hidden="1">#REF!</definedName>
    <definedName name="_RIVef5e01828a5946a59393d7136027b65f" hidden="1">#REF!</definedName>
    <definedName name="_RIVef72bd2d6bba44a697ce3d88c687a8e7" hidden="1">#REF!</definedName>
    <definedName name="_RIVef73d99b6d854b858a221dcf4b6a3b28" hidden="1">#REF!</definedName>
    <definedName name="_RIVefa022cc926e4fb0b69e7695fea315c0" hidden="1">#REF!</definedName>
    <definedName name="_RIVefa1eabef51f480d86c9098f8290000f" hidden="1">#REF!</definedName>
    <definedName name="_RIVefacf322fd6f4a49b5bdb4223d32b84c" hidden="1">#REF!</definedName>
    <definedName name="_RIVefb3a8fc4f4a430da12b23983e0b301f" hidden="1">#REF!</definedName>
    <definedName name="_RIVefdc053e4d8f4f9b84068778a27ebfb7" hidden="1">#REF!</definedName>
    <definedName name="_RIVefe262b002cd40e780faca3a0fd1a814" hidden="1">#REF!</definedName>
    <definedName name="_RIVf000ba555715454aa1e443d5943e479b" hidden="1">#REF!</definedName>
    <definedName name="_RIVf01076b5a2cf48e38e96526c4ebd4403" hidden="1">#REF!</definedName>
    <definedName name="_RIVf011dba70097483e8c004054cad4386b" hidden="1">#REF!</definedName>
    <definedName name="_RIVf01f05b561404521aedf6f77808a784b" hidden="1">#REF!</definedName>
    <definedName name="_RIVf0378ea4b7434a61850c22da0a2fb637" hidden="1">#REF!</definedName>
    <definedName name="_RIVf058f287d921401fb3ea81eb5b458fff" hidden="1">#REF!</definedName>
    <definedName name="_RIVf079c8f2be44434bafcb1f1cfdceae72" hidden="1">#REF!</definedName>
    <definedName name="_RIVf093c0486e654483be979fc98d2f7416" hidden="1">#REF!</definedName>
    <definedName name="_RIVf095c0ae609d4ae88ce2b39e01be0751" hidden="1">#REF!</definedName>
    <definedName name="_RIVf099646c2543489081adea193afcc8a1" hidden="1">#REF!</definedName>
    <definedName name="_RIVf0ae64de19a94ca9b15189086153b4e6" hidden="1">#REF!</definedName>
    <definedName name="_RIVf0d24f22c2b34edc98f979dc061be769" hidden="1">#REF!</definedName>
    <definedName name="_RIVf0ff71d23bd342288bbb0191fb75ff64" hidden="1">#REF!</definedName>
    <definedName name="_RIVf11f2e3a0b604157bc89abfb59c8d3eb" hidden="1">#REF!</definedName>
    <definedName name="_RIVf1273f95ff024ae08a6fd6ea7cf38eca" hidden="1">#REF!</definedName>
    <definedName name="_RIVf1342f2608b34a9fb32a8f2d7d9783ae" hidden="1">#REF!</definedName>
    <definedName name="_RIVf155c5833c7c4cfb8ace8ba7e6b76238" hidden="1">#REF!</definedName>
    <definedName name="_RIVf1b77b9c1bca481d845463dd6bcaab58" hidden="1">#REF!</definedName>
    <definedName name="_RIVf1c29d7df16746138e90788e13fa69d9" hidden="1">#REF!</definedName>
    <definedName name="_RIVf1e3d21b8c82483197d7a0eae933d6dc" hidden="1">#REF!</definedName>
    <definedName name="_RIVf2005f4b86434150a90a6ec86d2342bc" hidden="1">#REF!</definedName>
    <definedName name="_RIVf225bc2a37c244f3adbb28bb4773827f" hidden="1">#REF!</definedName>
    <definedName name="_RIVf22d909df7df477b93f20f2bb758a2f3" hidden="1">#REF!</definedName>
    <definedName name="_RIVf245aef4beec42e19411b92044275d92" hidden="1">#REF!</definedName>
    <definedName name="_RIVf2b3c6f84bdd44419abd13d398624222" hidden="1">#REF!</definedName>
    <definedName name="_RIVf2b72dba159f4a44a9297220f57e0937" hidden="1">#REF!</definedName>
    <definedName name="_RIVf2c0e75097964b53bc9c5d50634d1062" hidden="1">#REF!</definedName>
    <definedName name="_RIVf2c5139c4364427b85bf8dfcbec2f3ba" hidden="1">#REF!</definedName>
    <definedName name="_RIVf2c76d8f01b04c94b44923745046db4d" hidden="1">#REF!</definedName>
    <definedName name="_RIVf2cae83e68ef4eb3a0141f933878e2f6" hidden="1">#REF!</definedName>
    <definedName name="_RIVf2fe44d391c14e588d9aaa403359566f" hidden="1">#REF!</definedName>
    <definedName name="_RIVf30ffc59f5574c97af61d6cfc69e4a78" hidden="1">#REF!</definedName>
    <definedName name="_RIVf3886b9305784386893464ef2bd71f22" hidden="1">#REF!</definedName>
    <definedName name="_RIVf3888b4b66e7478cac940f48e6e5cebb" hidden="1">#REF!</definedName>
    <definedName name="_RIVf39be747397c4f40bd9686eebadf1892" hidden="1">#REF!</definedName>
    <definedName name="_RIVf3d31ed93e364b16ae26e3ffd9840bd4" hidden="1">#REF!</definedName>
    <definedName name="_RIVf3d7a7fe4cae493b92e51aa3809529c9" hidden="1">#REF!</definedName>
    <definedName name="_RIVf3d7e8d541274c8b951bb581db245327" hidden="1">#REF!</definedName>
    <definedName name="_RIVf421a27f961c42f6b817b8fe92e18a08" hidden="1">#REF!</definedName>
    <definedName name="_RIVf427c39b573b4a54a7bea05a40d727df" hidden="1">#REF!</definedName>
    <definedName name="_RIVf42817ee88284b27a1d7f886209dcabb" hidden="1">#REF!</definedName>
    <definedName name="_RIVf4307498d70d4bf7bca0d3599f5ae520" hidden="1">#REF!</definedName>
    <definedName name="_RIVf449a952f6894c40bc9eba191ddf57e7" hidden="1">#REF!</definedName>
    <definedName name="_RIVf4545c6ab471494eb352d13ca3d29b9a" hidden="1">#REF!</definedName>
    <definedName name="_RIVf457767f46f04e4888d0e27c16a2a3ba" hidden="1">#REF!</definedName>
    <definedName name="_RIVf4b8acf8be8641b8965bffb1d3e17774" hidden="1">#REF!</definedName>
    <definedName name="_RIVf4d1ce04ba1f440391788fcc2974a242" hidden="1">#REF!</definedName>
    <definedName name="_RIVf4dd3ab673654838b4d4591a2bf4660e" hidden="1">#REF!</definedName>
    <definedName name="_RIVf4e7f9a96283400d88d54d62015e13c2" hidden="1">#REF!</definedName>
    <definedName name="_RIVf4f28a6b8bb3403b9cc0c1fb5680dd77" hidden="1">#REF!</definedName>
    <definedName name="_RIVf508175523f84d1082b015a0ad9ceb95" hidden="1">#REF!</definedName>
    <definedName name="_RIVf523190d96234e5bae97c33a35f9483e" hidden="1">#REF!</definedName>
    <definedName name="_RIVf55c4547229746e2b59aae0391a33c70" hidden="1">#REF!</definedName>
    <definedName name="_RIVf56cdb0e5e3b49198849f6be2d849d36" hidden="1">#REF!</definedName>
    <definedName name="_RIVf57423da7a0b4f189b538f344393862a" hidden="1">#REF!</definedName>
    <definedName name="_RIVf586e7adbf3040f695cf545a7137699e" hidden="1">#REF!</definedName>
    <definedName name="_RIVf594f82a289c43f28dd22c5ff440b0ee" hidden="1">#REF!</definedName>
    <definedName name="_RIVf5af0ccd3807487e9944f3df7837c0c9" hidden="1">#REF!</definedName>
    <definedName name="_RIVf6037393ce714a838c2df36e8b5476a0" hidden="1">#REF!</definedName>
    <definedName name="_RIVf648e5224d2d455dbd4dfef08635e9ca" hidden="1">#REF!</definedName>
    <definedName name="_RIVf64fbd0c50ca4c2b81d613b520a516d4" hidden="1">#REF!</definedName>
    <definedName name="_RIVf65ae4c3d63945db9912d6cdb381f866" hidden="1">#REF!</definedName>
    <definedName name="_RIVf67292eac9ac4f10bccf17fcd35344d7" hidden="1">#REF!</definedName>
    <definedName name="_RIVf6b89675b5a84ee7ac095b524723ce27" hidden="1">#REF!</definedName>
    <definedName name="_RIVf718fb01765c41f5b906462bdf1dd02a" hidden="1">#REF!</definedName>
    <definedName name="_RIVf75f238933e34f2faffe647094f20dbb" hidden="1">#REF!</definedName>
    <definedName name="_RIVf76a47b43e564314b839b56c82819d98" hidden="1">#REF!</definedName>
    <definedName name="_RIVf7d7d65d690a4d778028fc10b934b050" hidden="1">#REF!</definedName>
    <definedName name="_RIVf7fa93a9f85b4669a252ac9af5b34273" hidden="1">#REF!</definedName>
    <definedName name="_RIVf7fab320c5444508b6e1f1f5633889b5" hidden="1">#REF!</definedName>
    <definedName name="_RIVf8fd9a2c6e564bcc817776397576d1b7" hidden="1">#REF!</definedName>
    <definedName name="_RIVf90daeee22b6455b815e3fdfb5184218" hidden="1">#REF!</definedName>
    <definedName name="_RIVf940e2ffb0554364a63046f280044a02" hidden="1">#REF!</definedName>
    <definedName name="_RIVf95b084c00b94fa6866e079b551b13fc" hidden="1">#REF!</definedName>
    <definedName name="_RIVf989c81d3a39427493b2936c2fb4b69c" hidden="1">#REF!</definedName>
    <definedName name="_RIVf9980603fc8440199e168201c93583df" hidden="1">#REF!</definedName>
    <definedName name="_RIVf9a5001c1f244bcd94aef8e547ae046c" hidden="1">#REF!</definedName>
    <definedName name="_RIVf9c860c36c594ed69fa9cc643f988c9e" hidden="1">#REF!</definedName>
    <definedName name="_RIVf9d03c8b381b4bd68c01698868c34d33" hidden="1">#REF!</definedName>
    <definedName name="_RIVf9d3a2a8e3704c78b6e60271af0a68cb" hidden="1">#REF!</definedName>
    <definedName name="_RIVfa29631ecea44dca84537236ab7180ef" hidden="1">#REF!</definedName>
    <definedName name="_RIVfa408ab4a85f4a2eaa45b6f6746a932c" hidden="1">#REF!</definedName>
    <definedName name="_RIVfa49866100174cab9d5dbe91e7cd1d7b" hidden="1">#REF!</definedName>
    <definedName name="_RIVfaa26fe5df3a4f83a6e73a2d2789e93f" hidden="1">#REF!</definedName>
    <definedName name="_RIVfaaa23e909ff47c3914a2fa70207dada" hidden="1">#REF!</definedName>
    <definedName name="_RIVfaae1c3565ca413593441ca43379142e" hidden="1">#REF!</definedName>
    <definedName name="_RIVfacbb0b6fbe24481959aeef564674659" hidden="1">#REF!</definedName>
    <definedName name="_RIVfaf31dc5996a4f5d8c83b6b4db69d771" hidden="1">#REF!</definedName>
    <definedName name="_RIVfb033c9661434fd383f2ee9ab7cb7655" hidden="1">#REF!</definedName>
    <definedName name="_RIVfb1908624f83409ca02ff12aec831844" hidden="1">#REF!</definedName>
    <definedName name="_RIVfb1afe249a1e443b8a0166a34e09f2bf" hidden="1">#REF!</definedName>
    <definedName name="_RIVfb1e8253797446c3ad341e57b0fc1fcb" hidden="1">#REF!</definedName>
    <definedName name="_RIVfb2380b476904ea28c6a5d39387aad92" hidden="1">#REF!</definedName>
    <definedName name="_RIVfb46ca77b3bc41bca002ffed636a0341" hidden="1">#REF!</definedName>
    <definedName name="_RIVfb49b0a267b14f4d81602ede9bb3ed7c" hidden="1">#REF!</definedName>
    <definedName name="_RIVfb4e54bdd8854c80a099646061777683" hidden="1">#REF!</definedName>
    <definedName name="_RIVfb57f7f27abe4993ad6fcaab9e8a8799" hidden="1">#REF!</definedName>
    <definedName name="_RIVfb7a2c6f26e14a9589228efe8cafdb86" hidden="1">#REF!</definedName>
    <definedName name="_RIVfb85b2f3165c4dfc8f3ca8da48061b3a" hidden="1">#REF!</definedName>
    <definedName name="_RIVfb8b06549e2c4bd3bbde30e4c89c754c" hidden="1">#REF!</definedName>
    <definedName name="_RIVfb9e716e85744b529fbcacaa594825d5" hidden="1">#REF!</definedName>
    <definedName name="_RIVfbd129ecd0a941a98ccc140b9cc7ee1c" hidden="1">#REF!</definedName>
    <definedName name="_RIVfbf32baff7354aec98f1e10abe5cd600" hidden="1">#REF!</definedName>
    <definedName name="_RIVfc38c5932f624b638e406a8dbd201e0e" hidden="1">#REF!</definedName>
    <definedName name="_RIVfc3f33551ec74fd09572ca4ade1616cb" hidden="1">#REF!</definedName>
    <definedName name="_RIVfc449c99d8dc4123a146e029243fccbe" hidden="1">#REF!</definedName>
    <definedName name="_RIVfc60f12e55e74fcdb576bde2e7489e15" hidden="1">#REF!</definedName>
    <definedName name="_RIVfc7379f9086740a48b1c3ef1715379ae" hidden="1">#REF!</definedName>
    <definedName name="_RIVfc769b4adba0468aa47448d0f9ae6d6b" hidden="1">#REF!</definedName>
    <definedName name="_RIVfc94b9514ddf42f99a5bd34ca702956b" hidden="1">#REF!</definedName>
    <definedName name="_RIVfc95298e97bd44e4ae20e26a857ff7a3" hidden="1">#REF!</definedName>
    <definedName name="_RIVfcbd00f59bc04636a09e3bac8ce57532" hidden="1">#REF!</definedName>
    <definedName name="_RIVfcf5183371424206ad11274bc6dca327" hidden="1">#REF!</definedName>
    <definedName name="_RIVfd0344c329164a749681e40d2244d8d4" hidden="1">#REF!</definedName>
    <definedName name="_RIVfd050e09af2e4bd6b441d19bc5322da5" hidden="1">#REF!</definedName>
    <definedName name="_RIVfd29adaba25c44d8b8485bbdb4c2ac07" hidden="1">#REF!</definedName>
    <definedName name="_RIVfd5545b0d847487fae1b9857f95025b4" hidden="1">#REF!</definedName>
    <definedName name="_RIVfd7fd96dc0df4359aa35ebdf04791e8a" hidden="1">#REF!</definedName>
    <definedName name="_RIVfdac9a26e6b049509054d97f5a524b07" hidden="1">#REF!</definedName>
    <definedName name="_RIVfdaeb677a44a4af698431a927e00d17b" hidden="1">#REF!</definedName>
    <definedName name="_RIVfdd60c7522de4d3088f9d8369e3b63ce" hidden="1">#REF!</definedName>
    <definedName name="_RIVfdeda188cd00495cab5ead11190f0ff1" hidden="1">#REF!</definedName>
    <definedName name="_RIVfe8a3750fe944d12abb13c283813d2df" hidden="1">#REF!</definedName>
    <definedName name="_RIVfead5bed2d79469a8d3ff8788389d121" hidden="1">#REF!</definedName>
    <definedName name="_RIVfed5a729ad264583a2e3f5602c7ed2f0" hidden="1">#REF!</definedName>
    <definedName name="_RIVfee003d7bcbd49ca995ffae778a8e357" hidden="1">#REF!</definedName>
    <definedName name="_RIVff0b0ca45c57449a859f4b165ebe9f9d" hidden="1">#REF!</definedName>
    <definedName name="_RIVff0c62f3069c4a94a9709a57183b82f6" hidden="1">#REF!</definedName>
    <definedName name="_RIVff48f56895bc4382af68da404f1c57c9" hidden="1">#REF!</definedName>
    <definedName name="_RIVff76d86b1fc2493a87c3e160c8d9445b" hidden="1">#REF!</definedName>
    <definedName name="_RIVff90ad5ecdfb491b8acb0b03f6345615" hidden="1">#REF!</definedName>
    <definedName name="_RIVff93eadd81be40ab8fc1766d3da48854" hidden="1">#REF!</definedName>
    <definedName name="_RIVffbb3e9e2a154d8c804656001d2024ef" hidden="1">#REF!</definedName>
    <definedName name="_RIVfff4d520e80c40fab5fd26a354cd8ced" hidden="1">#REF!</definedName>
    <definedName name="_RIVfff920beae6d4be0a27aa946d2ec5155" hidden="1">#REF!</definedName>
    <definedName name="_rr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r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rw1" localSheetId="73" hidden="1">{"'Standalone List Price Trends'!$A$1:$X$56"}</definedName>
    <definedName name="_rw1" hidden="1">{"'Standalone List Price Trends'!$A$1:$X$56"}</definedName>
    <definedName name="_rw2" localSheetId="73" hidden="1">{"'Standalone List Price Trends'!$A$1:$X$56"}</definedName>
    <definedName name="_rw2" hidden="1">{"'Standalone List Price Trends'!$A$1:$X$56"}</definedName>
    <definedName name="_rw3" localSheetId="73" hidden="1">{"'Standalone List Price Trends'!$A$1:$X$56"}</definedName>
    <definedName name="_rw3" hidden="1">{"'Standalone List Price Trends'!$A$1:$X$56"}</definedName>
    <definedName name="_rw4" localSheetId="73" hidden="1">{"'Standalone List Price Trends'!$A$1:$X$56"}</definedName>
    <definedName name="_rw4" hidden="1">{"'Standalone List Price Trends'!$A$1:$X$56"}</definedName>
    <definedName name="_S_Base" localSheetId="73">{0.1;0;0.382758620689655;0;0;0;0.258620689655172;0;0.258620689655172}</definedName>
    <definedName name="_S_Base">{0.1;0;0.382758620689655;0;0;0;0.258620689655172;0;0.258620689655172}</definedName>
    <definedName name="_S_new_case" localSheetId="73">{0.1;0;0.45;0;0;0;0;0;0.45}</definedName>
    <definedName name="_S_new_case">{0.1;0;0.45;0;0;0;0;0;0.45}</definedName>
    <definedName name="_s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4" hidden="1">#REF!</definedName>
    <definedName name="_s5" hidden="1">#REF!</definedName>
    <definedName name="_s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scenchg_count">1</definedName>
    <definedName name="_Seg1">#REF!</definedName>
    <definedName name="_Seg2">#REF!</definedName>
    <definedName name="_Seg3">#REF!</definedName>
    <definedName name="_Seg4">#REF!</definedName>
    <definedName name="_SEP1">#REF!</definedName>
    <definedName name="_Series" hidden="1">#REF!</definedName>
    <definedName name="_Shading" hidden="1">#REF!</definedName>
    <definedName name="_sn2"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sn2"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_Sort" hidden="1">#REF!</definedName>
    <definedName name="_Sort_1" hidden="1">#N/A</definedName>
    <definedName name="_SORT1" hidden="1">#REF!</definedName>
    <definedName name="_Sort1.1" hidden="1">#REF!</definedName>
    <definedName name="_Sort1.2" hidden="1">#REF!</definedName>
    <definedName name="_Sort1.3" hidden="1">#REF!</definedName>
    <definedName name="_Sort2" hidden="1">#REF!</definedName>
    <definedName name="_sorta" hidden="1">#REF!</definedName>
    <definedName name="_Sortn" hidden="1">#REF!</definedName>
    <definedName name="_sortt" hidden="1">#REF!</definedName>
    <definedName name="_SSS1" hidden="1">#REF!</definedName>
    <definedName name="_str2">#REF!</definedName>
    <definedName name="_STR3007">#REF!</definedName>
    <definedName name="_STR3008">#REF!</definedName>
    <definedName name="_STR3009">#REF!</definedName>
    <definedName name="_STR3010">#REF!</definedName>
    <definedName name="_STR3011">#REF!</definedName>
    <definedName name="_STR4050">#REF!</definedName>
    <definedName name="_STR4051">#REF!</definedName>
    <definedName name="_STR4052">#REF!</definedName>
    <definedName name="_STR4055">#REF!</definedName>
    <definedName name="_STR4056">#REF!</definedName>
    <definedName name="_STR4057">#REF!</definedName>
    <definedName name="_sub1">#REF!</definedName>
    <definedName name="_sub2">#REF!</definedName>
    <definedName name="_sub3">#REF!</definedName>
    <definedName name="_sub4">#REF!</definedName>
    <definedName name="_sub5">#REF!</definedName>
    <definedName name="_sub6">#REF!</definedName>
    <definedName name="_sub7">#REF!</definedName>
    <definedName name="_sub8">#REF!</definedName>
    <definedName name="_Sum99">#REF!</definedName>
    <definedName name="_t1" localSheetId="73" hidden="1">{"bs",#N/A,FALSE,"SCF"}</definedName>
    <definedName name="_t1" hidden="1">{"bs",#N/A,FALSE,"SCF"}</definedName>
    <definedName name="_t1_1" localSheetId="73" hidden="1">{"bs",#N/A,FALSE,"SCF"}</definedName>
    <definedName name="_t1_1" hidden="1">{"bs",#N/A,FALSE,"SCF"}</definedName>
    <definedName name="_T12347" localSheetId="73" hidden="1">{"COUNT",#N/A,FALSE,"AB"}</definedName>
    <definedName name="_T12347" hidden="1">{"COUNT",#N/A,FALSE,"AB"}</definedName>
    <definedName name="_t2"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2"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3"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4"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4"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5" localSheetId="73"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5" hidden="1">{#N/A,#N/A,FALSE,"1998_SK_DB2";#N/A,#N/A,FALSE,"1999_SK_DB2";#N/A,#N/A,FALSE,"2000_SK_DB2";#N/A,#N/A,FALSE,"SK_VE";#N/A,#N/A,FALSE,"1998_CZ_DB2";#N/A,#N/A,FALSE,"1999_CZ_DB2";#N/A,#N/A,FALSE,"2000_CZ_DB2";#N/A,#N/A,FALSE,"CZ_VE";#N/A,#N/A,FALSE,"1998_XX_DB2";#N/A,#N/A,FALSE,"1999_XX_DB2";#N/A,#N/A,FALSE,"2000_XX_DB2";#N/A,#N/A,FALSE,"XX_VE";#N/A,#N/A,FALSE,"SoKo";#N/A,#N/A,FALSE,"SoErg";#N/A,#N/A,FALSE,"Kon"}</definedName>
    <definedName name="_tab1">#REF!</definedName>
    <definedName name="_TAB2">#REF!</definedName>
    <definedName name="_TAB3">#REF!</definedName>
    <definedName name="_TAB4">#REF!</definedName>
    <definedName name="_TAB5">#REF!</definedName>
    <definedName name="_table_out" hidden="1">#N/A</definedName>
    <definedName name="_Table1_In1" hidden="1">#REF!</definedName>
    <definedName name="_Table1_In2" hidden="1">#REF!</definedName>
    <definedName name="_Table1_Out" hidden="1">#REF!</definedName>
    <definedName name="_Table2_In1" hidden="1">#REF!</definedName>
    <definedName name="_Table2_In2" hidden="1">#REF!</definedName>
    <definedName name="_Table2_Out" hidden="1">#REF!</definedName>
    <definedName name="_Table3_In2" hidden="1">#REF!</definedName>
    <definedName name="_tax_Key1" hidden="1">#REF!</definedName>
    <definedName name="_tax1">#REF!</definedName>
    <definedName name="_tax2">#REF!</definedName>
    <definedName name="_tax3">#REF!</definedName>
    <definedName name="_tax4">#REF!</definedName>
    <definedName name="_tb2" localSheetId="73" hidden="1">OFFSET(TB,1,)</definedName>
    <definedName name="_tb2" localSheetId="5" hidden="1">OFFSET(TB,1,)</definedName>
    <definedName name="_tb2" hidden="1">OFFSET(TB,1,)</definedName>
    <definedName name="_TC3" hidden="1">#REF!</definedName>
    <definedName name="_te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_te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_te3"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_te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_tes6" localSheetId="73" hidden="1">{"Data Worksheet",#N/A,FALSE,"CAREY97"}</definedName>
    <definedName name="_tes6" hidden="1">{"Data Worksheet",#N/A,FALSE,"CAREY97"}</definedName>
    <definedName name="_TI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I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m1" localSheetId="73" hidden="1">{#N/A,#N/A,FALSE,"Pharm";#N/A,#N/A,FALSE,"WWCM"}</definedName>
    <definedName name="_tm1" hidden="1">{#N/A,#N/A,FALSE,"Pharm";#N/A,#N/A,FALSE,"WWCM"}</definedName>
    <definedName name="_TM91418150037">#REF!</definedName>
    <definedName name="_TM91418151733">#REF!</definedName>
    <definedName name="_TM91418151736">#REF!</definedName>
    <definedName name="_TM91418155415">#REF!</definedName>
    <definedName name="_TM91418155629">#REF!</definedName>
    <definedName name="_TM91418155727">#REF!</definedName>
    <definedName name="_TM91418155957">#REF!</definedName>
    <definedName name="_TM91518155614">#REF!</definedName>
    <definedName name="_TM91618101309">#REF!</definedName>
    <definedName name="_TM91618102048">#REF!</definedName>
    <definedName name="_TM91618102056">#REF!</definedName>
    <definedName name="_TM91618102255">#REF!</definedName>
    <definedName name="_TM91618103945">#REF!</definedName>
    <definedName name="_TM92018105439">#REF!</definedName>
    <definedName name="_TM92018155029">#REF!</definedName>
    <definedName name="_TMAutoChartCount" hidden="1">9</definedName>
    <definedName name="_Try1" localSheetId="73" hidden="1">{#N/A,#N/A,FALSE,"Aging Summary";#N/A,#N/A,FALSE,"Ratio Analysis";#N/A,#N/A,FALSE,"Test 120 Day Accts";#N/A,#N/A,FALSE,"Tickmarks"}</definedName>
    <definedName name="_Try1" hidden="1">{#N/A,#N/A,FALSE,"Aging Summary";#N/A,#N/A,FALSE,"Ratio Analysis";#N/A,#N/A,FALSE,"Test 120 Day Accts";#N/A,#N/A,FALSE,"Tickmarks"}</definedName>
    <definedName name="_tt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t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tuy4">#REF!</definedName>
    <definedName name="_UMG1">#REF!</definedName>
    <definedName name="_UMG2">#REF!</definedName>
    <definedName name="_UMG3">#REF!</definedName>
    <definedName name="_UMG4">#REF!</definedName>
    <definedName name="_UNDO_UPS_" hidden="1">'[4]Non-Federal Capital'!#REF!</definedName>
    <definedName name="_UNDO_UPS_SEL_" hidden="1">'[4]Non-Federal Capital'!#REF!</definedName>
    <definedName name="_UNDO31X31X_" hidden="1">'[4]Non-Federal Capital'!#REF!</definedName>
    <definedName name="_v" hidden="1">#REF!</definedName>
    <definedName name="_V_2">#REF!</definedName>
    <definedName name="_var2" localSheetId="73" hidden="1">{"var_page",#N/A,FALSE,"template"}</definedName>
    <definedName name="_var2" hidden="1">{"var_page",#N/A,FALSE,"template"}</definedName>
    <definedName name="_VE2"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VE2"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_ver1"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v2" localSheetId="73" hidden="1">{#N/A,#N/A,FALSE,"Aging Summary";#N/A,#N/A,FALSE,"Ratio Analysis";#N/A,#N/A,FALSE,"Test 120 Day Accts";#N/A,#N/A,FALSE,"Tickmarks"}</definedName>
    <definedName name="_vv2" hidden="1">{#N/A,#N/A,FALSE,"Aging Summary";#N/A,#N/A,FALSE,"Ratio Analysis";#N/A,#N/A,FALSE,"Test 120 Day Accts";#N/A,#N/A,FALSE,"Tickmarks"}</definedName>
    <definedName name="_VVV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VVV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1" localSheetId="73" hidden="1">{"PVGraph2",#N/A,FALSE,"PV Data"}</definedName>
    <definedName name="_w1" hidden="1">{"PVGraph2",#N/A,FALSE,"PV Data"}</definedName>
    <definedName name="_w11" localSheetId="73" hidden="1">{"PVGraph2",#N/A,FALSE,"PV Data"}</definedName>
    <definedName name="_w11" hidden="1">{"PVGraph2",#N/A,FALSE,"PV Data"}</definedName>
    <definedName name="_w112" localSheetId="73" hidden="1">{"PVGraph2",#N/A,FALSE,"PV Data"}</definedName>
    <definedName name="_w112" hidden="1">{"PVGraph2",#N/A,FALSE,"PV Data"}</definedName>
    <definedName name="_w1121" localSheetId="73" hidden="1">{"PVGraph2",#N/A,FALSE,"PV Data"}</definedName>
    <definedName name="_w1121" hidden="1">{"PVGraph2",#N/A,FALSE,"PV Data"}</definedName>
    <definedName name="_w12" localSheetId="73" hidden="1">{"PVGraph2",#N/A,FALSE,"PV Data"}</definedName>
    <definedName name="_w12" hidden="1">{"PVGraph2",#N/A,FALSE,"PV Data"}</definedName>
    <definedName name="_w121" localSheetId="73" hidden="1">{"PVGraph2",#N/A,FALSE,"PV Data"}</definedName>
    <definedName name="_w121" hidden="1">{"PVGraph2",#N/A,FALSE,"PV Data"}</definedName>
    <definedName name="_w12345" localSheetId="73" hidden="1">{"PVGraph2",#N/A,FALSE,"PV Data"}</definedName>
    <definedName name="_w12345" hidden="1">{"PVGraph2",#N/A,FALSE,"PV Data"}</definedName>
    <definedName name="_w13" localSheetId="73" hidden="1">{"PVGraph2",#N/A,FALSE,"PV Data"}</definedName>
    <definedName name="_w13" hidden="1">{"PVGraph2",#N/A,FALSE,"PV Data"}</definedName>
    <definedName name="_w3" localSheetId="73" hidden="1">{"PVGraph2",#N/A,FALSE,"PV Data"}</definedName>
    <definedName name="_w3" hidden="1">{"PVGraph2",#N/A,FALSE,"PV Data"}</definedName>
    <definedName name="_w9" localSheetId="73" hidden="1">{"PVGraph2",#N/A,FALSE,"PV Data"}</definedName>
    <definedName name="_w9" hidden="1">{"PVGraph2",#N/A,FALSE,"PV Data"}</definedName>
    <definedName name="_we1">#N/A</definedName>
    <definedName name="_wer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wer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_WK01">#REF!</definedName>
    <definedName name="_WK02">#REF!</definedName>
    <definedName name="_wpl2" localSheetId="73" hidden="1">{#N/A,#N/A,FALSE,"Aging Summary";#N/A,#N/A,FALSE,"Ratio Analysis";#N/A,#N/A,FALSE,"Test 120 Day Accts";#N/A,#N/A,FALSE,"Tickmarks"}</definedName>
    <definedName name="_wpl2" hidden="1">{#N/A,#N/A,FALSE,"Aging Summary";#N/A,#N/A,FALSE,"Ratio Analysis";#N/A,#N/A,FALSE,"Test 120 Day Accts";#N/A,#N/A,FALSE,"Tickmarks"}</definedName>
    <definedName name="_wr1" localSheetId="73" hidden="1">{"hist_bs",#N/A,FALSE,"Exhibit D,E1,E2";#N/A,#N/A,FALSE,"Exhibit E3";#N/A,#N/A,FALSE,"Mgmt. Projtn";#N/A,#N/A,FALSE,"Exhibit B-1";#N/A,#N/A,FALSE,"Exhibit A";#N/A,#N/A,FALSE,"WACC";#N/A,#N/A,FALSE,"Control";"hist_inc",#N/A,FALSE,"Exhibit D,E1,E2"}</definedName>
    <definedName name="_wr1" hidden="1">{"hist_bs",#N/A,FALSE,"Exhibit D,E1,E2";#N/A,#N/A,FALSE,"Exhibit E3";#N/A,#N/A,FALSE,"Mgmt. Projtn";#N/A,#N/A,FALSE,"Exhibit B-1";#N/A,#N/A,FALSE,"Exhibit A";#N/A,#N/A,FALSE,"WACC";#N/A,#N/A,FALSE,"Control";"hist_inc",#N/A,FALSE,"Exhibit D,E1,E2"}</definedName>
    <definedName name="_wrn.pendencias" localSheetId="73" hidden="1">{#N/A,#N/A,FALSE,"GERAL";#N/A,#N/A,FALSE,"012-96";#N/A,#N/A,FALSE,"018-96";#N/A,#N/A,FALSE,"027-96";#N/A,#N/A,FALSE,"059-96";#N/A,#N/A,FALSE,"076-96";#N/A,#N/A,FALSE,"019-97";#N/A,#N/A,FALSE,"021-97";#N/A,#N/A,FALSE,"022-97";#N/A,#N/A,FALSE,"028-97"}</definedName>
    <definedName name="_wrn.pendencias" hidden="1">{#N/A,#N/A,FALSE,"GERAL";#N/A,#N/A,FALSE,"012-96";#N/A,#N/A,FALSE,"018-96";#N/A,#N/A,FALSE,"027-96";#N/A,#N/A,FALSE,"059-96";#N/A,#N/A,FALSE,"076-96";#N/A,#N/A,FALSE,"019-97";#N/A,#N/A,FALSE,"021-97";#N/A,#N/A,FALSE,"022-97";#N/A,#N/A,FALSE,"028-97"}</definedName>
    <definedName name="_wrn1" localSheetId="73" hidden="1">{#N/A,#N/A,FALSE,"DCF";#N/A,#N/A,FALSE,"WACC";#N/A,#N/A,FALSE,"Sales_EBIT";#N/A,#N/A,FALSE,"Capex_Depreciation";#N/A,#N/A,FALSE,"WC";#N/A,#N/A,FALSE,"Interest";#N/A,#N/A,FALSE,"Assumptions"}</definedName>
    <definedName name="_wrn1" hidden="1">{#N/A,#N/A,FALSE,"DCF";#N/A,#N/A,FALSE,"WACC";#N/A,#N/A,FALSE,"Sales_EBIT";#N/A,#N/A,FALSE,"Capex_Depreciation";#N/A,#N/A,FALSE,"WC";#N/A,#N/A,FALSE,"Interest";#N/A,#N/A,FALSE,"Assumptions"}</definedName>
    <definedName name="_wrn2" localSheetId="73" hidden="1">{#N/A,#N/A,FALSE,"Carga General";#N/A,#N/A,FALSE,"Carga Carbon Cesar";#N/A,#N/A,FALSE,"Inv. Equipo ";#N/A,#N/A,FALSE,"CF Carga";#N/A,#N/A,FALSE,"Drummond";#N/A,#N/A,FALSE,"Rehabilitacion";#N/A,#N/A,FALSE,"Consolidacion";#N/A,#N/A,FALSE,"Deuda"}</definedName>
    <definedName name="_wrn2" hidden="1">{#N/A,#N/A,FALSE,"Carga General";#N/A,#N/A,FALSE,"Carga Carbon Cesar";#N/A,#N/A,FALSE,"Inv. Equipo ";#N/A,#N/A,FALSE,"CF Carga";#N/A,#N/A,FALSE,"Drummond";#N/A,#N/A,FALSE,"Rehabilitacion";#N/A,#N/A,FALSE,"Consolidacion";#N/A,#N/A,FALSE,"Deuda"}</definedName>
    <definedName name="_wrn3" localSheetId="7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wrn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_ww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9"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www1" localSheetId="73" hidden="1">{#N/A,#N/A,FALSE,"Calculator"}</definedName>
    <definedName name="_www1" hidden="1">{#N/A,#N/A,FALSE,"Calculator"}</definedName>
    <definedName name="_www1_1" localSheetId="73" hidden="1">{#N/A,#N/A,FALSE,"Calculator"}</definedName>
    <definedName name="_www1_1" hidden="1">{#N/A,#N/A,FALSE,"Calculator"}</definedName>
    <definedName name="_www1_2" localSheetId="73" hidden="1">{#N/A,#N/A,FALSE,"Calculator"}</definedName>
    <definedName name="_www1_2" hidden="1">{#N/A,#N/A,FALSE,"Calculator"}</definedName>
    <definedName name="_www1_3" localSheetId="73" hidden="1">{#N/A,#N/A,FALSE,"Calculator"}</definedName>
    <definedName name="_www1_3" hidden="1">{#N/A,#N/A,FALSE,"Calculator"}</definedName>
    <definedName name="_www1_4" localSheetId="73" hidden="1">{#N/A,#N/A,FALSE,"Calculator"}</definedName>
    <definedName name="_www1_4" hidden="1">{#N/A,#N/A,FALSE,"Calculator"}</definedName>
    <definedName name="_www1_5" localSheetId="73" hidden="1">{#N/A,#N/A,FALSE,"Calculator"}</definedName>
    <definedName name="_www1_5" hidden="1">{#N/A,#N/A,FALSE,"Calculator"}</definedName>
    <definedName name="_www2" localSheetId="73" hidden="1">{#N/A,#N/A,FALSE,"Calculator"}</definedName>
    <definedName name="_www2" hidden="1">{#N/A,#N/A,FALSE,"Calculator"}</definedName>
    <definedName name="_www2_1" localSheetId="73" hidden="1">{#N/A,#N/A,FALSE,"Calculator"}</definedName>
    <definedName name="_www2_1" hidden="1">{#N/A,#N/A,FALSE,"Calculator"}</definedName>
    <definedName name="_www2_2" localSheetId="73" hidden="1">{#N/A,#N/A,FALSE,"Calculator"}</definedName>
    <definedName name="_www2_2" hidden="1">{#N/A,#N/A,FALSE,"Calculator"}</definedName>
    <definedName name="_www2_3" localSheetId="73" hidden="1">{#N/A,#N/A,FALSE,"Calculator"}</definedName>
    <definedName name="_www2_3" hidden="1">{#N/A,#N/A,FALSE,"Calculator"}</definedName>
    <definedName name="_www2_4" localSheetId="73" hidden="1">{#N/A,#N/A,FALSE,"Calculator"}</definedName>
    <definedName name="_www2_4" hidden="1">{#N/A,#N/A,FALSE,"Calculator"}</definedName>
    <definedName name="_www2_5" localSheetId="73" hidden="1">{#N/A,#N/A,FALSE,"Calculator"}</definedName>
    <definedName name="_www2_5" hidden="1">{#N/A,#N/A,FALSE,"Calculator"}</definedName>
    <definedName name="_x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13" hidden="1">#REF!</definedName>
    <definedName name="_x14" hidden="1">#REF!</definedName>
    <definedName name="_x15" hidden="1">#REF!</definedName>
    <definedName name="_x16" hidden="1">#REF!</definedName>
    <definedName name="_x17" hidden="1">#REF!</definedName>
    <definedName name="_x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xv5" hidden="1">#REF!</definedName>
    <definedName name="_xx" hidden="1">#REF!</definedName>
    <definedName name="_xx2" hidden="1">#REF!</definedName>
    <definedName name="_y2" localSheetId="73" hidden="1">{"PVGraph2",#N/A,FALSE,"PV Data"}</definedName>
    <definedName name="_y2" hidden="1">{"PVGraph2",#N/A,FALSE,"PV Data"}</definedName>
    <definedName name="_y22" localSheetId="73" hidden="1">{"PVGraph2",#N/A,FALSE,"PV Data"}</definedName>
    <definedName name="_y22" hidden="1">{"PVGraph2",#N/A,FALSE,"PV Data"}</definedName>
    <definedName name="_YR2001">#REF!</definedName>
    <definedName name="_YR2002">#REF!</definedName>
    <definedName name="_YR2003">#REF!</definedName>
    <definedName name="_YR2004">#REF!</definedName>
    <definedName name="_YR2005">#REF!</definedName>
    <definedName name="_YR2006">#REF!</definedName>
    <definedName name="_YR2007">#REF!</definedName>
    <definedName name="_Z04"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Z04" hidden="1">{#N/A,#N/A,FALSE,"Australia";#N/A,#N/A,FALSE,"Austria";#N/A,#N/A,FALSE,"Belgium";#N/A,#N/A,FALSE,"Canada";#N/A,#N/A,FALSE,"France";#N/A,#N/A,FALSE,"Germany";#N/A,#N/A,FALSE,"Hong Kong";#N/A,#N/A,FALSE,"Italy";#N/A,#N/A,FALSE,"Japan";#N/A,#N/A,FALSE,"Korea";#N/A,#N/A,FALSE,"Mexico";#N/A,#N/A,FALSE,"Poland";#N/A,#N/A,FALSE,"Spain";#N/A,#N/A,FALSE,"Switzerland";#N/A,#N/A,FALSE,"UK"}</definedName>
    <definedName name="_Z05"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_Z05" hidden="1">{#N/A,#N/A,FALSE,"Australia";#N/A,#N/A,FALSE,"Austria";#N/A,#N/A,FALSE,"Belgium";#N/A,#N/A,FALSE,"Canada";#N/A,#N/A,FALSE,"France";#N/A,#N/A,FALSE,"Germany";#N/A,#N/A,FALSE,"Hong Kong";#N/A,#N/A,FALSE,"Italy";#N/A,#N/A,FALSE,"Japan";#N/A,#N/A,FALSE,"Korea";#N/A,#N/A,FALSE,"Mexico";#N/A,#N/A,FALSE,"Poland";#N/A,#N/A,FALSE,"Spain";#N/A,#N/A,FALSE,"Switzerland";#N/A,#N/A,FALSE,"UK"}</definedName>
    <definedName name="_z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_ZOutput" localSheetId="73">{0;0;0;0;1;#N/A;0.196850393700787;0.196850393700787;0.393700787401575;0.393700787401575;2;FALSE;FALSE;FALSE;FALSE;FALSE;#N/A;1;100;#N/A;#N/A;"";""}</definedName>
    <definedName name="_ZOutput">{0;0;0;0;1;#N/A;0.196850393700787;0.196850393700787;0.393700787401575;0.393700787401575;2;FALSE;FALSE;FALSE;FALSE;FALSE;#N/A;1;100;#N/A;#N/A;"";""}</definedName>
    <definedName name="_Zprintarea" localSheetId="73">{0;0;0;0;9;#N/A;0.15748031496063;0.15748031496063;0.590551181102362;0.590551181102362;2;FALSE;FALSE;FALSE;FALSE;FALSE;#N/A;1;100;#N/A;#N/A;"";""}</definedName>
    <definedName name="_Zprintarea">{0;0;0;0;9;#N/A;0.15748031496063;0.15748031496063;0.590551181102362;0.590551181102362;2;FALSE;FALSE;FALSE;FALSE;FALSE;#N/A;1;100;#N/A;#N/A;"";""}</definedName>
    <definedName name="A" localSheetId="73" hidden="1">{#N/A,#N/A,FALSE,"ENERGIA";#N/A,#N/A,FALSE,"PERDIDAS";#N/A,#N/A,FALSE,"CLIENTES";#N/A,#N/A,FALSE,"ESTADO";#N/A,#N/A,FALSE,"TECNICA"}</definedName>
    <definedName name="A" hidden="1">{#N/A,#N/A,FALSE,"ENERGIA";#N/A,#N/A,FALSE,"PERDIDAS";#N/A,#N/A,FALSE,"CLIENTES";#N/A,#N/A,FALSE,"ESTADO";#N/A,#N/A,FALSE,"TECNICA"}</definedName>
    <definedName name="à" localSheetId="73" hidden="1">{"Pound Sterling",#N/A,TRUE,"PPD";"Pound Sterling",#N/A,TRUE,"Anaquest";"Pound Sterling",#N/A,TRUE,"Delta";"Pound Sterling",#N/A,TRUE,"INO"}</definedName>
    <definedName name="à" hidden="1">{"Pound Sterling",#N/A,TRUE,"PPD";"Pound Sterling",#N/A,TRUE,"Anaquest";"Pound Sterling",#N/A,TRUE,"Delta";"Pound Sterling",#N/A,TRUE,"INO"}</definedName>
    <definedName name="a." localSheetId="73" hidden="1">{#N/A,#N/A,TRUE,"KEY DATA";#N/A,#N/A,TRUE,"KEY DATA Base Case";#N/A,#N/A,TRUE,"JULY";#N/A,#N/A,TRUE,"AUG";#N/A,#N/A,TRUE,"SEPT";#N/A,#N/A,TRUE,"3Q"}</definedName>
    <definedName name="a." hidden="1">{#N/A,#N/A,TRUE,"KEY DATA";#N/A,#N/A,TRUE,"KEY DATA Base Case";#N/A,#N/A,TRUE,"JULY";#N/A,#N/A,TRUE,"AUG";#N/A,#N/A,TRUE,"SEPT";#N/A,#N/A,TRUE,"3Q"}</definedName>
    <definedName name="A.." localSheetId="73" hidden="1">{#N/A,#N/A,TRUE,"KEY DATA";#N/A,#N/A,TRUE,"KEY DATA Base Case";#N/A,#N/A,TRUE,"JULY";#N/A,#N/A,TRUE,"AUG";#N/A,#N/A,TRUE,"SEPT";#N/A,#N/A,TRUE,"3Q"}</definedName>
    <definedName name="A.." hidden="1">{#N/A,#N/A,TRUE,"KEY DATA";#N/A,#N/A,TRUE,"KEY DATA Base Case";#N/A,#N/A,TRUE,"JULY";#N/A,#N/A,TRUE,"AUG";#N/A,#N/A,TRUE,"SEPT";#N/A,#N/A,TRUE,"3Q"}</definedName>
    <definedName name="A.REPORT" localSheetId="73" hidden="1">{#N/A,#N/A,FALSE,"R.Walsh";#N/A,#N/A,FALSE,"E.Pantidis";#N/A,#N/A,FALSE,"R.Armocida";#N/A,#N/A,FALSE,"J. Bacskos";#N/A,#N/A,FALSE,"N.Piperidis";#N/A,#N/A,FALSE,"P.Bascetta";#N/A,#N/A,FALSE,"M.Kazanovski";#N/A,#N/A,FALSE,"A.Piperidis";#N/A,#N/A,FALSE,"D.Bortolin";#N/A,#N/A,FALSE,"D.Anderson";#N/A,#N/A,FALSE,"J.Gotsis"}</definedName>
    <definedName name="A.REPORT" hidden="1">{#N/A,#N/A,FALSE,"R.Walsh";#N/A,#N/A,FALSE,"E.Pantidis";#N/A,#N/A,FALSE,"R.Armocida";#N/A,#N/A,FALSE,"J. Bacskos";#N/A,#N/A,FALSE,"N.Piperidis";#N/A,#N/A,FALSE,"P.Bascetta";#N/A,#N/A,FALSE,"M.Kazanovski";#N/A,#N/A,FALSE,"A.Piperidis";#N/A,#N/A,FALSE,"D.Bortolin";#N/A,#N/A,FALSE,"D.Anderson";#N/A,#N/A,FALSE,"J.Gotsis"}</definedName>
    <definedName name="A_1" localSheetId="73" hidden="1">{"bs",#N/A,FALSE,"SCF"}</definedName>
    <definedName name="A_1" hidden="1">{"bs",#N/A,FALSE,"SCF"}</definedName>
    <definedName name="A_2" localSheetId="73" hidden="1">{"bs",#N/A,FALSE,"SCF"}</definedName>
    <definedName name="A_2" hidden="1">{"bs",#N/A,FALSE,"SCF"}</definedName>
    <definedName name="A_BAL">#REF!</definedName>
    <definedName name="A_CPN">#REF!</definedName>
    <definedName name="a1a" localSheetId="73" hidden="1">{#N/A,#N/A,FALSE,"Synth";"parc_DC",#N/A,FALSE,"parc";#N/A,#N/A,FALSE,"CA prest";#N/A,#N/A,FALSE,"Ratio CA";#N/A,#N/A,FALSE,"Trafic";"CR_GSM_acté_DC",#N/A,FALSE,"CR GSM_acté";#N/A,#N/A,FALSE,"Abonnés";#N/A,#N/A,FALSE,"Créances";#N/A,#N/A,FALSE,"Effectifs"}</definedName>
    <definedName name="a1a" hidden="1">{#N/A,#N/A,FALSE,"Synth";"parc_DC",#N/A,FALSE,"parc";#N/A,#N/A,FALSE,"CA prest";#N/A,#N/A,FALSE,"Ratio CA";#N/A,#N/A,FALSE,"Trafic";"CR_GSM_acté_DC",#N/A,FALSE,"CR GSM_acté";#N/A,#N/A,FALSE,"Abonnés";#N/A,#N/A,FALSE,"Créances";#N/A,#N/A,FALSE,"Effectifs"}</definedName>
    <definedName name="A4_PB_PADRAO.XLS">#REF!</definedName>
    <definedName name="A5a"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5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5fml" hidden="1">INDIRECT("'A5'!$3:$3")</definedName>
    <definedName name="aa"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3" hidden="1">{"Income Page",#N/A,FALSE,"Income";"Quarterly Page",#N/A,FALSE,"Quarterly";"EPS Page",#N/A,FALSE,"EPS";"Cashflow Page",#N/A,FALSE,"CashFlow"}</definedName>
    <definedName name="aa"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2" localSheetId="73" hidden="1">{#N/A,#N/A,FALSE,"Cashflow Analysis";#N/A,#N/A,FALSE,"Sensitivity Analysis";#N/A,#N/A,FALSE,"PV";#N/A,#N/A,FALSE,"Pro Forma"}</definedName>
    <definedName name="aa.2" hidden="1">{#N/A,#N/A,FALSE,"Cashflow Analysis";#N/A,#N/A,FALSE,"Sensitivity Analysis";#N/A,#N/A,FALSE,"PV";#N/A,#N/A,FALSE,"Pro Forma"}</definedName>
    <definedName name="aa\" localSheetId="73" hidden="1">{"'Sheet1'!$A$1:$H$36"}</definedName>
    <definedName name="aa\" hidden="1">{"'Sheet1'!$A$1:$H$36"}</definedName>
    <definedName name="aa_1" localSheetId="73" hidden="1">{"Income Page",#N/A,FALSE,"Income";"Quarterly Page",#N/A,FALSE,"Quarterly";"EPS Page",#N/A,FALSE,"EPS";"Cashflow Page",#N/A,FALSE,"CashFlow"}</definedName>
    <definedName name="aa_1" hidden="1">{"Income Page",#N/A,FALSE,"Income";"Quarterly Page",#N/A,FALSE,"Quarterly";"EPS Page",#N/A,FALSE,"EPS";"Cashflow Page",#N/A,FALSE,"CashFlow"}</definedName>
    <definedName name="aa_2" localSheetId="73" hidden="1">{"Income Page",#N/A,FALSE,"Income";"Quarterly Page",#N/A,FALSE,"Quarterly";"EPS Page",#N/A,FALSE,"EPS";"Cashflow Page",#N/A,FALSE,"CashFlow"}</definedName>
    <definedName name="aa_2" hidden="1">{"Income Page",#N/A,FALSE,"Income";"Quarterly Page",#N/A,FALSE,"Quarterly";"EPS Page",#N/A,FALSE,"EPS";"Cashflow Page",#N/A,FALSE,"CashFlow"}</definedName>
    <definedName name="aa_3" localSheetId="73" hidden="1">{"Income Page",#N/A,FALSE,"Income";"Quarterly Page",#N/A,FALSE,"Quarterly";"EPS Page",#N/A,FALSE,"EPS";"Cashflow Page",#N/A,FALSE,"CashFlow"}</definedName>
    <definedName name="aa_3" hidden="1">{"Income Page",#N/A,FALSE,"Income";"Quarterly Page",#N/A,FALSE,"Quarterly";"EPS Page",#N/A,FALSE,"EPS";"Cashflow Page",#N/A,FALSE,"CashFlow"}</definedName>
    <definedName name="aa_4" localSheetId="73" hidden="1">{"Income Page",#N/A,FALSE,"Income";"Quarterly Page",#N/A,FALSE,"Quarterly";"EPS Page",#N/A,FALSE,"EPS";"Cashflow Page",#N/A,FALSE,"CashFlow"}</definedName>
    <definedName name="aa_4" hidden="1">{"Income Page",#N/A,FALSE,"Income";"Quarterly Page",#N/A,FALSE,"Quarterly";"EPS Page",#N/A,FALSE,"EPS";"Cashflow Page",#N/A,FALSE,"CashFlow"}</definedName>
    <definedName name="aa_5" localSheetId="73" hidden="1">{"Income Page",#N/A,FALSE,"Income";"Quarterly Page",#N/A,FALSE,"Quarterly";"EPS Page",#N/A,FALSE,"EPS";"Cashflow Page",#N/A,FALSE,"CashFlow"}</definedName>
    <definedName name="aa_5" hidden="1">{"Income Page",#N/A,FALSE,"Income";"Quarterly Page",#N/A,FALSE,"Quarterly";"EPS Page",#N/A,FALSE,"EPS";"Cashflow Page",#N/A,FALSE,"CashFlow"}</definedName>
    <definedName name="aaa" localSheetId="73" hidden="1">{#N/A,#N/A,FALSE,"Calculator"}</definedName>
    <definedName name="aaa" hidden="1">#REF!</definedName>
    <definedName name="aaa." localSheetId="73" hidden="1">{#N/A,#N/A,TRUE,"KEY DATA";#N/A,#N/A,TRUE,"KEY DATA Base Case";#N/A,#N/A,TRUE,"JULY";#N/A,#N/A,TRUE,"AUG";#N/A,#N/A,TRUE,"SEPT";#N/A,#N/A,TRUE,"3Q"}</definedName>
    <definedName name="aaa." hidden="1">{#N/A,#N/A,TRUE,"KEY DATA";#N/A,#N/A,TRUE,"KEY DATA Base Case";#N/A,#N/A,TRUE,"JULY";#N/A,#N/A,TRUE,"AUG";#N/A,#N/A,TRUE,"SEPT";#N/A,#N/A,TRUE,"3Q"}</definedName>
    <definedName name="aaa_1" localSheetId="73" hidden="1">{#N/A,#N/A,FALSE,"Calculator"}</definedName>
    <definedName name="aaa_1" hidden="1">{#N/A,#N/A,FALSE,"Calculator"}</definedName>
    <definedName name="aaa_2" localSheetId="73" hidden="1">{#N/A,#N/A,FALSE,"Calculator"}</definedName>
    <definedName name="aaa_2" hidden="1">{#N/A,#N/A,FALSE,"Calculator"}</definedName>
    <definedName name="aaa_3" localSheetId="73" hidden="1">{#N/A,#N/A,FALSE,"Calculator"}</definedName>
    <definedName name="aaa_3" hidden="1">{#N/A,#N/A,FALSE,"Calculator"}</definedName>
    <definedName name="aaa_4" localSheetId="73" hidden="1">{#N/A,#N/A,FALSE,"Calculator"}</definedName>
    <definedName name="aaa_4" hidden="1">{#N/A,#N/A,FALSE,"Calculator"}</definedName>
    <definedName name="aaa_5" localSheetId="73" hidden="1">{#N/A,#N/A,FALSE,"Calculator"}</definedName>
    <definedName name="aaa_5" hidden="1">{#N/A,#N/A,FALSE,"Calculator"}</definedName>
    <definedName name="AAA_Amount">#REF!</definedName>
    <definedName name="AAA_DOCTOPS" hidden="1">"AAA_SET"</definedName>
    <definedName name="AAA_duser" hidden="1">"OFF"</definedName>
    <definedName name="AAA_Long_Size">#REF!</definedName>
    <definedName name="AAA_Short_Prin">#REF!</definedName>
    <definedName name="AAA_Short_Size">#REF!</definedName>
    <definedName name="aaaa" hidden="1">#N/A</definedName>
    <definedName name="aaaa.a"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aaaa" localSheetId="73" hidden="1">{#N/A,#N/A,FALSE,"Calculator"}</definedName>
    <definedName name="aaaaa" hidden="1">{#N/A,#N/A,FALSE,"Calculator"}</definedName>
    <definedName name="aaaaa_1" localSheetId="73" hidden="1">{#N/A,#N/A,FALSE,"Calculator"}</definedName>
    <definedName name="aaaaa_1" hidden="1">{#N/A,#N/A,FALSE,"Calculator"}</definedName>
    <definedName name="aaaaa_2" localSheetId="73" hidden="1">{#N/A,#N/A,FALSE,"Calculator"}</definedName>
    <definedName name="aaaaa_2" hidden="1">{#N/A,#N/A,FALSE,"Calculator"}</definedName>
    <definedName name="aaaaa_3" localSheetId="73" hidden="1">{#N/A,#N/A,FALSE,"Calculator"}</definedName>
    <definedName name="aaaaa_3" hidden="1">{#N/A,#N/A,FALSE,"Calculator"}</definedName>
    <definedName name="aaaaa_4" localSheetId="73" hidden="1">{#N/A,#N/A,FALSE,"Calculator"}</definedName>
    <definedName name="aaaaa_4" hidden="1">{#N/A,#N/A,FALSE,"Calculator"}</definedName>
    <definedName name="aaaaa_5" localSheetId="73" hidden="1">{#N/A,#N/A,FALSE,"Calculator"}</definedName>
    <definedName name="aaaaa_5" hidden="1">{#N/A,#N/A,FALSE,"Calculator"}</definedName>
    <definedName name="aaaaaa" localSheetId="73" hidden="1">{#N/A,#N/A,FALSE,"Calculator"}</definedName>
    <definedName name="aaaaaa" hidden="1">{#N/A,#N/A,FALSE,"Calculator"}</definedName>
    <definedName name="aaaaaa_1" localSheetId="73" hidden="1">{#N/A,#N/A,FALSE,"Calculator"}</definedName>
    <definedName name="aaaaaa_1" hidden="1">{#N/A,#N/A,FALSE,"Calculator"}</definedName>
    <definedName name="aaaaaa_2" localSheetId="73" hidden="1">{#N/A,#N/A,FALSE,"Calculator"}</definedName>
    <definedName name="aaaaaa_2" hidden="1">{#N/A,#N/A,FALSE,"Calculator"}</definedName>
    <definedName name="aaaaaa_3" localSheetId="73" hidden="1">{#N/A,#N/A,FALSE,"Calculator"}</definedName>
    <definedName name="aaaaaa_3" hidden="1">{#N/A,#N/A,FALSE,"Calculator"}</definedName>
    <definedName name="aaaaaa_4" localSheetId="73" hidden="1">{#N/A,#N/A,FALSE,"Calculator"}</definedName>
    <definedName name="aaaaaa_4" hidden="1">{#N/A,#N/A,FALSE,"Calculator"}</definedName>
    <definedName name="aaaaaa_5" localSheetId="73" hidden="1">{#N/A,#N/A,FALSE,"Calculator"}</definedName>
    <definedName name="aaaaaa_5" hidden="1">{#N/A,#N/A,FALSE,"Calculator"}</definedName>
    <definedName name="aaaaaaa" localSheetId="73" hidden="1">{#N/A,#N/A,FALSE,"GERAL";#N/A,#N/A,FALSE,"012-96";#N/A,#N/A,FALSE,"018-96";#N/A,#N/A,FALSE,"027-96";#N/A,#N/A,FALSE,"059-96";#N/A,#N/A,FALSE,"076-96";#N/A,#N/A,FALSE,"019-97";#N/A,#N/A,FALSE,"021-97";#N/A,#N/A,FALSE,"022-97";#N/A,#N/A,FALSE,"028-97"}</definedName>
    <definedName name="aaaaaaa" hidden="1">{#N/A,#N/A,FALSE,"GERAL";#N/A,#N/A,FALSE,"012-96";#N/A,#N/A,FALSE,"018-96";#N/A,#N/A,FALSE,"027-96";#N/A,#N/A,FALSE,"059-96";#N/A,#N/A,FALSE,"076-96";#N/A,#N/A,FALSE,"019-97";#N/A,#N/A,FALSE,"021-97";#N/A,#N/A,FALSE,"022-97";#N/A,#N/A,FALSE,"028-97"}</definedName>
    <definedName name="aaaaaaaa" localSheetId="73" hidden="1">{#N/A,#N/A,FALSE,"Presentation by Unit";#N/A,#N/A,FALSE,"Presentation by BD";#N/A,#N/A,FALSE,"Presentation Split by Biggest U";#N/A,#N/A,FALSE,"Presentation Split by Area";#N/A,#N/A,FALSE,"Presentation Split by BD"}</definedName>
    <definedName name="aaaaaaaa" hidden="1">{#N/A,#N/A,FALSE,"Presentation by Unit";#N/A,#N/A,FALSE,"Presentation by BD";#N/A,#N/A,FALSE,"Presentation Split by Biggest U";#N/A,#N/A,FALSE,"Presentation Split by Area";#N/A,#N/A,FALSE,"Presentation Split by BD"}</definedName>
    <definedName name="aaaaaaaaaa" localSheetId="73" hidden="1">{#N/A,#N/A,FALSE,"OUT  AREC"}</definedName>
    <definedName name="aaaaaaaaaa" hidden="1">{#N/A,#N/A,FALSE,"OUT  AREC"}</definedName>
    <definedName name="AAAAAAAAAAA" localSheetId="73" hidden="1">{"'표지'!$B$5"}</definedName>
    <definedName name="AAAAAAAAAAA" hidden="1">{"'표지'!$B$5"}</definedName>
    <definedName name="aaaaaaaaaaaa" hidden="1">#REF!</definedName>
    <definedName name="aaaaaaaaaaaaa" hidden="1">#REF!</definedName>
    <definedName name="aaaaaaaaaaaaaaa" localSheetId="73" hidden="1">{#N/A,#N/A,FALSE,"Pharm";#N/A,#N/A,FALSE,"WWCM"}</definedName>
    <definedName name="aaaaaaaaaaaaaaa" hidden="1">{#N/A,#N/A,FALSE,"Pharm";#N/A,#N/A,FALSE,"WWCM"}</definedName>
    <definedName name="aaaaaaaaaaaaaaaaaaaaaa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aaaaaaaaaaaaaaaaaaaaa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aaaaaaaaaaaaaaaaaaaaaaaaaaaa" hidden="1">#REF!</definedName>
    <definedName name="aaaasdf" localSheetId="73" hidden="1">{#N/A,#N/A,TRUE,"GEM Total";#N/A,#N/A,TRUE,"Final Assembly";#N/A,#N/A,TRUE,"Cleaning";#N/A,#N/A,TRUE,"Schooping,Clearing";#N/A,#N/A,TRUE,"Winding"}</definedName>
    <definedName name="aaaasdf" hidden="1">{#N/A,#N/A,TRUE,"GEM Total";#N/A,#N/A,TRUE,"Final Assembly";#N/A,#N/A,TRUE,"Cleaning";#N/A,#N/A,TRUE,"Schooping,Clearing";#N/A,#N/A,TRUE,"Winding"}</definedName>
    <definedName name="aaasb" localSheetId="73" hidden="1">{#N/A,#N/A,FALSE,"Pharm";#N/A,#N/A,FALSE,"WWCM"}</definedName>
    <definedName name="aaasb" hidden="1">{#N/A,#N/A,FALSE,"Pharm";#N/A,#N/A,FALSE,"WWCM"}</definedName>
    <definedName name="aaassd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assd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b" localSheetId="73"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73"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c">#REF!</definedName>
    <definedName name="aaddd" localSheetId="73" hidden="1">{#N/A,#N/A,FALSE,"REPORT"}</definedName>
    <definedName name="aaddd" hidden="1">{#N/A,#N/A,FALSE,"REPORT"}</definedName>
    <definedName name="aafdsbladfkjasdlfkjasd" hidden="1">#REF!</definedName>
    <definedName name="aas" localSheetId="73" hidden="1">{#N/A,#N/A,FALSE,"1";#N/A,#N/A,FALSE,"2";#N/A,#N/A,FALSE,"16 - 17";#N/A,#N/A,FALSE,"18 - 19";#N/A,#N/A,FALSE,"26";#N/A,#N/A,FALSE,"27";#N/A,#N/A,FALSE,"28"}</definedName>
    <definedName name="aas" hidden="1">{#N/A,#N/A,FALSE,"1";#N/A,#N/A,FALSE,"2";#N/A,#N/A,FALSE,"16 - 17";#N/A,#N/A,FALSE,"18 - 19";#N/A,#N/A,FALSE,"26";#N/A,#N/A,FALSE,"27";#N/A,#N/A,FALSE,"28"}</definedName>
    <definedName name="aasasas" localSheetId="73" hidden="1">{#N/A,#N/A,FALSE,"GERAL";#N/A,#N/A,FALSE,"012-96";#N/A,#N/A,FALSE,"018-96";#N/A,#N/A,FALSE,"027-96";#N/A,#N/A,FALSE,"059-96";#N/A,#N/A,FALSE,"076-96";#N/A,#N/A,FALSE,"019-97";#N/A,#N/A,FALSE,"021-97";#N/A,#N/A,FALSE,"022-97";#N/A,#N/A,FALSE,"028-97"}</definedName>
    <definedName name="aasasas" hidden="1">{#N/A,#N/A,FALSE,"GERAL";#N/A,#N/A,FALSE,"012-96";#N/A,#N/A,FALSE,"018-96";#N/A,#N/A,FALSE,"027-96";#N/A,#N/A,FALSE,"059-96";#N/A,#N/A,FALSE,"076-96";#N/A,#N/A,FALSE,"019-97";#N/A,#N/A,FALSE,"021-97";#N/A,#N/A,FALSE,"022-97";#N/A,#N/A,FALSE,"028-97"}</definedName>
    <definedName name="aasdfa" localSheetId="73" hidden="1">{"rtn",#N/A,FALSE,"RTN";"tables",#N/A,FALSE,"RTN";"cf",#N/A,FALSE,"CF";"stats",#N/A,FALSE,"Stats";"prop",#N/A,FALSE,"Prop"}</definedName>
    <definedName name="aasdfa" hidden="1">{"rtn",#N/A,FALSE,"RTN";"tables",#N/A,FALSE,"RTN";"cf",#N/A,FALSE,"CF";"stats",#N/A,FALSE,"Stats";"prop",#N/A,FALSE,"Prop"}</definedName>
    <definedName name="aassas" localSheetId="73" hidden="1">{"PR1","pr1",TRUE,"Sch PR-1"}</definedName>
    <definedName name="aassas" hidden="1">{"PR1","pr1",TRUE,"Sch PR-1"}</definedName>
    <definedName name="aassdfdsfsd"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assdfdsfs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b" localSheetId="73" hidden="1">{#N/A,#N/A,FALSE,"ET-CAPA";#N/A,#N/A,FALSE,"ET-PAG1";#N/A,#N/A,FALSE,"ET-PAG2";#N/A,#N/A,FALSE,"ET-PAG3";#N/A,#N/A,FALSE,"ET-PAG4";#N/A,#N/A,FALSE,"ET-PAG5"}</definedName>
    <definedName name="ab" hidden="1">{#N/A,#N/A,FALSE,"ET-CAPA";#N/A,#N/A,FALSE,"ET-PAG1";#N/A,#N/A,FALSE,"ET-PAG2";#N/A,#N/A,FALSE,"ET-PAG3";#N/A,#N/A,FALSE,"ET-PAG4";#N/A,#N/A,FALSE,"ET-PAG5"}</definedName>
    <definedName name="abab" localSheetId="73" hidden="1">{"Jan thru June 1998",#N/A,FALSE,"Admin";"fiscal 1999",#N/A,FALSE,"Admin";"fiscal 2000",#N/A,FALSE,"Admin"}</definedName>
    <definedName name="abab" hidden="1">{"Jan thru June 1998",#N/A,FALSE,"Admin";"fiscal 1999",#N/A,FALSE,"Admin";"fiscal 2000",#N/A,FALSE,"Admin"}</definedName>
    <definedName name="ababa" localSheetId="73" hidden="1">{"Jan thru June 1998",#N/A,FALSE,"Prod Dev";"fiscal 1999",#N/A,FALSE,"Prod Dev";"fiscal 2000",#N/A,FALSE,"Prod Dev"}</definedName>
    <definedName name="ababa" hidden="1">{"Jan thru June 1998",#N/A,FALSE,"Prod Dev";"fiscal 1999",#N/A,FALSE,"Prod Dev";"fiscal 2000",#N/A,FALSE,"Prod Dev"}</definedName>
    <definedName name="abc" localSheetId="73" hidden="1">{#N/A,#N/A,FALSE,"ET-CAPA";#N/A,#N/A,FALSE,"ET-PAG1";#N/A,#N/A,FALSE,"ET-PAG2";#N/A,#N/A,FALSE,"ET-PAG3";#N/A,#N/A,FALSE,"ET-PAG4";#N/A,#N/A,FALSE,"ET-PAG5"}</definedName>
    <definedName name="abc" hidden="1">{#N/A,#N/A,FALSE,"ET-CAPA";#N/A,#N/A,FALSE,"ET-PAG1";#N/A,#N/A,FALSE,"ET-PAG2";#N/A,#N/A,FALSE,"ET-PAG3";#N/A,#N/A,FALSE,"ET-PAG4";#N/A,#N/A,FALSE,"ET-PAG5"}</definedName>
    <definedName name="ABCD" hidden="1">#REF!</definedName>
    <definedName name="abcde" hidden="1">#REF!</definedName>
    <definedName name="abcdef" hidden="1">#REF!</definedName>
    <definedName name="abd" localSheetId="7" hidden="1">{#N/A,#N/A,FALSE,"FY97P1";#N/A,#N/A,FALSE,"FY97Z312";#N/A,#N/A,FALSE,"FY97LRBC";#N/A,#N/A,FALSE,"FY97O";#N/A,#N/A,FALSE,"FY97DAM"}</definedName>
    <definedName name="abd" localSheetId="6" hidden="1">{#N/A,#N/A,FALSE,"FY97P1";#N/A,#N/A,FALSE,"FY97Z312";#N/A,#N/A,FALSE,"FY97LRBC";#N/A,#N/A,FALSE,"FY97O";#N/A,#N/A,FALSE,"FY97DAM"}</definedName>
    <definedName name="abd" localSheetId="27" hidden="1">{#N/A,#N/A,FALSE,"FY97P1";#N/A,#N/A,FALSE,"FY97Z312";#N/A,#N/A,FALSE,"FY97LRBC";#N/A,#N/A,FALSE,"FY97O";#N/A,#N/A,FALSE,"FY97DAM"}</definedName>
    <definedName name="abd" localSheetId="25" hidden="1">{#N/A,#N/A,FALSE,"FY97P1";#N/A,#N/A,FALSE,"FY97Z312";#N/A,#N/A,FALSE,"FY97LRBC";#N/A,#N/A,FALSE,"FY97O";#N/A,#N/A,FALSE,"FY97DAM"}</definedName>
    <definedName name="abd"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abd" localSheetId="69" hidden="1">{#N/A,#N/A,FALSE,"FY97P1";#N/A,#N/A,FALSE,"FY97Z312";#N/A,#N/A,FALSE,"FY97LRBC";#N/A,#N/A,FALSE,"FY97O";#N/A,#N/A,FALSE,"FY97DAM"}</definedName>
    <definedName name="abd" localSheetId="64" hidden="1">{#N/A,#N/A,FALSE,"FY97P1";#N/A,#N/A,FALSE,"FY97Z312";#N/A,#N/A,FALSE,"FY97LRBC";#N/A,#N/A,FALSE,"FY97O";#N/A,#N/A,FALSE,"FY97DAM"}</definedName>
    <definedName name="abd" localSheetId="5" hidden="1">{#N/A,#N/A,FALSE,"FY97P1";#N/A,#N/A,FALSE,"FY97Z312";#N/A,#N/A,FALSE,"FY97LRBC";#N/A,#N/A,FALSE,"FY97O";#N/A,#N/A,FALSE,"FY97DAM"}</definedName>
    <definedName name="abd" localSheetId="1" hidden="1">{#N/A,#N/A,FALSE,"FY97P1";#N/A,#N/A,FALSE,"FY97Z312";#N/A,#N/A,FALSE,"FY97LRBC";#N/A,#N/A,FALSE,"FY97O";#N/A,#N/A,FALSE,"FY97DAM"}</definedName>
    <definedName name="abd" hidden="1">{#N/A,#N/A,FALSE,"FY97P1";#N/A,#N/A,FALSE,"FY97Z312";#N/A,#N/A,FALSE,"FY97LRBC";#N/A,#N/A,FALSE,"FY97O";#N/A,#N/A,FALSE,"FY97DAM"}</definedName>
    <definedName name="AbilityToPayCalc">#N/A</definedName>
    <definedName name="Abk" localSheetId="73" hidden="1">{#N/A,#N/A,FALSE,"model"}</definedName>
    <definedName name="Abk" hidden="1">{#N/A,#N/A,FALSE,"model"}</definedName>
    <definedName name="Abkürzungsverzeichnis" localSheetId="73" hidden="1">{#N/A,#N/A,FALSE,"model"}</definedName>
    <definedName name="Abkürzungsverzeichnis" hidden="1">{#N/A,#N/A,FALSE,"model"}</definedName>
    <definedName name="ABRACADABRA" hidden="1">#REF!</definedName>
    <definedName name="abril" localSheetId="73" hidden="1">{#N/A,#N/A,FALSE,"Hip.Bas";#N/A,#N/A,FALSE,"ventas";#N/A,#N/A,FALSE,"ingre-Año";#N/A,#N/A,FALSE,"ventas-Año";#N/A,#N/A,FALSE,"Costepro";#N/A,#N/A,FALSE,"inversion";#N/A,#N/A,FALSE,"personal";#N/A,#N/A,FALSE,"Gastos-V";#N/A,#N/A,FALSE,"Circulante";#N/A,#N/A,FALSE,"CONSOLI";#N/A,#N/A,FALSE,"Es-Fin";#N/A,#N/A,FALSE,"Margen-P"}</definedName>
    <definedName name="abril" hidden="1">{#N/A,#N/A,FALSE,"Hip.Bas";#N/A,#N/A,FALSE,"ventas";#N/A,#N/A,FALSE,"ingre-Año";#N/A,#N/A,FALSE,"ventas-Año";#N/A,#N/A,FALSE,"Costepro";#N/A,#N/A,FALSE,"inversion";#N/A,#N/A,FALSE,"personal";#N/A,#N/A,FALSE,"Gastos-V";#N/A,#N/A,FALSE,"Circulante";#N/A,#N/A,FALSE,"CONSOLI";#N/A,#N/A,FALSE,"Es-Fin";#N/A,#N/A,FALSE,"Margen-P"}</definedName>
    <definedName name="Abrisa" localSheetId="73" hidden="1">{"FY04_Assets",#N/A,FALSE,"Fin Stmt Budget";"FY04_Liabilities",#N/A,FALSE,"Fin Stmt Budget";"FY04_Inc_Stmt",#N/A,FALSE,"Fin Stmt Budget";"FY04_SOCF",#N/A,FALSE,"Fin Stmt Budget"}</definedName>
    <definedName name="Abrisa" hidden="1">{"FY04_Assets",#N/A,FALSE,"Fin Stmt Budget";"FY04_Liabilities",#N/A,FALSE,"Fin Stmt Budget";"FY04_Inc_Stmt",#N/A,FALSE,"Fin Stmt Budget";"FY04_SOCF",#N/A,FALSE,"Fin Stmt Budget"}</definedName>
    <definedName name="ac" localSheetId="73" hidden="1">{#N/A,#N/A,TRUE,"Pro Forma";#N/A,#N/A,TRUE,"PF_Bal";#N/A,#N/A,TRUE,"PF_INC";#N/A,#N/A,TRUE,"CBE";#N/A,#N/A,TRUE,"SWK"}</definedName>
    <definedName name="ac" hidden="1">{#N/A,#N/A,TRUE,"Pro Forma";#N/A,#N/A,TRUE,"PF_Bal";#N/A,#N/A,TRUE,"PF_INC";#N/A,#N/A,TRUE,"CBE";#N/A,#N/A,TRUE,"SWK"}</definedName>
    <definedName name="acc" localSheetId="73" hidden="1">{"'comite'!$A$9:$G$44","'comite'!$A$1:$G$6"}</definedName>
    <definedName name="acc" hidden="1">{"'comite'!$A$9:$G$44","'comite'!$A$1:$G$6"}</definedName>
    <definedName name="Access">#REF!</definedName>
    <definedName name="Access_Button" hidden="1">"X98요약BS_9809_요약대차__2__List"</definedName>
    <definedName name="AccessCode" hidden="1">32</definedName>
    <definedName name="AccessDatabase" hidden="1">"J:\data\PS\pso\IO&amp;RM\jdb\r2d2\MCMResults.mdb"</definedName>
    <definedName name="account"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ccount"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CCOUNT_CHANGE" hidden="1">"ACCOUNT_CHANGE"</definedName>
    <definedName name="Accounts">#REF!</definedName>
    <definedName name="ACCOUNTS_PAY" hidden="1">"ACCOUNTS_PAY"</definedName>
    <definedName name="AccountsPayable">#REF!</definedName>
    <definedName name="AccountsReceivable">#REF!</definedName>
    <definedName name="AccRec_Cons">#REF!</definedName>
    <definedName name="AccRec_Norte">#REF!</definedName>
    <definedName name="AccRec_Sur">#REF!</definedName>
    <definedName name="ACCRETE">#REF!</definedName>
    <definedName name="Accretion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Accretion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ACCRUED_EXP" hidden="1">"ACCRUED_EXP"</definedName>
    <definedName name="ACCSFromA5" hidden="1">INDEX(#REF!,,1)</definedName>
    <definedName name="acct">#REF!</definedName>
    <definedName name="Acct_Category">#REF!</definedName>
    <definedName name="Acct_Descr">#REF!</definedName>
    <definedName name="AcctCategory">#REF!</definedName>
    <definedName name="AcctNicknames">OFFSET(#REF!,,,COUNTA(#REF!),)</definedName>
    <definedName name="acctTreatment">#REF!</definedName>
    <definedName name="acd" hidden="1">#REF!</definedName>
    <definedName name="ACE">#REF!</definedName>
    <definedName name="acq">#REF!</definedName>
    <definedName name="Acquiror">#REF!</definedName>
    <definedName name="Acquiror_Equity">#REF!</definedName>
    <definedName name="AcquirorStockPrice">#REF!</definedName>
    <definedName name="Acquisition_Costs_Exp">#REF!</definedName>
    <definedName name="Acréscimo">#REF!</definedName>
    <definedName name="ACRS">#REF!</definedName>
    <definedName name="Act">#REF!</definedName>
    <definedName name="Active">#REF!</definedName>
    <definedName name="ActiveLoad" localSheetId="27">'C-11'!#REF!</definedName>
    <definedName name="ActiveLoad" localSheetId="1">#REF!</definedName>
    <definedName name="ActiveLoad">[5]Chart!$C$3</definedName>
    <definedName name="actual">#REF!</definedName>
    <definedName name="Actual_Debt_Tenor_Check">#REF!</definedName>
    <definedName name="Actual_Debt_Tenor_Copy">#REF!</definedName>
    <definedName name="Actual_Debt_Tenor_Paste">#REF!</definedName>
    <definedName name="actual2">#REF!</definedName>
    <definedName name="actual3">#REF!</definedName>
    <definedName name="ActualCFPS0">#REF!</definedName>
    <definedName name="ActualCFPS1">#REF!</definedName>
    <definedName name="ActualCFPS2">#REF!</definedName>
    <definedName name="ActualCFPS3">#REF!</definedName>
    <definedName name="ActualEPS0">#REF!</definedName>
    <definedName name="ActualEPS1">#REF!</definedName>
    <definedName name="ActualEPS2">#REF!</definedName>
    <definedName name="ActualEPS3">#REF!</definedName>
    <definedName name="actuals">#REF!</definedName>
    <definedName name="ACUMULADO">#REF!</definedName>
    <definedName name="ACwvu.ACC." hidden="1">#REF!</definedName>
    <definedName name="ACwvu.AFAC." hidden="1">#REF!</definedName>
    <definedName name="ACwvu.BiPolar." hidden="1">#REF!</definedName>
    <definedName name="ACwvu.ELIMLUCRO." hidden="1">#REF!</definedName>
    <definedName name="ACwvu.ESTOQUES." hidden="1">#REF!</definedName>
    <definedName name="ACwvu.Fabio." hidden="1">#REF!</definedName>
    <definedName name="ACwvu.FRP_BACKLOG1." hidden="1">#REF!</definedName>
    <definedName name="ACwvu.FRP_backlog2." hidden="1">#REF!</definedName>
    <definedName name="ACwvu.LPERDAS." hidden="1">#REF!</definedName>
    <definedName name="ACwvu.RES432." hidden="1">#REF!</definedName>
    <definedName name="ACwvu.summary1." hidden="1">#REF!</definedName>
    <definedName name="ACwvu.summary2." hidden="1">#REF!</definedName>
    <definedName name="ACwvu.summary3." hidden="1">#REF!</definedName>
    <definedName name="ACwvu.Sumnpv." hidden="1">#REF!</definedName>
    <definedName name="AD" localSheetId="73" hidden="1">{0}</definedName>
    <definedName name="AD" hidden="1">{0}</definedName>
    <definedName name="ada" localSheetId="73" hidden="1">{"Units A",#N/A,FALSE,"FY95SLS";"Units B",#N/A,FALSE,"FY95SLS"}</definedName>
    <definedName name="ada" hidden="1">{"Units A",#N/A,FALSE,"FY95SLS";"Units B",#N/A,FALSE,"FY95SLS"}</definedName>
    <definedName name="adafdadf" localSheetId="73" hidden="1">{"Var_page",#N/A,FALSE,"template"}</definedName>
    <definedName name="adafdadf" hidden="1">{"Var_page",#N/A,FALSE,"template"}</definedName>
    <definedName name="adas" localSheetId="73" hidden="1">{#N/A,#N/A,FALSE,"Balance SPS";#N/A,#N/A,FALSE,"P&amp;L_SPS"}</definedName>
    <definedName name="adas" hidden="1">{#N/A,#N/A,FALSE,"Balance SPS";#N/A,#N/A,FALSE,"P&amp;L_SPS"}</definedName>
    <definedName name="ADASDA">#REF!</definedName>
    <definedName name="adasdasdasdasd" localSheetId="73" hidden="1">{"PR1","pr1",TRUE,"Sch PR-1"}</definedName>
    <definedName name="adasdasdasdasd" hidden="1">{"PR1","pr1",TRUE,"Sch PR-1"}</definedName>
    <definedName name="ADCAPX">#REF!</definedName>
    <definedName name="adcd" localSheetId="73" hidden="1">{#N/A,#N/A,FALSE,"Sheet8";#N/A,#N/A,FALSE,"Sheet7"}</definedName>
    <definedName name="adcd" hidden="1">{#N/A,#N/A,FALSE,"Sheet8";#N/A,#N/A,FALSE,"Sheet7"}</definedName>
    <definedName name="ADCh">#REF!</definedName>
    <definedName name="ADCh2">#REF!</definedName>
    <definedName name="ADD">#REF!</definedName>
    <definedName name="ADD_PAID_IN" hidden="1">"ADD_PAID_IN"</definedName>
    <definedName name="adDda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D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dDIFL">#REF!</definedName>
    <definedName name="addg" localSheetId="73" hidden="1">{#N/A,#N/A,FALSE,"CBE";#N/A,#N/A,FALSE,"SWK"}</definedName>
    <definedName name="addg" hidden="1">{#N/A,#N/A,FALSE,"CBE";#N/A,#N/A,FALSE,"SWK"}</definedName>
    <definedName name="AddHY">#REF!</definedName>
    <definedName name="ADDRESS">#REF!</definedName>
    <definedName name="addy">#REF!</definedName>
    <definedName name="adeletar" localSheetId="73" hidden="1">{"TotalGeralDespesasPorArea",#N/A,FALSE,"VinculosAccessEfetivo"}</definedName>
    <definedName name="adeletar" hidden="1">{"TotalGeralDespesasPorArea",#N/A,FALSE,"VinculosAccessEfetivo"}</definedName>
    <definedName name="adeletar1" localSheetId="73" hidden="1">{"TotalGeralDespesasPorArea",#N/A,FALSE,"VinculosAccessEfetivo"}</definedName>
    <definedName name="adeletar1" hidden="1">{"TotalGeralDespesasPorArea",#N/A,FALSE,"VinculosAccessEfetivo"}</definedName>
    <definedName name="adeletar10" localSheetId="73" hidden="1">{"TotalGeralDespesasPorArea",#N/A,FALSE,"VinculosAccessEfetivo"}</definedName>
    <definedName name="adeletar10" hidden="1">{"TotalGeralDespesasPorArea",#N/A,FALSE,"VinculosAccessEfetivo"}</definedName>
    <definedName name="adeletar2" localSheetId="73" hidden="1">{"TotalGeralDespesasPorArea",#N/A,FALSE,"VinculosAccessEfetivo"}</definedName>
    <definedName name="adeletar2" hidden="1">{"TotalGeralDespesasPorArea",#N/A,FALSE,"VinculosAccessEfetivo"}</definedName>
    <definedName name="adeletar20" localSheetId="73" hidden="1">{"TotalGeralDespesasPorArea",#N/A,FALSE,"VinculosAccessEfetivo"}</definedName>
    <definedName name="adeletar20" hidden="1">{"TotalGeralDespesasPorArea",#N/A,FALSE,"VinculosAccessEfetivo"}</definedName>
    <definedName name="adeletar4" localSheetId="73" hidden="1">{"TotalGeralDespesasPorArea",#N/A,FALSE,"VinculosAccessEfetivo"}</definedName>
    <definedName name="adeletar4" hidden="1">{"TotalGeralDespesasPorArea",#N/A,FALSE,"VinculosAccessEfetivo"}</definedName>
    <definedName name="adeletar5" localSheetId="73" hidden="1">{"TotalGeralDespesasPorArea",#N/A,FALSE,"VinculosAccessEfetivo"}</definedName>
    <definedName name="adeletar5" hidden="1">{"TotalGeralDespesasPorArea",#N/A,FALSE,"VinculosAccessEfetivo"}</definedName>
    <definedName name="adeletar50" localSheetId="73" hidden="1">{"TotalGeralDespesasPorArea",#N/A,FALSE,"VinculosAccessEfetivo"}</definedName>
    <definedName name="adeletar50" hidden="1">{"TotalGeralDespesasPorArea",#N/A,FALSE,"VinculosAccessEfetivo"}</definedName>
    <definedName name="adeletar51" localSheetId="73" hidden="1">{"TotalGeralDespesasPorArea",#N/A,FALSE,"VinculosAccessEfetivo"}</definedName>
    <definedName name="adeletar51" hidden="1">{"TotalGeralDespesasPorArea",#N/A,FALSE,"VinculosAccessEfetivo"}</definedName>
    <definedName name="adf" localSheetId="73" hidden="1">{#N/A,#N/A,FALSE,"Calculator"}</definedName>
    <definedName name="adf" hidden="1">{#N/A,#N/A,FALSE,"Calculator"}</definedName>
    <definedName name="adf_1" localSheetId="73" hidden="1">{#N/A,#N/A,FALSE,"Calculator"}</definedName>
    <definedName name="adf_1" hidden="1">{#N/A,#N/A,FALSE,"Calculator"}</definedName>
    <definedName name="adf_2" localSheetId="73" hidden="1">{#N/A,#N/A,FALSE,"Calculator"}</definedName>
    <definedName name="adf_2" hidden="1">{#N/A,#N/A,FALSE,"Calculator"}</definedName>
    <definedName name="adf_3" localSheetId="73" hidden="1">{#N/A,#N/A,FALSE,"Calculator"}</definedName>
    <definedName name="adf_3" hidden="1">{#N/A,#N/A,FALSE,"Calculator"}</definedName>
    <definedName name="adfa" hidden="1">#REF!</definedName>
    <definedName name="ADFA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d" localSheetId="73" hidden="1">{#N/A,#N/A,TRUE,"Sales";#N/A,#N/A,TRUE,"Margin";#N/A,#N/A,TRUE,"Inventory";#N/A,#N/A,TRUE,"Income";#N/A,#N/A,TRUE,"Score";#N/A,#N/A,TRUE,"SpringScore";#N/A,#N/A,TRUE,"Catalogue";#N/A,#N/A,TRUE,"InvRoll";#N/A,#N/A,TRUE,"BOM";#N/A,#N/A,TRUE,"WkTrend";#N/A,#N/A,TRUE,"StockSales";#N/A,#N/A,TRUE,"SalesTrend";#N/A,#N/A,TRUE,"WkChange"}</definedName>
    <definedName name="adfad" hidden="1">{#N/A,#N/A,TRUE,"Sales";#N/A,#N/A,TRUE,"Margin";#N/A,#N/A,TRUE,"Inventory";#N/A,#N/A,TRUE,"Income";#N/A,#N/A,TRUE,"Score";#N/A,#N/A,TRUE,"SpringScore";#N/A,#N/A,TRUE,"Catalogue";#N/A,#N/A,TRUE,"InvRoll";#N/A,#N/A,TRUE,"BOM";#N/A,#N/A,TRUE,"WkTrend";#N/A,#N/A,TRUE,"StockSales";#N/A,#N/A,TRUE,"SalesTrend";#N/A,#N/A,TRUE,"WkChange"}</definedName>
    <definedName name="adfadfadf" hidden="1">#REF!</definedName>
    <definedName name="adfadfasd" hidden="1">#REF!</definedName>
    <definedName name="adfadfasfdadf"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fasfda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dsfds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fadsfds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FAS"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asdf" hidden="1">#REF!</definedName>
    <definedName name="adfasdfsdf" hidden="1">#REF!</definedName>
    <definedName name="adfasf" localSheetId="73" hidden="1">{#N/A,#N/A,FALSE,"Consolidated ";#N/A,#N/A,FALSE,"Cons Ratios";#N/A,#N/A,FALSE,"S&amp;PLiquidity";#N/A,#N/A,FALSE,"S&amp;PCapital";#N/A,#N/A,FALSE,"S&amp;P_Recon";#N/A,#N/A,FALSE,"CONSOLIDATE STATEMENTS FINAL";#N/A,#N/A,FALSE,"Parent";#N/A,#N/A,FALSE,"Parent Ratios";#N/A,#N/A,FALSE,"AFC";#N/A,#N/A,FALSE,"AFC Ratios";#N/A,#N/A,FALSE,"MCD";#N/A,#N/A,FALSE,"MCD Ratios";#N/A,#N/A,FALSE,"PPOM"}</definedName>
    <definedName name="adfasf" hidden="1">{#N/A,#N/A,FALSE,"Consolidated ";#N/A,#N/A,FALSE,"Cons Ratios";#N/A,#N/A,FALSE,"S&amp;PLiquidity";#N/A,#N/A,FALSE,"S&amp;PCapital";#N/A,#N/A,FALSE,"S&amp;P_Recon";#N/A,#N/A,FALSE,"CONSOLIDATE STATEMENTS FINAL";#N/A,#N/A,FALSE,"Parent";#N/A,#N/A,FALSE,"Parent Ratios";#N/A,#N/A,FALSE,"AFC";#N/A,#N/A,FALSE,"AFC Ratios";#N/A,#N/A,FALSE,"MCD";#N/A,#N/A,FALSE,"MCD Ratios";#N/A,#N/A,FALSE,"PPOM"}</definedName>
    <definedName name="adfasfadfda"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dfda"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asfasdfasfdasdf"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dfdaf" hidden="1">#REF!</definedName>
    <definedName name="ADFDAS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AS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dfdfa" localSheetId="73" hidden="1">{#N/A,#N/A,FALSE,"GERAL";#N/A,#N/A,FALSE,"012-96";#N/A,#N/A,FALSE,"018-96";#N/A,#N/A,FALSE,"027-96";#N/A,#N/A,FALSE,"059-96";#N/A,#N/A,FALSE,"076-96";#N/A,#N/A,FALSE,"019-97";#N/A,#N/A,FALSE,"021-97";#N/A,#N/A,FALSE,"022-97";#N/A,#N/A,FALSE,"028-97"}</definedName>
    <definedName name="adfdfa" hidden="1">{#N/A,#N/A,FALSE,"GERAL";#N/A,#N/A,FALSE,"012-96";#N/A,#N/A,FALSE,"018-96";#N/A,#N/A,FALSE,"027-96";#N/A,#N/A,FALSE,"059-96";#N/A,#N/A,FALSE,"076-96";#N/A,#N/A,FALSE,"019-97";#N/A,#N/A,FALSE,"021-97";#N/A,#N/A,FALSE,"022-97";#N/A,#N/A,FALSE,"028-97"}</definedName>
    <definedName name="adfdfd" localSheetId="73" hidden="1">{#N/A,#N/A,FALSE,"OUT  AREC"}</definedName>
    <definedName name="adfdfd" hidden="1">{#N/A,#N/A,FALSE,"OUT  AREC"}</definedName>
    <definedName name="adffasdfe" localSheetId="73" hidden="1">{#N/A,#N/A,FALSE,"OUT  AREC"}</definedName>
    <definedName name="adffasdfe" hidden="1">{#N/A,#N/A,FALSE,"OUT  AREC"}</definedName>
    <definedName name="adfg" localSheetId="73" hidden="1">{"Units A",#N/A,FALSE,"FY95SLS";"Units B",#N/A,FALSE,"FY95SLS"}</definedName>
    <definedName name="adfg" hidden="1">{"Units A",#N/A,FALSE,"FY95SLS";"Units B",#N/A,FALSE,"FY95SLS"}</definedName>
    <definedName name="adfgadfb" localSheetId="73" hidden="1">{"Units A",#N/A,FALSE,"FY95SLS";"Units B",#N/A,FALSE,"FY95SLS"}</definedName>
    <definedName name="adfgadfb" hidden="1">{"Units A",#N/A,FALSE,"FY95SLS";"Units B",#N/A,FALSE,"FY95SLS"}</definedName>
    <definedName name="adfgaer" localSheetId="73" hidden="1">{"Units A",#N/A,FALSE,"FY95SLS";"Units B",#N/A,FALSE,"FY95SLS"}</definedName>
    <definedName name="adfgaer" hidden="1">{"Units A",#N/A,FALSE,"FY95SLS";"Units B",#N/A,FALSE,"FY95SLS"}</definedName>
    <definedName name="adfgasdysty" localSheetId="73" hidden="1">{#N/A,#N/A,FALSE,"REPORT"}</definedName>
    <definedName name="adfgasdysty" hidden="1">{#N/A,#N/A,FALSE,"REPORT"}</definedName>
    <definedName name="ADFH" localSheetId="73" hidden="1">{"Units A",#N/A,FALSE,"FY95SLS";"Units B",#N/A,FALSE,"FY95SLS"}</definedName>
    <definedName name="ADFH" hidden="1">{"Units A",#N/A,FALSE,"FY95SLS";"Units B",#N/A,FALSE,"FY95SLS"}</definedName>
    <definedName name="adfj" hidden="1">#REF!</definedName>
    <definedName name="ADFMADMM" hidden="1">#REF!</definedName>
    <definedName name="adfnhdfa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nhdfa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dfsdf" localSheetId="73" hidden="1">{"Units A",#N/A,FALSE,"FY95SLS";"Units B",#N/A,FALSE,"FY95SLS"}</definedName>
    <definedName name="adfsdf" hidden="1">{"Units A",#N/A,FALSE,"FY95SLS";"Units B",#N/A,FALSE,"FY95SLS"}</definedName>
    <definedName name="adfsfjfjky" localSheetId="73" hidden="1">{#N/A,#N/A,FALSE,"REPORT"}</definedName>
    <definedName name="adfsfjfjky" hidden="1">{#N/A,#N/A,FALSE,"REPORT"}</definedName>
    <definedName name="ADFWAE" localSheetId="73" hidden="1">{"summary1",#N/A,TRUE,"Comps";"summary2",#N/A,TRUE,"Comps";"summary3",#N/A,TRUE,"Comps"}</definedName>
    <definedName name="ADFWAE" hidden="1">{"summary1",#N/A,TRUE,"Comps";"summary2",#N/A,TRUE,"Comps";"summary3",#N/A,TRUE,"Comps"}</definedName>
    <definedName name="AD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dgad"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ga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ADHAFSD"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DHAFSD"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DICIONAL_NOTURNO">#REF!</definedName>
    <definedName name="AdjEq">#REF!</definedName>
    <definedName name="AdjFirmValue">#REF!</definedName>
    <definedName name="AdjMarkVal">#REF!</definedName>
    <definedName name="AdjustmentToIncomeTaxes">#REF!</definedName>
    <definedName name="Admin" hidden="1">#REF!</definedName>
    <definedName name="Admin_Costs_NonRecov">#REF!</definedName>
    <definedName name="Admin_Costs_Recov">#REF!</definedName>
    <definedName name="Admin_NonRec_Exp">#REF!</definedName>
    <definedName name="Admin_Rec_Exp">#REF!</definedName>
    <definedName name="adnfadfnhf" localSheetId="73" hidden="1">{"Units A",#N/A,FALSE,"FY95SLS";"Units B",#N/A,FALSE,"FY95SLS"}</definedName>
    <definedName name="adnfadfnhf" hidden="1">{"Units A",#N/A,FALSE,"FY95SLS";"Units B",#N/A,FALSE,"FY95SLS"}</definedName>
    <definedName name="adp" localSheetId="73" hidden="1">{#N/A,#N/A,FALSE,"1";#N/A,#N/A,FALSE,"1a 1b";#N/A,#N/A,FALSE,"2";#N/A,#N/A,FALSE,"3";#N/A,#N/A,FALSE,"4";#N/A,#N/A,FALSE,"5";#N/A,#N/A,FALSE,"5a 5b"}</definedName>
    <definedName name="adp" hidden="1">{#N/A,#N/A,FALSE,"1";#N/A,#N/A,FALSE,"1a 1b";#N/A,#N/A,FALSE,"2";#N/A,#N/A,FALSE,"3";#N/A,#N/A,FALSE,"4";#N/A,#N/A,FALSE,"5";#N/A,#N/A,FALSE,"5a 5b"}</definedName>
    <definedName name="ADPAGE">#REF!</definedName>
    <definedName name="ads" localSheetId="73" hidden="1">{"inputs raw data",#N/A,TRUE,"INPUT"}</definedName>
    <definedName name="ads" hidden="1">{"inputs raw data",#N/A,TRUE,"INPUT"}</definedName>
    <definedName name="adsa" localSheetId="73" hidden="1">{"Units A",#N/A,FALSE,"FY95SLS";"Units B",#N/A,FALSE,"FY95SLS"}</definedName>
    <definedName name="adsa" hidden="1">{"Units A",#N/A,FALSE,"FY95SLS";"Units B",#N/A,FALSE,"FY95SLS"}</definedName>
    <definedName name="adsadas" localSheetId="73" hidden="1">{"Pound Sterling",#N/A,TRUE,"PPD";"Pound Sterling",#N/A,TRUE,"Anaquest";"Pound Sterling",#N/A,TRUE,"Delta";"Pound Sterling",#N/A,TRUE,"INO"}</definedName>
    <definedName name="adsadas" hidden="1">{"Pound Sterling",#N/A,TRUE,"PPD";"Pound Sterling",#N/A,TRUE,"Anaquest";"Pound Sterling",#N/A,TRUE,"Delta";"Pound Sterling",#N/A,TRUE,"INO"}</definedName>
    <definedName name="adsf" localSheetId="73" hidden="1">{#N/A,#N/A,FALSE,"Calculator"}</definedName>
    <definedName name="adsf" hidden="1">{#N/A,#N/A,FALSE,"Calculator"}</definedName>
    <definedName name="adsf_1" localSheetId="73" hidden="1">{#N/A,#N/A,FALSE,"Calculator"}</definedName>
    <definedName name="adsf_1" hidden="1">{#N/A,#N/A,FALSE,"Calculator"}</definedName>
    <definedName name="adsf_2" localSheetId="73" hidden="1">{#N/A,#N/A,FALSE,"Calculator"}</definedName>
    <definedName name="adsf_2" hidden="1">{#N/A,#N/A,FALSE,"Calculator"}</definedName>
    <definedName name="adsf_3" localSheetId="73" hidden="1">{#N/A,#N/A,FALSE,"Calculator"}</definedName>
    <definedName name="adsf_3" hidden="1">{#N/A,#N/A,FALSE,"Calculator"}</definedName>
    <definedName name="ADSFA" localSheetId="73" hidden="1">{"inputs raw data",#N/A,TRUE,"INPUT"}</definedName>
    <definedName name="ADSFA" hidden="1">{"inputs raw data",#N/A,TRUE,"INPUT"}</definedName>
    <definedName name="adsfad" localSheetId="73">'Final Revision'!Sep #REF!</definedName>
    <definedName name="adsfad">Sep #REF!</definedName>
    <definedName name="adsfp" hidden="1">#REF!</definedName>
    <definedName name="adsj" hidden="1">#REF!</definedName>
    <definedName name="ADSL"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DSL"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dv_cost">#REF!</definedName>
    <definedName name="Advertising">#REF!</definedName>
    <definedName name="Advertising_and_Promotion">#REF!</definedName>
    <definedName name="Advertising_and_Promotion_Exp">#REF!</definedName>
    <definedName name="adyf" hidden="1">#REF!</definedName>
    <definedName name="aedfadf" localSheetId="7" hidden="1">TextRefCopy1</definedName>
    <definedName name="aedfadf" localSheetId="6" hidden="1">TextRefCopy1</definedName>
    <definedName name="aedfadf" localSheetId="9" hidden="1">TextRefCopy1</definedName>
    <definedName name="aedfadf" localSheetId="10" hidden="1">TextRefCopy1</definedName>
    <definedName name="aedfadf" localSheetId="11" hidden="1">TextRefCopy1</definedName>
    <definedName name="aedfadf" localSheetId="15" hidden="1">TextRefCopy1</definedName>
    <definedName name="aedfadf" localSheetId="27" hidden="1">TextRefCopy1</definedName>
    <definedName name="aedfadf" localSheetId="17" hidden="1">TextRefCopy1</definedName>
    <definedName name="aedfadf" localSheetId="16" hidden="1">TextRefCopy1</definedName>
    <definedName name="aedfadf" localSheetId="18" hidden="1">TextRefCopy1</definedName>
    <definedName name="aedfadf" localSheetId="19" hidden="1">TextRefCopy1</definedName>
    <definedName name="aedfadf" localSheetId="20" hidden="1">TextRefCopy1</definedName>
    <definedName name="aedfadf" localSheetId="22" hidden="1">TextRefCopy1</definedName>
    <definedName name="aedfadf" localSheetId="23" hidden="1">TextRefCopy1</definedName>
    <definedName name="aedfadf" localSheetId="25" hidden="1">TextRefCopy1</definedName>
    <definedName name="aedfadf" localSheetId="0" hidden="1">TextRefCopy1</definedName>
    <definedName name="aedfadf" localSheetId="33" hidden="1">TextRefCopy1</definedName>
    <definedName name="aedfadf" localSheetId="29" hidden="1">TextRefCopy1</definedName>
    <definedName name="aedfadf" localSheetId="36" hidden="1">TextRefCopy1</definedName>
    <definedName name="aedfadf" localSheetId="32" hidden="1">TextRefCopy1</definedName>
    <definedName name="aedfadf" localSheetId="40" hidden="1">TextRefCopy1</definedName>
    <definedName name="aedfadf" localSheetId="41" hidden="1">TextRefCopy1</definedName>
    <definedName name="aedfadf" localSheetId="43" hidden="1">TextRefCopy1</definedName>
    <definedName name="aedfadf" localSheetId="44" hidden="1">TextRefCopy1</definedName>
    <definedName name="aedfadf" localSheetId="45" hidden="1">TextRefCopy1</definedName>
    <definedName name="aedfadf" localSheetId="46" hidden="1">TextRefCopy1</definedName>
    <definedName name="aedfadf" localSheetId="47" hidden="1">TextRefCopy1</definedName>
    <definedName name="aedfadf" localSheetId="50" hidden="1">TextRefCopy1</definedName>
    <definedName name="aedfadf" localSheetId="52" hidden="1">TextRefCopy1</definedName>
    <definedName name="aedfadf" localSheetId="73" hidden="1">TextRefCopy1</definedName>
    <definedName name="aedfadf" localSheetId="69" hidden="1">TextRefCopy1</definedName>
    <definedName name="aedfadf" localSheetId="72" hidden="1">TextRefCopy1</definedName>
    <definedName name="aedfadf" localSheetId="64" hidden="1">TextRefCopy1</definedName>
    <definedName name="aedfadf" localSheetId="5" hidden="1">TextRefCopy1</definedName>
    <definedName name="aedfadf" localSheetId="57" hidden="1">TextRefCopy1</definedName>
    <definedName name="aedfadf" localSheetId="58" hidden="1">TextRefCopy1</definedName>
    <definedName name="aedfadf" localSheetId="59" hidden="1">TextRefCopy1</definedName>
    <definedName name="aedfadf" localSheetId="60" hidden="1">TextRefCopy1</definedName>
    <definedName name="aedfadf" localSheetId="2" hidden="1">TextRefCopy1</definedName>
    <definedName name="aedfadf" localSheetId="1" hidden="1">TextRefCopy1</definedName>
    <definedName name="aedfadf" hidden="1">TextRefCopy1</definedName>
    <definedName name="aeenomina">#REF!</definedName>
    <definedName name="aefe" localSheetId="73" hidden="1">{"Pound Sterling",#N/A,TRUE,"PPD";"Pound Sterling",#N/A,TRUE,"Anaquest";"Pound Sterling",#N/A,TRUE,"Delta";"Pound Sterling",#N/A,TRUE,"INO"}</definedName>
    <definedName name="aefe" hidden="1">{"Pound Sterling",#N/A,TRUE,"PPD";"Pound Sterling",#N/A,TRUE,"Anaquest";"Pound Sterling",#N/A,TRUE,"Delta";"Pound Sterling",#N/A,TRUE,"INO"}</definedName>
    <definedName name="AEFGEGFV"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EFGEGFV"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EFT" localSheetId="73" hidden="1">{"Pound Sterling",#N/A,TRUE,"PPD";"Pound Sterling",#N/A,TRUE,"Anaquest";"Pound Sterling",#N/A,TRUE,"Delta";"Pound Sterling",#N/A,TRUE,"INO"}</definedName>
    <definedName name="AEFT" hidden="1">{"Pound Sterling",#N/A,TRUE,"PPD";"Pound Sterling",#N/A,TRUE,"Anaquest";"Pound Sterling",#N/A,TRUE,"Delta";"Pound Sterling",#N/A,TRUE,"INO"}</definedName>
    <definedName name="aegse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gse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m" localSheetId="73" hidden="1">{#N/A,#N/A,TRUE,"AHFSTEP"}</definedName>
    <definedName name="aem" hidden="1">{#N/A,#N/A,TRUE,"AHFSTEP"}</definedName>
    <definedName name="AErfEw" hidden="1">#REF!</definedName>
    <definedName name="aerhaeht">#REF!</definedName>
    <definedName name="aerhh" localSheetId="73" hidden="1">{"Units A",#N/A,FALSE,"FY95SLS";"Units B",#N/A,FALSE,"FY95SLS"}</definedName>
    <definedName name="aerhh" hidden="1">{"Units A",#N/A,FALSE,"FY95SLS";"Units B",#N/A,FALSE,"FY95SLS"}</definedName>
    <definedName name="Aerial_Miles">#REF!</definedName>
    <definedName name="AerialHome_Pass">#REF!</definedName>
    <definedName name="aerqeyqer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qeyq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ertareygq" localSheetId="73" hidden="1">{"Pound Sterling",#N/A,TRUE,"PPD";"Pound Sterling",#N/A,TRUE,"Anaquest";"Pound Sterling",#N/A,TRUE,"Delta";"Pound Sterling",#N/A,TRUE,"INO"}</definedName>
    <definedName name="aertareygq" hidden="1">{"Pound Sterling",#N/A,TRUE,"PPD";"Pound Sterling",#N/A,TRUE,"Anaquest";"Pound Sterling",#N/A,TRUE,"Delta";"Pound Sterling",#N/A,TRUE,"INO"}</definedName>
    <definedName name="aeur">#REF!</definedName>
    <definedName name="AEWEW" localSheetId="73" hidden="1">{"inputs raw data",#N/A,TRUE,"INPUT"}</definedName>
    <definedName name="AEWEW" hidden="1">{"inputs raw data",#N/A,TRUE,"INPUT"}</definedName>
    <definedName name="aewfwe" localSheetId="73" hidden="1">{#N/A,#N/A,FALSE,"Brad_DCFM";#N/A,#N/A,FALSE,"Nick_DCFM";#N/A,#N/A,FALSE,"Mobile_DCFM"}</definedName>
    <definedName name="aewfwe" hidden="1">{#N/A,#N/A,FALSE,"Brad_DCFM";#N/A,#N/A,FALSE,"Nick_DCFM";#N/A,#N/A,FALSE,"Mobile_DCFM"}</definedName>
    <definedName name="AF" localSheetId="73" hidden="1">{0}</definedName>
    <definedName name="AF" hidden="1">{0}</definedName>
    <definedName name="afa" localSheetId="73" hidden="1">{"Units A",#N/A,FALSE,"FY95SLS";"Units B",#N/A,FALSE,"FY95SLS"}</definedName>
    <definedName name="afa" hidden="1">{"Units A",#N/A,FALSE,"FY95SLS";"Units B",#N/A,FALSE,"FY95SLS"}</definedName>
    <definedName name="afdadafa" localSheetId="73"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FDADSFDAS" localSheetId="73" hidden="1">{#N/A,#N/A,FALSE,"REPORT"}</definedName>
    <definedName name="AFDADSFDAS" hidden="1">{#N/A,#N/A,FALSE,"REPORT"}</definedName>
    <definedName name="afdfd" localSheetId="73" hidden="1">{#N/A,#N/A,FALSE,"GERAL";#N/A,#N/A,FALSE,"012-96";#N/A,#N/A,FALSE,"018-96";#N/A,#N/A,FALSE,"027-96";#N/A,#N/A,FALSE,"059-96";#N/A,#N/A,FALSE,"076-96";#N/A,#N/A,FALSE,"019-97";#N/A,#N/A,FALSE,"021-97";#N/A,#N/A,FALSE,"022-97";#N/A,#N/A,FALSE,"028-97"}</definedName>
    <definedName name="afdfd" hidden="1">{#N/A,#N/A,FALSE,"GERAL";#N/A,#N/A,FALSE,"012-96";#N/A,#N/A,FALSE,"018-96";#N/A,#N/A,FALSE,"027-96";#N/A,#N/A,FALSE,"059-96";#N/A,#N/A,FALSE,"076-96";#N/A,#N/A,FALSE,"019-97";#N/A,#N/A,FALSE,"021-97";#N/A,#N/A,FALSE,"022-97";#N/A,#N/A,FALSE,"028-97"}</definedName>
    <definedName name="AFDGRETG" localSheetId="73" hidden="1">{"Others",#N/A,TRUE,"OTHERS";"Análisis Ingresos por Familia","HojaI",TRUE,"MDFeb97";"Análisis Ingresos por Marca","HojaII",TRUE,"MDFeb97";"Costos y Desvíos por Marca","HojaIII",TRUE,"MDFeb97";"Control de Costos","HojaIV",TRUE,"MDFeb97"}</definedName>
    <definedName name="AFDGRETG" hidden="1">{"Others",#N/A,TRUE,"OTHERS";"Análisis Ingresos por Familia","HojaI",TRUE,"MDFeb97";"Análisis Ingresos por Marca","HojaII",TRUE,"MDFeb97";"Costos y Desvíos por Marca","HojaIII",TRUE,"MDFeb97";"Control de Costos","HojaIV",TRUE,"MDFeb97"}</definedName>
    <definedName name="afdsadsf">#REF!</definedName>
    <definedName name="AFEE">#REF!</definedName>
    <definedName name="AFGH" localSheetId="73" hidden="1">{#N/A,#N/A,FALSE,"SUMMARY"}</definedName>
    <definedName name="AFGH" hidden="1">{#N/A,#N/A,FALSE,"SUMMARY"}</definedName>
    <definedName name="AFILIADAS" localSheetId="73" hidden="1">{#N/A,#N/A,FALSE,"Aging Summary";#N/A,#N/A,FALSE,"Ratio Analysis";#N/A,#N/A,FALSE,"Test 120 Day Accts";#N/A,#N/A,FALSE,"Tickmarks"}</definedName>
    <definedName name="AFILIADAS" hidden="1">{#N/A,#N/A,FALSE,"Aging Summary";#N/A,#N/A,FALSE,"Ratio Analysis";#N/A,#N/A,FALSE,"Test 120 Day Accts";#N/A,#N/A,FALSE,"Tickmarks"}</definedName>
    <definedName name="Aflt_Code1" hidden="1">#REF!</definedName>
    <definedName name="Aflt_Code2" hidden="1">#REF!</definedName>
    <definedName name="Aflt_Code3" hidden="1">#REF!</definedName>
    <definedName name="Aflt_Code4" hidden="1">#REF!</definedName>
    <definedName name="Aflt_Code5" hidden="1">#REF!</definedName>
    <definedName name="Aflt_Code6" hidden="1">#REF!</definedName>
    <definedName name="Aflt_Desc1" hidden="1">#REF!</definedName>
    <definedName name="Aflt_Desc2" hidden="1">#REF!</definedName>
    <definedName name="Aflt_Desc3" hidden="1">#REF!</definedName>
    <definedName name="Aflt_Desc4" hidden="1">#REF!</definedName>
    <definedName name="Aflt_Desc5" hidden="1">#REF!</definedName>
    <definedName name="Aflt_Desc6" hidden="1">#REF!</definedName>
    <definedName name="africa" localSheetId="73" hidden="1">{#N/A,#N/A,FALSE,"CNS";#N/A,#N/A,FALSE,"Serz";#N/A,#N/A,FALSE,"Ace"}</definedName>
    <definedName name="africa" hidden="1">{#N/A,#N/A,FALSE,"CNS";#N/A,#N/A,FALSE,"Serz";#N/A,#N/A,FALSE,"Ace"}</definedName>
    <definedName name="afsaf" localSheetId="73" hidden="1">{#N/A,#N/A,FALSE,"DBK";#N/A,#N/A,FALSE,"102-1";#N/A,#N/A,FALSE,"102-2";#N/A,#N/A,FALSE,"102-447";#N/A,#N/A,FALSE,"441-60"}</definedName>
    <definedName name="afsaf" hidden="1">{#N/A,#N/A,FALSE,"DBK";#N/A,#N/A,FALSE,"102-1";#N/A,#N/A,FALSE,"102-2";#N/A,#N/A,FALSE,"102-447";#N/A,#N/A,FALSE,"441-60"}</definedName>
    <definedName name="AfterTaxItems">#REF!</definedName>
    <definedName name="AG" localSheetId="73" hidden="1">{0}</definedName>
    <definedName name="AG" hidden="1">{0}</definedName>
    <definedName name="aga" localSheetId="73" hidden="1">{#N/A,#N/A,FALSE,"GERAL";#N/A,#N/A,FALSE,"012-96";#N/A,#N/A,FALSE,"018-96";#N/A,#N/A,FALSE,"027-96";#N/A,#N/A,FALSE,"059-96";#N/A,#N/A,FALSE,"076-96";#N/A,#N/A,FALSE,"019-97";#N/A,#N/A,FALSE,"021-97";#N/A,#N/A,FALSE,"022-97";#N/A,#N/A,FALSE,"028-97"}</definedName>
    <definedName name="aga" hidden="1">{#N/A,#N/A,FALSE,"GERAL";#N/A,#N/A,FALSE,"012-96";#N/A,#N/A,FALSE,"018-96";#N/A,#N/A,FALSE,"027-96";#N/A,#N/A,FALSE,"059-96";#N/A,#N/A,FALSE,"076-96";#N/A,#N/A,FALSE,"019-97";#N/A,#N/A,FALSE,"021-97";#N/A,#N/A,FALSE,"022-97";#N/A,#N/A,FALSE,"028-97"}</definedName>
    <definedName name="agaerger" localSheetId="73" hidden="1">{"Pound Sterling",#N/A,TRUE,"PPD";"Pound Sterling",#N/A,TRUE,"Anaquest";"Pound Sterling",#N/A,TRUE,"Delta";"Pound Sterling",#N/A,TRUE,"INO"}</definedName>
    <definedName name="agaerger" hidden="1">{"Pound Sterling",#N/A,TRUE,"PPD";"Pound Sterling",#N/A,TRUE,"Anaquest";"Pound Sterling",#N/A,TRUE,"Delta";"Pound Sterling",#N/A,TRUE,"INO"}</definedName>
    <definedName name="agafdhsdh" localSheetId="73" hidden="1">{#N/A,#N/A,FALSE,"REPORT"}</definedName>
    <definedName name="agafdhsdh" hidden="1">{#N/A,#N/A,FALSE,"REPORT"}</definedName>
    <definedName name="again" localSheetId="73" hidden="1">{"Data Worksheet",#N/A,FALSE,"CAREY97"}</definedName>
    <definedName name="again" hidden="1">{"Data Worksheet",#N/A,FALSE,"CAREY97"}</definedName>
    <definedName name="again2" localSheetId="73" hidden="1">{"Data Worksheet",#N/A,FALSE,"CAREY97"}</definedName>
    <definedName name="again2" hidden="1">{"Data Worksheet",#N/A,FALSE,"CAREY97"}</definedName>
    <definedName name="agdadf" localSheetId="73" hidden="1">{#N/A,#N/A,FALSE,"GERAL";#N/A,#N/A,FALSE,"012-96";#N/A,#N/A,FALSE,"018-96";#N/A,#N/A,FALSE,"027-96";#N/A,#N/A,FALSE,"059-96";#N/A,#N/A,FALSE,"076-96";#N/A,#N/A,FALSE,"019-97";#N/A,#N/A,FALSE,"021-97";#N/A,#N/A,FALSE,"022-97";#N/A,#N/A,FALSE,"028-97"}</definedName>
    <definedName name="agdadf" hidden="1">{#N/A,#N/A,FALSE,"GERAL";#N/A,#N/A,FALSE,"012-96";#N/A,#N/A,FALSE,"018-96";#N/A,#N/A,FALSE,"027-96";#N/A,#N/A,FALSE,"059-96";#N/A,#N/A,FALSE,"076-96";#N/A,#N/A,FALSE,"019-97";#N/A,#N/A,FALSE,"021-97";#N/A,#N/A,FALSE,"022-97";#N/A,#N/A,FALSE,"028-97"}</definedName>
    <definedName name="agdagdad" localSheetId="73" hidden="1">{#N/A,#N/A,FALSE,"GERAL";#N/A,#N/A,FALSE,"012-96";#N/A,#N/A,FALSE,"018-96";#N/A,#N/A,FALSE,"027-96";#N/A,#N/A,FALSE,"059-96";#N/A,#N/A,FALSE,"076-96";#N/A,#N/A,FALSE,"019-97";#N/A,#N/A,FALSE,"021-97";#N/A,#N/A,FALSE,"022-97";#N/A,#N/A,FALSE,"028-97"}</definedName>
    <definedName name="agdagdad" hidden="1">{#N/A,#N/A,FALSE,"GERAL";#N/A,#N/A,FALSE,"012-96";#N/A,#N/A,FALSE,"018-96";#N/A,#N/A,FALSE,"027-96";#N/A,#N/A,FALSE,"059-96";#N/A,#N/A,FALSE,"076-96";#N/A,#N/A,FALSE,"019-97";#N/A,#N/A,FALSE,"021-97";#N/A,#N/A,FALSE,"022-97";#N/A,#N/A,FALSE,"028-97"}</definedName>
    <definedName name="agd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d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ge"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da" localSheetId="73" hidden="1">{"Sum WW A",#N/A,FALSE,"FY95SLS";"Sum WW B",#N/A,FALSE,"FY95SLS";"Sum US A",#N/A,FALSE,"FY95SLS";"Sum US B",#N/A,FALSE,"FY95SLS";"Sum US Bocg",#N/A,FALSE,"FY95SLS";"Sum Can A",#N/A,FALSE,"FY95SLS";"Sum Can B",#N/A,FALSE,"FY95SLS";"Sum Europe",#N/A,FALSE,"FY95SLS";"Sum Row",#N/A,FALSE,"FY95SLS"}</definedName>
    <definedName name="Agenda" hidden="1">{"Sum WW A",#N/A,FALSE,"FY95SLS";"Sum WW B",#N/A,FALSE,"FY95SLS";"Sum US A",#N/A,FALSE,"FY95SLS";"Sum US B",#N/A,FALSE,"FY95SLS";"Sum US Bocg",#N/A,FALSE,"FY95SLS";"Sum Can A",#N/A,FALSE,"FY95SLS";"Sum Can B",#N/A,FALSE,"FY95SLS";"Sum Europe",#N/A,FALSE,"FY95SLS";"Sum Row",#N/A,FALSE,"FY95SLS"}</definedName>
    <definedName name="age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gent">#REF!</definedName>
    <definedName name="AgentDirect">#REF!</definedName>
    <definedName name="agfd" localSheetId="73" hidden="1">{#N/A,#N/A,FALSE,"Balance SPS";#N/A,#N/A,FALSE,"P&amp;L_SPS"}</definedName>
    <definedName name="agfd" hidden="1">{#N/A,#N/A,FALSE,"Balance SPS";#N/A,#N/A,FALSE,"P&amp;L_SPS"}</definedName>
    <definedName name="AGFGF" localSheetId="73" hidden="1">{"Others",#N/A,TRUE,"OTHERS";"Análisis Ingresos por Familia","HojaI",TRUE,"MDFeb97";"Análisis Ingresos por Marca","HojaII",TRUE,"MDFeb97";"Costos y Desvíos por Marca","HojaIII",TRUE,"MDFeb97";"Control de Costos","HojaIV",TRUE,"MDFeb97"}</definedName>
    <definedName name="AGFGF" hidden="1">{"Others",#N/A,TRUE,"OTHERS";"Análisis Ingresos por Familia","HojaI",TRUE,"MDFeb97";"Análisis Ingresos por Marca","HojaII",TRUE,"MDFeb97";"Costos y Desvíos por Marca","HojaIII",TRUE,"MDFeb97";"Control de Costos","HojaIV",TRUE,"MDFeb97"}</definedName>
    <definedName name="agfggfdfda" localSheetId="73" hidden="1">{#N/A,#N/A,FALSE,"GERAL";#N/A,#N/A,FALSE,"012-96";#N/A,#N/A,FALSE,"018-96";#N/A,#N/A,FALSE,"027-96";#N/A,#N/A,FALSE,"059-96";#N/A,#N/A,FALSE,"076-96";#N/A,#N/A,FALSE,"019-97";#N/A,#N/A,FALSE,"021-97";#N/A,#N/A,FALSE,"022-97";#N/A,#N/A,FALSE,"028-97"}</definedName>
    <definedName name="agfggfdfda" hidden="1">{#N/A,#N/A,FALSE,"GERAL";#N/A,#N/A,FALSE,"012-96";#N/A,#N/A,FALSE,"018-96";#N/A,#N/A,FALSE,"027-96";#N/A,#N/A,FALSE,"059-96";#N/A,#N/A,FALSE,"076-96";#N/A,#N/A,FALSE,"019-97";#N/A,#N/A,FALSE,"021-97";#N/A,#N/A,FALSE,"022-97";#N/A,#N/A,FALSE,"028-97"}</definedName>
    <definedName name="agfs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f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gga" localSheetId="73" hidden="1">{#N/A,#N/A,FALSE,"GERAL";#N/A,#N/A,FALSE,"012-96";#N/A,#N/A,FALSE,"018-96";#N/A,#N/A,FALSE,"027-96";#N/A,#N/A,FALSE,"059-96";#N/A,#N/A,FALSE,"076-96";#N/A,#N/A,FALSE,"019-97";#N/A,#N/A,FALSE,"021-97";#N/A,#N/A,FALSE,"022-97";#N/A,#N/A,FALSE,"028-97"}</definedName>
    <definedName name="agga" hidden="1">{#N/A,#N/A,FALSE,"GERAL";#N/A,#N/A,FALSE,"012-96";#N/A,#N/A,FALSE,"018-96";#N/A,#N/A,FALSE,"027-96";#N/A,#N/A,FALSE,"059-96";#N/A,#N/A,FALSE,"076-96";#N/A,#N/A,FALSE,"019-97";#N/A,#N/A,FALSE,"021-97";#N/A,#N/A,FALSE,"022-97";#N/A,#N/A,FALSE,"028-97"}</definedName>
    <definedName name="agitannasmna" localSheetId="73" hidden="1">{#N/A,#N/A,FALSE,"GERAL";#N/A,#N/A,FALSE,"012-96";#N/A,#N/A,FALSE,"018-96";#N/A,#N/A,FALSE,"027-96";#N/A,#N/A,FALSE,"059-96";#N/A,#N/A,FALSE,"076-96";#N/A,#N/A,FALSE,"019-97";#N/A,#N/A,FALSE,"021-97";#N/A,#N/A,FALSE,"022-97";#N/A,#N/A,FALSE,"028-97"}</definedName>
    <definedName name="agitannasmna" hidden="1">{#N/A,#N/A,FALSE,"GERAL";#N/A,#N/A,FALSE,"012-96";#N/A,#N/A,FALSE,"018-96";#N/A,#N/A,FALSE,"027-96";#N/A,#N/A,FALSE,"059-96";#N/A,#N/A,FALSE,"076-96";#N/A,#N/A,FALSE,"019-97";#N/A,#N/A,FALSE,"021-97";#N/A,#N/A,FALSE,"022-97";#N/A,#N/A,FALSE,"028-97"}</definedName>
    <definedName name="agng" localSheetId="73" hidden="1">{#N/A,#N/A,FALSE,"Aging Summary";#N/A,#N/A,FALSE,"Ratio Analysis";#N/A,#N/A,FALSE,"Test 120 Day Accts";#N/A,#N/A,FALSE,"Tickmarks"}</definedName>
    <definedName name="agng" hidden="1">{#N/A,#N/A,FALSE,"Aging Summary";#N/A,#N/A,FALSE,"Ratio Analysis";#N/A,#N/A,FALSE,"Test 120 Day Accts";#N/A,#N/A,FALSE,"Tickmarks"}</definedName>
    <definedName name="Ago" localSheetId="73" hidden="1">{#N/A,#N/A,FALSE,"ET-CAPA";#N/A,#N/A,FALSE,"ET-PAG1";#N/A,#N/A,FALSE,"ET-PAG2";#N/A,#N/A,FALSE,"ET-PAG3";#N/A,#N/A,FALSE,"ET-PAG4";#N/A,#N/A,FALSE,"ET-PAG5"}</definedName>
    <definedName name="Ago" hidden="1">{#N/A,#N/A,FALSE,"ET-CAPA";#N/A,#N/A,FALSE,"ET-PAG1";#N/A,#N/A,FALSE,"ET-PAG2";#N/A,#N/A,FALSE,"ET-PAG3";#N/A,#N/A,FALSE,"ET-PAG4";#N/A,#N/A,FALSE,"ET-PAG5"}</definedName>
    <definedName name="agosto" localSheetId="73" hidden="1">{#N/A,#N/A,FALSE,"OUT  AREC"}</definedName>
    <definedName name="agosto" hidden="1">{#N/A,#N/A,FALSE,"OUT  AREC"}</definedName>
    <definedName name="agsdgdgasdg" localSheetId="73" hidden="1">{"Units A",#N/A,FALSE,"FY95SLS";"Units B",#N/A,FALSE,"FY95SLS"}</definedName>
    <definedName name="agsdgdgasdg" hidden="1">{"Units A",#N/A,FALSE,"FY95SLS";"Units B",#N/A,FALSE,"FY95SLS"}</definedName>
    <definedName name="agseg" localSheetId="73" hidden="1">{"Units A",#N/A,FALSE,"FY95SLS";"Units B",#N/A,FALSE,"FY95SLS"}</definedName>
    <definedName name="agseg" hidden="1">{"Units A",#N/A,FALSE,"FY95SLS";"Units B",#N/A,FALSE,"FY95SLS"}</definedName>
    <definedName name="agsgaghgfj" localSheetId="73" hidden="1">{#N/A,#N/A,FALSE,"Pharm";#N/A,#N/A,FALSE,"WWCM"}</definedName>
    <definedName name="agsgaghgfj" hidden="1">{#N/A,#N/A,FALSE,"Pharm";#N/A,#N/A,FALSE,"WWCM"}</definedName>
    <definedName name="agua" localSheetId="73" hidden="1">{#N/A,#N/A,FALSE,"GERAL";#N/A,#N/A,FALSE,"012-96";#N/A,#N/A,FALSE,"018-96";#N/A,#N/A,FALSE,"027-96";#N/A,#N/A,FALSE,"059-96";#N/A,#N/A,FALSE,"076-96";#N/A,#N/A,FALSE,"019-97";#N/A,#N/A,FALSE,"021-97";#N/A,#N/A,FALSE,"022-97";#N/A,#N/A,FALSE,"028-97"}</definedName>
    <definedName name="agua" hidden="1">{#N/A,#N/A,FALSE,"GERAL";#N/A,#N/A,FALSE,"012-96";#N/A,#N/A,FALSE,"018-96";#N/A,#N/A,FALSE,"027-96";#N/A,#N/A,FALSE,"059-96";#N/A,#N/A,FALSE,"076-96";#N/A,#N/A,FALSE,"019-97";#N/A,#N/A,FALSE,"021-97";#N/A,#N/A,FALSE,"022-97";#N/A,#N/A,FALSE,"028-97"}</definedName>
    <definedName name="Aguadilla">#REF!</definedName>
    <definedName name="ah" hidden="1">#REF!</definedName>
    <definedName name="ahfhasdg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fhasdg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HG" localSheetId="73" hidden="1">{"Units A",#N/A,FALSE,"FY95SLS";"Units B",#N/A,FALSE,"FY95SLS"}</definedName>
    <definedName name="AHG" hidden="1">{"Units A",#N/A,FALSE,"FY95SLS";"Units B",#N/A,FALSE,"FY95SLS"}</definedName>
    <definedName name="ahre" localSheetId="73" hidden="1">{"Pound Sterling",#N/A,TRUE,"PPD";"Pound Sterling",#N/A,TRUE,"Anaquest";"Pound Sterling",#N/A,TRUE,"Delta";"Pound Sterling",#N/A,TRUE,"INO"}</definedName>
    <definedName name="ahre" hidden="1">{"Pound Sterling",#N/A,TRUE,"PPD";"Pound Sterling",#N/A,TRUE,"Anaquest";"Pound Sterling",#N/A,TRUE,"Delta";"Pound Sterling",#N/A,TRUE,"INO"}</definedName>
    <definedName name="ahrh" localSheetId="73" hidden="1">{"Sum WW A",#N/A,FALSE,"FY95SLS";"Sum WW B",#N/A,FALSE,"FY95SLS";"Sum US A",#N/A,FALSE,"FY95SLS";"Sum US B",#N/A,FALSE,"FY95SLS";"Sum US Bocg",#N/A,FALSE,"FY95SLS";"Sum Can A",#N/A,FALSE,"FY95SLS";"Sum Can B",#N/A,FALSE,"FY95SLS";"Sum Europe",#N/A,FALSE,"FY95SLS";"Sum Row",#N/A,FALSE,"FY95SLS"}</definedName>
    <definedName name="ahrh" hidden="1">{"Sum WW A",#N/A,FALSE,"FY95SLS";"Sum WW B",#N/A,FALSE,"FY95SLS";"Sum US A",#N/A,FALSE,"FY95SLS";"Sum US B",#N/A,FALSE,"FY95SLS";"Sum US Bocg",#N/A,FALSE,"FY95SLS";"Sum Can A",#N/A,FALSE,"FY95SLS";"Sum Can B",#N/A,FALSE,"FY95SLS";"Sum Europe",#N/A,FALSE,"FY95SLS";"Sum Row",#N/A,FALSE,"FY95SLS"}</definedName>
    <definedName name="AIFOWEI" hidden="1">#REF!</definedName>
    <definedName name="aiofoasdf" hidden="1">#REF!</definedName>
    <definedName name="AIP" localSheetId="73" hidden="1">{#N/A,#N/A,FALSE,"Presentation by Unit";#N/A,#N/A,FALSE,"Presentation by BD";#N/A,#N/A,FALSE,"Presentation Split by Biggest U";#N/A,#N/A,FALSE,"Presentation Split by Area";#N/A,#N/A,FALSE,"Presentation Split by BD"}</definedName>
    <definedName name="AIP" hidden="1">{#N/A,#N/A,FALSE,"Presentation by Unit";#N/A,#N/A,FALSE,"Presentation by BD";#N/A,#N/A,FALSE,"Presentation Split by Biggest U";#N/A,#N/A,FALSE,"Presentation Split by Area";#N/A,#N/A,FALSE,"Presentation Split by BD"}</definedName>
    <definedName name="aj">#REF!</definedName>
    <definedName name="ajfkasdjf" hidden="1">#REF!</definedName>
    <definedName name="AJUSTE" localSheetId="73" hidden="1">{"Fecha_Dezembro",#N/A,FALSE,"FECHAMENTO-2002 ";"Defer_Dezermbro",#N/A,FALSE,"DIFERIDO";"Pis_Dezembro",#N/A,FALSE,"PIS COFINS";"Iss_Dezembro",#N/A,FALSE,"ISS"}</definedName>
    <definedName name="AJUSTE" hidden="1">{"Fecha_Dezembro",#N/A,FALSE,"FECHAMENTO-2002 ";"Defer_Dezermbro",#N/A,FALSE,"DIFERIDO";"Pis_Dezembro",#N/A,FALSE,"PIS COFINS";"Iss_Dezembro",#N/A,FALSE,"ISS"}</definedName>
    <definedName name="Ajustes"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juste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akshdk" localSheetId="73" hidden="1">{#N/A,#N/A,FALSE,"A";#N/A,#N/A,FALSE,"B"}</definedName>
    <definedName name="akshdk" hidden="1">{#N/A,#N/A,FALSE,"A";#N/A,#N/A,FALSE,"B"}</definedName>
    <definedName name="alexan" localSheetId="73" hidden="1">{#N/A,#N/A,FALSE,"REPORT"}</definedName>
    <definedName name="alexan" hidden="1">{#N/A,#N/A,FALSE,"REPORT"}</definedName>
    <definedName name="Alignment" hidden="1">"a1"</definedName>
    <definedName name="ALIMENTACAO">#REF!</definedName>
    <definedName name="all">#REF!</definedName>
    <definedName name="all00">#REF!,#REF!,#REF!,#REF!</definedName>
    <definedName name="ALLDEPR">#REF!</definedName>
    <definedName name="AllGPCInfo">#REF!</definedName>
    <definedName name="alloc">#REF!</definedName>
    <definedName name="ALLOCATION">#REF!</definedName>
    <definedName name="Allocation_Factor_Table">#REF!</definedName>
    <definedName name="Allocation_Factors">#REF!</definedName>
    <definedName name="AllocBilledDemand" localSheetId="27">'C-11'!#REF!</definedName>
    <definedName name="AllocBilledDemand" localSheetId="1">#REF!</definedName>
    <definedName name="AllocBilledDemand">[6]Allocators!$E$11:$P$11</definedName>
    <definedName name="AllocConsumption" localSheetId="27">'C-11'!#REF!</definedName>
    <definedName name="AllocConsumption" localSheetId="1">#REF!</definedName>
    <definedName name="AllocConsumption">[6]Allocators!$E$63:$P$63</definedName>
    <definedName name="AllocEnergy" localSheetId="27">'C-11'!#REF!</definedName>
    <definedName name="AllocEnergy" localSheetId="1">#REF!</definedName>
    <definedName name="AllocEnergy">[6]Allocators!$E$69:$P$69</definedName>
    <definedName name="AllocEnergyPeak" localSheetId="27">'C-11'!#REF!</definedName>
    <definedName name="AllocEnergyPeak" localSheetId="1">#REF!</definedName>
    <definedName name="AllocEnergyPeak">[6]Allocators!$E$71:$P$71</definedName>
    <definedName name="AllocLamps" localSheetId="27">'C-11'!#REF!</definedName>
    <definedName name="AllocLamps" localSheetId="1">#REF!</definedName>
    <definedName name="AllocLamps">[6]Allocators!$E$76:$P$76</definedName>
    <definedName name="AllocLampsCount" localSheetId="27">'C-11'!#REF!</definedName>
    <definedName name="AllocLampsCount" localSheetId="1">#REF!</definedName>
    <definedName name="AllocLampsCount">[6]Allocators!$E$75:$P$75</definedName>
    <definedName name="AllocMeterNCP" localSheetId="27">'C-11'!#REF!</definedName>
    <definedName name="AllocMeterNCP" localSheetId="1">#REF!</definedName>
    <definedName name="AllocMeterNCP">[6]Allocators!$E$13:$P$13</definedName>
    <definedName name="AllocMeters" localSheetId="27">'C-11'!#REF!</definedName>
    <definedName name="AllocMeters" localSheetId="1">#REF!</definedName>
    <definedName name="AllocMeters">[6]Allocators!$E$81:$P$81</definedName>
    <definedName name="AllocPrimaryNCP" localSheetId="27">'C-11'!#REF!</definedName>
    <definedName name="AllocPrimaryNCP" localSheetId="1">#REF!</definedName>
    <definedName name="AllocPrimaryNCP">[6]Allocators!$E$22:$P$22</definedName>
    <definedName name="AllocPrimaryWgtCust" localSheetId="27">'C-11'!#REF!</definedName>
    <definedName name="AllocPrimaryWgtCust" localSheetId="1">#REF!</definedName>
    <definedName name="AllocPrimaryWgtCust">[6]Allocators!$E$54:$P$54</definedName>
    <definedName name="AllocProduction" localSheetId="27">'C-11'!#REF!</definedName>
    <definedName name="AllocProduction" localSheetId="1">#REF!</definedName>
    <definedName name="AllocProduction">[6]Allocators!$E$45:$P$45</definedName>
    <definedName name="AllocRates" localSheetId="27">'C-11'!#REF!</definedName>
    <definedName name="AllocRates" localSheetId="1">#REF!</definedName>
    <definedName name="AllocRates">[6]Allocators!$E$10:$P$10</definedName>
    <definedName name="AllocSecondaryNCP" localSheetId="27">'C-11'!#REF!</definedName>
    <definedName name="AllocSecondaryNCP" localSheetId="1">#REF!</definedName>
    <definedName name="AllocSecondaryNCP">[6]Allocators!$E$25:$P$25</definedName>
    <definedName name="AllocSecondWgtCust" localSheetId="27">'C-11'!#REF!</definedName>
    <definedName name="AllocSecondWgtCust" localSheetId="1">#REF!</definedName>
    <definedName name="AllocSecondWgtCust">[6]Allocators!$E$57:$P$57</definedName>
    <definedName name="AllocSubstationCP" localSheetId="27">'C-11'!#REF!</definedName>
    <definedName name="AllocSubstationCP" localSheetId="1">#REF!</definedName>
    <definedName name="AllocSubstationCP">[6]Allocators!$E$37:$P$37</definedName>
    <definedName name="AllocTransCP" localSheetId="27">'C-11'!#REF!</definedName>
    <definedName name="AllocTransCP" localSheetId="1">#REF!</definedName>
    <definedName name="AllocTransCP">[6]Allocators!$E$31:$P$31</definedName>
    <definedName name="AllocTransNCP" localSheetId="27">'C-11'!#REF!</definedName>
    <definedName name="AllocTransNCP" localSheetId="1">#REF!</definedName>
    <definedName name="AllocTransNCP">[6]Allocators!$E$18:$P$18</definedName>
    <definedName name="AllocTransWgtCust" localSheetId="27">'C-11'!#REF!</definedName>
    <definedName name="AllocTransWgtCust" localSheetId="1">#REF!</definedName>
    <definedName name="AllocTransWgtCust">[6]Allocators!$E$60:$P$60</definedName>
    <definedName name="AllocWeightCust" localSheetId="27">'C-11'!#REF!</definedName>
    <definedName name="AllocWeightCust" localSheetId="1">#REF!</definedName>
    <definedName name="AllocWeightCust">[6]Allocators!$E$51:$P$51</definedName>
    <definedName name="AllTables" localSheetId="73">{2}</definedName>
    <definedName name="AllTables">{2}</definedName>
    <definedName name="AllTables_1" localSheetId="73">{2}</definedName>
    <definedName name="AllTables_1">{2}</definedName>
    <definedName name="AllTables_2" localSheetId="73">{2}</definedName>
    <definedName name="AllTables_2">{2}</definedName>
    <definedName name="AllTables_3" localSheetId="73">{2}</definedName>
    <definedName name="AllTables_3">{2}</definedName>
    <definedName name="AllTables_4" localSheetId="73">{2}</definedName>
    <definedName name="AllTables_4">{2}</definedName>
    <definedName name="AllTables_5" localSheetId="73">{2}</definedName>
    <definedName name="AllTables_5">{2}</definedName>
    <definedName name="AllTablesFlagler" localSheetId="73">{6}</definedName>
    <definedName name="AllTablesFlagler">{6}</definedName>
    <definedName name="AllTablesFlagler_1" localSheetId="73">{6}</definedName>
    <definedName name="AllTablesFlagler_1">{6}</definedName>
    <definedName name="AllTablesFlagler_2" localSheetId="73">{6}</definedName>
    <definedName name="AllTablesFlagler_2">{6}</definedName>
    <definedName name="AllTablesFlagler_3" localSheetId="73">{6}</definedName>
    <definedName name="AllTablesFlagler_3">{6}</definedName>
    <definedName name="AllTablesFlagler_4" localSheetId="73">{6}</definedName>
    <definedName name="AllTablesFlagler_4">{6}</definedName>
    <definedName name="AllTablesFlagler_5" localSheetId="73">{6}</definedName>
    <definedName name="AllTablesFlagler_5">{6}</definedName>
    <definedName name="allx" localSheetId="73" hidden="1">Allx3,Allx4,Allx5</definedName>
    <definedName name="allx" localSheetId="5" hidden="1">Allx3,Allx4,Allx5</definedName>
    <definedName name="allx" hidden="1">Allx3,Allx4,Allx5</definedName>
    <definedName name="almoxarifado" localSheetId="73" hidden="1">{#N/A,#N/A,TRUE,"Capa";#N/A,#N/A,TRUE,"Assumptions";#N/A,#N/A,TRUE,"R$LEG_Renda";#N/A,#N/A,TRUE,"USDLEG_Renda";#N/A,#N/A,TRUE,"GAAP_Renda";#N/A,#N/A,TRUE,"CUSTO";#N/A,#N/A,TRUE,"R$Comp";#N/A,#N/A,TRUE,"R$LEG_OE";#N/A,#N/A,TRUE,"USDLEG_OE";#N/A,#N/A,TRUE,"GAAP_OE";#N/A,#N/A,TRUE,"OIDLEGR$";#N/A,#N/A,TRUE,"OIDLEGUSD";#N/A,#N/A,TRUE,"OIDLEGGAAP"}</definedName>
    <definedName name="almoxarifado" hidden="1">{#N/A,#N/A,TRUE,"Capa";#N/A,#N/A,TRUE,"Assumptions";#N/A,#N/A,TRUE,"R$LEG_Renda";#N/A,#N/A,TRUE,"USDLEG_Renda";#N/A,#N/A,TRUE,"GAAP_Renda";#N/A,#N/A,TRUE,"CUSTO";#N/A,#N/A,TRUE,"R$Comp";#N/A,#N/A,TRUE,"R$LEG_OE";#N/A,#N/A,TRUE,"USDLEG_OE";#N/A,#N/A,TRUE,"GAAP_OE";#N/A,#N/A,TRUE,"OIDLEGR$";#N/A,#N/A,TRUE,"OIDLEGUSD";#N/A,#N/A,TRUE,"OIDLEGGAAP"}</definedName>
    <definedName name="ALTERIMP">#REF!</definedName>
    <definedName name="alternative" localSheetId="73" hidden="1">{#N/A,#N/A,FALSE,"Main Table"}</definedName>
    <definedName name="alternative" hidden="1">{#N/A,#N/A,FALSE,"Main Table"}</definedName>
    <definedName name="alternative1" localSheetId="73" hidden="1">{#N/A,#N/A,FALSE,"Main Table"}</definedName>
    <definedName name="alternative1" hidden="1">{#N/A,#N/A,FALSE,"Main Table"}</definedName>
    <definedName name="alternative2" localSheetId="73" hidden="1">{"'Demand Units'!$Z$2:$AF$53"}</definedName>
    <definedName name="alternative2" hidden="1">{"'Demand Units'!$Z$2:$AF$53"}</definedName>
    <definedName name="alternative3" localSheetId="73" hidden="1">{"'Demand Units'!$Z$2:$AF$53"}</definedName>
    <definedName name="alternative3" hidden="1">{"'Demand Units'!$Z$2:$AF$53"}</definedName>
    <definedName name="alternative4" localSheetId="73" hidden="1">{#N/A,#N/A,FALSE,"Main Table"}</definedName>
    <definedName name="alternative4" hidden="1">{#N/A,#N/A,FALSE,"Main Table"}</definedName>
    <definedName name="alternative5" localSheetId="73" hidden="1">{"Monthly6Q",#N/A,FALSE,"0614ESL"}</definedName>
    <definedName name="alternative5" hidden="1">{"Monthly6Q",#N/A,FALSE,"0614ESL"}</definedName>
    <definedName name="alternative6" localSheetId="73" hidden="1">{#N/A,#N/A,FALSE,"Main Table"}</definedName>
    <definedName name="alternative6" hidden="1">{#N/A,#N/A,FALSE,"Main Table"}</definedName>
    <definedName name="ALTERVER">#REF!</definedName>
    <definedName name="ALTT" localSheetId="73">{2}</definedName>
    <definedName name="ALTT">{2}</definedName>
    <definedName name="ALTT_1" localSheetId="73">{2}</definedName>
    <definedName name="ALTT_1">{2}</definedName>
    <definedName name="ALTT_2" localSheetId="73">{2}</definedName>
    <definedName name="ALTT_2">{2}</definedName>
    <definedName name="ALTT_3" localSheetId="73">{2}</definedName>
    <definedName name="ALTT_3">{2}</definedName>
    <definedName name="ALTT_4" localSheetId="73">{2}</definedName>
    <definedName name="ALTT_4">{2}</definedName>
    <definedName name="ALTT_5" localSheetId="73">{2}</definedName>
    <definedName name="ALTT_5">{2}</definedName>
    <definedName name="alyson"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alyson" hidden="1">{#N/A,#N/A,FALSE,"Australia";#N/A,#N/A,FALSE,"Austria";#N/A,#N/A,FALSE,"Belgium";#N/A,#N/A,FALSE,"Canada";#N/A,#N/A,FALSE,"France";#N/A,#N/A,FALSE,"Germany";#N/A,#N/A,FALSE,"Hong Kong";#N/A,#N/A,FALSE,"Italy";#N/A,#N/A,FALSE,"Japan";#N/A,#N/A,FALSE,"Korea";#N/A,#N/A,FALSE,"Mexico";#N/A,#N/A,FALSE,"Poland";#N/A,#N/A,FALSE,"Spain";#N/A,#N/A,FALSE,"Switzerland";#N/A,#N/A,FALSE,"UK"}</definedName>
    <definedName name="am" localSheetId="73" hidden="1">{"'A'!$A$1:$AH$71","'TOC'!$J$29"}</definedName>
    <definedName name="am" hidden="1">{"'A'!$A$1:$AH$71","'TOC'!$J$29"}</definedName>
    <definedName name="Amend">#REF!</definedName>
    <definedName name="Amo_Cons">#REF!</definedName>
    <definedName name="Amo_Norte">#REF!</definedName>
    <definedName name="Amo_Sur">#REF!</definedName>
    <definedName name="Amoal_Cons">#REF!</definedName>
    <definedName name="Amoal_Norte">#REF!</definedName>
    <definedName name="Amoal_Sur">#REF!</definedName>
    <definedName name="amocon">#REF!</definedName>
    <definedName name="Amoor_Cons">#REF!</definedName>
    <definedName name="Amoor_Norte">#REF!</definedName>
    <definedName name="Amoor_Sur">#REF!</definedName>
    <definedName name="amort">#REF!</definedName>
    <definedName name="Amortization">#REF!</definedName>
    <definedName name="amortization_term">#REF!</definedName>
    <definedName name="AMORTIZATION_YEAR">#REF!</definedName>
    <definedName name="AmortizationOfDeferredFinancingCosts">#REF!</definedName>
    <definedName name="AMOUNT">#REF!</definedName>
    <definedName name="amt">#REF!</definedName>
    <definedName name="Amt_cents">#REF!</definedName>
    <definedName name="Amt_thousands">#REF!</definedName>
    <definedName name="an" hidden="1">#REF!</definedName>
    <definedName name="anal1" localSheetId="73" hidden="1">{#N/A,#N/A,FALSE,"Aging Summary";#N/A,#N/A,FALSE,"Ratio Analysis";#N/A,#N/A,FALSE,"Test 120 Day Accts";#N/A,#N/A,FALSE,"Tickmarks"}</definedName>
    <definedName name="anal1" hidden="1">{#N/A,#N/A,FALSE,"Aging Summary";#N/A,#N/A,FALSE,"Ratio Analysis";#N/A,#N/A,FALSE,"Test 120 Day Accts";#N/A,#N/A,FALSE,"Tickmarks"}</definedName>
    <definedName name="AnalisarAterro">#REF!</definedName>
    <definedName name="AnalisarCorte">#REF!</definedName>
    <definedName name="analysis" localSheetId="73" hidden="1">{#N/A,#N/A,FALSE,"Aging Summary";#N/A,#N/A,FALSE,"Ratio Analysis";#N/A,#N/A,FALSE,"Test 120 Day Accts";#N/A,#N/A,FALSE,"Tickmarks"}</definedName>
    <definedName name="analysis" hidden="1">{#N/A,#N/A,FALSE,"Aging Summary";#N/A,#N/A,FALSE,"Ratio Analysis";#N/A,#N/A,FALSE,"Test 120 Day Accts";#N/A,#N/A,FALSE,"Tickmarks"}</definedName>
    <definedName name="Analysts" localSheetId="73" hidden="1">{#N/A,#N/A,FALSE,"Calculator"}</definedName>
    <definedName name="Analysts" hidden="1">{#N/A,#N/A,FALSE,"Calculator"}</definedName>
    <definedName name="andre"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1"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re11"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andy" localSheetId="73" hidden="1">{#N/A,#N/A,FALSE,"REPORT"}</definedName>
    <definedName name="andy" hidden="1">{#N/A,#N/A,FALSE,"REPORT"}</definedName>
    <definedName name="Anexo" localSheetId="73" hidden="1">{#N/A,#N/A,FALSE,"GERAL";#N/A,#N/A,FALSE,"012-96";#N/A,#N/A,FALSE,"018-96";#N/A,#N/A,FALSE,"027-96";#N/A,#N/A,FALSE,"059-96";#N/A,#N/A,FALSE,"076-96";#N/A,#N/A,FALSE,"019-97";#N/A,#N/A,FALSE,"021-97";#N/A,#N/A,FALSE,"022-97";#N/A,#N/A,FALSE,"028-97"}</definedName>
    <definedName name="Anexo" hidden="1">{#N/A,#N/A,FALSE,"GERAL";#N/A,#N/A,FALSE,"012-96";#N/A,#N/A,FALSE,"018-96";#N/A,#N/A,FALSE,"027-96";#N/A,#N/A,FALSE,"059-96";#N/A,#N/A,FALSE,"076-96";#N/A,#N/A,FALSE,"019-97";#N/A,#N/A,FALSE,"021-97";#N/A,#N/A,FALSE,"022-97";#N/A,#N/A,FALSE,"028-97"}</definedName>
    <definedName name="anexoss">#REF!,#REF!,#REF!,#REF!,#REF!,#REF!,#REF!,#REF!,#REF!,#REF!,#REF!,#REF!,#REF!,#REF!,#REF!</definedName>
    <definedName name="anfjlkhajd" localSheetId="73" hidden="1">{#N/A,#N/A,FALSE,"DBK";#N/A,#N/A,FALSE,"102-1";#N/A,#N/A,FALSE,"102-2";#N/A,#N/A,FALSE,"102-447";#N/A,#N/A,FALSE,"441-60"}</definedName>
    <definedName name="anfjlkhajd" hidden="1">{#N/A,#N/A,FALSE,"DBK";#N/A,#N/A,FALSE,"102-1";#N/A,#N/A,FALSE,"102-2";#N/A,#N/A,FALSE,"102-447";#N/A,#N/A,FALSE,"441-60"}</definedName>
    <definedName name="anise" localSheetId="73" hidden="1">{"charmin",#N/A,FALSE,"FMAM II"}</definedName>
    <definedName name="anise" hidden="1">{"charmin",#N/A,FALSE,"FMAM II"}</definedName>
    <definedName name="anise2" localSheetId="73" hidden="1">{"charmin",#N/A,FALSE,"FMAM II"}</definedName>
    <definedName name="anise2" hidden="1">{"charmin",#N/A,FALSE,"FMAM II"}</definedName>
    <definedName name="anisev" localSheetId="73" hidden="1">{"charmin",#N/A,FALSE,"FMAM II"}</definedName>
    <definedName name="anisev" hidden="1">{"charmin",#N/A,FALSE,"FMAM II"}</definedName>
    <definedName name="anisey" localSheetId="73" hidden="1">{"charmin",#N/A,FALSE,"FMAM II"}</definedName>
    <definedName name="anisey" hidden="1">{"charmin",#N/A,FALSE,"FMAM II"}</definedName>
    <definedName name="Anko"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ko"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ANM" localSheetId="73" hidden="1">{"'comite'!$A$9:$G$44","'comite'!$A$1:$G$6"}</definedName>
    <definedName name="ANM" hidden="1">{"'comite'!$A$9:$G$44","'comite'!$A$1:$G$6"}</definedName>
    <definedName name="ann">#REF!</definedName>
    <definedName name="Anne" localSheetId="73" hidden="1">{#N/A,#N/A,FALSE,"TOC";#N/A,#N/A,FALSE,"Fin Hilits";#N/A,#N/A,FALSE,"Fin Fcst";#N/A,#N/A,FALSE,"IS YTD";#N/A,#N/A,FALSE,"IS MTD&amp;YTD";#N/A,#N/A,FALSE,"IS YTD vs. Plan";#N/A,#N/A,FALSE,"Balance Sheet";#N/A,#N/A,FALSE,"CashFlow";#N/A,#N/A,FALSE,"Cap Summary";#N/A,#N/A,FALSE,"Options"}</definedName>
    <definedName name="Anne" hidden="1">{#N/A,#N/A,FALSE,"TOC";#N/A,#N/A,FALSE,"Fin Hilits";#N/A,#N/A,FALSE,"Fin Fcst";#N/A,#N/A,FALSE,"IS YTD";#N/A,#N/A,FALSE,"IS MTD&amp;YTD";#N/A,#N/A,FALSE,"IS YTD vs. Plan";#N/A,#N/A,FALSE,"Balance Sheet";#N/A,#N/A,FALSE,"CashFlow";#N/A,#N/A,FALSE,"Cap Summary";#N/A,#N/A,FALSE,"Options"}</definedName>
    <definedName name="Anne_1" localSheetId="73" hidden="1">{#N/A,#N/A,FALSE,"TOC";#N/A,#N/A,FALSE,"Fin Hilits";#N/A,#N/A,FALSE,"Fin Fcst";#N/A,#N/A,FALSE,"IS YTD";#N/A,#N/A,FALSE,"IS MTD&amp;YTD";#N/A,#N/A,FALSE,"IS YTD vs. Plan";#N/A,#N/A,FALSE,"Balance Sheet";#N/A,#N/A,FALSE,"CashFlow";#N/A,#N/A,FALSE,"Cap Summary";#N/A,#N/A,FALSE,"Options"}</definedName>
    <definedName name="Anne_1" hidden="1">{#N/A,#N/A,FALSE,"TOC";#N/A,#N/A,FALSE,"Fin Hilits";#N/A,#N/A,FALSE,"Fin Fcst";#N/A,#N/A,FALSE,"IS YTD";#N/A,#N/A,FALSE,"IS MTD&amp;YTD";#N/A,#N/A,FALSE,"IS YTD vs. Plan";#N/A,#N/A,FALSE,"Balance Sheet";#N/A,#N/A,FALSE,"CashFlow";#N/A,#N/A,FALSE,"Cap Summary";#N/A,#N/A,FALSE,"Options"}</definedName>
    <definedName name="Annexe7" localSheetId="73" hidden="1">{#N/A,#N/A,TRUE,"Sommaire";#N/A,#N/A,TRUE,"Alcatel Alsthom";#N/A,#N/A,TRUE,"CFA_CIM_SOFICIM";#N/A,#N/A,TRUE,"GO_SIKL_Cemilec";#N/A,#N/A,TRUE,"CIVELEC_OR";#N/A,#N/A,TRUE,"Tréso nette";#N/A,#N/A,TRUE,"Passage";#N/A,#N/A,TRUE,"Résultat financier";#N/A,#N/A,TRUE,"Résultat financier (suite)";#N/A,#N/A,TRUE,"Résultat cumulé";#N/A,#N/A,TRUE,"Annexe 1";#N/A,#N/A,TRUE,"Annexe 2";#N/A,#N/A,TRUE,"Annexe 3";#N/A,#N/A,TRUE,"Annexe 4";#N/A,#N/A,TRUE,"Annexe 5"}</definedName>
    <definedName name="Annexe7" hidden="1">{#N/A,#N/A,TRUE,"Sommaire";#N/A,#N/A,TRUE,"Alcatel Alsthom";#N/A,#N/A,TRUE,"CFA_CIM_SOFICIM";#N/A,#N/A,TRUE,"GO_SIKL_Cemilec";#N/A,#N/A,TRUE,"CIVELEC_OR";#N/A,#N/A,TRUE,"Tréso nette";#N/A,#N/A,TRUE,"Passage";#N/A,#N/A,TRUE,"Résultat financier";#N/A,#N/A,TRUE,"Résultat financier (suite)";#N/A,#N/A,TRUE,"Résultat cumulé";#N/A,#N/A,TRUE,"Annexe 1";#N/A,#N/A,TRUE,"Annexe 2";#N/A,#N/A,TRUE,"Annexe 3";#N/A,#N/A,TRUE,"Annexe 4";#N/A,#N/A,TRUE,"Annexe 5"}</definedName>
    <definedName name="AnnoucementDate">#REF!</definedName>
    <definedName name="annual">#REF!</definedName>
    <definedName name="Annual_capacity">#REF!</definedName>
    <definedName name="Annual_Capacity_Aughinish_Shannon">#REF!</definedName>
    <definedName name="Annual_capacity_ESB_ROI_Moffat">#REF!</definedName>
    <definedName name="Annual_capacity_ESB_ROI_Shannon">#REF!</definedName>
    <definedName name="Annual_capacity_Great_Island_Moffat">#REF!</definedName>
    <definedName name="Annual_capacity_Great_Island_Shannon">#REF!</definedName>
    <definedName name="Annual_capacity_Moffat">#REF!</definedName>
    <definedName name="Annual_capacity_SLNG">#REF!</definedName>
    <definedName name="Annual_capacity_Whitegate_Moffat">#REF!</definedName>
    <definedName name="Annual_capacity_Whitegate_Shannon">#REF!</definedName>
    <definedName name="Annual_interest_rate">#REF!</definedName>
    <definedName name="annualrev">#REF!</definedName>
    <definedName name="añoppp">#REF!</definedName>
    <definedName name="añoregu">#REF!</definedName>
    <definedName name="añotot">#REF!</definedName>
    <definedName name="anscount" hidden="1">1</definedName>
    <definedName name="antecipações" localSheetId="73" hidden="1">{"Fecha_Outubro",#N/A,FALSE,"FECHAMENTO-2002 ";"Defer_Outubro",#N/A,FALSE,"DIFERIDO";"Pis_Outubro",#N/A,FALSE,"PIS COFINS";"Iss_Outubro",#N/A,FALSE,"ISS"}</definedName>
    <definedName name="antecipações" hidden="1">{"Fecha_Outubro",#N/A,FALSE,"FECHAMENTO-2002 ";"Defer_Outubro",#N/A,FALSE,"DIFERIDO";"Pis_Outubro",#N/A,FALSE,"PIS COFINS";"Iss_Outubro",#N/A,FALSE,"ISS"}</definedName>
    <definedName name="AODASLDFK" hidden="1">#REF!</definedName>
    <definedName name="aosdf" hidden="1">#REF!</definedName>
    <definedName name="ap" localSheetId="73" hidden="1">{"Fecha_Novembro",#N/A,FALSE,"FECHAMENTO-2002 ";"Defer_Novembro",#N/A,FALSE,"DIFERIDO";"Pis_Novembro",#N/A,FALSE,"PIS COFINS";"Iss_Novembro",#N/A,FALSE,"ISS"}</definedName>
    <definedName name="ap" hidden="1">{"Fecha_Novembro",#N/A,FALSE,"FECHAMENTO-2002 ";"Defer_Novembro",#N/A,FALSE,"DIFERIDO";"Pis_Novembro",#N/A,FALSE,"PIS COFINS";"Iss_Novembro",#N/A,FALSE,"ISS"}</definedName>
    <definedName name="ap_break">#REF!</definedName>
    <definedName name="APA">#REF!</definedName>
    <definedName name="ap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p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pl">#REF!</definedName>
    <definedName name="APN">#REF!</definedName>
    <definedName name="app_2">#REF!</definedName>
    <definedName name="app_capex">#REF!</definedName>
    <definedName name="Applicant">#REF!</definedName>
    <definedName name="Applicant_Damage">#REF!</definedName>
    <definedName name="Applicant_Damage_Component_Type">#REF!</definedName>
    <definedName name="Applicant_Damage_Id">#REF!</definedName>
    <definedName name="APPLICATION_NOT_SUBMITTED">#REF!</definedName>
    <definedName name="APPLICATIONS_SUBMITTED">#REF!</definedName>
    <definedName name="apprStatus">#REF!</definedName>
    <definedName name="apr">#REF!</definedName>
    <definedName name="aqa" localSheetId="73">{"Book1","DOC&amp;DWG.xls"}</definedName>
    <definedName name="aqa">{"Book1","DOC&amp;DWG.xls"}</definedName>
    <definedName name="aqa_1" localSheetId="73">{"Book1","DOC&amp;DWG.xls"}</definedName>
    <definedName name="aqa_1">{"Book1","DOC&amp;DWG.xls"}</definedName>
    <definedName name="aqa_2" localSheetId="73">{"Book1","DOC&amp;DWG.xls"}</definedName>
    <definedName name="aqa_2">{"Book1","DOC&amp;DWG.xls"}</definedName>
    <definedName name="aqa_3" localSheetId="73">{"Book1","DOC&amp;DWG.xls"}</definedName>
    <definedName name="aqa_3">{"Book1","DOC&amp;DWG.xls"}</definedName>
    <definedName name="aqa_4" localSheetId="73">{"Book1","DOC&amp;DWG.xls"}</definedName>
    <definedName name="aqa_4">{"Book1","DOC&amp;DWG.xls"}</definedName>
    <definedName name="aqa_5" localSheetId="73">{"Book1","DOC&amp;DWG.xls"}</definedName>
    <definedName name="aqa_5">{"Book1","DOC&amp;DWG.xls"}</definedName>
    <definedName name="aqaqaqaqaqaqaqaq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aqaqaqaqaq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aqaqsdd"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AQE" localSheetId="73" hidden="1">{"'표지'!$B$5"}</definedName>
    <definedName name="AQE" hidden="1">{"'표지'!$B$5"}</definedName>
    <definedName name="aqqqq" localSheetId="73" hidden="1">{"'Sheet1'!$A$1:$H$36"}</definedName>
    <definedName name="aqqqq" hidden="1">{"'Sheet1'!$A$1:$H$36"}</definedName>
    <definedName name="AQW" hidden="1">#REF!</definedName>
    <definedName name="AR" localSheetId="73" hidden="1">{#N/A,#N/A,FALSE,"Aging Summary";#N/A,#N/A,FALSE,"Ratio Analysis";#N/A,#N/A,FALSE,"Test 120 Day Accts";#N/A,#N/A,FALSE,"Tickmarks"}</definedName>
    <definedName name="AR" hidden="1">{#N/A,#N/A,FALSE,"Aging Summary";#N/A,#N/A,FALSE,"Ratio Analysis";#N/A,#N/A,FALSE,"Test 120 Day Accts";#N/A,#N/A,FALSE,"Tickmarks"}</definedName>
    <definedName name="ar60days"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r60days"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ARAFE" localSheetId="73" hidden="1">{"Resumen",#N/A,FALSE,"Sheet1";"Detalle",#N/A,FALSE,"Sheet1"}</definedName>
    <definedName name="ARAFE" hidden="1">{"Resumen",#N/A,FALSE,"Sheet1";"Detalle",#N/A,FALSE,"Sheet1"}</definedName>
    <definedName name="arc_int">#REF!</definedName>
    <definedName name="ar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rea_CostSchedule">#REF!</definedName>
    <definedName name="Área_impressão_IM">#REF!</definedName>
    <definedName name="Area_Name1" hidden="1">#REF!</definedName>
    <definedName name="Area_Name6" hidden="1">#REF!</definedName>
    <definedName name="Area_ProdSchedule">#REF!</definedName>
    <definedName name="Area_Qtr">#REF!</definedName>
    <definedName name="ARECIBO_AR___DMS_100">#REF!</definedName>
    <definedName name="arew" localSheetId="73" hidden="1">{"cap_structure",#N/A,FALSE,"Graph-Mkt Cap";"price",#N/A,FALSE,"Graph-Price";"ebit",#N/A,FALSE,"Graph-EBITDA";"ebitda",#N/A,FALSE,"Graph-EBITDA"}</definedName>
    <definedName name="arew" hidden="1">{"cap_structure",#N/A,FALSE,"Graph-Mkt Cap";"price",#N/A,FALSE,"Graph-Price";"ebit",#N/A,FALSE,"Graph-EBITDA";"ebitda",#N/A,FALSE,"Graph-EBITDA"}</definedName>
    <definedName name="arg" localSheetId="73" hidden="1">{"inputs raw data",#N/A,TRUE,"INPUT"}</definedName>
    <definedName name="arg" hidden="1">{"inputs raw data",#N/A,TRUE,"INPUT"}</definedName>
    <definedName name="argaeheah" localSheetId="73" hidden="1">{#N/A,#N/A,FALSE,"Calculator"}</definedName>
    <definedName name="argaeheah" hidden="1">{#N/A,#N/A,FALSE,"Calculator"}</definedName>
    <definedName name="ArmaPPA" localSheetId="73" hidden="1">{#N/A,#N/A,FALSE,"Sheet8";#N/A,#N/A,FALSE,"Sheet7"}</definedName>
    <definedName name="ArmaPPA" hidden="1">{#N/A,#N/A,FALSE,"Sheet8";#N/A,#N/A,FALSE,"Sheet7"}</definedName>
    <definedName name="ARO_BALANCE">#REF!</definedName>
    <definedName name="arpub">#REF!</definedName>
    <definedName name="arr" localSheetId="73" hidden="1">{#N/A,#N/A,FALSE,"Sheet3"}</definedName>
    <definedName name="arr" hidden="1">{#N/A,#N/A,FALSE,"Sheet3"}</definedName>
    <definedName name="Array_TariffSummary" localSheetId="27">'C-11'!#REF!</definedName>
    <definedName name="Array_TariffSummary" localSheetId="1">#REF!</definedName>
    <definedName name="Array_TariffSummary">[7]TariffSummary!$C$6:$X$21</definedName>
    <definedName name="ARROYO_AY_DMS_100">#REF!</definedName>
    <definedName name="arsdf" localSheetId="73" hidden="1">{#N/A,#N/A,FALSE,"Aging Summary";#N/A,#N/A,FALSE,"Ratio Analysis";#N/A,#N/A,FALSE,"Test 120 Day Accts";#N/A,#N/A,FALSE,"Tickmarks"}</definedName>
    <definedName name="arsdf" hidden="1">{#N/A,#N/A,FALSE,"Aging Summary";#N/A,#N/A,FALSE,"Ratio Analysis";#N/A,#N/A,FALSE,"Test 120 Day Accts";#N/A,#N/A,FALSE,"Tickmarks"}</definedName>
    <definedName name="arsdfa" localSheetId="73" hidden="1">{#N/A,#N/A,FALSE,"Aging Summary";#N/A,#N/A,FALSE,"Ratio Analysis";#N/A,#N/A,FALSE,"Test 120 Day Accts";#N/A,#N/A,FALSE,"Tickmarks"}</definedName>
    <definedName name="arsdfa" hidden="1">{#N/A,#N/A,FALSE,"Aging Summary";#N/A,#N/A,FALSE,"Ratio Analysis";#N/A,#N/A,FALSE,"Test 120 Day Accts";#N/A,#N/A,FALSE,"Tickmarks"}</definedName>
    <definedName name="ART" localSheetId="73" hidden="1">{#N/A,#N/A,TRUE,"GRAND TOTAL";#N/A,#N/A,TRUE,"SAM'S";#N/A,#N/A,TRUE,"SUPERCENTER";#N/A,#N/A,TRUE,"MEXICO";#N/A,#N/A,TRUE,"FOOD";#N/A,#N/A,TRUE,"TOTAL WITHOUT CIFRA TAB"}</definedName>
    <definedName name="ART" hidden="1">{#N/A,#N/A,TRUE,"GRAND TOTAL";#N/A,#N/A,TRUE,"SAM'S";#N/A,#N/A,TRUE,"SUPERCENTER";#N/A,#N/A,TRUE,"MEXICO";#N/A,#N/A,TRUE,"FOOD";#N/A,#N/A,TRUE,"TOTAL WITHOUT CIFRA TAB"}</definedName>
    <definedName name="ARTT">#REF!</definedName>
    <definedName name="as" localSheetId="7" hidden="1">#REF!</definedName>
    <definedName name="as" localSheetId="6" hidden="1">#REF!</definedName>
    <definedName name="as" localSheetId="25" hidden="1">#REF!</definedName>
    <definedName name="AS" localSheetId="73" hidden="1">{#N/A,#N/A,FALSE,"GERAL";#N/A,#N/A,FALSE,"012-96";#N/A,#N/A,FALSE,"018-96";#N/A,#N/A,FALSE,"027-96";#N/A,#N/A,FALSE,"059-96";#N/A,#N/A,FALSE,"076-96";#N/A,#N/A,FALSE,"019-97";#N/A,#N/A,FALSE,"021-97";#N/A,#N/A,FALSE,"022-97";#N/A,#N/A,FALSE,"028-97"}</definedName>
    <definedName name="as" hidden="1">#REF!</definedName>
    <definedName name="AS_1" localSheetId="73" hidden="1">{"bs",#N/A,FALSE,"SCF"}</definedName>
    <definedName name="AS_1" hidden="1">{"bs",#N/A,FALSE,"SCF"}</definedName>
    <definedName name="AS_2" localSheetId="73" hidden="1">{"bs",#N/A,FALSE,"SCF"}</definedName>
    <definedName name="AS_2" hidden="1">{"bs",#N/A,FALSE,"SCF"}</definedName>
    <definedName name="AS2DocOpenMode" hidden="1">"AS2DocumentEdit"</definedName>
    <definedName name="AS2HasNoAutoHeaderFooter" hidden="1">" "</definedName>
    <definedName name="AS2LinkLS" hidden="1">#REF!</definedName>
    <definedName name="AS2NamedRange" hidden="1">2</definedName>
    <definedName name="AS2ReportLS" hidden="1">1</definedName>
    <definedName name="AS2StaticLS" hidden="1">#REF!</definedName>
    <definedName name="AS2SyncStepLS" hidden="1">0</definedName>
    <definedName name="AS2TickmarkLS" localSheetId="7" hidden="1">#REF!</definedName>
    <definedName name="AS2TickmarkLS" localSheetId="6" hidden="1">#REF!</definedName>
    <definedName name="AS2TickmarkLS" localSheetId="25" hidden="1">#REF!</definedName>
    <definedName name="AS2TickmarkLS" hidden="1">#REF!</definedName>
    <definedName name="AS2VersionLS" hidden="1">300</definedName>
    <definedName name="asa" localSheetId="73" hidden="1">{#N/A,#N/A,FALSE,"GERAL";#N/A,#N/A,FALSE,"012-96";#N/A,#N/A,FALSE,"018-96";#N/A,#N/A,FALSE,"027-96";#N/A,#N/A,FALSE,"059-96";#N/A,#N/A,FALSE,"076-96";#N/A,#N/A,FALSE,"019-97";#N/A,#N/A,FALSE,"021-97";#N/A,#N/A,FALSE,"022-97";#N/A,#N/A,FALSE,"028-97"}</definedName>
    <definedName name="asa" hidden="1">{#N/A,#N/A,FALSE,"GERAL";#N/A,#N/A,FALSE,"012-96";#N/A,#N/A,FALSE,"018-96";#N/A,#N/A,FALSE,"027-96";#N/A,#N/A,FALSE,"059-96";#N/A,#N/A,FALSE,"076-96";#N/A,#N/A,FALSE,"019-97";#N/A,#N/A,FALSE,"021-97";#N/A,#N/A,FALSE,"022-97";#N/A,#N/A,FALSE,"028-97"}</definedName>
    <definedName name="âsa" localSheetId="73" hidden="1">{#N/A,#N/A,FALSE,"ER_PB";#N/A,#N/A,FALSE,"ER_RATIO_PB";#N/A,#N/A,FALSE,"ER_PU";#N/A,#N/A,FALSE,"ER_RATIO_PU"}</definedName>
    <definedName name="âsa" hidden="1">{#N/A,#N/A,FALSE,"ER_PB";#N/A,#N/A,FALSE,"ER_RATIO_PB";#N/A,#N/A,FALSE,"ER_PU";#N/A,#N/A,FALSE,"ER_RATIO_PU"}</definedName>
    <definedName name="asaasas" localSheetId="73" hidden="1">{#N/A,#N/A,FALSE,"GERAL";#N/A,#N/A,FALSE,"012-96";#N/A,#N/A,FALSE,"018-96";#N/A,#N/A,FALSE,"027-96";#N/A,#N/A,FALSE,"059-96";#N/A,#N/A,FALSE,"076-96";#N/A,#N/A,FALSE,"019-97";#N/A,#N/A,FALSE,"021-97";#N/A,#N/A,FALSE,"022-97";#N/A,#N/A,FALSE,"028-97"}</definedName>
    <definedName name="asaasas" hidden="1">{#N/A,#N/A,FALSE,"GERAL";#N/A,#N/A,FALSE,"012-96";#N/A,#N/A,FALSE,"018-96";#N/A,#N/A,FALSE,"027-96";#N/A,#N/A,FALSE,"059-96";#N/A,#N/A,FALSE,"076-96";#N/A,#N/A,FALSE,"019-97";#N/A,#N/A,FALSE,"021-97";#N/A,#N/A,FALSE,"022-97";#N/A,#N/A,FALSE,"028-97"}</definedName>
    <definedName name="ASAH" localSheetId="73" hidden="1">{"Pound Sterling",#N/A,TRUE,"PPD";"Pound Sterling",#N/A,TRUE,"Anaquest";"Pound Sterling",#N/A,TRUE,"Delta";"Pound Sterling",#N/A,TRUE,"INO"}</definedName>
    <definedName name="ASAH" hidden="1">{"Pound Sterling",#N/A,TRUE,"PPD";"Pound Sterling",#N/A,TRUE,"Anaquest";"Pound Sterling",#N/A,TRUE,"Delta";"Pound Sterling",#N/A,TRUE,"INO"}</definedName>
    <definedName name="asas" localSheetId="73" hidden="1">{#N/A,#N/A,FALSE,"Pharm";#N/A,#N/A,FALSE,"WWCM"}</definedName>
    <definedName name="asas" hidden="1">{#N/A,#N/A,FALSE,"Pharm";#N/A,#N/A,FALSE,"WWCM"}</definedName>
    <definedName name="asasa" localSheetId="73" hidden="1">{#N/A,#N/A,FALSE,"GERAL";#N/A,#N/A,FALSE,"012-96";#N/A,#N/A,FALSE,"018-96";#N/A,#N/A,FALSE,"027-96";#N/A,#N/A,FALSE,"059-96";#N/A,#N/A,FALSE,"076-96";#N/A,#N/A,FALSE,"019-97";#N/A,#N/A,FALSE,"021-97";#N/A,#N/A,FALSE,"022-97";#N/A,#N/A,FALSE,"028-97"}</definedName>
    <definedName name="asasa" hidden="1">{#N/A,#N/A,FALSE,"GERAL";#N/A,#N/A,FALSE,"012-96";#N/A,#N/A,FALSE,"018-96";#N/A,#N/A,FALSE,"027-96";#N/A,#N/A,FALSE,"059-96";#N/A,#N/A,FALSE,"076-96";#N/A,#N/A,FALSE,"019-97";#N/A,#N/A,FALSE,"021-97";#N/A,#N/A,FALSE,"022-97";#N/A,#N/A,FALSE,"028-97"}</definedName>
    <definedName name="asASas" localSheetId="7" hidden="1">#REF!</definedName>
    <definedName name="asASas" localSheetId="6" hidden="1">#REF!</definedName>
    <definedName name="asASas" localSheetId="25" hidden="1">#REF!</definedName>
    <definedName name="asasas" localSheetId="73" hidden="1">{#N/A,#N/A,FALSE,"GERAL";#N/A,#N/A,FALSE,"012-96";#N/A,#N/A,FALSE,"018-96";#N/A,#N/A,FALSE,"027-96";#N/A,#N/A,FALSE,"059-96";#N/A,#N/A,FALSE,"076-96";#N/A,#N/A,FALSE,"019-97";#N/A,#N/A,FALSE,"021-97";#N/A,#N/A,FALSE,"022-97";#N/A,#N/A,FALSE,"028-97"}</definedName>
    <definedName name="asASas" hidden="1">#REF!</definedName>
    <definedName name="asasasa" localSheetId="73" hidden="1">{#N/A,#N/A,FALSE,"GERAL";#N/A,#N/A,FALSE,"012-96";#N/A,#N/A,FALSE,"018-96";#N/A,#N/A,FALSE,"027-96";#N/A,#N/A,FALSE,"059-96";#N/A,#N/A,FALSE,"076-96";#N/A,#N/A,FALSE,"019-97";#N/A,#N/A,FALSE,"021-97";#N/A,#N/A,FALSE,"022-97";#N/A,#N/A,FALSE,"028-97"}</definedName>
    <definedName name="asasasa" hidden="1">{#N/A,#N/A,FALSE,"GERAL";#N/A,#N/A,FALSE,"012-96";#N/A,#N/A,FALSE,"018-96";#N/A,#N/A,FALSE,"027-96";#N/A,#N/A,FALSE,"059-96";#N/A,#N/A,FALSE,"076-96";#N/A,#N/A,FALSE,"019-97";#N/A,#N/A,FALSE,"021-97";#N/A,#N/A,FALSE,"022-97";#N/A,#N/A,FALSE,"028-97"}</definedName>
    <definedName name="asasasas" localSheetId="73" hidden="1">{#N/A,#N/A,FALSE,"GERAL";#N/A,#N/A,FALSE,"012-96";#N/A,#N/A,FALSE,"018-96";#N/A,#N/A,FALSE,"027-96";#N/A,#N/A,FALSE,"059-96";#N/A,#N/A,FALSE,"076-96";#N/A,#N/A,FALSE,"019-97";#N/A,#N/A,FALSE,"021-97";#N/A,#N/A,FALSE,"022-97";#N/A,#N/A,FALSE,"028-97"}</definedName>
    <definedName name="asasasas" hidden="1">{#N/A,#N/A,FALSE,"GERAL";#N/A,#N/A,FALSE,"012-96";#N/A,#N/A,FALSE,"018-96";#N/A,#N/A,FALSE,"027-96";#N/A,#N/A,FALSE,"059-96";#N/A,#N/A,FALSE,"076-96";#N/A,#N/A,FALSE,"019-97";#N/A,#N/A,FALSE,"021-97";#N/A,#N/A,FALSE,"022-97";#N/A,#N/A,FALSE,"028-97"}</definedName>
    <definedName name="asasasasa" localSheetId="73" hidden="1">{#N/A,#N/A,FALSE,"GERAL";#N/A,#N/A,FALSE,"012-96";#N/A,#N/A,FALSE,"018-96";#N/A,#N/A,FALSE,"027-96";#N/A,#N/A,FALSE,"059-96";#N/A,#N/A,FALSE,"076-96";#N/A,#N/A,FALSE,"019-97";#N/A,#N/A,FALSE,"021-97";#N/A,#N/A,FALSE,"022-97";#N/A,#N/A,FALSE,"028-97"}</definedName>
    <definedName name="asasasasa" hidden="1">{#N/A,#N/A,FALSE,"GERAL";#N/A,#N/A,FALSE,"012-96";#N/A,#N/A,FALSE,"018-96";#N/A,#N/A,FALSE,"027-96";#N/A,#N/A,FALSE,"059-96";#N/A,#N/A,FALSE,"076-96";#N/A,#N/A,FALSE,"019-97";#N/A,#N/A,FALSE,"021-97";#N/A,#N/A,FALSE,"022-97";#N/A,#N/A,FALSE,"028-97"}</definedName>
    <definedName name="asasasasas" localSheetId="73" hidden="1">{"PR1","pr1",TRUE,"Sch PR-1"}</definedName>
    <definedName name="asasasasas" hidden="1">{"PR1","pr1",TRUE,"Sch PR-1"}</definedName>
    <definedName name="asasasass" localSheetId="73" hidden="1">{#N/A,#N/A,FALSE,"GERAL";#N/A,#N/A,FALSE,"012-96";#N/A,#N/A,FALSE,"018-96";#N/A,#N/A,FALSE,"027-96";#N/A,#N/A,FALSE,"059-96";#N/A,#N/A,FALSE,"076-96";#N/A,#N/A,FALSE,"019-97";#N/A,#N/A,FALSE,"021-97";#N/A,#N/A,FALSE,"022-97";#N/A,#N/A,FALSE,"028-97"}</definedName>
    <definedName name="asasasass" hidden="1">{#N/A,#N/A,FALSE,"GERAL";#N/A,#N/A,FALSE,"012-96";#N/A,#N/A,FALSE,"018-96";#N/A,#N/A,FALSE,"027-96";#N/A,#N/A,FALSE,"059-96";#N/A,#N/A,FALSE,"076-96";#N/A,#N/A,FALSE,"019-97";#N/A,#N/A,FALSE,"021-97";#N/A,#N/A,FALSE,"022-97";#N/A,#N/A,FALSE,"028-97"}</definedName>
    <definedName name="asassaas" localSheetId="73" hidden="1">{#N/A,#N/A,FALSE,"GERAL";#N/A,#N/A,FALSE,"012-96";#N/A,#N/A,FALSE,"018-96";#N/A,#N/A,FALSE,"027-96";#N/A,#N/A,FALSE,"059-96";#N/A,#N/A,FALSE,"076-96";#N/A,#N/A,FALSE,"019-97";#N/A,#N/A,FALSE,"021-97";#N/A,#N/A,FALSE,"022-97";#N/A,#N/A,FALSE,"028-97"}</definedName>
    <definedName name="asassaas" hidden="1">{#N/A,#N/A,FALSE,"GERAL";#N/A,#N/A,FALSE,"012-96";#N/A,#N/A,FALSE,"018-96";#N/A,#N/A,FALSE,"027-96";#N/A,#N/A,FALSE,"059-96";#N/A,#N/A,FALSE,"076-96";#N/A,#N/A,FALSE,"019-97";#N/A,#N/A,FALSE,"021-97";#N/A,#N/A,FALSE,"022-97";#N/A,#N/A,FALSE,"028-97"}</definedName>
    <definedName name="asassasa" localSheetId="73" hidden="1">{#N/A,#N/A,FALSE,"GERAL";#N/A,#N/A,FALSE,"012-96";#N/A,#N/A,FALSE,"018-96";#N/A,#N/A,FALSE,"027-96";#N/A,#N/A,FALSE,"059-96";#N/A,#N/A,FALSE,"076-96";#N/A,#N/A,FALSE,"019-97";#N/A,#N/A,FALSE,"021-97";#N/A,#N/A,FALSE,"022-97";#N/A,#N/A,FALSE,"028-97"}</definedName>
    <definedName name="asassasa" hidden="1">{#N/A,#N/A,FALSE,"GERAL";#N/A,#N/A,FALSE,"012-96";#N/A,#N/A,FALSE,"018-96";#N/A,#N/A,FALSE,"027-96";#N/A,#N/A,FALSE,"059-96";#N/A,#N/A,FALSE,"076-96";#N/A,#N/A,FALSE,"019-97";#N/A,#N/A,FALSE,"021-97";#N/A,#N/A,FALSE,"022-97";#N/A,#N/A,FALSE,"028-97"}</definedName>
    <definedName name="asb" localSheetId="73" hidden="1">{#N/A,#N/A,FALSE,"Aging Summary";#N/A,#N/A,FALSE,"Ratio Analysis";#N/A,#N/A,FALSE,"Test 120 Day Accts";#N/A,#N/A,FALSE,"Tickmarks"}</definedName>
    <definedName name="asb" hidden="1">{#N/A,#N/A,FALSE,"Aging Summary";#N/A,#N/A,FALSE,"Ratio Analysis";#N/A,#N/A,FALSE,"Test 120 Day Accts";#N/A,#N/A,FALSE,"Tickmarks"}</definedName>
    <definedName name="asd" localSheetId="7" hidden="1">#REF!</definedName>
    <definedName name="asd" localSheetId="6" hidden="1">#REF!</definedName>
    <definedName name="asd" localSheetId="25" hidden="1">#REF!</definedName>
    <definedName name="asd" localSheetId="73">{"Book1","DOC&amp;DWG.xls"}</definedName>
    <definedName name="asd" hidden="1">#REF!</definedName>
    <definedName name="asd_1" localSheetId="73">{"Book1","DOC&amp;DWG.xls"}</definedName>
    <definedName name="asd_1">{"Book1","DOC&amp;DWG.xls"}</definedName>
    <definedName name="asd_2" localSheetId="73">{"Book1","DOC&amp;DWG.xls"}</definedName>
    <definedName name="asd_2">{"Book1","DOC&amp;DWG.xls"}</definedName>
    <definedName name="asd_3" localSheetId="73">{"Book1","DOC&amp;DWG.xls"}</definedName>
    <definedName name="asd_3">{"Book1","DOC&amp;DWG.xls"}</definedName>
    <definedName name="asd_4" localSheetId="73">{"Book1","DOC&amp;DWG.xls"}</definedName>
    <definedName name="asd_4">{"Book1","DOC&amp;DWG.xls"}</definedName>
    <definedName name="asd_5" localSheetId="73">{"Book1","DOC&amp;DWG.xls"}</definedName>
    <definedName name="asd_5">{"Book1","DOC&amp;DWG.xls"}</definedName>
    <definedName name="asda" localSheetId="7" hidden="1">{#N/A,#N/A,FALSE,"FY97P1";#N/A,#N/A,FALSE,"FY97Z312";#N/A,#N/A,FALSE,"FY97LRBC";#N/A,#N/A,FALSE,"FY97O";#N/A,#N/A,FALSE,"FY97DAM"}</definedName>
    <definedName name="asda" localSheetId="6" hidden="1">{#N/A,#N/A,FALSE,"FY97P1";#N/A,#N/A,FALSE,"FY97Z312";#N/A,#N/A,FALSE,"FY97LRBC";#N/A,#N/A,FALSE,"FY97O";#N/A,#N/A,FALSE,"FY97DAM"}</definedName>
    <definedName name="asda" localSheetId="27" hidden="1">{#N/A,#N/A,FALSE,"FY97P1";#N/A,#N/A,FALSE,"FY97Z312";#N/A,#N/A,FALSE,"FY97LRBC";#N/A,#N/A,FALSE,"FY97O";#N/A,#N/A,FALSE,"FY97DAM"}</definedName>
    <definedName name="asda" localSheetId="25" hidden="1">{#N/A,#N/A,FALSE,"FY97P1";#N/A,#N/A,FALSE,"FY97Z312";#N/A,#N/A,FALSE,"FY97LRBC";#N/A,#N/A,FALSE,"FY97O";#N/A,#N/A,FALSE,"FY97DAM"}</definedName>
    <definedName name="asda" localSheetId="73" hidden="1">{#N/A,#N/A,FALSE,"Aging Summary";#N/A,#N/A,FALSE,"Ratio Analysis";#N/A,#N/A,FALSE,"Test 120 Day Accts";#N/A,#N/A,FALSE,"Tickmarks"}</definedName>
    <definedName name="asda" localSheetId="69" hidden="1">{#N/A,#N/A,FALSE,"FY97P1";#N/A,#N/A,FALSE,"FY97Z312";#N/A,#N/A,FALSE,"FY97LRBC";#N/A,#N/A,FALSE,"FY97O";#N/A,#N/A,FALSE,"FY97DAM"}</definedName>
    <definedName name="asda" localSheetId="64" hidden="1">{#N/A,#N/A,FALSE,"FY97P1";#N/A,#N/A,FALSE,"FY97Z312";#N/A,#N/A,FALSE,"FY97LRBC";#N/A,#N/A,FALSE,"FY97O";#N/A,#N/A,FALSE,"FY97DAM"}</definedName>
    <definedName name="asda" localSheetId="5" hidden="1">{#N/A,#N/A,FALSE,"FY97P1";#N/A,#N/A,FALSE,"FY97Z312";#N/A,#N/A,FALSE,"FY97LRBC";#N/A,#N/A,FALSE,"FY97O";#N/A,#N/A,FALSE,"FY97DAM"}</definedName>
    <definedName name="asda" localSheetId="1" hidden="1">{#N/A,#N/A,FALSE,"FY97P1";#N/A,#N/A,FALSE,"FY97Z312";#N/A,#N/A,FALSE,"FY97LRBC";#N/A,#N/A,FALSE,"FY97O";#N/A,#N/A,FALSE,"FY97DAM"}</definedName>
    <definedName name="asda" hidden="1">{#N/A,#N/A,FALSE,"FY97P1";#N/A,#N/A,FALSE,"FY97Z312";#N/A,#N/A,FALSE,"FY97LRBC";#N/A,#N/A,FALSE,"FY97O";#N/A,#N/A,FALSE,"FY97DAM"}</definedName>
    <definedName name="asdad" localSheetId="73" hidden="1">{#N/A,#N/A,FALSE,"MBR PCS";#N/A,#N/A,FALSE,"MBR CIG";#N/A,#N/A,FALSE,"MBR iDEN";#N/A,#N/A,FALSE,"MBR_FWT";#N/A,#N/A,FALSE,"MBR TOTAL"}</definedName>
    <definedName name="asdad" hidden="1">{#N/A,#N/A,FALSE,"MBR PCS";#N/A,#N/A,FALSE,"MBR CIG";#N/A,#N/A,FALSE,"MBR iDEN";#N/A,#N/A,FALSE,"MBR_FWT";#N/A,#N/A,FALSE,"MBR TOTAL"}</definedName>
    <definedName name="ASDA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SDA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asdas"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asdasd" localSheetId="7" hidden="1">{#N/A,#N/A,FALSE,"FY97P1";#N/A,#N/A,FALSE,"FY97Z312";#N/A,#N/A,FALSE,"FY97LRBC";#N/A,#N/A,FALSE,"FY97O";#N/A,#N/A,FALSE,"FY97DAM"}</definedName>
    <definedName name="asdasd" localSheetId="6" hidden="1">{#N/A,#N/A,FALSE,"FY97P1";#N/A,#N/A,FALSE,"FY97Z312";#N/A,#N/A,FALSE,"FY97LRBC";#N/A,#N/A,FALSE,"FY97O";#N/A,#N/A,FALSE,"FY97DAM"}</definedName>
    <definedName name="asdasd" localSheetId="27" hidden="1">{#N/A,#N/A,FALSE,"FY97P1";#N/A,#N/A,FALSE,"FY97Z312";#N/A,#N/A,FALSE,"FY97LRBC";#N/A,#N/A,FALSE,"FY97O";#N/A,#N/A,FALSE,"FY97DAM"}</definedName>
    <definedName name="asdasd" localSheetId="25" hidden="1">{#N/A,#N/A,FALSE,"FY97P1";#N/A,#N/A,FALSE,"FY97Z312";#N/A,#N/A,FALSE,"FY97LRBC";#N/A,#N/A,FALSE,"FY97O";#N/A,#N/A,FALSE,"FY97DAM"}</definedName>
    <definedName name="asdasd" localSheetId="73" hidden="1">{#N/A,#N/A,TRUE,"Acquirer_Cases_Input";#N/A,#N/A,TRUE,"Acquirer_Input";#N/A,#N/A,TRUE,"Acquirer"}</definedName>
    <definedName name="asdasd" localSheetId="69" hidden="1">{#N/A,#N/A,FALSE,"FY97P1";#N/A,#N/A,FALSE,"FY97Z312";#N/A,#N/A,FALSE,"FY97LRBC";#N/A,#N/A,FALSE,"FY97O";#N/A,#N/A,FALSE,"FY97DAM"}</definedName>
    <definedName name="asdasd" localSheetId="64" hidden="1">{#N/A,#N/A,FALSE,"FY97P1";#N/A,#N/A,FALSE,"FY97Z312";#N/A,#N/A,FALSE,"FY97LRBC";#N/A,#N/A,FALSE,"FY97O";#N/A,#N/A,FALSE,"FY97DAM"}</definedName>
    <definedName name="asdasd" localSheetId="5" hidden="1">{#N/A,#N/A,FALSE,"FY97P1";#N/A,#N/A,FALSE,"FY97Z312";#N/A,#N/A,FALSE,"FY97LRBC";#N/A,#N/A,FALSE,"FY97O";#N/A,#N/A,FALSE,"FY97DAM"}</definedName>
    <definedName name="asdasd" localSheetId="1" hidden="1">{#N/A,#N/A,FALSE,"FY97P1";#N/A,#N/A,FALSE,"FY97Z312";#N/A,#N/A,FALSE,"FY97LRBC";#N/A,#N/A,FALSE,"FY97O";#N/A,#N/A,FALSE,"FY97DAM"}</definedName>
    <definedName name="asdasd" hidden="1">{#N/A,#N/A,FALSE,"FY97P1";#N/A,#N/A,FALSE,"FY97Z312";#N/A,#N/A,FALSE,"FY97LRBC";#N/A,#N/A,FALSE,"FY97O";#N/A,#N/A,FALSE,"FY97DAM"}</definedName>
    <definedName name="asdasdas" localSheetId="73" hidden="1">{#N/A,#N/A,FALSE,"GERAL";#N/A,#N/A,FALSE,"012-96";#N/A,#N/A,FALSE,"018-96";#N/A,#N/A,FALSE,"027-96";#N/A,#N/A,FALSE,"059-96";#N/A,#N/A,FALSE,"076-96";#N/A,#N/A,FALSE,"019-97";#N/A,#N/A,FALSE,"021-97";#N/A,#N/A,FALSE,"022-97";#N/A,#N/A,FALSE,"028-97"}</definedName>
    <definedName name="asdasdas" hidden="1">{#N/A,#N/A,FALSE,"GERAL";#N/A,#N/A,FALSE,"012-96";#N/A,#N/A,FALSE,"018-96";#N/A,#N/A,FALSE,"027-96";#N/A,#N/A,FALSE,"059-96";#N/A,#N/A,FALSE,"076-96";#N/A,#N/A,FALSE,"019-97";#N/A,#N/A,FALSE,"021-97";#N/A,#N/A,FALSE,"022-97";#N/A,#N/A,FALSE,"028-97"}</definedName>
    <definedName name="asdasdasdas" localSheetId="7" hidden="1">{#N/A,#N/A,FALSE,"FY97P1";#N/A,#N/A,FALSE,"FY97Z312";#N/A,#N/A,FALSE,"FY97LRBC";#N/A,#N/A,FALSE,"FY97O";#N/A,#N/A,FALSE,"FY97DAM"}</definedName>
    <definedName name="asdasdasdas" localSheetId="6" hidden="1">{#N/A,#N/A,FALSE,"FY97P1";#N/A,#N/A,FALSE,"FY97Z312";#N/A,#N/A,FALSE,"FY97LRBC";#N/A,#N/A,FALSE,"FY97O";#N/A,#N/A,FALSE,"FY97DAM"}</definedName>
    <definedName name="asdasdasdas" localSheetId="27" hidden="1">{#N/A,#N/A,FALSE,"FY97P1";#N/A,#N/A,FALSE,"FY97Z312";#N/A,#N/A,FALSE,"FY97LRBC";#N/A,#N/A,FALSE,"FY97O";#N/A,#N/A,FALSE,"FY97DAM"}</definedName>
    <definedName name="asdasdasdas" localSheetId="25" hidden="1">{#N/A,#N/A,FALSE,"FY97P1";#N/A,#N/A,FALSE,"FY97Z312";#N/A,#N/A,FALSE,"FY97LRBC";#N/A,#N/A,FALSE,"FY97O";#N/A,#N/A,FALSE,"FY97DAM"}</definedName>
    <definedName name="asdasdasdas" localSheetId="73" hidden="1">{#N/A,#N/A,FALSE,"FY97P1";#N/A,#N/A,FALSE,"FY97Z312";#N/A,#N/A,FALSE,"FY97LRBC";#N/A,#N/A,FALSE,"FY97O";#N/A,#N/A,FALSE,"FY97DAM"}</definedName>
    <definedName name="asdasdasdas" localSheetId="69" hidden="1">{#N/A,#N/A,FALSE,"FY97P1";#N/A,#N/A,FALSE,"FY97Z312";#N/A,#N/A,FALSE,"FY97LRBC";#N/A,#N/A,FALSE,"FY97O";#N/A,#N/A,FALSE,"FY97DAM"}</definedName>
    <definedName name="asdasdasdas" localSheetId="64" hidden="1">{#N/A,#N/A,FALSE,"FY97P1";#N/A,#N/A,FALSE,"FY97Z312";#N/A,#N/A,FALSE,"FY97LRBC";#N/A,#N/A,FALSE,"FY97O";#N/A,#N/A,FALSE,"FY97DAM"}</definedName>
    <definedName name="asdasdasdas" localSheetId="5" hidden="1">{#N/A,#N/A,FALSE,"FY97P1";#N/A,#N/A,FALSE,"FY97Z312";#N/A,#N/A,FALSE,"FY97LRBC";#N/A,#N/A,FALSE,"FY97O";#N/A,#N/A,FALSE,"FY97DAM"}</definedName>
    <definedName name="asdasdasdas" localSheetId="1" hidden="1">{#N/A,#N/A,FALSE,"FY97P1";#N/A,#N/A,FALSE,"FY97Z312";#N/A,#N/A,FALSE,"FY97LRBC";#N/A,#N/A,FALSE,"FY97O";#N/A,#N/A,FALSE,"FY97DAM"}</definedName>
    <definedName name="asdasdasdas" hidden="1">{#N/A,#N/A,FALSE,"FY97P1";#N/A,#N/A,FALSE,"FY97Z312";#N/A,#N/A,FALSE,"FY97LRBC";#N/A,#N/A,FALSE,"FY97O";#N/A,#N/A,FALSE,"FY97DAM"}</definedName>
    <definedName name="asdasdgdf" localSheetId="73" hidden="1">{"Pound Sterling",#N/A,TRUE,"PPD";"Pound Sterling",#N/A,TRUE,"Anaquest";"Pound Sterling",#N/A,TRUE,"Delta";"Pound Sterling",#N/A,TRUE,"INO"}</definedName>
    <definedName name="asdasdgdf" hidden="1">{"Pound Sterling",#N/A,TRUE,"PPD";"Pound Sterling",#N/A,TRUE,"Anaquest";"Pound Sterling",#N/A,TRUE,"Delta";"Pound Sterling",#N/A,TRUE,"INO"}</definedName>
    <definedName name="asdasds" localSheetId="7" hidden="1">{#N/A,#N/A,FALSE,"FY97P1";#N/A,#N/A,FALSE,"FY97Z312";#N/A,#N/A,FALSE,"FY97LRBC";#N/A,#N/A,FALSE,"FY97O";#N/A,#N/A,FALSE,"FY97DAM"}</definedName>
    <definedName name="asdasds" localSheetId="6" hidden="1">{#N/A,#N/A,FALSE,"FY97P1";#N/A,#N/A,FALSE,"FY97Z312";#N/A,#N/A,FALSE,"FY97LRBC";#N/A,#N/A,FALSE,"FY97O";#N/A,#N/A,FALSE,"FY97DAM"}</definedName>
    <definedName name="asdasds" localSheetId="27" hidden="1">{#N/A,#N/A,FALSE,"FY97P1";#N/A,#N/A,FALSE,"FY97Z312";#N/A,#N/A,FALSE,"FY97LRBC";#N/A,#N/A,FALSE,"FY97O";#N/A,#N/A,FALSE,"FY97DAM"}</definedName>
    <definedName name="asdasds" localSheetId="25" hidden="1">{#N/A,#N/A,FALSE,"FY97P1";#N/A,#N/A,FALSE,"FY97Z312";#N/A,#N/A,FALSE,"FY97LRBC";#N/A,#N/A,FALSE,"FY97O";#N/A,#N/A,FALSE,"FY97DAM"}</definedName>
    <definedName name="asdasds" localSheetId="73" hidden="1">{#N/A,#N/A,FALSE,"FY97P1";#N/A,#N/A,FALSE,"FY97Z312";#N/A,#N/A,FALSE,"FY97LRBC";#N/A,#N/A,FALSE,"FY97O";#N/A,#N/A,FALSE,"FY97DAM"}</definedName>
    <definedName name="asdasds" localSheetId="69" hidden="1">{#N/A,#N/A,FALSE,"FY97P1";#N/A,#N/A,FALSE,"FY97Z312";#N/A,#N/A,FALSE,"FY97LRBC";#N/A,#N/A,FALSE,"FY97O";#N/A,#N/A,FALSE,"FY97DAM"}</definedName>
    <definedName name="asdasds" localSheetId="64" hidden="1">{#N/A,#N/A,FALSE,"FY97P1";#N/A,#N/A,FALSE,"FY97Z312";#N/A,#N/A,FALSE,"FY97LRBC";#N/A,#N/A,FALSE,"FY97O";#N/A,#N/A,FALSE,"FY97DAM"}</definedName>
    <definedName name="asdasds" localSheetId="5" hidden="1">{#N/A,#N/A,FALSE,"FY97P1";#N/A,#N/A,FALSE,"FY97Z312";#N/A,#N/A,FALSE,"FY97LRBC";#N/A,#N/A,FALSE,"FY97O";#N/A,#N/A,FALSE,"FY97DAM"}</definedName>
    <definedName name="asdasds" localSheetId="1" hidden="1">{#N/A,#N/A,FALSE,"FY97P1";#N/A,#N/A,FALSE,"FY97Z312";#N/A,#N/A,FALSE,"FY97LRBC";#N/A,#N/A,FALSE,"FY97O";#N/A,#N/A,FALSE,"FY97DAM"}</definedName>
    <definedName name="asdasds" hidden="1">{#N/A,#N/A,FALSE,"FY97P1";#N/A,#N/A,FALSE,"FY97Z312";#N/A,#N/A,FALSE,"FY97LRBC";#N/A,#N/A,FALSE,"FY97O";#N/A,#N/A,FALSE,"FY97DAM"}</definedName>
    <definedName name="asdasfsdfa" localSheetId="7" hidden="1">{#N/A,#N/A,FALSE,"FY97P1";#N/A,#N/A,FALSE,"FY97Z312";#N/A,#N/A,FALSE,"FY97LRBC";#N/A,#N/A,FALSE,"FY97O";#N/A,#N/A,FALSE,"FY97DAM"}</definedName>
    <definedName name="asdasfsdfa" localSheetId="6" hidden="1">{#N/A,#N/A,FALSE,"FY97P1";#N/A,#N/A,FALSE,"FY97Z312";#N/A,#N/A,FALSE,"FY97LRBC";#N/A,#N/A,FALSE,"FY97O";#N/A,#N/A,FALSE,"FY97DAM"}</definedName>
    <definedName name="asdasfsdfa" localSheetId="27" hidden="1">{#N/A,#N/A,FALSE,"FY97P1";#N/A,#N/A,FALSE,"FY97Z312";#N/A,#N/A,FALSE,"FY97LRBC";#N/A,#N/A,FALSE,"FY97O";#N/A,#N/A,FALSE,"FY97DAM"}</definedName>
    <definedName name="asdasfsdfa" localSheetId="25" hidden="1">{#N/A,#N/A,FALSE,"FY97P1";#N/A,#N/A,FALSE,"FY97Z312";#N/A,#N/A,FALSE,"FY97LRBC";#N/A,#N/A,FALSE,"FY97O";#N/A,#N/A,FALSE,"FY97DAM"}</definedName>
    <definedName name="asdasfsdfa" localSheetId="73" hidden="1">{#N/A,#N/A,FALSE,"FY97P1";#N/A,#N/A,FALSE,"FY97Z312";#N/A,#N/A,FALSE,"FY97LRBC";#N/A,#N/A,FALSE,"FY97O";#N/A,#N/A,FALSE,"FY97DAM"}</definedName>
    <definedName name="asdasfsdfa" localSheetId="69" hidden="1">{#N/A,#N/A,FALSE,"FY97P1";#N/A,#N/A,FALSE,"FY97Z312";#N/A,#N/A,FALSE,"FY97LRBC";#N/A,#N/A,FALSE,"FY97O";#N/A,#N/A,FALSE,"FY97DAM"}</definedName>
    <definedName name="asdasfsdfa" localSheetId="64" hidden="1">{#N/A,#N/A,FALSE,"FY97P1";#N/A,#N/A,FALSE,"FY97Z312";#N/A,#N/A,FALSE,"FY97LRBC";#N/A,#N/A,FALSE,"FY97O";#N/A,#N/A,FALSE,"FY97DAM"}</definedName>
    <definedName name="asdasfsdfa" localSheetId="5" hidden="1">{#N/A,#N/A,FALSE,"FY97P1";#N/A,#N/A,FALSE,"FY97Z312";#N/A,#N/A,FALSE,"FY97LRBC";#N/A,#N/A,FALSE,"FY97O";#N/A,#N/A,FALSE,"FY97DAM"}</definedName>
    <definedName name="asdasfsdfa" localSheetId="1" hidden="1">{#N/A,#N/A,FALSE,"FY97P1";#N/A,#N/A,FALSE,"FY97Z312";#N/A,#N/A,FALSE,"FY97LRBC";#N/A,#N/A,FALSE,"FY97O";#N/A,#N/A,FALSE,"FY97DAM"}</definedName>
    <definedName name="asdasfsdfa" hidden="1">{#N/A,#N/A,FALSE,"FY97P1";#N/A,#N/A,FALSE,"FY97Z312";#N/A,#N/A,FALSE,"FY97LRBC";#N/A,#N/A,FALSE,"FY97O";#N/A,#N/A,FALSE,"FY97DAM"}</definedName>
    <definedName name="asdd" localSheetId="73" hidden="1">{#N/A,#N/A,FALSE,"Sheet1";#N/A,#N/A,FALSE,"Sheet2";#N/A,#N/A,FALSE,"Sheet3";#N/A,#N/A,FALSE,"Sheet4";#N/A,#N/A,FALSE,"Sheet5";#N/A,#N/A,FALSE,"Sheet6"}</definedName>
    <definedName name="asdd" hidden="1">{#N/A,#N/A,FALSE,"Sheet1";#N/A,#N/A,FALSE,"Sheet2";#N/A,#N/A,FALSE,"Sheet3";#N/A,#N/A,FALSE,"Sheet4";#N/A,#N/A,FALSE,"Sheet5";#N/A,#N/A,FALSE,"Sheet6"}</definedName>
    <definedName name="asddf" hidden="1">#REF!</definedName>
    <definedName name="asddsads" localSheetId="73" hidden="1">{"Units A",#N/A,FALSE,"FY95SLS";"Units B",#N/A,FALSE,"FY95SLS"}</definedName>
    <definedName name="asddsads" hidden="1">{"Units A",#N/A,FALSE,"FY95SLS";"Units B",#N/A,FALSE,"FY95SLS"}</definedName>
    <definedName name="asdf" hidden="1">#REF!</definedName>
    <definedName name="asdf2" localSheetId="73" hidden="1">{#N/A,#N/A,FALSE,"OperatingAssumptions"}</definedName>
    <definedName name="asdf2" hidden="1">{#N/A,#N/A,FALSE,"OperatingAssumptions"}</definedName>
    <definedName name="asdf3" localSheetId="73" hidden="1">{#N/A,#N/A,FALSE,"LoanAssumptions"}</definedName>
    <definedName name="asdf3" hidden="1">{#N/A,#N/A,FALSE,"LoanAssumptions"}</definedName>
    <definedName name="asdf5" localSheetId="73" hidden="1">{"MonthlyRentRoll",#N/A,FALSE,"RentRoll"}</definedName>
    <definedName name="asdf5" hidden="1">{"MonthlyRentRoll",#N/A,FALSE,"RentRoll"}</definedName>
    <definedName name="asdf7" localSheetId="73" hidden="1">{#N/A,#N/A,TRUE,"Summary";"AnnualRentRoll",#N/A,TRUE,"RentRoll";#N/A,#N/A,TRUE,"ExitStratigy";#N/A,#N/A,TRUE,"OperatingAssumptions"}</definedName>
    <definedName name="asdf7" hidden="1">{#N/A,#N/A,TRUE,"Summary";"AnnualRentRoll",#N/A,TRUE,"RentRoll";#N/A,#N/A,TRUE,"ExitStratigy";#N/A,#N/A,TRUE,"OperatingAssumptions"}</definedName>
    <definedName name="asdf9" hidden="1">#REF!</definedName>
    <definedName name="asdfa" localSheetId="73" hidden="1">{#N/A,#N/A,FALSE,"Presentation by Unit";#N/A,#N/A,FALSE,"Presentation by BD";#N/A,#N/A,FALSE,"Presentation Split by Biggest U";#N/A,#N/A,FALSE,"Presentation Split by Area";#N/A,#N/A,FALSE,"Presentation Split by BD"}</definedName>
    <definedName name="asdfa" hidden="1">{#N/A,#N/A,FALSE,"Presentation by Unit";#N/A,#N/A,FALSE,"Presentation by BD";#N/A,#N/A,FALSE,"Presentation Split by Biggest U";#N/A,#N/A,FALSE,"Presentation Split by Area";#N/A,#N/A,FALSE,"Presentation Split by BD"}</definedName>
    <definedName name="asdfadg"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dg"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sdfasaa" localSheetId="73" hidden="1">{"print 1.6",#N/A,FALSE,"Sheet1";"print 2.6",#N/A,FALSE,"Sheet1";"print 3.6",#N/A,FALSE,"Sheet1";"print 4.6",#N/A,FALSE,"Sheet1";"print 5.6",#N/A,FALSE,"Sheet1";"print 6.6",#N/A,FALSE,"Sheet1"}</definedName>
    <definedName name="asdfasaa" hidden="1">{"print 1.6",#N/A,FALSE,"Sheet1";"print 2.6",#N/A,FALSE,"Sheet1";"print 3.6",#N/A,FALSE,"Sheet1";"print 4.6",#N/A,FALSE,"Sheet1";"print 5.6",#N/A,FALSE,"Sheet1";"print 6.6",#N/A,FALSE,"Sheet1"}</definedName>
    <definedName name="asdfasdf" localSheetId="73" hidden="1">{#N/A,#N/A,FALSE,"Calculator"}</definedName>
    <definedName name="asdfasdf" hidden="1">{#N/A,#N/A,FALSE,"Calculator"}</definedName>
    <definedName name="asdfasdfasdf" localSheetId="73" hidden="1">{"RIG LF BUDGET ASSUMPTIONS",#N/A,FALSE,"RIG LIVING FACILITIES";"RIG LF MAJOR EXP.",#N/A,FALSE,"RIG LIVING FACILITIES";"LIVING FAC. SCH",#N/A,FALSE,"RIG LIVING FACILITIES"}</definedName>
    <definedName name="asdfasdfasdf" hidden="1">{"RIG LF BUDGET ASSUMPTIONS",#N/A,FALSE,"RIG LIVING FACILITIES";"RIG LF MAJOR EXP.",#N/A,FALSE,"RIG LIVING FACILITIES";"LIVING FAC. SCH",#N/A,FALSE,"RIG LIVING FACILITIES"}</definedName>
    <definedName name="asdfasdfasdfa" localSheetId="73" hidden="1">binary</definedName>
    <definedName name="asdfasdfasdfa" localSheetId="5" hidden="1">binary</definedName>
    <definedName name="asdfasdfasdfa" hidden="1">binary</definedName>
    <definedName name="asdfasdfasdfasdfasdf" localSheetId="73" hidden="1">{"RIG PERSONNEL",#N/A,FALSE," PERSONNEL 97 "}</definedName>
    <definedName name="asdfasdfasdfasdfasdf" hidden="1">{"RIG PERSONNEL",#N/A,FALSE," PERSONNEL 97 "}</definedName>
    <definedName name="asdfasdfasdfasdfasdfadf" localSheetId="73" hidden="1">{"UTILIZATION",#N/A,FALSE,"RIG UTILIZATION"}</definedName>
    <definedName name="asdfasdfasdfasdfasdfadf" hidden="1">{"UTILIZATION",#N/A,FALSE,"RIG UTILIZATION"}</definedName>
    <definedName name="asdfasdfasdn" hidden="1">#REF!</definedName>
    <definedName name="asdfasfsa" localSheetId="73" hidden="1">binary</definedName>
    <definedName name="asdfasfsa" localSheetId="5" hidden="1">binary</definedName>
    <definedName name="asdfasfsa" hidden="1">binary</definedName>
    <definedName name="asdfasga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fasga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asdfg" hidden="1">#REF!</definedName>
    <definedName name="asdfkADFKLASDJ" hidden="1">#REF!</definedName>
    <definedName name="asdfl" hidden="1">#REF!</definedName>
    <definedName name="asdfm" hidden="1">#REF!</definedName>
    <definedName name="asdfsd" localSheetId="73" hidden="1">binary</definedName>
    <definedName name="asdfsd" localSheetId="5" hidden="1">binary</definedName>
    <definedName name="asdfsd" hidden="1">binary</definedName>
    <definedName name="asdft" hidden="1">#REF!</definedName>
    <definedName name="asdfy" hidden="1">#REF!</definedName>
    <definedName name="asdgahdfhth" localSheetId="73" hidden="1">{#N/A,#N/A,FALSE,"REPORT"}</definedName>
    <definedName name="asdgahdfhth" hidden="1">{#N/A,#N/A,FALSE,"REPORT"}</definedName>
    <definedName name="asdgasd" localSheetId="73" hidden="1">{#N/A,#N/A,FALSE,"BS_ESG ";#N/A,#N/A,FALSE,"P&amp;L_ESG"}</definedName>
    <definedName name="asdgasd" hidden="1">{#N/A,#N/A,FALSE,"BS_ESG ";#N/A,#N/A,FALSE,"P&amp;L_ESG"}</definedName>
    <definedName name="asdgayery" localSheetId="73" hidden="1">{#N/A,#N/A,FALSE,"Pharm";#N/A,#N/A,FALSE,"WWCM"}</definedName>
    <definedName name="asdgayery" hidden="1">{#N/A,#N/A,FALSE,"Pharm";#N/A,#N/A,FALSE,"WWCM"}</definedName>
    <definedName name="asdgfdytyet" localSheetId="73" hidden="1">{#N/A,#N/A,FALSE,"REPORT"}</definedName>
    <definedName name="asdgfdytyet" hidden="1">{#N/A,#N/A,FALSE,"REPORT"}</definedName>
    <definedName name="ASDGG" localSheetId="73" hidden="1">{"Others",#N/A,TRUE,"OTHERS";"Análisis Ingresos por Familia","HojaI",TRUE,"MDFeb97";"Análisis Ingresos por Marca","HojaII",TRUE,"MDFeb97";"Costos y Desvíos por Marca","HojaIII",TRUE,"MDFeb97";"Control de Costos","HojaIV",TRUE,"MDFeb97"}</definedName>
    <definedName name="ASDGG" hidden="1">{"Others",#N/A,TRUE,"OTHERS";"Análisis Ingresos por Familia","HojaI",TRUE,"MDFeb97";"Análisis Ingresos por Marca","HojaII",TRUE,"MDFeb97";"Costos y Desvíos por Marca","HojaIII",TRUE,"MDFeb97";"Control de Costos","HojaIV",TRUE,"MDFeb97"}</definedName>
    <definedName name="ASDG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SDG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asdgtryukuio" localSheetId="73" hidden="1">{#N/A,#N/A,FALSE,"REPORT"}</definedName>
    <definedName name="asdgtryukuio" hidden="1">{#N/A,#N/A,FALSE,"REPORT"}</definedName>
    <definedName name="asdjgkl" localSheetId="73" hidden="1">{#N/A,#N/A,FALSE,"Pharm";#N/A,#N/A,FALSE,"WWCM"}</definedName>
    <definedName name="asdjgkl" hidden="1">{#N/A,#N/A,FALSE,"Pharm";#N/A,#N/A,FALSE,"WWCM"}</definedName>
    <definedName name="asdkjfs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sdkjf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sdlfsadlfasdf" hidden="1">#REF!</definedName>
    <definedName name="asdsdfagfa" localSheetId="73" hidden="1">{#N/A,#N/A,FALSE,"GERAL";#N/A,#N/A,FALSE,"012-96";#N/A,#N/A,FALSE,"018-96";#N/A,#N/A,FALSE,"027-96";#N/A,#N/A,FALSE,"059-96";#N/A,#N/A,FALSE,"076-96";#N/A,#N/A,FALSE,"019-97";#N/A,#N/A,FALSE,"021-97";#N/A,#N/A,FALSE,"022-97";#N/A,#N/A,FALSE,"028-97"}</definedName>
    <definedName name="asdsdfagfa" hidden="1">{#N/A,#N/A,FALSE,"GERAL";#N/A,#N/A,FALSE,"012-96";#N/A,#N/A,FALSE,"018-96";#N/A,#N/A,FALSE,"027-96";#N/A,#N/A,FALSE,"059-96";#N/A,#N/A,FALSE,"076-96";#N/A,#N/A,FALSE,"019-97";#N/A,#N/A,FALSE,"021-97";#N/A,#N/A,FALSE,"022-97";#N/A,#N/A,FALSE,"028-97"}</definedName>
    <definedName name="asdt" hidden="1">#REF!</definedName>
    <definedName name="asdtf" localSheetId="73" hidden="1">{"'Standalone List Price Trends'!$A$1:$X$56"}</definedName>
    <definedName name="asdtf" hidden="1">{"'Standalone List Price Trends'!$A$1:$X$56"}</definedName>
    <definedName name="ase" hidden="1">#REF!</definedName>
    <definedName name="asef" hidden="1">#REF!</definedName>
    <definedName name="asefasdf" localSheetId="73" hidden="1">{"Cover",#N/A,FALSE,"Cover";"Summary",#N/A,FALSE,"Summarpage"}</definedName>
    <definedName name="asefasdf" hidden="1">{"Cover",#N/A,FALSE,"Cover";"Summary",#N/A,FALSE,"Summarpage"}</definedName>
    <definedName name="asertg" localSheetId="73" hidden="1">{#N/A,#N/A,FALSE,"Aging Summary";#N/A,#N/A,FALSE,"Ratio Analysis";#N/A,#N/A,FALSE,"Test 120 Day Accts";#N/A,#N/A,FALSE,"Tickmarks"}</definedName>
    <definedName name="asertg" hidden="1">{#N/A,#N/A,FALSE,"Aging Summary";#N/A,#N/A,FALSE,"Ratio Analysis";#N/A,#N/A,FALSE,"Test 120 Day Accts";#N/A,#N/A,FALSE,"Tickmarks"}</definedName>
    <definedName name="asf" localSheetId="73" hidden="1">{#N/A,#N/A,FALSE,"Report 2";#N/A,#N/A,FALSE,"Report 3";#N/A,#N/A,FALSE,"Konrzern"}</definedName>
    <definedName name="asf" hidden="1">{#N/A,#N/A,FALSE,"Report 2";#N/A,#N/A,FALSE,"Report 3";#N/A,#N/A,FALSE,"Konrzern"}</definedName>
    <definedName name="asf_1" localSheetId="73" hidden="1">{#N/A,#N/A,FALSE,"Report 2";#N/A,#N/A,FALSE,"Report 3";#N/A,#N/A,FALSE,"Konrzern"}</definedName>
    <definedName name="asf_1" hidden="1">{#N/A,#N/A,FALSE,"Report 2";#N/A,#N/A,FALSE,"Report 3";#N/A,#N/A,FALSE,"Konrzern"}</definedName>
    <definedName name="asf_2" localSheetId="73" hidden="1">{#N/A,#N/A,FALSE,"Report 2";#N/A,#N/A,FALSE,"Report 3";#N/A,#N/A,FALSE,"Konrzern"}</definedName>
    <definedName name="asf_2" hidden="1">{#N/A,#N/A,FALSE,"Report 2";#N/A,#N/A,FALSE,"Report 3";#N/A,#N/A,FALSE,"Konrzern"}</definedName>
    <definedName name="asf_3" localSheetId="73" hidden="1">{#N/A,#N/A,FALSE,"Report 2";#N/A,#N/A,FALSE,"Report 3";#N/A,#N/A,FALSE,"Konrzern"}</definedName>
    <definedName name="asf_3" hidden="1">{#N/A,#N/A,FALSE,"Report 2";#N/A,#N/A,FALSE,"Report 3";#N/A,#N/A,FALSE,"Konrzern"}</definedName>
    <definedName name="asfa" localSheetId="73" hidden="1">{#N/A,#N/A,FALSE,"MKTSUM95";#N/A,#N/A,FALSE,"MKTADM95";#N/A,#N/A,FALSE,"MKTD&amp;C95";#N/A,#N/A,FALSE,"MKTPRD95";#N/A,#N/A,FALSE,"MKTCHL95"}</definedName>
    <definedName name="asfa" hidden="1">{#N/A,#N/A,FALSE,"MKTSUM95";#N/A,#N/A,FALSE,"MKTADM95";#N/A,#N/A,FALSE,"MKTD&amp;C95";#N/A,#N/A,FALSE,"MKTPRD95";#N/A,#N/A,FALSE,"MKTCHL95"}</definedName>
    <definedName name="asfa1" localSheetId="73" hidden="1">{#N/A,#N/A,FALSE,"MKTSUM95";#N/A,#N/A,FALSE,"MKTADM95";#N/A,#N/A,FALSE,"MKTD&amp;C95";#N/A,#N/A,FALSE,"MKTPRD95";#N/A,#N/A,FALSE,"MKTCHL95"}</definedName>
    <definedName name="asfa1" hidden="1">{#N/A,#N/A,FALSE,"MKTSUM95";#N/A,#N/A,FALSE,"MKTADM95";#N/A,#N/A,FALSE,"MKTD&amp;C95";#N/A,#N/A,FALSE,"MKTPRD95";#N/A,#N/A,FALSE,"MKTCHL95"}</definedName>
    <definedName name="asfda" localSheetId="73" hidden="1">{#N/A,#N/A,FALSE,"Cover";#N/A,#N/A,FALSE,"General Assumptions";#N/A,#N/A,FALSE,"Comments CIG";#N/A,#N/A,FALSE,"BS CIG";#N/A,#N/A,FALSE,"P&amp;L CIG";#N/A,#N/A,FALSE,"Cash Flow CIG";#N/A,#N/A,FALSE,"MBR CIG";#N/A,#N/A,FALSE,"Headcount - CIG";#N/A,#N/A,FALSE,"CIG MFG";#N/A,#N/A,FALSE,"CIG Inventory";#N/A,#N/A,FALSE,"Capital CIG"}</definedName>
    <definedName name="asfda" hidden="1">{#N/A,#N/A,FALSE,"Cover";#N/A,#N/A,FALSE,"General Assumptions";#N/A,#N/A,FALSE,"Comments CIG";#N/A,#N/A,FALSE,"BS CIG";#N/A,#N/A,FALSE,"P&amp;L CIG";#N/A,#N/A,FALSE,"Cash Flow CIG";#N/A,#N/A,FALSE,"MBR CIG";#N/A,#N/A,FALSE,"Headcount - CIG";#N/A,#N/A,FALSE,"CIG MFG";#N/A,#N/A,FALSE,"CIG Inventory";#N/A,#N/A,FALSE,"Capital CIG"}</definedName>
    <definedName name="asfdasfd" localSheetId="73" hidden="1">{#N/A,#N/A,TRUE,"Regions"}</definedName>
    <definedName name="asfdasfd" hidden="1">{#N/A,#N/A,TRUE,"Regions"}</definedName>
    <definedName name="asffghujyki" localSheetId="73" hidden="1">{#N/A,#N/A,FALSE,"Pharm";#N/A,#N/A,FALSE,"WWCM"}</definedName>
    <definedName name="asffghujyki" hidden="1">{#N/A,#N/A,FALSE,"Pharm";#N/A,#N/A,FALSE,"WWCM"}</definedName>
    <definedName name="asfgs" localSheetId="73" hidden="1">{"Sum WW A",#N/A,FALSE,"FY95SLS";"Sum WW B",#N/A,FALSE,"FY95SLS";"Sum US A",#N/A,FALSE,"FY95SLS";"Sum US B",#N/A,FALSE,"FY95SLS";"Sum US Bocg",#N/A,FALSE,"FY95SLS";"Sum Can A",#N/A,FALSE,"FY95SLS";"Sum Can B",#N/A,FALSE,"FY95SLS";"Sum Europe",#N/A,FALSE,"FY95SLS";"Sum Row",#N/A,FALSE,"FY95SLS"}</definedName>
    <definedName name="asfgs" hidden="1">{"Sum WW A",#N/A,FALSE,"FY95SLS";"Sum WW B",#N/A,FALSE,"FY95SLS";"Sum US A",#N/A,FALSE,"FY95SLS";"Sum US B",#N/A,FALSE,"FY95SLS";"Sum US Bocg",#N/A,FALSE,"FY95SLS";"Sum Can A",#N/A,FALSE,"FY95SLS";"Sum Can B",#N/A,FALSE,"FY95SLS";"Sum Europe",#N/A,FALSE,"FY95SLS";"Sum Row",#N/A,FALSE,"FY95SLS"}</definedName>
    <definedName name="asfsaf" localSheetId="73" hidden="1">binary</definedName>
    <definedName name="asfsaf" localSheetId="5" hidden="1">binary</definedName>
    <definedName name="asfsaf" hidden="1">binary</definedName>
    <definedName name="ASG" localSheetId="73" hidden="1">{"US Dollars",#N/A,TRUE,"PPD";"US Dollar",#N/A,TRUE,"Anaquest";"US Dollar",#N/A,TRUE,"Delta";"US Dollar",#N/A,TRUE,"INO"}</definedName>
    <definedName name="ASG" hidden="1">{"US Dollars",#N/A,TRUE,"PPD";"US Dollar",#N/A,TRUE,"Anaquest";"US Dollar",#N/A,TRUE,"Delta";"US Dollar",#N/A,TRUE,"INO"}</definedName>
    <definedName name="asgasdg" localSheetId="73" hidden="1">{"Units A",#N/A,FALSE,"FY95SLS";"Units B",#N/A,FALSE,"FY95SLS"}</definedName>
    <definedName name="asgasdg" hidden="1">{"Units A",#N/A,FALSE,"FY95SLS";"Units B",#N/A,FALSE,"FY95SLS"}</definedName>
    <definedName name="ASGDFG" localSheetId="73" hidden="1">{"Pound Sterling",#N/A,TRUE,"PPD";"Pound Sterling",#N/A,TRUE,"Anaquest";"Pound Sterling",#N/A,TRUE,"Delta";"Pound Sterling",#N/A,TRUE,"INO"}</definedName>
    <definedName name="ASGDFG" hidden="1">{"Pound Sterling",#N/A,TRUE,"PPD";"Pound Sterling",#N/A,TRUE,"Anaquest";"Pound Sterling",#N/A,TRUE,"Delta";"Pound Sterling",#N/A,TRUE,"INO"}</definedName>
    <definedName name="asgf" localSheetId="73" hidden="1">{#N/A,#N/A,FALSE,"Total";#N/A,#N/A,FALSE,"ASNS";#N/A,#N/A,FALSE,"PNCNS";#N/A,#N/A,FALSE,"DSNS";#N/A,#N/A,FALSE,"TNS"}</definedName>
    <definedName name="asgf" hidden="1">{#N/A,#N/A,FALSE,"Total";#N/A,#N/A,FALSE,"ASNS";#N/A,#N/A,FALSE,"PNCNS";#N/A,#N/A,FALSE,"DSNS";#N/A,#N/A,FALSE,"TNS"}</definedName>
    <definedName name="asggdasgasdg" localSheetId="73" hidden="1">{"'Standalone List Price Trends'!$A$1:$X$56"}</definedName>
    <definedName name="asggdasgasdg" hidden="1">{"'Standalone List Price Trends'!$A$1:$X$56"}</definedName>
    <definedName name="askh" localSheetId="73" hidden="1">{#N/A,#N/A,FALSE,"Annexe 1 EURO";#N/A,#N/A,FALSE,"Annexe 2 EURO";#N/A,#N/A,FALSE,"Annexe 3 EURO";#N/A,#N/A,FALSE,"Annexe 4 EURO";#N/A,#N/A,FALSE,"Annexe 5 EURO"}</definedName>
    <definedName name="askh" hidden="1">{#N/A,#N/A,FALSE,"Annexe 1 EURO";#N/A,#N/A,FALSE,"Annexe 2 EURO";#N/A,#N/A,FALSE,"Annexe 3 EURO";#N/A,#N/A,FALSE,"Annexe 4 EURO";#N/A,#N/A,FALSE,"Annexe 5 EURO"}</definedName>
    <definedName name="ass" localSheetId="73" hidden="1">{#N/A,#N/A,FALSE,"Aging Summary";#N/A,#N/A,FALSE,"Ratio Analysis";#N/A,#N/A,FALSE,"Test 120 Day Accts";#N/A,#N/A,FALSE,"Tickmarks"}</definedName>
    <definedName name="ass" hidden="1">{#N/A,#N/A,FALSE,"Aging Summary";#N/A,#N/A,FALSE,"Ratio Analysis";#N/A,#N/A,FALSE,"Test 120 Day Accts";#N/A,#N/A,FALSE,"Tickmarks"}</definedName>
    <definedName name="ASSA" localSheetId="73" hidden="1">{#N/A,#N/A,FALSE,"1";#N/A,#N/A,FALSE,"2";#N/A,#N/A,FALSE,"16 - 17";#N/A,#N/A,FALSE,"18 - 19";#N/A,#N/A,FALSE,"26";#N/A,#N/A,FALSE,"27";#N/A,#N/A,FALSE,"28"}</definedName>
    <definedName name="ASSA" hidden="1">{#N/A,#N/A,FALSE,"1";#N/A,#N/A,FALSE,"2";#N/A,#N/A,FALSE,"16 - 17";#N/A,#N/A,FALSE,"18 - 19";#N/A,#N/A,FALSE,"26";#N/A,#N/A,FALSE,"27";#N/A,#N/A,FALSE,"28"}</definedName>
    <definedName name="assaassa" localSheetId="73" hidden="1">{#N/A,#N/A,FALSE,"GERAL";#N/A,#N/A,FALSE,"012-96";#N/A,#N/A,FALSE,"018-96";#N/A,#N/A,FALSE,"027-96";#N/A,#N/A,FALSE,"059-96";#N/A,#N/A,FALSE,"076-96";#N/A,#N/A,FALSE,"019-97";#N/A,#N/A,FALSE,"021-97";#N/A,#N/A,FALSE,"022-97";#N/A,#N/A,FALSE,"028-97"}</definedName>
    <definedName name="assaassa" hidden="1">{#N/A,#N/A,FALSE,"GERAL";#N/A,#N/A,FALSE,"012-96";#N/A,#N/A,FALSE,"018-96";#N/A,#N/A,FALSE,"027-96";#N/A,#N/A,FALSE,"059-96";#N/A,#N/A,FALSE,"076-96";#N/A,#N/A,FALSE,"019-97";#N/A,#N/A,FALSE,"021-97";#N/A,#N/A,FALSE,"022-97";#N/A,#N/A,FALSE,"028-97"}</definedName>
    <definedName name="assaassasa" localSheetId="73" hidden="1">{#N/A,#N/A,FALSE,"GERAL";#N/A,#N/A,FALSE,"012-96";#N/A,#N/A,FALSE,"018-96";#N/A,#N/A,FALSE,"027-96";#N/A,#N/A,FALSE,"059-96";#N/A,#N/A,FALSE,"076-96";#N/A,#N/A,FALSE,"019-97";#N/A,#N/A,FALSE,"021-97";#N/A,#N/A,FALSE,"022-97";#N/A,#N/A,FALSE,"028-97"}</definedName>
    <definedName name="assaassasa" hidden="1">{#N/A,#N/A,FALSE,"GERAL";#N/A,#N/A,FALSE,"012-96";#N/A,#N/A,FALSE,"018-96";#N/A,#N/A,FALSE,"027-96";#N/A,#N/A,FALSE,"059-96";#N/A,#N/A,FALSE,"076-96";#N/A,#N/A,FALSE,"019-97";#N/A,#N/A,FALSE,"021-97";#N/A,#N/A,FALSE,"022-97";#N/A,#N/A,FALSE,"028-97"}</definedName>
    <definedName name="ASSAD" localSheetId="7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ASSAD" hidden="1">{TRUE,TRUE,-1.25,-15.5,484.5,278.25,FALSE,FALSE,TRUE,FALSE,0,1,#N/A,183,#N/A,5.92592592592593,22.5714285714286,1,FALSE,FALSE,3,TRUE,1,FALSE,100,"Swvu.ESTOQUES.","ACwvu.ESTOQUES.",#N/A,FALSE,FALSE,0,0,0,0,2,"","",FALSE,FALSE,FALSE,FALSE,1,90,#N/A,#N/A,"=R1C1:R650C11",FALSE,#N/A,#N/A,FALSE,FALSE,FALSE,1,65532,65532,FALSE,FALSE,TRUE,TRUE,TRUE}</definedName>
    <definedName name="assas" localSheetId="73" hidden="1">{#N/A,#N/A,FALSE,"GERAL";#N/A,#N/A,FALSE,"012-96";#N/A,#N/A,FALSE,"018-96";#N/A,#N/A,FALSE,"027-96";#N/A,#N/A,FALSE,"059-96";#N/A,#N/A,FALSE,"076-96";#N/A,#N/A,FALSE,"019-97";#N/A,#N/A,FALSE,"021-97";#N/A,#N/A,FALSE,"022-97";#N/A,#N/A,FALSE,"028-97"}</definedName>
    <definedName name="assas" hidden="1">{#N/A,#N/A,FALSE,"GERAL";#N/A,#N/A,FALSE,"012-96";#N/A,#N/A,FALSE,"018-96";#N/A,#N/A,FALSE,"027-96";#N/A,#N/A,FALSE,"059-96";#N/A,#N/A,FALSE,"076-96";#N/A,#N/A,FALSE,"019-97";#N/A,#N/A,FALSE,"021-97";#N/A,#N/A,FALSE,"022-97";#N/A,#N/A,FALSE,"028-97"}</definedName>
    <definedName name="assasa" localSheetId="73" hidden="1">{#N/A,#N/A,FALSE,"GERAL";#N/A,#N/A,FALSE,"012-96";#N/A,#N/A,FALSE,"018-96";#N/A,#N/A,FALSE,"027-96";#N/A,#N/A,FALSE,"059-96";#N/A,#N/A,FALSE,"076-96";#N/A,#N/A,FALSE,"019-97";#N/A,#N/A,FALSE,"021-97";#N/A,#N/A,FALSE,"022-97";#N/A,#N/A,FALSE,"028-97"}</definedName>
    <definedName name="assasa" hidden="1">{#N/A,#N/A,FALSE,"GERAL";#N/A,#N/A,FALSE,"012-96";#N/A,#N/A,FALSE,"018-96";#N/A,#N/A,FALSE,"027-96";#N/A,#N/A,FALSE,"059-96";#N/A,#N/A,FALSE,"076-96";#N/A,#N/A,FALSE,"019-97";#N/A,#N/A,FALSE,"021-97";#N/A,#N/A,FALSE,"022-97";#N/A,#N/A,FALSE,"028-97"}</definedName>
    <definedName name="assasdafsda" localSheetId="73" hidden="1">{"PR1","pr1",TRUE,"Sch PR-1"}</definedName>
    <definedName name="assasdafsda" hidden="1">{"PR1","pr1",TRUE,"Sch PR-1"}</definedName>
    <definedName name="ASSET">#REF!</definedName>
    <definedName name="Asset_Cost">#REF!</definedName>
    <definedName name="ASSET_RETIREMENT_COST">#REF!</definedName>
    <definedName name="ASSET_TURNS" hidden="1">"ASSET_TURNS"</definedName>
    <definedName name="assetbeta">#REF!</definedName>
    <definedName name="assets">#REF!</definedName>
    <definedName name="Associate">#REF!</definedName>
    <definedName name="asss" localSheetId="73" hidden="1">{"rtn",#N/A,FALSE,"RTN";"tables",#N/A,FALSE,"RTN";"cf",#N/A,FALSE,"CF";"stats",#N/A,FALSE,"Stats";"prop",#N/A,FALSE,"Prop"}</definedName>
    <definedName name="asss" hidden="1">{"rtn",#N/A,FALSE,"RTN";"tables",#N/A,FALSE,"RTN";"cf",#N/A,FALSE,"CF";"stats",#N/A,FALSE,"Stats";"prop",#N/A,FALSE,"Prop"}</definedName>
    <definedName name="Assump"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sump"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T">#REF!</definedName>
    <definedName name="at" hidden="1">#REF!,#REF!</definedName>
    <definedName name="AT_T_Canada_Earnings_Model">#REF!</definedName>
    <definedName name="atcf00">#REF!</definedName>
    <definedName name="ATCF1999PF">#REF!</definedName>
    <definedName name="ATCF2000">#REF!</definedName>
    <definedName name="ATCF2001">#REF!</definedName>
    <definedName name="ATCF2002">#REF!</definedName>
    <definedName name="ATCFCAGR">#REF!</definedName>
    <definedName name="atr">"%,LLOCAL,Y2004005,FACCOUNT,V101000"</definedName>
    <definedName name="Attach3" localSheetId="73" hidden="1">{"Grant",#N/A,FALSE,"Grant";"GP Developer",#N/A,FALSE,"GP &amp; Dev Loans";"Operating Analysis",#N/A,FALSE,"Operations";"Tax Credit",#N/A,FALSE,"Tax Credits";"Tax Credit Analysis",#N/A,FALSE,"TC Analysis"}</definedName>
    <definedName name="Attach3" hidden="1">{"Grant",#N/A,FALSE,"Grant";"GP Developer",#N/A,FALSE,"GP &amp; Dev Loans";"Operating Analysis",#N/A,FALSE,"Operations";"Tax Credit",#N/A,FALSE,"Tax Credits";"Tax Credit Analysis",#N/A,FALSE,"TC Analysis"}</definedName>
    <definedName name="Attach4" localSheetId="73" hidden="1">{"Grant",#N/A,FALSE,"Grant";"GP Developer",#N/A,FALSE,"GP &amp; Dev Loans";"Operating Analysis",#N/A,FALSE,"Operations";"Tax Credit",#N/A,FALSE,"Tax Credits";"Tax Credit Analysis",#N/A,FALSE,"TC Analysis"}</definedName>
    <definedName name="Attach4" hidden="1">{"Grant",#N/A,FALSE,"Grant";"GP Developer",#N/A,FALSE,"GP &amp; Dev Loans";"Operating Analysis",#N/A,FALSE,"Operations";"Tax Credit",#N/A,FALSE,"Tax Credits";"Tax Credit Analysis",#N/A,FALSE,"TC Analysis"}</definedName>
    <definedName name="Auditoria" localSheetId="73" hidden="1">{#N/A,#N/A,TRUE,"GRAND TOTAL";#N/A,#N/A,TRUE,"SAM'S";#N/A,#N/A,TRUE,"SUPERCENTER";#N/A,#N/A,TRUE,"MEXICO";#N/A,#N/A,TRUE,"FOOD";#N/A,#N/A,TRUE,"TOTAL WITHOUT CIFRA TAB"}</definedName>
    <definedName name="Auditoria" hidden="1">{#N/A,#N/A,TRUE,"GRAND TOTAL";#N/A,#N/A,TRUE,"SAM'S";#N/A,#N/A,TRUE,"SUPERCENTER";#N/A,#N/A,TRUE,"MEXICO";#N/A,#N/A,TRUE,"FOOD";#N/A,#N/A,TRUE,"TOTAL WITHOUT CIFRA TAB"}</definedName>
    <definedName name="audrey"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audrey"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aug">#REF!</definedName>
    <definedName name="AUM">"c1376"</definedName>
    <definedName name="AUS">#REF!</definedName>
    <definedName name="AUS95END">#REF!</definedName>
    <definedName name="AUS96END">#REF!</definedName>
    <definedName name="AUSJ95">#REF!</definedName>
    <definedName name="AUSJ95END">#REF!</definedName>
    <definedName name="AUSJ96">#REF!</definedName>
    <definedName name="AUSJ96END">#REF!</definedName>
    <definedName name="AUSJ97">#REF!</definedName>
    <definedName name="AUSJ97END">#REF!</definedName>
    <definedName name="AUSJJ96">#REF!</definedName>
    <definedName name="AUSJJ97">#REF!</definedName>
    <definedName name="auswertung" localSheetId="73" hidden="1">{#N/A,#N/A,FALSE,"model"}</definedName>
    <definedName name="auswertung" hidden="1">{#N/A,#N/A,FALSE,"model"}</definedName>
    <definedName name="Auto_öppna_xlquery_DClick" hidden="1">#REF!</definedName>
    <definedName name="AUto1" localSheetId="73" hidden="1">{#N/A,#N/A,FALSE,"Sheet1"}</definedName>
    <definedName name="AUto1" hidden="1">{#N/A,#N/A,FALSE,"Sheet1"}</definedName>
    <definedName name="AUto2" localSheetId="73" hidden="1">{#N/A,#N/A,FALSE,"Sheet1"}</definedName>
    <definedName name="AUto2" hidden="1">{#N/A,#N/A,FALSE,"Sheet1"}</definedName>
    <definedName name="auto3" localSheetId="73" hidden="1">{#N/A,#N/A,FALSE,"Tar-Ass";#N/A,#N/A,FALSE,"Tar-IS";#N/A,#N/A,FALSE,"Tar-BS";#N/A,#N/A,FALSE,"Tar-Adg BS";#N/A,#N/A,FALSE,"Tar-CF"}</definedName>
    <definedName name="auto3" hidden="1">{#N/A,#N/A,FALSE,"Tar-Ass";#N/A,#N/A,FALSE,"Tar-IS";#N/A,#N/A,FALSE,"Tar-BS";#N/A,#N/A,FALSE,"Tar-Adg BS";#N/A,#N/A,FALSE,"Tar-CF"}</definedName>
    <definedName name="AutoComplete">#REF!</definedName>
    <definedName name="Autoroute_25">#REF!</definedName>
    <definedName name="auxiliar">#REF!</definedName>
    <definedName name="auxiliar_2">#REF!</definedName>
    <definedName name="ave"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avegmultiple" hidden="1">#REF!</definedName>
    <definedName name="Average_call_length">#REF!</definedName>
    <definedName name="Average_call_price_to_land">#REF!</definedName>
    <definedName name="AVERAGE_ISO">#REF!</definedName>
    <definedName name="AVERAGE_ISO_MMBTU">#REF!</definedName>
    <definedName name="Average_nat_l_call_rate">#REF!</definedName>
    <definedName name="Average_Price_To_Land">#REF!</definedName>
    <definedName name="Average_Price_To_Mobile">#REF!</definedName>
    <definedName name="avg.asset.beta">#REF!</definedName>
    <definedName name="AvgRent">#REF!</definedName>
    <definedName name="avv" localSheetId="73" hidden="1">{#N/A,#N/A,TRUE,"index";#N/A,#N/A,TRUE,"Summary";#N/A,#N/A,TRUE,"Continuing Business";#N/A,#N/A,TRUE,"Disposals";#N/A,#N/A,TRUE,"Acquisitions";#N/A,#N/A,TRUE,"Actual &amp; Plan Reconciliation"}</definedName>
    <definedName name="avv" hidden="1">{#N/A,#N/A,TRUE,"index";#N/A,#N/A,TRUE,"Summary";#N/A,#N/A,TRUE,"Continuing Business";#N/A,#N/A,TRUE,"Disposals";#N/A,#N/A,TRUE,"Acquisitions";#N/A,#N/A,TRUE,"Actual &amp; Plan Reconciliation"}</definedName>
    <definedName name="aw"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awd" localSheetId="73" hidden="1">{#N/A,#N/A,FALSE,"Presentation Summary";#N/A,#N/A,FALSE,"Consolidated Summary";#N/A,#N/A,FALSE,"GLA";#N/A,#N/A,FALSE,"Consolidating Schedule";#N/A,#N/A,FALSE,"GLB";#N/A,#N/A,FALSE,"GGM";#N/A,#N/A,FALSE,"SurFin";#N/A,#N/A,FALSE,"CBC";#N/A,#N/A,FALSE,"DTVI";#N/A,#N/A,FALSE,"Elim";#N/A,#N/A,FALSE,"Other"}</definedName>
    <definedName name="awd" hidden="1">{#N/A,#N/A,FALSE,"Presentation Summary";#N/A,#N/A,FALSE,"Consolidated Summary";#N/A,#N/A,FALSE,"GLA";#N/A,#N/A,FALSE,"Consolidating Schedule";#N/A,#N/A,FALSE,"GLB";#N/A,#N/A,FALSE,"GGM";#N/A,#N/A,FALSE,"SurFin";#N/A,#N/A,FALSE,"CBC";#N/A,#N/A,FALSE,"DTVI";#N/A,#N/A,FALSE,"Elim";#N/A,#N/A,FALSE,"Other"}</definedName>
    <definedName name="awer" hidden="1">#REF!</definedName>
    <definedName name="awvrevrf"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wvrevrf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AX" localSheetId="73" hidden="1">{#N/A,#N/A,FALSE,"Pharm";#N/A,#N/A,FALSE,"WWCM"}</definedName>
    <definedName name="AX" hidden="1">{#N/A,#N/A,FALSE,"Pharm";#N/A,#N/A,FALSE,"WWCM"}</definedName>
    <definedName name="aXFNN" localSheetId="73" hidden="1">{"US Dollars",#N/A,TRUE,"PPD";"US Dollar",#N/A,TRUE,"Anaquest";"US Dollar",#N/A,TRUE,"Delta";"US Dollar",#N/A,TRUE,"INO"}</definedName>
    <definedName name="aXFNN" hidden="1">{"US Dollars",#N/A,TRUE,"PPD";"US Dollar",#N/A,TRUE,"Anaquest";"US Dollar",#N/A,TRUE,"Delta";"US Dollar",#N/A,TRUE,"INO"}</definedName>
    <definedName name="AYER" localSheetId="73" hidden="1">{"Sum WW A",#N/A,FALSE,"FY95SLS";"Sum WW B",#N/A,FALSE,"FY95SLS";"Sum US A",#N/A,FALSE,"FY95SLS";"Sum US B",#N/A,FALSE,"FY95SLS";"Sum US Bocg",#N/A,FALSE,"FY95SLS";"Sum Can A",#N/A,FALSE,"FY95SLS";"Sum Can B",#N/A,FALSE,"FY95SLS";"Sum Europe",#N/A,FALSE,"FY95SLS";"Sum Row",#N/A,FALSE,"FY95SLS"}</definedName>
    <definedName name="AYER" hidden="1">{"Sum WW A",#N/A,FALSE,"FY95SLS";"Sum WW B",#N/A,FALSE,"FY95SLS";"Sum US A",#N/A,FALSE,"FY95SLS";"Sum US B",#N/A,FALSE,"FY95SLS";"Sum US Bocg",#N/A,FALSE,"FY95SLS";"Sum Can A",#N/A,FALSE,"FY95SLS";"Sum Can B",#N/A,FALSE,"FY95SLS";"Sum Europe",#N/A,FALSE,"FY95SLS";"Sum Row",#N/A,FALSE,"FY95SLS"}</definedName>
    <definedName name="ayman" localSheetId="73" hidden="1">{#N/A,#N/A,FALSE,"1";#N/A,#N/A,FALSE,"2";#N/A,#N/A,FALSE,"16 - 17";#N/A,#N/A,FALSE,"18 - 19";#N/A,#N/A,FALSE,"26";#N/A,#N/A,FALSE,"27";#N/A,#N/A,FALSE,"28"}</definedName>
    <definedName name="ayman" hidden="1">{#N/A,#N/A,FALSE,"1";#N/A,#N/A,FALSE,"2";#N/A,#N/A,FALSE,"16 - 17";#N/A,#N/A,FALSE,"18 - 19";#N/A,#N/A,FALSE,"26";#N/A,#N/A,FALSE,"27";#N/A,#N/A,FALSE,"28"}</definedName>
    <definedName name="ayman1" localSheetId="73" hidden="1">{#N/A,#N/A,FALSE,"Pharm";#N/A,#N/A,FALSE,"WWCM"}</definedName>
    <definedName name="ayman1" hidden="1">{#N/A,#N/A,FALSE,"Pharm";#N/A,#N/A,FALSE,"WWCM"}</definedName>
    <definedName name="ayman2" localSheetId="73" hidden="1">{#N/A,#N/A,FALSE,"Pharm";#N/A,#N/A,FALSE,"WWCM"}</definedName>
    <definedName name="ayman2" hidden="1">{#N/A,#N/A,FALSE,"Pharm";#N/A,#N/A,FALSE,"WWCM"}</definedName>
    <definedName name="ayman7" localSheetId="73" hidden="1">{#N/A,#N/A,FALSE,"REPORT"}</definedName>
    <definedName name="ayman7" hidden="1">{#N/A,#N/A,FALSE,"REPORT"}</definedName>
    <definedName name="ayman8" localSheetId="73" hidden="1">{#N/A,#N/A,FALSE,"REPORT"}</definedName>
    <definedName name="ayman8" hidden="1">{#N/A,#N/A,FALSE,"REPORT"}</definedName>
    <definedName name="az" localSheetId="73" hidden="1">{"away stand alones",#N/A,FALSE,"Target"}</definedName>
    <definedName name="az" hidden="1">{"away stand alones",#N/A,FALSE,"Target"}</definedName>
    <definedName name="azeazr" localSheetId="73" hidden="1">{#N/A,#N/A,FALSE,"Sales Graph";#N/A,#N/A,FALSE,"BUC Graph";#N/A,#N/A,FALSE,"P&amp;L - YTD"}</definedName>
    <definedName name="azeazr" hidden="1">{#N/A,#N/A,FALSE,"Sales Graph";#N/A,#N/A,FALSE,"BUC Graph";#N/A,#N/A,FALSE,"P&amp;L - YTD"}</definedName>
    <definedName name="azerety" localSheetId="73" hidden="1">{#N/A,#N/A,FALSE,"Pharm";#N/A,#N/A,FALSE,"WWCM"}</definedName>
    <definedName name="azerety" hidden="1">{#N/A,#N/A,FALSE,"Pharm";#N/A,#N/A,FALSE,"WWCM"}</definedName>
    <definedName name="AZEZAEAZ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AEAZ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EAZ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EZEAZ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azs" localSheetId="73" hidden="1">{#N/A,#N/A,FALSE,"Aging Summary";#N/A,#N/A,FALSE,"Ratio Analysis";#N/A,#N/A,FALSE,"Test 120 Day Accts";#N/A,#N/A,FALSE,"Tickmarks"}</definedName>
    <definedName name="azs" hidden="1">{#N/A,#N/A,FALSE,"Aging Summary";#N/A,#N/A,FALSE,"Ratio Analysis";#N/A,#N/A,FALSE,"Test 120 Day Accts";#N/A,#N/A,FALSE,"Tickmarks"}</definedName>
    <definedName name="B" localSheetId="73" hidden="1">{#N/A,#N/A,FALSE,"LLAVE";#N/A,#N/A,FALSE,"EERR";#N/A,#N/A,FALSE,"ESP";#N/A,#N/A,FALSE,"EOAF";#N/A,#N/A,FALSE,"CASH";#N/A,#N/A,FALSE,"FINANZAS";#N/A,#N/A,FALSE,"DEUDA";#N/A,#N/A,FALSE,"INVERSION";#N/A,#N/A,FALSE,"PERSONAL"}</definedName>
    <definedName name="B" hidden="1">{#N/A,#N/A,FALSE,"LLAVE";#N/A,#N/A,FALSE,"EERR";#N/A,#N/A,FALSE,"ESP";#N/A,#N/A,FALSE,"EOAF";#N/A,#N/A,FALSE,"CASH";#N/A,#N/A,FALSE,"FINANZAS";#N/A,#N/A,FALSE,"DEUDA";#N/A,#N/A,FALSE,"INVERSION";#N/A,#N/A,FALSE,"PERSONAL"}</definedName>
    <definedName name="B_BAL">#REF!</definedName>
    <definedName name="B_CPN">#REF!</definedName>
    <definedName name="B1_Beg_Bal">#REF!</definedName>
    <definedName name="B1_CPN">#REF!</definedName>
    <definedName name="B1_Prin_Range">#REF!</definedName>
    <definedName name="B1_RdCpn">#REF!</definedName>
    <definedName name="B10_Beg_Bal">#REF!</definedName>
    <definedName name="B10_CPN">#REF!</definedName>
    <definedName name="B10_Prin_Range">#REF!</definedName>
    <definedName name="B10_RdCpn">#REF!</definedName>
    <definedName name="B2_Beg_Bal">#REF!</definedName>
    <definedName name="B2_CPN">#REF!</definedName>
    <definedName name="B2_Prin_Range">#REF!</definedName>
    <definedName name="B2_RdCpn">#REF!</definedName>
    <definedName name="B3_Beg_Bal">#REF!</definedName>
    <definedName name="B3_CPN">#REF!</definedName>
    <definedName name="B3_Prin_Range">#REF!</definedName>
    <definedName name="B3_RdCpn">#REF!</definedName>
    <definedName name="B4_Beg_Bal">#REF!</definedName>
    <definedName name="B4_CPN">#REF!</definedName>
    <definedName name="B4_Prin_Range">#REF!</definedName>
    <definedName name="B4_RdCpn">#REF!</definedName>
    <definedName name="B5_Beg_Bal">#REF!</definedName>
    <definedName name="B5_CPN">#REF!</definedName>
    <definedName name="B5_Prin_Range">#REF!</definedName>
    <definedName name="B5_RdCpn">#REF!</definedName>
    <definedName name="B6_Beg_Bal">#REF!</definedName>
    <definedName name="B6_CPN">#REF!</definedName>
    <definedName name="B6_Prin_Range">#REF!</definedName>
    <definedName name="B6_RdCpn">#REF!</definedName>
    <definedName name="B7_Beg_Bal">#REF!</definedName>
    <definedName name="B7_CPN">#REF!</definedName>
    <definedName name="B7_Prin_Range">#REF!</definedName>
    <definedName name="B7_RdCpn">#REF!</definedName>
    <definedName name="B8_Beg_Bal">#REF!</definedName>
    <definedName name="B8_CPN">#REF!</definedName>
    <definedName name="B8_Prin_Range">#REF!</definedName>
    <definedName name="B8_RdCpn">#REF!</definedName>
    <definedName name="B9_Beg_Bal">#REF!</definedName>
    <definedName name="B9_CPN">#REF!</definedName>
    <definedName name="B9_Prin_Range">#REF!</definedName>
    <definedName name="B9_RdCpn">#REF!</definedName>
    <definedName name="ba">#REF!</definedName>
    <definedName name="BACKU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backup." localSheetId="73" hidden="1">{#N/A,#N/A,TRUE,"KEY DATA";#N/A,#N/A,TRUE,"KEY DATA Base Case";#N/A,#N/A,TRUE,"JULY";#N/A,#N/A,TRUE,"AUG";#N/A,#N/A,TRUE,"SEPT";#N/A,#N/A,TRUE,"3Q"}</definedName>
    <definedName name="backup." hidden="1">{#N/A,#N/A,TRUE,"KEY DATA";#N/A,#N/A,TRUE,"KEY DATA Base Case";#N/A,#N/A,TRUE,"JULY";#N/A,#N/A,TRUE,"AUG";#N/A,#N/A,TRUE,"SEPT";#N/A,#N/A,TRUE,"3Q"}</definedName>
    <definedName name="backup2" localSheetId="73" hidden="1">{#N/A,#N/A,FALSE,"Brad BANM_S";#N/A,#N/A,FALSE,"Brad SAM_BANM";#N/A,#N/A,FALSE,"Brad_LD";#N/A,#N/A,FALSE,"BANM-&gt;S";#N/A,#N/A,FALSE,"BANM_S";#N/A,#N/A,FALSE,"S-&gt;BANM";#N/A,#N/A,FALSE,"SAM_BANM";#N/A,#N/A,FALSE,"BANM";#N/A,#N/A,FALSE,"Sam"}</definedName>
    <definedName name="backup2" hidden="1">{#N/A,#N/A,FALSE,"Brad BANM_S";#N/A,#N/A,FALSE,"Brad SAM_BANM";#N/A,#N/A,FALSE,"Brad_LD";#N/A,#N/A,FALSE,"BANM-&gt;S";#N/A,#N/A,FALSE,"BANM_S";#N/A,#N/A,FALSE,"S-&gt;BANM";#N/A,#N/A,FALSE,"SAM_BANM";#N/A,#N/A,FALSE,"BANM";#N/A,#N/A,FALSE,"Sam"}</definedName>
    <definedName name="bad">#REF!</definedName>
    <definedName name="Bad_debt">#REF!</definedName>
    <definedName name="Bad_debt_Exp">#REF!</definedName>
    <definedName name="BadDebt_Cons">#REF!</definedName>
    <definedName name="BadDebt_Norte">#REF!</definedName>
    <definedName name="BadDebt_Sur">#REF!</definedName>
    <definedName name="badfga"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dfga"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AL">#REF!</definedName>
    <definedName name="Bal_Sheet">#REF!</definedName>
    <definedName name="bala4">#REF!,#REF!,#REF!,#REF!,#REF!,#REF!,#REF!,#REF!,#REF!,#REF!,#REF!,#REF!,#REF!,#REF!,#REF!,#REF!,#REF!,#REF!,#REF!,#REF!</definedName>
    <definedName name="balanc_2000">#REF!</definedName>
    <definedName name="balanc3a">#REF!</definedName>
    <definedName name="balance_2000">#REF!,#REF!,#REF!,#REF!,#REF!,#REF!,#REF!,#REF!,#REF!,#REF!,#REF!,#REF!,#REF!,#REF!,#REF!,#REF!,#REF!,#REF!,#REF!,#REF!</definedName>
    <definedName name="balance_2001">#REF!</definedName>
    <definedName name="Balance_Sheet_EDW">#REF!</definedName>
    <definedName name="balance_type">1</definedName>
    <definedName name="balance2000">#REF!</definedName>
    <definedName name="balance2001">#REF!</definedName>
    <definedName name="balance2002">#REF!</definedName>
    <definedName name="balance2003">#REF!</definedName>
    <definedName name="balance2004">#REF!</definedName>
    <definedName name="balance2005">#REF!</definedName>
    <definedName name="Balances" localSheetId="27">'C-11'!#REF!</definedName>
    <definedName name="Balances" localSheetId="1">#REF!</definedName>
    <definedName name="Balances">'[8]Balance total solamente'!#REF!</definedName>
    <definedName name="BalanceSheetData">#REF!</definedName>
    <definedName name="BALANCESHEETTAX_EDW">#REF!</definedName>
    <definedName name="balanceyears">#REF!</definedName>
    <definedName name="ball2">#REF!</definedName>
    <definedName name="BALSITCAV">#REF!</definedName>
    <definedName name="BALSITCON">#REF!</definedName>
    <definedName name="BALSITELCO">#REF!</definedName>
    <definedName name="BALSITMOV">#REF!</definedName>
    <definedName name="BAML">#REF!</definedName>
    <definedName name="Banco" localSheetId="73" hidden="1">{#N/A,#N/A,FALSE,"OUT  AREC"}</definedName>
    <definedName name="Banco" hidden="1">{#N/A,#N/A,FALSE,"OUT  AREC"}</definedName>
    <definedName name="BANCO1" hidden="1">#REF!</definedName>
    <definedName name="BANDTABLE">#REF!</definedName>
    <definedName name="bank">#REF!</definedName>
    <definedName name="bankAccts">#REF!</definedName>
    <definedName name="BankFeeBPS">#REF!</definedName>
    <definedName name="bar" localSheetId="73" hidden="1">{#N/A,#N/A,FALSE,"GERAL";#N/A,#N/A,FALSE,"012-96";#N/A,#N/A,FALSE,"018-96";#N/A,#N/A,FALSE,"027-96";#N/A,#N/A,FALSE,"059-96";#N/A,#N/A,FALSE,"076-96";#N/A,#N/A,FALSE,"019-97";#N/A,#N/A,FALSE,"021-97";#N/A,#N/A,FALSE,"022-97";#N/A,#N/A,FALSE,"028-97"}</definedName>
    <definedName name="bar" hidden="1">{#N/A,#N/A,FALSE,"GERAL";#N/A,#N/A,FALSE,"012-96";#N/A,#N/A,FALSE,"018-96";#N/A,#N/A,FALSE,"027-96";#N/A,#N/A,FALSE,"059-96";#N/A,#N/A,FALSE,"076-96";#N/A,#N/A,FALSE,"019-97";#N/A,#N/A,FALSE,"021-97";#N/A,#N/A,FALSE,"022-97";#N/A,#N/A,FALSE,"028-97"}</definedName>
    <definedName name="Barc">#REF!</definedName>
    <definedName name="Barrancas">#REF!</definedName>
    <definedName name="Base">#REF!</definedName>
    <definedName name="BASE_PR">#REF!</definedName>
    <definedName name="BaseGDP">#REF!</definedName>
    <definedName name="BaseTick">#REF!</definedName>
    <definedName name="BaseYear">#REF!</definedName>
    <definedName name="BASIC_EPS_EXCL" hidden="1">"BASIC_EPS_EXCL"</definedName>
    <definedName name="BASIC_EPS_INCL" hidden="1">"BASIC_EPS_INCL"</definedName>
    <definedName name="BASIC_NORMAL_EPS" hidden="1">"BASIC_NORMAL_EPS"</definedName>
    <definedName name="BASIC_WEIGHT" hidden="1">"BASIC_WEIGHT"</definedName>
    <definedName name="Basis_WUG" localSheetId="73" hidden="1">{#N/A,#N/A,FALSE,"model"}</definedName>
    <definedName name="Basis_WUG" hidden="1">{#N/A,#N/A,FALSE,"model"}</definedName>
    <definedName name="BAYAMON_NTE.__I_BY_DMS_100">#REF!</definedName>
    <definedName name="baylist">#REF!</definedName>
    <definedName name="baymont">#REF!</definedName>
    <definedName name="bb"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3" hidden="1">{#N/A,#N/A,FALSE,"ENERGIA";#N/A,#N/A,FALSE,"PERDIDAS";#N/A,#N/A,FALSE,"CLIENTES";#N/A,#N/A,FALSE,"ESTADO";#N/A,#N/A,FALSE,"TECNICA"}</definedName>
    <definedName name="bb"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_1">#REF!</definedName>
    <definedName name="BB_2">#REF!</definedName>
    <definedName name="BB_3">#REF!</definedName>
    <definedName name="BB_4">#REF!</definedName>
    <definedName name="BB_5">#REF!</definedName>
    <definedName name="bb_M0FFQkVFMkZCRDk1NEY0OT" hidden="1">#REF!</definedName>
    <definedName name="bb_M0I1RkJFNDJBNUJENEU4N0" hidden="1">#REF!</definedName>
    <definedName name="bb_M0I3RUFGRjQ3OEY0NEE4RT" hidden="1">#REF!</definedName>
    <definedName name="bb_M0I4QjQwNkY4NUNFNDRGNz" hidden="1">#REF!</definedName>
    <definedName name="bb_M0IyMkQ3MUJCQjYyNEU1OT" hidden="1">#REF!</definedName>
    <definedName name="bb_M0JCNUREQTJCNTc4NDlGMz" hidden="1">#REF!</definedName>
    <definedName name="bb_M0JDN0E0ODg5QzQ2NDQxRE" hidden="1">#REF!</definedName>
    <definedName name="bb_M0Q1Q0M4MjA5NEJGNDY0Nk" hidden="1">#REF!</definedName>
    <definedName name="bb_M0Q5RTNENEU0QTk3NDhFMj" hidden="1">#REF!</definedName>
    <definedName name="bb_M0U0NTY0NEY4QjU4NDUwMj" hidden="1">#REF!</definedName>
    <definedName name="bb_M0VCODYwMkI1NjVDNDgyQz" hidden="1">#REF!</definedName>
    <definedName name="bb_M0VDNTdGQzczQTJBNDU5QU" hidden="1">#REF!</definedName>
    <definedName name="bb_M0YwMUZDMDdDMkM1NDczQz" hidden="1">#REF!</definedName>
    <definedName name="bb_M0ZCQTgyMjhEODJBNERDRD" hidden="1">#REF!</definedName>
    <definedName name="bb_M0ZGQzUwQUYzOTFCNEY2Rj" hidden="1">#REF!</definedName>
    <definedName name="bb_MDA2QUVGMzg5M0NDNDNFRU" hidden="1">#REF!</definedName>
    <definedName name="bb_MDAyNEFFMTA5MjFFNEMwQU" hidden="1">#REF!</definedName>
    <definedName name="bb_MDBGMzFERTdCNEJCNEVGQU" hidden="1">#REF!</definedName>
    <definedName name="bb_MDc0MTBCOEJGRThDNERDME" hidden="1">#REF!</definedName>
    <definedName name="bb_MDdCRkZENDg3NTkxNEVFRT" hidden="1">#REF!</definedName>
    <definedName name="bb_MDE2NzJDQzIxMDBENDIwOE" hidden="1">#REF!</definedName>
    <definedName name="bb_MDFBMEM2MTkzM0I3NDVGQU" hidden="1">#REF!</definedName>
    <definedName name="bb_MDg4MjQ0ODIwNzg4NEFDNk" hidden="1">#REF!</definedName>
    <definedName name="bb_MDgxMjNDRDIyN0M4NDdBND" localSheetId="7" hidden="1">#REF!</definedName>
    <definedName name="bb_MDgxMjNDRDIyN0M4NDdBND" localSheetId="6" hidden="1">#REF!</definedName>
    <definedName name="bb_MDgxMjNDRDIyN0M4NDdBND" localSheetId="25" hidden="1">#REF!</definedName>
    <definedName name="bb_MDgxMjNDRDIyN0M4NDdBND" hidden="1">#REF!</definedName>
    <definedName name="bb_MDhBQTkyOTNBMDQ5NEY4N0" localSheetId="7" hidden="1">#REF!</definedName>
    <definedName name="bb_MDhBQTkyOTNBMDQ5NEY4N0" localSheetId="6" hidden="1">#REF!</definedName>
    <definedName name="bb_MDhBQTkyOTNBMDQ5NEY4N0" localSheetId="25" hidden="1">#REF!</definedName>
    <definedName name="bb_MDhBQTkyOTNBMDQ5NEY4N0" hidden="1">#REF!</definedName>
    <definedName name="bb_MDhCOTVCREVDMDgyNEUwRD" localSheetId="7" hidden="1">#REF!</definedName>
    <definedName name="bb_MDhCOTVCREVDMDgyNEUwRD" localSheetId="6" hidden="1">#REF!</definedName>
    <definedName name="bb_MDhCOTVCREVDMDgyNEUwRD" localSheetId="25" hidden="1">#REF!</definedName>
    <definedName name="bb_MDhCOTVCREVDMDgyNEUwRD" hidden="1">#REF!</definedName>
    <definedName name="bb_MDJERjU3RTY0QjNCNDIwNT" localSheetId="7" hidden="1">#REF!</definedName>
    <definedName name="bb_MDJERjU3RTY0QjNCNDIwNT" localSheetId="6" hidden="1">#REF!</definedName>
    <definedName name="bb_MDJERjU3RTY0QjNCNDIwNT" localSheetId="25" hidden="1">#REF!</definedName>
    <definedName name="bb_MDJERjU3RTY0QjNCNDIwNT" hidden="1">#REF!</definedName>
    <definedName name="bb_MDJFNUE2Mzk5QURGNDU4OT" localSheetId="7" hidden="1">#REF!</definedName>
    <definedName name="bb_MDJFNUE2Mzk5QURGNDU4OT" localSheetId="6" hidden="1">#REF!</definedName>
    <definedName name="bb_MDJFNUE2Mzk5QURGNDU4OT" localSheetId="25" hidden="1">#REF!</definedName>
    <definedName name="bb_MDJFNUE2Mzk5QURGNDU4OT" hidden="1">#REF!</definedName>
    <definedName name="bb_MDk0NTQxOTJENTc1NDVCOU" localSheetId="7" hidden="1">#REF!</definedName>
    <definedName name="bb_MDk0NTQxOTJENTc1NDVCOU" localSheetId="6" hidden="1">#REF!</definedName>
    <definedName name="bb_MDk0NTQxOTJENTc1NDVCOU" localSheetId="25" hidden="1">#REF!</definedName>
    <definedName name="bb_MDk0NTQxOTJENTc1NDVCOU" hidden="1">#REF!</definedName>
    <definedName name="bb_MDk1M0Y3RTQyNTJDNDU4NE" hidden="1">#REF!</definedName>
    <definedName name="bb_MDk5N0Y2NDNBODAyNDBBMT" hidden="1">#REF!</definedName>
    <definedName name="bb_MDkxNkZDNDNBMDc4NEEwOU" hidden="1">#REF!</definedName>
    <definedName name="bb_MDlEREE3MEY4QTNFNDE3NT" hidden="1">#REF!</definedName>
    <definedName name="bb_MDMxN0JGMTMxRTZFNDhFRU" hidden="1">#REF!</definedName>
    <definedName name="bb_MDNCMjE2MDY4QzcxNEI0Rk" hidden="1">#REF!</definedName>
    <definedName name="bb_MDQyQ0Q2RkU0Mjk3NEIxME" hidden="1">#REF!</definedName>
    <definedName name="bb_MDRBN0Q2Q0E1NTJENDc0Mz" hidden="1">#REF!</definedName>
    <definedName name="bb_MDRCODI5MkYzMjJDNEIyQj" hidden="1">#REF!</definedName>
    <definedName name="bb_MDRFRTNBRkVGODZCNEIxMU" hidden="1">#REF!</definedName>
    <definedName name="bb_MDU2MUM1Q0NGNzNCNDYxMT" hidden="1">#REF!</definedName>
    <definedName name="bb_MDUzOTlCRjE5ODc4NEEwND" localSheetId="7" hidden="1">#REF!</definedName>
    <definedName name="bb_MDUzOTlCRjE5ODc4NEEwND" localSheetId="6" hidden="1">#REF!</definedName>
    <definedName name="bb_MDUzOTlCRjE5ODc4NEEwND" localSheetId="25" hidden="1">#REF!</definedName>
    <definedName name="bb_MDUzOTlCRjE5ODc4NEEwND" hidden="1">#REF!</definedName>
    <definedName name="bb_MDY1Q0FFOTMwQjU4NEMzQU" localSheetId="7" hidden="1">#REF!</definedName>
    <definedName name="bb_MDY1Q0FFOTMwQjU4NEMzQU" localSheetId="6" hidden="1">#REF!</definedName>
    <definedName name="bb_MDY1Q0FFOTMwQjU4NEMzQU" localSheetId="25" hidden="1">#REF!</definedName>
    <definedName name="bb_MDY1Q0FFOTMwQjU4NEMzQU" hidden="1">#REF!</definedName>
    <definedName name="bb_MDY4MTgyOEJGMDNBNDBGOE" localSheetId="7" hidden="1">#REF!</definedName>
    <definedName name="bb_MDY4MTgyOEJGMDNBNDBGOE" localSheetId="6" hidden="1">#REF!</definedName>
    <definedName name="bb_MDY4MTgyOEJGMDNBNDBGOE" localSheetId="25" hidden="1">#REF!</definedName>
    <definedName name="bb_MDY4MTgyOEJGMDNBNDBGOE" hidden="1">#REF!</definedName>
    <definedName name="bb_MEE3ODNFRkM4MURENEJFNj" hidden="1">#REF!</definedName>
    <definedName name="bb_MEI4NDUwNzVEMUI4NDdDOT" hidden="1">#REF!</definedName>
    <definedName name="bb_MEI4NEYwNzY0NjgxNEM3RE" hidden="1">#REF!</definedName>
    <definedName name="bb_MEJCRENBRDFBMTEzNEU3NU" hidden="1">#REF!</definedName>
    <definedName name="bb_MEM4NjdFOUY0RjNFNEFDRj" hidden="1">#REF!</definedName>
    <definedName name="bb_MENCQzBEM0E2NkEwNENGNk" hidden="1">#REF!</definedName>
    <definedName name="bb_MENDRjAwQ0MyMTQ4NDgyRk" hidden="1">#REF!</definedName>
    <definedName name="bb_MEQxMDE2QUI2MjZGNEI1Mz" hidden="1">#REF!</definedName>
    <definedName name="bb_MERDQkIxM0JDQTUxNDY4QU" hidden="1">#REF!</definedName>
    <definedName name="bb_MERDQkVGMkUwODhFNEE3Mz" hidden="1">#REF!</definedName>
    <definedName name="bb_MERERTkzNUEzN0M0NDVCRk" hidden="1">#REF!</definedName>
    <definedName name="bb_MEU3NTEwNkNFRTU4NDY3QU" hidden="1">#REF!</definedName>
    <definedName name="bb_MEUzRUI3REVBRURCNDRBQk" hidden="1">#REF!</definedName>
    <definedName name="bb_MEY3MzMyRDQwRkVGNDlGMD" hidden="1">#REF!</definedName>
    <definedName name="bb_MEYyM0VGNDBGMEZENDUzND" hidden="1">#REF!</definedName>
    <definedName name="bb_MjAyMTg5Q0U1QzJCNEE4ND" hidden="1">#REF!</definedName>
    <definedName name="bb_MjBFMTFEOUNFRUFENDdGMz" hidden="1">#REF!</definedName>
    <definedName name="bb_Mjc5NjlCNzMzMDM3NEY1RT" hidden="1">#REF!</definedName>
    <definedName name="bb_MjdGREFDRTdGNzgwNDI0Rj" hidden="1">#REF!</definedName>
    <definedName name="bb_MjE2NTE4RTY0MTVCNDVEOT" hidden="1">#REF!</definedName>
    <definedName name="bb_MjEwQkIyRkI4QzRBNDEzRj" hidden="1">#REF!</definedName>
    <definedName name="bb_Mjg1ODc0NjU1Q0JGNDhEMT" hidden="1">#REF!</definedName>
    <definedName name="bb_Mjg4RUVFOTQ1NkE1NEIzQ0" hidden="1">#REF!</definedName>
    <definedName name="bb_MjhBOTlDNTAyNzIwNENEOD" hidden="1">#REF!</definedName>
    <definedName name="bb_MjI4RDQzNUEyQjcyNDlDNk" hidden="1">#REF!</definedName>
    <definedName name="bb_MjIyOEE1NzY0MDk0NDA3OE" hidden="1">#REF!</definedName>
    <definedName name="bb_MjIyQkJBQjI4MDY1NEJCND" hidden="1">#REF!</definedName>
    <definedName name="bb_MjIzMDIwMDRGNUEzNDIwMk" hidden="1">#REF!</definedName>
    <definedName name="bb_MjMwQzk2NkQ3RjQxNDEyMD" hidden="1">#REF!</definedName>
    <definedName name="bb_MjQ0QkU5MkNDNkU2NDhBMz" hidden="1">#REF!</definedName>
    <definedName name="bb_MjRCQTQ4NUEzNUQ2NDBDQ0" hidden="1">#REF!</definedName>
    <definedName name="bb_MjREQUY1QTA4NTFENDkxNz" hidden="1">#REF!</definedName>
    <definedName name="bb_MjU2MEREMzA5RDAwNDY5Q0" hidden="1">#REF!</definedName>
    <definedName name="bb_MjU5ODk2OTY1RTUxNDdGQj" hidden="1">#REF!</definedName>
    <definedName name="bb_MjUxQUFBRTkwREZGNDRFQT" hidden="1">#REF!</definedName>
    <definedName name="bb_MjVBN0M0MjYzOTNFNDY5Mk" hidden="1">#REF!</definedName>
    <definedName name="bb_MjVCNTdBOUQ2OUI2NEFEOU" localSheetId="7" hidden="1">#REF!</definedName>
    <definedName name="bb_MjVCNTdBOUQ2OUI2NEFEOU" localSheetId="6" hidden="1">#REF!</definedName>
    <definedName name="bb_MjVCNTdBOUQ2OUI2NEFEOU" localSheetId="25" hidden="1">#REF!</definedName>
    <definedName name="bb_MjVCNTdBOUQ2OUI2NEFEOU" hidden="1">#REF!</definedName>
    <definedName name="bb_MjVEQ0MxNUVFM0Y3NDA0RU" localSheetId="7" hidden="1">#REF!</definedName>
    <definedName name="bb_MjVEQ0MxNUVFM0Y3NDA0RU" localSheetId="6" hidden="1">#REF!</definedName>
    <definedName name="bb_MjVEQ0MxNUVFM0Y3NDA0RU" localSheetId="25" hidden="1">#REF!</definedName>
    <definedName name="bb_MjVEQ0MxNUVFM0Y3NDA0RU" hidden="1">#REF!</definedName>
    <definedName name="bb_MjY0OEQ2QjJDRUM5NDU0RE" localSheetId="7" hidden="1">#REF!</definedName>
    <definedName name="bb_MjY0OEQ2QjJDRUM5NDU0RE" localSheetId="6" hidden="1">#REF!</definedName>
    <definedName name="bb_MjY0OEQ2QjJDRUM5NDU0RE" localSheetId="25" hidden="1">#REF!</definedName>
    <definedName name="bb_MjY0OEQ2QjJDRUM5NDU0RE" hidden="1">#REF!</definedName>
    <definedName name="bb_MjZENEJCMzkxQTQzNDVGOT" hidden="1">#REF!</definedName>
    <definedName name="bb_MkEwNjNDNzA3MjRBNDI1QT" hidden="1">#REF!</definedName>
    <definedName name="bb_MkEwNkJDNDA1RDczNEIxMj" hidden="1">#REF!</definedName>
    <definedName name="bb_MkExMkQ5NTk2MEY5NEVCOD" hidden="1">#REF!</definedName>
    <definedName name="bb_MkFBMjdDNTFFQUMyNDIzRU" hidden="1">#REF!</definedName>
    <definedName name="bb_MkI1QjY3RjZBOUZGNDNGQz" hidden="1">#REF!</definedName>
    <definedName name="bb_MkI3NjcwMEJEOUEyNEQ0Q0" hidden="1">#REF!</definedName>
    <definedName name="bb_MkNDRDNBQTcxMUM0NDJCMk" hidden="1">#REF!</definedName>
    <definedName name="bb_MkNEQzY3RDc4QjQ1NDVFNj" hidden="1">#REF!</definedName>
    <definedName name="bb_MkQ1RUNCNERFRTkzNERFNk" hidden="1">#REF!</definedName>
    <definedName name="bb_MkQwM0I5RkE0N0M4NDYyRE" hidden="1">#REF!</definedName>
    <definedName name="bb_MkRCQUU1NzVERkI0NEQ1Qj" hidden="1">#REF!</definedName>
    <definedName name="bb_MkVDQ0NFNjc5MDlGNEFCRU" hidden="1">#REF!</definedName>
    <definedName name="bb_MkY1QjdBRTEyRDk3NDA2Mj" hidden="1">#REF!</definedName>
    <definedName name="bb_MkY3N0VDRTFDOTI0NENENT" hidden="1">#REF!</definedName>
    <definedName name="bb_MkZFQTg4NzJGRDhBNEQ4Qk" hidden="1">#REF!</definedName>
    <definedName name="bb_MTBCNDQ3OEE5NDFBNDMxND" hidden="1">#REF!</definedName>
    <definedName name="bb_MTc2QjMwRDNDODUzNEYxMk" hidden="1">#REF!</definedName>
    <definedName name="bb_MTdGMTA1NjAxRTlCNEZCRj" hidden="1">#REF!</definedName>
    <definedName name="bb_MTE0NDNGQ0ExQTEwNDQ3QT" hidden="1">#REF!</definedName>
    <definedName name="bb_MTEyQTVGQzk0OUQ4NDVDMz" hidden="1">#REF!</definedName>
    <definedName name="bb_MTFBOUY0OEYwQjI5NDQyQ0" hidden="1">#REF!</definedName>
    <definedName name="bb_MTFDQTdGNEJGQzVGNDNBMk" localSheetId="7" hidden="1">#REF!</definedName>
    <definedName name="bb_MTFDQTdGNEJGQzVGNDNBMk" localSheetId="6" hidden="1">#REF!</definedName>
    <definedName name="bb_MTFDQTdGNEJGQzVGNDNBMk" localSheetId="25" hidden="1">#REF!</definedName>
    <definedName name="bb_MTFDQTdGNEJGQzVGNDNBMk" hidden="1">#REF!</definedName>
    <definedName name="bb_MTg4M0M3NUMxRTgxNDNCMj" localSheetId="7" hidden="1">#REF!</definedName>
    <definedName name="bb_MTg4M0M3NUMxRTgxNDNCMj" localSheetId="6" hidden="1">#REF!</definedName>
    <definedName name="bb_MTg4M0M3NUMxRTgxNDNCMj" localSheetId="25" hidden="1">#REF!</definedName>
    <definedName name="bb_MTg4M0M3NUMxRTgxNDNCMj" hidden="1">#REF!</definedName>
    <definedName name="bb_MThCN0Y4RTI1Qjc2NEVENT" localSheetId="7" hidden="1">#REF!</definedName>
    <definedName name="bb_MThCN0Y4RTI1Qjc2NEVENT" localSheetId="6" hidden="1">#REF!</definedName>
    <definedName name="bb_MThCN0Y4RTI1Qjc2NEVENT" localSheetId="25" hidden="1">#REF!</definedName>
    <definedName name="bb_MThCN0Y4RTI1Qjc2NEVENT" hidden="1">#REF!</definedName>
    <definedName name="bb_MTI0NkY2OEM4M0IwNEVBOE" localSheetId="7" hidden="1">#REF!</definedName>
    <definedName name="bb_MTI0NkY2OEM4M0IwNEVBOE" localSheetId="6" hidden="1">#REF!</definedName>
    <definedName name="bb_MTI0NkY2OEM4M0IwNEVBOE" localSheetId="25" hidden="1">#REF!</definedName>
    <definedName name="bb_MTI0NkY2OEM4M0IwNEVBOE" hidden="1">#REF!</definedName>
    <definedName name="bb_MTIyM0I2MTg5RTI5NDExQU" localSheetId="7" hidden="1">#REF!</definedName>
    <definedName name="bb_MTIyM0I2MTg5RTI5NDExQU" localSheetId="6" hidden="1">#REF!</definedName>
    <definedName name="bb_MTIyM0I2MTg5RTI5NDExQU" localSheetId="25" hidden="1">#REF!</definedName>
    <definedName name="bb_MTIyM0I2MTg5RTI5NDExQU" hidden="1">#REF!</definedName>
    <definedName name="bb_MTk0QzI4MzBCQzNFNDI4OU" localSheetId="7" hidden="1">#REF!</definedName>
    <definedName name="bb_MTk0QzI4MzBCQzNFNDI4OU" localSheetId="6" hidden="1">#REF!</definedName>
    <definedName name="bb_MTk0QzI4MzBCQzNFNDI4OU" localSheetId="25" hidden="1">#REF!</definedName>
    <definedName name="bb_MTk0QzI4MzBCQzNFNDI4OU" hidden="1">#REF!</definedName>
    <definedName name="bb_MTlFMTlDM0RDNzIyNEU5Q0" hidden="1">#REF!</definedName>
    <definedName name="bb_MTM3M0I2M0UzQjY4NDY0RT" hidden="1">#REF!</definedName>
    <definedName name="bb_MTMwMjYyRTEyMDAyNEU0Mj" hidden="1">#REF!</definedName>
    <definedName name="bb_MTMxMERFRjlBQUU4NEQ2Q0" hidden="1">#REF!</definedName>
    <definedName name="bb_MTRCNjcyMDNFNDU5NDRGQ0" hidden="1">#REF!</definedName>
    <definedName name="bb_MTRGRUJERUEwQTBDNDAwND" hidden="1">#REF!</definedName>
    <definedName name="bb_MTU0OURGMEM0MkMxNDU2MT" hidden="1">#REF!</definedName>
    <definedName name="bb_MTU2Q0Q4ODBFMkQwNEY4Rj" hidden="1">#REF!</definedName>
    <definedName name="bb_MTUyOEE5NDdFRTVGNEQxOT" hidden="1">#REF!</definedName>
    <definedName name="bb_MTVBQTgzQkY5RUMxNDBBOT" hidden="1">#REF!</definedName>
    <definedName name="bb_MTVDODdBQ0MwNDk1NEY4RT" hidden="1">#REF!</definedName>
    <definedName name="bb_MTYzOTEzODVEOEIyNENGNj" hidden="1">#REF!</definedName>
    <definedName name="bb_MUFBMDIzNUVDNjA5NDQ4N0" hidden="1">#REF!</definedName>
    <definedName name="bb_MUIwMTY5RDAzN0ZDNDc5ME" hidden="1">#REF!</definedName>
    <definedName name="bb_MUMxNTBCODg2RjNFNERFOU" hidden="1">#REF!</definedName>
    <definedName name="bb_MUQ3QTMxMjMzRjdFNENBQz" hidden="1">#REF!</definedName>
    <definedName name="bb_MUQ5NkRDQTA5NjYzNEQzRT" localSheetId="7" hidden="1">#REF!</definedName>
    <definedName name="bb_MUQ5NkRDQTA5NjYzNEQzRT" localSheetId="6" hidden="1">#REF!</definedName>
    <definedName name="bb_MUQ5NkRDQTA5NjYzNEQzRT" localSheetId="25" hidden="1">#REF!</definedName>
    <definedName name="bb_MUQ5NkRDQTA5NjYzNEQzRT" hidden="1">#REF!</definedName>
    <definedName name="bb_MUQwQTUxQkZDREVFNDkzOU" localSheetId="7" hidden="1">#REF!</definedName>
    <definedName name="bb_MUQwQTUxQkZDREVFNDkzOU" localSheetId="6" hidden="1">#REF!</definedName>
    <definedName name="bb_MUQwQTUxQkZDREVFNDkzOU" localSheetId="25" hidden="1">#REF!</definedName>
    <definedName name="bb_MUQwQTUxQkZDREVFNDkzOU" hidden="1">#REF!</definedName>
    <definedName name="bb_MUQxREIzMjcyQzZBNEIxQj" localSheetId="7" hidden="1">#REF!</definedName>
    <definedName name="bb_MUQxREIzMjcyQzZBNEIxQj" localSheetId="6" hidden="1">#REF!</definedName>
    <definedName name="bb_MUQxREIzMjcyQzZBNEIxQj" localSheetId="25" hidden="1">#REF!</definedName>
    <definedName name="bb_MUQxREIzMjcyQzZBNEIxQj" hidden="1">#REF!</definedName>
    <definedName name="bb_MUQyNkNGNzE3RjE5NEZFMU" hidden="1">#REF!</definedName>
    <definedName name="bb_MUQyNkVGRjM0RjI2NDI3Qk" hidden="1">#REF!</definedName>
    <definedName name="bb_MURFOTI2NjE4NjdCNENFQ0" hidden="1">#REF!</definedName>
    <definedName name="bb_MUU2RjZGMkY2QTA5NDJCRU" hidden="1">#REF!</definedName>
    <definedName name="bb_MUU4N0NBMkQxMjUxNDAxQT" hidden="1">#REF!</definedName>
    <definedName name="bb_MUU5QTE1MEExMEVFNENFME" hidden="1">#REF!</definedName>
    <definedName name="bb_MUUyNUUzNzhEMTg5NDUzME" hidden="1">#REF!</definedName>
    <definedName name="bb_MUUyNzYxM0JFREY1NDExMz" hidden="1">#REF!</definedName>
    <definedName name="bb_MUVCODAwM0Q1QjJENDdERU" hidden="1">#REF!</definedName>
    <definedName name="bb_MzAzOUY5QzkxRkYxNEVCRj" hidden="1">#REF!</definedName>
    <definedName name="bb_MzBEMkRGNjYyRUM4NEE2Qz" hidden="1">#REF!</definedName>
    <definedName name="bb_MzE3RjQ0RkZEMzM2NDJBQz" hidden="1">#REF!</definedName>
    <definedName name="bb_MzgwNDU4QTI2MzIzNDhFQz" hidden="1">#REF!</definedName>
    <definedName name="bb_MzhBRDREQUJFMTZFNEY1OU" hidden="1">#REF!</definedName>
    <definedName name="bb_MzhCNDMyMDNERDA2NDI4ME" hidden="1">#REF!</definedName>
    <definedName name="bb_MzI1Q0IxRjg1Q0Y2NDU4RE" hidden="1">#REF!</definedName>
    <definedName name="bb_MzJBN0Q4NTJCNkE3NDAxNT" hidden="1">#REF!</definedName>
    <definedName name="bb_MzJDMTlCNTJBNkVFNDgyQ0" hidden="1">#REF!</definedName>
    <definedName name="bb_MzM1QjU0OTVCOUZGNEIxMT" hidden="1">#REF!</definedName>
    <definedName name="bb_MzM4QkQzRTA2MDZCNEQyMT" hidden="1">#REF!</definedName>
    <definedName name="bb_MzNDMTBDQ0JFQkM2NDlFMj" hidden="1">#REF!</definedName>
    <definedName name="bb_MzQ5RDlFMzkzQTIwNDA1QU" hidden="1">#REF!</definedName>
    <definedName name="bb_MzRDRDhEMjY1MjIzNERBMj" hidden="1">#REF!</definedName>
    <definedName name="bb_MzVFNDU0OUY4Q0ZBNDMzRT" hidden="1">#REF!</definedName>
    <definedName name="bb_MzVGQUY2MjY1NkVDNDUzMk" hidden="1">#REF!</definedName>
    <definedName name="bb_MzYxOTkwN0UzODY1NEE1QT" hidden="1">#REF!</definedName>
    <definedName name="bb_MzZGQkFDRDM2NURCNDVEMT" hidden="1">#REF!</definedName>
    <definedName name="bb_N0E3RTg0QTBGM0IzNDZBRE" localSheetId="7" hidden="1">#REF!</definedName>
    <definedName name="bb_N0E3RTg0QTBGM0IzNDZBRE" localSheetId="6" hidden="1">#REF!</definedName>
    <definedName name="bb_N0E3RTg0QTBGM0IzNDZBRE" localSheetId="25" hidden="1">#REF!</definedName>
    <definedName name="bb_N0E3RTg0QTBGM0IzNDZBRE" hidden="1">#REF!</definedName>
    <definedName name="bb_N0FBNjQxQ0MxNjFCNEFDQT" hidden="1">#REF!</definedName>
    <definedName name="bb_N0FGRUZCODlGNTlDNEFFMz" localSheetId="7" hidden="1">#REF!</definedName>
    <definedName name="bb_N0FGRUZCODlGNTlDNEFFMz" localSheetId="6" hidden="1">#REF!</definedName>
    <definedName name="bb_N0FGRUZCODlGNTlDNEFFMz" localSheetId="25" hidden="1">#REF!</definedName>
    <definedName name="bb_N0FGRUZCODlGNTlDNEFFMz" hidden="1">#REF!</definedName>
    <definedName name="bb_N0M0RDg2MzM0RUM0NDE5RE" localSheetId="7" hidden="1">#REF!</definedName>
    <definedName name="bb_N0M0RDg2MzM0RUM0NDE5RE" localSheetId="6" hidden="1">#REF!</definedName>
    <definedName name="bb_N0M0RDg2MzM0RUM0NDE5RE" localSheetId="25" hidden="1">#REF!</definedName>
    <definedName name="bb_N0M0RDg2MzM0RUM0NDE5RE" hidden="1">#REF!</definedName>
    <definedName name="bb_N0MyODM2NUNCMUIyNERFQ0" localSheetId="7" hidden="1">#REF!</definedName>
    <definedName name="bb_N0MyODM2NUNCMUIyNERFQ0" localSheetId="6" hidden="1">#REF!</definedName>
    <definedName name="bb_N0MyODM2NUNCMUIyNERFQ0" localSheetId="25" hidden="1">#REF!</definedName>
    <definedName name="bb_N0MyODM2NUNCMUIyNERFQ0" hidden="1">#REF!</definedName>
    <definedName name="bb_N0Q3NjIyMjdGMjQ0NEU3MU" localSheetId="7" hidden="1">#REF!</definedName>
    <definedName name="bb_N0Q3NjIyMjdGMjQ0NEU3MU" localSheetId="6" hidden="1">#REF!</definedName>
    <definedName name="bb_N0Q3NjIyMjdGMjQ0NEU3MU" localSheetId="25" hidden="1">#REF!</definedName>
    <definedName name="bb_N0Q3NjIyMjdGMjQ0NEU3MU" hidden="1">#REF!</definedName>
    <definedName name="bb_N0RENERGRjhBMDBFNDkwMj" localSheetId="7" hidden="1">#REF!</definedName>
    <definedName name="bb_N0RENERGRjhBMDBFNDkwMj" localSheetId="6" hidden="1">#REF!</definedName>
    <definedName name="bb_N0RENERGRjhBMDBFNDkwMj" localSheetId="25" hidden="1">#REF!</definedName>
    <definedName name="bb_N0RENERGRjhBMDBFNDkwMj" hidden="1">#REF!</definedName>
    <definedName name="bb_N0U3Qjk0RUU2REZDNEUzMk" localSheetId="7" hidden="1">#REF!</definedName>
    <definedName name="bb_N0U3Qjk0RUU2REZDNEUzMk" localSheetId="6" hidden="1">#REF!</definedName>
    <definedName name="bb_N0U3Qjk0RUU2REZDNEUzMk" localSheetId="25" hidden="1">#REF!</definedName>
    <definedName name="bb_N0U3Qjk0RUU2REZDNEUzMk" hidden="1">#REF!</definedName>
    <definedName name="bb_N0UzMkNCRTc2RUJDNEJENT" hidden="1">#REF!</definedName>
    <definedName name="bb_N0VBRDBDQjg0QkUzNDlBQz" hidden="1">#REF!</definedName>
    <definedName name="bb_N0VCREQ1REM1OTYyNDhBQT" hidden="1">#REF!</definedName>
    <definedName name="bb_N0VDQjY1RDU0NkY0NEY2NU" hidden="1">#REF!</definedName>
    <definedName name="bb_N0ZCNUFGMTQwQjg1NEZEMU" hidden="1">#REF!</definedName>
    <definedName name="bb_N0ZEOUFCNzg0NDM4NDlFOE" hidden="1">#REF!</definedName>
    <definedName name="bb_NDA1MThDOTIzRjNENEU3OD" hidden="1">#REF!</definedName>
    <definedName name="bb_NDcxNkVGNThDNEYyNDhBOE" hidden="1">#REF!</definedName>
    <definedName name="bb_NDdCRDU1Qjg1RjBDNDBDMD" hidden="1">#REF!</definedName>
    <definedName name="bb_NDEzNEY0RDcxRkJFNEFEMk" hidden="1">#REF!</definedName>
    <definedName name="bb_NDEzNUMzOTRDREZGNEM0Q0" hidden="1">#REF!</definedName>
    <definedName name="bb_NDFFRkVFQkQyQjRCNDAyND" hidden="1">#REF!</definedName>
    <definedName name="bb_NDg0QzQyMUQyMUFDNEExMz" hidden="1">#REF!</definedName>
    <definedName name="bb_NDgwRkM2RUQxOUI5NDQ1RD" hidden="1">#REF!</definedName>
    <definedName name="bb_NDgzNzE5N0QyQzhCNEU1OE" localSheetId="7" hidden="1">#REF!</definedName>
    <definedName name="bb_NDgzNzE5N0QyQzhCNEU1OE" localSheetId="6" hidden="1">#REF!</definedName>
    <definedName name="bb_NDgzNzE5N0QyQzhCNEU1OE" localSheetId="25" hidden="1">#REF!</definedName>
    <definedName name="bb_NDgzNzE5N0QyQzhCNEU1OE" hidden="1">#REF!</definedName>
    <definedName name="bb_NDhBOEY2MEE0RTcxNDY4Qj" localSheetId="7" hidden="1">#REF!</definedName>
    <definedName name="bb_NDhBOEY2MEE0RTcxNDY4Qj" localSheetId="6" hidden="1">#REF!</definedName>
    <definedName name="bb_NDhBOEY2MEE0RTcxNDY4Qj" localSheetId="25" hidden="1">#REF!</definedName>
    <definedName name="bb_NDhBOEY2MEE0RTcxNDY4Qj" hidden="1">#REF!</definedName>
    <definedName name="bb_NDI0QzE3RDM5RjZGNDg2ME" localSheetId="7" hidden="1">#REF!</definedName>
    <definedName name="bb_NDI0QzE3RDM5RjZGNDg2ME" localSheetId="6" hidden="1">#REF!</definedName>
    <definedName name="bb_NDI0QzE3RDM5RjZGNDg2ME" localSheetId="25" hidden="1">#REF!</definedName>
    <definedName name="bb_NDI0QzE3RDM5RjZGNDg2ME" hidden="1">#REF!</definedName>
    <definedName name="bb_NDJBMTNFNjdGODQ2NDdBRD" localSheetId="7" hidden="1">#REF!</definedName>
    <definedName name="bb_NDJBMTNFNjdGODQ2NDdBRD" localSheetId="6" hidden="1">#REF!</definedName>
    <definedName name="bb_NDJBMTNFNjdGODQ2NDdBRD" localSheetId="25" hidden="1">#REF!</definedName>
    <definedName name="bb_NDJBMTNFNjdGODQ2NDdBRD" hidden="1">#REF!</definedName>
    <definedName name="bb_NDkxNDQxQjc2RUNFNDIwRE" localSheetId="7" hidden="1">#REF!</definedName>
    <definedName name="bb_NDkxNDQxQjc2RUNFNDIwRE" localSheetId="6" hidden="1">#REF!</definedName>
    <definedName name="bb_NDkxNDQxQjc2RUNFNDIwRE" localSheetId="25" hidden="1">#REF!</definedName>
    <definedName name="bb_NDkxNDQxQjc2RUNFNDIwRE" hidden="1">#REF!</definedName>
    <definedName name="bb_NDkyM0FFOThBMjVFNEZGMk" localSheetId="7" hidden="1">#REF!</definedName>
    <definedName name="bb_NDkyM0FFOThBMjVFNEZGMk" localSheetId="6" hidden="1">#REF!</definedName>
    <definedName name="bb_NDkyM0FFOThBMjVFNEZGMk" localSheetId="25" hidden="1">#REF!</definedName>
    <definedName name="bb_NDkyM0FFOThBMjVFNEZGMk" hidden="1">#REF!</definedName>
    <definedName name="bb_NDlEMTBGRUVFNThDNEM2Qk" hidden="1">#REF!</definedName>
    <definedName name="bb_NDMwRjlDNjczNjQ0NDMzMk" hidden="1">#REF!</definedName>
    <definedName name="bb_NDMxRkE5OEJDNjQ4NEY5RT" hidden="1">#REF!</definedName>
    <definedName name="bb_NDQ3NjU3RjFCQUJFNDM0M0" hidden="1">#REF!</definedName>
    <definedName name="bb_NDU0OUQyREExQzFCNDA4NT" hidden="1">#REF!</definedName>
    <definedName name="bb_NDUzMEQxNUZEOUM4NDRBMk" hidden="1">#REF!</definedName>
    <definedName name="bb_NDVDMkU0N0VDQkNGNDZCNT" hidden="1">#REF!</definedName>
    <definedName name="bb_NDY1NDdCMkNBMTNFNDE5Qj" hidden="1">#REF!</definedName>
    <definedName name="bb_NDY1OTg1RDQyM0ZCNDBGRk" localSheetId="7" hidden="1">#REF!</definedName>
    <definedName name="bb_NDY1OTg1RDQyM0ZCNDBGRk" localSheetId="6" hidden="1">#REF!</definedName>
    <definedName name="bb_NDY1OTg1RDQyM0ZCNDBGRk" localSheetId="25" hidden="1">#REF!</definedName>
    <definedName name="bb_NDY1OTg1RDQyM0ZCNDBGRk" hidden="1">#REF!</definedName>
    <definedName name="bb_NEE2NUE5NkVGMUI2NEE2QU" localSheetId="7" hidden="1">#REF!</definedName>
    <definedName name="bb_NEE2NUE5NkVGMUI2NEE2QU" localSheetId="6" hidden="1">#REF!</definedName>
    <definedName name="bb_NEE2NUE5NkVGMUI2NEE2QU" localSheetId="25" hidden="1">#REF!</definedName>
    <definedName name="bb_NEE2NUE5NkVGMUI2NEE2QU" hidden="1">#REF!</definedName>
    <definedName name="bb_NEE3QUMyODJBNkU5NDc5Nz" localSheetId="7" hidden="1">#REF!</definedName>
    <definedName name="bb_NEE3QUMyODJBNkU5NDc5Nz" localSheetId="6" hidden="1">#REF!</definedName>
    <definedName name="bb_NEE3QUMyODJBNkU5NDc5Nz" localSheetId="25" hidden="1">#REF!</definedName>
    <definedName name="bb_NEE3QUMyODJBNkU5NDc5Nz" hidden="1">#REF!</definedName>
    <definedName name="bb_NEFFNTE0NzREM0Y5NDE5MT" hidden="1">#REF!</definedName>
    <definedName name="bb_NEI4M0UzQ0RCRTM4NEFBOE" hidden="1">#REF!</definedName>
    <definedName name="bb_NEI4NjIyNkRGRUFCNEEwOU" hidden="1">#REF!</definedName>
    <definedName name="bb_NEM4QzEwNTM0RDhENDI0NE" hidden="1">#REF!</definedName>
    <definedName name="bb_NEMwNzY2NEM2OUM3NDk1Mj" hidden="1">#REF!</definedName>
    <definedName name="bb_NEMxNUNBODI4MDFDNEUyRj" localSheetId="7" hidden="1">#REF!</definedName>
    <definedName name="bb_NEMxNUNBODI4MDFDNEUyRj" localSheetId="6" hidden="1">#REF!</definedName>
    <definedName name="bb_NEMxNUNBODI4MDFDNEUyRj" localSheetId="25" hidden="1">#REF!</definedName>
    <definedName name="bb_NEMxNUNBODI4MDFDNEUyRj" hidden="1">#REF!</definedName>
    <definedName name="bb_NENBNTQzQjE1N0MyNENBMk" localSheetId="7" hidden="1">#REF!</definedName>
    <definedName name="bb_NENBNTQzQjE1N0MyNENBMk" localSheetId="6" hidden="1">#REF!</definedName>
    <definedName name="bb_NENBNTQzQjE1N0MyNENBMk" localSheetId="25" hidden="1">#REF!</definedName>
    <definedName name="bb_NENBNTQzQjE1N0MyNENBMk" hidden="1">#REF!</definedName>
    <definedName name="bb_NEQ2RkY0MkNCNzc3NDFGME" localSheetId="7" hidden="1">#REF!</definedName>
    <definedName name="bb_NEQ2RkY0MkNCNzc3NDFGME" localSheetId="6" hidden="1">#REF!</definedName>
    <definedName name="bb_NEQ2RkY0MkNCNzc3NDFGME" localSheetId="25" hidden="1">#REF!</definedName>
    <definedName name="bb_NEQ2RkY0MkNCNzc3NDFGME" hidden="1">#REF!</definedName>
    <definedName name="bb_NEQ4RkYwQTAyOEUwNDZEQ0" hidden="1">#REF!</definedName>
    <definedName name="bb_NEQzNUFCNkRCM0Q4NEM0RD" hidden="1">#REF!</definedName>
    <definedName name="bb_NERGNzAyQzhGOEZDNDM3QU" localSheetId="7" hidden="1">#REF!</definedName>
    <definedName name="bb_NERGNzAyQzhGOEZDNDM3QU" localSheetId="6" hidden="1">#REF!</definedName>
    <definedName name="bb_NERGNzAyQzhGOEZDNDM3QU" localSheetId="25" hidden="1">#REF!</definedName>
    <definedName name="bb_NERGNzAyQzhGOEZDNDM3QU" hidden="1">#REF!</definedName>
    <definedName name="bb_NEU1N0JDMUI2QTc1NERGMT" localSheetId="7" hidden="1">#REF!</definedName>
    <definedName name="bb_NEU1N0JDMUI2QTc1NERGMT" localSheetId="6" hidden="1">#REF!</definedName>
    <definedName name="bb_NEU1N0JDMUI2QTc1NERGMT" localSheetId="25" hidden="1">#REF!</definedName>
    <definedName name="bb_NEU1N0JDMUI2QTc1NERGMT" hidden="1">#REF!</definedName>
    <definedName name="bb_NEU4NjI2NDIyNTQyNDk2ME" localSheetId="7" hidden="1">#REF!</definedName>
    <definedName name="bb_NEU4NjI2NDIyNTQyNDk2ME" localSheetId="6" hidden="1">#REF!</definedName>
    <definedName name="bb_NEU4NjI2NDIyNTQyNDk2ME" localSheetId="25" hidden="1">#REF!</definedName>
    <definedName name="bb_NEU4NjI2NDIyNTQyNDk2ME" hidden="1">#REF!</definedName>
    <definedName name="bb_NEUwQ0YwMDJBQzEzNDJFNz" localSheetId="7" hidden="1">#REF!</definedName>
    <definedName name="bb_NEUwQ0YwMDJBQzEzNDJFNz" localSheetId="6" hidden="1">#REF!</definedName>
    <definedName name="bb_NEUwQ0YwMDJBQzEzNDJFNz" localSheetId="25" hidden="1">#REF!</definedName>
    <definedName name="bb_NEUwQ0YwMDJBQzEzNDJFNz" hidden="1">#REF!</definedName>
    <definedName name="bb_NEVFNzNBQjc5ODBDNDNCRj" localSheetId="7" hidden="1">#REF!</definedName>
    <definedName name="bb_NEVFNzNBQjc5ODBDNDNCRj" localSheetId="6" hidden="1">#REF!</definedName>
    <definedName name="bb_NEVFNzNBQjc5ODBDNDNCRj" localSheetId="25" hidden="1">#REF!</definedName>
    <definedName name="bb_NEVFNzNBQjc5ODBDNDNCRj" hidden="1">#REF!</definedName>
    <definedName name="bb_NjA4NjA5MkVBRTkzNDgwRD" localSheetId="7" hidden="1">#REF!</definedName>
    <definedName name="bb_NjA4NjA5MkVBRTkzNDgwRD" localSheetId="6" hidden="1">#REF!</definedName>
    <definedName name="bb_NjA4NjA5MkVBRTkzNDgwRD" localSheetId="25" hidden="1">#REF!</definedName>
    <definedName name="bb_NjA4NjA5MkVBRTkzNDgwRD" hidden="1">#REF!</definedName>
    <definedName name="bb_NjA4RjRDRkRDNEZBNDY3Mk" hidden="1">#REF!</definedName>
    <definedName name="bb_NjAwRDIyOTMzN0I4NDNEQT" hidden="1">#REF!</definedName>
    <definedName name="bb_NjcxNDY4MkZEQzdENDcxNE" localSheetId="7" hidden="1">#REF!</definedName>
    <definedName name="bb_NjcxNDY4MkZEQzdENDcxNE" localSheetId="6" hidden="1">#REF!</definedName>
    <definedName name="bb_NjcxNDY4MkZEQzdENDcxNE" localSheetId="25" hidden="1">#REF!</definedName>
    <definedName name="bb_NjcxNDY4MkZEQzdENDcxNE" hidden="1">#REF!</definedName>
    <definedName name="bb_NjczRUM5NTI3NEM3NEI5OD" localSheetId="7" hidden="1">#REF!</definedName>
    <definedName name="bb_NjczRUM5NTI3NEM3NEI5OD" localSheetId="6" hidden="1">#REF!</definedName>
    <definedName name="bb_NjczRUM5NTI3NEM3NEI5OD" localSheetId="25" hidden="1">#REF!</definedName>
    <definedName name="bb_NjczRUM5NTI3NEM3NEI5OD" hidden="1">#REF!</definedName>
    <definedName name="bb_NjdBOTNCQjgwOThGNDEwOE" localSheetId="7" hidden="1">#REF!</definedName>
    <definedName name="bb_NjdBOTNCQjgwOThGNDEwOE" localSheetId="6" hidden="1">#REF!</definedName>
    <definedName name="bb_NjdBOTNCQjgwOThGNDEwOE" localSheetId="25" hidden="1">#REF!</definedName>
    <definedName name="bb_NjdBOTNCQjgwOThGNDEwOE" hidden="1">#REF!</definedName>
    <definedName name="bb_NjdCQ0Y4RDAwNjEzNDI4M0" hidden="1">#REF!</definedName>
    <definedName name="bb_NjEyRjVGQkE0NzIxNDRCQj" hidden="1">#REF!</definedName>
    <definedName name="bb_Njg1NENGQTk3M0U5NEZEND" hidden="1">#REF!</definedName>
    <definedName name="bb_NjhDRTI2MzBEODAzNDcxOD" hidden="1">#REF!</definedName>
    <definedName name="bb_NjI3RTAyQ0YyNTdGNDQ2Qz" hidden="1">#REF!</definedName>
    <definedName name="bb_NjlFNTdDRUM3NURFNDMzQz" hidden="1">#REF!</definedName>
    <definedName name="bb_NjQyRTdEMDdBMUJGNDU4Qk" localSheetId="7" hidden="1">#REF!</definedName>
    <definedName name="bb_NjQyRTdEMDdBMUJGNDU4Qk" localSheetId="6" hidden="1">#REF!</definedName>
    <definedName name="bb_NjQyRTdEMDdBMUJGNDU4Qk" localSheetId="25" hidden="1">#REF!</definedName>
    <definedName name="bb_NjQyRTdEMDdBMUJGNDU4Qk" hidden="1">#REF!</definedName>
    <definedName name="bb_NjRGRUU0N0M2NTkyNDkwNE" localSheetId="7" hidden="1">#REF!</definedName>
    <definedName name="bb_NjRGRUU0N0M2NTkyNDkwNE" localSheetId="6" hidden="1">#REF!</definedName>
    <definedName name="bb_NjRGRUU0N0M2NTkyNDkwNE" localSheetId="25" hidden="1">#REF!</definedName>
    <definedName name="bb_NjRGRUU0N0M2NTkyNDkwNE" hidden="1">#REF!</definedName>
    <definedName name="bb_NjU0MTFDQjdCRkI0NDYzNU" localSheetId="7" hidden="1">#REF!</definedName>
    <definedName name="bb_NjU0MTFDQjdCRkI0NDYzNU" localSheetId="6" hidden="1">#REF!</definedName>
    <definedName name="bb_NjU0MTFDQjdCRkI0NDYzNU" localSheetId="25" hidden="1">#REF!</definedName>
    <definedName name="bb_NjU0MTFDQjdCRkI0NDYzNU" hidden="1">#REF!</definedName>
    <definedName name="bb_NjY4NEQyMzA2MDQ5NEZCMU" hidden="1">#REF!</definedName>
    <definedName name="bb_NjYzQzU3QTQ4QkM1NDJBOT" hidden="1">#REF!</definedName>
    <definedName name="bb_NjZCRTMyNUFDQURGNDAyNj" hidden="1">#REF!</definedName>
    <definedName name="bb_NkFGMTI2MkZCQURCNDZCND" hidden="1">#REF!</definedName>
    <definedName name="bb_NkI0NkFBOUY2RDU3NEJGOE" hidden="1">#REF!</definedName>
    <definedName name="bb_NkJDNDY2MDQyRUZFNDY5OT" hidden="1">#REF!</definedName>
    <definedName name="bb_NkM0RTAwOUJCRUZCNDYxM0" hidden="1">#REF!</definedName>
    <definedName name="bb_NkMwMTQyMkYzQjc3NDJCN0" localSheetId="7" hidden="1">#REF!</definedName>
    <definedName name="bb_NkMwMTQyMkYzQjc3NDJCN0" localSheetId="6" hidden="1">#REF!</definedName>
    <definedName name="bb_NkMwMTQyMkYzQjc3NDJCN0" localSheetId="25" hidden="1">#REF!</definedName>
    <definedName name="bb_NkMwMTQyMkYzQjc3NDJCN0" hidden="1">#REF!</definedName>
    <definedName name="bb_NkNBQkNGODQ4MDFCNEI1QU" localSheetId="7" hidden="1">#REF!</definedName>
    <definedName name="bb_NkNBQkNGODQ4MDFCNEI1QU" localSheetId="6" hidden="1">#REF!</definedName>
    <definedName name="bb_NkNBQkNGODQ4MDFCNEI1QU" localSheetId="25" hidden="1">#REF!</definedName>
    <definedName name="bb_NkNBQkNGODQ4MDFCNEI1QU" hidden="1">#REF!</definedName>
    <definedName name="bb_NkQ1MzY5NkRGQTk3NDM0Qj" localSheetId="7" hidden="1">#REF!</definedName>
    <definedName name="bb_NkQ1MzY5NkRGQTk3NDM0Qj" localSheetId="6" hidden="1">#REF!</definedName>
    <definedName name="bb_NkQ1MzY5NkRGQTk3NDM0Qj" localSheetId="25" hidden="1">#REF!</definedName>
    <definedName name="bb_NkQ1MzY5NkRGQTk3NDM0Qj" hidden="1">#REF!</definedName>
    <definedName name="bb_NkQ3QkFCNkEyNjlGNDNEMz" localSheetId="7" hidden="1">#REF!</definedName>
    <definedName name="bb_NkQ3QkFCNkEyNjlGNDNEMz" localSheetId="6" hidden="1">#REF!</definedName>
    <definedName name="bb_NkQ3QkFCNkEyNjlGNDNEMz" localSheetId="25" hidden="1">#REF!</definedName>
    <definedName name="bb_NkQ3QkFCNkEyNjlGNDNEMz" hidden="1">#REF!</definedName>
    <definedName name="bb_NkREN0JFQUY4OTdBNDlCOU" localSheetId="7" hidden="1">#REF!</definedName>
    <definedName name="bb_NkREN0JFQUY4OTdBNDlCOU" localSheetId="6" hidden="1">#REF!</definedName>
    <definedName name="bb_NkREN0JFQUY4OTdBNDlCOU" localSheetId="25" hidden="1">#REF!</definedName>
    <definedName name="bb_NkREN0JFQUY4OTdBNDlCOU" hidden="1">#REF!</definedName>
    <definedName name="bb_NkU1NkI4RDhDOEI3NDQxNk" localSheetId="7" hidden="1">#REF!</definedName>
    <definedName name="bb_NkU1NkI4RDhDOEI3NDQxNk" localSheetId="6" hidden="1">#REF!</definedName>
    <definedName name="bb_NkU1NkI4RDhDOEI3NDQxNk" localSheetId="25" hidden="1">#REF!</definedName>
    <definedName name="bb_NkU1NkI4RDhDOEI3NDQxNk" hidden="1">#REF!</definedName>
    <definedName name="bb_NkVGRTJGOUIxMzQyNDIyNj" localSheetId="7" hidden="1">#REF!</definedName>
    <definedName name="bb_NkVGRTJGOUIxMzQyNDIyNj" localSheetId="6" hidden="1">#REF!</definedName>
    <definedName name="bb_NkVGRTJGOUIxMzQyNDIyNj" localSheetId="25" hidden="1">#REF!</definedName>
    <definedName name="bb_NkVGRTJGOUIxMzQyNDIyNj" hidden="1">#REF!</definedName>
    <definedName name="bb_NkY0QkI3OEU0QjNCNDVBRk" localSheetId="7" hidden="1">#REF!</definedName>
    <definedName name="bb_NkY0QkI3OEU0QjNCNDVBRk" localSheetId="6" hidden="1">#REF!</definedName>
    <definedName name="bb_NkY0QkI3OEU0QjNCNDVBRk" localSheetId="25" hidden="1">#REF!</definedName>
    <definedName name="bb_NkY0QkI3OEU0QjNCNDVBRk" hidden="1">#REF!</definedName>
    <definedName name="bb_NkZGODE2MzNFOEM0NEJDMj" hidden="1">#REF!</definedName>
    <definedName name="bb_NTA3OUE3MTAxQjAwNDE0OT" hidden="1">#REF!</definedName>
    <definedName name="bb_NTAwNjQyRTExMkNDNDhGM0" hidden="1">#REF!</definedName>
    <definedName name="bb_NTBBMEIyMkZCMkM3NEI3N0" hidden="1">#REF!</definedName>
    <definedName name="bb_NTBCMjI4REQ1MDkwNDg3Qj" hidden="1">#REF!</definedName>
    <definedName name="bb_NTc3NDk5Q0QzMTcxNDFEMD" hidden="1">#REF!</definedName>
    <definedName name="bb_NTc3NDkyOEUxNzlFNDY3NE" hidden="1">#REF!</definedName>
    <definedName name="bb_NTdCNUZBMjJEOTkzNDkxRk" hidden="1">#REF!</definedName>
    <definedName name="bb_NTdGMEJDQzBDNTc1NDc1Qj" hidden="1">#REF!</definedName>
    <definedName name="bb_NTE5ODlFODBFRDkzNDc0RT" hidden="1">#REF!</definedName>
    <definedName name="bb_NTExMTQ2OEE3ODY2NDE2RD" localSheetId="7" hidden="1">#REF!</definedName>
    <definedName name="bb_NTExMTQ2OEE3ODY2NDE2RD" localSheetId="6" hidden="1">#REF!</definedName>
    <definedName name="bb_NTExMTQ2OEE3ODY2NDE2RD" localSheetId="25" hidden="1">#REF!</definedName>
    <definedName name="bb_NTExMTQ2OEE3ODY2NDE2RD" hidden="1">#REF!</definedName>
    <definedName name="bb_NTEyREU0NTlENkEwNDY3ME" localSheetId="7" hidden="1">#REF!</definedName>
    <definedName name="bb_NTEyREU0NTlENkEwNDY3ME" localSheetId="6" hidden="1">#REF!</definedName>
    <definedName name="bb_NTEyREU0NTlENkEwNDY3ME" localSheetId="25" hidden="1">#REF!</definedName>
    <definedName name="bb_NTEyREU0NTlENkEwNDY3ME" hidden="1">#REF!</definedName>
    <definedName name="bb_NThFOTVEREEwREIzNDYxRU" localSheetId="7" hidden="1">#REF!</definedName>
    <definedName name="bb_NThFOTVEREEwREIzNDYxRU" localSheetId="6" hidden="1">#REF!</definedName>
    <definedName name="bb_NThFOTVEREEwREIzNDYxRU" localSheetId="25" hidden="1">#REF!</definedName>
    <definedName name="bb_NThFOTVEREEwREIzNDYxRU" hidden="1">#REF!</definedName>
    <definedName name="bb_NTI5NzZCRTI2QTRCNEUzNj" hidden="1">#REF!</definedName>
    <definedName name="bb_NTIzQzA3RDlENjczNDU1RT" hidden="1">#REF!</definedName>
    <definedName name="bb_NTJBQzE0M0FCRkRENEMzQU" hidden="1">#REF!</definedName>
    <definedName name="bb_NTJFNkI2RjZCOUQ2NDI0RT" hidden="1">#REF!</definedName>
    <definedName name="bb_NTlBNUUxMUIzNDI3NEUwNz" hidden="1">#REF!</definedName>
    <definedName name="bb_NTU5MzZDMDZFRDVFNEUxMU" hidden="1">#REF!</definedName>
    <definedName name="bb_NUE0NEE3RDE4OTM1NDc4NU" hidden="1">#REF!</definedName>
    <definedName name="bb_NUE2QTE2Q0E5M0VCNDA5OT" hidden="1">#REF!</definedName>
    <definedName name="bb_NUI3MDJERUU1RTg2NDkwMj" hidden="1">#REF!</definedName>
    <definedName name="bb_NUQ1NkI1RDY2NkEyNDk0QU" hidden="1">#REF!</definedName>
    <definedName name="bb_NUQyMzkwN0RCMjNFNDBFMz" hidden="1">#REF!</definedName>
    <definedName name="bb_NUQzRDYxNDZDNTdBNEUwN0" hidden="1">#REF!</definedName>
    <definedName name="bb_NUU4QzA4RDEzMjI1NDgxQk" hidden="1">#REF!</definedName>
    <definedName name="bb_NUUwMzYwQ0JBQjIxNEUxRU" localSheetId="27" hidden="1">'C-11'!#REF!</definedName>
    <definedName name="bb_NUUwMzYwQ0JBQjIxNEUxRU" localSheetId="69" hidden="1">#REF!</definedName>
    <definedName name="bb_NUUwMzYwQ0JBQjIxNEUxRU" localSheetId="64" hidden="1">#REF!</definedName>
    <definedName name="bb_NUUwMzYwQ0JBQjIxNEUxRU" localSheetId="1" hidden="1">#REF!</definedName>
    <definedName name="bb_NUUwMzYwQ0JBQjIxNEUxRU" hidden="1">'[9]Change in Exposure'!#REF!</definedName>
    <definedName name="bb_NUUxODcyREZFMkQxNEJFMD" localSheetId="7" hidden="1">#REF!</definedName>
    <definedName name="bb_NUUxODcyREZFMkQxNEJFMD" localSheetId="6" hidden="1">#REF!</definedName>
    <definedName name="bb_NUUxODcyREZFMkQxNEJFMD" localSheetId="25" hidden="1">#REF!</definedName>
    <definedName name="bb_NUUxODcyREZFMkQxNEJFMD" hidden="1">#REF!</definedName>
    <definedName name="bb_NUZBOEIxRDVBRjgxNDgxRE" localSheetId="7" hidden="1">#REF!</definedName>
    <definedName name="bb_NUZBOEIxRDVBRjgxNDgxRE" localSheetId="6" hidden="1">#REF!</definedName>
    <definedName name="bb_NUZBOEIxRDVBRjgxNDgxRE" localSheetId="25" hidden="1">#REF!</definedName>
    <definedName name="bb_NUZBOEIxRDVBRjgxNDgxRE" hidden="1">#REF!</definedName>
    <definedName name="bb_NUZBRUU2QUE1QzQ3NEMyMz" localSheetId="7" hidden="1">#REF!</definedName>
    <definedName name="bb_NUZBRUU2QUE1QzQ3NEMyMz" localSheetId="6" hidden="1">#REF!</definedName>
    <definedName name="bb_NUZBRUU2QUE1QzQ3NEMyMz" localSheetId="25" hidden="1">#REF!</definedName>
    <definedName name="bb_NUZBRUU2QUE1QzQ3NEMyMz" hidden="1">#REF!</definedName>
    <definedName name="bb_Nzc0NEZGRDYyOUZDNDkyMz" hidden="1">#REF!</definedName>
    <definedName name="bb_Nzc4RUU0QkQ0ODFDNEFGQU" hidden="1">#REF!</definedName>
    <definedName name="bb_NzdBNDQyRTcwOTMxNDg2OU" hidden="1">#REF!</definedName>
    <definedName name="bb_NzE3OTM2M0MyMkU1NDJGNj" hidden="1">#REF!</definedName>
    <definedName name="bb_NzE5NzFBMjlGNzVGNDM5M0" hidden="1">#REF!</definedName>
    <definedName name="bb_NzExQTlFRDYzNTA5NDJBNE" hidden="1">#REF!</definedName>
    <definedName name="bb_NzEyM0VCMjk4MzgwNDJFMT" hidden="1">#REF!</definedName>
    <definedName name="bb_NzFEN0FDOTY5N0U2NDE0Q0" hidden="1">#REF!</definedName>
    <definedName name="bb_NzgyNTE1RkQ2NEU5NDgxNj" hidden="1">#REF!</definedName>
    <definedName name="bb_NzgzQTRCNTkwMTBDNEExRj" localSheetId="7" hidden="1">#REF!</definedName>
    <definedName name="bb_NzgzQTRCNTkwMTBDNEExRj" localSheetId="6" hidden="1">#REF!</definedName>
    <definedName name="bb_NzgzQTRCNTkwMTBDNEExRj" localSheetId="25" hidden="1">#REF!</definedName>
    <definedName name="bb_NzgzQTRCNTkwMTBDNEExRj" hidden="1">#REF!</definedName>
    <definedName name="bb_NzhCQjI3Qzg0MDI5NEYwNj" localSheetId="7" hidden="1">#REF!</definedName>
    <definedName name="bb_NzhCQjI3Qzg0MDI5NEYwNj" localSheetId="6" hidden="1">#REF!</definedName>
    <definedName name="bb_NzhCQjI3Qzg0MDI5NEYwNj" localSheetId="25" hidden="1">#REF!</definedName>
    <definedName name="bb_NzhCQjI3Qzg0MDI5NEYwNj" hidden="1">#REF!</definedName>
    <definedName name="bb_Nzk0RDA2OThGNThFNDBFME" localSheetId="7" hidden="1">#REF!</definedName>
    <definedName name="bb_Nzk0RDA2OThGNThFNDBFME" localSheetId="6" hidden="1">#REF!</definedName>
    <definedName name="bb_Nzk0RDA2OThGNThFNDBFME" localSheetId="25" hidden="1">#REF!</definedName>
    <definedName name="bb_Nzk0RDA2OThGNThFNDBFME" hidden="1">#REF!</definedName>
    <definedName name="bb_NzkxNTUwRDdEQ0NGNENGNk" localSheetId="7" hidden="1">#REF!</definedName>
    <definedName name="bb_NzkxNTUwRDdEQ0NGNENGNk" localSheetId="6" hidden="1">#REF!</definedName>
    <definedName name="bb_NzkxNTUwRDdEQ0NGNENGNk" localSheetId="25" hidden="1">#REF!</definedName>
    <definedName name="bb_NzkxNTUwRDdEQ0NGNENGNk" hidden="1">#REF!</definedName>
    <definedName name="bb_NzNENENDMEM5MUU1NDg1MU" localSheetId="7" hidden="1">#REF!</definedName>
    <definedName name="bb_NzNENENDMEM5MUU1NDg1MU" localSheetId="6" hidden="1">#REF!</definedName>
    <definedName name="bb_NzNENENDMEM5MUU1NDg1MU" localSheetId="25" hidden="1">#REF!</definedName>
    <definedName name="bb_NzNENENDMEM5MUU1NDg1MU" hidden="1">#REF!</definedName>
    <definedName name="bb_NzVBRDIzODIyMjU0NDA5RT" localSheetId="7" hidden="1">#REF!</definedName>
    <definedName name="bb_NzVBRDIzODIyMjU0NDA5RT" localSheetId="6" hidden="1">#REF!</definedName>
    <definedName name="bb_NzVBRDIzODIyMjU0NDA5RT" localSheetId="25" hidden="1">#REF!</definedName>
    <definedName name="bb_NzVBRDIzODIyMjU0NDA5RT" hidden="1">#REF!</definedName>
    <definedName name="bb_NzYzMjRBNEI5QTk0NEE2OD" localSheetId="7" hidden="1">#REF!</definedName>
    <definedName name="bb_NzYzMjRBNEI5QTk0NEE2OD" localSheetId="6" hidden="1">#REF!</definedName>
    <definedName name="bb_NzYzMjRBNEI5QTk0NEE2OD" localSheetId="25" hidden="1">#REF!</definedName>
    <definedName name="bb_NzYzMjRBNEI5QTk0NEE2OD" hidden="1">#REF!</definedName>
    <definedName name="bb_NzZGNDdERkUzM0YyNDdEMz" hidden="1">#REF!</definedName>
    <definedName name="bb_ODA5NENCNEY0QUYzNDFBMk" hidden="1">#REF!</definedName>
    <definedName name="bb_ODAzQzYzRjY4MjY1NDJBQT" hidden="1">#REF!</definedName>
    <definedName name="bb_ODc1OTBBQzQ2NzgwNEM3RU" hidden="1">#REF!</definedName>
    <definedName name="bb_ODc3MUI3Q0UyQTAwNDRFQz" hidden="1">#REF!</definedName>
    <definedName name="bb_ODc5Qjc0QzZEMDczNDQwOE" hidden="1">#REF!</definedName>
    <definedName name="bb_ODczNTE0NEFFRTc5NEExM0" hidden="1">#REF!</definedName>
    <definedName name="bb_ODEwNjRCRTgwMDI4NEQwOE" hidden="1">#REF!</definedName>
    <definedName name="bb_ODFDOEMxMUJBNkNBNDY4Mj" hidden="1">#REF!</definedName>
    <definedName name="bb_ODg2QTUyNzRDQkYyNDMwMk" hidden="1">#REF!</definedName>
    <definedName name="bb_ODJBRDBDMUY3MTNDNDQzMT" hidden="1">#REF!</definedName>
    <definedName name="bb_ODJDOUE4RkYxMkY1NDNGQj" hidden="1">#REF!</definedName>
    <definedName name="bb_ODJFNUQxNEM0MzI2NDlCQj" hidden="1">#REF!</definedName>
    <definedName name="bb_ODJGRTk2M0FCREM3NDI1RE" hidden="1">#REF!</definedName>
    <definedName name="bb_ODk0MDg0MUJFNjExNDE1Nz" hidden="1">#REF!</definedName>
    <definedName name="bb_ODM4MThGMjc1RDdFNEQ5MU" hidden="1">#REF!</definedName>
    <definedName name="bb_ODNBMUVFQTA2MjFCNDRDMU" hidden="1">#REF!</definedName>
    <definedName name="bb_ODQ4QTNBN0NFOUUwNEIwOE" hidden="1">#REF!</definedName>
    <definedName name="bb_ODQxQTFFQkE0Q0Y3NDU0RT" hidden="1">#REF!</definedName>
    <definedName name="bb_ODRFMjkwQ0Q3QzFFNDNERT" hidden="1">#REF!</definedName>
    <definedName name="bb_ODU4MzcyRUQyNjk2NDY2OU" hidden="1">#REF!</definedName>
    <definedName name="bb_ODU4OUY2NDVFQzBGNDVCNk" hidden="1">#REF!</definedName>
    <definedName name="bb_ODU5Qjc5NTEzNDVDNEQ1Mz" hidden="1">#REF!</definedName>
    <definedName name="bb_ODVCNTI5QTA1MDlDNEMxQz" hidden="1">#REF!</definedName>
    <definedName name="bb_ODVFMENERDFEQzNENDRDNE" hidden="1">#REF!</definedName>
    <definedName name="bb_OEE1ODQ5NEIzODc0NEU0MT" hidden="1">#REF!</definedName>
    <definedName name="bb_OEM4NkIyOUQ5RDQ1NDhGQj" localSheetId="7" hidden="1">#REF!</definedName>
    <definedName name="bb_OEM4NkIyOUQ5RDQ1NDhGQj" localSheetId="6" hidden="1">#REF!</definedName>
    <definedName name="bb_OEM4NkIyOUQ5RDQ1NDhGQj" localSheetId="25" hidden="1">#REF!</definedName>
    <definedName name="bb_OEM4NkIyOUQ5RDQ1NDhGQj" hidden="1">#REF!</definedName>
    <definedName name="bb_OENDN0UzQTE4QzVGNDU2Mz" hidden="1">#REF!</definedName>
    <definedName name="bb_OENERDBDMTMyQUVENDMxQT" localSheetId="7" hidden="1">#REF!</definedName>
    <definedName name="bb_OENERDBDMTMyQUVENDMxQT" localSheetId="6" hidden="1">#REF!</definedName>
    <definedName name="bb_OENERDBDMTMyQUVENDMxQT" localSheetId="25" hidden="1">#REF!</definedName>
    <definedName name="bb_OENERDBDMTMyQUVENDMxQT" hidden="1">#REF!</definedName>
    <definedName name="bb_OENERTQzQkFEQkQ4NDdFMk" localSheetId="7" hidden="1">#REF!</definedName>
    <definedName name="bb_OENERTQzQkFEQkQ4NDdFMk" localSheetId="6" hidden="1">#REF!</definedName>
    <definedName name="bb_OENERTQzQkFEQkQ4NDdFMk" localSheetId="25" hidden="1">#REF!</definedName>
    <definedName name="bb_OENERTQzQkFEQkQ4NDdFMk" hidden="1">#REF!</definedName>
    <definedName name="bb_OEQ5MERERkEzOUMyNEQ0RU" localSheetId="7" hidden="1">#REF!</definedName>
    <definedName name="bb_OEQ5MERERkEzOUMyNEQ0RU" localSheetId="6" hidden="1">#REF!</definedName>
    <definedName name="bb_OEQ5MERERkEzOUMyNEQ0RU" localSheetId="25" hidden="1">#REF!</definedName>
    <definedName name="bb_OEQ5MERERkEzOUMyNEQ0RU" hidden="1">#REF!</definedName>
    <definedName name="bb_OEQyRDEwQUNEMUVBNEUyQk" hidden="1">#REF!</definedName>
    <definedName name="bb_OERGOEMzNDgyNUJENDk2N0" hidden="1">#REF!</definedName>
    <definedName name="bb_OEUwQ0U3OEMxMTk0NDlBQz" hidden="1">#REF!</definedName>
    <definedName name="bb_OEVDQTY5MjhGNERENDlCMT" hidden="1">#REF!</definedName>
    <definedName name="bb_OEVERjU0RTFBQzAyNDYzQ0" hidden="1">#REF!</definedName>
    <definedName name="bb_OTA0MkE5NTAyQzY0NEY1Mj" hidden="1">#REF!</definedName>
    <definedName name="bb_OTA2NzQzNTNFODg1NEE0MD" hidden="1">#REF!</definedName>
    <definedName name="bb_OTA4QzIxREFBQjI5NDE5Nk" hidden="1">#REF!</definedName>
    <definedName name="bb_OTAwNUYzQzM4RTZFNDEwQT" hidden="1">#REF!</definedName>
    <definedName name="bb_OTc3MUREMjY2Qjc1NDI4Nj" hidden="1">#REF!</definedName>
    <definedName name="bb_OTdFRkM3Q0UwNDg0NDBEOE" hidden="1">#REF!</definedName>
    <definedName name="bb_OTFCMjAwRjk4QzQ1NENERU" hidden="1">#REF!</definedName>
    <definedName name="bb_OTI2QkM2M0E0Njc5NEMwQU" hidden="1">#REF!</definedName>
    <definedName name="bb_OTI4OEM3RkY4QTQzNDY5QU" hidden="1">#REF!</definedName>
    <definedName name="bb_OTJDNzNCQkQyQzZCNEVDMD" hidden="1">#REF!</definedName>
    <definedName name="bb_OTkxMTE1NTY5N0I4NDQzNE" hidden="1">#REF!</definedName>
    <definedName name="bb_OTM2QTI2QjhCNDc4NDNFMU" hidden="1">#REF!</definedName>
    <definedName name="bb_OTNBMkZCRDdFMjk3NDc2Nk" hidden="1">#REF!</definedName>
    <definedName name="bb_OTQ3MDEwMkE2M0Y0NDgyM0" hidden="1">#REF!</definedName>
    <definedName name="bb_OTRGOUY3NDI3MTQ2NDMzOD" hidden="1">#REF!</definedName>
    <definedName name="bb_OTU3MTcxMjhBMDcxNDUyOE" hidden="1">#REF!</definedName>
    <definedName name="bb_OTVCNEY2RjNEMkRENEI3OT" hidden="1">#REF!</definedName>
    <definedName name="bb_OTVGQUQ0REJGQjJCNEE2RE" hidden="1">#REF!</definedName>
    <definedName name="bb_OTY3MjQ2NTJGRDdGNDBFOU" hidden="1">#REF!</definedName>
    <definedName name="bb_OTYwM0E0QzEzRDRFNEE5Q0" hidden="1">#REF!</definedName>
    <definedName name="bb_OTZFRjRENjg4RTBBNDAyNk" hidden="1">#REF!</definedName>
    <definedName name="bb_OUE0MjMxRjRCQzVDNEQ2RT" hidden="1">#REF!</definedName>
    <definedName name="bb_OUE2MUI1NTQ5RjNBNENBMj" hidden="1">#REF!</definedName>
    <definedName name="bb_OUFDMTREMzIzREQ5NDQ2ME" hidden="1">#REF!</definedName>
    <definedName name="bb_OUIxOTM4Q0M4NDExNEU3M0" localSheetId="7" hidden="1">#REF!</definedName>
    <definedName name="bb_OUIxOTM4Q0M4NDExNEU3M0" localSheetId="6" hidden="1">#REF!</definedName>
    <definedName name="bb_OUIxOTM4Q0M4NDExNEU3M0" localSheetId="25" hidden="1">#REF!</definedName>
    <definedName name="bb_OUIxOTM4Q0M4NDExNEU3M0" hidden="1">#REF!</definedName>
    <definedName name="bb_OUJDMjg0NzYwMUVFNEMyMk" localSheetId="7" hidden="1">#REF!</definedName>
    <definedName name="bb_OUJDMjg0NzYwMUVFNEMyMk" localSheetId="6" hidden="1">#REF!</definedName>
    <definedName name="bb_OUJDMjg0NzYwMUVFNEMyMk" localSheetId="25" hidden="1">#REF!</definedName>
    <definedName name="bb_OUJDMjg0NzYwMUVFNEMyMk" hidden="1">#REF!</definedName>
    <definedName name="bb_OUM5RUEyQUI0OTQ0NDQ2ND" localSheetId="7" hidden="1">#REF!</definedName>
    <definedName name="bb_OUM5RUEyQUI0OTQ0NDQ2ND" localSheetId="6" hidden="1">#REF!</definedName>
    <definedName name="bb_OUM5RUEyQUI0OTQ0NDQ2ND" localSheetId="25" hidden="1">#REF!</definedName>
    <definedName name="bb_OUM5RUEyQUI0OTQ0NDQ2ND" hidden="1">#REF!</definedName>
    <definedName name="bb_OURCNDJGOUU1RkFENDNCMU" hidden="1">#REF!</definedName>
    <definedName name="bb_OURGMUUxMTcxRTQzNDc3Qk" hidden="1">#REF!</definedName>
    <definedName name="bb_OUU0Q0VDN0M1MDJGNDk2QT" hidden="1">#REF!</definedName>
    <definedName name="bb_OUVCNDVFMjA3QzVFNDM3Mz" hidden="1">#REF!</definedName>
    <definedName name="bb_OUVDQ0JEQTVCNUE1NEMwNj" hidden="1">#REF!</definedName>
    <definedName name="bb_OUY3NjI2REU4MTEwNDNENT" localSheetId="7" hidden="1">#REF!</definedName>
    <definedName name="bb_OUY3NjI2REU4MTEwNDNENT" localSheetId="6" hidden="1">#REF!</definedName>
    <definedName name="bb_OUY3NjI2REU4MTEwNDNENT" localSheetId="25" hidden="1">#REF!</definedName>
    <definedName name="bb_OUY3NjI2REU4MTEwNDNENT" hidden="1">#REF!</definedName>
    <definedName name="bb_Q0E1MzE3MDczMTNGNEU3RU" localSheetId="7" hidden="1">#REF!</definedName>
    <definedName name="bb_Q0E1MzE3MDczMTNGNEU3RU" localSheetId="6" hidden="1">#REF!</definedName>
    <definedName name="bb_Q0E1MzE3MDczMTNGNEU3RU" localSheetId="25" hidden="1">#REF!</definedName>
    <definedName name="bb_Q0E1MzE3MDczMTNGNEU3RU" hidden="1">#REF!</definedName>
    <definedName name="bb_Q0E1RjlEMURCRTBCNEFBMk" localSheetId="7" hidden="1">#REF!</definedName>
    <definedName name="bb_Q0E1RjlEMURCRTBCNEFBMk" localSheetId="6" hidden="1">#REF!</definedName>
    <definedName name="bb_Q0E1RjlEMURCRTBCNEFBMk" localSheetId="25" hidden="1">#REF!</definedName>
    <definedName name="bb_Q0E1RjlEMURCRTBCNEFBMk" hidden="1">#REF!</definedName>
    <definedName name="bb_Q0E2RTkxMzFGOEQ4NEZEOU" hidden="1">#REF!</definedName>
    <definedName name="bb_Q0E3MDc2NzcwQTM4NDA4QT" hidden="1">#REF!</definedName>
    <definedName name="bb_Q0JBMThGMkM2QzQ4NDY4Mj" hidden="1">#REF!</definedName>
    <definedName name="bb_Q0Q0QzRCQTcxQzQwNDBBMk" hidden="1">#REF!</definedName>
    <definedName name="bb_Q0QzMDhBOTQwQUU2NEQ2OD" hidden="1">#REF!</definedName>
    <definedName name="bb_Q0RCRTA5NjBFN0EyNDZDRk" hidden="1">#REF!</definedName>
    <definedName name="bb_Q0U0RTlDRjE1NjI1NEU1RD" hidden="1">#REF!</definedName>
    <definedName name="bb_Q0ZENDk1MzY3RjEyNDQwMz" hidden="1">#REF!</definedName>
    <definedName name="bb_Q0ZFMkQwOTZCOUZCNEY0RT" hidden="1">#REF!</definedName>
    <definedName name="bb_QjA1Qzg2NDQ2MEE2NDEwOE" hidden="1">#REF!</definedName>
    <definedName name="bb_QjA4NEExMTA4MEYwNDBCMz" hidden="1">#REF!</definedName>
    <definedName name="bb_QjBFRjU2NjA3MkM3NDQ4Rj" hidden="1">#REF!</definedName>
    <definedName name="bb_Qjc2QTkxMDczNjE4NDgwRk" hidden="1">#REF!</definedName>
    <definedName name="bb_QjcxRkNEOEM5REM3NDkyN0" hidden="1">#REF!</definedName>
    <definedName name="bb_Qjg3RDhEN0E4NkY5NDJBNk" hidden="1">#REF!</definedName>
    <definedName name="bb_QjgxRTM0NEY0QjRENDRGRk" hidden="1">#REF!</definedName>
    <definedName name="bb_QjhFQjIwMURFNzgwNEY1RE" hidden="1">#REF!</definedName>
    <definedName name="bb_QjhGNURCNTVFNjIwNEJDRU" hidden="1">#REF!</definedName>
    <definedName name="bb_QjIxRkQ5Q0FGMEMwNDJDRT" hidden="1">#REF!</definedName>
    <definedName name="bb_QjIzMzRCNURGMEIxNDgxOE" hidden="1">#REF!</definedName>
    <definedName name="bb_QjIzMzYzOEMxMEYxNDI4Qj" hidden="1">#REF!</definedName>
    <definedName name="bb_Qjk0NEI0QTUxRDVGNEZFND" hidden="1">#REF!</definedName>
    <definedName name="bb_Qjk2NkM0QzlBMUNGNDhEQj" hidden="1">#REF!</definedName>
    <definedName name="bb_Qjk3QzYwNUM0RDI2NDhBOE" hidden="1">#REF!</definedName>
    <definedName name="bb_QjlFNDgzQjNFMzk4NDhDM0" hidden="1">#REF!</definedName>
    <definedName name="bb_QjM0NUFBMDNCQjc5NDU5Qk" hidden="1">#REF!</definedName>
    <definedName name="bb_QjNBRUZDNzExMjI3NEZGNz" hidden="1">#REF!</definedName>
    <definedName name="bb_QjQ1MzMyMzE1OEUwNERGOD" hidden="1">#REF!</definedName>
    <definedName name="bb_QjRGMjhENTE4Rjg5NDkyQ0" hidden="1">#REF!</definedName>
    <definedName name="bb_QjVENTY1QTI4MEE2NEFGQT" hidden="1">#REF!</definedName>
    <definedName name="bb_QjYzRjM5MkYxRERENDhBRE" hidden="1">#REF!</definedName>
    <definedName name="bb_QjZBNUJCNDI5NTY2NDExQj" hidden="1">#REF!</definedName>
    <definedName name="bb_QjZCNkIzMzY0MDhFNDc4Mj" localSheetId="7" hidden="1">#REF!</definedName>
    <definedName name="bb_QjZCNkIzMzY0MDhFNDc4Mj" localSheetId="6" hidden="1">#REF!</definedName>
    <definedName name="bb_QjZCNkIzMzY0MDhFNDc4Mj" localSheetId="25" hidden="1">#REF!</definedName>
    <definedName name="bb_QjZCNkIzMzY0MDhFNDc4Mj" hidden="1">#REF!</definedName>
    <definedName name="bb_QjZCQUIzRUFCQjVGNDEzME" localSheetId="7" hidden="1">#REF!</definedName>
    <definedName name="bb_QjZCQUIzRUFCQjVGNDEzME" localSheetId="6" hidden="1">#REF!</definedName>
    <definedName name="bb_QjZCQUIzRUFCQjVGNDEzME" localSheetId="25" hidden="1">#REF!</definedName>
    <definedName name="bb_QjZCQUIzRUFCQjVGNDEzME" hidden="1">#REF!</definedName>
    <definedName name="bb_QkE5MjE0MUJCQkVFNDAwQ0" localSheetId="7" hidden="1">#REF!</definedName>
    <definedName name="bb_QkE5MjE0MUJCQkVFNDAwQ0" localSheetId="6" hidden="1">#REF!</definedName>
    <definedName name="bb_QkE5MjE0MUJCQkVFNDAwQ0" localSheetId="25" hidden="1">#REF!</definedName>
    <definedName name="bb_QkE5MjE0MUJCQkVFNDAwQ0" hidden="1">#REF!</definedName>
    <definedName name="bb_QkFCRjI1RUU2MUIyNDNFNT" hidden="1">#REF!</definedName>
    <definedName name="bb_QkFDNkZEQ0YwNEMxNEVCMD" hidden="1">#REF!</definedName>
    <definedName name="bb_QkFDQTRCN0E4MjIxNDc4Rj" hidden="1">#REF!</definedName>
    <definedName name="bb_QkFDQUE1MkQyNjNGNDFGOE" hidden="1">#REF!</definedName>
    <definedName name="bb_QkFGQzFDMjhGN0MyNDVCNE" hidden="1">#REF!</definedName>
    <definedName name="bb_QkI0MTNERUNFMURBNDkwMj" hidden="1">#REF!</definedName>
    <definedName name="bb_QkI3RUEwNEE4QkNBNDUzMz" hidden="1">#REF!</definedName>
    <definedName name="bb_QkIwOUM0NDhBNkNFNDI3M0" hidden="1">#REF!</definedName>
    <definedName name="bb_QkIyRDE5NTNCNTIyNENBMz" hidden="1">#REF!</definedName>
    <definedName name="bb_QkJFMEE0MkVCNDgyNEFEQk" hidden="1">#REF!</definedName>
    <definedName name="bb_QkM5OTkzQTdBQjk0NEMyQU" hidden="1">#REF!</definedName>
    <definedName name="bb_QkMwMTM3QkU5MERFNEE3Rk" hidden="1">#REF!</definedName>
    <definedName name="bb_QkMwOTgxNDhDOUEwNDZDRj" hidden="1">#REF!</definedName>
    <definedName name="bb_QkNFRjlBRUM0MkFDNEU0OT" hidden="1">#REF!</definedName>
    <definedName name="bb_QkQ1QTM0NkY3MTU4NEQyMj" localSheetId="7" hidden="1">#REF!</definedName>
    <definedName name="bb_QkQ1QTM0NkY3MTU4NEQyMj" localSheetId="6" hidden="1">#REF!</definedName>
    <definedName name="bb_QkQ1QTM0NkY3MTU4NEQyMj" localSheetId="25" hidden="1">#REF!</definedName>
    <definedName name="bb_QkQ1QTM0NkY3MTU4NEQyMj" hidden="1">#REF!</definedName>
    <definedName name="bb_QkQ5MzQxMkVDMTQ0NDU5RT" localSheetId="7" hidden="1">#REF!</definedName>
    <definedName name="bb_QkQ5MzQxMkVDMTQ0NDU5RT" localSheetId="6" hidden="1">#REF!</definedName>
    <definedName name="bb_QkQ5MzQxMkVDMTQ0NDU5RT" localSheetId="25" hidden="1">#REF!</definedName>
    <definedName name="bb_QkQ5MzQxMkVDMTQ0NDU5RT" hidden="1">#REF!</definedName>
    <definedName name="bb_QkU3OEU3N0Y1OUQxNEU1QU" localSheetId="7" hidden="1">#REF!</definedName>
    <definedName name="bb_QkU3OEU3N0Y1OUQxNEU1QU" localSheetId="6" hidden="1">#REF!</definedName>
    <definedName name="bb_QkU3OEU3N0Y1OUQxNEU1QU" localSheetId="25" hidden="1">#REF!</definedName>
    <definedName name="bb_QkU3OEU3N0Y1OUQxNEU1QU" hidden="1">#REF!</definedName>
    <definedName name="bb_QkU3QTYwQjgwNjM4NEY4MD" hidden="1">#REF!</definedName>
    <definedName name="bb_QkUyQjUzOEU2M0E3NDAxQz" hidden="1">#REF!</definedName>
    <definedName name="bb_QkY1NUMzOTVEQjc1NERBNk" hidden="1">#REF!</definedName>
    <definedName name="bb_QkYxNDIzRUZFMDIzNDA5NT" hidden="1">#REF!</definedName>
    <definedName name="bb_QkYzNzdBNTUxRjI5NDlDND" hidden="1">#REF!</definedName>
    <definedName name="bb_QTA1REFERUMxOEU0NEZDMz" localSheetId="7" hidden="1">#REF!</definedName>
    <definedName name="bb_QTA1REFERUMxOEU0NEZDMz" localSheetId="6" hidden="1">#REF!</definedName>
    <definedName name="bb_QTA1REFERUMxOEU0NEZDMz" localSheetId="25" hidden="1">#REF!</definedName>
    <definedName name="bb_QTA1REFERUMxOEU0NEZDMz" hidden="1">#REF!</definedName>
    <definedName name="bb_QTA2Mzg5MUUwQkRBNDJENz" localSheetId="7" hidden="1">#REF!</definedName>
    <definedName name="bb_QTA2Mzg5MUUwQkRBNDJENz" localSheetId="6" hidden="1">#REF!</definedName>
    <definedName name="bb_QTA2Mzg5MUUwQkRBNDJENz" localSheetId="25" hidden="1">#REF!</definedName>
    <definedName name="bb_QTA2Mzg5MUUwQkRBNDJENz" hidden="1">#REF!</definedName>
    <definedName name="bb_QTA5RTI4ODEyMkQ1NDA0Q0" localSheetId="7" hidden="1">#REF!</definedName>
    <definedName name="bb_QTA5RTI4ODEyMkQ1NDA0Q0" localSheetId="6" hidden="1">#REF!</definedName>
    <definedName name="bb_QTA5RTI4ODEyMkQ1NDA0Q0" localSheetId="25" hidden="1">#REF!</definedName>
    <definedName name="bb_QTA5RTI4ODEyMkQ1NDA0Q0" hidden="1">#REF!</definedName>
    <definedName name="bb_QTBDNjg2OTY0NEUzNDY0OU" hidden="1">#REF!</definedName>
    <definedName name="bb_QTc1MDIwM0Q0NDMxNEI1ND" hidden="1">#REF!</definedName>
    <definedName name="bb_QTdFQURFNjEwNjg4NEU4NT" hidden="1">#REF!</definedName>
    <definedName name="bb_QTE3NThCQjVGMjBENDlDNz" hidden="1">#REF!</definedName>
    <definedName name="bb_QTE4MTI0MDgxRjRCNDREMj" hidden="1">#REF!</definedName>
    <definedName name="bb_QTEyQTg4QkVDMURDNDI1MT" hidden="1">#REF!</definedName>
    <definedName name="bb_QTFGQUU4MjQ3RjRENDZFOE" hidden="1">#REF!</definedName>
    <definedName name="bb_QThEQjA1MDFDMDk1NEJGNk" hidden="1">#REF!</definedName>
    <definedName name="bb_QTIyQzgzNzFCM0U5NDhDQU" hidden="1">#REF!</definedName>
    <definedName name="bb_QTk5NUQ5MkY4MjJGNEI2OE" hidden="1">#REF!</definedName>
    <definedName name="bb_QTkyRTg5QTA1QTFENDJBOE" hidden="1">#REF!</definedName>
    <definedName name="bb_QTRFRDY5OEEyQzA5NEIwQj" hidden="1">#REF!</definedName>
    <definedName name="bb_QTU2RDIzRkFGQTJBNDQzNU" hidden="1">#REF!</definedName>
    <definedName name="bb_QTZGMzFCNTAzNEU3NDgwQT" hidden="1">#REF!</definedName>
    <definedName name="bb_QUE2MDZDMDA4NUJENDAxMk" localSheetId="7" hidden="1">#REF!</definedName>
    <definedName name="bb_QUE2MDZDMDA4NUJENDAxMk" localSheetId="6" hidden="1">#REF!</definedName>
    <definedName name="bb_QUE2MDZDMDA4NUJENDAxMk" localSheetId="25" hidden="1">#REF!</definedName>
    <definedName name="bb_QUE2MDZDMDA4NUJENDAxMk" hidden="1">#REF!</definedName>
    <definedName name="bb_QUEwMUJGRjAwM0ExNEUzNz" localSheetId="7" hidden="1">#REF!</definedName>
    <definedName name="bb_QUEwMUJGRjAwM0ExNEUzNz" localSheetId="6" hidden="1">#REF!</definedName>
    <definedName name="bb_QUEwMUJGRjAwM0ExNEUzNz" localSheetId="25" hidden="1">#REF!</definedName>
    <definedName name="bb_QUEwMUJGRjAwM0ExNEUzNz" hidden="1">#REF!</definedName>
    <definedName name="bb_QUEyQTdFRjE0QzA3NDZBNz" localSheetId="7" hidden="1">#REF!</definedName>
    <definedName name="bb_QUEyQTdFRjE0QzA3NDZBNz" localSheetId="6" hidden="1">#REF!</definedName>
    <definedName name="bb_QUEyQTdFRjE0QzA3NDZBNz" localSheetId="25" hidden="1">#REF!</definedName>
    <definedName name="bb_QUEyQTdFRjE0QzA3NDZBNz" hidden="1">#REF!</definedName>
    <definedName name="bb_QUEyQzI3RDFERTA2NDBBMU" hidden="1">#REF!</definedName>
    <definedName name="bb_QUJBNUNCQjI0Q0NENDVDMj" hidden="1">#REF!</definedName>
    <definedName name="bb_QUJEMTYyNzlEQUNBNEMwM0" hidden="1">#REF!</definedName>
    <definedName name="bb_QUM2MEU3NzMyRDI5NDUyNE" hidden="1">#REF!</definedName>
    <definedName name="bb_QUNEOEI2MDg5N0U5NEMzOD" hidden="1">#REF!</definedName>
    <definedName name="bb_QUQ2RkZDOUQ0MTkyNDQ3NE" hidden="1">#REF!</definedName>
    <definedName name="bb_QUQxMTEzQ0MxNkE1NDE2Mk" hidden="1">#REF!</definedName>
    <definedName name="bb_QURFQkUwNTcwMDMzNDA3QT" hidden="1">#REF!</definedName>
    <definedName name="bb_QUU4MzJFMzM4MUM4NDA5ME" hidden="1">#REF!</definedName>
    <definedName name="bb_QUY2ODVDQTIxRTUzNDNDMU" hidden="1">#REF!</definedName>
    <definedName name="bb_QUY5QTk2MkMwQTc5NEQ3Q0" hidden="1">#REF!</definedName>
    <definedName name="bb_QzA0NTRFODFCNEVFNDFGRj" hidden="1">#REF!</definedName>
    <definedName name="bb_QzAzODhBMjQyMkUzNEYwN0" hidden="1">#REF!</definedName>
    <definedName name="bb_QzBCQTU0M0U2MDM2NDlGND" hidden="1">#REF!</definedName>
    <definedName name="bb_Qzc1MjZFQ0VCNTRCNDI1OD" hidden="1">#REF!</definedName>
    <definedName name="bb_QzFENUI3MUM5NENENEZGQj" localSheetId="7" hidden="1">#REF!</definedName>
    <definedName name="bb_QzFENUI3MUM5NENENEZGQj" localSheetId="6" hidden="1">#REF!</definedName>
    <definedName name="bb_QzFENUI3MUM5NENENEZGQj" localSheetId="25" hidden="1">#REF!</definedName>
    <definedName name="bb_QzFENUI3MUM5NENENEZGQj" hidden="1">#REF!</definedName>
    <definedName name="bb_Qzg4ODhDQzlDQTkwNEE2Qj" localSheetId="7" hidden="1">#REF!</definedName>
    <definedName name="bb_Qzg4ODhDQzlDQTkwNEE2Qj" localSheetId="6" hidden="1">#REF!</definedName>
    <definedName name="bb_Qzg4ODhDQzlDQTkwNEE2Qj" localSheetId="25" hidden="1">#REF!</definedName>
    <definedName name="bb_Qzg4ODhDQzlDQTkwNEE2Qj" hidden="1">#REF!</definedName>
    <definedName name="bb_QzgwOTdDODczRkQ5NEQ1Mz" localSheetId="7" hidden="1">#REF!</definedName>
    <definedName name="bb_QzgwOTdDODczRkQ5NEQ1Mz" localSheetId="6" hidden="1">#REF!</definedName>
    <definedName name="bb_QzgwOTdDODczRkQ5NEQ1Mz" localSheetId="25" hidden="1">#REF!</definedName>
    <definedName name="bb_QzgwOTdDODczRkQ5NEQ1Mz" hidden="1">#REF!</definedName>
    <definedName name="bb_QzI4NkZGRjBDRjNGNEQwOD" hidden="1">#REF!</definedName>
    <definedName name="bb_QzJBRDVBNzhCMjM0NENCQz" hidden="1">#REF!</definedName>
    <definedName name="bb_Qzk4QkM5QkYxRTQxNEYzNk" hidden="1">#REF!</definedName>
    <definedName name="bb_QzkzQjhCNUQ0OUFGNEQ4NT" hidden="1">#REF!</definedName>
    <definedName name="bb_QzMyMUJCQTMxQTBGNDBGQT" hidden="1">#REF!</definedName>
    <definedName name="bb_QzRFMDUzNUIxQkZGNDExNk" hidden="1">#REF!</definedName>
    <definedName name="bb_QzRFNTEyODZEQUExNDlEQk" hidden="1">#REF!</definedName>
    <definedName name="bb_QzY3NkZCNTdCNjQ2NDkzND" hidden="1">#REF!</definedName>
    <definedName name="bb_QzY4MTBBM0FCN0YwNDY4Mz" hidden="1">#REF!</definedName>
    <definedName name="bb_QzY4NDlGRURDQ0RENEI4M0" hidden="1">#REF!</definedName>
    <definedName name="bb_QzYzMUVEMTRBRTkwNDNBRE" hidden="1">#REF!</definedName>
    <definedName name="bb_QzZENzNERjMyOEUyNDhBM0" hidden="1">#REF!</definedName>
    <definedName name="bb_QzZEQ0NEMkFEODRFNDVENz" hidden="1">#REF!</definedName>
    <definedName name="bb_RDA3N0FFMUJEQjY5NDYyQU" hidden="1">#REF!</definedName>
    <definedName name="bb_RDc1Mjg3ODYxNDFENEIzNz" hidden="1">#REF!</definedName>
    <definedName name="bb_RDc1NUNEQTg3MzNBNDJBRD" hidden="1">#REF!</definedName>
    <definedName name="bb_RDc3NTBEOEI2NTM4NDMyNk" hidden="1">#REF!</definedName>
    <definedName name="bb_RDFBRjUyQ0I3RkFBNDA3Rk" hidden="1">#REF!</definedName>
    <definedName name="bb_RDgzNzgzRkFEQjM0NDAzMD" hidden="1">#REF!</definedName>
    <definedName name="bb_RDhDQTRGNzkwMDAyNEEzOU" hidden="1">#REF!</definedName>
    <definedName name="bb_RDI2RTM3NzMwOTE0NEUxQk" hidden="1">#REF!</definedName>
    <definedName name="bb_RDJGRTU4RUY0M0U0NEFGMk" hidden="1">#REF!</definedName>
    <definedName name="bb_RDk2MkI3MDc5MEI2NDlBRj" hidden="1">#REF!</definedName>
    <definedName name="bb_RDk3QjZFQ0M1MkFFNDFDQk" hidden="1">#REF!</definedName>
    <definedName name="bb_RDk4MzI2MDE1N0NENEQxN0" localSheetId="7" hidden="1">#REF!</definedName>
    <definedName name="bb_RDk4MzI2MDE1N0NENEQxN0" localSheetId="6" hidden="1">#REF!</definedName>
    <definedName name="bb_RDk4MzI2MDE1N0NENEQxN0" localSheetId="25" hidden="1">#REF!</definedName>
    <definedName name="bb_RDk4MzI2MDE1N0NENEQxN0" hidden="1">#REF!</definedName>
    <definedName name="bb_RDk5NTdGNDQzRkMxNDYzNE" localSheetId="7" hidden="1">#REF!</definedName>
    <definedName name="bb_RDk5NTdGNDQzRkMxNDYzNE" localSheetId="6" hidden="1">#REF!</definedName>
    <definedName name="bb_RDk5NTdGNDQzRkMxNDYzNE" localSheetId="25" hidden="1">#REF!</definedName>
    <definedName name="bb_RDk5NTdGNDQzRkMxNDYzNE" hidden="1">#REF!</definedName>
    <definedName name="bb_RDlFMTI0Q0I1ODJFNEY5NE" localSheetId="7" hidden="1">#REF!</definedName>
    <definedName name="bb_RDlFMTI0Q0I1ODJFNEY5NE" localSheetId="6" hidden="1">#REF!</definedName>
    <definedName name="bb_RDlFMTI0Q0I1ODJFNEY5NE" localSheetId="25" hidden="1">#REF!</definedName>
    <definedName name="bb_RDlFMTI0Q0I1ODJFNEY5NE" hidden="1">#REF!</definedName>
    <definedName name="bb_RDMyRjg4N0MyODNGNDBGNT" hidden="1">#REF!</definedName>
    <definedName name="bb_RDNFNTc4RDZFRDUzNDg5NU" hidden="1">#REF!</definedName>
    <definedName name="bb_RDQ1MkM1RDQxOEUyNENEMU" hidden="1">#REF!</definedName>
    <definedName name="bb_RDQ4MDQ5REYyOTRDNDREMU" hidden="1">#REF!</definedName>
    <definedName name="bb_RDQ4MDUxRTg0RTMzNEFGQk" hidden="1">#REF!</definedName>
    <definedName name="bb_RDQyMTcxMDkzM0RCNDA1Qk" hidden="1">#REF!</definedName>
    <definedName name="bb_RDQyNzgxQ0FGNjc1NDVFOE" hidden="1">#REF!</definedName>
    <definedName name="bb_RDRDNzM4NTZFN0E5NDRFRU" hidden="1">#REF!</definedName>
    <definedName name="bb_RDUwNDI3OUY2OTFDNDgwNj" hidden="1">#REF!</definedName>
    <definedName name="bb_RDUxNzVBRkU1OEQ1NDE3Nz" hidden="1">#REF!</definedName>
    <definedName name="bb_RDY1QkVFNDREN0E4NDMwOT" hidden="1">#REF!</definedName>
    <definedName name="bb_RDZBREU4RjQ3RDg3NDU2Qk" hidden="1">#REF!</definedName>
    <definedName name="bb_RDZFMzk0QUVCQTlCNEY3Q0" hidden="1">#REF!</definedName>
    <definedName name="bb_RDZGNkRGNTA3NjdENEVEMT" hidden="1">#REF!</definedName>
    <definedName name="bb_REE1RTU3RUREMjY5NDZEQT" hidden="1">#REF!</definedName>
    <definedName name="bb_REFBQkMyNDI2Mzc1NDI3M0" hidden="1">#REF!</definedName>
    <definedName name="bb_REI1OURDRUUyQkFENDUwOD" hidden="1">#REF!</definedName>
    <definedName name="bb_REMxMjVCMUNBMzFDNDdEQj" hidden="1">#REF!</definedName>
    <definedName name="bb_REMzMUE5RjM1RjU2NDIxMD" hidden="1">#REF!</definedName>
    <definedName name="bb_RENFMEY4N0YyRjczNDE2QU" hidden="1">#REF!</definedName>
    <definedName name="bb_REQzN0RGQzdGODlGNDEzNE" hidden="1">#REF!</definedName>
    <definedName name="bb_REQzQzMzMEQzRjQ0NDZENU" hidden="1">#REF!</definedName>
    <definedName name="bb_REU1RkJGNzFDNEQ5NEMzRD" hidden="1">#REF!</definedName>
    <definedName name="bb_REU3NzU0NjVFRUQ2NDQ4RE" hidden="1">#REF!</definedName>
    <definedName name="bb_REUyRTgyMUREMTkxNEExQz" hidden="1">#REF!</definedName>
    <definedName name="bb_REY3NTlFQkIwOTkxNDA0ND" hidden="1">#REF!</definedName>
    <definedName name="bb_REZCNUYyQUJDQUQ2NEVERE" hidden="1">#REF!</definedName>
    <definedName name="bb_RjA1MzJERjcyQUMwNDFFQz" hidden="1">#REF!</definedName>
    <definedName name="bb_RjE0RDk3Q0MyMDZCNDRENj" hidden="1">#REF!</definedName>
    <definedName name="bb_RjE2Qjc0M0RCRjQ3NDkzRE" hidden="1">#REF!</definedName>
    <definedName name="bb_RjFBRjkzQTE3ODgzNDgwMk" hidden="1">#REF!</definedName>
    <definedName name="bb_Rjg3Njc2MzFDMDBBNDVBQ0" hidden="1">#REF!</definedName>
    <definedName name="bb_RjJEODI3MjBDNzFFNDdFNj" hidden="1">#REF!</definedName>
    <definedName name="bb_Rjk4MTYyNzczRkU1NDJFRT" hidden="1">#REF!</definedName>
    <definedName name="bb_RjlBMDY2OTU0NDU0NEU2Mj" hidden="1">#REF!</definedName>
    <definedName name="bb_RjlBMTQzNDBEM0ZGNEQxOT" hidden="1">#REF!</definedName>
    <definedName name="bb_RjlCNTBGNUY1OUNENDI3Mj" hidden="1">#REF!</definedName>
    <definedName name="bb_RjlDQ0EzN0Y0NDk5NDk1Q0" hidden="1">#REF!</definedName>
    <definedName name="bb_RjNCRTEwMzI2NUEzNDIzRU" hidden="1">#REF!</definedName>
    <definedName name="bb_RjNENjE5MkRFMEYwNDIyQU" hidden="1">#REF!</definedName>
    <definedName name="bb_RjNERjc1NUU0N0IxNEJBND" hidden="1">#REF!</definedName>
    <definedName name="bb_RjQ2QTU3RDkzRDJENEQ5Qk" hidden="1">#REF!</definedName>
    <definedName name="bb_RjRGRURGNkU0MDhENDc2OT" localSheetId="7" hidden="1">#REF!</definedName>
    <definedName name="bb_RjRGRURGNkU0MDhENDc2OT" localSheetId="6" hidden="1">#REF!</definedName>
    <definedName name="bb_RjRGRURGNkU0MDhENDc2OT" localSheetId="25" hidden="1">#REF!</definedName>
    <definedName name="bb_RjRGRURGNkU0MDhENDc2OT" hidden="1">#REF!</definedName>
    <definedName name="bb_RjUxQzEyOEZDMkYyNDhDQU" hidden="1">#REF!</definedName>
    <definedName name="bb_RjY4MjI4NkQ5NTdENDA1MU" localSheetId="7" hidden="1">#REF!</definedName>
    <definedName name="bb_RjY4MjI4NkQ5NTdENDA1MU" localSheetId="6" hidden="1">#REF!</definedName>
    <definedName name="bb_RjY4MjI4NkQ5NTdENDA1MU" localSheetId="25" hidden="1">#REF!</definedName>
    <definedName name="bb_RjY4MjI4NkQ5NTdENDA1MU" hidden="1">#REF!</definedName>
    <definedName name="bb_RjY4NjkyMEZEOTg2NDZBMz" localSheetId="7" hidden="1">#REF!</definedName>
    <definedName name="bb_RjY4NjkyMEZEOTg2NDZBMz" localSheetId="6" hidden="1">#REF!</definedName>
    <definedName name="bb_RjY4NjkyMEZEOTg2NDZBMz" localSheetId="25" hidden="1">#REF!</definedName>
    <definedName name="bb_RjY4NjkyMEZEOTg2NDZBMz" hidden="1">#REF!</definedName>
    <definedName name="bb_RjYwNkE0M0E3ODQ5NDhBMj" localSheetId="7" hidden="1">#REF!</definedName>
    <definedName name="bb_RjYwNkE0M0E3ODQ5NDhBMj" localSheetId="6" hidden="1">#REF!</definedName>
    <definedName name="bb_RjYwNkE0M0E3ODQ5NDhBMj" localSheetId="25" hidden="1">#REF!</definedName>
    <definedName name="bb_RjYwNkE0M0E3ODQ5NDhBMj" hidden="1">#REF!</definedName>
    <definedName name="bb_RjYzQjk2OUUwMzgyNEUyQU" hidden="1">#REF!</definedName>
    <definedName name="bb_RjZDQTFCMEJCQzkxNDE4OD" hidden="1">#REF!</definedName>
    <definedName name="bb_RkE3MkY0RjZFNTAyNDA3Nz" hidden="1">#REF!</definedName>
    <definedName name="bb_RkE3MUUwNENCQzRCNDY1Qk" hidden="1">#REF!</definedName>
    <definedName name="bb_RkI0NDhFQzI4RDkzNEEyRT" hidden="1">#REF!</definedName>
    <definedName name="bb_RkI4QkI0QjkwOThBNDlBNU" hidden="1">#REF!</definedName>
    <definedName name="bb_RkI5MkUzMzdCNTA2NDE3Rk" hidden="1">#REF!</definedName>
    <definedName name="bb_RkIyN0ExNTZEMzZDNDYyRU" hidden="1">#REF!</definedName>
    <definedName name="bb_RkNGNTA3NUQ3MEU2NDhDME" hidden="1">#REF!</definedName>
    <definedName name="bb_RkQyRkU1Q0NDMzQ1NDkzMT" localSheetId="7" hidden="1">#REF!</definedName>
    <definedName name="bb_RkQyRkU1Q0NDMzQ1NDkzMT" localSheetId="6" hidden="1">#REF!</definedName>
    <definedName name="bb_RkQyRkU1Q0NDMzQ1NDkzMT" localSheetId="25" hidden="1">#REF!</definedName>
    <definedName name="bb_RkQyRkU1Q0NDMzQ1NDkzMT" hidden="1">#REF!</definedName>
    <definedName name="bb_RkQzQzRBOTI3MDQ3NEYzRT" localSheetId="7" hidden="1">#REF!</definedName>
    <definedName name="bb_RkQzQzRBOTI3MDQ3NEYzRT" localSheetId="6" hidden="1">#REF!</definedName>
    <definedName name="bb_RkQzQzRBOTI3MDQ3NEYzRT" localSheetId="25" hidden="1">#REF!</definedName>
    <definedName name="bb_RkQzQzRBOTI3MDQ3NEYzRT" hidden="1">#REF!</definedName>
    <definedName name="bb_RkRBMjcxRjY1NkM4NDExRU" localSheetId="7" hidden="1">#REF!</definedName>
    <definedName name="bb_RkRBMjcxRjY1NkM4NDExRU" localSheetId="6" hidden="1">#REF!</definedName>
    <definedName name="bb_RkRBMjcxRjY1NkM4NDExRU" localSheetId="25" hidden="1">#REF!</definedName>
    <definedName name="bb_RkRBMjcxRjY1NkM4NDExRU" hidden="1">#REF!</definedName>
    <definedName name="bb_RkU4MjMzRjhDNEQwNEYyM0" localSheetId="7" hidden="1">'[10]HTA Drivers'!#REF!</definedName>
    <definedName name="bb_RkU4MjMzRjhDNEQwNEYyM0" localSheetId="6" hidden="1">'[10]HTA Drivers'!#REF!</definedName>
    <definedName name="bb_RkU4MjMzRjhDNEQwNEYyM0" localSheetId="25" hidden="1">'[10]HTA Drivers'!#REF!</definedName>
    <definedName name="bb_RkU4MjMzRjhDNEQwNEYyM0" hidden="1">#REF!</definedName>
    <definedName name="bb_RkVFNjJGQTY3NjI4NEIyRD" localSheetId="7" hidden="1">#REF!</definedName>
    <definedName name="bb_RkVFNjJGQTY3NjI4NEIyRD" localSheetId="6" hidden="1">#REF!</definedName>
    <definedName name="bb_RkVFNjJGQTY3NjI4NEIyRD" localSheetId="25" hidden="1">#REF!</definedName>
    <definedName name="bb_RkVFNjJGQTY3NjI4NEIyRD" hidden="1">#REF!</definedName>
    <definedName name="bb_RkVGOTEyRDg3QTk1NEMwQT" localSheetId="7" hidden="1">#REF!</definedName>
    <definedName name="bb_RkVGOTEyRDg3QTk1NEMwQT" localSheetId="6" hidden="1">#REF!</definedName>
    <definedName name="bb_RkVGOTEyRDg3QTk1NEMwQT" localSheetId="25" hidden="1">#REF!</definedName>
    <definedName name="bb_RkVGOTEyRDg3QTk1NEMwQT" hidden="1">#REF!</definedName>
    <definedName name="bb_RkY3QUE0NDU4MDhGNENGNk" localSheetId="7" hidden="1">#REF!</definedName>
    <definedName name="bb_RkY3QUE0NDU4MDhGNENGNk" localSheetId="6" hidden="1">#REF!</definedName>
    <definedName name="bb_RkY3QUE0NDU4MDhGNENGNk" localSheetId="25" hidden="1">#REF!</definedName>
    <definedName name="bb_RkY3QUE0NDU4MDhGNENGNk" hidden="1">#REF!</definedName>
    <definedName name="bb_RTA3MkJBOTU5MEFGNDFCRT" hidden="1">#REF!</definedName>
    <definedName name="bb_RTA4Q0E5NzdCNjIwNDVGRE" hidden="1">#REF!</definedName>
    <definedName name="bb_RTA4Qzc0QzQ5REQyNEIwRU" hidden="1">#REF!</definedName>
    <definedName name="bb_RTA4RjNEQTk3MDRGNEQzRT" hidden="1">#REF!</definedName>
    <definedName name="bb_RTAxMEQzREI3NDMwNEZGNj" hidden="1">#REF!</definedName>
    <definedName name="bb_RTAyMzE3MENCMjAxNEY1RT" hidden="1">#REF!</definedName>
    <definedName name="bb_RTBEN0ZERDRFOEQ0NEFBQU" hidden="1">#REF!</definedName>
    <definedName name="bb_RTc4RENGODdEMEMyNDVDQ0" hidden="1">#REF!</definedName>
    <definedName name="bb_RTcxMkMzMTQ4OTUzNDBFRk" localSheetId="7" hidden="1">#REF!</definedName>
    <definedName name="bb_RTcxMkMzMTQ4OTUzNDBFRk" localSheetId="6" hidden="1">#REF!</definedName>
    <definedName name="bb_RTcxMkMzMTQ4OTUzNDBFRk" localSheetId="25" hidden="1">#REF!</definedName>
    <definedName name="bb_RTcxMkMzMTQ4OTUzNDBFRk" hidden="1">#REF!</definedName>
    <definedName name="bb_RTcxOTE3RjUyQzhCNDBCQ0" localSheetId="7" hidden="1">#REF!</definedName>
    <definedName name="bb_RTcxOTE3RjUyQzhCNDBCQ0" localSheetId="6" hidden="1">#REF!</definedName>
    <definedName name="bb_RTcxOTE3RjUyQzhCNDBCQ0" localSheetId="25" hidden="1">#REF!</definedName>
    <definedName name="bb_RTcxOTE3RjUyQzhCNDBCQ0" hidden="1">#REF!</definedName>
    <definedName name="bb_RTdBRUQ2MzdBODM4NENGMT" localSheetId="7" hidden="1">#REF!</definedName>
    <definedName name="bb_RTdBRUQ2MzdBODM4NENGMT" localSheetId="6" hidden="1">#REF!</definedName>
    <definedName name="bb_RTdBRUQ2MzdBODM4NENGMT" localSheetId="25" hidden="1">#REF!</definedName>
    <definedName name="bb_RTdBRUQ2MzdBODM4NENGMT" hidden="1">#REF!</definedName>
    <definedName name="bb_RTdEMzZDQzdCQzVDNDlDNT" localSheetId="7" hidden="1">#REF!</definedName>
    <definedName name="bb_RTdEMzZDQzdCQzVDNDlDNT" localSheetId="6" hidden="1">#REF!</definedName>
    <definedName name="bb_RTdEMzZDQzdCQzVDNDlDNT" localSheetId="25" hidden="1">#REF!</definedName>
    <definedName name="bb_RTdEMzZDQzdCQzVDNDlDNT" hidden="1">#REF!</definedName>
    <definedName name="bb_RTE2OEI1NTM0M0QwNDQ5Rk" localSheetId="7" hidden="1">#REF!</definedName>
    <definedName name="bb_RTE2OEI1NTM0M0QwNDQ5Rk" localSheetId="6" hidden="1">#REF!</definedName>
    <definedName name="bb_RTE2OEI1NTM0M0QwNDQ5Rk" localSheetId="25" hidden="1">#REF!</definedName>
    <definedName name="bb_RTE2OEI1NTM0M0QwNDQ5Rk" hidden="1">#REF!</definedName>
    <definedName name="bb_RTE5QzFDNTE2MjgxNDBCRD" localSheetId="7" hidden="1">#REF!</definedName>
    <definedName name="bb_RTE5QzFDNTE2MjgxNDBCRD" localSheetId="6" hidden="1">#REF!</definedName>
    <definedName name="bb_RTE5QzFDNTE2MjgxNDBCRD" localSheetId="25" hidden="1">#REF!</definedName>
    <definedName name="bb_RTE5QzFDNTE2MjgxNDBCRD" hidden="1">#REF!</definedName>
    <definedName name="bb_RTFBODcxOUMwQzNFNDlDRT" hidden="1">#REF!</definedName>
    <definedName name="bb_RTFCNDdFQTI4QjU1NDAzRj" hidden="1">#REF!</definedName>
    <definedName name="bb_RTFGRTAxOUI1NjQxNEYwOU" hidden="1">#REF!</definedName>
    <definedName name="bb_RTg0MzA0NUYxODMxNDQ3Mj" hidden="1">#REF!</definedName>
    <definedName name="bb_RTg0RDNGQ0Y5N0JENDhENk" hidden="1">#REF!</definedName>
    <definedName name="bb_RTgyMDEyMjE2MUY1NDJDRE" hidden="1">#REF!</definedName>
    <definedName name="bb_RThCREFBOEZBQ0ZENDM4Rk" hidden="1">#REF!</definedName>
    <definedName name="bb_RThENzAxNjAwMTg3NDc1MT" hidden="1">#REF!</definedName>
    <definedName name="bb_RTI1NzREQTFEQ0ZCNEVGMT" hidden="1">#REF!</definedName>
    <definedName name="bb_RTIxMURBNzUyMjJENDExQU" hidden="1">#REF!</definedName>
    <definedName name="bb_RTIyQThBRTg0NUMwNEM2OT" hidden="1">#REF!</definedName>
    <definedName name="bb_RTIzMDdGOEQzMTRGNEJEQT" hidden="1">#REF!</definedName>
    <definedName name="bb_RTJEMUEzRTNFRTY3NENGQj" hidden="1">#REF!</definedName>
    <definedName name="bb_RTk0REZBQTUwMUQ5NDA1NU" hidden="1">#REF!</definedName>
    <definedName name="bb_RTk1Q0MwQ0M4NjUxNEJCND" hidden="1">#REF!</definedName>
    <definedName name="bb_RTk5N0FCQzYyRUFCNDJFRE" localSheetId="7" hidden="1">#REF!</definedName>
    <definedName name="bb_RTk5N0FCQzYyRUFCNDJFRE" localSheetId="6" hidden="1">#REF!</definedName>
    <definedName name="bb_RTk5N0FCQzYyRUFCNDJFRE" localSheetId="25" hidden="1">#REF!</definedName>
    <definedName name="bb_RTk5N0FCQzYyRUFCNDJFRE" hidden="1">#REF!</definedName>
    <definedName name="bb_RTk5RkVBRDVBQjQ5NDNGN0" localSheetId="7" hidden="1">#REF!</definedName>
    <definedName name="bb_RTk5RkVBRDVBQjQ5NDNGN0" localSheetId="6" hidden="1">#REF!</definedName>
    <definedName name="bb_RTk5RkVBRDVBQjQ5NDNGN0" localSheetId="25" hidden="1">#REF!</definedName>
    <definedName name="bb_RTk5RkVBRDVBQjQ5NDNGN0" hidden="1">#REF!</definedName>
    <definedName name="bb_RTkxOEU4MTk4RUQzNDQ5OE" localSheetId="7" hidden="1">#REF!</definedName>
    <definedName name="bb_RTkxOEU4MTk4RUQzNDQ5OE" localSheetId="6" hidden="1">#REF!</definedName>
    <definedName name="bb_RTkxOEU4MTk4RUQzNDQ5OE" localSheetId="25" hidden="1">#REF!</definedName>
    <definedName name="bb_RTkxOEU4MTk4RUQzNDQ5OE" hidden="1">#REF!</definedName>
    <definedName name="bb_RTRDODdFNDU2MTg2NDYxQj" hidden="1">#REF!</definedName>
    <definedName name="bb_RTRGQUMxMjIwM0Y5NEQyNU" hidden="1">#REF!</definedName>
    <definedName name="bb_RTUwM0JDQUY0RkYzNERBRk" hidden="1">#REF!</definedName>
    <definedName name="bb_RUE1RTYzQkRGOTE0NDNFRj" hidden="1">#REF!</definedName>
    <definedName name="bb_RUE2ODVDNTUxMjcwNDI4OD" hidden="1">#REF!</definedName>
    <definedName name="bb_RUEyNTFBRjA4REQ3NDQyOE" hidden="1">#REF!</definedName>
    <definedName name="bb_RUI2QUI2REY0NTczNDhGNj" hidden="1">#REF!</definedName>
    <definedName name="bb_RUM3MTIxRkI3N0MzNEY1MT" hidden="1">#REF!</definedName>
    <definedName name="bb_RUNDM0VBMTM0MjhFNDgwRj" hidden="1">#REF!</definedName>
    <definedName name="bb_RURENEIzODQ0QjNCNEQ4Rj" hidden="1">#REF!</definedName>
    <definedName name="bb_RURFRUE2MDg1Rjk2NDZFQz" hidden="1">#REF!</definedName>
    <definedName name="bb_RUU4RTFENjQwRDRFNDdBRk" hidden="1">#REF!</definedName>
    <definedName name="bb_RUUwRjBEN0IzQkMzNDEwOD" hidden="1">#REF!</definedName>
    <definedName name="bb_RUYwNzhGNTQ5QTQxNDM1RE" hidden="1">#REF!</definedName>
    <definedName name="BBalance">#REF!,#REF!,#REF!,#REF!,#REF!,#REF!,#REF!,#REF!,#REF!,#REF!,#REF!,#REF!,#REF!,#REF!,#REF!,#REF!,#REF!,#REF!,#REF!,#REF!</definedName>
    <definedName name="bbb" localSheetId="73" hidden="1">{#N/A,#N/A,FALSE,"Consolidated Shipley";#N/A,#N/A,FALSE,"Consolidated PWB";#N/A,#N/A,FALSE,"Consolidated Micro"}</definedName>
    <definedName name="bbb" hidden="1">{#N/A,#N/A,FALSE,"Consolidated Shipley";#N/A,#N/A,FALSE,"Consolidated PWB";#N/A,#N/A,FALSE,"Consolidated Micro"}</definedName>
    <definedName name="bbbb" localSheetId="73" hidden="1">{"gross_margin1",#N/A,FALSE,"Gross Margin Detail";"gross_margin2",#N/A,FALSE,"Gross Margin Detail"}</definedName>
    <definedName name="bbbb" hidden="1">{"gross_margin1",#N/A,FALSE,"Gross Margin Detail";"gross_margin2",#N/A,FALSE,"Gross Margin Detail"}</definedName>
    <definedName name="bbbbb" localSheetId="73" hidden="1">{"historical acquirer",#N/A,FALSE,"Historical Performance";"historical target",#N/A,FALSE,"Historical Performance"}</definedName>
    <definedName name="bbbbb" hidden="1">{"historical acquirer",#N/A,FALSE,"Historical Performance";"historical target",#N/A,FALSE,"Historical Performance"}</definedName>
    <definedName name="bbbbbb">#REF!</definedName>
    <definedName name="bbbbbbb" localSheetId="73" hidden="1">{"graph",#N/A,FALSE,"WWJU";"graph",#N/A,FALSE,"WWSEM";"graph",#N/A,FALSE,"GOMJU";"graph",#N/A,FALSE,"GOMSEM";"graph",#N/A,FALSE,"NSJU";"graph",#N/A,FALSE,"NSSEM";"graph",#N/A,FALSE,"WAJU";"graph",#N/A,FALSE,"STOCKPRI";"graph",#N/A,FALSE,"CFTEV";"graph",#N/A,FALSE,"NAV-RCV";"graph",#N/A,FALSE,"CRUDEWW"}</definedName>
    <definedName name="bbbbbbb" hidden="1">{"graph",#N/A,FALSE,"WWJU";"graph",#N/A,FALSE,"WWSEM";"graph",#N/A,FALSE,"GOMJU";"graph",#N/A,FALSE,"GOMSEM";"graph",#N/A,FALSE,"NSJU";"graph",#N/A,FALSE,"NSSEM";"graph",#N/A,FALSE,"WAJU";"graph",#N/A,FALSE,"STOCKPRI";"graph",#N/A,FALSE,"CFTEV";"graph",#N/A,FALSE,"NAV-RCV";"graph",#N/A,FALSE,"CRUDEWW"}</definedName>
    <definedName name="BBBBBBBB" localSheetId="73" hidden="1">{#N/A,#N/A,FALSE,"Aging Summary";#N/A,#N/A,FALSE,"Ratio Analysis";#N/A,#N/A,FALSE,"Test 120 Day Accts";#N/A,#N/A,FALSE,"Tickmarks"}</definedName>
    <definedName name="BBBBBBBB" hidden="1">#REF!</definedName>
    <definedName name="BBBBBBBBB" localSheetId="73" hidden="1">{#N/A,#N/A,FALSE,"REPORT"}</definedName>
    <definedName name="BBBBBBBBB" hidden="1">{#N/A,#N/A,FALSE,"REPORT"}</definedName>
    <definedName name="bbbbbbbbbbbbb" localSheetId="73" hidden="1">{#N/A,#N/A,FALSE,"Pharm";#N/A,#N/A,FALSE,"WWCM"}</definedName>
    <definedName name="bbbbbbbbbbbbb" hidden="1">{#N/A,#N/A,FALSE,"Pharm";#N/A,#N/A,FALSE,"WWCM"}</definedName>
    <definedName name="bbbbbbbbbbbbbbb">#REF!</definedName>
    <definedName name="bbbbbbbbbbbbbbbbbbbb">36943.5090625</definedName>
    <definedName name="BBC" localSheetId="73" hidden="1">{"uno",#N/A,FALSE,"Dist total";"COMENTARIO",#N/A,FALSE,"Ficha CODICE"}</definedName>
    <definedName name="BBC" hidden="1">{"uno",#N/A,FALSE,"Dist total";"COMENTARIO",#N/A,FALSE,"Ficha CODICE"}</definedName>
    <definedName name="BBGLaccounts">#REF!</definedName>
    <definedName name="BBGLaccountsPL">#REF!</definedName>
    <definedName name="BBProtectChangedBy">#REF!</definedName>
    <definedName name="BBProtected">#REF!</definedName>
    <definedName name="BBProtectPassword">#REF!</definedName>
    <definedName name="BB孫" localSheetId="73" hidden="1">{"'A7V8X-LA(2.20)'!$AX$28:$AX$29","'A7V8X-LA(2.20)'!$AX$28:$AX$29"}</definedName>
    <definedName name="BB孫" hidden="1">{"'A7V8X-LA(2.20)'!$AX$28:$AX$29","'A7V8X-LA(2.20)'!$AX$28:$AX$29"}</definedName>
    <definedName name="BC"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Bcc...">#REF!</definedName>
    <definedName name="bcd" localSheetId="73" hidden="1">{#N/A,#N/A,FALSE,"SG&amp;A-NY";#N/A,#N/A,FALSE,"SG&amp;A-HV";#N/A,#N/A,FALSE,"SG&amp;A-D";#N/A,#N/A,FALSE,"SG&amp;A-Cons"}</definedName>
    <definedName name="bcd" hidden="1">{#N/A,#N/A,FALSE,"SG&amp;A-NY";#N/A,#N/A,FALSE,"SG&amp;A-HV";#N/A,#N/A,FALSE,"SG&amp;A-D";#N/A,#N/A,FALSE,"SG&amp;A-Cons"}</definedName>
    <definedName name="BCP">#REF!</definedName>
    <definedName name="BCTBL">#REF!</definedName>
    <definedName name="bcvb" localSheetId="73" hidden="1">{"Pound Sterling",#N/A,TRUE,"PPD";"Pound Sterling",#N/A,TRUE,"Anaquest";"Pound Sterling",#N/A,TRUE,"Delta";"Pound Sterling",#N/A,TRUE,"INO"}</definedName>
    <definedName name="bcvb" hidden="1">{"Pound Sterling",#N/A,TRUE,"PPD";"Pound Sterling",#N/A,TRUE,"Anaquest";"Pound Sterling",#N/A,TRUE,"Delta";"Pound Sterling",#N/A,TRUE,"INO"}</definedName>
    <definedName name="BCYLDS">#REF!</definedName>
    <definedName name="bd">#REF!</definedName>
    <definedName name="BD_YTS" localSheetId="73"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dep">#REF!</definedName>
    <definedName name="bdfga" localSheetId="73" hidden="1">{"Pound Sterling",#N/A,TRUE,"PPD";"Pound Sterling",#N/A,TRUE,"Anaquest";"Pound Sterling",#N/A,TRUE,"Delta";"Pound Sterling",#N/A,TRUE,"INO"}</definedName>
    <definedName name="bdfga" hidden="1">{"Pound Sterling",#N/A,TRUE,"PPD";"Pound Sterling",#N/A,TRUE,"Anaquest";"Pound Sterling",#N/A,TRUE,"Delta";"Pound Sterling",#N/A,TRUE,"INO"}</definedName>
    <definedName name="bdgdgd"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dgdgd"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DI">#REF!</definedName>
    <definedName name="BDT">#REF!</definedName>
    <definedName name="beacua" localSheetId="73" hidden="1">{"Headcount Worksheet",#N/A,FALSE,"HEADCOUNT"}</definedName>
    <definedName name="beacua" hidden="1">{"Headcount Worksheet",#N/A,FALSE,"HEADCOUNT"}</definedName>
    <definedName name="Bear" localSheetId="73"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r" localSheetId="73"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BRERB" localSheetId="73">{"fdsup://directions/FAT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BEBRERB">{"fdsup://directions/FAT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BED" localSheetId="73">{0,0,0,0;0,0,0,0;0,0,0,#VALUE!;0,0,0,0;0,0,0,0;0,0,0,0;0,0,0,0}</definedName>
    <definedName name="BED">{0,0,0,0;0,0,0,0;0,0,0,#VALUE!;0,0,0,0;0,0,0,0;0,0,0,0;0,0,0,0}</definedName>
    <definedName name="BEEP">#REF!</definedName>
    <definedName name="BEEP2">#REF!</definedName>
    <definedName name="Beg.Bal">IF(#REF!&lt;&gt;"",#REF!,"")</definedName>
    <definedName name="Beg_Bal">#REF!</definedName>
    <definedName name="BegBal2036">#REF!</definedName>
    <definedName name="BegBal2044">#REF!</definedName>
    <definedName name="BegBal2045">#REF!</definedName>
    <definedName name="BegBal2046">#REF!</definedName>
    <definedName name="BegBal2048">#REF!</definedName>
    <definedName name="BegBal2049">#REF!</definedName>
    <definedName name="BegBal2050">#REF!</definedName>
    <definedName name="BegBal2051">#REF!</definedName>
    <definedName name="BegBal2052">#REF!</definedName>
    <definedName name="BegBal2055">#REF!</definedName>
    <definedName name="BegBal2056">#REF!</definedName>
    <definedName name="BegBalDataCodes">#REF!</definedName>
    <definedName name="belnew" localSheetId="73" hidden="1">{"IS",#N/A,FALSE,"IS";"RPTIS",#N/A,FALSE,"RPTIS";"STATS",#N/A,FALSE,"STATS";"CELL",#N/A,FALSE,"CELL";"BS",#N/A,FALSE,"BS"}</definedName>
    <definedName name="belnew" hidden="1">{"IS",#N/A,FALSE,"IS";"RPTIS",#N/A,FALSE,"RPTIS";"STATS",#N/A,FALSE,"STATS";"CELL",#N/A,FALSE,"CELL";"BS",#N/A,FALSE,"BS"}</definedName>
    <definedName name="BER">#REF!</definedName>
    <definedName name="bernd" localSheetId="73" hidden="1">{#N/A,#N/A,FALSE,"Presentation by Unit";#N/A,#N/A,FALSE,"Presentation by BD";#N/A,#N/A,FALSE,"Presentation Split by Biggest U";#N/A,#N/A,FALSE,"Presentation Split by Area";#N/A,#N/A,FALSE,"Presentation Split by BD"}</definedName>
    <definedName name="bernd" hidden="1">{#N/A,#N/A,FALSE,"Presentation by Unit";#N/A,#N/A,FALSE,"Presentation by BD";#N/A,#N/A,FALSE,"Presentation Split by Biggest U";#N/A,#N/A,FALSE,"Presentation Split by Area";#N/A,#N/A,FALSE,"Presentation Split by BD"}</definedName>
    <definedName name="berry" localSheetId="73" hidden="1">{#N/A,#N/A,FALSE,"Taxblinc";#N/A,#N/A,FALSE,"Rsvsacls"}</definedName>
    <definedName name="berry" hidden="1">{#N/A,#N/A,FALSE,"Taxblinc";#N/A,#N/A,FALSE,"Rsvsacls"}</definedName>
    <definedName name="BETA">#REF!</definedName>
    <definedName name="BetaCompound">#REF!</definedName>
    <definedName name="BetaIndex">#REF!</definedName>
    <definedName name="BEx009QSHDWD5B11908YCUUBB7ZI" hidden="1">#REF!</definedName>
    <definedName name="BEx01KSSDYMVGAKMZA9VJFR4VLXH" hidden="1">#REF!</definedName>
    <definedName name="BEx1J7EEQETFB23EFFSU70D9H885" hidden="1">#REF!</definedName>
    <definedName name="BEx1K9RBZYVZERWE1P7C38A12EWI" hidden="1">#REF!</definedName>
    <definedName name="BEx1KYHJ8US64O6863T2DYQINDZ0" hidden="1">#REF!</definedName>
    <definedName name="BEx1NXRX6NN85P6B8UNAP9XQF0VF" hidden="1">#REF!</definedName>
    <definedName name="BEx1O5V9H36V5X0SM8N09OCOWYVC" hidden="1">#REF!</definedName>
    <definedName name="BEx1Q4LKJ8YV4ON8M1KQCO7GB6B6" hidden="1">#REF!</definedName>
    <definedName name="BEx1ROSL2N3H51MJ3EDP1XEF4MAS" hidden="1">#REF!</definedName>
    <definedName name="BEx1VU1HFUIKHLR2DI473KFDTSWO" hidden="1">#REF!</definedName>
    <definedName name="BEx1WGYTKZZIPM1577W5FEYKFH3V" hidden="1">#REF!</definedName>
    <definedName name="BEx1Y63W27L6FEKIRXC6H1IM4O3C" hidden="1">#REF!</definedName>
    <definedName name="BEx3CNVD5VE2AVNRO5MRQRDFFIYR" hidden="1">#REF!</definedName>
    <definedName name="BEx3D9AUPSDSOWHYOPO2WUOFFWBU" hidden="1">#REF!</definedName>
    <definedName name="BEx3E5IP83NCU0I3L8X7IHEJES0J" hidden="1">#REF!</definedName>
    <definedName name="BEx3J2HK2J7FE9I2H8MHM1LWXIL7" hidden="1">#REF!</definedName>
    <definedName name="BEx3J98ERC0W6GVDFOU8I6EWXRCB" hidden="1">#REF!</definedName>
    <definedName name="BEx3NA4YP7ZY9UY47GFRX7UYXB52" hidden="1">#REF!</definedName>
    <definedName name="BEx3PAIL1ER9549UNK4SDSOGQ2PS" hidden="1">#REF!</definedName>
    <definedName name="BEx3R3JQV1X37ZKUHV5SI7E7F0SQ" hidden="1">#REF!</definedName>
    <definedName name="BEx3TSCNJM38MN9BKRIODQFGOINP" hidden="1">#REF!</definedName>
    <definedName name="BEx57VA3GJOL1KKSOV2GYL6XJ39U" hidden="1">#REF!</definedName>
    <definedName name="BEx599H9BEZCAW5NYRKE5MD8NWMY" hidden="1">#REF!</definedName>
    <definedName name="BEx5EF57MIWI8QKN0CZZSLJDHC6A" hidden="1">#REF!</definedName>
    <definedName name="BEx5GUIB9J8EJ3KIX1BX95VB3QJK" hidden="1">#REF!</definedName>
    <definedName name="BEx5KJ9STG48NJLSTOY2SE7TZOL3" hidden="1">#REF!</definedName>
    <definedName name="BEx5LHFSXHF4X7Y2GMDMB3HTDYH8" hidden="1">#REF!</definedName>
    <definedName name="BEx5MG79MT9UIBIIRU8K6B6L9I0Z" hidden="1">#REF!</definedName>
    <definedName name="BEx5OP9STQ4KL78U1IXZEZJ218TV" hidden="1">#REF!</definedName>
    <definedName name="BEx5Q3MFPJRJNL929IMMM4MBEDWD" hidden="1">#REF!</definedName>
    <definedName name="BEx752RNO8UR28J9E1R2EQJ70FBV" hidden="1">#REF!</definedName>
    <definedName name="BEx76BVFBXOY9OS99F6696UAXIYO" hidden="1">#REF!</definedName>
    <definedName name="BEx76GO25XM4NQMHQ8Y9B7CQYSWF" hidden="1">#REF!</definedName>
    <definedName name="BEx76S21Z11VVBHKYTWC0WOUGINU" hidden="1">#REF!</definedName>
    <definedName name="BEx7AWK3LONFRKMT1XB3NOGXQC29" hidden="1">#REF!</definedName>
    <definedName name="BEx7EQKGESPAKV9YTD3UOUCNE0C6" hidden="1">#REF!</definedName>
    <definedName name="BEx7H7A26UR91FKM5MI45TYS977L" hidden="1">#REF!</definedName>
    <definedName name="BEx7H7QB6YR9L54PIJ9F3DPYE3R3" hidden="1">#REF!</definedName>
    <definedName name="BEx7IPZ3DUFR0PWGNM18TCF5ZGP1" hidden="1">#REF!</definedName>
    <definedName name="BEx7L81BKTZ6Z9SKQ9F9U22KOLS7" hidden="1">#REF!</definedName>
    <definedName name="BEx7MCN7VJOZVG7VSN7K0MP48K9I" hidden="1">#REF!</definedName>
    <definedName name="BEx94SX16FHGPSZQ40Z5FGCX6R6N" hidden="1">#REF!</definedName>
    <definedName name="BEx95T6ETJ7QKHONF8WA7WEXRFJP" hidden="1">#REF!</definedName>
    <definedName name="BEx99GAN341AKOD0RU73VNAAO1QI" hidden="1">#REF!</definedName>
    <definedName name="BEx9HAM7AJSP60AJOGNZZHS16HVC" hidden="1">#REF!</definedName>
    <definedName name="BEx9I8XIIRLAYCQHMK54MRPLLWFI" hidden="1">#REF!</definedName>
    <definedName name="BExAXVGBKDOPMDGPDMD7CXCQ2O26" hidden="1">#REF!</definedName>
    <definedName name="BExAYB6PJITTJDE1H91VS0WP2I2F" hidden="1">#REF!</definedName>
    <definedName name="BExAZKFRGO2CK6JIZPGN6SRDK23I" hidden="1">#REF!</definedName>
    <definedName name="BExAZRXPHNSSH9YHBWAV82MR14NJ" hidden="1">#REF!</definedName>
    <definedName name="BExB2ROBWDDCAN0ALHPD9UQWTMSK" hidden="1">#REF!</definedName>
    <definedName name="BExB397GMLALVFR66EHBZPQL15S1" hidden="1">#REF!</definedName>
    <definedName name="BExB3YOJ9PK697PJ71QICIYAP0HY" hidden="1">#REF!</definedName>
    <definedName name="BExB896EMBNY3NOR5UHJ3KWQH2CZ" hidden="1">#REF!</definedName>
    <definedName name="BExBALOVFDQ5UF96KSWTKPDFX9DB" hidden="1">#REF!</definedName>
    <definedName name="BExCS0SS62UFM58WJHXVBQNJ2QAQ" hidden="1">#REF!</definedName>
    <definedName name="BExCTRL63I64NYR75RG399U7EUGH" hidden="1">#REF!</definedName>
    <definedName name="BExCXCGJ5LC4XWLSM840H27D6Z7E" hidden="1">#REF!</definedName>
    <definedName name="BExD92VSXWCT5GIZ1CH1WCRMQUQX" hidden="1">#REF!</definedName>
    <definedName name="BExERIPD2HD2B0XMZAIWMQOJ26KI" hidden="1">#REF!</definedName>
    <definedName name="BExERN1XAUMMQXIB168J2S4I181O" hidden="1">#REF!</definedName>
    <definedName name="BExES6TV6QH9RCQ96ZVPYBC29ND1" hidden="1">#REF!</definedName>
    <definedName name="BExESQWQN12UBRO7NTPCY2LUS66V" hidden="1">#REF!</definedName>
    <definedName name="BExEU9B041BLXO7H9CL1B5D3QAUS" hidden="1">#REF!</definedName>
    <definedName name="BExEUAI5Q4FDXCFIEUMDKV3PEMZB" hidden="1">#REF!</definedName>
    <definedName name="BExEWP9NRA8295XMISHUZRD6DAF9" hidden="1">#REF!</definedName>
    <definedName name="BExEYLG2TFE0ZA61ZYY3G5LINRF5" hidden="1">#REF!</definedName>
    <definedName name="BExF125U33VJVZHBW795S0AY0AOX" hidden="1">#REF!</definedName>
    <definedName name="BExF1STWGTHXPR2HIK2BEP3AM3CU" hidden="1">#REF!</definedName>
    <definedName name="BExF1XMQIJ36X40R1XJ978TY84UO" hidden="1">#REF!</definedName>
    <definedName name="BExF2XLBTO94SG5H8DLNVQWUIMGR" hidden="1">#REF!</definedName>
    <definedName name="BExF5YDU7MPGFTOWVFQMA0PXC9MO" hidden="1">#REF!</definedName>
    <definedName name="BExF6LWQEAUSGLCPSL39JZRHQSP5" hidden="1">#REF!</definedName>
    <definedName name="BExF7T2EK9R1BN3F7KH6ETM1TG9L" hidden="1">#REF!</definedName>
    <definedName name="BExGM5VVR4MG65J0O7MH97QP8C66" hidden="1">#REF!</definedName>
    <definedName name="BExGM9HDJY9OO0KOJK4W5TIU96RD" hidden="1">#REF!</definedName>
    <definedName name="BExGT1ADXJR2T0W9YZGCZC8WV97Q" hidden="1">#REF!</definedName>
    <definedName name="BExGU1JVUQXEAEKKOCE64K2GZOV7" hidden="1">#REF!</definedName>
    <definedName name="BExGVJHVJOWKBHLLVO2270GTM521" hidden="1">#REF!</definedName>
    <definedName name="BExGWSAUZH4XFDTG5IEWKBYV49L0" hidden="1">#REF!</definedName>
    <definedName name="BExIGVM24RWAHHJNDL1UEVB9YX11" hidden="1">#REF!</definedName>
    <definedName name="BExIJ3BZ066TVZOLSONN50U63VMJ" hidden="1">#REF!</definedName>
    <definedName name="BExIL2IFBC5M1EWZMKBRT5KQY3HK" hidden="1">#REF!</definedName>
    <definedName name="BExIMNR94OJVJXNRAB116ZEO7DLR" hidden="1">#REF!</definedName>
    <definedName name="BExIMWLFSUZI0E2KCUZIJHTW6ASK" hidden="1">#REF!</definedName>
    <definedName name="BExIRCHGGNSEX7ZG4P68KWD2G1AL" hidden="1">#REF!</definedName>
    <definedName name="BExIYAFJHVKDZ3RMDJTUKSFOG7WI" hidden="1">#REF!</definedName>
    <definedName name="BExKD4XMKLNLHAEPFNQSYKA48W4Q" hidden="1">#REF!</definedName>
    <definedName name="BExKFI1WOPSEWZPIL1BPW7OLZ37Q" hidden="1">#REF!</definedName>
    <definedName name="BExKH8OQQZHDP3X3BBPURDQ8M4J5" hidden="1">#REF!</definedName>
    <definedName name="BExKL5EA8VZK4XMPIZ4AGP38N5MA" hidden="1">#REF!</definedName>
    <definedName name="BExKLOFBL59YK2ZEV6NMRH756EK5" hidden="1">#REF!</definedName>
    <definedName name="BExKM63WW3PHRZCU6YXHJQGYWAOQ" hidden="1">#REF!</definedName>
    <definedName name="BExKSS2KPE1BATNB7V1BMBEXXU82" hidden="1">#REF!</definedName>
    <definedName name="BExKTQZGY47IR0DBD5SA6TDABC5T" hidden="1">#REF!</definedName>
    <definedName name="BExKU3KMPO75LK2COLV502MG2F00" hidden="1">#REF!</definedName>
    <definedName name="BExMETT7EH8KFIAOZ5J9BR5BYC25" hidden="1">#REF!</definedName>
    <definedName name="BExMIAHJKSIDMBG202L1YESRGG00" hidden="1">#REF!</definedName>
    <definedName name="BExMJ2214HA0T7KNNES2WGRYIPOH" hidden="1">#REF!</definedName>
    <definedName name="BExMLWUV8TNP9PFDDN4SNPIZJVB7" hidden="1">#REF!</definedName>
    <definedName name="BExMPORPTU57RGOC0OKAIX1SXZAN" hidden="1">#REF!</definedName>
    <definedName name="BExMQJMVYLEBGQ431CZ3GMUI2XJJ" hidden="1">#REF!</definedName>
    <definedName name="BExMRHSWGPNTJV8PIQICZYEIJFUL" hidden="1">#REF!</definedName>
    <definedName name="BExMRIPAQ98J1J4V9T30SXBPV532" hidden="1">#REF!</definedName>
    <definedName name="BExO5DJD9PKA1MNH3705HXX1XLNO" hidden="1">#REF!</definedName>
    <definedName name="BExO6JHYG481NW5MK2HCEN0DQJ3A" hidden="1">#REF!</definedName>
    <definedName name="BExO85HMNUK3ETL9QE7UWWR06M0O" hidden="1">#REF!</definedName>
    <definedName name="BExO8AAAIRAMLE69G2XMVEBT04MP" hidden="1">#REF!</definedName>
    <definedName name="BExO8IZ1G2M81WTR15F1BO3IHKME" hidden="1">#REF!</definedName>
    <definedName name="BExOAZ8HOGEFXT7SXO26OS1JC64D" hidden="1">#REF!</definedName>
    <definedName name="BExOB7MM2BAQGD3DGXRWEPKMSI2P" hidden="1">#REF!</definedName>
    <definedName name="BExOCH15PDKBHNXS4R7OYKS2WDUL" hidden="1">#REF!</definedName>
    <definedName name="BExODVTXF9NRYPEKFL6O4XO84YOP" hidden="1">#REF!</definedName>
    <definedName name="BExOEIWOWRXVJMNET8B3QSJXNMT9" hidden="1">#REF!</definedName>
    <definedName name="BExOEJIBFP1LH60JMVCGIH0CB32R" hidden="1">#REF!</definedName>
    <definedName name="BExOGF8M8GSFLLQKVPY1OWH79FC6" hidden="1">#REF!</definedName>
    <definedName name="BExOHLHXXJL6363CC082M9M5VVXQ" hidden="1">#REF!</definedName>
    <definedName name="BExOL2X6GNLTIJE5M4HV5OXONWKK" hidden="1">#REF!</definedName>
    <definedName name="BExOLMJZJ7R0QH9L3ZOIUZ8PZRTQ" hidden="1">#REF!</definedName>
    <definedName name="BExOMSNT6FD22E0BX1Z7CG2MB2PR" hidden="1">#REF!</definedName>
    <definedName name="BExONB3A7CO4YD8RB41PHC93BQ9M" hidden="1">#REF!</definedName>
    <definedName name="BExQ2WEYZ3NUZKHIKOBH2H6474X4" hidden="1">#REF!</definedName>
    <definedName name="BExQ3DHZS40GP8TECCC273H3R3A6" hidden="1">#REF!</definedName>
    <definedName name="BExQ4167GTWE3ZC3K5CXA0DY84UL" hidden="1">#REF!</definedName>
    <definedName name="BExQ56OGSX6IB9CAIV4AIGOR30JN" hidden="1">#REF!</definedName>
    <definedName name="BExQ5J9N14C08I0OTCQUTZKZYR05" hidden="1">#REF!</definedName>
    <definedName name="BExQ5WB2ZOAQ4GQ3LYC0IPKD2QQ5" hidden="1">#REF!</definedName>
    <definedName name="BExQ6M8B0X44N9TV56ATUVHGDI00" hidden="1">#REF!</definedName>
    <definedName name="BExQ9HMKQXB6L4AHQ4V49N23TPEL" hidden="1">#REF!</definedName>
    <definedName name="BExQAG8PTQ3105B2FH89D8IB85DG" hidden="1">#REF!</definedName>
    <definedName name="BExQCSLW2G0C8NEAY4CD8HNRV7XC" hidden="1">#REF!</definedName>
    <definedName name="BExQF42R9HC0SUNTCDID4UGQX1KJ" hidden="1">#REF!</definedName>
    <definedName name="BExQGNNZGT3YI1NX32JA4YUNEBJK" hidden="1">#REF!</definedName>
    <definedName name="BExQGS5ZILP44U757W9BUTEEQKJ4" hidden="1">#REF!</definedName>
    <definedName name="BExS2QLWLPJJCQIQXI3IGQ9733PJ" hidden="1">#REF!</definedName>
    <definedName name="BExS4905MABXMTC4FQ5ZLMH4I7T8" hidden="1">#REF!</definedName>
    <definedName name="BExS82PQK2XD7KJL0ZVX5WZRSKY8" hidden="1">#REF!</definedName>
    <definedName name="BExSBC1O0AEUH3LB3YWWGGEE0BIE" hidden="1">#REF!</definedName>
    <definedName name="BExSDNTA3NETWH4YYL8V7GULP1DS" hidden="1">#REF!</definedName>
    <definedName name="BExSEMVO186C02JNFR1Y9ITGB7VW" hidden="1">#REF!</definedName>
    <definedName name="BExSFMU8ZZSUOGZGIAP36HYQZJLX" hidden="1">#REF!</definedName>
    <definedName name="BExSI0K2YL3HTCQAD8A7TR4QCUR6" hidden="1">#REF!</definedName>
    <definedName name="BExTYB1XTBFDBIG0WXVMYBVSPRQQ" hidden="1">#REF!</definedName>
    <definedName name="BExTZZFZ47U92EFNH8Y1US1NX7Q4" hidden="1">#REF!</definedName>
    <definedName name="BExU0G86C14YD5YKZAH1Q4ASTTSY" hidden="1">#REF!</definedName>
    <definedName name="BExU30J7O1K0HV1C7OVH1ZWFND17" hidden="1">#REF!</definedName>
    <definedName name="BExU3H0P1IF4I31IUFKPUERRIR4X" hidden="1">#REF!</definedName>
    <definedName name="BExU3TGCQK89V8THURELOOYLQ04F" hidden="1">#REF!</definedName>
    <definedName name="BExU4MTRE3O8PV1XW9Y6TOQK71SE" hidden="1">#REF!</definedName>
    <definedName name="BExU5B3Q9PECJP7HQV15CHD2MYWM" hidden="1">#REF!</definedName>
    <definedName name="BExU5CG7HOIKQW2E00JNU43RPRX3" hidden="1">#REF!</definedName>
    <definedName name="BExU79TWZ7IY4RVTLBM84Z86GQIH" hidden="1">#REF!</definedName>
    <definedName name="BExU9CWMJ5HT9JYAGJV9MMR227ET" hidden="1">#REF!</definedName>
    <definedName name="BExUCLMYNJGBZ2K5QDYH54BA8NPE" hidden="1">#REF!</definedName>
    <definedName name="BExVQEOBDF1HIKKP3T24ARRJLV7U" hidden="1">#REF!</definedName>
    <definedName name="BExVTI5WU0DX1M8VTD7X0Y2B3RBM" hidden="1">#REF!</definedName>
    <definedName name="BExVUMBQMQ2MJ7OSYTJJZ2MRFJ01" hidden="1">#REF!</definedName>
    <definedName name="BExVWAEXOYGJKS62F5M2NCMRENED" hidden="1">#REF!</definedName>
    <definedName name="BExVZROVEK3DQYCLIJAPWSKG65D9" hidden="1">#REF!</definedName>
    <definedName name="BExW253QZIBDLEVUKX1732SO9YSD" hidden="1">#REF!</definedName>
    <definedName name="BExW2SBWXBODJL36YYRXAND9BCB5" hidden="1">#REF!</definedName>
    <definedName name="BExW334BK5BY2R6FBFQDVPVE8GLM" hidden="1">#REF!</definedName>
    <definedName name="BExW3EYF7W4NY1NEQ7GYNK0UL98M" hidden="1">#REF!</definedName>
    <definedName name="BExW3VW4U5T7JJBJLPAJPVEU2S5A" hidden="1">#REF!</definedName>
    <definedName name="BExW5078I180VKKGTPM9F872QP9S" hidden="1">#REF!</definedName>
    <definedName name="BExW5W4AJ9J15O94RABXUZILSWFG" hidden="1">#REF!</definedName>
    <definedName name="BExW7G0EYCQJDXUI00RYUEM3GCV9" hidden="1">#REF!</definedName>
    <definedName name="BExXMLG9EBWVMKTP7QDHVIDQ0MMQ" hidden="1">#REF!</definedName>
    <definedName name="BExXQ5VCIT3YEB59YT7RSGNEU5AX" hidden="1">#REF!</definedName>
    <definedName name="BExXRV5R5BQVOUZ78ZVRBQ7CVQOA" hidden="1">#REF!</definedName>
    <definedName name="BExXVHJ3E1YEODKYW9RM1G4J7CZQ" hidden="1">#REF!</definedName>
    <definedName name="BExZIJZDLXQKX4BL87XCM8K6BTNP" hidden="1">#REF!</definedName>
    <definedName name="BExZKPGFKIHBOWW52B2RKNL2174Y" hidden="1">#REF!</definedName>
    <definedName name="BExZL3JK4EVNPMO3VZJNI6QQIFEO" hidden="1">#REF!</definedName>
    <definedName name="BExZLIDKCSEDYOTP9JVVWM3MTBCO" hidden="1">#REF!</definedName>
    <definedName name="BExZSB8ENDQ82O8YJR0CG1YOJR4V" hidden="1">#REF!</definedName>
    <definedName name="BExZTN6JO889KUTD1O1GOC3QXOH4" hidden="1">#REF!</definedName>
    <definedName name="BExZW1Y2FF58JGI0P50VJX2XXXIS" hidden="1">#REF!</definedName>
    <definedName name="BExZWJH774V5XOO42RLM2TUZZRB8" hidden="1">#REF!</definedName>
    <definedName name="BExZYONG0QA4OO3J871N8RQFIKTB" hidden="1">#REF!</definedName>
    <definedName name="bfags" localSheetId="73" hidden="1">{"Pound Sterling",#N/A,TRUE,"PPD";"Pound Sterling",#N/A,TRUE,"Anaquest";"Pound Sterling",#N/A,TRUE,"Delta";"Pound Sterling",#N/A,TRUE,"INO"}</definedName>
    <definedName name="bfags" hidden="1">{"Pound Sterling",#N/A,TRUE,"PPD";"Pound Sterling",#N/A,TRUE,"Anaquest";"Pound Sterling",#N/A,TRUE,"Delta";"Pound Sterling",#N/A,TRUE,"INO"}</definedName>
    <definedName name="bfdas"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fdas"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bfgh" localSheetId="73" hidden="1">{"Units A",#N/A,FALSE,"FY95SLS";"Units B",#N/A,FALSE,"FY95SLS"}</definedName>
    <definedName name="bfgh" hidden="1">{"Units A",#N/A,FALSE,"FY95SLS";"Units B",#N/A,FALSE,"FY95SLS"}</definedName>
    <definedName name="BFHC">#REF!</definedName>
    <definedName name="BFHC2">#REF!</definedName>
    <definedName name="BFI">#REF!</definedName>
    <definedName name="BFVOMP">#REF!</definedName>
    <definedName name="BFVOMP2">#REF!</definedName>
    <definedName name="BG" localSheetId="73" hidden="1">{#N/A,#N/A,FALSE,"ORIX CSC"}</definedName>
    <definedName name="BG" hidden="1">{#N/A,#N/A,FALSE,"ORIX CSC"}</definedName>
    <definedName name="BG_Del" hidden="1">15</definedName>
    <definedName name="BG_Ins" hidden="1">4</definedName>
    <definedName name="BG_Mod" hidden="1">6</definedName>
    <definedName name="BGF" localSheetId="73" hidden="1">{#N/A,#N/A,FALSE,"ORIX CSC"}</definedName>
    <definedName name="BGF" hidden="1">{#N/A,#N/A,FALSE,"ORIX CSC"}</definedName>
    <definedName name="bg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hwrt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BGFVE" localSheetId="73" hidden="1">{#N/A,#N/A,FALSE,"KST 1";#N/A,#N/A,FALSE,"KST 2";#N/A,#N/A,FALSE,"KST 3";#N/A,#N/A,FALSE,"KST Gesamt";#N/A,#N/A,FALSE,"KST D1"}</definedName>
    <definedName name="BGFVE" hidden="1">{#N/A,#N/A,FALSE,"KST 1";#N/A,#N/A,FALSE,"KST 2";#N/A,#N/A,FALSE,"KST 3";#N/A,#N/A,FALSE,"KST Gesamt";#N/A,#N/A,FALSE,"KST D1"}</definedName>
    <definedName name="BGHUY" localSheetId="73">{"Client Name or Project Name"}</definedName>
    <definedName name="BGHUY">{"Client Name or Project Name"}</definedName>
    <definedName name="BGNTYNTYN" localSheetId="73" hidden="1">{#N/A,#N/A,FALSE,"Actual";#N/A,#N/A,FALSE,"Management Report 2";#N/A,#N/A,FALSE,"Management Report 3";#N/A,#N/A,FALSE,"Ergebnis";#N/A,#N/A,FALSE,"Summary";#N/A,#N/A,FALSE,"Konrzern";#N/A,#N/A,FALSE,"Abweichung Budget-Actuell"}</definedName>
    <definedName name="BGNTYNTYN" hidden="1">{#N/A,#N/A,FALSE,"Actual";#N/A,#N/A,FALSE,"Management Report 2";#N/A,#N/A,FALSE,"Management Report 3";#N/A,#N/A,FALSE,"Ergebnis";#N/A,#N/A,FALSE,"Summary";#N/A,#N/A,FALSE,"Konrzern";#N/A,#N/A,FALSE,"Abweichung Budget-Actuell"}</definedName>
    <definedName name="BGRF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BGRF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BGTFR" localSheetId="73" hidden="1">{#N/A,#N/A,FALSE,"Calculator"}</definedName>
    <definedName name="BGTFR" hidden="1">{#N/A,#N/A,FALSE,"Calculator"}</definedName>
    <definedName name="BGTRE" localSheetId="73" hidden="1">{#N/A,#N/A,FALSE,"Calculator"}</definedName>
    <definedName name="BGTRE" hidden="1">{#N/A,#N/A,FALSE,"Calculator"}</definedName>
    <definedName name="BGVFCDER"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BGVFCDER"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BHGFR" localSheetId="73">IF(Loan_Amount*Interest_Rate*Loan_Years*Loan_Start&gt;0,1,0)</definedName>
    <definedName name="BHGFR">IF(Loan_Amount*Interest_Rate*Loan_Years*Loan_Start&gt;0,1,0)</definedName>
    <definedName name="BHGJ" localSheetId="73" hidden="1">{"stepel",#N/A,FALSE,"AHFSTEP"}</definedName>
    <definedName name="BHGJ" hidden="1">{"stepel",#N/A,FALSE,"AHFSTEP"}</definedName>
    <definedName name="BHGTR" localSheetId="73" hidden="1">{#N/A,#N/A,FALSE,"Calculator"}</definedName>
    <definedName name="BHGTR" hidden="1">{#N/A,#N/A,FALSE,"Calculator"}</definedName>
    <definedName name="bhgv" localSheetId="73" hidden="1">{#N/A,#N/A,FALSE,"Aging Summary";#N/A,#N/A,FALSE,"Ratio Analysis";#N/A,#N/A,FALSE,"Test 120 Day Accts";#N/A,#N/A,FALSE,"Tickmarks"}</definedName>
    <definedName name="bhgv" hidden="1">{#N/A,#N/A,FALSE,"Aging Summary";#N/A,#N/A,FALSE,"Ratio Analysis";#N/A,#N/A,FALSE,"Test 120 Day Accts";#N/A,#N/A,FALSE,"Tickmarks"}</definedName>
    <definedName name="bhgv2" localSheetId="73" hidden="1">{#N/A,#N/A,FALSE,"Aging Summary";#N/A,#N/A,FALSE,"Ratio Analysis";#N/A,#N/A,FALSE,"Test 120 Day Accts";#N/A,#N/A,FALSE,"Tickmarks"}</definedName>
    <definedName name="bhgv2" hidden="1">{#N/A,#N/A,FALSE,"Aging Summary";#N/A,#N/A,FALSE,"Ratio Analysis";#N/A,#N/A,FALSE,"Test 120 Day Accts";#N/A,#N/A,FALSE,"Tickmarks"}</definedName>
    <definedName name="BHHHGHHH" localSheetId="73">IF(Loan_Amount*Interest_Rate*Loan_Years*Loan_Start&gt;0,1,0)</definedName>
    <definedName name="BHHHGHHH">IF(Loan_Amount*Interest_Rate*Loan_Years*Loan_Start&gt;0,1,0)</definedName>
    <definedName name="BHJ" localSheetId="73" hidden="1">{#N/A,#N/A,FALSE,"Calculator"}</definedName>
    <definedName name="BHJ" hidden="1">{#N/A,#N/A,FALSE,"Calculator"}</definedName>
    <definedName name="bhk" localSheetId="73" hidden="1">{#N/A,#N/A,FALSE,"Aging Summary";#N/A,#N/A,FALSE,"Ratio Analysis";#N/A,#N/A,FALSE,"Test 120 Day Accts";#N/A,#N/A,FALSE,"Tickmarks"}</definedName>
    <definedName name="bhk" hidden="1">{#N/A,#N/A,FALSE,"Aging Summary";#N/A,#N/A,FALSE,"Ratio Analysis";#N/A,#N/A,FALSE,"Test 120 Day Accts";#N/A,#N/A,FALSE,"Tickmarks"}</definedName>
    <definedName name="BHPAVG96">#REF!</definedName>
    <definedName name="BHPAVG97">#REF!</definedName>
    <definedName name="BHPEND96">#REF!</definedName>
    <definedName name="BHPEND97">#REF!</definedName>
    <definedName name="BHPH197">#REF!</definedName>
    <definedName name="BHPH198">#REF!</definedName>
    <definedName name="BHPH1END">#REF!</definedName>
    <definedName name="BILL"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i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BILLING">#REF!</definedName>
    <definedName name="BinNumber">#REF!</definedName>
    <definedName name="bl">#REF!</definedName>
    <definedName name="blank">#REF!</definedName>
    <definedName name="Blank3" hidden="1">#REF!</definedName>
    <definedName name="Blank4" hidden="1">#REF!</definedName>
    <definedName name="Blank5" hidden="1">#REF!</definedName>
    <definedName name="Blank6" hidden="1">#REF!</definedName>
    <definedName name="Blank7" hidden="1">#REF!</definedName>
    <definedName name="Blank8" hidden="1">#REF!</definedName>
    <definedName name="BLANKS"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ANKS"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dg_Names">#REF!</definedName>
    <definedName name="Bldgs">#REF!</definedName>
    <definedName name="BlendedStockPrice">#REF!</definedName>
    <definedName name="BLPB10" hidden="1">#REF!</definedName>
    <definedName name="BLPB11" hidden="1">#REF!</definedName>
    <definedName name="BLPB2" hidden="1">#N/A</definedName>
    <definedName name="BLPB6" hidden="1">#REF!</definedName>
    <definedName name="BLPB7" hidden="1">#REF!</definedName>
    <definedName name="BLPB8" hidden="1">#REF!</definedName>
    <definedName name="BLPB9" hidden="1">#REF!</definedName>
    <definedName name="BLPH1" hidden="1">#REF!</definedName>
    <definedName name="BLPH10" hidden="1">#REF!</definedName>
    <definedName name="BLPH100" hidden="1">#REF!</definedName>
    <definedName name="BLPH1001" hidden="1">#REF!</definedName>
    <definedName name="BLPH1002" hidden="1">#REF!</definedName>
    <definedName name="BLPH100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0001"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2" hidden="1">#REF!</definedName>
    <definedName name="BLPH23" hidden="1">#REF!</definedName>
    <definedName name="BLPH231" hidden="1">#REF!</definedName>
    <definedName name="BLPH24" hidden="1">#REF!</definedName>
    <definedName name="BLPH241" hidden="1">#REF!</definedName>
    <definedName name="BLPH25" hidden="1">#REF!</definedName>
    <definedName name="BLPH251" hidden="1">#REF!</definedName>
    <definedName name="BLPH26" hidden="1">#REF!</definedName>
    <definedName name="BLPH27" hidden="1">#REF!</definedName>
    <definedName name="BLPH2737" hidden="1">#REF!</definedName>
    <definedName name="BLPH2739" hidden="1">#REF!</definedName>
    <definedName name="BLPH28" hidden="1">#REF!</definedName>
    <definedName name="BLPH2844" hidden="1">#REF!</definedName>
    <definedName name="BLPH287" hidden="1">#REF!</definedName>
    <definedName name="BLPH29" hidden="1">#REF!</definedName>
    <definedName name="BLPH3" hidden="1">#REF!</definedName>
    <definedName name="BLPH30" hidden="1">#REF!</definedName>
    <definedName name="BLPH301"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70" hidden="1">#REF!</definedName>
    <definedName name="BLPH771" hidden="1">#REF!</definedName>
    <definedName name="BLPH772" hidden="1">#REF!</definedName>
    <definedName name="BLPH773" hidden="1">#REF!</definedName>
    <definedName name="BLPH78" hidden="1">#REF!</definedName>
    <definedName name="BLPH780" hidden="1">#REF!</definedName>
    <definedName name="BLPH781" hidden="1">#REF!</definedName>
    <definedName name="BLPH782" hidden="1">#REF!</definedName>
    <definedName name="BLPH783" hidden="1">#REF!</definedName>
    <definedName name="BLPH784" hidden="1">#REF!</definedName>
    <definedName name="BLPH785" hidden="1">#REF!</definedName>
    <definedName name="BLPH786" hidden="1">#REF!</definedName>
    <definedName name="BLPH787" hidden="1">#REF!</definedName>
    <definedName name="BLPH788" hidden="1">#REF!</definedName>
    <definedName name="BLPH789" hidden="1">#REF!</definedName>
    <definedName name="BLPH79" hidden="1">#REF!</definedName>
    <definedName name="BLPH790" hidden="1">#REF!</definedName>
    <definedName name="BLPH791"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43" hidden="1">#REF!</definedName>
    <definedName name="BLPH844" hidden="1">#REF!</definedName>
    <definedName name="BLPH845" hidden="1">#REF!</definedName>
    <definedName name="BLPH846" hidden="1">#REF!</definedName>
    <definedName name="BLPH847" hidden="1">#REF!</definedName>
    <definedName name="BLPH848" hidden="1">#REF!</definedName>
    <definedName name="BLPH849" hidden="1">#REF!</definedName>
    <definedName name="BLPH85" hidden="1">#REF!</definedName>
    <definedName name="BLPH851" hidden="1">#REF!</definedName>
    <definedName name="BLPH852" hidden="1">#REF!</definedName>
    <definedName name="BLPH853" hidden="1">#REF!</definedName>
    <definedName name="BLPH854" hidden="1">#REF!</definedName>
    <definedName name="BLPH855" hidden="1">#REF!</definedName>
    <definedName name="BLPH856" hidden="1">#REF!</definedName>
    <definedName name="BLPH857" hidden="1">#REF!</definedName>
    <definedName name="BLPH858" hidden="1">#REF!</definedName>
    <definedName name="BLPH859" hidden="1">#REF!</definedName>
    <definedName name="BLPH86" hidden="1">#REF!</definedName>
    <definedName name="BLPH861" hidden="1">#REF!</definedName>
    <definedName name="BLPH862" hidden="1">#REF!</definedName>
    <definedName name="BLPH863" hidden="1">#REF!</definedName>
    <definedName name="BLPH864" hidden="1">#REF!</definedName>
    <definedName name="BLPH865" hidden="1">#REF!</definedName>
    <definedName name="BLPH866" hidden="1">#REF!</definedName>
    <definedName name="BLPH867" hidden="1">#REF!</definedName>
    <definedName name="BLPH868" hidden="1">#REF!</definedName>
    <definedName name="BLPH869" hidden="1">#REF!</definedName>
    <definedName name="BLPH87" hidden="1">#REF!</definedName>
    <definedName name="BLPH871" hidden="1">#REF!</definedName>
    <definedName name="BLPH872"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LPR120040130170512210" hidden="1">#REF!</definedName>
    <definedName name="BLPR120040130170512210_1_8" hidden="1">#REF!</definedName>
    <definedName name="BLPR120040130170512210_2_8" hidden="1">#REF!</definedName>
    <definedName name="BLPR120040130170512210_3_8" hidden="1">#REF!</definedName>
    <definedName name="BLPR120040130170512210_4_8" hidden="1">#REF!</definedName>
    <definedName name="BLPR120040130170512210_5_8" hidden="1">#REF!</definedName>
    <definedName name="BLPR120040130170512210_6_8" hidden="1">#REF!</definedName>
    <definedName name="BLPR120040130170512210_7_8" hidden="1">#REF!</definedName>
    <definedName name="BLPR120040130170512210_8_8" hidden="1">#REF!</definedName>
    <definedName name="BLPR120040205162235653" hidden="1">#REF!</definedName>
    <definedName name="BLPR120040205162235653_1_8" hidden="1">#REF!</definedName>
    <definedName name="BLPR120040205162235653_2_8" hidden="1">#REF!</definedName>
    <definedName name="BLPR120040205162235653_3_8" hidden="1">#REF!</definedName>
    <definedName name="BLPR120040205162235653_4_8" hidden="1">#REF!</definedName>
    <definedName name="BLPR120040205162235653_5_8" hidden="1">#REF!</definedName>
    <definedName name="BLPR120040205162235653_6_8" hidden="1">#REF!</definedName>
    <definedName name="BLPR120040205162235653_7_8" hidden="1">#REF!</definedName>
    <definedName name="BLPR120040205162235653_8_8" hidden="1">#REF!</definedName>
    <definedName name="BLPR1520040130171441887" hidden="1">#REF!</definedName>
    <definedName name="BLPR1520040130171441887_1_8" hidden="1">#REF!</definedName>
    <definedName name="BLPR1520040130171441887_2_8" hidden="1">#REF!</definedName>
    <definedName name="BLPR1520040130171441887_3_8" hidden="1">#REF!</definedName>
    <definedName name="BLPR1520040130171441887_4_8" hidden="1">#REF!</definedName>
    <definedName name="BLPR1520040130171441887_5_8" hidden="1">#REF!</definedName>
    <definedName name="BLPR1520040130171441887_6_8" hidden="1">#REF!</definedName>
    <definedName name="BLPR1520040130171441887_7_8" hidden="1">#REF!</definedName>
    <definedName name="BLPR1520040130171441887_8_8" hidden="1">#REF!</definedName>
    <definedName name="BLPR1820040205165037169" hidden="1">#REF!</definedName>
    <definedName name="BLPR1820040205165037169_1_8" hidden="1">#REF!</definedName>
    <definedName name="BLPR1820040205165037169_2_8" hidden="1">#REF!</definedName>
    <definedName name="BLPR1820040205165037169_3_8" hidden="1">#REF!</definedName>
    <definedName name="BLPR1820040205165037169_4_8" hidden="1">#REF!</definedName>
    <definedName name="BLPR1820040205165037169_5_8" hidden="1">#REF!</definedName>
    <definedName name="BLPR1820040205165037169_6_8" hidden="1">#REF!</definedName>
    <definedName name="BLPR1820040205165037169_7_8" hidden="1">#REF!</definedName>
    <definedName name="BLPR1820040205165037169_8_8" hidden="1">#REF!</definedName>
    <definedName name="BLPR1920040130171513072" hidden="1">#REF!</definedName>
    <definedName name="BLPR1920040130171513072_1_8" hidden="1">#REF!</definedName>
    <definedName name="BLPR1920040130171513072_2_8" hidden="1">#REF!</definedName>
    <definedName name="BLPR1920040130171513072_3_8" hidden="1">#REF!</definedName>
    <definedName name="BLPR1920040130171513072_4_8" hidden="1">#REF!</definedName>
    <definedName name="BLPR1920040130171513072_5_8" hidden="1">#REF!</definedName>
    <definedName name="BLPR1920040130171513072_6_8" hidden="1">#REF!</definedName>
    <definedName name="BLPR1920040130171513072_7_8" hidden="1">#REF!</definedName>
    <definedName name="BLPR1920040130171513072_8_8" hidden="1">#REF!</definedName>
    <definedName name="BLPR220040204201237693" hidden="1">#REF!</definedName>
    <definedName name="BLPR220040204201237693_1_8" hidden="1">#REF!</definedName>
    <definedName name="BLPR220040204201237693_2_8" hidden="1">#REF!</definedName>
    <definedName name="BLPR220040204201237693_3_8" hidden="1">#REF!</definedName>
    <definedName name="BLPR220040204201237693_4_8" hidden="1">#REF!</definedName>
    <definedName name="BLPR220040204201237693_5_8" localSheetId="27" hidden="1">'C-11'!#REF!</definedName>
    <definedName name="BLPR220040204201237693_5_8" localSheetId="69" hidden="1">#REF!</definedName>
    <definedName name="BLPR220040204201237693_5_8" localSheetId="64" hidden="1">#REF!</definedName>
    <definedName name="BLPR220040204201237693_5_8" localSheetId="1" hidden="1">#REF!</definedName>
    <definedName name="BLPR220040204201237693_5_8" hidden="1">'[11]Download Sheet'!#REF!</definedName>
    <definedName name="BLPR220040204201237693_6_8" hidden="1">#REF!</definedName>
    <definedName name="BLPR220040204201237693_7_8" hidden="1">#REF!</definedName>
    <definedName name="BLPR220040204201237693_8_8" hidden="1">#REF!</definedName>
    <definedName name="BLPR2220040130171524561" hidden="1">#REF!</definedName>
    <definedName name="BLPR2220040130171524561_1_8" hidden="1">#REF!</definedName>
    <definedName name="BLPR2220040130171524561_2_8" hidden="1">#REF!</definedName>
    <definedName name="BLPR2220040130171524561_3_8" hidden="1">#REF!</definedName>
    <definedName name="BLPR2220040130171524561_4_8" hidden="1">#REF!</definedName>
    <definedName name="BLPR2220040130171524561_5_8" hidden="1">#REF!</definedName>
    <definedName name="BLPR2220040130171524561_6_8" hidden="1">#REF!</definedName>
    <definedName name="BLPR2220040130171524561_7_8" hidden="1">#REF!</definedName>
    <definedName name="BLPR2220040130171524561_8_8" hidden="1">#REF!</definedName>
    <definedName name="BLPR2420040130171533284" hidden="1">#REF!</definedName>
    <definedName name="BLPR2420040130171533284_1_8" hidden="1">#REF!</definedName>
    <definedName name="BLPR2420040130171533284_2_8" hidden="1">#REF!</definedName>
    <definedName name="BLPR2420040130171533284_3_8" hidden="1">#REF!</definedName>
    <definedName name="BLPR2420040130171533284_4_8" hidden="1">#REF!</definedName>
    <definedName name="BLPR2420040130171533284_5_8" hidden="1">#REF!</definedName>
    <definedName name="BLPR2420040130171533284_6_8" hidden="1">#REF!</definedName>
    <definedName name="BLPR2420040130171533284_7_8" hidden="1">#REF!</definedName>
    <definedName name="BLPR2420040130171533284_8_8" hidden="1">#REF!</definedName>
    <definedName name="BLPR2520040130171541287" hidden="1">#REF!</definedName>
    <definedName name="BLPR2520040130171541287_1_8" hidden="1">#REF!</definedName>
    <definedName name="BLPR2520040130171541287_2_8" hidden="1">#REF!</definedName>
    <definedName name="BLPR2520040130171541287_3_8" hidden="1">#REF!</definedName>
    <definedName name="BLPR2520040130171541287_4_8" hidden="1">#REF!</definedName>
    <definedName name="BLPR2520040130171541287_5_8" localSheetId="27" hidden="1">'C-11'!#REF!</definedName>
    <definedName name="BLPR2520040130171541287_5_8" localSheetId="69" hidden="1">#REF!</definedName>
    <definedName name="BLPR2520040130171541287_5_8" localSheetId="64" hidden="1">#REF!</definedName>
    <definedName name="BLPR2520040130171541287_5_8" localSheetId="1" hidden="1">#REF!</definedName>
    <definedName name="BLPR2520040130171541287_5_8" hidden="1">'[11]Download Sheet'!#REF!</definedName>
    <definedName name="BLPR2520040130171541287_6_8" hidden="1">#REF!</definedName>
    <definedName name="BLPR2520040130171541287_7_8" hidden="1">#REF!</definedName>
    <definedName name="BLPR2520040130171541287_8_8" hidden="1">#REF!</definedName>
    <definedName name="BLPR2620040130171544867" hidden="1">#REF!</definedName>
    <definedName name="BLPR2620040130171544867_1_8" hidden="1">#REF!</definedName>
    <definedName name="BLPR2620040130171544867_2_8" hidden="1">#REF!</definedName>
    <definedName name="BLPR2620040130171544867_3_8" hidden="1">#REF!</definedName>
    <definedName name="BLPR2620040130171544867_4_8" hidden="1">#REF!</definedName>
    <definedName name="BLPR2620040130171544867_5_8" hidden="1">#REF!</definedName>
    <definedName name="BLPR2620040130171544867_6_8" hidden="1">#REF!</definedName>
    <definedName name="BLPR2620040130171544867_7_8" hidden="1">#REF!</definedName>
    <definedName name="BLPR2620040130171544867_8_8" hidden="1">#REF!</definedName>
    <definedName name="BLPR2720040130171547962" hidden="1">#REF!</definedName>
    <definedName name="BLPR2720040130171547962_1_8" hidden="1">#REF!</definedName>
    <definedName name="BLPR2720040130171547962_2_8" hidden="1">#REF!</definedName>
    <definedName name="BLPR2720040130171547962_3_8" hidden="1">#REF!</definedName>
    <definedName name="BLPR2720040130171547962_4_8" hidden="1">#REF!</definedName>
    <definedName name="BLPR2720040130171547962_5_8" hidden="1">#REF!</definedName>
    <definedName name="BLPR2720040130171547962_6_8" hidden="1">#REF!</definedName>
    <definedName name="BLPR2720040130171547962_7_8" hidden="1">#REF!</definedName>
    <definedName name="BLPR2720040130171547962_8_8" hidden="1">#REF!</definedName>
    <definedName name="BLPR2920040130171555449" hidden="1">#REF!</definedName>
    <definedName name="BLPR2920040130171555449_1_8" hidden="1">#REF!</definedName>
    <definedName name="BLPR2920040130171555449_2_8" hidden="1">#REF!</definedName>
    <definedName name="BLPR2920040130171555449_3_8" hidden="1">#REF!</definedName>
    <definedName name="BLPR2920040130171555449_4_8" hidden="1">#REF!</definedName>
    <definedName name="BLPR2920040130171555449_5_8" hidden="1">#REF!</definedName>
    <definedName name="BLPR2920040130171555449_6_8" hidden="1">#REF!</definedName>
    <definedName name="BLPR2920040130171555449_7_8" hidden="1">#REF!</definedName>
    <definedName name="BLPR2920040130171555449_8_8" hidden="1">#REF!</definedName>
    <definedName name="BLPR3020040130171601577" hidden="1">#REF!</definedName>
    <definedName name="BLPR3020040130171601577_1_8" hidden="1">#REF!</definedName>
    <definedName name="BLPR3020040130171601577_2_8" hidden="1">#REF!</definedName>
    <definedName name="BLPR3020040130171601577_3_8" hidden="1">#REF!</definedName>
    <definedName name="BLPR3020040130171601577_4_8" hidden="1">#REF!</definedName>
    <definedName name="BLPR3020040130171601577_5_8" hidden="1">#REF!</definedName>
    <definedName name="BLPR3020040130171601577_6_8" hidden="1">#REF!</definedName>
    <definedName name="BLPR3020040130171601577_7_8" hidden="1">#REF!</definedName>
    <definedName name="BLPR3020040130171601577_8_8" hidden="1">#REF!</definedName>
    <definedName name="BLPR320040204201544761" hidden="1">#REF!</definedName>
    <definedName name="BLPR320040204201544761_1_1" hidden="1">#REF!</definedName>
    <definedName name="BLPR3220040130171610424" hidden="1">#REF!</definedName>
    <definedName name="BLPR3220040130171610424_1_8" hidden="1">#REF!</definedName>
    <definedName name="BLPR3220040130171610424_2_8" hidden="1">#REF!</definedName>
    <definedName name="BLPR3220040130171610424_3_8" hidden="1">#REF!</definedName>
    <definedName name="BLPR3220040130171610424_4_8" hidden="1">#REF!</definedName>
    <definedName name="BLPR3220040130171610424_5_8" hidden="1">#REF!</definedName>
    <definedName name="BLPR3220040130171610424_6_8" hidden="1">#REF!</definedName>
    <definedName name="BLPR3220040130171610424_7_8" hidden="1">#REF!</definedName>
    <definedName name="BLPR3220040130171610424_8_8" hidden="1">#REF!</definedName>
    <definedName name="BLPR3320040130171738961" hidden="1">#REF!</definedName>
    <definedName name="BLPR3320040130171738961_1_8" hidden="1">#REF!</definedName>
    <definedName name="BLPR3320040130171738961_2_8" hidden="1">#REF!</definedName>
    <definedName name="BLPR3320040130171738961_3_8" hidden="1">#REF!</definedName>
    <definedName name="BLPR3320040130171738961_4_8" hidden="1">#REF!</definedName>
    <definedName name="BLPR3320040130171738961_5_8" hidden="1">#REF!</definedName>
    <definedName name="BLPR3320040130171738961_6_8" hidden="1">#REF!</definedName>
    <definedName name="BLPR3320040130171738961_7_8" hidden="1">#REF!</definedName>
    <definedName name="BLPR3320040130171738961_8_8" hidden="1">#REF!</definedName>
    <definedName name="BLPR3420040130171750184" hidden="1">#REF!</definedName>
    <definedName name="BLPR3420040130171750184_1_8" hidden="1">#REF!</definedName>
    <definedName name="BLPR3420040130171750184_2_8" hidden="1">#REF!</definedName>
    <definedName name="BLPR3420040130171750184_3_8" hidden="1">#REF!</definedName>
    <definedName name="BLPR3420040130171750184_4_8" hidden="1">#REF!</definedName>
    <definedName name="BLPR3420040130171750184_5_8" hidden="1">#REF!</definedName>
    <definedName name="BLPR3420040130171750184_6_8" hidden="1">#REF!</definedName>
    <definedName name="BLPR3420040130171750184_7_8" hidden="1">#REF!</definedName>
    <definedName name="BLPR3420040130171750184_8_8" hidden="1">#REF!</definedName>
    <definedName name="BLPR3520040130171814679" hidden="1">#REF!</definedName>
    <definedName name="BLPR3520040130171814679_1_8" hidden="1">#REF!</definedName>
    <definedName name="BLPR3520040130171814679_2_8" hidden="1">#REF!</definedName>
    <definedName name="BLPR3520040130171814679_3_8" hidden="1">#REF!</definedName>
    <definedName name="BLPR3520040130171814679_4_8" hidden="1">#REF!</definedName>
    <definedName name="BLPR3520040130171814679_5_8" hidden="1">#REF!</definedName>
    <definedName name="BLPR3520040130171814679_6_8" hidden="1">#REF!</definedName>
    <definedName name="BLPR3520040130171814679_7_8" hidden="1">#REF!</definedName>
    <definedName name="BLPR3520040130171814679_8_8" hidden="1">#REF!</definedName>
    <definedName name="BLPR3620040130171814679" hidden="1">#REF!</definedName>
    <definedName name="BLPR3620040130171814679_1_8" hidden="1">#REF!</definedName>
    <definedName name="BLPR3620040130171814679_2_8" hidden="1">#REF!</definedName>
    <definedName name="BLPR3620040130171814679_3_8" hidden="1">#REF!</definedName>
    <definedName name="BLPR3620040130171814679_4_8" hidden="1">#REF!</definedName>
    <definedName name="BLPR3620040130171814679_5_8" hidden="1">#REF!</definedName>
    <definedName name="BLPR3620040130171814679_6_8" hidden="1">#REF!</definedName>
    <definedName name="BLPR3620040130171814679_7_8" hidden="1">#REF!</definedName>
    <definedName name="BLPR3620040130171814679_8_8" hidden="1">#REF!</definedName>
    <definedName name="BLPR3720040130171901073" hidden="1">#REF!</definedName>
    <definedName name="BLPR3720040130171901073_1_8" hidden="1">#REF!</definedName>
    <definedName name="BLPR3720040130171901073_2_8" hidden="1">#REF!</definedName>
    <definedName name="BLPR3720040130171901073_3_8" hidden="1">#REF!</definedName>
    <definedName name="BLPR3720040130171901073_4_8" hidden="1">#REF!</definedName>
    <definedName name="BLPR3720040130171901073_5_8" hidden="1">#REF!</definedName>
    <definedName name="BLPR3720040130171901073_6_8" hidden="1">#REF!</definedName>
    <definedName name="BLPR3720040130171901073_7_8" hidden="1">#REF!</definedName>
    <definedName name="BLPR3720040130171901073_8_8" hidden="1">#REF!</definedName>
    <definedName name="BLPR3820040130171905294" hidden="1">#REF!</definedName>
    <definedName name="BLPR3820040130171905294_1_8" hidden="1">#REF!</definedName>
    <definedName name="BLPR3820040130171905294_2_8" hidden="1">#REF!</definedName>
    <definedName name="BLPR3820040130171905294_3_8" hidden="1">#REF!</definedName>
    <definedName name="BLPR3820040130171905294_4_8" hidden="1">#REF!</definedName>
    <definedName name="BLPR3820040130171905294_5_8" hidden="1">#REF!</definedName>
    <definedName name="BLPR3820040130171905294_6_8" hidden="1">#REF!</definedName>
    <definedName name="BLPR3820040130171905294_7_8" hidden="1">#REF!</definedName>
    <definedName name="BLPR3820040130171905294_8_8" hidden="1">#REF!</definedName>
    <definedName name="BLPR3920040130171914282" hidden="1">#REF!</definedName>
    <definedName name="BLPR3920040130171914282_1_8" hidden="1">#REF!</definedName>
    <definedName name="BLPR3920040130171914282_2_8" hidden="1">#REF!</definedName>
    <definedName name="BLPR3920040130171914282_3_8" hidden="1">#REF!</definedName>
    <definedName name="BLPR3920040130171914282_4_8" hidden="1">#REF!</definedName>
    <definedName name="BLPR3920040130171914282_5_8" hidden="1">#REF!</definedName>
    <definedName name="BLPR3920040130171914282_6_8" hidden="1">#REF!</definedName>
    <definedName name="BLPR3920040130171914282_7_8" hidden="1">#REF!</definedName>
    <definedName name="BLPR3920040130171914282_8_8" hidden="1">#REF!</definedName>
    <definedName name="BLPR4020040130171936619" hidden="1">#REF!</definedName>
    <definedName name="BLPR4020040130171936619_1_8" hidden="1">#REF!</definedName>
    <definedName name="BLPR4020040130171936619_2_8" hidden="1">#REF!</definedName>
    <definedName name="BLPR4020040130171936619_3_8" hidden="1">#REF!</definedName>
    <definedName name="BLPR4020040130171936619_4_8" hidden="1">#REF!</definedName>
    <definedName name="BLPR4020040130171936619_5_8" hidden="1">#REF!</definedName>
    <definedName name="BLPR4020040130171936619_6_8" hidden="1">#REF!</definedName>
    <definedName name="BLPR4020040130171936619_7_8" hidden="1">#REF!</definedName>
    <definedName name="BLPR4020040130171936619_8_8" hidden="1">#REF!</definedName>
    <definedName name="BLPR4120040130171947968" hidden="1">#REF!</definedName>
    <definedName name="BLPR4120040130171947968_1_8" hidden="1">#REF!</definedName>
    <definedName name="BLPR4120040130171947968_2_8" hidden="1">#REF!</definedName>
    <definedName name="BLPR4120040130171947968_3_8" hidden="1">#REF!</definedName>
    <definedName name="BLPR4120040130171947968_4_8" hidden="1">#REF!</definedName>
    <definedName name="BLPR4120040130171947968_5_8" hidden="1">#REF!</definedName>
    <definedName name="BLPR4120040130171947968_6_8" hidden="1">#REF!</definedName>
    <definedName name="BLPR4120040130171947968_7_8" hidden="1">#REF!</definedName>
    <definedName name="BLPR4120040130171947968_8_8" hidden="1">#REF!</definedName>
    <definedName name="BLPR420040204201601667" hidden="1">#REF!</definedName>
    <definedName name="BLPR420040204201601667_1_1" hidden="1">#REF!</definedName>
    <definedName name="BLPR420040205162630481" hidden="1">#REF!</definedName>
    <definedName name="BLPR420040205162630481_1_8" hidden="1">#REF!</definedName>
    <definedName name="BLPR420040205162630481_2_8" hidden="1">#REF!</definedName>
    <definedName name="BLPR420040205162630481_3_8" hidden="1">#REF!</definedName>
    <definedName name="BLPR420040205162630481_4_8" hidden="1">#REF!</definedName>
    <definedName name="BLPR420040205162630481_5_8" hidden="1">#REF!</definedName>
    <definedName name="BLPR420040205162630481_6_8" hidden="1">#REF!</definedName>
    <definedName name="BLPR420040205162630481_7_8" hidden="1">#REF!</definedName>
    <definedName name="BLPR420040205162630481_8_8" hidden="1">#REF!</definedName>
    <definedName name="BLPR4220040130171953095" hidden="1">#REF!</definedName>
    <definedName name="BLPR4220040130171953095_1_8" hidden="1">#REF!</definedName>
    <definedName name="BLPR4220040130171953095_2_8" hidden="1">#REF!</definedName>
    <definedName name="BLPR4220040130171953095_3_8" hidden="1">#REF!</definedName>
    <definedName name="BLPR4220040130171953095_4_8" hidden="1">#REF!</definedName>
    <definedName name="BLPR4220040130171953095_5_8" hidden="1">#REF!</definedName>
    <definedName name="BLPR4220040130171953095_6_8" hidden="1">#REF!</definedName>
    <definedName name="BLPR4220040130171953095_7_8" hidden="1">#REF!</definedName>
    <definedName name="BLPR4220040130171953095_8_8" hidden="1">#REF!</definedName>
    <definedName name="BLPR4320040130171958660" hidden="1">#REF!</definedName>
    <definedName name="BLPR4320040130171958660_1_8" hidden="1">#REF!</definedName>
    <definedName name="BLPR4320040130171958660_2_8" hidden="1">#REF!</definedName>
    <definedName name="BLPR4320040130171958660_3_8" hidden="1">#REF!</definedName>
    <definedName name="BLPR4320040130171958660_4_8" hidden="1">#REF!</definedName>
    <definedName name="BLPR4320040130171958660_5_8" hidden="1">#REF!</definedName>
    <definedName name="BLPR4320040130171958660_6_8" hidden="1">#REF!</definedName>
    <definedName name="BLPR4320040130171958660_7_8" hidden="1">#REF!</definedName>
    <definedName name="BLPR4320040130171958660_8_8" hidden="1">#REF!</definedName>
    <definedName name="BLPR4420040130172003115" hidden="1">#REF!</definedName>
    <definedName name="BLPR4420040130172003115_1_8" hidden="1">#REF!</definedName>
    <definedName name="BLPR4420040130172003115_2_8" hidden="1">#REF!</definedName>
    <definedName name="BLPR4420040130172003115_3_8" hidden="1">#REF!</definedName>
    <definedName name="BLPR4420040130172003115_4_8" hidden="1">#REF!</definedName>
    <definedName name="BLPR4420040130172003115_5_8" hidden="1">#REF!</definedName>
    <definedName name="BLPR4420040130172003115_6_8" hidden="1">#REF!</definedName>
    <definedName name="BLPR4420040130172003115_7_8" hidden="1">#REF!</definedName>
    <definedName name="BLPR4420040130172003115_8_8" hidden="1">#REF!</definedName>
    <definedName name="BLPR4520040130172016464" hidden="1">#REF!</definedName>
    <definedName name="BLPR4520040130172016464_1_8" hidden="1">#REF!</definedName>
    <definedName name="BLPR4520040130172016464_2_8" hidden="1">#REF!</definedName>
    <definedName name="BLPR4520040130172016464_3_8" hidden="1">#REF!</definedName>
    <definedName name="BLPR4520040130172016464_4_8" hidden="1">#REF!</definedName>
    <definedName name="BLPR4520040130172016464_5_8" hidden="1">#REF!</definedName>
    <definedName name="BLPR4520040130172016464_6_8" hidden="1">#REF!</definedName>
    <definedName name="BLPR4520040130172016464_7_8" hidden="1">#REF!</definedName>
    <definedName name="BLPR4520040130172016464_8_8" hidden="1">#REF!</definedName>
    <definedName name="BLPR4620040130231314082" hidden="1">#REF!</definedName>
    <definedName name="BLPR4620040130231314082_1_8" hidden="1">#REF!</definedName>
    <definedName name="BLPR4620040130231314082_2_8" hidden="1">#REF!</definedName>
    <definedName name="BLPR4620040130231314082_3_8" hidden="1">#REF!</definedName>
    <definedName name="BLPR4620040130231314082_4_8" hidden="1">#REF!</definedName>
    <definedName name="BLPR4620040130231314082_5_8" hidden="1">#REF!</definedName>
    <definedName name="BLPR4620040130231314082_6_8" hidden="1">#REF!</definedName>
    <definedName name="BLPR4620040130231314082_7_8" hidden="1">#REF!</definedName>
    <definedName name="BLPR4620040130231314082_8_8" hidden="1">#REF!</definedName>
    <definedName name="BLPR520040204201726358" hidden="1">#REF!</definedName>
    <definedName name="BLPR520040204201726358_1_8" hidden="1">#REF!</definedName>
    <definedName name="BLPR520040204201726358_2_8" hidden="1">#REF!</definedName>
    <definedName name="BLPR520040204201726358_3_8" hidden="1">#REF!</definedName>
    <definedName name="BLPR520040204201726358_4_8" hidden="1">#REF!</definedName>
    <definedName name="BLPR520040204201726358_5_8" hidden="1">#REF!</definedName>
    <definedName name="BLPR520040204201726358_6_8" hidden="1">#REF!</definedName>
    <definedName name="BLPR520040204201726358_7_8" hidden="1">#REF!</definedName>
    <definedName name="BLPR520040204201726358_8_8" hidden="1">#REF!</definedName>
    <definedName name="BLPR520040205162639919" hidden="1">#REF!</definedName>
    <definedName name="BLPR520040205162639919_1_8" hidden="1">#REF!</definedName>
    <definedName name="BLPR520040205162639919_2_8" hidden="1">#REF!</definedName>
    <definedName name="BLPR520040205162639919_3_8" hidden="1">#REF!</definedName>
    <definedName name="BLPR520040205162639919_4_8" hidden="1">#REF!</definedName>
    <definedName name="BLPR520040205162639919_5_8" hidden="1">#REF!</definedName>
    <definedName name="BLPR520040205162639919_6_8" hidden="1">#REF!</definedName>
    <definedName name="BLPR520040205162639919_7_8" hidden="1">#REF!</definedName>
    <definedName name="BLPR520040205162639919_8_8" hidden="1">#REF!</definedName>
    <definedName name="BLVOMP">#REF!</definedName>
    <definedName name="BLVOMP2">#REF!</definedName>
    <definedName name="BM">#REF!</definedName>
    <definedName name="bn" localSheetId="73" hidden="1">{#N/A,#N/A,FALSE,"Aging Summary";#N/A,#N/A,FALSE,"Ratio Analysis";#N/A,#N/A,FALSE,"Test 120 Day Accts";#N/A,#N/A,FALSE,"Tickmarks"}</definedName>
    <definedName name="bn" hidden="1">{#N/A,#N/A,FALSE,"Aging Summary";#N/A,#N/A,FALSE,"Ratio Analysis";#N/A,#N/A,FALSE,"Test 120 Day Accts";#N/A,#N/A,FALSE,"Tickmarks"}</definedName>
    <definedName name="BNE_MESSAGES_HIDDDEN" hidden="1">#REF!</definedName>
    <definedName name="BNE_MESSAGES_HIDDEN" localSheetId="7" hidden="1">#REF!</definedName>
    <definedName name="BNE_MESSAGES_HIDDEN" localSheetId="6" hidden="1">#REF!</definedName>
    <definedName name="BNE_MESSAGES_HIDDEN" localSheetId="25" hidden="1">#REF!</definedName>
    <definedName name="BNE_MESSAGES_HIDDEN" hidden="1">#REF!</definedName>
    <definedName name="bnhg" localSheetId="73" hidden="1">{#N/A,#N/A,FALSE,"Aging Summary";#N/A,#N/A,FALSE,"Ratio Analysis";#N/A,#N/A,FALSE,"Test 120 Day Accts";#N/A,#N/A,FALSE,"Tickmarks"}</definedName>
    <definedName name="bnhg" hidden="1">{#N/A,#N/A,FALSE,"Aging Summary";#N/A,#N/A,FALSE,"Ratio Analysis";#N/A,#N/A,FALSE,"Test 120 Day Accts";#N/A,#N/A,FALSE,"Tickmarks"}</definedName>
    <definedName name="BNJ" localSheetId="73">{"Client Name or Project Name"}</definedName>
    <definedName name="BNJ">{"Client Name or Project Name"}</definedName>
    <definedName name="bnjl" localSheetId="73" hidden="1">{#N/A,#N/A,FALSE,"Aging Summary";#N/A,#N/A,FALSE,"Ratio Analysis";#N/A,#N/A,FALSE,"Test 120 Day Accts";#N/A,#N/A,FALSE,"Tickmarks"}</definedName>
    <definedName name="bnjl" hidden="1">{#N/A,#N/A,FALSE,"Aging Summary";#N/A,#N/A,FALSE,"Ratio Analysis";#N/A,#N/A,FALSE,"Test 120 Day Accts";#N/A,#N/A,FALSE,"Tickmarks"}</definedName>
    <definedName name="BNJU" localSheetId="73" hidden="1">{#N/A,#N/A,FALSE,"Calculator"}</definedName>
    <definedName name="BNJU" hidden="1">{#N/A,#N/A,FALSE,"Calculator"}</definedName>
    <definedName name="BNJUY" localSheetId="73" hidden="1">{#N/A,#N/A,FALSE,"Calculator"}</definedName>
    <definedName name="BNJUY" hidden="1">{#N/A,#N/A,FALSE,"Calculator"}</definedName>
    <definedName name="bnm" localSheetId="73" hidden="1">{#N/A,#N/A,FALSE,"Aging Summary";#N/A,#N/A,FALSE,"Ratio Analysis";#N/A,#N/A,FALSE,"Test 120 Day Accts";#N/A,#N/A,FALSE,"Tickmarks"}</definedName>
    <definedName name="bnm" hidden="1">{#N/A,#N/A,FALSE,"Aging Summary";#N/A,#N/A,FALSE,"Ratio Analysis";#N/A,#N/A,FALSE,"Test 120 Day Accts";#N/A,#N/A,FALSE,"Tickmarks"}</definedName>
    <definedName name="bnnn" localSheetId="73" hidden="1">{"consolidated",#N/A,FALSE,"Sheet1";"cms",#N/A,FALSE,"Sheet1";"fse",#N/A,FALSE,"Sheet1"}</definedName>
    <definedName name="bnnn" hidden="1">{"consolidated",#N/A,FALSE,"Sheet1";"cms",#N/A,FALSE,"Sheet1";"fse",#N/A,FALSE,"Sheet1"}</definedName>
    <definedName name="BNOCL_EXCESS_PRICE">#REF!</definedName>
    <definedName name="BNOCL_PRICE">#REF!</definedName>
    <definedName name="bob" localSheetId="73" hidden="1">{#N/A,#N/A,FALSE,"L&amp;M Performance";#N/A,#N/A,FALSE,"Brand Performance";#N/A,#N/A,FALSE,"Marlboro Performance"}</definedName>
    <definedName name="bob" hidden="1">{#N/A,#N/A,FALSE,"L&amp;M Performance";#N/A,#N/A,FALSE,"Brand Performance";#N/A,#N/A,FALSE,"Marlboro Performance"}</definedName>
    <definedName name="Body">#REF!</definedName>
    <definedName name="boh" localSheetId="73" hidden="1">{#N/A,#N/A,FALSE,"MAIN";#N/A,#N/A,FALSE,"MK_ASS_B";#N/A,#N/A,FALSE,"MK_ASS_R";#N/A,#N/A,FALSE,"TR_ASS_B";#N/A,#N/A,FALSE,"TR_ASS_R";#N/A,#N/A,FALSE,"ROAMING";#N/A,#N/A,FALSE,"PR_ASS_B";#N/A,#N/A,FALSE,"PR_ASS_R";#N/A,#N/A,FALSE,"PR_ASS_S"}</definedName>
    <definedName name="boh" hidden="1">{#N/A,#N/A,FALSE,"MAIN";#N/A,#N/A,FALSE,"MK_ASS_B";#N/A,#N/A,FALSE,"MK_ASS_R";#N/A,#N/A,FALSE,"TR_ASS_B";#N/A,#N/A,FALSE,"TR_ASS_R";#N/A,#N/A,FALSE,"ROAMING";#N/A,#N/A,FALSE,"PR_ASS_B";#N/A,#N/A,FALSE,"PR_ASS_R";#N/A,#N/A,FALSE,"PR_ASS_S"}</definedName>
    <definedName name="bolivian.gas.sens">#REF!</definedName>
    <definedName name="BOMBEROS_OK">#REF!</definedName>
    <definedName name="Bond_Dates">#REF!</definedName>
    <definedName name="Bonus">#REF!</definedName>
    <definedName name="Bonus_Exp">#REF!</definedName>
    <definedName name="BOOK_DATE">#REF!</definedName>
    <definedName name="BOOK_VALUE" hidden="1">"BOOK_VALUE"</definedName>
    <definedName name="BookValuePerShare">#REF!</definedName>
    <definedName name="boolaboola" hidden="1">#REF!</definedName>
    <definedName name="BOOLEAN" localSheetId="27">'C-11'!#REF!</definedName>
    <definedName name="BOOLEAN" localSheetId="1">#REF!</definedName>
    <definedName name="BOOLEAN">[6]Backend!$A$2:$A$3</definedName>
    <definedName name="Borinquen_Valley">#REF!</definedName>
    <definedName name="borra" localSheetId="73" hidden="1">{#N/A,#N/A,FALSE,"Aging Summary";#N/A,#N/A,FALSE,"Ratio Analysis";#N/A,#N/A,FALSE,"Test 120 Day Accts";#N/A,#N/A,FALSE,"Tickmarks"}</definedName>
    <definedName name="borra" hidden="1">{#N/A,#N/A,FALSE,"Aging Summary";#N/A,#N/A,FALSE,"Ratio Analysis";#N/A,#N/A,FALSE,"Test 120 Day Accts";#N/A,#N/A,FALSE,"Tickmarks"}</definedName>
    <definedName name="BORRADOR">#REF!</definedName>
    <definedName name="boston" localSheetId="73" hidden="1">{"TotalGeralDespesasPorArea",#N/A,FALSE,"VinculosAccessEfetivo"}</definedName>
    <definedName name="boston" hidden="1">{"TotalGeralDespesasPorArea",#N/A,FALSE,"VinculosAccessEfetivo"}</definedName>
    <definedName name="Botica">#N/A</definedName>
    <definedName name="Bouygues">#REF!</definedName>
    <definedName name="boxes">#REF!</definedName>
    <definedName name="BOY">#REF!</definedName>
    <definedName name="BP">#REF!</definedName>
    <definedName name="BPR_01" localSheetId="73" hidden="1">{#N/A,#N/A,FALSE,"BS";#N/A,#N/A,FALSE,"PL";#N/A,#N/A,FALSE,"처분";#N/A,#N/A,FALSE,"현금";#N/A,#N/A,FALSE,"매출";#N/A,#N/A,FALSE,"원가";#N/A,#N/A,FALSE,"경영"}</definedName>
    <definedName name="BPR_01" hidden="1">{#N/A,#N/A,FALSE,"BS";#N/A,#N/A,FALSE,"PL";#N/A,#N/A,FALSE,"처분";#N/A,#N/A,FALSE,"현금";#N/A,#N/A,FALSE,"매출";#N/A,#N/A,FALSE,"원가";#N/A,#N/A,FALSE,"경영"}</definedName>
    <definedName name="br">#REF!</definedName>
    <definedName name="brad.Long._.Report" localSheetId="73" hidden="1">{#N/A,#N/A,TRUE,"Cover";#N/A,#N/A,TRUE,"Header (ld)";#N/A,#N/A,TRUE,"T&amp;O By Region";#N/A,#N/A,TRUE,"Region Charts ";#N/A,#N/A,TRUE,"T&amp;O London";#N/A,#N/A,TRUE,"AD Report";#N/A,#N/A,TRUE,"Var by OU"}</definedName>
    <definedName name="brad.Long._.Report" hidden="1">{#N/A,#N/A,TRUE,"Cover";#N/A,#N/A,TRUE,"Header (ld)";#N/A,#N/A,TRUE,"T&amp;O By Region";#N/A,#N/A,TRUE,"Region Charts ";#N/A,#N/A,TRUE,"T&amp;O London";#N/A,#N/A,TRUE,"AD Report";#N/A,#N/A,TRUE,"Var by OU"}</definedName>
    <definedName name="BRDCWSXQ" localSheetId="73" hidden="1">{#N/A,#N/A,FALSE,"Calculator"}</definedName>
    <definedName name="BRDCWSXQ" hidden="1">{#N/A,#N/A,FALSE,"Calculator"}</definedName>
    <definedName name="BRFVDUYNTYHB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BRFVDUYNTYHB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BRFVEDCW" localSheetId="73" hidden="1">{#N/A,#N/A,FALSE,"Calculator"}</definedName>
    <definedName name="BRFVEDCW" hidden="1">{#N/A,#N/A,FALSE,"Calculator"}</definedName>
    <definedName name="BRG" localSheetId="73" hidden="1">{#N/A,#N/A,FALSE,"KST 1";#N/A,#N/A,FALSE,"KST 2";#N/A,#N/A,FALSE,"KST 3";#N/A,#N/A,FALSE,"KST Gesamt";#N/A,#N/A,FALSE,"KST D1"}</definedName>
    <definedName name="BRG" hidden="1">{#N/A,#N/A,FALSE,"KST 1";#N/A,#N/A,FALSE,"KST 2";#N/A,#N/A,FALSE,"KST 3";#N/A,#N/A,FALSE,"KST Gesamt";#N/A,#N/A,FALSE,"KST D1"}</definedName>
    <definedName name="BRGEFV" localSheetId="73" hidden="1">{"Income (All hidden)",#N/A,FALSE,"Income";"EPS (All Hidden)",#N/A,FALSE,"EPS";"EPS (All Hidden)",#N/A,FALSE,"CashFlow";"Quarterly (Last, Current and Next)",#N/A,FALSE,"Quarterly"}</definedName>
    <definedName name="BRGEFV" hidden="1">{"Income (All hidden)",#N/A,FALSE,"Income";"EPS (All Hidden)",#N/A,FALSE,"EPS";"EPS (All Hidden)",#N/A,FALSE,"CashFlow";"Quarterly (Last, Current and Next)",#N/A,FALSE,"Quarterly"}</definedName>
    <definedName name="BR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BR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BRGFVEDC" localSheetId="73" hidden="1">{#N/A,#N/A,FALSE,"Calculator"}</definedName>
    <definedName name="BRGFVEDC" hidden="1">{#N/A,#N/A,FALSE,"Calculator"}</definedName>
    <definedName name="BRGFVEDCW" localSheetId="73" hidden="1">{#N/A,#N/A,FALSE,"Calculator"}</definedName>
    <definedName name="BRGFVEDCW" hidden="1">{#N/A,#N/A,FALSE,"Calculator"}</definedName>
    <definedName name="BRGFVEDCWSX" localSheetId="73" hidden="1">{#N/A,#N/A,FALSE,"Calculator"}</definedName>
    <definedName name="BRGFVEDCWSX" hidden="1">{#N/A,#N/A,FALSE,"Calculator"}</definedName>
    <definedName name="BRGFVSNTHB" localSheetId="73" hidden="1">{#N/A,#N/A,FALSE,"BidSumFront ";#N/A,#N/A,FALSE,"BidSumCont"}</definedName>
    <definedName name="BRGFVSNTHB" hidden="1">{#N/A,#N/A,FALSE,"BidSumFront ";#N/A,#N/A,FALSE,"BidSumCont"}</definedName>
    <definedName name="BRGVE" localSheetId="73" hidden="1">{#N/A,#N/A,FALSE,"Calculator"}</definedName>
    <definedName name="BRGVE" hidden="1">{#N/A,#N/A,FALSE,"Calculator"}</definedName>
    <definedName name="BRGVFEDC" localSheetId="73" hidden="1">{#N/A,#N/A,FALSE,"Calculator"}</definedName>
    <definedName name="BRGVFEDC" hidden="1">{#N/A,#N/A,FALSE,"Calculator"}</definedName>
    <definedName name="BRGVF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BRGVF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Bridge">#REF!</definedName>
    <definedName name="Brisas_del_Parque">#REF!</definedName>
    <definedName name="BRITAGEM" localSheetId="73" hidden="1">{#N/A,#N/A,FALSE,"GERAL";#N/A,#N/A,FALSE,"012-96";#N/A,#N/A,FALSE,"018-96";#N/A,#N/A,FALSE,"027-96";#N/A,#N/A,FALSE,"059-96";#N/A,#N/A,FALSE,"076-96";#N/A,#N/A,FALSE,"019-97";#N/A,#N/A,FALSE,"021-97";#N/A,#N/A,FALSE,"022-97";#N/A,#N/A,FALSE,"028-97"}</definedName>
    <definedName name="BRITAGEM" hidden="1">{#N/A,#N/A,FALSE,"GERAL";#N/A,#N/A,FALSE,"012-96";#N/A,#N/A,FALSE,"018-96";#N/A,#N/A,FALSE,"027-96";#N/A,#N/A,FALSE,"059-96";#N/A,#N/A,FALSE,"076-96";#N/A,#N/A,FALSE,"019-97";#N/A,#N/A,FALSE,"021-97";#N/A,#N/A,FALSE,"022-97";#N/A,#N/A,FALSE,"028-97"}</definedName>
    <definedName name="bro" localSheetId="73" hidden="1">{#N/A,#N/A,FALSE,"Synth";"parc_DC",#N/A,FALSE,"parc";#N/A,#N/A,FALSE,"CA prest";#N/A,#N/A,FALSE,"Ratio CA";#N/A,#N/A,FALSE,"Trafic";"CR_GSM_acté_DC",#N/A,FALSE,"CR GSM_acté";#N/A,#N/A,FALSE,"Abonnés";#N/A,#N/A,FALSE,"Créances";#N/A,#N/A,FALSE,"Effectifs"}</definedName>
    <definedName name="bro" hidden="1">{#N/A,#N/A,FALSE,"Synth";"parc_DC",#N/A,FALSE,"parc";#N/A,#N/A,FALSE,"CA prest";#N/A,#N/A,FALSE,"Ratio CA";#N/A,#N/A,FALSE,"Trafic";"CR_GSM_acté_DC",#N/A,FALSE,"CR GSM_acté";#N/A,#N/A,FALSE,"Abonnés";#N/A,#N/A,FALSE,"Créances";#N/A,#N/A,FALSE,"Effectifs"}</definedName>
    <definedName name="BROE">#REF!</definedName>
    <definedName name="Broker_Bonus_Program">#REF!</definedName>
    <definedName name="Broker_Bonus_Program_Exp">#REF!</definedName>
    <definedName name="brol" localSheetId="73" hidden="1">{#N/A,#N/A,FALSE,"Synth";"parc_DC",#N/A,FALSE,"parc";#N/A,#N/A,FALSE,"CA prest";#N/A,#N/A,FALSE,"Ratio CA";#N/A,#N/A,FALSE,"Trafic";"CR_GSM_acté_DC",#N/A,FALSE,"CR GSM_acté";#N/A,#N/A,FALSE,"Abonnés";#N/A,#N/A,FALSE,"Créances";#N/A,#N/A,FALSE,"Effectifs"}</definedName>
    <definedName name="brol" hidden="1">{#N/A,#N/A,FALSE,"Synth";"parc_DC",#N/A,FALSE,"parc";#N/A,#N/A,FALSE,"CA prest";#N/A,#N/A,FALSE,"Ratio CA";#N/A,#N/A,FALSE,"Trafic";"CR_GSM_acté_DC",#N/A,FALSE,"CR GSM_acté";#N/A,#N/A,FALSE,"Abonnés";#N/A,#N/A,FALSE,"Créances";#N/A,#N/A,FALSE,"Effectifs"}</definedName>
    <definedName name="BROWN"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owsedetails">#REF!</definedName>
    <definedName name="bs">#REF!</definedName>
    <definedName name="BS_AP">#REF!</definedName>
    <definedName name="BS_AR">#REF!</definedName>
    <definedName name="BS_cash">#REF!</definedName>
    <definedName name="BS_CDMA"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DMA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BS_CL">#REF!</definedName>
    <definedName name="BS_commonequity">#REF!</definedName>
    <definedName name="BS_convertdebt">#REF!</definedName>
    <definedName name="BS_Convertible_Debt">#REF!</definedName>
    <definedName name="BS_Convertible_Preferred">#REF!</definedName>
    <definedName name="BS_convertpref">#REF!</definedName>
    <definedName name="bs_date">#REF!</definedName>
    <definedName name="BS_Deferred_Taxes">#REF!</definedName>
    <definedName name="BS_deferredcomp">#REF!</definedName>
    <definedName name="BS_deferredtaxes">#REF!</definedName>
    <definedName name="BS_discontoper">#REF!</definedName>
    <definedName name="BS_Equity">#REF!</definedName>
    <definedName name="BS_goodwill">#REF!</definedName>
    <definedName name="BS_intangibles">#REF!</definedName>
    <definedName name="BS_inventories">#REF!</definedName>
    <definedName name="BS_Inventory">#REF!</definedName>
    <definedName name="BS_Investments">#REF!</definedName>
    <definedName name="BS_minority">#REF!</definedName>
    <definedName name="BS_Mvt">#REF!</definedName>
    <definedName name="BS_Other_CA">#REF!</definedName>
    <definedName name="BS_Other_LTAssets">#REF!</definedName>
    <definedName name="BS_Other_LTLiabilities">#REF!</definedName>
    <definedName name="BS_otherCA">#REF!</definedName>
    <definedName name="BS_otherCL">#REF!</definedName>
    <definedName name="BS_otherLTA">#REF!</definedName>
    <definedName name="BS_otherLTL">#REF!</definedName>
    <definedName name="BS_payables">#REF!</definedName>
    <definedName name="BS_PPE">#REF!</definedName>
    <definedName name="BS_Provisions">#REF!</definedName>
    <definedName name="BS_receivables">#REF!</definedName>
    <definedName name="BS_revolver">#REF!</definedName>
    <definedName name="BS_Straight_Debt">#REF!</definedName>
    <definedName name="BS_Straight_Preferred">#REF!</definedName>
    <definedName name="BS_straightdebt">#REF!</definedName>
    <definedName name="BS_straightpref">#REF!</definedName>
    <definedName name="BS1a" localSheetId="73" hidden="1">{"standalone1",#N/A,FALSE,"DCFBase";"standalone2",#N/A,FALSE,"DCFBase"}</definedName>
    <definedName name="BS1a" hidden="1">{"standalone1",#N/A,FALSE,"DCFBase";"standalone2",#N/A,FALSE,"DCFBase"}</definedName>
    <definedName name="BSCF">#REF!</definedName>
    <definedName name="BSCol">#REF!</definedName>
    <definedName name="bsdhsdth">#REF!</definedName>
    <definedName name="bsdt">#REF!</definedName>
    <definedName name="BSError">#REF!</definedName>
    <definedName name="bsfdg" localSheetId="73" hidden="1">{"Pound Sterling",#N/A,TRUE,"PPD";"Pound Sterling",#N/A,TRUE,"Anaquest";"Pound Sterling",#N/A,TRUE,"Delta";"Pound Sterling",#N/A,TRUE,"INO"}</definedName>
    <definedName name="bsfdg" hidden="1">{"Pound Sterling",#N/A,TRUE,"PPD";"Pound Sterling",#N/A,TRUE,"Anaquest";"Pound Sterling",#N/A,TRUE,"Delta";"Pound Sterling",#N/A,TRUE,"INO"}</definedName>
    <definedName name="BSFW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BSRow">#REF!</definedName>
    <definedName name="BSS" localSheetId="73" hidden="1">{"bs",#N/A,FALSE,"SCF"}</definedName>
    <definedName name="BSS" hidden="1">{"bs",#N/A,FALSE,"SCF"}</definedName>
    <definedName name="BSS_1" localSheetId="73" hidden="1">{"bs",#N/A,FALSE,"SCF"}</definedName>
    <definedName name="BSS_1" hidden="1">{"bs",#N/A,FALSE,"SCF"}</definedName>
    <definedName name="bs분석" hidden="1">#REF!</definedName>
    <definedName name="BT"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BT"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BTC_Base">#REF!</definedName>
    <definedName name="BU">#REF!</definedName>
    <definedName name="BuCode">#REF!</definedName>
    <definedName name="budget">#REF!</definedName>
    <definedName name="Budget_cumulative">#REF!</definedName>
    <definedName name="budget2">#REF!</definedName>
    <definedName name="budgetCategory">#REF!</definedName>
    <definedName name="budgetLines">#REF!</definedName>
    <definedName name="BudgetNames">OFFSET(#REF!,,,COUNTA(#REF!),)</definedName>
    <definedName name="BudgetSumm" localSheetId="73" hidden="1">{#N/A,#N/A,FALSE,"Cashflow Analysis";#N/A,#N/A,FALSE,"Sensitivity Analysis";#N/A,#N/A,FALSE,"PV";#N/A,#N/A,FALSE,"Pro Forma"}</definedName>
    <definedName name="BudgetSumm" hidden="1">{#N/A,#N/A,FALSE,"Cashflow Analysis";#N/A,#N/A,FALSE,"Sensitivity Analysis";#N/A,#N/A,FALSE,"PV";#N/A,#N/A,FALSE,"Pro Forma"}</definedName>
    <definedName name="BudgetSumm.2" localSheetId="73" hidden="1">{#N/A,#N/A,FALSE,"Cashflow Analysis";#N/A,#N/A,FALSE,"Sensitivity Analysis";#N/A,#N/A,FALSE,"PV";#N/A,#N/A,FALSE,"Pro Forma"}</definedName>
    <definedName name="BudgetSumm.2" hidden="1">{#N/A,#N/A,FALSE,"Cashflow Analysis";#N/A,#N/A,FALSE,"Sensitivity Analysis";#N/A,#N/A,FALSE,"PV";#N/A,#N/A,FALSE,"Pro Forma"}</definedName>
    <definedName name="Buildings">#REF!</definedName>
    <definedName name="BULIST">#REF!</definedName>
    <definedName name="bull" localSheetId="73" hidden="1">{#N/A,#N/A,FALSE,"Combo-Ass ";#N/A,#N/A,FALSE,"Combo-AD sum";#N/A,#N/A,FALSE,"Combo-Syn Sens";#N/A,#N/A,FALSE,"Combo-Contr";#N/A,#N/A,FALSE,"Combo-Credit Sum";#N/A,#N/A,FALSE,"Combo-Credit";#N/A,#N/A,FALSE,"Combo-AD";#N/A,#N/A,FALSE,"Combo-AD CF"}</definedName>
    <definedName name="bull" hidden="1">{#N/A,#N/A,FALSE,"Combo-Ass ";#N/A,#N/A,FALSE,"Combo-AD sum";#N/A,#N/A,FALSE,"Combo-Syn Sens";#N/A,#N/A,FALSE,"Combo-Contr";#N/A,#N/A,FALSE,"Combo-Credit Sum";#N/A,#N/A,FALSE,"Combo-Credit";#N/A,#N/A,FALSE,"Combo-AD";#N/A,#N/A,FALSE,"Combo-AD CF"}</definedName>
    <definedName name="bullsf" localSheetId="73" hidden="1">{#N/A,#N/A,TRUE,"Tar-Ass";#N/A,#N/A,TRUE,"Tar-Ass LBO";#N/A,#N/A,TRUE,"LBO Ret";#N/A,#N/A,TRUE,"Tar-BS LBO";#N/A,#N/A,TRUE,"Tar-IS LBO";#N/A,#N/A,TRUE,"Tar-CF LBO";#N/A,#N/A,TRUE,"Tar-Debt LBO";#N/A,#N/A,TRUE,"Tar-Int LBO";#N/A,#N/A,TRUE,"Tar-Taxes LBO";#N/A,#N/A,TRUE,"Tar-Val LBO"}</definedName>
    <definedName name="bullsf" hidden="1">{#N/A,#N/A,TRUE,"Tar-Ass";#N/A,#N/A,TRUE,"Tar-Ass LBO";#N/A,#N/A,TRUE,"LBO Ret";#N/A,#N/A,TRUE,"Tar-BS LBO";#N/A,#N/A,TRUE,"Tar-IS LBO";#N/A,#N/A,TRUE,"Tar-CF LBO";#N/A,#N/A,TRUE,"Tar-Debt LBO";#N/A,#N/A,TRUE,"Tar-Int LBO";#N/A,#N/A,TRUE,"Tar-Taxes LBO";#N/A,#N/A,TRUE,"Tar-Val LBO"}</definedName>
    <definedName name="BUN">#REF!</definedName>
    <definedName name="BUN_PRESO_SLIDE"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_PRESO_SLIDE"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Bundling_Mous">#REF!,#REF!,#REF!,#REF!,#REF!,#REF!,#REF!,#REF!,#REF!,#REF!,#REF!,#REF!,#REF!,#REF!,#REF!,#REF!,#REF!,#REF!,#REF!,#REF!</definedName>
    <definedName name="Business_Development">#REF!</definedName>
    <definedName name="Business_Development_Exp">#REF!</definedName>
    <definedName name="BusinessArea">#REF!</definedName>
    <definedName name="Bustos" localSheetId="73" hidden="1">{"'Demand Units'!$Z$2:$AF$53"}</definedName>
    <definedName name="Bustos" hidden="1">{"'Demand Units'!$Z$2:$AF$53"}</definedName>
    <definedName name="but">#REF!</definedName>
    <definedName name="button_area_1">#REF!</definedName>
    <definedName name="BUV">#REF!</definedName>
    <definedName name="buyhs" localSheetId="73" hidden="1">{#N/A,#N/A,FALSE,"Aging Summary";#N/A,#N/A,FALSE,"Ratio Analysis";#N/A,#N/A,FALSE,"Test 120 Day Accts";#N/A,#N/A,FALSE,"Tickmarks"}</definedName>
    <definedName name="buyhs" hidden="1">{#N/A,#N/A,FALSE,"Aging Summary";#N/A,#N/A,FALSE,"Ratio Analysis";#N/A,#N/A,FALSE,"Test 120 Day Accts";#N/A,#N/A,FALSE,"Tickmarks"}</definedName>
    <definedName name="bv" localSheetId="73" hidden="1">{#N/A,#N/A,FALSE,"Aging Summary";#N/A,#N/A,FALSE,"Ratio Analysis";#N/A,#N/A,FALSE,"Test 120 Day Accts";#N/A,#N/A,FALSE,"Tickmarks"}</definedName>
    <definedName name="bv" hidden="1">{#N/A,#N/A,FALSE,"Aging Summary";#N/A,#N/A,FALSE,"Ratio Analysis";#N/A,#N/A,FALSE,"Test 120 Day Accts";#N/A,#N/A,FALSE,"Tickmarks"}</definedName>
    <definedName name="BV_OVER_SHARES" hidden="1">"BV_OVER_SHARES"</definedName>
    <definedName name="bvcx" localSheetId="73" hidden="1">{"US Dollars",#N/A,TRUE,"PPD";"US Dollar",#N/A,TRUE,"Anaquest";"US Dollar",#N/A,TRUE,"Delta";"US Dollar",#N/A,TRUE,"INO"}</definedName>
    <definedName name="bvcx" hidden="1">{"US Dollars",#N/A,TRUE,"PPD";"US Dollar",#N/A,TRUE,"Anaquest";"US Dollar",#N/A,TRUE,"Delta";"US Dollar",#N/A,TRUE,"INO"}</definedName>
    <definedName name="BVEDCWS" localSheetId="73" hidden="1">{#N/A,#N/A,FALSE,"Calculator"}</definedName>
    <definedName name="BVEDCWS" hidden="1">{#N/A,#N/A,FALSE,"Calculator"}</definedName>
    <definedName name="bvn" localSheetId="73" hidden="1">{"Units A",#N/A,FALSE,"FY95SLS";"Units B",#N/A,FALSE,"FY95SLS"}</definedName>
    <definedName name="bvn" hidden="1">{"Units A",#N/A,FALSE,"FY95SLS";"Units B",#N/A,FALSE,"FY95SLS"}</definedName>
    <definedName name="bvnhfsdkj" localSheetId="73" hidden="1">{#N/A,#N/A,FALSE,"Aging Summary";#N/A,#N/A,FALSE,"Ratio Analysis";#N/A,#N/A,FALSE,"Test 120 Day Accts";#N/A,#N/A,FALSE,"Tickmarks"}</definedName>
    <definedName name="bvnhfsdkj" hidden="1">{#N/A,#N/A,FALSE,"Aging Summary";#N/A,#N/A,FALSE,"Ratio Analysis";#N/A,#N/A,FALSE,"Test 120 Day Accts";#N/A,#N/A,FALSE,"Tickmarks"}</definedName>
    <definedName name="BVZ" localSheetId="73" hidden="1">{#N/A,#N/A,FALSE,"GERAL";#N/A,#N/A,FALSE,"012-96";#N/A,#N/A,FALSE,"018-96";#N/A,#N/A,FALSE,"027-96";#N/A,#N/A,FALSE,"059-96";#N/A,#N/A,FALSE,"076-96";#N/A,#N/A,FALSE,"019-97";#N/A,#N/A,FALSE,"021-97";#N/A,#N/A,FALSE,"022-97";#N/A,#N/A,FALSE,"028-97"}</definedName>
    <definedName name="BVZ" hidden="1">{#N/A,#N/A,FALSE,"GERAL";#N/A,#N/A,FALSE,"012-96";#N/A,#N/A,FALSE,"018-96";#N/A,#N/A,FALSE,"027-96";#N/A,#N/A,FALSE,"059-96";#N/A,#N/A,FALSE,"076-96";#N/A,#N/A,FALSE,"019-97";#N/A,#N/A,FALSE,"021-97";#N/A,#N/A,FALSE,"022-97";#N/A,#N/A,FALSE,"028-97"}</definedName>
    <definedName name="BVZB" localSheetId="73" hidden="1">{#N/A,#N/A,FALSE,"GERAL";#N/A,#N/A,FALSE,"012-96";#N/A,#N/A,FALSE,"018-96";#N/A,#N/A,FALSE,"027-96";#N/A,#N/A,FALSE,"059-96";#N/A,#N/A,FALSE,"076-96";#N/A,#N/A,FALSE,"019-97";#N/A,#N/A,FALSE,"021-97";#N/A,#N/A,FALSE,"022-97";#N/A,#N/A,FALSE,"028-97"}</definedName>
    <definedName name="BVZB" hidden="1">{#N/A,#N/A,FALSE,"GERAL";#N/A,#N/A,FALSE,"012-96";#N/A,#N/A,FALSE,"018-96";#N/A,#N/A,FALSE,"027-96";#N/A,#N/A,FALSE,"059-96";#N/A,#N/A,FALSE,"076-96";#N/A,#N/A,FALSE,"019-97";#N/A,#N/A,FALSE,"021-97";#N/A,#N/A,FALSE,"022-97";#N/A,#N/A,FALSE,"028-97"}</definedName>
    <definedName name="BWI">#REF!</definedName>
    <definedName name="bx" localSheetId="73" hidden="1">{#N/A,#N/A,FALSE,"LLAVE";#N/A,#N/A,FALSE,"EERR";#N/A,#N/A,FALSE,"ESP";#N/A,#N/A,FALSE,"EOAF";#N/A,#N/A,FALSE,"CASH";#N/A,#N/A,FALSE,"FINANZAS";#N/A,#N/A,FALSE,"DEUDA";#N/A,#N/A,FALSE,"INVERSION";#N/A,#N/A,FALSE,"PERSONAL"}</definedName>
    <definedName name="bx" hidden="1">{#N/A,#N/A,FALSE,"LLAVE";#N/A,#N/A,FALSE,"EERR";#N/A,#N/A,FALSE,"ESP";#N/A,#N/A,FALSE,"EOAF";#N/A,#N/A,FALSE,"CASH";#N/A,#N/A,FALSE,"FINANZAS";#N/A,#N/A,FALSE,"DEUDA";#N/A,#N/A,FALSE,"INVERSION";#N/A,#N/A,FALSE,"PERSONAL"}</definedName>
    <definedName name="BZCZC" localSheetId="73" hidden="1">{#N/A,#N/A,FALSE,"GERAL";#N/A,#N/A,FALSE,"012-96";#N/A,#N/A,FALSE,"018-96";#N/A,#N/A,FALSE,"027-96";#N/A,#N/A,FALSE,"059-96";#N/A,#N/A,FALSE,"076-96";#N/A,#N/A,FALSE,"019-97";#N/A,#N/A,FALSE,"021-97";#N/A,#N/A,FALSE,"022-97";#N/A,#N/A,FALSE,"028-97"}</definedName>
    <definedName name="BZCZC" hidden="1">{#N/A,#N/A,FALSE,"GERAL";#N/A,#N/A,FALSE,"012-96";#N/A,#N/A,FALSE,"018-96";#N/A,#N/A,FALSE,"027-96";#N/A,#N/A,FALSE,"059-96";#N/A,#N/A,FALSE,"076-96";#N/A,#N/A,FALSE,"019-97";#N/A,#N/A,FALSE,"021-97";#N/A,#N/A,FALSE,"022-97";#N/A,#N/A,FALSE,"028-97"}</definedName>
    <definedName name="bzxbzbxbxs" localSheetId="73" hidden="1">{#N/A,#N/A,FALSE,"Aging Summary";#N/A,#N/A,FALSE,"Ratio Analysis";#N/A,#N/A,FALSE,"Test 120 Day Accts";#N/A,#N/A,FALSE,"Tickmarks"}</definedName>
    <definedName name="bzxbzbxbxs" hidden="1">{#N/A,#N/A,FALSE,"Aging Summary";#N/A,#N/A,FALSE,"Ratio Analysis";#N/A,#N/A,FALSE,"Test 120 Day Accts";#N/A,#N/A,FALSE,"Tickmarks"}</definedName>
    <definedName name="bzxcfg" localSheetId="73" hidden="1">{"Units A",#N/A,FALSE,"FY95SLS";"Units B",#N/A,FALSE,"FY95SLS"}</definedName>
    <definedName name="bzxcfg" hidden="1">{"Units A",#N/A,FALSE,"FY95SLS";"Units B",#N/A,FALSE,"FY95SLS"}</definedName>
    <definedName name="ç" localSheetId="73" hidden="1">{#N/A,#N/A,TRUE,"Capa";#N/A,#N/A,TRUE,"Assumptions";#N/A,#N/A,TRUE,"R$LEG_Renda";#N/A,#N/A,TRUE,"USDLEG_Renda";#N/A,#N/A,TRUE,"GAAP_Renda";#N/A,#N/A,TRUE,"CUSTO";#N/A,#N/A,TRUE,"R$Comp";#N/A,#N/A,TRUE,"R$LEG_OE";#N/A,#N/A,TRUE,"USDLEG_OE";#N/A,#N/A,TRUE,"GAAP_OE";#N/A,#N/A,TRUE,"OIDLEGR$";#N/A,#N/A,TRUE,"OIDLEGUSD";#N/A,#N/A,TRUE,"OIDLEGGAAP"}</definedName>
    <definedName name="ç" hidden="1">{#N/A,#N/A,TRUE,"Capa";#N/A,#N/A,TRUE,"Assumptions";#N/A,#N/A,TRUE,"R$LEG_Renda";#N/A,#N/A,TRUE,"USDLEG_Renda";#N/A,#N/A,TRUE,"GAAP_Renda";#N/A,#N/A,TRUE,"CUSTO";#N/A,#N/A,TRUE,"R$Comp";#N/A,#N/A,TRUE,"R$LEG_OE";#N/A,#N/A,TRUE,"USDLEG_OE";#N/A,#N/A,TRUE,"GAAP_OE";#N/A,#N/A,TRUE,"OIDLEGR$";#N/A,#N/A,TRUE,"OIDLEGUSD";#N/A,#N/A,TRUE,"OIDLEGGAAP"}</definedName>
    <definedName name="c.LTMYear" hidden="1">#REF!</definedName>
    <definedName name="C_">#REF!</definedName>
    <definedName name="C_1SchK1" hidden="1">#REF!,#REF!,#REF!,#REF!</definedName>
    <definedName name="C_1SchK2" hidden="1">#REF!,#REF!,#REF!,#REF!</definedName>
    <definedName name="c_3">#REF!</definedName>
    <definedName name="c_3_5">#REF!</definedName>
    <definedName name="c_date">#REF!</definedName>
    <definedName name="c_dateswitch">#REF!</definedName>
    <definedName name="c_pageswitch">#REF!</definedName>
    <definedName name="c_pathswitch">#REF!</definedName>
    <definedName name="c_proj_switch">#REF!</definedName>
    <definedName name="c_SSBswitch">#REF!</definedName>
    <definedName name="CA">#REF!</definedName>
    <definedName name="CABEC">#REF!</definedName>
    <definedName name="Cable" localSheetId="73" hidden="1">{#N/A,#N/A,FALSE,"Operations";#N/A,#N/A,FALSE,"Financials"}</definedName>
    <definedName name="Cable" hidden="1">{#N/A,#N/A,FALSE,"Operations";#N/A,#N/A,FALSE,"Financials"}</definedName>
    <definedName name="Cable2" localSheetId="73" hidden="1">{#N/A,#N/A,FALSE,"Operations";#N/A,#N/A,FALSE,"Financials"}</definedName>
    <definedName name="Cable2" hidden="1">{#N/A,#N/A,FALSE,"Operations";#N/A,#N/A,FALSE,"Financials"}</definedName>
    <definedName name="Cablecast_Sal">#REF!</definedName>
    <definedName name="cacs2004" localSheetId="73" hidden="1">{"DetallexDep",#N/A,FALSE,"Giovanna (x DEPT)"}</definedName>
    <definedName name="cacs2004" hidden="1">{"DetallexDep",#N/A,FALSE,"Giovanna (x DEPT)"}</definedName>
    <definedName name="cacs2005" localSheetId="73" hidden="1">{"DetallexDep",#N/A,FALSE,"Giovanna (x DEPT)"}</definedName>
    <definedName name="cacs2005" hidden="1">{"DetallexDep",#N/A,FALSE,"Giovanna (x DEPT)"}</definedName>
    <definedName name="cacs2006" localSheetId="73" hidden="1">{"DetallexDep",#N/A,FALSE,"Giovanna (x DEPT)"}</definedName>
    <definedName name="cacs2006" hidden="1">{"DetallexDep",#N/A,FALSE,"Giovanna (x DEPT)"}</definedName>
    <definedName name="CadRate">0.65</definedName>
    <definedName name="CAGR">#REF!</definedName>
    <definedName name="caguas">#REF!</definedName>
    <definedName name="CAGUAS_II_SIEMENS_DE5.1">#REF!</definedName>
    <definedName name="CAGUAS_TOTALS">#REF!</definedName>
    <definedName name="caixa" localSheetId="73" hidden="1">{#N/A,#N/A,FALSE,"GERAL";#N/A,#N/A,FALSE,"012-96";#N/A,#N/A,FALSE,"018-96";#N/A,#N/A,FALSE,"027-96";#N/A,#N/A,FALSE,"059-96";#N/A,#N/A,FALSE,"076-96";#N/A,#N/A,FALSE,"019-97";#N/A,#N/A,FALSE,"021-97";#N/A,#N/A,FALSE,"022-97";#N/A,#N/A,FALSE,"028-97"}</definedName>
    <definedName name="caixa" hidden="1">{#N/A,#N/A,FALSE,"GERAL";#N/A,#N/A,FALSE,"012-96";#N/A,#N/A,FALSE,"018-96";#N/A,#N/A,FALSE,"027-96";#N/A,#N/A,FALSE,"059-96";#N/A,#N/A,FALSE,"076-96";#N/A,#N/A,FALSE,"019-97";#N/A,#N/A,FALSE,"021-97";#N/A,#N/A,FALSE,"022-97";#N/A,#N/A,FALSE,"028-97"}</definedName>
    <definedName name="caixas" localSheetId="73" hidden="1">{#N/A,#N/A,FALSE,"GERAL";#N/A,#N/A,FALSE,"012-96";#N/A,#N/A,FALSE,"018-96";#N/A,#N/A,FALSE,"027-96";#N/A,#N/A,FALSE,"059-96";#N/A,#N/A,FALSE,"076-96";#N/A,#N/A,FALSE,"019-97";#N/A,#N/A,FALSE,"021-97";#N/A,#N/A,FALSE,"022-97";#N/A,#N/A,FALSE,"028-97"}</definedName>
    <definedName name="caixas" hidden="1">{#N/A,#N/A,FALSE,"GERAL";#N/A,#N/A,FALSE,"012-96";#N/A,#N/A,FALSE,"018-96";#N/A,#N/A,FALSE,"027-96";#N/A,#N/A,FALSE,"059-96";#N/A,#N/A,FALSE,"076-96";#N/A,#N/A,FALSE,"019-97";#N/A,#N/A,FALSE,"021-97";#N/A,#N/A,FALSE,"022-97";#N/A,#N/A,FALSE,"028-97"}</definedName>
    <definedName name="cal">#REF!</definedName>
    <definedName name="cala" localSheetId="73" hidden="1">{#N/A,#N/A,FALSE,"Aging Summary";#N/A,#N/A,FALSE,"Ratio Analysis";#N/A,#N/A,FALSE,"Test 120 Day Accts";#N/A,#N/A,FALSE,"Tickmarks"}</definedName>
    <definedName name="cala" hidden="1">{#N/A,#N/A,FALSE,"Aging Summary";#N/A,#N/A,FALSE,"Ratio Analysis";#N/A,#N/A,FALSE,"Test 120 Day Accts";#N/A,#N/A,FALSE,"Tickmarks"}</definedName>
    <definedName name="Calc">#REF!</definedName>
    <definedName name="CALCflag">#REF!</definedName>
    <definedName name="CalcularAgora">#REF!</definedName>
    <definedName name="Calculated">#REF!</definedName>
    <definedName name="Calculated_payment">#REF!</definedName>
    <definedName name="Calculation">#REF!</definedName>
    <definedName name="CalDays_Month">#REF!</definedName>
    <definedName name="CalDays_Year">#REF!</definedName>
    <definedName name="CalendarCFPS1">#REF!</definedName>
    <definedName name="CalendarCFPS2">#REF!</definedName>
    <definedName name="CalendarCFPS3">#REF!</definedName>
    <definedName name="CalendarEPS1">#REF!</definedName>
    <definedName name="CalendarEPS2">#REF!</definedName>
    <definedName name="CalendarEPS3">#REF!</definedName>
    <definedName name="Call_setup_charge">#REF!</definedName>
    <definedName name="Call_to_mobile_rate">#REF!</definedName>
    <definedName name="Cambalache__PS_411">#REF!</definedName>
    <definedName name="CAMBIO" hidden="1">#REF!</definedName>
    <definedName name="CAN">#REF!</definedName>
    <definedName name="CAN94END">#REF!</definedName>
    <definedName name="CAN95END">#REF!</definedName>
    <definedName name="CAN96END">#REF!</definedName>
    <definedName name="CANADA">#REF!</definedName>
    <definedName name="CANCEL1">#REF!</definedName>
    <definedName name="CANCELADA">#REF!</definedName>
    <definedName name="cancelllll">#REF!</definedName>
    <definedName name="CANJAN95">#REF!</definedName>
    <definedName name="CANJAN96">#REF!</definedName>
    <definedName name="CANJAN96END">#REF!</definedName>
    <definedName name="CANJAN97">#REF!</definedName>
    <definedName name="CANJAN97END">#REF!</definedName>
    <definedName name="CANO96">#REF!</definedName>
    <definedName name="CANO97">#REF!</definedName>
    <definedName name="CANO97END">#REF!</definedName>
    <definedName name="CANS96">#REF!</definedName>
    <definedName name="CANS97">#REF!</definedName>
    <definedName name="CANS97END">#REF!</definedName>
    <definedName name="CANTEIRO_ALMOXARIFADO">#REF!</definedName>
    <definedName name="CANTEIRO_CANTINA_E_REFEITÓRIO">#REF!</definedName>
    <definedName name="CANTEIRO_CASTELO_DE_AGUA">#REF!</definedName>
    <definedName name="CANTEIRO_DIVERSOS">#REF!</definedName>
    <definedName name="CANTEIRO_ENFERMARIA">#REF!</definedName>
    <definedName name="CANTEIRO_ESCRITORIO_DE_OBRA">#REF!</definedName>
    <definedName name="CANTEIRO_MOBILIARIO">#REF!</definedName>
    <definedName name="CANTEIRO_OFICINA">#REF!</definedName>
    <definedName name="CANTEIRO_PORTARIA_CHAPEIRA">#REF!</definedName>
    <definedName name="CANTEIRO_RESERVATORIO_ENTERRADO">#REF!</definedName>
    <definedName name="CANTEIRO_VESTIARIO_SANITARIO">#REF!</definedName>
    <definedName name="CANTV_api">#REF!</definedName>
    <definedName name="CANTV_BsNom">#REF!</definedName>
    <definedName name="CANTV_ENG1">#REF!</definedName>
    <definedName name="CANTV_ENG2">#REF!</definedName>
    <definedName name="CANTV_ENG3">#REF!</definedName>
    <definedName name="CANTV_NOMINAL">#REF!</definedName>
    <definedName name="CANTV_SERVICIOS_BsNom">#REF!</definedName>
    <definedName name="CANTV_SERVICIOS_NOMINAL">#REF!</definedName>
    <definedName name="CANTV_SPAN1">#REF!</definedName>
    <definedName name="CANTV_SPAN10">#REF!</definedName>
    <definedName name="CANTV_SPAN11">#REF!</definedName>
    <definedName name="CANTV_SPAN12">#REF!</definedName>
    <definedName name="CANTV_SPAN13">#REF!</definedName>
    <definedName name="CANTV_SPAN14">#REF!</definedName>
    <definedName name="CANTV_SPAN15">#REF!</definedName>
    <definedName name="CANTV_SPAN16">#REF!</definedName>
    <definedName name="CANTV_SPAN17">#REF!</definedName>
    <definedName name="CANTV_SPAN18">#REF!</definedName>
    <definedName name="CANTV_SPAN19">#REF!</definedName>
    <definedName name="CANTV_SPAN2">#REF!</definedName>
    <definedName name="CANTV_SPAN20">#REF!</definedName>
    <definedName name="CANTV_SPAN21">#REF!</definedName>
    <definedName name="CANTV_SPAN22">#REF!</definedName>
    <definedName name="CANTV_SPAN23">#REF!</definedName>
    <definedName name="CANTV_SPAN24">#REF!</definedName>
    <definedName name="CANTV_SPAN25">#REF!</definedName>
    <definedName name="CANTV_SPAN26">#REF!</definedName>
    <definedName name="CANTV_SPAN27">#REF!</definedName>
    <definedName name="CANTV_SPAN28">#REF!</definedName>
    <definedName name="CANTV_SPAN29">#REF!</definedName>
    <definedName name="CANTV_SPAN3">#REF!</definedName>
    <definedName name="CANTV_SPAN30">#REF!</definedName>
    <definedName name="CANTV_SPAN31">#REF!</definedName>
    <definedName name="CANTV_SPAN32">#REF!</definedName>
    <definedName name="CANTV_SPAN4">#REF!</definedName>
    <definedName name="CANTV_SPAN5">#REF!</definedName>
    <definedName name="CANTV_SPAN6">#REF!</definedName>
    <definedName name="CANTV_SPAN7">#REF!</definedName>
    <definedName name="CANTV_SPAN8">#REF!</definedName>
    <definedName name="CANTV_SPAN9">#REF!</definedName>
    <definedName name="CANTV_US">#REF!</definedName>
    <definedName name="Cap" localSheetId="73" hidden="1">{"rf19",#N/A,FALSE,"RF19";"rf20",#N/A,FALSE,"RF20";"rf20a",#N/A,FALSE,"RF20A";"rf21",#N/A,FALSE,"RF21";"rf21a",#N/A,FALSE,"RF21A";"rf21b",#N/A,FALSE,"RF21B";"rf22",#N/A,FALSE,"RF22";"rf22a",#N/A,FALSE,"RF22A";"rf22b",#N/A,FALSE,"RF22B"}</definedName>
    <definedName name="Cap" hidden="1">{"rf19",#N/A,FALSE,"RF19";"rf20",#N/A,FALSE,"RF20";"rf20a",#N/A,FALSE,"RF20A";"rf21",#N/A,FALSE,"RF21";"rf21a",#N/A,FALSE,"RF21A";"rf21b",#N/A,FALSE,"RF21B";"rf22",#N/A,FALSE,"RF22";"rf22a",#N/A,FALSE,"RF22A";"rf22b",#N/A,FALSE,"RF22B"}</definedName>
    <definedName name="Cap_Lease">#REF!</definedName>
    <definedName name="Capacity_annual">#REF!</definedName>
    <definedName name="Capacity_Prod_gpd">#REF!</definedName>
    <definedName name="Capa변동" localSheetId="73" hidden="1">{"'Sheet1'!$A$1:$H$36"}</definedName>
    <definedName name="Capa변동" hidden="1">{"'Sheet1'!$A$1:$H$36"}</definedName>
    <definedName name="CAPEX" hidden="1">"CAPEX"</definedName>
    <definedName name="capex00">#REF!</definedName>
    <definedName name="capex2001">#REF!</definedName>
    <definedName name="capex2002">#REF!</definedName>
    <definedName name="capex2003">#REF!</definedName>
    <definedName name="capex2004">#REF!</definedName>
    <definedName name="CAPEX98" hidden="1">#REF!</definedName>
    <definedName name="CapExTable">#REF!</definedName>
    <definedName name="CapexYear">#REF!</definedName>
    <definedName name="Capital" localSheetId="73" hidden="1">{#N/A,#N/A,TRUE,"Capa";#N/A,#N/A,TRUE,"Assumptions";#N/A,#N/A,TRUE,"R$LEG_Renda";#N/A,#N/A,TRUE,"USDLEG_Renda";#N/A,#N/A,TRUE,"GAAP_Renda";#N/A,#N/A,TRUE,"CUSTO";#N/A,#N/A,TRUE,"R$Comp";#N/A,#N/A,TRUE,"R$LEG_OE";#N/A,#N/A,TRUE,"USDLEG_OE";#N/A,#N/A,TRUE,"GAAP_OE";#N/A,#N/A,TRUE,"OIDLEGR$";#N/A,#N/A,TRUE,"OIDLEGUSD";#N/A,#N/A,TRUE,"OIDLEGGAAP"}</definedName>
    <definedName name="Capital" hidden="1">{#N/A,#N/A,TRUE,"Capa";#N/A,#N/A,TRUE,"Assumptions";#N/A,#N/A,TRUE,"R$LEG_Renda";#N/A,#N/A,TRUE,"USDLEG_Renda";#N/A,#N/A,TRUE,"GAAP_Renda";#N/A,#N/A,TRUE,"CUSTO";#N/A,#N/A,TRUE,"R$Comp";#N/A,#N/A,TRUE,"R$LEG_OE";#N/A,#N/A,TRUE,"USDLEG_OE";#N/A,#N/A,TRUE,"GAAP_OE";#N/A,#N/A,TRUE,"OIDLEGR$";#N/A,#N/A,TRUE,"OIDLEGUSD";#N/A,#N/A,TRUE,"OIDLEGGAAP"}</definedName>
    <definedName name="Capital_1" localSheetId="73" hidden="1">{#N/A,#N/A,TRUE,"Capa";#N/A,#N/A,TRUE,"Assumptions";#N/A,#N/A,TRUE,"R$LEG_Renda";#N/A,#N/A,TRUE,"USDLEG_Renda";#N/A,#N/A,TRUE,"GAAP_Renda";#N/A,#N/A,TRUE,"CUSTO";#N/A,#N/A,TRUE,"R$Comp";#N/A,#N/A,TRUE,"R$LEG_OE";#N/A,#N/A,TRUE,"USDLEG_OE";#N/A,#N/A,TRUE,"GAAP_OE";#N/A,#N/A,TRUE,"OIDLEGR$";#N/A,#N/A,TRUE,"OIDLEGUSD";#N/A,#N/A,TRUE,"OIDLEGGAAP"}</definedName>
    <definedName name="Capital_1" hidden="1">{#N/A,#N/A,TRUE,"Capa";#N/A,#N/A,TRUE,"Assumptions";#N/A,#N/A,TRUE,"R$LEG_Renda";#N/A,#N/A,TRUE,"USDLEG_Renda";#N/A,#N/A,TRUE,"GAAP_Renda";#N/A,#N/A,TRUE,"CUSTO";#N/A,#N/A,TRUE,"R$Comp";#N/A,#N/A,TRUE,"R$LEG_OE";#N/A,#N/A,TRUE,"USDLEG_OE";#N/A,#N/A,TRUE,"GAAP_OE";#N/A,#N/A,TRUE,"OIDLEGR$";#N/A,#N/A,TRUE,"OIDLEGUSD";#N/A,#N/A,TRUE,"OIDLEGGAAP"}</definedName>
    <definedName name="CAPITAL_COST">#REF!</definedName>
    <definedName name="Capital_Cost_Year">2018</definedName>
    <definedName name="CAPITAL_EXPEN" hidden="1">"CAPITAL_EXPEN"</definedName>
    <definedName name="Capital_Inflation">1%</definedName>
    <definedName name="CAPITAL_LEASE" hidden="1">"CAPITAL_LEASE"</definedName>
    <definedName name="CAPITAL_PROGRAM">#REF!</definedName>
    <definedName name="capital_reduction_switch">#REF!</definedName>
    <definedName name="CapitalExpenditures">#REF!</definedName>
    <definedName name="CapitalExpendituresMargin">#REF!</definedName>
    <definedName name="capitalized" localSheetId="73" hidden="1">{#N/A,#N/A,FALSE,"Title Page";#N/A,#N/A,FALSE,"Conclusions";#N/A,#N/A,FALSE,"Assum.";#N/A,#N/A,FALSE,"Sun  DCF-WC-Dep";#N/A,#N/A,FALSE,"MarketValue";#N/A,#N/A,FALSE,"BalSheet";#N/A,#N/A,FALSE,"WACC";#N/A,#N/A,FALSE,"PC+ Info.";#N/A,#N/A,FALSE,"PC+Info_2"}</definedName>
    <definedName name="capitalized" hidden="1">{#N/A,#N/A,FALSE,"Title Page";#N/A,#N/A,FALSE,"Conclusions";#N/A,#N/A,FALSE,"Assum.";#N/A,#N/A,FALSE,"Sun  DCF-WC-Dep";#N/A,#N/A,FALSE,"MarketValue";#N/A,#N/A,FALSE,"BalSheet";#N/A,#N/A,FALSE,"WACC";#N/A,#N/A,FALSE,"PC+ Info.";#N/A,#N/A,FALSE,"PC+Info_2"}</definedName>
    <definedName name="CapitalizedInterestExpense">#REF!</definedName>
    <definedName name="capnumber">#REF!</definedName>
    <definedName name="capstat">#REF!</definedName>
    <definedName name="capx">#REF!</definedName>
    <definedName name="car">#N/A</definedName>
    <definedName name="CARGA_DE_DATOS">#REF!</definedName>
    <definedName name="Cargas">#REF!</definedName>
    <definedName name="cargoes">#REF!</definedName>
    <definedName name="carla" localSheetId="73" hidden="1">{#N/A,#N/A,FALSE,"Aging Summary";#N/A,#N/A,FALSE,"Ratio Analysis";#N/A,#N/A,FALSE,"Test 120 Day Accts";#N/A,#N/A,FALSE,"Tickmarks"}</definedName>
    <definedName name="carla" hidden="1">{#N/A,#N/A,FALSE,"Aging Summary";#N/A,#N/A,FALSE,"Ratio Analysis";#N/A,#N/A,FALSE,"Test 120 Day Accts";#N/A,#N/A,FALSE,"Tickmarks"}</definedName>
    <definedName name="carlita" localSheetId="73" hidden="1">{#N/A,#N/A,FALSE,"Aging Summary";#N/A,#N/A,FALSE,"Ratio Analysis";#N/A,#N/A,FALSE,"Test 120 Day Accts";#N/A,#N/A,FALSE,"Tickmarks"}</definedName>
    <definedName name="carlita" hidden="1">{#N/A,#N/A,FALSE,"Aging Summary";#N/A,#N/A,FALSE,"Ratio Analysis";#N/A,#N/A,FALSE,"Test 120 Day Accts";#N/A,#N/A,FALSE,"Tickmarks"}</definedName>
    <definedName name="carmel">#N/A</definedName>
    <definedName name="Caro"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Caro"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carol">#N/A</definedName>
    <definedName name="CAROLINA_CN___DMS_100">#REF!</definedName>
    <definedName name="caroline">#N/A</definedName>
    <definedName name="Carr._454">#REF!</definedName>
    <definedName name="case">#REF!</definedName>
    <definedName name="case1">#REF!</definedName>
    <definedName name="casenumber">#REF!</definedName>
    <definedName name="Cash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_DUE_BANKS" hidden="1">"CASH_DUE_BANKS"</definedName>
    <definedName name="CASH_EQUIV" hidden="1">"CASH_EQUIV"</definedName>
    <definedName name="CASH_FLOW">#REF!</definedName>
    <definedName name="cash_fv">#REF!</definedName>
    <definedName name="CASH_INTEREST" hidden="1">"CASH_INTEREST"</definedName>
    <definedName name="CASH_ST" hidden="1">"CASH_ST"</definedName>
    <definedName name="CASH_TAXES" hidden="1">"CASH_TAXES"</definedName>
    <definedName name="cash_terminal">#REF!</definedName>
    <definedName name="cash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CashAndMarketableSecurities">#REF!</definedName>
    <definedName name="CashFlow_1998">#REF!</definedName>
    <definedName name="CashFlow_1999">#REF!</definedName>
    <definedName name="CashFlow_2000">#REF!</definedName>
    <definedName name="CashFlow_Annual">#REF!</definedName>
    <definedName name="CashFlowCategory">#REF!</definedName>
    <definedName name="CashFlowFromOperations">#REF!</definedName>
    <definedName name="CASHOUT" localSheetId="73" hidden="1">{"'Sheet1'!$A$1:$H$36"}</definedName>
    <definedName name="CASHOUT" hidden="1">{"'Sheet1'!$A$1:$H$36"}</definedName>
    <definedName name="cashrate">#REF!</definedName>
    <definedName name="Cashsweep">#REF!</definedName>
    <definedName name="CATEGORIA_DE_FOLGA_DE_CAMPO">#REF!</definedName>
    <definedName name="CATEGORIA_DE_MAO_DE_OBRA">#REF!</definedName>
    <definedName name="CATEGORIA_SALARIAL">#REF!</definedName>
    <definedName name="Category">#REF!</definedName>
    <definedName name="Category_Of_Work_List">#REF!</definedName>
    <definedName name="CausalTracks"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usalTracks"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CAVEGUÍAS_BsNom">#REF!</definedName>
    <definedName name="CAVEGUÍAS_NOMINAL">#REF!</definedName>
    <definedName name="CAVP4"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CAVP4"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CAYEY__CY___SIEMENS_DE5.1">#REF!</definedName>
    <definedName name="cb" localSheetId="73" hidden="1">{"Fecha_Novembro",#N/A,FALSE,"FECHAMENTO-2002 ";"Defer_Novembro",#N/A,FALSE,"DIFERIDO";"Pis_Novembro",#N/A,FALSE,"PIS COFINS";"Iss_Novembro",#N/A,FALSE,"ISS"}</definedName>
    <definedName name="cb" hidden="1">{"Fecha_Novembro",#N/A,FALSE,"FECHAMENTO-2002 ";"Defer_Novembro",#N/A,FALSE,"DIFERIDO";"Pis_Novembro",#N/A,FALSE,"PIS COFINS";"Iss_Novembro",#N/A,FALSE,"ISS"}</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 hidden="1">#REF!</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 hidden="1">#REF!</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 hidden="1">#REF!</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 hidden="1">#REF!</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 hidden="1">#REF!</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12595BBC_opts" hidden="1">"1, 1, 1, False, 2, True, False, , 0, False, False, 2, 2"</definedName>
    <definedName name="cb_sChart12595E44_opts" hidden="1">"1, 3, 1, False, 2, True, False, , 0, True, False, 2, 2"</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DCEFA3_opts" hidden="1">"1, 1, 1, False, 2, False, False, , 0, False, False, 1, 1"</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68C5_opts" hidden="1">"1, 9, 1, False, 2, False, False, , 0, False, True, 1, 1"</definedName>
    <definedName name="cb_sChart14F68902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6EBA7BA">#REF!</definedName>
    <definedName name="cb_sChart16EBA7BA_opts" hidden="1">"1, 1, 1, False, 2, True, False, , 0, False, True, 1, 2"</definedName>
    <definedName name="cb_sChart18009FE8_opts" hidden="1">"1, 1, 1, False, 2, False, False, , 0, False, False, 1, 1"</definedName>
    <definedName name="cb_sChart1801153B_opts" hidden="1">"1, 1, 1, False, 2, False, False, , 0, False, True, 1, 1"</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A65F73E_opts" hidden="1">"1, 5, 1, False, 2, True, False, , 0, False, False, 1, 1"</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9A4AFE_opts" hidden="1">"1, 9, 1, False, 2, False, False, , 0, False, False, 1, 2"</definedName>
    <definedName name="cb_sChart1BA1DC3F_opts" hidden="1">"1, 9, 1, False, 2, False, False, , 0, False, False, 1, 2"</definedName>
    <definedName name="cb_sChart1BA8AA_opts" hidden="1">"1, 1, 1, False, 2, False, False, , 0, False, False, 1, 2"</definedName>
    <definedName name="cb_sChart1BADD1_opts" hidden="1">"1, 1, 1, False, 2, False, False, , 0, False, False, 2,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AAAF_opts" hidden="1">"1, 1, 1, False, 2, False, False, , 0, False, False, 3, 2"</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887D06_opts" hidden="1">"1, 9, 1, False, 2, False, False, , 0, False, True, 1, 1"</definedName>
    <definedName name="cb_sChart1D8899D3_opts" hidden="1">"1, 9, 1, False, 2, False, False, , 0, False, False, 1, 1"</definedName>
    <definedName name="cb_sChart1D8A1554_opts" hidden="1">"1, 5, 1, False, 2, True, False, , 0, False, False, 1, 1"</definedName>
    <definedName name="cb_sChart1D8A1D31_opts" hidden="1">"1, 5, 1, False, 2, True, False, , 0, False, False, 1, 1"</definedName>
    <definedName name="cb_sChart1D8A27DD_opts" hidden="1">"1, 5, 1, False, 2, True, False, , 0, False, False, 1, 1"</definedName>
    <definedName name="cb_sChart1D8A2B13_opts" hidden="1">"1, 5, 1, False, 2, True, False, , 0, False, False, 1, 1"</definedName>
    <definedName name="cb_sChart1D8F6DF6_opts" hidden="1">"1, 1, 1, False, 2, False, False, , 0, False, True, 1, 1"</definedName>
    <definedName name="cb_sChart1D8F6F97_opts" hidden="1">"1, 9, 1, False, 2, False, False, , 0, False, True, 1, 1"</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58AD7_opts" hidden="1">"1, 8,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1E9A35_opts" hidden="1">"1, 9, 1, False, 2, False, False, , 0, False, True,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889462_opts" hidden="1">"1, 1, 1, False, 2, True, False, , 0, False, False, 1, 1"</definedName>
    <definedName name="cb_sChart68E08A4_opts" hidden="1">"1, 1, 1, False, 2, True, False, , 0, False, False, 2, 2"</definedName>
    <definedName name="cb_sChart697439B_opts" hidden="1">"1, 9, 1, False, 2, False, True, , 1, False, True, 1, 1"</definedName>
    <definedName name="cb_sChart697822D_opts" hidden="1">"1, 1, 1, False, 2, True, False, , 0, False, False, 1, 1"</definedName>
    <definedName name="cb_sChart69782DB_opts" hidden="1">"1, 3, 1, False, 2, True,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6F544DD_opts" hidden="1">"1, 3, 1, False, 2, False, False, , 0, False, False, 2, 1"</definedName>
    <definedName name="cb_sChart74E984_opts" hidden="1">"1, 1, 1, False, 2, False, False, , 0, False, False, 2, 2"</definedName>
    <definedName name="cb_sChart74FE4B0_opts" hidden="1">"1, 4, 1, False, 2, True, False, , 0, False, False, 1, 1"</definedName>
    <definedName name="cb_sChart74FE8FC_opts" hidden="1">"1, 4, 1, False, 2, True, False, , 0, False, False, 1, 1"</definedName>
    <definedName name="cb_sChart773176C_opts" hidden="1">"1, 9, 1, False, 2, False, True, , 1, False, True, 1, 1"</definedName>
    <definedName name="cb_sChart8694853_opts" hidden="1">"1, 1, 1, False, 2, True, False, , 0, False, False, 1, 2"</definedName>
    <definedName name="cb_sChart8696FB4_opts" hidden="1">"1, 1, 1, False, 2, True, False, , 0, False, False, 1, 1"</definedName>
    <definedName name="cb_sChart86970D5_opts" hidden="1">"1, 1, 1, False, 2, True, False, , 0, False, False, 1, 2"</definedName>
    <definedName name="cb_sChart8726105_opts" hidden="1">"1, 9, 1, False, 2, False, True, , 0, False, True, 1, 1"</definedName>
    <definedName name="cb_sChart8726A0F_opts" hidden="1">"1, 9, 1, False, 2, False, True, , 0, False, True, 1, 1"</definedName>
    <definedName name="cb_sChart8930940_opts" hidden="1">"1, 1, 1, False, 2, True, False, , 0, False, False, 1, 1"</definedName>
    <definedName name="cb_sChart89309E2_opts" hidden="1">"1, 1, 1, False, 2, True, False, , 0, False, False, 1, 2"</definedName>
    <definedName name="cb_sChart8943F21_opts" hidden="1">"1, 9, 1, False, 2, False, False, , 0, False, True, 1, 1"</definedName>
    <definedName name="cb_sChart8A2E572_opts" hidden="1">"2, 1, 2, True, 2, False, False, , 0, False, True, 1, 1"</definedName>
    <definedName name="cb_sChart8A2E8ED_opts" hidden="1">"2, 1, 2, True, 2, False, False, , 0, False, True, 1, 1"</definedName>
    <definedName name="cb_sChart8A2EAEB_opts" hidden="1">"2, 1, 2, True, 2, False, False, , 0, False, True, 1, 1"</definedName>
    <definedName name="cb_sChart8A30D0D_opts" hidden="1">"2, 1, 2, True, 2, False, False, , 0, False, True, 1, 1"</definedName>
    <definedName name="cb_sChart8A30F16_opts" hidden="1">"2, 1, 2, True, 2, False, False, , 0, False, True, 1, 1"</definedName>
    <definedName name="cb_sChart8C795F1_opts" hidden="1">"2, 1, 2, True, 2, False, False, , 0, False, True, 1, 1"</definedName>
    <definedName name="cb_sChart8C87817_opts" hidden="1">"2, 1, 2, True, 2, False, False, , 0, False, True, 1, 1"</definedName>
    <definedName name="cb_sChart8C87AFC_opts" hidden="1">"2, 1, 2, True, 2, False, False, , 0, False, True, 1, 1"</definedName>
    <definedName name="cb_sChart8C88FA5_opts" hidden="1">"2, 1, 2, True, 2, False, False, , 0, False, True, 1, 1"</definedName>
    <definedName name="cb_sChart8CD287E_opts" hidden="1">"1, 1, 1, False, 2, False, False, , 0, False, False, 1, 1"</definedName>
    <definedName name="cb_sChart92016E_opts" hidden="1">"1, 9, 1, False, 2, False, False, , 0, False, True, 1, 1"</definedName>
    <definedName name="cb_sChart9FE8159_opts" hidden="1">"1, 9, 1, False, 2, False, True, , 1, False, True, 1, 1"</definedName>
    <definedName name="cb_sChart9FE9B41_opts" hidden="1">"1, 9, 1, False, 2, False, True, , 1, False, True, 1, 1"</definedName>
    <definedName name="cb_sChartA30EDEC_opts" hidden="1">"2, 1, 2, True, 2, False, False, , 0, False, True, 1, 1"</definedName>
    <definedName name="cb_sChartC29620C_opts" hidden="1">"1, 1, 1, False, 2, True, False, , 0, False, False, 1, 2"</definedName>
    <definedName name="cb_sChartC296613_opts" hidden="1">"1, 1, 1, False, 2, True, False, , 0, False, False, 1, 2"</definedName>
    <definedName name="cb_sChartC297AA5_opts" hidden="1">"1, 1, 1, False, 2, True, False, , 0, False, False, 1, 2"</definedName>
    <definedName name="cb_sChartC29B34B_opts" hidden="1">"1, 9, 1, False, 2, False, False, , 0, False, True, 1, 1"</definedName>
    <definedName name="cb_sChartC29EA8B_opts" hidden="1">"1, 1, 1, False, 2, True, False, , 0, False, False, 1, 2"</definedName>
    <definedName name="cb_sChartC29FC95_opts" hidden="1">"1, 1, 1, False, 2, True, False, , 0, False, False, 1, 2"</definedName>
    <definedName name="cb_sChartC2AD8F1_opts" hidden="1">"2, 9, 1, True, 2, False, False, , 0, False, False, 1, 1"</definedName>
    <definedName name="cb_sChartC2ADA06_opts" hidden="1">"1, 9, 1, False, 2, False, False, , 0, False, False, 1, 1"</definedName>
    <definedName name="cb_sChartC2AF61A_opts" hidden="1">"2, 1, 3, True, 2, False, False, , 0, False, True, 1, 1"</definedName>
    <definedName name="cb_sChartC2B0EA7_opts" hidden="1">"2, 1, 3, True, 2, False, False, , 0, False, True, 1, 1"</definedName>
    <definedName name="cb_sChartC2B1414_opts" hidden="1">"2, 1, 3, True, 2, False, False, , 0, False, True, 1, 1"</definedName>
    <definedName name="cb_sChartC2B1DD8_opts" hidden="1">"2, 1, 3, True, 2, False, False, , 0, False, True, 1, 1"</definedName>
    <definedName name="cb_sChartC300DC4_opts" hidden="1">"1, 9, 1, False, 2, False, False, , 0, False, True, 1, 1"</definedName>
    <definedName name="cb_sChartD086F3E_opts" hidden="1">"1, 1, 1, False, 2, False, False, , 1, False, True, 2, 2"</definedName>
    <definedName name="cb_sChartD0876B3_opts" hidden="1">"2, 2, 2, True, 2, False, False, , 1, False, True, 2, 2"</definedName>
    <definedName name="cb_sChartDAF58B0_opts" hidden="1">"1, 9, 1, False, 2, False, False, , 0, False, True, 1, 1"</definedName>
    <definedName name="cb_sChartDAF7A8D_opts" hidden="1">"1, 9, 1, False, 2, False, False, , 0, False, True, 1, 1"</definedName>
    <definedName name="cb_sChartE55C230_opts" hidden="1">"1, 9, 1, False, 2, False, False, , 0, False, True, 1, 1"</definedName>
    <definedName name="cb_sChartE57A4FF_opts" hidden="1">"1, 1, 1, False, 2, True, False, , 0, False, False, 1, 1"</definedName>
    <definedName name="cb_sChartE57C3B2_opts" hidden="1">"1, 1, 1, False, 2, True, False, , 0, False, False, 1, 1"</definedName>
    <definedName name="cb_sChartE57D120_opts" hidden="1">"1, 1, 1, False, 2, True, False, , 0, False, False, 1, 1"</definedName>
    <definedName name="cb_sChartE5805B4_opts" hidden="1">"1, 1, 1, False, 2, True, False, , 0, False, False, 1, 1"</definedName>
    <definedName name="cb_sChartE58A23A_opts" hidden="1">"1, 1, 1, False, 2, True, False, , 0, False, False, 1, 1"</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EB554A6_opts" hidden="1">"1, 1, 1, False, 2, True, False, , 0, False, False, 1, 1"</definedName>
    <definedName name="cb_sChartEB5725A_opts" hidden="1">"1, 1, 1, False, 2, True, False, , 0, False, False, 1, 1"</definedName>
    <definedName name="cb_sChartEC05450_opts" hidden="1">"1, 1, 1, False, 2, True, False, , 0, False, False, 1, 1"</definedName>
    <definedName name="cb_sChartEC05DCF_opts" hidden="1">"1, 1, 1, False, 2, True, False, , 0, False, False, 1, 1"</definedName>
    <definedName name="cb_sChartEC3AF3D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046D89_opts" hidden="1">"1, 1, 1, False, 2, True, False, , 1, False, False, 1, 1"</definedName>
    <definedName name="cb_sChartF048B26_opts" hidden="1">"1, 5, 1, False, 2, False, False, , 1, False, False, 1, 2"</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ChartF2B7B01_opts" hidden="1">"1, 1, 1, False, 2, True, False, , 1, False, False,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CBHGT" localSheetId="73" hidden="1">{#N/A,#N/A,FALSE,"Aktiv";#N/A,#N/A,FALSE,"stat.con.";#N/A,#N/A,FALSE,"Konzern"}</definedName>
    <definedName name="CBHGT" hidden="1">{#N/A,#N/A,FALSE,"Aktiv";#N/A,#N/A,FALSE,"stat.con.";#N/A,#N/A,FALSE,"Konzern"}</definedName>
    <definedName name="cbs" localSheetId="73" hidden="1">{#N/A,#N/A,FALSE,"IRENDA"}</definedName>
    <definedName name="cbs" hidden="1">{#N/A,#N/A,FALSE,"IRENDA"}</definedName>
    <definedName name="CBWorkbookPriority" localSheetId="64" hidden="1">-284672641</definedName>
    <definedName name="CBWorkbookPriority" hidden="1">-1527382509</definedName>
    <definedName name="cbxbcxb"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bxbcxb"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cc"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#REF!</definedName>
    <definedName name="cc_1" localSheetId="73" hidden="1">{"bs",#N/A,FALSE,"SCF"}</definedName>
    <definedName name="cc_1" hidden="1">{"bs",#N/A,FALSE,"SCF"}</definedName>
    <definedName name="CC_toggle">1</definedName>
    <definedName name="ccase">#REF!</definedName>
    <definedName name="ccc" localSheetId="73" hidden="1">{#N/A,#N/A,FALSE,"HONORÁRIOS"}</definedName>
    <definedName name="ccc" hidden="1">{#N/A,#N/A,FALSE,"HONORÁRIOS"}</definedName>
    <definedName name="ccc_1" localSheetId="73" hidden="1">{"bs",#N/A,FALSE,"SCF"}</definedName>
    <definedName name="ccc_1" hidden="1">{"bs",#N/A,FALSE,"SCF"}</definedName>
    <definedName name="cccc" hidden="1">#REF!</definedName>
    <definedName name="ccccc" localSheetId="73" hidden="1">{"revenue detail 1",#N/A,FALSE,"Revenue Detail";"revenue detail 2",#N/A,FALSE,"Revenue Detail";"revenue detail 3",#N/A,FALSE,"Revenue Detail";"revenue detail 4",#N/A,FALSE,"Revenue Detail"}</definedName>
    <definedName name="ccccc" hidden="1">{"revenue detail 1",#N/A,FALSE,"Revenue Detail";"revenue detail 2",#N/A,FALSE,"Revenue Detail";"revenue detail 3",#N/A,FALSE,"Revenue Detail";"revenue detail 4",#N/A,FALSE,"Revenue Detail"}</definedName>
    <definedName name="cccccc" localSheetId="73" hidden="1">{#N/A,#N/A,TRUE,"Falcons_Standalone";#N/A,#N/A,TRUE,"Target_Input";#N/A,#N/A,TRUE,"Target_Calendarized"}</definedName>
    <definedName name="cccccc" hidden="1">{#N/A,#N/A,TRUE,"Falcons_Standalone";#N/A,#N/A,TRUE,"Target_Input";#N/A,#N/A,TRUE,"Target_Calendarized"}</definedName>
    <definedName name="ccccccc" localSheetId="73" hidden="1">{"revenue graph",#N/A,FALSE,"Revenue Graph"}</definedName>
    <definedName name="ccccccc" hidden="1">{"revenue graph",#N/A,FALSE,"Revenue Graph"}</definedName>
    <definedName name="cccccccc">#REF!</definedName>
    <definedName name="ccccccccc" localSheetId="73" hidden="1">{"Sum1",#N/A,FALSE,"Reserve Report";"Sum2",#N/A,FALSE,"Reserve Report";"Sum3",#N/A,FALSE,"Reserve Report";"Sum4",#N/A,FALSE,"Reserve Report"}</definedName>
    <definedName name="ccccccccc" hidden="1">{"Sum1",#N/A,FALSE,"Reserve Report";"Sum2",#N/A,FALSE,"Reserve Report";"Sum3",#N/A,FALSE,"Reserve Report";"Sum4",#N/A,FALSE,"Reserve Report"}</definedName>
    <definedName name="ccccccccccccccc" hidden="1">#REF!</definedName>
    <definedName name="CCCs" localSheetId="73" hidden="1">{"bs",#N/A,FALSE,"SCF"}</definedName>
    <definedName name="CCCs" hidden="1">{"bs",#N/A,FALSE,"SCF"}</definedName>
    <definedName name="CCCs_1" localSheetId="73" hidden="1">{"bs",#N/A,FALSE,"SCF"}</definedName>
    <definedName name="CCCs_1" hidden="1">{"bs",#N/A,FALSE,"SCF"}</definedName>
    <definedName name="cccxcxcxcxcxc" localSheetId="73" hidden="1">{#N/A,#N/A,TRUE,"Capa";#N/A,#N/A,TRUE,"Assumptions";#N/A,#N/A,TRUE,"R$LEG_Renda";#N/A,#N/A,TRUE,"USDLEG_Renda";#N/A,#N/A,TRUE,"GAAP_Renda";#N/A,#N/A,TRUE,"CUSTO";#N/A,#N/A,TRUE,"R$Comp";#N/A,#N/A,TRUE,"R$LEG_OE";#N/A,#N/A,TRUE,"USDLEG_OE";#N/A,#N/A,TRUE,"GAAP_OE";#N/A,#N/A,TRUE,"OIDLEGR$";#N/A,#N/A,TRUE,"OIDLEGUSD";#N/A,#N/A,TRUE,"OIDLEGGAAP"}</definedName>
    <definedName name="cccxcxcxcxcxc" hidden="1">{#N/A,#N/A,TRUE,"Capa";#N/A,#N/A,TRUE,"Assumptions";#N/A,#N/A,TRUE,"R$LEG_Renda";#N/A,#N/A,TRUE,"USDLEG_Renda";#N/A,#N/A,TRUE,"GAAP_Renda";#N/A,#N/A,TRUE,"CUSTO";#N/A,#N/A,TRUE,"R$Comp";#N/A,#N/A,TRUE,"R$LEG_OE";#N/A,#N/A,TRUE,"USDLEG_OE";#N/A,#N/A,TRUE,"GAAP_OE";#N/A,#N/A,TRUE,"OIDLEGR$";#N/A,#N/A,TRUE,"OIDLEGUSD";#N/A,#N/A,TRUE,"OIDLEGGAAP"}</definedName>
    <definedName name="cccxcxcxcxcxc_1" localSheetId="73" hidden="1">{#N/A,#N/A,TRUE,"Capa";#N/A,#N/A,TRUE,"Assumptions";#N/A,#N/A,TRUE,"R$LEG_Renda";#N/A,#N/A,TRUE,"USDLEG_Renda";#N/A,#N/A,TRUE,"GAAP_Renda";#N/A,#N/A,TRUE,"CUSTO";#N/A,#N/A,TRUE,"R$Comp";#N/A,#N/A,TRUE,"R$LEG_OE";#N/A,#N/A,TRUE,"USDLEG_OE";#N/A,#N/A,TRUE,"GAAP_OE";#N/A,#N/A,TRUE,"OIDLEGR$";#N/A,#N/A,TRUE,"OIDLEGUSD";#N/A,#N/A,TRUE,"OIDLEGGAAP"}</definedName>
    <definedName name="cccxcxcxcxcxc_1" hidden="1">{#N/A,#N/A,TRUE,"Capa";#N/A,#N/A,TRUE,"Assumptions";#N/A,#N/A,TRUE,"R$LEG_Renda";#N/A,#N/A,TRUE,"USDLEG_Renda";#N/A,#N/A,TRUE,"GAAP_Renda";#N/A,#N/A,TRUE,"CUSTO";#N/A,#N/A,TRUE,"R$Comp";#N/A,#N/A,TRUE,"R$LEG_OE";#N/A,#N/A,TRUE,"USDLEG_OE";#N/A,#N/A,TRUE,"GAAP_OE";#N/A,#N/A,TRUE,"OIDLEGR$";#N/A,#N/A,TRUE,"OIDLEGUSD";#N/A,#N/A,TRUE,"OIDLEGGAAP"}</definedName>
    <definedName name="CCD">#REF!</definedName>
    <definedName name="CCEE"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CEE"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CCFGFTG"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CCFGFTG">{"Greeting","$Q$46","Very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CCh">#REF!</definedName>
    <definedName name="cchj" localSheetId="73" hidden="1">{#N/A,#N/A,FALSE,"Aging Summary";#N/A,#N/A,FALSE,"Ratio Analysis";#N/A,#N/A,FALSE,"Test 120 Day Accts";#N/A,#N/A,FALSE,"Tickmarks"}</definedName>
    <definedName name="cchj" hidden="1">{#N/A,#N/A,FALSE,"Aging Summary";#N/A,#N/A,FALSE,"Ratio Analysis";#N/A,#N/A,FALSE,"Test 120 Day Accts";#N/A,#N/A,FALSE,"Tickmarks"}</definedName>
    <definedName name="CCLine5" localSheetId="73" hidden="1">{#N/A,#N/A,FALSE,"Actual";#N/A,#N/A,FALSE,"Asset Register";#N/A,#N/A,FALSE,"Diffs"}</definedName>
    <definedName name="CCLine5" hidden="1">{#N/A,#N/A,FALSE,"Actual";#N/A,#N/A,FALSE,"Asset Register";#N/A,#N/A,FALSE,"Diffs"}</definedName>
    <definedName name="CCM">#REF!</definedName>
    <definedName name="CCM_2">#REF!</definedName>
    <definedName name="CCs" localSheetId="73" hidden="1">{"bs",#N/A,FALSE,"SCF"}</definedName>
    <definedName name="CCs" hidden="1">{"bs",#N/A,FALSE,"SCF"}</definedName>
    <definedName name="CCs_1" localSheetId="73" hidden="1">{"bs",#N/A,FALSE,"SCF"}</definedName>
    <definedName name="CCs_1" hidden="1">{"bs",#N/A,FALSE,"SCF"}</definedName>
    <definedName name="CCT">#REF!</definedName>
    <definedName name="cctr">#REF!</definedName>
    <definedName name="ccvv">#N/A</definedName>
    <definedName name="CD" localSheetId="73" hidden="1">{#N/A,#N/A,FALSE,"LLAVE";#N/A,#N/A,FALSE,"EERR";#N/A,#N/A,FALSE,"ESP";#N/A,#N/A,FALSE,"EOAF";#N/A,#N/A,FALSE,"CASH";#N/A,#N/A,FALSE,"FINANZAS";#N/A,#N/A,FALSE,"DEUDA";#N/A,#N/A,FALSE,"INVERSION";#N/A,#N/A,FALSE,"PERSONAL"}</definedName>
    <definedName name="CD" hidden="1">{#N/A,#N/A,FALSE,"LLAVE";#N/A,#N/A,FALSE,"EERR";#N/A,#N/A,FALSE,"ESP";#N/A,#N/A,FALSE,"EOAF";#N/A,#N/A,FALSE,"CASH";#N/A,#N/A,FALSE,"FINANZAS";#N/A,#N/A,FALSE,"DEUDA";#N/A,#N/A,FALSE,"INVERSION";#N/A,#N/A,FALSE,"PERSONAL"}</definedName>
    <definedName name="cdDesignMode">0</definedName>
    <definedName name="CDERTYH"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CDERTYH"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CDFNFAGN" localSheetId="73" hidden="1">{#N/A,#N/A,FALSE,"Calculator"}</definedName>
    <definedName name="CDFNFAGN" hidden="1">{#N/A,#N/A,FALSE,"Calculator"}</definedName>
    <definedName name="CDI">#REF!</definedName>
    <definedName name="CDN_to_US">#REF!</definedName>
    <definedName name="CDNANNUALPL">#REF!</definedName>
    <definedName name="CDNBALANCE">#REF!</definedName>
    <definedName name="CDNMONTHPL">#REF!</definedName>
    <definedName name="CDPriceDecision">#REF!</definedName>
    <definedName name="CDPropRevDecision">#REF!</definedName>
    <definedName name="cds" localSheetId="73" hidden="1">{#N/A,#N/A,TRUE,"PPD";#N/A,#N/A,TRUE,"CSD &amp; TSD"}</definedName>
    <definedName name="cds" hidden="1">{#N/A,#N/A,TRUE,"PPD";#N/A,#N/A,TRUE,"CSD &amp; TSD"}</definedName>
    <definedName name="CDVolDecision">#REF!</definedName>
    <definedName name="cdx" localSheetId="73" hidden="1">{#N/A,#N/A,FALSE,"LLAVE";#N/A,#N/A,FALSE,"EERR";#N/A,#N/A,FALSE,"ESP";#N/A,#N/A,FALSE,"EOAF";#N/A,#N/A,FALSE,"CASH";#N/A,#N/A,FALSE,"FINANZAS";#N/A,#N/A,FALSE,"DEUDA";#N/A,#N/A,FALSE,"INVERSION";#N/A,#N/A,FALSE,"PERSONAL"}</definedName>
    <definedName name="cdx" hidden="1">{#N/A,#N/A,FALSE,"LLAVE";#N/A,#N/A,FALSE,"EERR";#N/A,#N/A,FALSE,"ESP";#N/A,#N/A,FALSE,"EOAF";#N/A,#N/A,FALSE,"CASH";#N/A,#N/A,FALSE,"FINANZAS";#N/A,#N/A,FALSE,"DEUDA";#N/A,#N/A,FALSE,"INVERSION";#N/A,#N/A,FALSE,"PERSONAL"}</definedName>
    <definedName name="Celestica4" localSheetId="7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estica4"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celltips_area">#REF!</definedName>
    <definedName name="CEP" localSheetId="73" hidden="1">{"assumptions",#N/A,FALSE,"Assumption Summary";"proforma97",#N/A,FALSE,"97 pro forma";"sensitivity97",#N/A,FALSE,"97 sensitivity ";"proforma98",#N/A,FALSE,"98 pro forma";"sensitivity98",#N/A,FALSE,"98 sensitivity"}</definedName>
    <definedName name="CEP" hidden="1">{"assumptions",#N/A,FALSE,"Assumption Summary";"proforma97",#N/A,FALSE,"97 pro forma";"sensitivity97",#N/A,FALSE,"97 sensitivity ";"proforma98",#N/A,FALSE,"98 pro forma";"sensitivity98",#N/A,FALSE,"98 sensitivity"}</definedName>
    <definedName name="CEPEA"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PEA"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cev" localSheetId="73" hidden="1">{"Headcount Worksheet",#N/A,FALSE,"HEADCOUNT"}</definedName>
    <definedName name="cev" hidden="1">{"Headcount Worksheet",#N/A,FALSE,"HEADCOUNT"}</definedName>
    <definedName name="cf">#REF!,#REF!</definedName>
    <definedName name="CF_Amortization">#REF!</definedName>
    <definedName name="CF_AP">#REF!</definedName>
    <definedName name="CF_AR">#REF!</definedName>
    <definedName name="CF_Auto">#REF!</definedName>
    <definedName name="CF_Beg_Cash">#REF!</definedName>
    <definedName name="CF_begcash">#REF!</definedName>
    <definedName name="CF_capex">#REF!</definedName>
    <definedName name="CF_commondiv">#REF!</definedName>
    <definedName name="CF_convertdebt">#REF!</definedName>
    <definedName name="CF_Convertible_Debt">#REF!</definedName>
    <definedName name="CF_Convertible_Preferred">#REF!</definedName>
    <definedName name="CF_Deferred_Taxes">#REF!</definedName>
    <definedName name="CF_deferredtaxes">#REF!</definedName>
    <definedName name="CF_deprec">#REF!</definedName>
    <definedName name="CF_Depreciation">#REF!</definedName>
    <definedName name="CF_Dividends">#REF!</definedName>
    <definedName name="CF_Dividends_Subsidiary">#REF!</definedName>
    <definedName name="CF_equity">#REF!</definedName>
    <definedName name="CF_Equity_Earnings">#REF!</definedName>
    <definedName name="CF_gwamort">#REF!</definedName>
    <definedName name="CF_intangiblesamort">#REF!</definedName>
    <definedName name="CF_Inventory">#REF!</definedName>
    <definedName name="CF_Investments">#REF!</definedName>
    <definedName name="CF_Jnls">#REF!</definedName>
    <definedName name="CF_minority">#REF!</definedName>
    <definedName name="CF_Minority_NI">#REF!</definedName>
    <definedName name="CF_netinc">#REF!</definedName>
    <definedName name="CF_NI">#REF!</definedName>
    <definedName name="CF_Non_Cash_Charges">#REF!</definedName>
    <definedName name="CF_Non_Cash_Interest">#REF!</definedName>
    <definedName name="CF_Non_Cash_Straight_PDividend">#REF!</definedName>
    <definedName name="CF_NWC">#REF!</definedName>
    <definedName name="CF_Other">#REF!</definedName>
    <definedName name="CF_Other_CA">#REF!</definedName>
    <definedName name="CF_Other_CL">#REF!</definedName>
    <definedName name="CF_othernonoper">#REF!</definedName>
    <definedName name="CF_otheroper">#REF!</definedName>
    <definedName name="CF_Provisions">#REF!</definedName>
    <definedName name="CF_revolver">#REF!</definedName>
    <definedName name="CF_Straight_Debt">#REF!</definedName>
    <definedName name="CF_Straight_Preferred">#REF!</definedName>
    <definedName name="CF_straightdebt">#REF!</definedName>
    <definedName name="CF_True">#REF!</definedName>
    <definedName name="CFAB7" localSheetId="73" hidden="1">{"'Sheet1'!$A$1:$H$36"}</definedName>
    <definedName name="CFAB7" hidden="1">{"'Sheet1'!$A$1:$H$36"}</definedName>
    <definedName name="CFCurrYearMDRData">#REF!</definedName>
    <definedName name="CFDDGTR" localSheetId="73" hidden="1">{#N/A,#N/A,FALSE,"Calculator"}</definedName>
    <definedName name="CFDDGTR" hidden="1">{#N/A,#N/A,FALSE,"Calculator"}</definedName>
    <definedName name="cfgms" localSheetId="73" hidden="1">{"Units A",#N/A,FALSE,"FY95SLS";"Units B",#N/A,FALSE,"FY95SLS"}</definedName>
    <definedName name="cfgms" hidden="1">{"Units A",#N/A,FALSE,"FY95SLS";"Units B",#N/A,FALSE,"FY95SLS"}</definedName>
    <definedName name="CFI_m12">#REF!</definedName>
    <definedName name="CFIm_1">#REF!</definedName>
    <definedName name="CFManualInput">#REF!</definedName>
    <definedName name="CFOBucket">#REF!</definedName>
    <definedName name="CForiginal" hidden="1">#REF!</definedName>
    <definedName name="CFPrevYearMDRData">#REF!</definedName>
    <definedName name="CFVG" localSheetId="73" hidden="1">{#N/A,#N/A,FALSE,"Aktiv";#N/A,#N/A,FALSE,"stat.con.";#N/A,#N/A,FALSE,"Konzern"}</definedName>
    <definedName name="CFVG" hidden="1">{#N/A,#N/A,FALSE,"Aktiv";#N/A,#N/A,FALSE,"stat.con.";#N/A,#N/A,FALSE,"Konzern"}</definedName>
    <definedName name="cg"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g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ChangeInAccountsPayable">#REF!</definedName>
    <definedName name="ChangeInAccountsReceivable">#REF!</definedName>
    <definedName name="ChangeInCommonEquity">#REF!</definedName>
    <definedName name="ChangeInConvertiblePreferredStock">#REF!</definedName>
    <definedName name="ChangeInDeferredCompensation">#REF!</definedName>
    <definedName name="ChangeInInventories">#REF!</definedName>
    <definedName name="ChangeInNetWorkingCapital">#REF!</definedName>
    <definedName name="ChangeInOtherCurrentAssets">#REF!</definedName>
    <definedName name="ChangeInOtherCurrentLiabilities">#REF!</definedName>
    <definedName name="ChangeInStraightPreferredStock">#REF!</definedName>
    <definedName name="ChangeRange" hidden="1">#REF!</definedName>
    <definedName name="CHANGES_WORK_CAP" hidden="1">"CHANGES_WORK_CAP"</definedName>
    <definedName name="Charge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HARGES_TO_PROJECT">#REF!</definedName>
    <definedName name="Charitable_Contribution">#REF!</definedName>
    <definedName name="Charitable_Contribution_Exp">#REF!</definedName>
    <definedName name="Chart">#REF!</definedName>
    <definedName name="chartNew" localSheetId="73" hidden="1">{#N/A,#N/A,FALSE,"SUMMARY";#N/A,#N/A,FALSE,"mcsh";#N/A,#N/A,FALSE,"vol&amp;rev";#N/A,#N/A,FALSE,"wkgcap";#N/A,#N/A,FALSE,"DEPR&amp;DT";#N/A,#N/A,FALSE,"ASSETS";#N/A,#N/A,FALSE,"NI&amp;OTH&amp;DIV";#N/A,#N/A,FALSE,"CASHFLOW";#N/A,#N/A,FALSE,"CAPEMPL";#N/A,#N/A,FALSE,"ROCE"}</definedName>
    <definedName name="chartNew" hidden="1">{#N/A,#N/A,FALSE,"SUMMARY";#N/A,#N/A,FALSE,"mcsh";#N/A,#N/A,FALSE,"vol&amp;rev";#N/A,#N/A,FALSE,"wkgcap";#N/A,#N/A,FALSE,"DEPR&amp;DT";#N/A,#N/A,FALSE,"ASSETS";#N/A,#N/A,FALSE,"NI&amp;OTH&amp;DIV";#N/A,#N/A,FALSE,"CASHFLOW";#N/A,#N/A,FALSE,"CAPEMPL";#N/A,#N/A,FALSE,"ROCE"}</definedName>
    <definedName name="CHECK" hidden="1">#REF!,#REF!,#REF!,#REF!</definedName>
    <definedName name="check2" localSheetId="73" hidden="1">{#N/A,#N/A,FALSE,"Cashflow Analysis";#N/A,#N/A,FALSE,"Sensitivity Analysis";#N/A,#N/A,FALSE,"PV";#N/A,#N/A,FALSE,"Pro Forma"}</definedName>
    <definedName name="check2" hidden="1">{#N/A,#N/A,FALSE,"Cashflow Analysis";#N/A,#N/A,FALSE,"Sensitivity Analysis";#N/A,#N/A,FALSE,"PV";#N/A,#N/A,FALSE,"Pro Forma"}</definedName>
    <definedName name="CHERCHE1" localSheetId="73" hidden="1">{#N/A,#N/A,FALSE,"Presentation by Unit";#N/A,#N/A,FALSE,"Presentation by BD";#N/A,#N/A,FALSE,"Presentation Split by Biggest U";#N/A,#N/A,FALSE,"Presentation Split by Area";#N/A,#N/A,FALSE,"Presentation Split by BD"}</definedName>
    <definedName name="CHERCHE1" hidden="1">{#N/A,#N/A,FALSE,"Presentation by Unit";#N/A,#N/A,FALSE,"Presentation by BD";#N/A,#N/A,FALSE,"Presentation Split by Biggest U";#N/A,#N/A,FALSE,"Presentation Split by Area";#N/A,#N/A,FALSE,"Presentation Split by BD"}</definedName>
    <definedName name="CHERCHE2" localSheetId="73" hidden="1">{#N/A,#N/A,FALSE,"Presentation by Unit";#N/A,#N/A,FALSE,"Presentation by BD";#N/A,#N/A,FALSE,"Presentation Split by Biggest U";#N/A,#N/A,FALSE,"Presentation Split by Area";#N/A,#N/A,FALSE,"Presentation Split by BD"}</definedName>
    <definedName name="CHERCHE2" hidden="1">{#N/A,#N/A,FALSE,"Presentation by Unit";#N/A,#N/A,FALSE,"Presentation by BD";#N/A,#N/A,FALSE,"Presentation Split by Biggest U";#N/A,#N/A,FALSE,"Presentation Split by Area";#N/A,#N/A,FALSE,"Presentation Split by BD"}</definedName>
    <definedName name="CHERCHE4" localSheetId="73" hidden="1">{#N/A,#N/A,FALSE,"Presentation by Unit";#N/A,#N/A,FALSE,"Presentation by BD";#N/A,#N/A,FALSE,"Presentation Split by Biggest U";#N/A,#N/A,FALSE,"Presentation Split by Area";#N/A,#N/A,FALSE,"Presentation Split by BD"}</definedName>
    <definedName name="CHERCHE4" hidden="1">{#N/A,#N/A,FALSE,"Presentation by Unit";#N/A,#N/A,FALSE,"Presentation by BD";#N/A,#N/A,FALSE,"Presentation Split by Biggest U";#N/A,#N/A,FALSE,"Presentation Split by Area";#N/A,#N/A,FALSE,"Presentation Split by BD"}</definedName>
    <definedName name="CHERCHE5" localSheetId="73" hidden="1">{#N/A,#N/A,FALSE,"Presentation by Unit";#N/A,#N/A,FALSE,"Presentation by BD";#N/A,#N/A,FALSE,"Presentation Split by Biggest U";#N/A,#N/A,FALSE,"Presentation Split by Area";#N/A,#N/A,FALSE,"Presentation Split by BD"}</definedName>
    <definedName name="CHERCHE5" hidden="1">{#N/A,#N/A,FALSE,"Presentation by Unit";#N/A,#N/A,FALSE,"Presentation by BD";#N/A,#N/A,FALSE,"Presentation Split by Biggest U";#N/A,#N/A,FALSE,"Presentation Split by Area";#N/A,#N/A,FALSE,"Presentation Split by BD"}</definedName>
    <definedName name="chgcvhgvvg" hidden="1">#REF!</definedName>
    <definedName name="chgdebt">#REF!</definedName>
    <definedName name="cHighCol">#REF!</definedName>
    <definedName name="chik" localSheetId="73" hidden="1">{#N/A,#N/A,FALSE,"Summary";#N/A,#N/A,FALSE,"1991";#N/A,#N/A,FALSE,"91 AMT";#N/A,#N/A,FALSE,"1992";#N/A,#N/A,FALSE,"92 AMT";#N/A,#N/A,FALSE,"1993";#N/A,#N/A,FALSE,"93 AMT"}</definedName>
    <definedName name="chik" hidden="1">{#N/A,#N/A,FALSE,"Summary";#N/A,#N/A,FALSE,"1991";#N/A,#N/A,FALSE,"91 AMT";#N/A,#N/A,FALSE,"1992";#N/A,#N/A,FALSE,"92 AMT";#N/A,#N/A,FALSE,"1993";#N/A,#N/A,FALSE,"93 AMT"}</definedName>
    <definedName name="chkStatus">#REF!</definedName>
    <definedName name="choice">#REF!</definedName>
    <definedName name="choise2">#REF!</definedName>
    <definedName name="choqueUSD">#REF!</definedName>
    <definedName name="chosie" localSheetId="73" hidden="1">{#N/A,#N/A,FALSE,"Pharm";#N/A,#N/A,FALSE,"WWCM"}</definedName>
    <definedName name="chosie" hidden="1">{#N/A,#N/A,FALSE,"Pharm";#N/A,#N/A,FALSE,"WWCM"}</definedName>
    <definedName name="chris" localSheetId="73" hidden="1">{"'Inventory &amp; Anal-Cur Wkbk'!$A$7:$AP$71"}</definedName>
    <definedName name="chris" hidden="1">{"'Inventory &amp; Anal-Cur Wkbk'!$A$7:$AP$71"}</definedName>
    <definedName name="Chuvas">#REF!</definedName>
    <definedName name="CI_CKREQ">#REF!</definedName>
    <definedName name="CI_SCHED">#REF!</definedName>
    <definedName name="CIintv">#REF!</definedName>
    <definedName name="Cingular">#REF!</definedName>
    <definedName name="CIQANR_536fc8b468304ba9aa837f9240e6bf4e" hidden="1">#REF!</definedName>
    <definedName name="CIQCurrency">#REF!</definedName>
    <definedName name="CIQCurrency2">#REF!</definedName>
    <definedName name="CIQFiling">#REF!</definedName>
    <definedName name="CIQPeriod">#REF!</definedName>
    <definedName name="CIQWBGuid" hidden="1">"fc017ab3-f96c-4688-bf39-8268c8530c8e"</definedName>
    <definedName name="CIQWBGuid_1">"FEP Model_01032014_v69.xlsx"</definedName>
    <definedName name="circ">#REF!</definedName>
    <definedName name="city">#REF!</definedName>
    <definedName name="CITY_STATE">#REF!</definedName>
    <definedName name="CityFeeAllocation" localSheetId="73">{"SOFT","LAND"}</definedName>
    <definedName name="CityFeeAllocation">{"SOFT","LAND"}</definedName>
    <definedName name="CityFeeAllocation_1" localSheetId="73">{"SOFT","LAND"}</definedName>
    <definedName name="CityFeeAllocation_1">{"SOFT","LAND"}</definedName>
    <definedName name="CityFeeAllocation_2" localSheetId="73">{"SOFT","LAND"}</definedName>
    <definedName name="CityFeeAllocation_2">{"SOFT","LAND"}</definedName>
    <definedName name="CityFeeAllocation_3" localSheetId="73">{"SOFT","LAND"}</definedName>
    <definedName name="CityFeeAllocation_3">{"SOFT","LAND"}</definedName>
    <definedName name="CityFeeAllocation_4" localSheetId="73">{"SOFT","LAND"}</definedName>
    <definedName name="CityFeeAllocation_4">{"SOFT","LAND"}</definedName>
    <definedName name="CityFeeAllocation_5" localSheetId="73">{"SOFT","LAND"}</definedName>
    <definedName name="CityFeeAllocation_5">{"SOFT","LAND"}</definedName>
    <definedName name="ClassA">#REF!</definedName>
    <definedName name="ClassAdvCP" localSheetId="27">'C-11'!#REF!</definedName>
    <definedName name="ClassAdvCP" localSheetId="1">#REF!</definedName>
    <definedName name="ClassAdvCP">'[6]Class Allocation'!$E$492:$Q$492</definedName>
    <definedName name="ClassAdvCust" localSheetId="27">'C-11'!#REF!</definedName>
    <definedName name="ClassAdvCust" localSheetId="1">#REF!</definedName>
    <definedName name="ClassAdvCust">'[6]Class Allocation'!$E$494:$Q$494</definedName>
    <definedName name="ClassAdvNCP" localSheetId="27">'C-11'!#REF!</definedName>
    <definedName name="ClassAdvNCP" localSheetId="1">#REF!</definedName>
    <definedName name="ClassAdvNCP">'[6]Class Allocation'!$E$493:$Q$493</definedName>
    <definedName name="ClassAGCP" localSheetId="27">'C-11'!#REF!</definedName>
    <definedName name="ClassAGCP" localSheetId="1">#REF!</definedName>
    <definedName name="ClassAGCP">'[6]Class Allocation'!$E$421:$Q$421</definedName>
    <definedName name="ClassAGCust" localSheetId="27">'C-11'!#REF!</definedName>
    <definedName name="ClassAGCust" localSheetId="1">#REF!</definedName>
    <definedName name="ClassAGCust">'[6]Class Allocation'!$E$423:$Q$423</definedName>
    <definedName name="ClassAGDirect" localSheetId="27">'C-11'!#REF!</definedName>
    <definedName name="ClassAGDirect" localSheetId="1">#REF!</definedName>
    <definedName name="ClassAGDirect">'[6]Class Allocation'!$E$424:$Q$424</definedName>
    <definedName name="ClassAGEnergy" localSheetId="27">'C-11'!#REF!</definedName>
    <definedName name="ClassAGEnergy" localSheetId="1">#REF!</definedName>
    <definedName name="ClassAGEnergy">'[6]Class Allocation'!$E$418:$Q$418</definedName>
    <definedName name="ClassAGNCP" localSheetId="27">'C-11'!#REF!</definedName>
    <definedName name="ClassAGNCP" localSheetId="1">#REF!</definedName>
    <definedName name="ClassAGNCP">'[6]Class Allocation'!$E$422:$Q$422</definedName>
    <definedName name="ClassAGProd" localSheetId="27">'C-11'!#REF!</definedName>
    <definedName name="ClassAGProd" localSheetId="1">#REF!</definedName>
    <definedName name="ClassAGProd">'[6]Class Allocation'!$E$419:$Q$419</definedName>
    <definedName name="ClassAGRev" localSheetId="27">'C-11'!#REF!</definedName>
    <definedName name="ClassAGRev" localSheetId="1">#REF!</definedName>
    <definedName name="ClassAGRev">'[6]Class Allocation'!$E$425:$Q$425</definedName>
    <definedName name="ClassAGTrans" localSheetId="27">'C-11'!#REF!</definedName>
    <definedName name="ClassAGTrans" localSheetId="1">#REF!</definedName>
    <definedName name="ClassAGTrans">'[6]Class Allocation'!$E$420:$Q$420</definedName>
    <definedName name="ClassB">#REF!</definedName>
    <definedName name="ClassCustAcctCust" localSheetId="27">'C-11'!#REF!</definedName>
    <definedName name="ClassCustAcctCust" localSheetId="1">#REF!</definedName>
    <definedName name="ClassCustAcctCust">'[6]Class Allocation'!$E$403:$Q$403</definedName>
    <definedName name="ClassCustAcctDirect" localSheetId="27">'C-11'!#REF!</definedName>
    <definedName name="ClassCustAcctDirect" localSheetId="1">#REF!</definedName>
    <definedName name="ClassCustAcctDirect">'[6]Class Allocation'!$E$404:$Q$404</definedName>
    <definedName name="ClassCustAcctRev" localSheetId="27">'C-11'!#REF!</definedName>
    <definedName name="ClassCustAcctRev" localSheetId="1">#REF!</definedName>
    <definedName name="ClassCustAcctRev">'[6]Class Allocation'!$E$405:$Q$405</definedName>
    <definedName name="ClassDefic" localSheetId="27">'C-11'!#REF!</definedName>
    <definedName name="ClassDefic" localSheetId="1">#REF!</definedName>
    <definedName name="ClassDefic">'[6]Class Allocation'!$E$66:$Q$66</definedName>
    <definedName name="ClassDeprAmortCP" localSheetId="27">'C-11'!#REF!</definedName>
    <definedName name="ClassDeprAmortCP" localSheetId="1">#REF!</definedName>
    <definedName name="ClassDeprAmortCP">'[6]Class Allocation'!$E$440:$Q$440</definedName>
    <definedName name="ClassDeprAmortCust" localSheetId="27">'C-11'!#REF!</definedName>
    <definedName name="ClassDeprAmortCust" localSheetId="1">#REF!</definedName>
    <definedName name="ClassDeprAmortCust">'[6]Class Allocation'!$E$442:$Q$442</definedName>
    <definedName name="ClassDeprAmortDirect" localSheetId="27">'C-11'!#REF!</definedName>
    <definedName name="ClassDeprAmortDirect" localSheetId="1">#REF!</definedName>
    <definedName name="ClassDeprAmortDirect">'[6]Class Allocation'!$E$443:$Q$443</definedName>
    <definedName name="ClassDeprAmortEnergy" localSheetId="27">'C-11'!#REF!</definedName>
    <definedName name="ClassDeprAmortEnergy" localSheetId="1">#REF!</definedName>
    <definedName name="ClassDeprAmortEnergy">'[6]Class Allocation'!$E$437:$Q$437</definedName>
    <definedName name="ClassDeprAmortNCP" localSheetId="27">'C-11'!#REF!</definedName>
    <definedName name="ClassDeprAmortNCP" localSheetId="1">#REF!</definedName>
    <definedName name="ClassDeprAmortNCP">'[6]Class Allocation'!$E$441:$Q$441</definedName>
    <definedName name="ClassDeprAmortProd" localSheetId="27">'C-11'!#REF!</definedName>
    <definedName name="ClassDeprAmortProd" localSheetId="1">#REF!</definedName>
    <definedName name="ClassDeprAmortProd">'[6]Class Allocation'!$E$438:$Q$438</definedName>
    <definedName name="ClassDeprAmortTrans" localSheetId="27">'C-11'!#REF!</definedName>
    <definedName name="ClassDeprAmortTrans" localSheetId="1">#REF!</definedName>
    <definedName name="ClassDeprAmortTrans">'[6]Class Allocation'!$E$439:$Q$439</definedName>
    <definedName name="ClassDeprCP" localSheetId="27">'C-11'!#REF!</definedName>
    <definedName name="ClassDeprCP" localSheetId="1">#REF!</definedName>
    <definedName name="ClassDeprCP">'[6]Class Allocation'!$E$477:$Q$477</definedName>
    <definedName name="ClassDeprCust" localSheetId="27">'C-11'!#REF!</definedName>
    <definedName name="ClassDeprCust" localSheetId="1">#REF!</definedName>
    <definedName name="ClassDeprCust">'[6]Class Allocation'!$E$479:$Q$479</definedName>
    <definedName name="ClassDeprDirect" localSheetId="27">'C-11'!#REF!</definedName>
    <definedName name="ClassDeprDirect" localSheetId="1">#REF!</definedName>
    <definedName name="ClassDeprDirect">'[6]Class Allocation'!$E$480:$Q$480</definedName>
    <definedName name="ClassDeprEnergy" localSheetId="27">'C-11'!#REF!</definedName>
    <definedName name="ClassDeprEnergy" localSheetId="1">#REF!</definedName>
    <definedName name="ClassDeprEnergy">'[6]Class Allocation'!$E$474:$Q$474</definedName>
    <definedName name="ClassDeprNCP" localSheetId="27">'C-11'!#REF!</definedName>
    <definedName name="ClassDeprNCP" localSheetId="1">#REF!</definedName>
    <definedName name="ClassDeprNCP">'[6]Class Allocation'!$E$478:$Q$478</definedName>
    <definedName name="ClassDeprOH_PrimaryC" localSheetId="27">'C-11'!#REF!</definedName>
    <definedName name="ClassDeprOH_PrimaryC" localSheetId="1">#REF!</definedName>
    <definedName name="ClassDeprOH_PrimaryC">'[6]Class Allocation'!$E$329:$Q$329</definedName>
    <definedName name="ClassDeprOH_PrimaryD" localSheetId="27">'C-11'!#REF!</definedName>
    <definedName name="ClassDeprOH_PrimaryD" localSheetId="1">#REF!</definedName>
    <definedName name="ClassDeprOH_PrimaryD">'[6]Class Allocation'!$E$328:$Q$328</definedName>
    <definedName name="ClassDeprOH_SecondaryC" localSheetId="27">'C-11'!#REF!</definedName>
    <definedName name="ClassDeprOH_SecondaryC" localSheetId="1">#REF!</definedName>
    <definedName name="ClassDeprOH_SecondaryC">'[6]Class Allocation'!$E$331:$Q$331</definedName>
    <definedName name="ClassDeprOH_SecondaryD" localSheetId="27">'C-11'!#REF!</definedName>
    <definedName name="ClassDeprOH_SecondaryD" localSheetId="1">#REF!</definedName>
    <definedName name="ClassDeprOH_SecondaryD">'[6]Class Allocation'!$E$330:$Q$330</definedName>
    <definedName name="ClassDeprProd" localSheetId="27">'C-11'!#REF!</definedName>
    <definedName name="ClassDeprProd" localSheetId="1">#REF!</definedName>
    <definedName name="ClassDeprProd">'[6]Class Allocation'!$E$475:$Q$475</definedName>
    <definedName name="ClassDeprTrans" localSheetId="27">'C-11'!#REF!</definedName>
    <definedName name="ClassDeprTrans" localSheetId="1">#REF!</definedName>
    <definedName name="ClassDeprTrans">'[6]Class Allocation'!$E$476:$Q$476</definedName>
    <definedName name="ClassDeprUG_PrimaryC" localSheetId="27">'C-11'!#REF!</definedName>
    <definedName name="ClassDeprUG_PrimaryC" localSheetId="1">#REF!</definedName>
    <definedName name="ClassDeprUG_PrimaryC">'[6]Class Allocation'!$E$333:$Q$333</definedName>
    <definedName name="ClassDeprUG_PrimaryD" localSheetId="27">'C-11'!#REF!</definedName>
    <definedName name="ClassDeprUG_PrimaryD" localSheetId="1">#REF!</definedName>
    <definedName name="ClassDeprUG_PrimaryD">'[6]Class Allocation'!$E$332:$Q$332</definedName>
    <definedName name="ClassDeprUG_SecondaryC" localSheetId="27">'C-11'!#REF!</definedName>
    <definedName name="ClassDeprUG_SecondaryC" localSheetId="1">#REF!</definedName>
    <definedName name="ClassDeprUG_SecondaryC">'[6]Class Allocation'!$E$335:$Q$335</definedName>
    <definedName name="ClassDeprUG_SecondaryD" localSheetId="27">'C-11'!#REF!</definedName>
    <definedName name="ClassDeprUG_SecondaryD" localSheetId="1">#REF!</definedName>
    <definedName name="ClassDeprUG_SecondaryD">'[6]Class Allocation'!$E$334:$Q$334</definedName>
    <definedName name="ClassDistCP" localSheetId="27">'C-11'!#REF!</definedName>
    <definedName name="ClassDistCP" localSheetId="1">#REF!</definedName>
    <definedName name="ClassDistCP">'[6]Class Allocation'!$E$397:$Q$397</definedName>
    <definedName name="ClassDistCust" localSheetId="27">'C-11'!#REF!</definedName>
    <definedName name="ClassDistCust" localSheetId="1">#REF!</definedName>
    <definedName name="ClassDistCust">'[6]Class Allocation'!$E$399:$Q$399</definedName>
    <definedName name="ClassDistDirect" localSheetId="27">'C-11'!#REF!</definedName>
    <definedName name="ClassDistDirect" localSheetId="1">#REF!</definedName>
    <definedName name="ClassDistDirect">'[6]Class Allocation'!$E$400:$Q$400</definedName>
    <definedName name="ClassDistNCP" localSheetId="27">'C-11'!#REF!</definedName>
    <definedName name="ClassDistNCP" localSheetId="1">#REF!</definedName>
    <definedName name="ClassDistNCP">'[6]Class Allocation'!$E$398:$Q$398</definedName>
    <definedName name="ClassDistProd" localSheetId="27">'C-11'!#REF!</definedName>
    <definedName name="ClassDistProd" localSheetId="1">#REF!</definedName>
    <definedName name="ClassDistProd">'[6]Class Allocation'!$E$396:$Q$396</definedName>
    <definedName name="Classes_IOU" localSheetId="27">'C-11'!#REF!</definedName>
    <definedName name="Classes_IOU" localSheetId="1">#REF!</definedName>
    <definedName name="Classes_IOU">[6]DB!$K$10:$K$19</definedName>
    <definedName name="ClassFixedChargeCosts" localSheetId="27">'C-11'!#REF!</definedName>
    <definedName name="ClassFixedChargeCosts" localSheetId="1">#REF!</definedName>
    <definedName name="ClassFixedChargeCosts">'[6]Class Allocation'!$E$589:$Q$589</definedName>
    <definedName name="classi" localSheetId="73" hidden="1">{#N/A,#N/A,TRUE,"Capa";#N/A,#N/A,TRUE,"Assumptions";#N/A,#N/A,TRUE,"R$LEG_Renda";#N/A,#N/A,TRUE,"USDLEG_Renda";#N/A,#N/A,TRUE,"GAAP_Renda";#N/A,#N/A,TRUE,"CUSTO";#N/A,#N/A,TRUE,"R$Comp";#N/A,#N/A,TRUE,"R$LEG_OE";#N/A,#N/A,TRUE,"USDLEG_OE";#N/A,#N/A,TRUE,"GAAP_OE";#N/A,#N/A,TRUE,"OIDLEGR$";#N/A,#N/A,TRUE,"OIDLEGUSD";#N/A,#N/A,TRUE,"OIDLEGGAAP"}</definedName>
    <definedName name="classi" hidden="1">{#N/A,#N/A,TRUE,"Capa";#N/A,#N/A,TRUE,"Assumptions";#N/A,#N/A,TRUE,"R$LEG_Renda";#N/A,#N/A,TRUE,"USDLEG_Renda";#N/A,#N/A,TRUE,"GAAP_Renda";#N/A,#N/A,TRUE,"CUSTO";#N/A,#N/A,TRUE,"R$Comp";#N/A,#N/A,TRUE,"R$LEG_OE";#N/A,#N/A,TRUE,"USDLEG_OE";#N/A,#N/A,TRUE,"GAAP_OE";#N/A,#N/A,TRUE,"OIDLEGR$";#N/A,#N/A,TRUE,"OIDLEGUSD";#N/A,#N/A,TRUE,"OIDLEGGAAP"}</definedName>
    <definedName name="Classification_Factors">#REF!</definedName>
    <definedName name="Classification_Factors_Table">#REF!</definedName>
    <definedName name="Classified_Revenue_Requirement">#REF!</definedName>
    <definedName name="ClassLightsDepreciation" localSheetId="27">'C-11'!#REF!</definedName>
    <definedName name="ClassLightsDepreciation" localSheetId="1">#REF!</definedName>
    <definedName name="ClassLightsDepreciation">'[6]Class Allocation'!$E$536:$Q$536</definedName>
    <definedName name="ClassLightsExpense" localSheetId="27">'C-11'!#REF!</definedName>
    <definedName name="ClassLightsExpense" localSheetId="1">#REF!</definedName>
    <definedName name="ClassLightsExpense">'[6]Class Allocation'!$E$537:$Q$537</definedName>
    <definedName name="ClassLightsNetPlant" localSheetId="27">'C-11'!#REF!</definedName>
    <definedName name="ClassLightsNetPlant" localSheetId="1">#REF!</definedName>
    <definedName name="ClassLightsNetPlant">'[6]Class Allocation'!$E$535:$Q$535</definedName>
    <definedName name="ClassMSCP" localSheetId="27">'C-11'!#REF!</definedName>
    <definedName name="ClassMSCP" localSheetId="1">#REF!</definedName>
    <definedName name="ClassMSCP">'[6]Class Allocation'!$E$487:$Q$487</definedName>
    <definedName name="ClassMSCust" localSheetId="27">'C-11'!#REF!</definedName>
    <definedName name="ClassMSCust" localSheetId="1">#REF!</definedName>
    <definedName name="ClassMSCust">'[6]Class Allocation'!$E$489:$Q$489</definedName>
    <definedName name="ClassMSEnergy" localSheetId="27">'C-11'!#REF!</definedName>
    <definedName name="ClassMSEnergy" localSheetId="1">#REF!</definedName>
    <definedName name="ClassMSEnergy">'[6]Class Allocation'!$E$484:$Q$484</definedName>
    <definedName name="ClassMSFuel" localSheetId="27">'C-11'!#REF!</definedName>
    <definedName name="ClassMSFuel" localSheetId="1">#REF!</definedName>
    <definedName name="ClassMSFuel">'[6]Class Allocation'!$E$482:$Q$482</definedName>
    <definedName name="ClassMSNCP" localSheetId="27">'C-11'!#REF!</definedName>
    <definedName name="ClassMSNCP" localSheetId="1">#REF!</definedName>
    <definedName name="ClassMSNCP">'[6]Class Allocation'!$E$488:$Q$488</definedName>
    <definedName name="ClassMSProd" localSheetId="27">'C-11'!#REF!</definedName>
    <definedName name="ClassMSProd" localSheetId="1">#REF!</definedName>
    <definedName name="ClassMSProd">'[6]Class Allocation'!$E$485:$Q$485</definedName>
    <definedName name="ClassMSTrans" localSheetId="27">'C-11'!#REF!</definedName>
    <definedName name="ClassMSTrans" localSheetId="1">#REF!</definedName>
    <definedName name="ClassMSTrans">'[6]Class Allocation'!$E$486:$Q$486</definedName>
    <definedName name="ClassNonIncomeTax" localSheetId="27">'C-11'!#REF!</definedName>
    <definedName name="ClassNonIncomeTax" localSheetId="1">#REF!</definedName>
    <definedName name="ClassNonIncomeTax">'[6]Class Allocation'!$E$25:$Q$25</definedName>
    <definedName name="ClassNonPurpowD" localSheetId="27">'C-11'!#REF!</definedName>
    <definedName name="ClassNonPurpowD" localSheetId="1">#REF!</definedName>
    <definedName name="ClassNonPurpowD">'[6]Class Allocation'!$E$389:$Q$389</definedName>
    <definedName name="ClassNonPurpowE" localSheetId="27">'C-11'!#REF!</definedName>
    <definedName name="ClassNonPurpowE" localSheetId="1">#REF!</definedName>
    <definedName name="ClassNonPurpowE">'[6]Class Allocation'!$E$388:$Q$388</definedName>
    <definedName name="ClassOH_PrimaryC" localSheetId="27">'C-11'!#REF!</definedName>
    <definedName name="ClassOH_PrimaryC" localSheetId="1">#REF!</definedName>
    <definedName name="ClassOH_PrimaryC">'[6]Class Allocation'!$E$297:$Q$297</definedName>
    <definedName name="ClassOH_PrimaryD" localSheetId="27">'C-11'!#REF!</definedName>
    <definedName name="ClassOH_PrimaryD" localSheetId="1">#REF!</definedName>
    <definedName name="ClassOH_PrimaryD">'[6]Class Allocation'!$E$296:$Q$296</definedName>
    <definedName name="ClassOH_SecondaryC" localSheetId="27">'C-11'!#REF!</definedName>
    <definedName name="ClassOH_SecondaryC" localSheetId="1">#REF!</definedName>
    <definedName name="ClassOH_SecondaryC">'[6]Class Allocation'!$E$299:$Q$299</definedName>
    <definedName name="ClassOH_SecondaryD" localSheetId="27">'C-11'!#REF!</definedName>
    <definedName name="ClassOH_SecondaryD" localSheetId="1">#REF!</definedName>
    <definedName name="ClassOH_SecondaryD">'[6]Class Allocation'!$E$298:$Q$298</definedName>
    <definedName name="ClassOMCoverage" localSheetId="27">'C-11'!#REF!</definedName>
    <definedName name="ClassOMCoverage" localSheetId="1">#REF!</definedName>
    <definedName name="ClassOMCoverage">'[6]Class Allocation'!$E$22:$Q$22</definedName>
    <definedName name="ClassOtherCP" localSheetId="27">'C-11'!#REF!</definedName>
    <definedName name="ClassOtherCP" localSheetId="1">#REF!</definedName>
    <definedName name="ClassOtherCP">'[6]Class Allocation'!$E$528:$Q$528</definedName>
    <definedName name="ClassOtherCust" localSheetId="27">'C-11'!#REF!</definedName>
    <definedName name="ClassOtherCust" localSheetId="1">#REF!</definedName>
    <definedName name="ClassOtherCust">'[6]Class Allocation'!$E$530:$Q$530</definedName>
    <definedName name="ClassOtherDirect" localSheetId="27">'C-11'!#REF!</definedName>
    <definedName name="ClassOtherDirect" localSheetId="1">#REF!</definedName>
    <definedName name="ClassOtherDirect">'[6]Class Allocation'!$E$531:$Q$531</definedName>
    <definedName name="ClassOtherEnergy" localSheetId="27">'C-11'!#REF!</definedName>
    <definedName name="ClassOtherEnergy" localSheetId="1">#REF!</definedName>
    <definedName name="ClassOtherEnergy">'[6]Class Allocation'!$E$525:$Q$525</definedName>
    <definedName name="ClassOtherNCP" localSheetId="27">'C-11'!#REF!</definedName>
    <definedName name="ClassOtherNCP" localSheetId="1">#REF!</definedName>
    <definedName name="ClassOtherNCP">'[6]Class Allocation'!$E$529:$Q$529</definedName>
    <definedName name="ClassOtherProd" localSheetId="27">'C-11'!#REF!</definedName>
    <definedName name="ClassOtherProd" localSheetId="1">#REF!</definedName>
    <definedName name="ClassOtherProd">'[6]Class Allocation'!$E$526:$Q$526</definedName>
    <definedName name="ClassOtherRev" localSheetId="27">'C-11'!#REF!</definedName>
    <definedName name="ClassOtherRev" localSheetId="1">#REF!</definedName>
    <definedName name="ClassOtherRev">'[6]Class Allocation'!$E$532:$Q$532</definedName>
    <definedName name="ClassOtherSalesEnergy" localSheetId="27">'C-11'!#REF!</definedName>
    <definedName name="ClassOtherSalesEnergy" localSheetId="1">#REF!</definedName>
    <definedName name="ClassOtherSalesEnergy">'[6]Class Allocation'!$E$520:$Q$520</definedName>
    <definedName name="ClassOtherSalesProd" localSheetId="27">'C-11'!#REF!</definedName>
    <definedName name="ClassOtherSalesProd" localSheetId="1">#REF!</definedName>
    <definedName name="ClassOtherSalesProd">'[6]Class Allocation'!$E$521:$Q$521</definedName>
    <definedName name="ClassOtherSalesRev" localSheetId="27">'C-11'!#REF!</definedName>
    <definedName name="ClassOtherSalesRev" localSheetId="1">#REF!</definedName>
    <definedName name="ClassOtherSalesRev">'[6]Class Allocation'!$E$522:$Q$522</definedName>
    <definedName name="ClassOtherTrans" localSheetId="27">'C-11'!#REF!</definedName>
    <definedName name="ClassOtherTrans" localSheetId="1">#REF!</definedName>
    <definedName name="ClassOtherTrans">'[6]Class Allocation'!$E$527:$Q$527</definedName>
    <definedName name="ClassPlantCP" localSheetId="27">'C-11'!#REF!</definedName>
    <definedName name="ClassPlantCP" localSheetId="1">#REF!</definedName>
    <definedName name="ClassPlantCP">'[6]Class Allocation'!$E$458:$Q$458</definedName>
    <definedName name="ClassPlantCust" localSheetId="27">'C-11'!#REF!</definedName>
    <definedName name="ClassPlantCust" localSheetId="1">#REF!</definedName>
    <definedName name="ClassPlantCust">'[6]Class Allocation'!$E$460:$Q$460</definedName>
    <definedName name="ClassPlantDirect" localSheetId="27">'C-11'!#REF!</definedName>
    <definedName name="ClassPlantDirect" localSheetId="1">#REF!</definedName>
    <definedName name="ClassPlantDirect">'[6]Class Allocation'!$E$461:$Q$461</definedName>
    <definedName name="ClassPlantDist" localSheetId="27">'C-11'!#REF!</definedName>
    <definedName name="ClassPlantDist" localSheetId="1">#REF!</definedName>
    <definedName name="ClassPlantDist">'[6]Class Allocation'!$E$314:$Q$314</definedName>
    <definedName name="ClassPlantDistFunc" localSheetId="27">'C-11'!#REF!</definedName>
    <definedName name="ClassPlantDistFunc" localSheetId="1">#REF!</definedName>
    <definedName name="ClassPlantDistFunc">'[6]Class Allocation'!$E$313:$Q$313</definedName>
    <definedName name="ClassPlantDistTotal" localSheetId="27">'C-11'!#REF!</definedName>
    <definedName name="ClassPlantDistTotal" localSheetId="1">#REF!</definedName>
    <definedName name="ClassPlantDistTotal">'[6]Class Allocation'!$D$314</definedName>
    <definedName name="ClassPlantEnergy" localSheetId="27">'C-11'!#REF!</definedName>
    <definedName name="ClassPlantEnergy" localSheetId="1">#REF!</definedName>
    <definedName name="ClassPlantEnergy">'[6]Class Allocation'!$E$455:$Q$455</definedName>
    <definedName name="ClassPlantNCP" localSheetId="27">'C-11'!#REF!</definedName>
    <definedName name="ClassPlantNCP" localSheetId="1">#REF!</definedName>
    <definedName name="ClassPlantNCP">'[6]Class Allocation'!$E$459:$Q$459</definedName>
    <definedName name="ClassPlantProd" localSheetId="27">'C-11'!#REF!</definedName>
    <definedName name="ClassPlantProd" localSheetId="1">#REF!</definedName>
    <definedName name="ClassPlantProd">'[6]Class Allocation'!$E$456:$Q$456</definedName>
    <definedName name="ClassPlantTrans" localSheetId="27">'C-11'!#REF!</definedName>
    <definedName name="ClassPlantTrans" localSheetId="1">#REF!</definedName>
    <definedName name="ClassPlantTrans">'[6]Class Allocation'!$E$457:$Q$457</definedName>
    <definedName name="ClassPropIns" localSheetId="27">'C-11'!#REF!</definedName>
    <definedName name="ClassPropIns" localSheetId="1">#REF!</definedName>
    <definedName name="ClassPropIns">'[6]Class Allocation'!$E$225:$Q$225</definedName>
    <definedName name="ClassPurpowD" localSheetId="27">'C-11'!#REF!</definedName>
    <definedName name="ClassPurpowD" localSheetId="1">#REF!</definedName>
    <definedName name="ClassPurpowD">'[6]Class Allocation'!$E$391:$Q$391</definedName>
    <definedName name="ClassPurpowE" localSheetId="27">'C-11'!#REF!</definedName>
    <definedName name="ClassPurpowE" localSheetId="1">#REF!</definedName>
    <definedName name="ClassPurpowE">'[6]Class Allocation'!$E$390:$Q$390</definedName>
    <definedName name="ClassRates" localSheetId="27">'C-11'!#REF!</definedName>
    <definedName name="ClassRates" localSheetId="1">#REF!</definedName>
    <definedName name="ClassRates">'[6]Class Allocation'!$E$10:$Q$10</definedName>
    <definedName name="ClassRegLiabilityCP" localSheetId="27">'C-11'!#REF!</definedName>
    <definedName name="ClassRegLiabilityCP" localSheetId="1">#REF!</definedName>
    <definedName name="ClassRegLiabilityCP">'[6]Class Allocation'!$E$498:$Q$498</definedName>
    <definedName name="ClassRegLiabilityCust" localSheetId="27">'C-11'!#REF!</definedName>
    <definedName name="ClassRegLiabilityCust" localSheetId="1">#REF!</definedName>
    <definedName name="ClassRegLiabilityCust">'[6]Class Allocation'!$E$500:$Q$500</definedName>
    <definedName name="ClassRegLiabilityNCP" localSheetId="27">'C-11'!#REF!</definedName>
    <definedName name="ClassRegLiabilityNCP" localSheetId="1">#REF!</definedName>
    <definedName name="ClassRegLiabilityNCP">'[6]Class Allocation'!$E$499:$Q$499</definedName>
    <definedName name="ClassRegLiabilityTX" localSheetId="27">'C-11'!#REF!</definedName>
    <definedName name="ClassRegLiabilityTX" localSheetId="1">#REF!</definedName>
    <definedName name="ClassRegLiabilityTX">'[6]Class Allocation'!$E$497:$Q$497</definedName>
    <definedName name="ClassTaxesCP" localSheetId="27">'C-11'!#REF!</definedName>
    <definedName name="ClassTaxesCP" localSheetId="1">#REF!</definedName>
    <definedName name="ClassTaxesCP">'[6]Class Allocation'!$E$449:$Q$449</definedName>
    <definedName name="ClassTaxesCust" localSheetId="27">'C-11'!#REF!</definedName>
    <definedName name="ClassTaxesCust" localSheetId="1">#REF!</definedName>
    <definedName name="ClassTaxesCust">'[6]Class Allocation'!$E$451:$Q$451</definedName>
    <definedName name="ClassTaxesDirect" localSheetId="27">'C-11'!#REF!</definedName>
    <definedName name="ClassTaxesDirect" localSheetId="1">#REF!</definedName>
    <definedName name="ClassTaxesDirect">'[6]Class Allocation'!$E$452:$Q$452</definedName>
    <definedName name="ClassTaxesEnergy" localSheetId="27">'C-11'!#REF!</definedName>
    <definedName name="ClassTaxesEnergy" localSheetId="1">#REF!</definedName>
    <definedName name="ClassTaxesEnergy">'[6]Class Allocation'!$E$446:$Q$446</definedName>
    <definedName name="ClassTaxesNCP" localSheetId="27">'C-11'!#REF!</definedName>
    <definedName name="ClassTaxesNCP" localSheetId="1">#REF!</definedName>
    <definedName name="ClassTaxesNCP">'[6]Class Allocation'!$E$450:$Q$450</definedName>
    <definedName name="ClassTaxesProd" localSheetId="27">'C-11'!#REF!</definedName>
    <definedName name="ClassTaxesProd" localSheetId="1">#REF!</definedName>
    <definedName name="ClassTaxesProd">'[6]Class Allocation'!$E$447:$Q$447</definedName>
    <definedName name="ClassTaxesTrans" localSheetId="27">'C-11'!#REF!</definedName>
    <definedName name="ClassTaxesTrans" localSheetId="1">#REF!</definedName>
    <definedName name="ClassTaxesTrans">'[6]Class Allocation'!$E$448:$Q$448</definedName>
    <definedName name="ClassTOTINcTax" localSheetId="27">'C-11'!#REF!</definedName>
    <definedName name="ClassTOTINcTax" localSheetId="1">#REF!</definedName>
    <definedName name="ClassTOTINcTax">'[6]Class Allocation'!$E$121:$Q$121</definedName>
    <definedName name="ClassTransD" localSheetId="27">'C-11'!#REF!</definedName>
    <definedName name="ClassTransD" localSheetId="1">#REF!</definedName>
    <definedName name="ClassTransD">'[6]Class Allocation'!$E$394:$Q$394</definedName>
    <definedName name="ClassTransE" localSheetId="27">'C-11'!#REF!</definedName>
    <definedName name="ClassTransE" localSheetId="1">#REF!</definedName>
    <definedName name="ClassTransE">'[6]Class Allocation'!$E$393:$Q$393</definedName>
    <definedName name="ClassUG_PrimaryC" localSheetId="27">'C-11'!#REF!</definedName>
    <definedName name="ClassUG_PrimaryC" localSheetId="1">#REF!</definedName>
    <definedName name="ClassUG_PrimaryC">'[6]Class Allocation'!$E$301:$Q$301</definedName>
    <definedName name="ClassUG_PrimaryD" localSheetId="27">'C-11'!#REF!</definedName>
    <definedName name="ClassUG_PrimaryD" localSheetId="1">#REF!</definedName>
    <definedName name="ClassUG_PrimaryD">'[6]Class Allocation'!$E$300:$Q$300</definedName>
    <definedName name="ClassUG_SecondaryC" localSheetId="27">'C-11'!#REF!</definedName>
    <definedName name="ClassUG_SecondaryC" localSheetId="1">#REF!</definedName>
    <definedName name="ClassUG_SecondaryC">'[6]Class Allocation'!$E$303:$Q$303</definedName>
    <definedName name="ClassUG_SecondaryD" localSheetId="27">'C-11'!#REF!</definedName>
    <definedName name="ClassUG_SecondaryD" localSheetId="1">#REF!</definedName>
    <definedName name="ClassUG_SecondaryD">'[6]Class Allocation'!$E$302:$Q$302</definedName>
    <definedName name="clearDtTimerange">#REF!,#REF!,#REF!</definedName>
    <definedName name="client">#REF!</definedName>
    <definedName name="ClientMatter" hidden="1">"b1"</definedName>
    <definedName name="ÇLK" localSheetId="73" hidden="1">{"'comite'!$A$9:$G$44","'comite'!$A$1:$G$6"}</definedName>
    <definedName name="ÇLK" hidden="1">{"'comite'!$A$9:$G$44","'comite'!$A$1:$G$6"}</definedName>
    <definedName name="CLOSBS">#REF!</definedName>
    <definedName name="cLowCol">#REF!</definedName>
    <definedName name="clra1ball" localSheetId="73" hidden="1">'Final Revision'!clra1bp1,'Final Revision'!clra1bp2</definedName>
    <definedName name="clra1ball" localSheetId="5" hidden="1">'Merged Petition - Revised'!clra1bp1,'Merged Petition - Revised'!clra1bp2</definedName>
    <definedName name="clra1ball" hidden="1">clra1bp1,clra1bp2</definedName>
    <definedName name="clra1bp1" localSheetId="73" hidden="1">clra1b1,clra1b2,clra1b3,clra1b4,clra1b5,clra1b6,clra1b7,clra1b8</definedName>
    <definedName name="clra1bp1" localSheetId="5" hidden="1">clra1b1,clra1b2,clra1b3,clra1b4,clra1b5,clra1b6,clra1b7,clra1b8</definedName>
    <definedName name="clra1bp1" hidden="1">clra1b1,clra1b2,clra1b3,clra1b4,clra1b5,clra1b6,clra1b7,clra1b8</definedName>
    <definedName name="clra1bp2" localSheetId="73" hidden="1">clra1b9,clra1b10,clra1b11,clra1b12,clra1b13,clra1b13,clra1b15,clra1b16</definedName>
    <definedName name="clra1bp2" localSheetId="5" hidden="1">clra1b9,clra1b10,clra1b11,clra1b12,clra1b13,clra1b13,clra1b15,clra1b16</definedName>
    <definedName name="clra1bp2" hidden="1">clra1b9,clra1b10,clra1b11,clra1b12,clra1b13,clra1b13,clra1b15,clra1b16</definedName>
    <definedName name="CMC" localSheetId="73" hidden="1">{#N/A,#N/A,FALSE,"GERAL";#N/A,#N/A,FALSE,"012-96";#N/A,#N/A,FALSE,"018-96";#N/A,#N/A,FALSE,"027-96";#N/A,#N/A,FALSE,"059-96";#N/A,#N/A,FALSE,"076-96";#N/A,#N/A,FALSE,"019-97";#N/A,#N/A,FALSE,"021-97";#N/A,#N/A,FALSE,"022-97";#N/A,#N/A,FALSE,"028-97"}</definedName>
    <definedName name="CMC" hidden="1">{#N/A,#N/A,FALSE,"GERAL";#N/A,#N/A,FALSE,"012-96";#N/A,#N/A,FALSE,"018-96";#N/A,#N/A,FALSE,"027-96";#N/A,#N/A,FALSE,"059-96";#N/A,#N/A,FALSE,"076-96";#N/A,#N/A,FALSE,"019-97";#N/A,#N/A,FALSE,"021-97";#N/A,#N/A,FALSE,"022-97";#N/A,#N/A,FALSE,"028-97"}</definedName>
    <definedName name="cmcvm" localSheetId="73" hidden="1">{"Sum WW A",#N/A,FALSE,"FY95SLS";"Sum WW B",#N/A,FALSE,"FY95SLS";"Sum US A",#N/A,FALSE,"FY95SLS";"Sum US B",#N/A,FALSE,"FY95SLS";"Sum US Bocg",#N/A,FALSE,"FY95SLS";"Sum Can A",#N/A,FALSE,"FY95SLS";"Sum Can B",#N/A,FALSE,"FY95SLS";"Sum Europe",#N/A,FALSE,"FY95SLS";"Sum Row",#N/A,FALSE,"FY95SLS"}</definedName>
    <definedName name="cmcvm" hidden="1">{"Sum WW A",#N/A,FALSE,"FY95SLS";"Sum WW B",#N/A,FALSE,"FY95SLS";"Sum US A",#N/A,FALSE,"FY95SLS";"Sum US B",#N/A,FALSE,"FY95SLS";"Sum US Bocg",#N/A,FALSE,"FY95SLS";"Sum Can A",#N/A,FALSE,"FY95SLS";"Sum Can B",#N/A,FALSE,"FY95SLS";"Sum Europe",#N/A,FALSE,"FY95SLS";"Sum Row",#N/A,FALSE,"FY95SLS"}</definedName>
    <definedName name="CN">#REF!</definedName>
    <definedName name="CNAME">#REF!</definedName>
    <definedName name="CNAME1">#REF!</definedName>
    <definedName name="CNAME2">#REF!</definedName>
    <definedName name="CNAME3">#REF!</definedName>
    <definedName name="CNAME4">#REF!</definedName>
    <definedName name="CNAME5">#REF!</definedName>
    <definedName name="CNAME6">#REF!</definedName>
    <definedName name="cnd">#REF!</definedName>
    <definedName name="cnrc2"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rc2"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CNUM">#REF!</definedName>
    <definedName name="co">160</definedName>
    <definedName name="cocd">#REF!</definedName>
    <definedName name="CoCode">#REF!</definedName>
    <definedName name="CODIGO">#REF!</definedName>
    <definedName name="Codigos">#REF!</definedName>
    <definedName name="COE">#REF!</definedName>
    <definedName name="COFINS" localSheetId="73" hidden="1">{"Fecha_Dezembro",#N/A,FALSE,"FECHAMENTO-2002 ";"Defer_Dezermbro",#N/A,FALSE,"DIFERIDO";"Pis_Dezembro",#N/A,FALSE,"PIS COFINS";"Iss_Dezembro",#N/A,FALSE,"ISS"}</definedName>
    <definedName name="COFINS" hidden="1">{"Fecha_Dezembro",#N/A,FALSE,"FECHAMENTO-2002 ";"Defer_Dezermbro",#N/A,FALSE,"DIFERIDO";"Pis_Dezembro",#N/A,FALSE,"PIS COFINS";"Iss_Dezembro",#N/A,FALSE,"ISS"}</definedName>
    <definedName name="cofins1" localSheetId="73" hidden="1">{"Fecha_Outubro",#N/A,FALSE,"FECHAMENTO-2002 ";"Defer_Outubro",#N/A,FALSE,"DIFERIDO";"Pis_Outubro",#N/A,FALSE,"PIS COFINS";"Iss_Outubro",#N/A,FALSE,"ISS"}</definedName>
    <definedName name="cofins1" hidden="1">{"Fecha_Outubro",#N/A,FALSE,"FECHAMENTO-2002 ";"Defer_Outubro",#N/A,FALSE,"DIFERIDO";"Pis_Outubro",#N/A,FALSE,"PIS COFINS";"Iss_Outubro",#N/A,FALSE,"ISS"}</definedName>
    <definedName name="cofins2" localSheetId="73" hidden="1">{#N/A,#N/A,FALSE,"Extra2";#N/A,#N/A,FALSE,"Comp2";#N/A,#N/A,FALSE,"Ret-PL"}</definedName>
    <definedName name="cofins2" hidden="1">{#N/A,#N/A,FALSE,"Extra2";#N/A,#N/A,FALSE,"Comp2";#N/A,#N/A,FALSE,"Ret-PL"}</definedName>
    <definedName name="cogs">#REF!</definedName>
    <definedName name="COGstandard" localSheetId="73" hidden="1">{#N/A,#N/A,FALSE,"Pharm";#N/A,#N/A,FALSE,"WWCM"}</definedName>
    <definedName name="COGstandard" hidden="1">{#N/A,#N/A,FALSE,"Pharm";#N/A,#N/A,FALSE,"WWCM"}</definedName>
    <definedName name="Collection_schedule">#REF!</definedName>
    <definedName name="ColRowBand">OR(AND(CELL("col")=COLUMN(),ROW()&lt;=CELL("ROW")),AND(CELL("row")=ROW(),COLUMN()&lt;=CELL("col")))</definedName>
    <definedName name="ColumnTitle1">#REF!</definedName>
    <definedName name="ColumnTitle2">#REF!</definedName>
    <definedName name="ColumnTitle3">#REF!</definedName>
    <definedName name="com">#REF!</definedName>
    <definedName name="com_switch">#REF!</definedName>
    <definedName name="comite" localSheetId="73" hidden="1">{"'comite'!$A$9:$G$44","'comite'!$A$1:$G$6"}</definedName>
    <definedName name="comite" hidden="1">{"'comite'!$A$9:$G$44","'comite'!$A$1:$G$6"}</definedName>
    <definedName name="comm">#REF!</definedName>
    <definedName name="comm2">#REF!</definedName>
    <definedName name="comm3" localSheetId="73" hidden="1">{#N/A,#N/A,FALSE,"Créances";#N/A,#N/A,FALSE,"Effectifs";#N/A,#N/A,FALSE,"SI"}</definedName>
    <definedName name="comm3" hidden="1">{#N/A,#N/A,FALSE,"Créances";#N/A,#N/A,FALSE,"Effectifs";#N/A,#N/A,FALSE,"SI"}</definedName>
    <definedName name="Comment5" localSheetId="73" hidden="1">{#N/A,#N/A,FALSE,"OUT  AREC"}</definedName>
    <definedName name="Comment5" hidden="1">{#N/A,#N/A,FALSE,"OUT  AREC"}</definedName>
    <definedName name="Commentary" localSheetId="73" hidden="1">{#N/A,#N/A,FALSE,"OUT  AREC"}</definedName>
    <definedName name="Commentary" hidden="1">{#N/A,#N/A,FALSE,"OUT  AREC"}</definedName>
    <definedName name="Comments_CIG_FW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ents_CIG_FW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Commissions">#REF!</definedName>
    <definedName name="Commissions_Exp">#REF!</definedName>
    <definedName name="Commitments" localSheetId="73" hidden="1">{#N/A,#N/A,FALSE,"Che-Ga";#N/A,#N/A,FALSE,"Iv-Sm";#N/A,#N/A,FALSE,"So-We";#N/A,#N/A,FALSE,"Me-Po";#N/A,#N/A,FALSE,"Be-Bo";#N/A,#N/A,FALSE,"Cha-Ki";#N/A,#N/A,FALSE,"In";#N/A,#N/A,FALSE,"Schedule 23";#N/A,#N/A,FALSE,"Schedule 22";#N/A,#N/A,FALSE,"WACC"}</definedName>
    <definedName name="Commitments" hidden="1">{#N/A,#N/A,FALSE,"Che-Ga";#N/A,#N/A,FALSE,"Iv-Sm";#N/A,#N/A,FALSE,"So-We";#N/A,#N/A,FALSE,"Me-Po";#N/A,#N/A,FALSE,"Be-Bo";#N/A,#N/A,FALSE,"Cha-Ki";#N/A,#N/A,FALSE,"In";#N/A,#N/A,FALSE,"Schedule 23";#N/A,#N/A,FALSE,"Schedule 22";#N/A,#N/A,FALSE,"WACC"}</definedName>
    <definedName name="COMMON_STOCK" hidden="1">"COMMON_STOCK"</definedName>
    <definedName name="CommonCurrency">#REF!</definedName>
    <definedName name="commondiv">#REF!</definedName>
    <definedName name="CommonDividendsPaid">#REF!</definedName>
    <definedName name="Comp">#REF!</definedName>
    <definedName name="Comp_Exp">#REF!</definedName>
    <definedName name="comp21" hidden="1">#REF!</definedName>
    <definedName name="comp22" hidden="1">#REF!</definedName>
    <definedName name="comp23" hidden="1">#REF!</definedName>
    <definedName name="comp24" hidden="1">#REF!</definedName>
    <definedName name="comp25" hidden="1">#REF!</definedName>
    <definedName name="comp26" hidden="1">#REF!</definedName>
    <definedName name="comp27" hidden="1">#REF!</definedName>
    <definedName name="comp28" hidden="1">#REF!</definedName>
    <definedName name="comp29" hidden="1">#REF!</definedName>
    <definedName name="comp30" hidden="1">#REF!</definedName>
    <definedName name="comp31" hidden="1">#REF!</definedName>
    <definedName name="comp32" hidden="1">#REF!</definedName>
    <definedName name="comp33" hidden="1">#REF!</definedName>
    <definedName name="comp34" hidden="1">#REF!</definedName>
    <definedName name="comp35" hidden="1">#REF!</definedName>
    <definedName name="comp36" hidden="1">#REF!</definedName>
    <definedName name="companies">#REF!</definedName>
    <definedName name="COMPANY">#REF!</definedName>
    <definedName name="COMPANY_ADDRESS" hidden="1">"COMPANY_ADDRESS"</definedName>
    <definedName name="Company_Events">#REF!</definedName>
    <definedName name="Company_Events_Exp">#REF!</definedName>
    <definedName name="Company_Name">"Cavalier Homes, Inc."</definedName>
    <definedName name="Company_Name1" hidden="1">#REF!</definedName>
    <definedName name="Company_Name6" hidden="1">#REF!</definedName>
    <definedName name="COMPANY_PHONE" hidden="1">"COMPANY_PHONE"</definedName>
    <definedName name="COMPANY_STREET1" hidden="1">"COMPANY_STREET1"</definedName>
    <definedName name="COMPANY_STREET2" hidden="1">"COMPANY_STREET2"</definedName>
    <definedName name="COMPANY_TICKER" hidden="1">"COMPANY_TICKER"</definedName>
    <definedName name="COMPANY_WEBSITE" hidden="1">"COMPANY_WEBSITE"</definedName>
    <definedName name="COMPANY_ZIP" hidden="1">"COMPANY_ZIP"</definedName>
    <definedName name="Company1">#REF!</definedName>
    <definedName name="Company10">#REF!</definedName>
    <definedName name="Company11">#REF!</definedName>
    <definedName name="Company12">#REF!</definedName>
    <definedName name="Company13">#REF!</definedName>
    <definedName name="Company14">#REF!</definedName>
    <definedName name="Company15">#REF!</definedName>
    <definedName name="Company16">#REF!</definedName>
    <definedName name="Company17">#REF!</definedName>
    <definedName name="Company18">#REF!</definedName>
    <definedName name="Company19">#REF!</definedName>
    <definedName name="Company2">#REF!</definedName>
    <definedName name="Company20">#REF!</definedName>
    <definedName name="Company21">#REF!</definedName>
    <definedName name="Company22">#REF!</definedName>
    <definedName name="Company23">#REF!</definedName>
    <definedName name="Company24">#REF!</definedName>
    <definedName name="Company25">#REF!</definedName>
    <definedName name="Company3">#REF!</definedName>
    <definedName name="Company4">#REF!</definedName>
    <definedName name="Company5">#REF!</definedName>
    <definedName name="Company6">#REF!</definedName>
    <definedName name="Company7">#REF!</definedName>
    <definedName name="Company8">#REF!</definedName>
    <definedName name="Company9">#REF!</definedName>
    <definedName name="CompanyHQ">#REF!</definedName>
    <definedName name="CompanyName" hidden="1">#REF!</definedName>
    <definedName name="ComparableAnalysis">#REF!</definedName>
    <definedName name="ComparatEU" localSheetId="73" hidden="1">{#N/A,#N/A,FALSE,"Hip.Bas";#N/A,#N/A,FALSE,"ventas";#N/A,#N/A,FALSE,"ingre-Año";#N/A,#N/A,FALSE,"ventas-Año";#N/A,#N/A,FALSE,"Costepro";#N/A,#N/A,FALSE,"inversion";#N/A,#N/A,FALSE,"personal";#N/A,#N/A,FALSE,"Gastos-V";#N/A,#N/A,FALSE,"Circulante";#N/A,#N/A,FALSE,"CONSOLI";#N/A,#N/A,FALSE,"Es-Fin";#N/A,#N/A,FALSE,"Margen-P"}</definedName>
    <definedName name="ComparatEU" hidden="1">{#N/A,#N/A,FALSE,"Hip.Bas";#N/A,#N/A,FALSE,"ventas";#N/A,#N/A,FALSE,"ingre-Año";#N/A,#N/A,FALSE,"ventas-Año";#N/A,#N/A,FALSE,"Costepro";#N/A,#N/A,FALSE,"inversion";#N/A,#N/A,FALSE,"personal";#N/A,#N/A,FALSE,"Gastos-V";#N/A,#N/A,FALSE,"Circulante";#N/A,#N/A,FALSE,"CONSOLI";#N/A,#N/A,FALSE,"Es-Fin";#N/A,#N/A,FALSE,"Margen-P"}</definedName>
    <definedName name="comparison_1" localSheetId="73" hidden="1">{"bs",#N/A,FALSE,"SCF"}</definedName>
    <definedName name="comparison_1" hidden="1">{"bs",#N/A,FALSE,"SCF"}</definedName>
    <definedName name="comparison_2" localSheetId="73" hidden="1">{"bs",#N/A,FALSE,"SCF"}</definedName>
    <definedName name="comparison_2" hidden="1">{"bs",#N/A,FALSE,"SCF"}</definedName>
    <definedName name="CompIOU" localSheetId="27">'C-11'!#REF!</definedName>
    <definedName name="CompIOU" localSheetId="1">#REF!</definedName>
    <definedName name="CompIOU">[12]Setup!$D$16</definedName>
    <definedName name="completenonpermanent">#REF!</definedName>
    <definedName name="completepermanent">#REF!</definedName>
    <definedName name="CompletionDate">#REF!</definedName>
    <definedName name="compnam" hidden="1">#REF!</definedName>
    <definedName name="Component_Types">#REF!</definedName>
    <definedName name="comppermtotal">#REF!</definedName>
    <definedName name="CompRange1" localSheetId="73" hidden="1">OFFSET(CompRange1Main,9,0,COUNTA(CompRange1Main)-COUNTA(#REF!),1)</definedName>
    <definedName name="CompRange1" hidden="1">OFFSET(CompRange1Main,9,0,COUNTA(CompRange1Main)-COUNTA(#REF!),1)</definedName>
    <definedName name="CompRange1Main" hidden="1">#REF!</definedName>
    <definedName name="CompRange2" localSheetId="73" hidden="1">OFFSET(CompRange2Main,9,0,COUNTA(CompRange2Main)-COUNTA(#REF!),1)</definedName>
    <definedName name="CompRange2" hidden="1">OFFSET(CompRange2Main,9,0,COUNTA(CompRange2Main)-COUNTA(#REF!),1)</definedName>
    <definedName name="CompRange2Main" hidden="1">#REF!</definedName>
    <definedName name="COMPSPO" hidden="1">#REF!</definedName>
    <definedName name="concentrate_Q3">#REF!</definedName>
    <definedName name="concentrate_Q4">#REF!</definedName>
    <definedName name="CONCIL_SOBREGIRO" localSheetId="73" hidden="1">{"Others",#N/A,TRUE,"OTHERS";"Análisis Ingresos por Familia","HojaI",TRUE,"MDFeb97";"Análisis Ingresos por Marca","HojaII",TRUE,"MDFeb97";"Costos y Desvíos por Marca","HojaIII",TRUE,"MDFeb97";"Control de Costos","HojaIV",TRUE,"MDFeb97"}</definedName>
    <definedName name="CONCIL_SOBREGIRO" hidden="1">{"Others",#N/A,TRUE,"OTHERS";"Análisis Ingresos por Familia","HojaI",TRUE,"MDFeb97";"Análisis Ingresos por Marca","HojaII",TRUE,"MDFeb97";"Costos y Desvíos por Marca","HojaIII",TRUE,"MDFeb97";"Control de Costos","HojaIV",TRUE,"MDFeb97"}</definedName>
    <definedName name="CONFIG">#REF!</definedName>
    <definedName name="Confused" hidden="1">#REF!</definedName>
    <definedName name="CONNECTED">#REF!</definedName>
    <definedName name="ConsDebt">#REF!</definedName>
    <definedName name="ConSeg">#REF!</definedName>
    <definedName name="consejo" localSheetId="73" hidden="1">{#N/A,#N/A,FALSE,"voz corporativa";#N/A,#N/A,FALSE,"Transmisión de datos";#N/A,#N/A,FALSE,"Videoconferencia";#N/A,#N/A,FALSE,"Correo electrónico";#N/A,#N/A,FALSE,"Correo de voz";#N/A,#N/A,FALSE,"Megafax";#N/A,#N/A,FALSE,"Edi";#N/A,#N/A,FALSE,"Internet";#N/A,#N/A,FALSE,"VSAT";#N/A,#N/A,FALSE,"ing ult. milla"}</definedName>
    <definedName name="consejo" hidden="1">{#N/A,#N/A,FALSE,"voz corporativa";#N/A,#N/A,FALSE,"Transmisión de datos";#N/A,#N/A,FALSE,"Videoconferencia";#N/A,#N/A,FALSE,"Correo electrónico";#N/A,#N/A,FALSE,"Correo de voz";#N/A,#N/A,FALSE,"Megafax";#N/A,#N/A,FALSE,"Edi";#N/A,#N/A,FALSE,"Internet";#N/A,#N/A,FALSE,"VSAT";#N/A,#N/A,FALSE,"ing ult. milla"}</definedName>
    <definedName name="ConsEquity">#REF!</definedName>
    <definedName name="Consideration">#REF!</definedName>
    <definedName name="Consol_File_Area">#REF!</definedName>
    <definedName name="Consol_Files">#REF!</definedName>
    <definedName name="CONST._END">#REF!</definedName>
    <definedName name="CONST._START">#REF!</definedName>
    <definedName name="Constant.LargeNumber">1E+99</definedName>
    <definedName name="Constant.MiY">12</definedName>
    <definedName name="Constant.ModelMaxYears">#REF!</definedName>
    <definedName name="Constant.TotalJournalEntriesPerPeriod">#REF!</definedName>
    <definedName name="Construction_billing">#REF!</definedName>
    <definedName name="Consulting">#REF!</definedName>
    <definedName name="Consulting_Exp">#REF!</definedName>
    <definedName name="CONSUMPtoUNIT">#REF!</definedName>
    <definedName name="cont_prc">#REF!</definedName>
    <definedName name="CONT02092000.4" localSheetId="73" hidden="1">{#N/A,#N/A,FALSE,"1321";#N/A,#N/A,FALSE,"1324";#N/A,#N/A,FALSE,"1333";#N/A,#N/A,FALSE,"1371"}</definedName>
    <definedName name="CONT02092000.4" hidden="1">{#N/A,#N/A,FALSE,"1321";#N/A,#N/A,FALSE,"1324";#N/A,#N/A,FALSE,"1333";#N/A,#N/A,FALSE,"1371"}</definedName>
    <definedName name="content">#REF!</definedName>
    <definedName name="ContentsHelp" hidden="1">#REF!</definedName>
    <definedName name="Contingency">#REF!</definedName>
    <definedName name="Contract">#REF!</definedName>
    <definedName name="Contract_Desc">#REF!</definedName>
    <definedName name="CONTRACT_OK">#REF!</definedName>
    <definedName name="contracted_energy">#REF!</definedName>
    <definedName name="Contributions">#REF!</definedName>
    <definedName name="Conv">#REF!</definedName>
    <definedName name="convdebtrate">#REF!</definedName>
    <definedName name="convdebtshares">#REF!</definedName>
    <definedName name="Convenção" localSheetId="73" hidden="1">{"TotalGeralDespesasPorArea",#N/A,FALSE,"VinculosAccessEfetivo"}</definedName>
    <definedName name="Convenção" hidden="1">{"TotalGeralDespesasPorArea",#N/A,FALSE,"VinculosAccessEfetivo"}</definedName>
    <definedName name="ConversionFactor">#REF!</definedName>
    <definedName name="ConversionToggle">#REF!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ertibleDebt">#REF!</definedName>
    <definedName name="ConvertibleDebt1">#REF!</definedName>
    <definedName name="ConvertibleDebt2">#REF!</definedName>
    <definedName name="ConvertibleDebt3">#REF!</definedName>
    <definedName name="ConvertibleDebt4">#REF!</definedName>
    <definedName name="ConvertibleDebtShares1">#REF!</definedName>
    <definedName name="ConvertibleDebtShares2">#REF!</definedName>
    <definedName name="ConvertibleDebtShares3">#REF!</definedName>
    <definedName name="ConvertibleDebtShares4">#REF!</definedName>
    <definedName name="ConvertiblePreferredBookValue">#REF!</definedName>
    <definedName name="ConvertiblePreferredBookValue1">#REF!</definedName>
    <definedName name="ConvertiblePreferredBookValue2">#REF!</definedName>
    <definedName name="ConvertiblePreferredLiquidValue">#REF!</definedName>
    <definedName name="ConvertiblePreferredLiquidValue1">#REF!</definedName>
    <definedName name="ConvertiblePreferredLiquidValue2">#REF!</definedName>
    <definedName name="ConvertiblePreferredShares1">#REF!</definedName>
    <definedName name="ConvertiblePreferredShares2">#REF!</definedName>
    <definedName name="ConvPrefHide">#REF!</definedName>
    <definedName name="convprefrate">#REF!</definedName>
    <definedName name="convprefshares">#REF!</definedName>
    <definedName name="convpricedebt">#REF!</definedName>
    <definedName name="convpricepref">#REF!</definedName>
    <definedName name="cooper2" localSheetId="73" hidden="1">{#N/A,#N/A,TRUE,"Pro Forma";#N/A,#N/A,TRUE,"PF_Bal";#N/A,#N/A,TRUE,"PF_INC";#N/A,#N/A,TRUE,"CBE";#N/A,#N/A,TRUE,"SWK"}</definedName>
    <definedName name="cooper2" hidden="1">{#N/A,#N/A,TRUE,"Pro Forma";#N/A,#N/A,TRUE,"PF_Bal";#N/A,#N/A,TRUE,"PF_INC";#N/A,#N/A,TRUE,"CBE";#N/A,#N/A,TRUE,"SWK"}</definedName>
    <definedName name="CoPackFrom">#REF!</definedName>
    <definedName name="CoPackTo">#REF!</definedName>
    <definedName name="copiaranch"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iaranch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Copy" localSheetId="73" hidden="1">{#N/A,#N/A,FALSE,"Aging Summary";#N/A,#N/A,FALSE,"Ratio Analysis";#N/A,#N/A,FALSE,"Test 120 Day Accts";#N/A,#N/A,FALSE,"Tickmarks"}</definedName>
    <definedName name="Copy" hidden="1">{#N/A,#N/A,FALSE,"Aging Summary";#N/A,#N/A,FALSE,"Ratio Analysis";#N/A,#N/A,FALSE,"Test 120 Day Accts";#N/A,#N/A,FALSE,"Tickmarks"}</definedName>
    <definedName name="Copy_1">#REF!</definedName>
    <definedName name="copy1" localSheetId="73" hidden="1">{#N/A,#N/A,FALSE,"Pharm";#N/A,#N/A,FALSE,"WWCM"}</definedName>
    <definedName name="copy1" hidden="1">{#N/A,#N/A,FALSE,"Pharm";#N/A,#N/A,FALSE,"WWCM"}</definedName>
    <definedName name="COPY2" localSheetId="73" hidden="1">{#N/A,#N/A,FALSE,"Pharm";#N/A,#N/A,FALSE,"WWCM"}</definedName>
    <definedName name="COPY2" hidden="1">{#N/A,#N/A,FALSE,"Pharm";#N/A,#N/A,FALSE,"WWCM"}</definedName>
    <definedName name="copy233" localSheetId="73" hidden="1">{#N/A,#N/A,FALSE,"Pharm";#N/A,#N/A,FALSE,"WWCM"}</definedName>
    <definedName name="copy233" hidden="1">{#N/A,#N/A,FALSE,"Pharm";#N/A,#N/A,FALSE,"WWCM"}</definedName>
    <definedName name="copy33" localSheetId="73" hidden="1">{#N/A,#N/A,FALSE,"Pharm";#N/A,#N/A,FALSE,"WWCM"}</definedName>
    <definedName name="copy33" hidden="1">{#N/A,#N/A,FALSE,"Pharm";#N/A,#N/A,FALSE,"WWCM"}</definedName>
    <definedName name="copy38" localSheetId="73" hidden="1">{#N/A,#N/A,FALSE,"Pharm";#N/A,#N/A,FALSE,"WWCM"}</definedName>
    <definedName name="copy38" hidden="1">{#N/A,#N/A,FALSE,"Pharm";#N/A,#N/A,FALSE,"WWCM"}</definedName>
    <definedName name="copyStart">#REF!</definedName>
    <definedName name="Corp_EDW">#REF!</definedName>
    <definedName name="COS">#REF!</definedName>
    <definedName name="CoS_FPA_EDW">#REF!</definedName>
    <definedName name="COST">#REF!</definedName>
    <definedName name="COST_CAPITAL_RATE">#REF!</definedName>
    <definedName name="Cost_of_Construction">#REF!</definedName>
    <definedName name="Cost_of_Construction_Exp">#REF!</definedName>
    <definedName name="COST_REVENUE" hidden="1">"COST_REVENUE"</definedName>
    <definedName name="Cost_Volume">#REF!</definedName>
    <definedName name="CostAllocation" localSheetId="27">'C-11'!#REF!</definedName>
    <definedName name="CostAllocation" localSheetId="1">#REF!</definedName>
    <definedName name="CostAllocation">[13]!Table13[CostAllocation List]</definedName>
    <definedName name="COSTOFCAPITAL">#REF!</definedName>
    <definedName name="CostOfDebt">#REF!</definedName>
    <definedName name="CostOfGoodsSold">#REF!</definedName>
    <definedName name="COSTS">#REF!</definedName>
    <definedName name="CostToComplete">#REF!</definedName>
    <definedName name="coun" localSheetId="73" hidden="1">{#N/A,#N/A,FALSE,"Assessment";#N/A,#N/A,FALSE,"Staffing";#N/A,#N/A,FALSE,"Hires";#N/A,#N/A,FALSE,"Assumptions"}</definedName>
    <definedName name="coun" hidden="1">{#N/A,#N/A,FALSE,"Assessment";#N/A,#N/A,FALSE,"Staffing";#N/A,#N/A,FALSE,"Hires";#N/A,#N/A,FALSE,"Assumptions"}</definedName>
    <definedName name="COUNT2" localSheetId="73" hidden="1">{#N/A,#N/A,FALSE,"Assessment";#N/A,#N/A,FALSE,"Staffing";#N/A,#N/A,FALSE,"Hires";#N/A,#N/A,FALSE,"Assumptions"}</definedName>
    <definedName name="COUNT2" hidden="1">{#N/A,#N/A,FALSE,"Assessment";#N/A,#N/A,FALSE,"Staffing";#N/A,#N/A,FALSE,"Hires";#N/A,#N/A,FALSE,"Assumptions"}</definedName>
    <definedName name="Countries">#REF!</definedName>
    <definedName name="Country_Name1" hidden="1">#REF!</definedName>
    <definedName name="Country_Name2" hidden="1">#REF!</definedName>
    <definedName name="Country_Name3" hidden="1">#REF!</definedName>
    <definedName name="Country_Name4" hidden="1">#REF!</definedName>
    <definedName name="Country_Name5" hidden="1">#REF!</definedName>
    <definedName name="Country_Name6" hidden="1">#REF!</definedName>
    <definedName name="cov">#REF!</definedName>
    <definedName name="Cov.A1">#REF!</definedName>
    <definedName name="Cov.A2">#REF!</definedName>
    <definedName name="Cov.A3">#REF!</definedName>
    <definedName name="Cov.B1">#REF!</definedName>
    <definedName name="Cov.B2">#REF!</definedName>
    <definedName name="Cov.B3">#REF!</definedName>
    <definedName name="Cov.C1">#REF!</definedName>
    <definedName name="Cov.C2">#REF!</definedName>
    <definedName name="Cov.C3">#REF!</definedName>
    <definedName name="Cov.D1">#REF!</definedName>
    <definedName name="Cov.D2">#REF!</definedName>
    <definedName name="Cov.D3">#REF!</definedName>
    <definedName name="COVD">#REF!</definedName>
    <definedName name="cp">#REF!</definedName>
    <definedName name="CP4PCACtype" localSheetId="27">'C-11'!#REF!</definedName>
    <definedName name="CP4PCACtype" localSheetId="1">#REF!</definedName>
    <definedName name="CP4PCACtype">[12]Setup!#REF!</definedName>
    <definedName name="CPclasses" localSheetId="27">'C-11'!#REF!,'C-11'!#REF!,'C-11'!#REF!,'C-11'!#REF!</definedName>
    <definedName name="CPclasses" localSheetId="1">#REF!,#REF!,#REF!,#REF!</definedName>
    <definedName name="CPclasses">[12]Setup!$G$3,[12]Setup!#REF!,[12]Setup!#REF!,[12]Setup!#REF!</definedName>
    <definedName name="CPE_Hourly">#REF!</definedName>
    <definedName name="CPGA_Annual">#REF!</definedName>
    <definedName name="CPI">#REF!</definedName>
    <definedName name="CPL_Consolidation_Ind1" hidden="1">#REF!</definedName>
    <definedName name="CPL_Consolidation_Ind5" hidden="1">#REF!</definedName>
    <definedName name="CPL_Line_Level_31" hidden="1">#REF!</definedName>
    <definedName name="CPL_Line_Level_32" hidden="1">#REF!</definedName>
    <definedName name="CPL_Line_Level_33" hidden="1">#REF!</definedName>
    <definedName name="CPL_Line_Level_34" hidden="1">#REF!</definedName>
    <definedName name="CPL_Line_Level_35" hidden="1">#REF!</definedName>
    <definedName name="CPL_Line_Level_36" hidden="1">#REF!</definedName>
    <definedName name="CPL_Line_Name1" hidden="1">#REF!</definedName>
    <definedName name="CPL_Line_Name2" hidden="1">#REF!</definedName>
    <definedName name="CPL_Line_Name3" hidden="1">#REF!</definedName>
    <definedName name="CPL_Line_Name4" hidden="1">#REF!</definedName>
    <definedName name="CPL_Line_Name5" hidden="1">#REF!</definedName>
    <definedName name="CPL_Line_Name6" hidden="1">#REF!</definedName>
    <definedName name="CPL_Line_Name9" hidden="1">#REF!</definedName>
    <definedName name="CPL_Line_Nbr1" hidden="1">#REF!</definedName>
    <definedName name="CPL_Line_Nbr2" hidden="1">#REF!</definedName>
    <definedName name="CPL_Line_Nbr3" hidden="1">#REF!</definedName>
    <definedName name="CPL_Line_Nbr4" hidden="1">#REF!</definedName>
    <definedName name="CPL_Line_Nbr5" hidden="1">#REF!</definedName>
    <definedName name="CPL_Line_Nbr6" hidden="1">#REF!</definedName>
    <definedName name="CPL_Line_Nbr9" hidden="1">#REF!</definedName>
    <definedName name="CQWC" localSheetId="73" hidden="1">{#N/A,#N/A,TRUE,"Capa";#N/A,#N/A,TRUE,"Assumptions";#N/A,#N/A,TRUE,"R$LEG_Renda";#N/A,#N/A,TRUE,"USDLEG_Renda";#N/A,#N/A,TRUE,"GAAP_Renda";#N/A,#N/A,TRUE,"CUSTO";#N/A,#N/A,TRUE,"R$Comp";#N/A,#N/A,TRUE,"R$LEG_OE";#N/A,#N/A,TRUE,"USDLEG_OE";#N/A,#N/A,TRUE,"GAAP_OE";#N/A,#N/A,TRUE,"OIDLEGR$";#N/A,#N/A,TRUE,"OIDLEGUSD";#N/A,#N/A,TRUE,"OIDLEGGAAP"}</definedName>
    <definedName name="CQWC" hidden="1">{#N/A,#N/A,TRUE,"Capa";#N/A,#N/A,TRUE,"Assumptions";#N/A,#N/A,TRUE,"R$LEG_Renda";#N/A,#N/A,TRUE,"USDLEG_Renda";#N/A,#N/A,TRUE,"GAAP_Renda";#N/A,#N/A,TRUE,"CUSTO";#N/A,#N/A,TRUE,"R$Comp";#N/A,#N/A,TRUE,"R$LEG_OE";#N/A,#N/A,TRUE,"USDLEG_OE";#N/A,#N/A,TRUE,"GAAP_OE";#N/A,#N/A,TRUE,"OIDLEGR$";#N/A,#N/A,TRUE,"OIDLEGUSD";#N/A,#N/A,TRUE,"OIDLEGGAAP"}</definedName>
    <definedName name="cr_tbwc_stock_sheet1">#REF!</definedName>
    <definedName name="CreateCYF">#REF!</definedName>
    <definedName name="CreateTable" hidden="1">#REF!</definedName>
    <definedName name="CRIT1">#REF!</definedName>
    <definedName name="CRIT2">#REF!</definedName>
    <definedName name="CRIT3">#REF!</definedName>
    <definedName name="CRIT4">#REF!</definedName>
    <definedName name="CRIT5">#REF!</definedName>
    <definedName name="_xlnm.Criteria">#REF!</definedName>
    <definedName name="CRPct.pid">#REF!</definedName>
    <definedName name="cry">#REF!</definedName>
    <definedName name="CS">#REF!</definedName>
    <definedName name="cs_2001">#REF!</definedName>
    <definedName name="cs_2002">#REF!</definedName>
    <definedName name="cs_2003">#REF!</definedName>
    <definedName name="cs_2004">#REF!</definedName>
    <definedName name="CSA" localSheetId="73" hidden="1">{#N/A,#N/A,FALSE,"Aging Summary";#N/A,#N/A,FALSE,"Ratio Analysis";#N/A,#N/A,FALSE,"Test 120 Day Accts";#N/A,#N/A,FALSE,"Tickmarks"}</definedName>
    <definedName name="CSA" hidden="1">{#N/A,#N/A,FALSE,"Aging Summary";#N/A,#N/A,FALSE,"Ratio Analysis";#N/A,#N/A,FALSE,"Test 120 Day Accts";#N/A,#N/A,FALSE,"Tickmarks"}</definedName>
    <definedName name="csDesignMode">0</definedName>
    <definedName name="csf" localSheetId="73" hidden="1">{#N/A,#N/A,FALSE,"Synth";"parc_DC",#N/A,FALSE,"parc";#N/A,#N/A,FALSE,"CA prest";#N/A,#N/A,FALSE,"Ratio CA";#N/A,#N/A,FALSE,"Trafic";"CR_GSM_acté_DC",#N/A,FALSE,"CR GSM_acté";#N/A,#N/A,FALSE,"Abonnés";#N/A,#N/A,FALSE,"Créances";#N/A,#N/A,FALSE,"Effectifs"}</definedName>
    <definedName name="csf" hidden="1">{#N/A,#N/A,FALSE,"Synth";"parc_DC",#N/A,FALSE,"parc";#N/A,#N/A,FALSE,"CA prest";#N/A,#N/A,FALSE,"Ratio CA";#N/A,#N/A,FALSE,"Trafic";"CR_GSM_acté_DC",#N/A,FALSE,"CR GSM_acté";#N/A,#N/A,FALSE,"Abonnés";#N/A,#N/A,FALSE,"Créances";#N/A,#N/A,FALSE,"Effectifs"}</definedName>
    <definedName name="CSG" localSheetId="73" hidden="1">{"cap_structure",#N/A,FALSE,"Graph-Mkt Cap";"price",#N/A,FALSE,"Graph-Price";"ebit",#N/A,FALSE,"Graph-EBITDA";"ebitda",#N/A,FALSE,"Graph-EBITDA"}</definedName>
    <definedName name="CSG" hidden="1">{"cap_structure",#N/A,FALSE,"Graph-Mkt Cap";"price",#N/A,FALSE,"Graph-Price";"ebit",#N/A,FALSE,"Graph-EBITDA";"ebitda",#N/A,FALSE,"Graph-EBITDA"}</definedName>
    <definedName name="CSLL">#REF!</definedName>
    <definedName name="csvMth">#REF!</definedName>
    <definedName name="csvPlan">#REF!</definedName>
    <definedName name="CT" hidden="1">#REF!</definedName>
    <definedName name="ct_2">#REF!</definedName>
    <definedName name="CTH" localSheetId="73" hidden="1">{#N/A,#N/A,FALSE,"GERAL";#N/A,#N/A,FALSE,"012-96";#N/A,#N/A,FALSE,"018-96";#N/A,#N/A,FALSE,"027-96";#N/A,#N/A,FALSE,"059-96";#N/A,#N/A,FALSE,"076-96";#N/A,#N/A,FALSE,"019-97";#N/A,#N/A,FALSE,"021-97";#N/A,#N/A,FALSE,"022-97";#N/A,#N/A,FALSE,"028-97"}</definedName>
    <definedName name="CTH" hidden="1">{#N/A,#N/A,FALSE,"GERAL";#N/A,#N/A,FALSE,"012-96";#N/A,#N/A,FALSE,"018-96";#N/A,#N/A,FALSE,"027-96";#N/A,#N/A,FALSE,"059-96";#N/A,#N/A,FALSE,"076-96";#N/A,#N/A,FALSE,"019-97";#N/A,#N/A,FALSE,"021-97";#N/A,#N/A,FALSE,"022-97";#N/A,#N/A,FALSE,"028-97"}</definedName>
    <definedName name="CTime">#REF!</definedName>
    <definedName name="ctrl">#REF!</definedName>
    <definedName name="cu">#REF!</definedName>
    <definedName name="cu102.ShareScalingFactor" hidden="1">1000000</definedName>
    <definedName name="cu103.EmployeeScalingFactor" hidden="1">1000</definedName>
    <definedName name="cu107.EPSSymbol" hidden="1">"US$"</definedName>
    <definedName name="cu71.ScalingFactor" hidden="1">1000</definedName>
    <definedName name="CUADRES_BORRADOR">#REF!</definedName>
    <definedName name="cuadrosTWO" localSheetId="73" hidden="1">{"Resumen",#N/A,FALSE,"Sheet1";"Detalle",#N/A,FALSE,"Sheet1"}</definedName>
    <definedName name="cuadrosTWO" hidden="1">{"Resumen",#N/A,FALSE,"Sheet1";"Detalle",#N/A,FALSE,"Sheet1"}</definedName>
    <definedName name="cuatro">#REF!</definedName>
    <definedName name="Cum.Interest">IF(#REF!&lt;&gt;"",#REF!+#REF!,"")</definedName>
    <definedName name="CURNT">#REF!</definedName>
    <definedName name="curr_lev">#REF!</definedName>
    <definedName name="CurrCrit" hidden="1">#REF!</definedName>
    <definedName name="CURRENCY">#REF!</definedName>
    <definedName name="Currency_2">#REF!</definedName>
    <definedName name="Currency1">#REF!</definedName>
    <definedName name="CURRENT_PORT" hidden="1">"CURRENT_PORT"</definedName>
    <definedName name="CURRENT_RATIO" hidden="1">"CURRENT_RATIO"</definedName>
    <definedName name="CURRENTCURRENCYSYMBOLFORMULA">#REF!</definedName>
    <definedName name="CurrentMonth">#REF!</definedName>
    <definedName name="CurrentPCAC2" localSheetId="27">'C-11'!#REF!</definedName>
    <definedName name="CurrentPCAC2" localSheetId="1">#REF!</definedName>
    <definedName name="CurrentPCAC2">[6]DB!$I$9</definedName>
    <definedName name="CurrentSO">#REF!</definedName>
    <definedName name="CurrentYear">#REF!</definedName>
    <definedName name="CurrentYr">#REF!</definedName>
    <definedName name="curse" hidden="1">#REF!</definedName>
    <definedName name="Cust_Act">#REF!</definedName>
    <definedName name="Cust_Bud">#REF!</definedName>
    <definedName name="CUSTO_COMBUSTIVEL">#REF!</definedName>
    <definedName name="CUSTOMER">#REF!</definedName>
    <definedName name="Customers" localSheetId="27">'C-11'!#REF!</definedName>
    <definedName name="Customers" localSheetId="1">#REF!</definedName>
    <definedName name="Customers">[6]Allocators!$E$47:$P$47</definedName>
    <definedName name="CustomTaxRate">#REF!</definedName>
    <definedName name="CustRel.2" localSheetId="73" hidden="1">{"gross_margin1",#N/A,FALSE,"Gross Margin Detail";"gross_margin2",#N/A,FALSE,"Gross Margin Detail"}</definedName>
    <definedName name="CustRel.2" hidden="1">{"gross_margin1",#N/A,FALSE,"Gross Margin Detail";"gross_margin2",#N/A,FALSE,"Gross Margin Detail"}</definedName>
    <definedName name="CV" localSheetId="73" hidden="1">{#N/A,#N/A,FALSE,"Calculator"}</definedName>
    <definedName name="CV" hidden="1">{#N/A,#N/A,FALSE,"Calculator"}</definedName>
    <definedName name="cValAreaB1">#REF!</definedName>
    <definedName name="cValAreaC1">#REF!</definedName>
    <definedName name="cValAreaC2">#REF!</definedName>
    <definedName name="cValAreaC3">#REF!</definedName>
    <definedName name="cValAreaC3_2">#REF!</definedName>
    <definedName name="cValAreaE">#REF!</definedName>
    <definedName name="cValAreaE_2">#REF!</definedName>
    <definedName name="cvb" localSheetId="73" hidden="1">{#N/A,#N/A,FALSE,"Aging Summary";#N/A,#N/A,FALSE,"Ratio Analysis";#N/A,#N/A,FALSE,"Test 120 Day Accts";#N/A,#N/A,FALSE,"Tickmarks"}</definedName>
    <definedName name="cvb" hidden="1">{#N/A,#N/A,FALSE,"Aging Summary";#N/A,#N/A,FALSE,"Ratio Analysis";#N/A,#N/A,FALSE,"Test 120 Day Accts";#N/A,#N/A,FALSE,"Tickmarks"}</definedName>
    <definedName name="CVBG"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VBG"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CVBH" localSheetId="73" hidden="1">{#N/A,#N/A,FALSE,"Calculator"}</definedName>
    <definedName name="CVBH" hidden="1">{#N/A,#N/A,FALSE,"Calculator"}</definedName>
    <definedName name="CVBHJ" localSheetId="73" hidden="1">{#N/A,#N/A,FALSE,"Calculator"}</definedName>
    <definedName name="CVBHJ" hidden="1">{#N/A,#N/A,FALSE,"Calculator"}</definedName>
    <definedName name="cvcfn" localSheetId="73" hidden="1">{"Units A",#N/A,FALSE,"FY95SLS";"Units B",#N/A,FALSE,"FY95SLS"}</definedName>
    <definedName name="cvcfn" hidden="1">{"Units A",#N/A,FALSE,"FY95SLS";"Units B",#N/A,FALSE,"FY95SLS"}</definedName>
    <definedName name="cvcv" localSheetId="73" hidden="1">{"cf",#N/A,FALSE,"Annual";"is",#N/A,FALSE,"Annual";"geo",#N/A,FALSE,"Annual";"jwt",#N/A,FALSE,"Annual";"om",#N/A,FALSE,"Annual";"other",#N/A,FALSE,"Annual";"omcontd",#N/A,FALSE,"Annual"}</definedName>
    <definedName name="cvcv" hidden="1">{"cf",#N/A,FALSE,"Annual";"is",#N/A,FALSE,"Annual";"geo",#N/A,FALSE,"Annual";"jwt",#N/A,FALSE,"Annual";"om",#N/A,FALSE,"Annual";"other",#N/A,FALSE,"Annual";"omcontd",#N/A,FALSE,"Annual"}</definedName>
    <definedName name="CVCVC" localSheetId="73" hidden="1">{"Others",#N/A,TRUE,"OTHERS";"Análisis Ingresos por Familia","HojaI",TRUE,"MDFeb97";"Análisis Ingresos por Marca","HojaII",TRUE,"MDFeb97";"Costos y Desvíos por Marca","HojaIII",TRUE,"MDFeb97";"Control de Costos","HojaIV",TRUE,"MDFeb97"}</definedName>
    <definedName name="CVCVC" hidden="1">{"Others",#N/A,TRUE,"OTHERS";"Análisis Ingresos por Familia","HojaI",TRUE,"MDFeb97";"Análisis Ingresos por Marca","HojaII",TRUE,"MDFeb97";"Costos y Desvíos por Marca","HojaIII",TRUE,"MDFeb97";"Control de Costos","HojaIV",TRUE,"MDFeb97"}</definedName>
    <definedName name="cvf" localSheetId="73" hidden="1">{"2nd Qtr98 Summary",#N/A,FALSE," 2nd qtr 98 summary"}</definedName>
    <definedName name="cvf" hidden="1">{"2nd Qtr98 Summary",#N/A,FALSE," 2nd qtr 98 summary"}</definedName>
    <definedName name="CVG" localSheetId="73" hidden="1">{#N/A,#N/A,FALSE,"Calculator"}</definedName>
    <definedName name="CVG" hidden="1">{#N/A,#N/A,FALSE,"Calculator"}</definedName>
    <definedName name="cvgh" localSheetId="73" hidden="1">{#N/A,#N/A,FALSE,"Aging Summary";#N/A,#N/A,FALSE,"Ratio Analysis";#N/A,#N/A,FALSE,"Test 120 Day Accts";#N/A,#N/A,FALSE,"Tickmarks"}</definedName>
    <definedName name="cvgh" hidden="1">{#N/A,#N/A,FALSE,"Aging Summary";#N/A,#N/A,FALSE,"Ratio Analysis";#N/A,#N/A,FALSE,"Test 120 Day Accts";#N/A,#N/A,FALSE,"Tickmarks"}</definedName>
    <definedName name="cvm" localSheetId="73" hidden="1">{#N/A,#N/A,FALSE,"Aging Summary";#N/A,#N/A,FALSE,"Ratio Analysis";#N/A,#N/A,FALSE,"Test 120 Day Accts";#N/A,#N/A,FALSE,"Tickmarks"}</definedName>
    <definedName name="cvm" hidden="1">{#N/A,#N/A,FALSE,"Aging Summary";#N/A,#N/A,FALSE,"Ratio Analysis";#N/A,#N/A,FALSE,"Test 120 Day Accts";#N/A,#N/A,FALSE,"Tickmarks"}</definedName>
    <definedName name="CVVV" localSheetId="73" hidden="1">{#N/A,#N/A,FALSE,"Calculator"}</definedName>
    <definedName name="CVVV" hidden="1">{#N/A,#N/A,FALSE,"Calculator"}</definedName>
    <definedName name="CVVVV" localSheetId="73" hidden="1">{#N/A,#N/A,FALSE,"Actual";#N/A,#N/A,FALSE,"Management Report 2";#N/A,#N/A,FALSE,"Management Report 3";#N/A,#N/A,FALSE,"Ergebnis";#N/A,#N/A,FALSE,"Summary";#N/A,#N/A,FALSE,"Konrzern";#N/A,#N/A,FALSE,"Abweichung Budget-Actuell"}</definedName>
    <definedName name="CVVVV" hidden="1">{#N/A,#N/A,FALSE,"Actual";#N/A,#N/A,FALSE,"Management Report 2";#N/A,#N/A,FALSE,"Management Report 3";#N/A,#N/A,FALSE,"Ergebnis";#N/A,#N/A,FALSE,"Summary";#N/A,#N/A,FALSE,"Konrzern";#N/A,#N/A,FALSE,"Abweichung Budget-Actuell"}</definedName>
    <definedName name="CWIm">#REF!</definedName>
    <definedName name="CWIm2">#REF!</definedName>
    <definedName name="Cwvu.GREY_ALL." hidden="1">#REF!</definedName>
    <definedName name="Cwvy.GREY_ALL._dcf" hidden="1">#REF!</definedName>
    <definedName name="cx" localSheetId="73" hidden="1">{#N/A,#N/A,FALSE,"Aging Summary";#N/A,#N/A,FALSE,"Ratio Analysis";#N/A,#N/A,FALSE,"Test 120 Day Accts";#N/A,#N/A,FALSE,"Tickmarks"}</definedName>
    <definedName name="cx" hidden="1">{#N/A,#N/A,FALSE,"Aging Summary";#N/A,#N/A,FALSE,"Ratio Analysis";#N/A,#N/A,FALSE,"Test 120 Day Accts";#N/A,#N/A,FALSE,"Tickmarks"}</definedName>
    <definedName name="CXDBBHH" localSheetId="73" hidden="1">{#N/A,#N/A,FALSE,"Calculator"}</definedName>
    <definedName name="CXDBBHH" hidden="1">{#N/A,#N/A,FALSE,"Calculator"}</definedName>
    <definedName name="cxgxgfgfs" localSheetId="73" hidden="1">{#N/A,#N/A,FALSE,"Cashflow Analysis";#N/A,#N/A,FALSE,"Sensitivity Analysis";#N/A,#N/A,FALSE,"PV";#N/A,#N/A,FALSE,"Pro Forma"}</definedName>
    <definedName name="cxgxgfgfs" hidden="1">{#N/A,#N/A,FALSE,"Cashflow Analysis";#N/A,#N/A,FALSE,"Sensitivity Analysis";#N/A,#N/A,FALSE,"PV";#N/A,#N/A,FALSE,"Pro Forma"}</definedName>
    <definedName name="cxgxgfgfs.2" localSheetId="73" hidden="1">{#N/A,#N/A,FALSE,"Cashflow Analysis";#N/A,#N/A,FALSE,"Sensitivity Analysis";#N/A,#N/A,FALSE,"PV";#N/A,#N/A,FALSE,"Pro Forma"}</definedName>
    <definedName name="cxgxgfgfs.2" hidden="1">{#N/A,#N/A,FALSE,"Cashflow Analysis";#N/A,#N/A,FALSE,"Sensitivity Analysis";#N/A,#N/A,FALSE,"PV";#N/A,#N/A,FALSE,"Pro Forma"}</definedName>
    <definedName name="cxv">#REF!</definedName>
    <definedName name="cycle" hidden="1">#REF!</definedName>
    <definedName name="CYFversion">#REF!</definedName>
    <definedName name="D" localSheetId="73" hidden="1">{#N/A,#N/A,FALSE,"Calculator"}</definedName>
    <definedName name="D" hidden="1">#REF!</definedName>
    <definedName name="D_F" localSheetId="73">{"p1";"p2";"p3"}</definedName>
    <definedName name="D_F">{"p1";"p2";"p3"}</definedName>
    <definedName name="D_FC">#REF!</definedName>
    <definedName name="D_PR">#REF!</definedName>
    <definedName name="D_ProductionStart">#REF!</definedName>
    <definedName name="D_SensStart">#REF!</definedName>
    <definedName name="D1_">#REF!</definedName>
    <definedName name="D11_">#REF!</definedName>
    <definedName name="D126757F_8C22_4332_AE16_6A56D0626CD4_Sheet1_Chart_3_ChartType" hidden="1">8</definedName>
    <definedName name="D126757F_8C22_4332_AE16_6A56D0626CD4_Sheet1_Chart_3_distributionSingle" hidden="1">FALSE</definedName>
    <definedName name="D126757F_8C22_4332_AE16_6A56D0626CD4_Sheet1_Chart_3_HorAxisGridlines" hidden="1">FALSE</definedName>
    <definedName name="D126757F_8C22_4332_AE16_6A56D0626CD4_Sheet1_Chart_3_VerAxisGridlines" hidden="1">FALSE</definedName>
    <definedName name="D126757F_8C22_4332_AE16_6A56D0626CD4_Sheet1_Chart_5_ChartType" hidden="1">16</definedName>
    <definedName name="D126757F_8C22_4332_AE16_6A56D0626CD4_Sheet1_Chart_5_distributionSingle" hidden="1">FALSE</definedName>
    <definedName name="D126757F_8C22_4332_AE16_6A56D0626CD4_Sheet1_Chart_5_HorAxisGridlines" hidden="1">FALSE</definedName>
    <definedName name="D126757F_8C22_4332_AE16_6A56D0626CD4_Sheet1_Chart_5_VerAxisGridlines" hidden="1">FALSE</definedName>
    <definedName name="D1cong">#REF!</definedName>
    <definedName name="D5_">#REF!</definedName>
    <definedName name="D512NAF">#REF!</definedName>
    <definedName name="D7_">#REF!</definedName>
    <definedName name="da" hidden="1">IF(NOT(ISERROR(#REF!*1)),#REF!*1,#REF!)</definedName>
    <definedName name="DA_EDW">#REF!</definedName>
    <definedName name="dad" localSheetId="73" hidden="1">{"Resumen",#N/A,FALSE,"Sheet1";"Detalle",#N/A,FALSE,"Sheet1"}</definedName>
    <definedName name="dad" hidden="1">{"Resumen",#N/A,FALSE,"Sheet1";"Detalle",#N/A,FALSE,"Sheet1"}</definedName>
    <definedName name="dada2" localSheetId="73" hidden="1">{"'Demand Units'!$Z$2:$AF$53"}</definedName>
    <definedName name="dada2" hidden="1">{"'Demand Units'!$Z$2:$AF$53"}</definedName>
    <definedName name="DADF" localSheetId="73" hidden="1">{#N/A,#N/A,FALSE,"REPORT"}</definedName>
    <definedName name="DADF" hidden="1">{#N/A,#N/A,FALSE,"REPORT"}</definedName>
    <definedName name="DADOS_MAO_DE_OBRA">#REF!</definedName>
    <definedName name="daf" localSheetId="73" hidden="1">{#N/A,#N/A,FALSE,"1";#N/A,#N/A,FALSE,"2";#N/A,#N/A,FALSE,"16 - 17";#N/A,#N/A,FALSE,"18 - 19";#N/A,#N/A,FALSE,"26";#N/A,#N/A,FALSE,"27";#N/A,#N/A,FALSE,"28"}</definedName>
    <definedName name="daf" hidden="1">{#N/A,#N/A,FALSE,"1";#N/A,#N/A,FALSE,"2";#N/A,#N/A,FALSE,"16 - 17";#N/A,#N/A,FALSE,"18 - 19";#N/A,#N/A,FALSE,"26";#N/A,#N/A,FALSE,"27";#N/A,#N/A,FALSE,"28"}</definedName>
    <definedName name="DAFAD" localSheetId="73" hidden="1">{"cap_structure",#N/A,FALSE,"Graph-Mkt Cap";"price",#N/A,FALSE,"Graph-Price";"ebit",#N/A,FALSE,"Graph-EBITDA";"ebitda",#N/A,FALSE,"Graph-EBITDA"}</definedName>
    <definedName name="DAFAD" hidden="1">{"cap_structure",#N/A,FALSE,"Graph-Mkt Cap";"price",#N/A,FALSE,"Graph-Price";"ebit",#N/A,FALSE,"Graph-EBITDA";"ebitda",#N/A,FALSE,"Graph-EBITDA"}</definedName>
    <definedName name="dafasdf" localSheetId="73" hidden="1">{"standalone1",#N/A,FALSE,"DCFBase";"standalone2",#N/A,FALSE,"DCFBase"}</definedName>
    <definedName name="dafasdf" hidden="1">{"standalone1",#N/A,FALSE,"DCFBase";"standalone2",#N/A,FALSE,"DCFBase"}</definedName>
    <definedName name="dafd" localSheetId="73" hidden="1">{"bs",#N/A,FALSE,"SCF"}</definedName>
    <definedName name="dafd" hidden="1">{"bs",#N/A,FALSE,"SCF"}</definedName>
    <definedName name="dafd_1" localSheetId="73" hidden="1">{"bs",#N/A,FALSE,"SCF"}</definedName>
    <definedName name="dafd_1" hidden="1">{"bs",#N/A,FALSE,"SCF"}</definedName>
    <definedName name="dafs"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fs"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akfkjafgkeaj" localSheetId="73" hidden="1">{#N/A,#N/A,FALSE,"Pharm";#N/A,#N/A,FALSE,"WWCM"}</definedName>
    <definedName name="dakfkjafgkeaj" hidden="1">{#N/A,#N/A,FALSE,"Pharm";#N/A,#N/A,FALSE,"WWCM"}</definedName>
    <definedName name="Daley">#REF!</definedName>
    <definedName name="dan" localSheetId="73" hidden="1">{#N/A,#N/A,FALSE,"TOC";#N/A,#N/A,FALSE,"Fin Hilits";#N/A,#N/A,FALSE,"Fin Fcst";#N/A,#N/A,FALSE,"IS YTD";#N/A,#N/A,FALSE,"IS MTD&amp;YTD";#N/A,#N/A,FALSE,"IS YTD vs. Plan";#N/A,#N/A,FALSE,"Balance Sheet";#N/A,#N/A,FALSE,"CashFlow";#N/A,#N/A,FALSE,"Cap Summary";#N/A,#N/A,FALSE,"Options"}</definedName>
    <definedName name="dan" hidden="1">{#N/A,#N/A,FALSE,"TOC";#N/A,#N/A,FALSE,"Fin Hilits";#N/A,#N/A,FALSE,"Fin Fcst";#N/A,#N/A,FALSE,"IS YTD";#N/A,#N/A,FALSE,"IS MTD&amp;YTD";#N/A,#N/A,FALSE,"IS YTD vs. Plan";#N/A,#N/A,FALSE,"Balance Sheet";#N/A,#N/A,FALSE,"CashFlow";#N/A,#N/A,FALSE,"Cap Summary";#N/A,#N/A,FALSE,"Options"}</definedName>
    <definedName name="dan_1" localSheetId="73" hidden="1">{#N/A,#N/A,FALSE,"TOC";#N/A,#N/A,FALSE,"Fin Hilits";#N/A,#N/A,FALSE,"Fin Fcst";#N/A,#N/A,FALSE,"IS YTD";#N/A,#N/A,FALSE,"IS MTD&amp;YTD";#N/A,#N/A,FALSE,"IS YTD vs. Plan";#N/A,#N/A,FALSE,"Balance Sheet";#N/A,#N/A,FALSE,"CashFlow";#N/A,#N/A,FALSE,"Cap Summary";#N/A,#N/A,FALSE,"Options"}</definedName>
    <definedName name="dan_1" hidden="1">{#N/A,#N/A,FALSE,"TOC";#N/A,#N/A,FALSE,"Fin Hilits";#N/A,#N/A,FALSE,"Fin Fcst";#N/A,#N/A,FALSE,"IS YTD";#N/A,#N/A,FALSE,"IS MTD&amp;YTD";#N/A,#N/A,FALSE,"IS YTD vs. Plan";#N/A,#N/A,FALSE,"Balance Sheet";#N/A,#N/A,FALSE,"CashFlow";#N/A,#N/A,FALSE,"Cap Summary";#N/A,#N/A,FALSE,"Options"}</definedName>
    <definedName name="daniel1" localSheetId="73"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daniel1"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daniel2007" localSheetId="73" hidden="1">{"DetallexDep",#N/A,FALSE,"Giovanna (x DEPT)"}</definedName>
    <definedName name="daniel2007" hidden="1">{"DetallexDep",#N/A,FALSE,"Giovanna (x DEPT)"}</definedName>
    <definedName name="dasda"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da"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dasfw" localSheetId="73" hidden="1">{#N/A,#N/A,FALSE,"Averages";#N/A,#N/A,FALSE,"Lineup Costs";#N/A,#N/A,FALSE,"Grossed Cost";#N/A,#N/A,FALSE,"PPV";#N/A,#N/A,FALSE,"Avg. Cost"}</definedName>
    <definedName name="dasfw" hidden="1">{#N/A,#N/A,FALSE,"Averages";#N/A,#N/A,FALSE,"Lineup Costs";#N/A,#N/A,FALSE,"Grossed Cost";#N/A,#N/A,FALSE,"PPV";#N/A,#N/A,FALSE,"Avg. Cost"}</definedName>
    <definedName name="data">#REF!</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_xlnm.Data_Form">#REF!</definedName>
    <definedName name="Data_Table_200607">#REF!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40">#REF!</definedName>
    <definedName name="data41">#REF!</definedName>
    <definedName name="data42">#REF!</definedName>
    <definedName name="data43">#REF!</definedName>
    <definedName name="data44">#REF!</definedName>
    <definedName name="data45">#REF!</definedName>
    <definedName name="data46">#REF!</definedName>
    <definedName name="data47">#REF!</definedName>
    <definedName name="data48">#REF!</definedName>
    <definedName name="data49">#REF!</definedName>
    <definedName name="DATA5">#REF!</definedName>
    <definedName name="data50">#REF!</definedName>
    <definedName name="data51">#REF!</definedName>
    <definedName name="data52">#REF!</definedName>
    <definedName name="data53">#REF!</definedName>
    <definedName name="data54">#REF!</definedName>
    <definedName name="data55">#REF!</definedName>
    <definedName name="data56">#REF!</definedName>
    <definedName name="data57">#REF!</definedName>
    <definedName name="data58">#REF!</definedName>
    <definedName name="data59">#REF!</definedName>
    <definedName name="DATA6">#REF!</definedName>
    <definedName name="data60">#REF!</definedName>
    <definedName name="data61">#REF!</definedName>
    <definedName name="data62">#REF!</definedName>
    <definedName name="data63">#REF!</definedName>
    <definedName name="data64">#REF!</definedName>
    <definedName name="data65">#REF!</definedName>
    <definedName name="data66">#REF!</definedName>
    <definedName name="data67">#REF!</definedName>
    <definedName name="data68">#REF!</definedName>
    <definedName name="data69">#REF!</definedName>
    <definedName name="DATA7">#REF!</definedName>
    <definedName name="data70">#REF!</definedName>
    <definedName name="DATA8">#REF!</definedName>
    <definedName name="DATA9">#REF!</definedName>
    <definedName name="_xlnm.Database" hidden="1">#REF!</definedName>
    <definedName name="datad">#REF!</definedName>
    <definedName name="datadownfour" hidden="1">#REF!</definedName>
    <definedName name="datadownone" hidden="1">#REF!</definedName>
    <definedName name="datadownthree" hidden="1">#REF!</definedName>
    <definedName name="datadowntwo" hidden="1">#REF!</definedName>
    <definedName name="DataLabel1">#REF!</definedName>
    <definedName name="DataLabel10">#REF!</definedName>
    <definedName name="DataLabel11">#REF!</definedName>
    <definedName name="DataLabel12">#REF!</definedName>
    <definedName name="DataLabel13">#REF!</definedName>
    <definedName name="DataLabel14">#REF!</definedName>
    <definedName name="DataLabel15">#REF!</definedName>
    <definedName name="DataLabel16">#REF!</definedName>
    <definedName name="DataLabel17">#REF!</definedName>
    <definedName name="DataLabel18">#REF!</definedName>
    <definedName name="DataLabel19">#REF!</definedName>
    <definedName name="DataLabel2">#REF!</definedName>
    <definedName name="DataLabel20">#REF!</definedName>
    <definedName name="DataLabel3">#REF!</definedName>
    <definedName name="DataLabel4">#REF!</definedName>
    <definedName name="DataLabel5">#REF!</definedName>
    <definedName name="DataLabel6">#REF!</definedName>
    <definedName name="DataLabel7">#REF!</definedName>
    <definedName name="DataLabel8">#REF!</definedName>
    <definedName name="DataLabel9">#REF!</definedName>
    <definedName name="DataRange">#REF!</definedName>
    <definedName name="DataThrough">#REF!</definedName>
    <definedName name="datatoggle" hidden="1">#REF!</definedName>
    <definedName name="datatoggletwo" hidden="1">#REF!</definedName>
    <definedName name="DataValDate" hidden="1">#REF!</definedName>
    <definedName name="datavaldate2" hidden="1">#REF!</definedName>
    <definedName name="datavaldate3" hidden="1">#REF!</definedName>
    <definedName name="DataVan">#REF!</definedName>
    <definedName name="Date" hidden="1">#REF!</definedName>
    <definedName name="DATE_INPUT">#REF!</definedName>
    <definedName name="Date_ModelStart">#REF!</definedName>
    <definedName name="Date_of_Rates">#REF!</definedName>
    <definedName name="date1">#REF!</definedName>
    <definedName name="date2">#REF!</definedName>
    <definedName name="DateHeader">#REF!</definedName>
    <definedName name="DateRangeComp" localSheetId="73" hidden="1">OFFSET(DateRangeCompMain,9,0,COUNTA(DateRangeCompMain)-COUNTA(#REF!),1)</definedName>
    <definedName name="DateRangeComp" hidden="1">OFFSET(DateRangeCompMain,9,0,COUNTA(DateRangeCompMain)-COUNTA(#REF!),1)</definedName>
    <definedName name="DateRangeCompMain" hidden="1">#REF!</definedName>
    <definedName name="DateRangePrice" hidden="1">OFFSET(#REF!,5,0,COUNTA(#REF!)-COUNTA(#REF!),1)</definedName>
    <definedName name="Datos">#REF!</definedName>
    <definedName name="DATOS_DE_LA_SOCIEDAD">#REF!</definedName>
    <definedName name="Datos2">#REF!</definedName>
    <definedName name="DATOSGEN">#REF!</definedName>
    <definedName name="DATOSGEN2">#REF!</definedName>
    <definedName name="DATOSS">#REF!</definedName>
    <definedName name="dave" localSheetId="73" hidden="1">{"BUDGET ASSUMPTIONS",#N/A,FALSE,"MDT 97";"MAJOR EXPENDITURES",#N/A,FALSE,"MDT 97";"SCH100 MDT1",#N/A,FALSE,"MDT 97";"SCH100 MDT2",#N/A,FALSE,"MDT 97"}</definedName>
    <definedName name="dave" hidden="1">{"BUDGET ASSUMPTIONS",#N/A,FALSE,"MDT 97";"MAJOR EXPENDITURES",#N/A,FALSE,"MDT 97";"SCH100 MDT1",#N/A,FALSE,"MDT 97";"SCH100 MDT2",#N/A,FALSE,"MDT 97"}</definedName>
    <definedName name="daws" localSheetId="73" hidden="1">{#N/A,#N/A,FALSE,"Renewals In Process";#N/A,#N/A,FALSE,"New Clients In Process";#N/A,#N/A,FALSE,"Completed New Clients";#N/A,#N/A,FALSE,"Completed Renewals"}</definedName>
    <definedName name="daws" hidden="1">{#N/A,#N/A,FALSE,"Renewals In Process";#N/A,#N/A,FALSE,"New Clients In Process";#N/A,#N/A,FALSE,"Completed New Clients";#N/A,#N/A,FALSE,"Completed Renewals"}</definedName>
    <definedName name="day">#REF!</definedName>
    <definedName name="Daycount">#REF!</definedName>
    <definedName name="daygrid">#N/A</definedName>
    <definedName name="daypattern" localSheetId="73">{1,1,2,2,3,3,4,4,5,5,6,6,7}</definedName>
    <definedName name="daypattern">{1,1,2,2,3,3,4,4,5,5,6,6,7}</definedName>
    <definedName name="days">#REF!</definedName>
    <definedName name="Days_Accrued">#REF!</definedName>
    <definedName name="DAYS_IN_INTEREST_YEAR">#REF!</definedName>
    <definedName name="DAYS_IN_WEEK">#REF!</definedName>
    <definedName name="DAYS_IN_YEAR">#REF!</definedName>
    <definedName name="Days_Overhead">#REF!</definedName>
    <definedName name="DAYS_PAY_OUTST" hidden="1">"DAYS_PAY_OUTST"</definedName>
    <definedName name="DAYS_PERIOD">#REF!</definedName>
    <definedName name="Days_Revenue">#REF!</definedName>
    <definedName name="DAYS_SALES_OUTST" hidden="1">"DAYS_SALES_OUTST"</definedName>
    <definedName name="Days_To_1st_Pay">#REF!</definedName>
    <definedName name="DaysInMonth">#REF!</definedName>
    <definedName name="DaysInventories">#REF!</definedName>
    <definedName name="DaysInYear">#REF!</definedName>
    <definedName name="DaysPayables">#REF!</definedName>
    <definedName name="DaysReceivables">#REF!</definedName>
    <definedName name="DBASE">#REF!</definedName>
    <definedName name="DBGTREHRTHJ" localSheetId="73">{"Book1","DOC&amp;DWG.xls"}</definedName>
    <definedName name="DBGTREHRTHJ">{"Book1","DOC&amp;DWG.xls"}</definedName>
    <definedName name="dblp">#REF!</definedName>
    <definedName name="dbsort">OFFSET(#REF!,1,)</definedName>
    <definedName name="DC" localSheetId="73" hidden="1">{#N/A,#N/A,FALSE,"Calculator"}</definedName>
    <definedName name="DC" hidden="1">{#N/A,#N/A,FALSE,"Calculator"}</definedName>
    <definedName name="DCA" localSheetId="27">'C-11'!#REF!</definedName>
    <definedName name="DCA" localSheetId="1">#REF!</definedName>
    <definedName name="DCA">[6]PurPow!$X$54</definedName>
    <definedName name="DCAPX">#REF!</definedName>
    <definedName name="dcdt">#REF!</definedName>
    <definedName name="dcf" localSheetId="73" hidden="1">{#N/A,#N/A,FALSE,"Acq-Val";#N/A,#N/A,FALSE,"Acq-Mult Val"}</definedName>
    <definedName name="dcf" hidden="1">{#N/A,#N/A,FALSE,"Acq-Val";#N/A,#N/A,FALSE,"Acq-Mult Val"}</definedName>
    <definedName name="DCF_"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_year">#REF!</definedName>
    <definedName name="DCFV" localSheetId="73" hidden="1">{"orixcsc",#N/A,FALSE,"ORIX CSC";"orixcsc2",#N/A,FALSE,"ORIX CSC"}</definedName>
    <definedName name="DCFV" hidden="1">{"orixcsc",#N/A,FALSE,"ORIX CSC";"orixcsc2",#N/A,FALSE,"ORIX CSC"}</definedName>
    <definedName name="DCFVBH" localSheetId="73" hidden="1">{#N/A,#N/A,FALSE,"Calculator"}</definedName>
    <definedName name="DCFVBH" hidden="1">{#N/A,#N/A,FALSE,"Calculator"}</definedName>
    <definedName name="dcfyear">#REF!</definedName>
    <definedName name="DCGGHH" localSheetId="73" hidden="1">{#N/A,#N/A,FALSE,"Actual";#N/A,#N/A,FALSE,"Management Report 2";#N/A,#N/A,FALSE,"Management Report 3";#N/A,#N/A,FALSE,"Ergebnis";#N/A,#N/A,FALSE,"Summary";#N/A,#N/A,FALSE,"Konrzern";#N/A,#N/A,FALSE,"Abweichung Budget-Actuell"}</definedName>
    <definedName name="DCGGHH" hidden="1">{#N/A,#N/A,FALSE,"Actual";#N/A,#N/A,FALSE,"Management Report 2";#N/A,#N/A,FALSE,"Management Report 3";#N/A,#N/A,FALSE,"Ergebnis";#N/A,#N/A,FALSE,"Summary";#N/A,#N/A,FALSE,"Konrzern";#N/A,#N/A,FALSE,"Abweichung Budget-Actuell"}</definedName>
    <definedName name="dchdtx">#REF!</definedName>
    <definedName name="DCNFGNNFG" localSheetId="73" hidden="1">{#N/A,#N/A,FALSE,"Calculator"}</definedName>
    <definedName name="DCNFGNNFG" hidden="1">{#N/A,#N/A,FALSE,"Calculator"}</definedName>
    <definedName name="dd" localSheetId="73" hidden="1">{#N/A,#N/A,FALSE,"ENERGIA";#N/A,#N/A,FALSE,"PERDIDAS";#N/A,#N/A,FALSE,"CLIENTES";#N/A,#N/A,FALSE,"ESTADO";#N/A,#N/A,FALSE,"TECNICA"}</definedName>
    <definedName name="dd" hidden="1">#REF!</definedName>
    <definedName name="DDD" localSheetId="73" hidden="1">{#N/A,#N/A,FALSE,"GERAL";#N/A,#N/A,FALSE,"012-96";#N/A,#N/A,FALSE,"018-96";#N/A,#N/A,FALSE,"027-96";#N/A,#N/A,FALSE,"059-96";#N/A,#N/A,FALSE,"076-96";#N/A,#N/A,FALSE,"019-97";#N/A,#N/A,FALSE,"021-97";#N/A,#N/A,FALSE,"022-97";#N/A,#N/A,FALSE,"028-97"}</definedName>
    <definedName name="DDD" hidden="1">{#N/A,#N/A,FALSE,"GERAL";#N/A,#N/A,FALSE,"012-96";#N/A,#N/A,FALSE,"018-96";#N/A,#N/A,FALSE,"027-96";#N/A,#N/A,FALSE,"059-96";#N/A,#N/A,FALSE,"076-96";#N/A,#N/A,FALSE,"019-97";#N/A,#N/A,FALSE,"021-97";#N/A,#N/A,FALSE,"022-97";#N/A,#N/A,FALSE,"028-97"}</definedName>
    <definedName name="DDD_1" localSheetId="73" hidden="1">{#N/A,#N/A,TRUE,"Capa";#N/A,#N/A,TRUE,"Assumptions";#N/A,#N/A,TRUE,"R$LEG_Renda";#N/A,#N/A,TRUE,"USDLEG_Renda";#N/A,#N/A,TRUE,"GAAP_Renda";#N/A,#N/A,TRUE,"CUSTO";#N/A,#N/A,TRUE,"R$Comp";#N/A,#N/A,TRUE,"R$LEG_OE";#N/A,#N/A,TRUE,"USDLEG_OE";#N/A,#N/A,TRUE,"GAAP_OE";#N/A,#N/A,TRUE,"OIDLEGR$";#N/A,#N/A,TRUE,"OIDLEGUSD";#N/A,#N/A,TRUE,"OIDLEGGAAP"}</definedName>
    <definedName name="DDD_1" hidden="1">{#N/A,#N/A,TRUE,"Capa";#N/A,#N/A,TRUE,"Assumptions";#N/A,#N/A,TRUE,"R$LEG_Renda";#N/A,#N/A,TRUE,"USDLEG_Renda";#N/A,#N/A,TRUE,"GAAP_Renda";#N/A,#N/A,TRUE,"CUSTO";#N/A,#N/A,TRUE,"R$Comp";#N/A,#N/A,TRUE,"R$LEG_OE";#N/A,#N/A,TRUE,"USDLEG_OE";#N/A,#N/A,TRUE,"GAAP_OE";#N/A,#N/A,TRUE,"OIDLEGR$";#N/A,#N/A,TRUE,"OIDLEGUSD";#N/A,#N/A,TRUE,"OIDLEGGAAP"}</definedName>
    <definedName name="dddaz" localSheetId="73" hidden="1">{#N/A,#N/A,FALSE,"Pharm";#N/A,#N/A,FALSE,"WWCM"}</definedName>
    <definedName name="dddaz" hidden="1">{#N/A,#N/A,FALSE,"Pharm";#N/A,#N/A,FALSE,"WWCM"}</definedName>
    <definedName name="dddd"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ddd"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DDDD" localSheetId="73" hidden="1">{#N/A,#N/A,FALSE,"Actual";#N/A,#N/A,FALSE,"Management Report 2";#N/A,#N/A,FALSE,"Management Report 3";#N/A,#N/A,FALSE,"Ergebnis";#N/A,#N/A,FALSE,"Summary";#N/A,#N/A,FALSE,"Konrzern";#N/A,#N/A,FALSE,"Abweichung Budget-Actuell"}</definedName>
    <definedName name="DDDDD" hidden="1">{#N/A,#N/A,FALSE,"Actual";#N/A,#N/A,FALSE,"Management Report 2";#N/A,#N/A,FALSE,"Management Report 3";#N/A,#N/A,FALSE,"Ergebnis";#N/A,#N/A,FALSE,"Summary";#N/A,#N/A,FALSE,"Konrzern";#N/A,#N/A,FALSE,"Abweichung Budget-Actuell"}</definedName>
    <definedName name="dddddd" localSheetId="73" hidden="1">{#N/A,#N/A,FALSE,"CAPREIT"}</definedName>
    <definedName name="dddddd" hidden="1">{#N/A,#N/A,FALSE,"CAPREIT"}</definedName>
    <definedName name="ddddddd" localSheetId="73" hidden="1">{#N/A,#N/A,FALSE,"CAPREIT"}</definedName>
    <definedName name="ddddddd" hidden="1">{#N/A,#N/A,FALSE,"CAPREIT"}</definedName>
    <definedName name="dddddddd" localSheetId="73" hidden="1">{#N/A,#N/A,FALSE,"Presentation by Unit";#N/A,#N/A,FALSE,"Presentation by BD";#N/A,#N/A,FALSE,"Presentation Split by Biggest U";#N/A,#N/A,FALSE,"Presentation Split by Area";#N/A,#N/A,FALSE,"Presentation Split by BD"}</definedName>
    <definedName name="dddddddd" hidden="1">{#N/A,#N/A,FALSE,"Presentation by Unit";#N/A,#N/A,FALSE,"Presentation by BD";#N/A,#N/A,FALSE,"Presentation Split by Biggest U";#N/A,#N/A,FALSE,"Presentation Split by Area";#N/A,#N/A,FALSE,"Presentation Split by BD"}</definedName>
    <definedName name="dddddddddddd" localSheetId="73" hidden="1">{0,#N/A,FALSE,0;0,#N/A,FALSE,0;0,#N/A,FALSE,0;0,#N/A,FALSE,0}</definedName>
    <definedName name="dddddddddddd" hidden="1">#REF!</definedName>
    <definedName name="DDDDDDDDDDDDDDDDDDDDD">#REF!</definedName>
    <definedName name="dddddddddddddddddddddddddddddddd" localSheetId="7" hidden="1">#REF!</definedName>
    <definedName name="dddddddddddddddddddddddddddddddd" localSheetId="6" hidden="1">#REF!</definedName>
    <definedName name="dddddddddddddddddddddddddddddddd" localSheetId="25" hidden="1">#REF!</definedName>
    <definedName name="dddddddddddddddddddddddddddddddd" hidden="1">#REF!</definedName>
    <definedName name="dddddkkki"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dddkkki"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DF" localSheetId="73" hidden="1">{"Sum WW A",#N/A,FALSE,"FY95SLS";"Sum WW B",#N/A,FALSE,"FY95SLS";"Sum US A",#N/A,FALSE,"FY95SLS";"Sum US B",#N/A,FALSE,"FY95SLS";"Sum US Bocg",#N/A,FALSE,"FY95SLS";"Sum Can A",#N/A,FALSE,"FY95SLS";"Sum Can B",#N/A,FALSE,"FY95SLS";"Sum Europe",#N/A,FALSE,"FY95SLS";"Sum Row",#N/A,FALSE,"FY95SLS"}</definedName>
    <definedName name="DDF" hidden="1">{"Sum WW A",#N/A,FALSE,"FY95SLS";"Sum WW B",#N/A,FALSE,"FY95SLS";"Sum US A",#N/A,FALSE,"FY95SLS";"Sum US B",#N/A,FALSE,"FY95SLS";"Sum US Bocg",#N/A,FALSE,"FY95SLS";"Sum Can A",#N/A,FALSE,"FY95SLS";"Sum Can B",#N/A,FALSE,"FY95SLS";"Sum Europe",#N/A,FALSE,"FY95SLS";"Sum Row",#N/A,FALSE,"FY95SLS"}</definedName>
    <definedName name="DDFBTNBHTRQW" localSheetId="73" hidden="1">{#N/A,#N/A,FALSE,"Calculator"}</definedName>
    <definedName name="DDFBTNBHTRQW" hidden="1">{#N/A,#N/A,FALSE,"Calculator"}</definedName>
    <definedName name="ddfd" localSheetId="73" hidden="1">{#N/A,#N/A,FALSE,"GERAL";#N/A,#N/A,FALSE,"012-96";#N/A,#N/A,FALSE,"018-96";#N/A,#N/A,FALSE,"027-96";#N/A,#N/A,FALSE,"059-96";#N/A,#N/A,FALSE,"076-96";#N/A,#N/A,FALSE,"019-97";#N/A,#N/A,FALSE,"021-97";#N/A,#N/A,FALSE,"022-97";#N/A,#N/A,FALSE,"028-97"}</definedName>
    <definedName name="ddfd" hidden="1">{#N/A,#N/A,FALSE,"GERAL";#N/A,#N/A,FALSE,"012-96";#N/A,#N/A,FALSE,"018-96";#N/A,#N/A,FALSE,"027-96";#N/A,#N/A,FALSE,"059-96";#N/A,#N/A,FALSE,"076-96";#N/A,#N/A,FALSE,"019-97";#N/A,#N/A,FALSE,"021-97";#N/A,#N/A,FALSE,"022-97";#N/A,#N/A,FALSE,"028-97"}</definedName>
    <definedName name="ddfdff" localSheetId="73" hidden="1">{#N/A,#N/A,FALSE,"Presentation by Unit";#N/A,#N/A,FALSE,"Presentation by BD";#N/A,#N/A,FALSE,"Presentation Split by Biggest U";#N/A,#N/A,FALSE,"Presentation Split by Area";#N/A,#N/A,FALSE,"Presentation Split by BD"}</definedName>
    <definedName name="ddfdff" hidden="1">{#N/A,#N/A,FALSE,"Presentation by Unit";#N/A,#N/A,FALSE,"Presentation by BD";#N/A,#N/A,FALSE,"Presentation Split by Biggest U";#N/A,#N/A,FALSE,"Presentation Split by Area";#N/A,#N/A,FALSE,"Presentation Split by BD"}</definedName>
    <definedName name="DDFGGG" localSheetId="73" hidden="1">{#N/A,#N/A,FALSE,"Actual";#N/A,#N/A,FALSE,"Management Report 2";#N/A,#N/A,FALSE,"Management Report 3";#N/A,#N/A,FALSE,"Ergebnis";#N/A,#N/A,FALSE,"Summary";#N/A,#N/A,FALSE,"Konrzern";#N/A,#N/A,FALSE,"Abweichung Budget-Actuell"}</definedName>
    <definedName name="DDFGGG" hidden="1">{#N/A,#N/A,FALSE,"Actual";#N/A,#N/A,FALSE,"Management Report 2";#N/A,#N/A,FALSE,"Management Report 3";#N/A,#N/A,FALSE,"Ergebnis";#N/A,#N/A,FALSE,"Summary";#N/A,#N/A,FALSE,"Konrzern";#N/A,#N/A,FALSE,"Abweichung Budget-Actuell"}</definedName>
    <definedName name="DDFNYHWMTUJLKJHGFDC" localSheetId="73" hidden="1">{#N/A,#N/A,FALSE,"Calculator"}</definedName>
    <definedName name="DDFNYHWMTUJLKJHGFDC" hidden="1">{#N/A,#N/A,FALSE,"Calculator"}</definedName>
    <definedName name="ddl_JobType">#REF!</definedName>
    <definedName name="ddl_LifeCycleStatus">#REF!</definedName>
    <definedName name="ddl_ModelCategory">#REF!</definedName>
    <definedName name="ddl_ModelConfiguration">#REF!</definedName>
    <definedName name="ddl_NetworkTypes">#REF!</definedName>
    <definedName name="ddl_ProductClassification">#REF!</definedName>
    <definedName name="ddl_ProductLine">#REF!</definedName>
    <definedName name="ddl_Products">#REF!</definedName>
    <definedName name="ddl_ProductSubClassification">#REF!</definedName>
    <definedName name="ddl_YesOrNo">#REF!</definedName>
    <definedName name="ddl_YorN">#REF!</definedName>
    <definedName name="dds" localSheetId="73" hidden="1">{"Pound Sterling",#N/A,TRUE,"PPD";"Pound Sterling",#N/A,TRUE,"Anaquest";"Pound Sterling",#N/A,TRUE,"Delta";"Pound Sterling",#N/A,TRUE,"INO"}</definedName>
    <definedName name="dds" hidden="1">{"Pound Sterling",#N/A,TRUE,"PPD";"Pound Sterling",#N/A,TRUE,"Anaquest";"Pound Sterling",#N/A,TRUE,"Delta";"Pound Sterling",#N/A,TRUE,"INO"}</definedName>
    <definedName name="ddt" localSheetId="73" hidden="1">{"mgmt forecast",#N/A,FALSE,"Mgmt Forecast";"dcf table",#N/A,FALSE,"Mgmt Forecast";"sensitivity",#N/A,FALSE,"Mgmt Forecast";"table inputs",#N/A,FALSE,"Mgmt Forecast";"calculations",#N/A,FALSE,"Mgmt Forecast"}</definedName>
    <definedName name="ddt" hidden="1">{"mgmt forecast",#N/A,FALSE,"Mgmt Forecast";"dcf table",#N/A,FALSE,"Mgmt Forecast";"sensitivity",#N/A,FALSE,"Mgmt Forecast";"table inputs",#N/A,FALSE,"Mgmt Forecast";"calculations",#N/A,FALSE,"Mgmt Forecast"}</definedName>
    <definedName name="DE" localSheetId="73" hidden="1">{#N/A,#N/A,FALSE,"GERAL";#N/A,#N/A,FALSE,"012-96";#N/A,#N/A,FALSE,"018-96";#N/A,#N/A,FALSE,"027-96";#N/A,#N/A,FALSE,"059-96";#N/A,#N/A,FALSE,"076-96";#N/A,#N/A,FALSE,"019-97";#N/A,#N/A,FALSE,"021-97";#N/A,#N/A,FALSE,"022-97";#N/A,#N/A,FALSE,"028-97"}</definedName>
    <definedName name="DE" hidden="1">{#N/A,#N/A,FALSE,"GERAL";#N/A,#N/A,FALSE,"012-96";#N/A,#N/A,FALSE,"018-96";#N/A,#N/A,FALSE,"027-96";#N/A,#N/A,FALSE,"059-96";#N/A,#N/A,FALSE,"076-96";#N/A,#N/A,FALSE,"019-97";#N/A,#N/A,FALSE,"021-97";#N/A,#N/A,FALSE,"022-97";#N/A,#N/A,FALSE,"028-97"}</definedName>
    <definedName name="DEALNAME">#REF!</definedName>
    <definedName name="Debbie" localSheetId="73" hidden="1">{"FY03_Assets",#N/A,FALSE,"Fin Stmt Budget";"FY03_Liabilities",#N/A,FALSE,"Fin Stmt Budget";"FY03_Inc_Stmt",#N/A,FALSE,"Fin Stmt Budget";"FY03_SOCF",#N/A,FALSE,"Fin Stmt Budget"}</definedName>
    <definedName name="Debbie" hidden="1">{"FY03_Assets",#N/A,FALSE,"Fin Stmt Budget";"FY03_Liabilities",#N/A,FALSE,"Fin Stmt Budget";"FY03_Inc_Stmt",#N/A,FALSE,"Fin Stmt Budget";"FY03_SOCF",#N/A,FALSE,"Fin Stmt Budget"}</definedName>
    <definedName name="debt">#REF!</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_fv">#REF!</definedName>
    <definedName name="Debt_Quantum1">#REF!</definedName>
    <definedName name="Debt_Quantum2">#REF!</definedName>
    <definedName name="Debt_Space">#REF!</definedName>
    <definedName name="Debt_Tenor_Check">#REF!</definedName>
    <definedName name="debt_terminal">#REF!</definedName>
    <definedName name="Debt_to_Equity_Computation">#REF!</definedName>
    <definedName name="Debt2" localSheetId="73" hidden="1">{"'Expirations'!$A$1:$L$65"}</definedName>
    <definedName name="Debt2" hidden="1">{"'Expirations'!$A$1:$L$65"}</definedName>
    <definedName name="Debt2_1" localSheetId="73" hidden="1">{"'Expirations'!$A$1:$L$65"}</definedName>
    <definedName name="Debt2_1" hidden="1">{"'Expirations'!$A$1:$L$65"}</definedName>
    <definedName name="debt98">#REF!</definedName>
    <definedName name="debt99">#REF!</definedName>
    <definedName name="debtamort">#REF!</definedName>
    <definedName name="debtbeta">#REF!</definedName>
    <definedName name="DebtBookCapitalization">#REF!</definedName>
    <definedName name="DebtCap">#REF!</definedName>
    <definedName name="DebtConvertPrice1">#REF!</definedName>
    <definedName name="DebtConvertPrice2">#REF!</definedName>
    <definedName name="DebtConvertPrice3">#REF!</definedName>
    <definedName name="DebtConvertPrice4">#REF!</definedName>
    <definedName name="DebtEBITDA">#REF!</definedName>
    <definedName name="DebtHide">#REF!</definedName>
    <definedName name="DebtLT_Cons">#REF!</definedName>
    <definedName name="DebtMarketCapitalization">#REF!</definedName>
    <definedName name="debtpref" hidden="1">#REF!</definedName>
    <definedName name="DebtRentBookCapitalization">#REF!</definedName>
    <definedName name="DebtRentEBITDAR">#REF!</definedName>
    <definedName name="DebtRentMarketCapitalization">#REF!</definedName>
    <definedName name="debtrig">#REF!</definedName>
    <definedName name="DebtService1" localSheetId="73" hidden="1">{"Outflow 1",#N/A,FALSE,"Outflows-Inflows";"Outflow 2",#N/A,FALSE,"Outflows-Inflows";"Inflow 1",#N/A,FALSE,"Outflows-Inflows";"Inflow 2",#N/A,FALSE,"Outflows-Inflows"}</definedName>
    <definedName name="DebtService1" hidden="1">{"Outflow 1",#N/A,FALSE,"Outflows-Inflows";"Outflow 2",#N/A,FALSE,"Outflows-Inflows";"Inflow 1",#N/A,FALSE,"Outflows-Inflows";"Inflow 2",#N/A,FALSE,"Outflows-Inflows"}</definedName>
    <definedName name="DebtsLT_Norte">#REF!</definedName>
    <definedName name="DebtsLT_Sur">#REF!</definedName>
    <definedName name="dec" localSheetId="73" hidden="1">{#N/A,#N/A,FALSE,"fw or db 98 up"}</definedName>
    <definedName name="dec" hidden="1">{#N/A,#N/A,FALSE,"fw or db 98 up"}</definedName>
    <definedName name="dectax" localSheetId="73" hidden="1">{#N/A,#N/A,FALSE,"A";#N/A,#N/A,FALSE,"B"}</definedName>
    <definedName name="dectax" hidden="1">{#N/A,#N/A,FALSE,"A";#N/A,#N/A,FALSE,"B"}</definedName>
    <definedName name="DEDE" localSheetId="73" hidden="1">{#N/A,#N/A,FALSE,"Hip.Bas";#N/A,#N/A,FALSE,"ventas";#N/A,#N/A,FALSE,"ingre-Año";#N/A,#N/A,FALSE,"ventas-Año";#N/A,#N/A,FALSE,"Costepro";#N/A,#N/A,FALSE,"inversion";#N/A,#N/A,FALSE,"personal";#N/A,#N/A,FALSE,"Gastos-V";#N/A,#N/A,FALSE,"Circulante";#N/A,#N/A,FALSE,"CONSOLI";#N/A,#N/A,FALSE,"Es-Fin";#N/A,#N/A,FALSE,"Margen-P"}</definedName>
    <definedName name="DEDE" hidden="1">{#N/A,#N/A,FALSE,"Hip.Bas";#N/A,#N/A,FALSE,"ventas";#N/A,#N/A,FALSE,"ingre-Año";#N/A,#N/A,FALSE,"ventas-Año";#N/A,#N/A,FALSE,"Costepro";#N/A,#N/A,FALSE,"inversion";#N/A,#N/A,FALSE,"personal";#N/A,#N/A,FALSE,"Gastos-V";#N/A,#N/A,FALSE,"Circulante";#N/A,#N/A,FALSE,"CONSOLI";#N/A,#N/A,FALSE,"Es-Fin";#N/A,#N/A,FALSE,"Margen-P"}</definedName>
    <definedName name="DEDED" localSheetId="73" hidden="1">{#N/A,#N/A,FALSE,"Card";#N/A,#N/A,FALSE,"Prav";#N/A,#N/A,FALSE,"Irbe";#N/A,#N/A,FALSE,"Plavix";#N/A,#N/A,FALSE,"Capt";#N/A,#N/A,FALSE,"Fosi"}</definedName>
    <definedName name="DEDED" hidden="1">{#N/A,#N/A,FALSE,"Card";#N/A,#N/A,FALSE,"Prav";#N/A,#N/A,FALSE,"Irbe";#N/A,#N/A,FALSE,"Plavix";#N/A,#N/A,FALSE,"Capt";#N/A,#N/A,FALSE,"Fosi"}</definedName>
    <definedName name="DEDEDZE" localSheetId="73" hidden="1">{#N/A,#N/A,FALSE,"Pharm";#N/A,#N/A,FALSE,"WWCM"}</definedName>
    <definedName name="DEDEDZE" hidden="1">{#N/A,#N/A,FALSE,"Pharm";#N/A,#N/A,FALSE,"WWCM"}</definedName>
    <definedName name="dede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e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DEDZD" localSheetId="73" hidden="1">{#N/A,#N/A,FALSE,"Pharm";#N/A,#N/A,FALSE,"WWCM"}</definedName>
    <definedName name="DEDZD" hidden="1">{#N/A,#N/A,FALSE,"Pharm";#N/A,#N/A,FALSE,"WWCM"}</definedName>
    <definedName name="DEE" localSheetId="73" hidden="1">{#N/A,#N/A,FALSE,"Pharm";#N/A,#N/A,FALSE,"WWCM"}</definedName>
    <definedName name="DEE" hidden="1">{#N/A,#N/A,FALSE,"Pharm";#N/A,#N/A,FALSE,"WWCM"}</definedName>
    <definedName name="deee" localSheetId="73" hidden="1">{"Fecha_Setembro",#N/A,FALSE,"FECHAMENTO-2002 ";"Defer_Setembro",#N/A,FALSE,"DIFERIDO";"Pis_Setembro",#N/A,FALSE,"PIS COFINS";"Iss_Setembro",#N/A,FALSE,"ISS"}</definedName>
    <definedName name="deee" hidden="1">{"Fecha_Setembro",#N/A,FALSE,"FECHAMENTO-2002 ";"Defer_Setembro",#N/A,FALSE,"DIFERIDO";"Pis_Setembro",#N/A,FALSE,"PIS COFINS";"Iss_Setembro",#N/A,FALSE,"ISS"}</definedName>
    <definedName name="def" localSheetId="73" hidden="1">{#N/A,#N/A,TRUE,"index";#N/A,#N/A,TRUE,"Summary";#N/A,#N/A,TRUE,"Continuing Business";#N/A,#N/A,TRUE,"Disposals";#N/A,#N/A,TRUE,"Acquisitions";#N/A,#N/A,TRUE,"Actual &amp; Plan Reconciliation"}</definedName>
    <definedName name="def" hidden="1">{#N/A,#N/A,TRUE,"index";#N/A,#N/A,TRUE,"Summary";#N/A,#N/A,TRUE,"Continuing Business";#N/A,#N/A,TRUE,"Disposals";#N/A,#N/A,TRUE,"Acquisitions";#N/A,#N/A,TRUE,"Actual &amp; Plan Reconciliation"}</definedName>
    <definedName name="Default_JobNote">#REF!</definedName>
    <definedName name="defaultLiqAddOn">#REF!</definedName>
    <definedName name="DEFC" localSheetId="73" hidden="1">{#N/A,#N/A,FALSE,"SUMMARY"}</definedName>
    <definedName name="DEFC" hidden="1">{#N/A,#N/A,FALSE,"SUMMARY"}</definedName>
    <definedName name="DEFERRED_INC_TAX" hidden="1">"DEFERRED_INC_TAX"</definedName>
    <definedName name="DEFERRED_TAXES" hidden="1">"DEFERRED_TAXES"</definedName>
    <definedName name="DeferredTaxes">#REF!</definedName>
    <definedName name="DEFGHYT" localSheetId="73" hidden="1">{#N/A,#N/A,FALSE,"Calculator"}</definedName>
    <definedName name="DEFGHYT" hidden="1">{#N/A,#N/A,FALSE,"Calculator"}</definedName>
    <definedName name="Definite">#REF!</definedName>
    <definedName name="Definition_of_Complex_vs_Simple">#REF!</definedName>
    <definedName name="DEL_B">#REF!</definedName>
    <definedName name="delete" localSheetId="73" hidden="1">{#N/A,#N/A,FALSE,"GERAL";#N/A,#N/A,FALSE,"012-96";#N/A,#N/A,FALSE,"018-96";#N/A,#N/A,FALSE,"027-96";#N/A,#N/A,FALSE,"059-96";#N/A,#N/A,FALSE,"076-96";#N/A,#N/A,FALSE,"019-97";#N/A,#N/A,FALSE,"021-97";#N/A,#N/A,FALSE,"022-97";#N/A,#N/A,FALSE,"028-97"}</definedName>
    <definedName name="delete" hidden="1">{#N/A,#N/A,FALSE,"GERAL";#N/A,#N/A,FALSE,"012-96";#N/A,#N/A,FALSE,"018-96";#N/A,#N/A,FALSE,"027-96";#N/A,#N/A,FALSE,"059-96";#N/A,#N/A,FALSE,"076-96";#N/A,#N/A,FALSE,"019-97";#N/A,#N/A,FALSE,"021-97";#N/A,#N/A,FALSE,"022-97";#N/A,#N/A,FALSE,"028-97"}</definedName>
    <definedName name="delete.1" localSheetId="73" hidden="1">{"bs",#N/A,FALSE,"SCF"}</definedName>
    <definedName name="delete.1" hidden="1">{"bs",#N/A,FALSE,"SCF"}</definedName>
    <definedName name="delete.1_1" localSheetId="73" hidden="1">{"bs",#N/A,FALSE,"SCF"}</definedName>
    <definedName name="delete.1_1" hidden="1">{"bs",#N/A,FALSE,"SCF"}</definedName>
    <definedName name="delete.10" localSheetId="73" hidden="1">{"bs",#N/A,FALSE,"SCF"}</definedName>
    <definedName name="delete.10" hidden="1">{"bs",#N/A,FALSE,"SCF"}</definedName>
    <definedName name="delete.10_1" localSheetId="73" hidden="1">{"bs",#N/A,FALSE,"SCF"}</definedName>
    <definedName name="delete.10_1" hidden="1">{"bs",#N/A,FALSE,"SCF"}</definedName>
    <definedName name="delete.19" localSheetId="73" hidden="1">{"bs",#N/A,FALSE,"SCF"}</definedName>
    <definedName name="delete.19" hidden="1">{"bs",#N/A,FALSE,"SCF"}</definedName>
    <definedName name="delete.19_1" localSheetId="73" hidden="1">{"bs",#N/A,FALSE,"SCF"}</definedName>
    <definedName name="delete.19_1" hidden="1">{"bs",#N/A,FALSE,"SCF"}</definedName>
    <definedName name="delete.2" localSheetId="73" hidden="1">{"bs",#N/A,FALSE,"SCF"}</definedName>
    <definedName name="delete.2" hidden="1">{"bs",#N/A,FALSE,"SCF"}</definedName>
    <definedName name="delete.2_1" localSheetId="73" hidden="1">{"bs",#N/A,FALSE,"SCF"}</definedName>
    <definedName name="delete.2_1" hidden="1">{"bs",#N/A,FALSE,"SCF"}</definedName>
    <definedName name="delete.20" localSheetId="73" hidden="1">{"bs",#N/A,FALSE,"SCF"}</definedName>
    <definedName name="delete.20" hidden="1">{"bs",#N/A,FALSE,"SCF"}</definedName>
    <definedName name="delete.20_1" localSheetId="73" hidden="1">{"bs",#N/A,FALSE,"SCF"}</definedName>
    <definedName name="delete.20_1" hidden="1">{"bs",#N/A,FALSE,"SCF"}</definedName>
    <definedName name="delete.27" localSheetId="73" hidden="1">{"bs",#N/A,FALSE,"SCF"}</definedName>
    <definedName name="delete.27" hidden="1">{"bs",#N/A,FALSE,"SCF"}</definedName>
    <definedName name="delete.27_1" localSheetId="73" hidden="1">{"bs",#N/A,FALSE,"SCF"}</definedName>
    <definedName name="delete.27_1" hidden="1">{"bs",#N/A,FALSE,"SCF"}</definedName>
    <definedName name="delete.3" localSheetId="73" hidden="1">{"bs",#N/A,FALSE,"SCF"}</definedName>
    <definedName name="delete.3" hidden="1">{"bs",#N/A,FALSE,"SCF"}</definedName>
    <definedName name="delete.3_1" localSheetId="73" hidden="1">{"bs",#N/A,FALSE,"SCF"}</definedName>
    <definedName name="delete.3_1" hidden="1">{"bs",#N/A,FALSE,"SCF"}</definedName>
    <definedName name="delete.4" localSheetId="73" hidden="1">{"bs",#N/A,FALSE,"SCF"}</definedName>
    <definedName name="delete.4" hidden="1">{"bs",#N/A,FALSE,"SCF"}</definedName>
    <definedName name="delete.4_1" localSheetId="73" hidden="1">{"bs",#N/A,FALSE,"SCF"}</definedName>
    <definedName name="delete.4_1" hidden="1">{"bs",#N/A,FALSE,"SCF"}</definedName>
    <definedName name="delete.5" localSheetId="73" hidden="1">{"bs",#N/A,FALSE,"SCF"}</definedName>
    <definedName name="delete.5" hidden="1">{"bs",#N/A,FALSE,"SCF"}</definedName>
    <definedName name="delete.5_1" localSheetId="73" hidden="1">{"bs",#N/A,FALSE,"SCF"}</definedName>
    <definedName name="delete.5_1" hidden="1">{"bs",#N/A,FALSE,"SCF"}</definedName>
    <definedName name="delete.6" localSheetId="73" hidden="1">{"bs",#N/A,FALSE,"SCF"}</definedName>
    <definedName name="delete.6" hidden="1">{"bs",#N/A,FALSE,"SCF"}</definedName>
    <definedName name="delete.6_1" localSheetId="73" hidden="1">{"bs",#N/A,FALSE,"SCF"}</definedName>
    <definedName name="delete.6_1" hidden="1">{"bs",#N/A,FALSE,"SCF"}</definedName>
    <definedName name="delete.7" localSheetId="73" hidden="1">{"bs",#N/A,FALSE,"SCF"}</definedName>
    <definedName name="delete.7" hidden="1">{"bs",#N/A,FALSE,"SCF"}</definedName>
    <definedName name="delete.7_1" localSheetId="73" hidden="1">{"bs",#N/A,FALSE,"SCF"}</definedName>
    <definedName name="delete.7_1" hidden="1">{"bs",#N/A,FALSE,"SCF"}</definedName>
    <definedName name="delete.8" localSheetId="73" hidden="1">{"bs",#N/A,FALSE,"SCF"}</definedName>
    <definedName name="delete.8" hidden="1">{"bs",#N/A,FALSE,"SCF"}</definedName>
    <definedName name="delete.8_1" localSheetId="73" hidden="1">{"bs",#N/A,FALSE,"SCF"}</definedName>
    <definedName name="delete.8_1" hidden="1">{"bs",#N/A,FALSE,"SCF"}</definedName>
    <definedName name="delete1" localSheetId="73" hidden="1">{"bs",#N/A,FALSE,"SCF"}</definedName>
    <definedName name="delete1" hidden="1">{"bs",#N/A,FALSE,"SCF"}</definedName>
    <definedName name="delete1_1" localSheetId="73" hidden="1">{"bs",#N/A,FALSE,"SCF"}</definedName>
    <definedName name="delete1_1" hidden="1">{"bs",#N/A,FALSE,"SCF"}</definedName>
    <definedName name="delete15" localSheetId="73" hidden="1">{"bs",#N/A,FALSE,"SCF"}</definedName>
    <definedName name="delete15" hidden="1">{"bs",#N/A,FALSE,"SCF"}</definedName>
    <definedName name="delete15_1" localSheetId="73" hidden="1">{"bs",#N/A,FALSE,"SCF"}</definedName>
    <definedName name="delete15_1" hidden="1">{"bs",#N/A,FALSE,"SCF"}</definedName>
    <definedName name="delete19" localSheetId="73" hidden="1">{"bs",#N/A,FALSE,"SCF"}</definedName>
    <definedName name="delete19" hidden="1">{"bs",#N/A,FALSE,"SCF"}</definedName>
    <definedName name="delete19_1" localSheetId="73" hidden="1">{"bs",#N/A,FALSE,"SCF"}</definedName>
    <definedName name="delete19_1" hidden="1">{"bs",#N/A,FALSE,"SCF"}</definedName>
    <definedName name="delete2" localSheetId="73" hidden="1">{"bs",#N/A,FALSE,"SCF"}</definedName>
    <definedName name="delete2" hidden="1">{"bs",#N/A,FALSE,"SCF"}</definedName>
    <definedName name="delete2_1" localSheetId="73" hidden="1">{"bs",#N/A,FALSE,"SCF"}</definedName>
    <definedName name="delete2_1" hidden="1">{"bs",#N/A,FALSE,"SCF"}</definedName>
    <definedName name="delete20" localSheetId="73" hidden="1">{"bs",#N/A,FALSE,"SCF"}</definedName>
    <definedName name="delete20" hidden="1">{"bs",#N/A,FALSE,"SCF"}</definedName>
    <definedName name="delete20_1" localSheetId="73" hidden="1">{"bs",#N/A,FALSE,"SCF"}</definedName>
    <definedName name="delete20_1" hidden="1">{"bs",#N/A,FALSE,"SCF"}</definedName>
    <definedName name="delete27" localSheetId="73" hidden="1">{"bs",#N/A,FALSE,"SCF"}</definedName>
    <definedName name="delete27" hidden="1">{"bs",#N/A,FALSE,"SCF"}</definedName>
    <definedName name="delete27_1" localSheetId="73" hidden="1">{"bs",#N/A,FALSE,"SCF"}</definedName>
    <definedName name="delete27_1" hidden="1">{"bs",#N/A,FALSE,"SCF"}</definedName>
    <definedName name="delete3" localSheetId="73" hidden="1">{"bs",#N/A,FALSE,"SCF"}</definedName>
    <definedName name="delete3" hidden="1">{"bs",#N/A,FALSE,"SCF"}</definedName>
    <definedName name="delete3_1" localSheetId="73" hidden="1">{"bs",#N/A,FALSE,"SCF"}</definedName>
    <definedName name="delete3_1" hidden="1">{"bs",#N/A,FALSE,"SCF"}</definedName>
    <definedName name="delete4" localSheetId="73" hidden="1">{"bs",#N/A,FALSE,"SCF"}</definedName>
    <definedName name="delete4" hidden="1">{"bs",#N/A,FALSE,"SCF"}</definedName>
    <definedName name="delete4_1" localSheetId="73" hidden="1">{"bs",#N/A,FALSE,"SCF"}</definedName>
    <definedName name="delete4_1" hidden="1">{"bs",#N/A,FALSE,"SCF"}</definedName>
    <definedName name="delete5" localSheetId="73" hidden="1">{"bs",#N/A,FALSE,"SCF"}</definedName>
    <definedName name="delete5" hidden="1">{"bs",#N/A,FALSE,"SCF"}</definedName>
    <definedName name="delete5_1" localSheetId="73" hidden="1">{"bs",#N/A,FALSE,"SCF"}</definedName>
    <definedName name="delete5_1" hidden="1">{"bs",#N/A,FALSE,"SCF"}</definedName>
    <definedName name="delete6" localSheetId="73" hidden="1">{"bs",#N/A,FALSE,"SCF"}</definedName>
    <definedName name="delete6" hidden="1">{"bs",#N/A,FALSE,"SCF"}</definedName>
    <definedName name="delete6_1" localSheetId="73" hidden="1">{"bs",#N/A,FALSE,"SCF"}</definedName>
    <definedName name="delete6_1" hidden="1">{"bs",#N/A,FALSE,"SCF"}</definedName>
    <definedName name="delete7" localSheetId="73" hidden="1">{"bs",#N/A,FALSE,"SCF"}</definedName>
    <definedName name="delete7" hidden="1">{"bs",#N/A,FALSE,"SCF"}</definedName>
    <definedName name="delete7_1" localSheetId="73" hidden="1">{"bs",#N/A,FALSE,"SCF"}</definedName>
    <definedName name="delete7_1" hidden="1">{"bs",#N/A,FALSE,"SCF"}</definedName>
    <definedName name="delete8" localSheetId="73" hidden="1">{"bs",#N/A,FALSE,"SCF"}</definedName>
    <definedName name="delete8" hidden="1">{"bs",#N/A,FALSE,"SCF"}</definedName>
    <definedName name="delete8_1" localSheetId="73" hidden="1">{"bs",#N/A,FALSE,"SCF"}</definedName>
    <definedName name="delete8_1" hidden="1">{"bs",#N/A,FALSE,"SCF"}</definedName>
    <definedName name="DeleteRange" hidden="1">#REF!</definedName>
    <definedName name="DeleteTable" hidden="1">#REF!</definedName>
    <definedName name="DemandCP" localSheetId="27">'C-11'!#REF!</definedName>
    <definedName name="DemandCP" localSheetId="1">#REF!</definedName>
    <definedName name="DemandCP">[6]Allocators!$E$28:$P$28</definedName>
    <definedName name="DemandFactor" localSheetId="27">'C-11'!#REF!</definedName>
    <definedName name="DemandFactor" localSheetId="1">#REF!</definedName>
    <definedName name="DemandFactor">[14]Dashboard!$C$5</definedName>
    <definedName name="DemandNCP" localSheetId="27">'C-11'!#REF!</definedName>
    <definedName name="DemandNCP" localSheetId="1">#REF!</definedName>
    <definedName name="DemandNCP">[6]Allocators!$E$12:$P$12</definedName>
    <definedName name="Denom">360</definedName>
    <definedName name="Denominação">#REF!</definedName>
    <definedName name="Denominação_2">#REF!</definedName>
    <definedName name="DEP">#REF!</definedName>
    <definedName name="Departamento">#REF!</definedName>
    <definedName name="Department">#REF!</definedName>
    <definedName name="DEPBAL">#REF!</definedName>
    <definedName name="depd">#REF!</definedName>
    <definedName name="depg">#REF!</definedName>
    <definedName name="DEPOPEN">#REF!</definedName>
    <definedName name="deposits" localSheetId="73" hidden="1">{"BUDGET ASSUMPTIONS",#N/A,FALSE,"MDT 97";"MAJOR EXPENDITURES",#N/A,FALSE,"MDT 97";"SCH100 MDT1",#N/A,FALSE,"MDT 97";"SCH100 MDT2",#N/A,FALSE,"MDT 97"}</definedName>
    <definedName name="deposits" hidden="1">{"BUDGET ASSUMPTIONS",#N/A,FALSE,"MDT 97";"MAJOR EXPENDITURES",#N/A,FALSE,"MDT 97";"SCH100 MDT1",#N/A,FALSE,"MDT 97";"SCH100 MDT2",#N/A,FALSE,"MDT 97"}</definedName>
    <definedName name="DEPR">#REF!</definedName>
    <definedName name="depr._override">#REF!</definedName>
    <definedName name="DEPRE_AMORT" hidden="1">"DEPRE_AMORT"</definedName>
    <definedName name="DEPRE_AMORT_SUPPL" hidden="1">"DEPRE_AMORT_SUPPL"</definedName>
    <definedName name="DEPRE_DEPLE" hidden="1">"DEPRE_DEPLE"</definedName>
    <definedName name="DEPRE_SUPP" hidden="1">"DEPRE_SUPP"</definedName>
    <definedName name="Depreciation">#REF!</definedName>
    <definedName name="DEPRECIATION_LIFE">#REF!</definedName>
    <definedName name="depreciation_term">#REF!</definedName>
    <definedName name="DepreciationandDepletion">#REF!</definedName>
    <definedName name="DepreciationFrom">#REF!</definedName>
    <definedName name="Depreciations">#REF!</definedName>
    <definedName name="DepreciationTo">#REF!</definedName>
    <definedName name="Dept">#REF!</definedName>
    <definedName name="DeptName">#REF!</definedName>
    <definedName name="DeptTitles">#REF!</definedName>
    <definedName name="deRD">#REF!</definedName>
    <definedName name="DERTYHBGV"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ERTYHBGV"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ERTYHGVFCDSERT" localSheetId="73" hidden="1">{"page 1",#N/A,FALSE,"A";"page 2",#N/A,FALSE,"A";"page 3",#N/A,FALSE,"A";"page 4",#N/A,FALSE,"A";"page 5",#N/A,FALSE,"A";"page 6",#N/A,FALSE,"A";"page 7",#N/A,FALSE,"A";"page 8",#N/A,FALSE,"A";"page 9",#N/A,FALSE,"A";"page 10",#N/A,FALSE,"A";"page 11",#N/A,FALSE,"A";"page 12",#N/A,FALSE,"A";"page 13",#N/A,FALSE,"A";"page 14",#N/A,FALSE,"A"}</definedName>
    <definedName name="DERTYHGVFCDSERT" hidden="1">{"page 1",#N/A,FALSE,"A";"page 2",#N/A,FALSE,"A";"page 3",#N/A,FALSE,"A";"page 4",#N/A,FALSE,"A";"page 5",#N/A,FALSE,"A";"page 6",#N/A,FALSE,"A";"page 7",#N/A,FALSE,"A";"page 8",#N/A,FALSE,"A";"page 9",#N/A,FALSE,"A";"page 10",#N/A,FALSE,"A";"page 11",#N/A,FALSE,"A";"page 12",#N/A,FALSE,"A";"page 13",#N/A,FALSE,"A";"page 14",#N/A,FALSE,"A"}</definedName>
    <definedName name="des" localSheetId="73" hidden="1">{#N/A,#N/A,FALSE,"GERAL";#N/A,#N/A,FALSE,"012-96";#N/A,#N/A,FALSE,"018-96";#N/A,#N/A,FALSE,"027-96";#N/A,#N/A,FALSE,"059-96";#N/A,#N/A,FALSE,"076-96";#N/A,#N/A,FALSE,"019-97";#N/A,#N/A,FALSE,"021-97";#N/A,#N/A,FALSE,"022-97";#N/A,#N/A,FALSE,"028-97"}</definedName>
    <definedName name="des" hidden="1">{#N/A,#N/A,FALSE,"GERAL";#N/A,#N/A,FALSE,"012-96";#N/A,#N/A,FALSE,"018-96";#N/A,#N/A,FALSE,"027-96";#N/A,#N/A,FALSE,"059-96";#N/A,#N/A,FALSE,"076-96";#N/A,#N/A,FALSE,"019-97";#N/A,#N/A,FALSE,"021-97";#N/A,#N/A,FALSE,"022-97";#N/A,#N/A,FALSE,"028-97"}</definedName>
    <definedName name="DESC">#REF!</definedName>
    <definedName name="DESCF"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DESCF" hidden="1">{#N/A,#N/A,FALSE,"Finale1";#N/A,#N/A,FALSE,"Finale2";#N/A,#N/A,FALSE,"peiodisch1";#N/A,#N/A,FALSE,"periodisch2";#N/A,#N/A,FALSE,"Aktiv";#N/A,#N/A,FALSE,"Passiv";#N/A,#N/A,FALSE,"Report 2";#N/A,#N/A,FALSE,"Report 3";#N/A,#N/A,FALSE,"Summary";#N/A,#N/A,FALSE,"EWB";#N/A,#N/A,FALSE,"Actual-Budget (kum)";#N/A,#N/A,FALSE,"Actual-Budget (per)";#N/A,#N/A,FALSE,"Comparison YTD"}</definedName>
    <definedName name="DESCRIÇÃO" localSheetId="73" hidden="1">{#N/A,#N/A,FALSE,"GERAL";#N/A,#N/A,FALSE,"012-96";#N/A,#N/A,FALSE,"018-96";#N/A,#N/A,FALSE,"027-96";#N/A,#N/A,FALSE,"059-96";#N/A,#N/A,FALSE,"076-96";#N/A,#N/A,FALSE,"019-97";#N/A,#N/A,FALSE,"021-97";#N/A,#N/A,FALSE,"022-97";#N/A,#N/A,FALSE,"028-97"}</definedName>
    <definedName name="DESCRIÇÃO" hidden="1">{#N/A,#N/A,FALSE,"GERAL";#N/A,#N/A,FALSE,"012-96";#N/A,#N/A,FALSE,"018-96";#N/A,#N/A,FALSE,"027-96";#N/A,#N/A,FALSE,"059-96";#N/A,#N/A,FALSE,"076-96";#N/A,#N/A,FALSE,"019-97";#N/A,#N/A,FALSE,"021-97";#N/A,#N/A,FALSE,"022-97";#N/A,#N/A,FALSE,"028-97"}</definedName>
    <definedName name="descricao1" localSheetId="73" hidden="1">{#N/A,#N/A,FALSE,"GERAL";#N/A,#N/A,FALSE,"012-96";#N/A,#N/A,FALSE,"018-96";#N/A,#N/A,FALSE,"027-96";#N/A,#N/A,FALSE,"059-96";#N/A,#N/A,FALSE,"076-96";#N/A,#N/A,FALSE,"019-97";#N/A,#N/A,FALSE,"021-97";#N/A,#N/A,FALSE,"022-97";#N/A,#N/A,FALSE,"028-97"}</definedName>
    <definedName name="descricao1" hidden="1">{#N/A,#N/A,FALSE,"GERAL";#N/A,#N/A,FALSE,"012-96";#N/A,#N/A,FALSE,"018-96";#N/A,#N/A,FALSE,"027-96";#N/A,#N/A,FALSE,"059-96";#N/A,#N/A,FALSE,"076-96";#N/A,#N/A,FALSE,"019-97";#N/A,#N/A,FALSE,"021-97";#N/A,#N/A,FALSE,"022-97";#N/A,#N/A,FALSE,"028-97"}</definedName>
    <definedName name="DESCRIPTION">#REF!</definedName>
    <definedName name="DESCRIPTION_LONG" hidden="1">"DESCRIPTION_LONG"</definedName>
    <definedName name="Description1">#REF!</definedName>
    <definedName name="Description2">#REF!</definedName>
    <definedName name="Description3">#REF!</definedName>
    <definedName name="Description4">#REF!</definedName>
    <definedName name="DESCRITIVO1">#REF!</definedName>
    <definedName name="DESCRITIVO1_2">#REF!</definedName>
    <definedName name="DESD" localSheetId="73" hidden="1">{#N/A,#N/A,FALSE,"Aktiv";#N/A,#N/A,FALSE,"stat.con.";#N/A,#N/A,FALSE,"Konzern"}</definedName>
    <definedName name="DESD" hidden="1">{#N/A,#N/A,FALSE,"Aktiv";#N/A,#N/A,FALSE,"stat.con.";#N/A,#N/A,FALSE,"Konzern"}</definedName>
    <definedName name="DESFCV" localSheetId="73" hidden="1">{#N/A,#N/A,FALSE,"Calculator"}</definedName>
    <definedName name="DESFCV" hidden="1">{#N/A,#N/A,FALSE,"Calculator"}</definedName>
    <definedName name="Designation">"Transaction"</definedName>
    <definedName name="Despacho">#REF!</definedName>
    <definedName name="DESPESA_VIAGEM">#REF!</definedName>
    <definedName name="DESTINATION_COST">#REF!</definedName>
    <definedName name="Detai99">#REF!</definedName>
    <definedName name="DETAIL">#REF!</definedName>
    <definedName name="Detail_List1">#REF!</definedName>
    <definedName name="DetailArea.soln">#REF!</definedName>
    <definedName name="Details">#REF!</definedName>
    <definedName name="DETALLE">#REF!</definedName>
    <definedName name="DETENTION_AFTER21D">#REF!</definedName>
    <definedName name="DETENTION_DAY">#REF!</definedName>
    <definedName name="deuda00">#REF!,#REF!</definedName>
    <definedName name="dev_tech" hidden="1">#REF!</definedName>
    <definedName name="DevFeePct">#REF!</definedName>
    <definedName name="DEVR" localSheetId="73">{0,0,0,0;0,0,0,0;0,0,0,#VALUE!;0,0,0,0;0,0,0,0;0,0,0,0;0,0,0,0}</definedName>
    <definedName name="DEVR">{0,0,0,0;0,0,0,0;0,0,0,#VALUE!;0,0,0,0;0,0,0,0;0,0,0,0;0,0,0,0}</definedName>
    <definedName name="DEXC" localSheetId="73" hidden="1">{#N/A,#N/A,FALSE,"Calculator"}</definedName>
    <definedName name="DEXC" hidden="1">{#N/A,#N/A,FALSE,"Calculator"}</definedName>
    <definedName name="DEZLFEZKLHF" localSheetId="73" hidden="1">{#N/A,#N/A,FALSE,"Pharm";#N/A,#N/A,FALSE,"WWCM"}</definedName>
    <definedName name="DEZLFEZKLHF" hidden="1">{#N/A,#N/A,FALSE,"Pharm";#N/A,#N/A,FALSE,"WWCM"}</definedName>
    <definedName name="DF"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_CKREQ">#REF!</definedName>
    <definedName name="DF_GRID_1" localSheetId="73">Invoice #REF!</definedName>
    <definedName name="DF_GRID_1" localSheetId="5">Invoice #REF!</definedName>
    <definedName name="DF_GRID_1">Invoice #REF!</definedName>
    <definedName name="DF_NAVPANEL_13">#REF!</definedName>
    <definedName name="DF_NAVPANEL_18">#REF!</definedName>
    <definedName name="DF_SCHED">#REF!</definedName>
    <definedName name="dfas" hidden="1">#REF!,#REF!,#REF!,#REF!</definedName>
    <definedName name="dfasdf"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dfasdf"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dfasdfa" localSheetId="73" hidden="1">{#N/A,#N/A,FALSE,"Presentation by Unit";#N/A,#N/A,FALSE,"Presentation by BD";#N/A,#N/A,FALSE,"Presentation Split by Biggest U";#N/A,#N/A,FALSE,"Presentation Split by Area";#N/A,#N/A,FALSE,"Presentation Split by BD"}</definedName>
    <definedName name="dfasdfa" hidden="1">{#N/A,#N/A,FALSE,"Presentation by Unit";#N/A,#N/A,FALSE,"Presentation by BD";#N/A,#N/A,FALSE,"Presentation Split by Biggest U";#N/A,#N/A,FALSE,"Presentation Split by Area";#N/A,#N/A,FALSE,"Presentation Split by BD"}</definedName>
    <definedName name="dfasdfadfasd" localSheetId="73" hidden="1">{#N/A,#N/A,FALSE,"Presentation by Unit";#N/A,#N/A,FALSE,"Presentation by BD";#N/A,#N/A,FALSE,"Presentation Split by Biggest U";#N/A,#N/A,FALSE,"Presentation Split by Area";#N/A,#N/A,FALSE,"Presentation Split by BD"}</definedName>
    <definedName name="dfasdfadfasd" hidden="1">{#N/A,#N/A,FALSE,"Presentation by Unit";#N/A,#N/A,FALSE,"Presentation by BD";#N/A,#N/A,FALSE,"Presentation Split by Biggest U";#N/A,#N/A,FALSE,"Presentation Split by Area";#N/A,#N/A,FALSE,"Presentation Split by BD"}</definedName>
    <definedName name="dfasdfasdf"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asdf"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asdfe"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asdfe"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dfasdfsadf"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fsadf"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dfasdsa" localSheetId="73" hidden="1">{#N/A,#N/A,FALSE,"Cover Sheet";#N/A,#N/A,FALSE,"Key Indicators";#N/A,#N/A,FALSE,"Orders Summary";#N/A,#N/A,FALSE,"ORDERS TREND GRAPH";#N/A,#N/A,FALSE,"Revenue Summary";#N/A,#N/A,FALSE,"REVENUE TREND GRAPH";#N/A,#N/A,FALSE,"Revenue Actions";#N/A,#N/A,FALSE,"BACKLOG ANALYSIS";#N/A,#N/A,FALSE,"Keys to Success"}</definedName>
    <definedName name="dfasdsa" hidden="1">{#N/A,#N/A,FALSE,"Cover Sheet";#N/A,#N/A,FALSE,"Key Indicators";#N/A,#N/A,FALSE,"Orders Summary";#N/A,#N/A,FALSE,"ORDERS TREND GRAPH";#N/A,#N/A,FALSE,"Revenue Summary";#N/A,#N/A,FALSE,"REVENUE TREND GRAPH";#N/A,#N/A,FALSE,"Revenue Actions";#N/A,#N/A,FALSE,"BACKLOG ANALYSIS";#N/A,#N/A,FALSE,"Keys to Success"}</definedName>
    <definedName name="DFBDFBB" localSheetId="73" hidden="1">{#N/A,#N/A,FALSE,"Calculator"}</definedName>
    <definedName name="DFBDFBB" hidden="1">{#N/A,#N/A,FALSE,"Calculator"}</definedName>
    <definedName name="DFBDFBDFB" localSheetId="73" hidden="1">{#N/A,#N/A,FALSE,"Calculator"}</definedName>
    <definedName name="DFBDFBDFB" hidden="1">{#N/A,#N/A,FALSE,"Calculator"}</definedName>
    <definedName name="DFBDFNBDFGN" localSheetId="73" hidden="1">{#N/A,#N/A,FALSE,"Calculator"}</definedName>
    <definedName name="DFBDFNBDFGN" hidden="1">{#N/A,#N/A,FALSE,"Calculator"}</definedName>
    <definedName name="dfbf" localSheetId="73" hidden="1">{#N/A,#N/A,TRUE,"CPRD";#N/A,#N/A,TRUE,"BCCPDR";#N/A,#N/A,TRUE,"EWRD";#N/A,#N/A,TRUE,"5100";#N/A,#N/A,TRUE,"5110"}</definedName>
    <definedName name="dfbf" hidden="1">{#N/A,#N/A,TRUE,"CPRD";#N/A,#N/A,TRUE,"BCCPDR";#N/A,#N/A,TRUE,"EWRD";#N/A,#N/A,TRUE,"5100";#N/A,#N/A,TRUE,"5110"}</definedName>
    <definedName name="DFBFRNTTR" localSheetId="73" hidden="1">{#N/A,#N/A,FALSE,"Calculator"}</definedName>
    <definedName name="DFBFRNTTR" hidden="1">{#N/A,#N/A,FALSE,"Calculator"}</definedName>
    <definedName name="DFBHRTNTRY" localSheetId="73" hidden="1">{#N/A,#N/A,FALSE,"Calculator"}</definedName>
    <definedName name="DFBHRTNTRY" hidden="1">{#N/A,#N/A,FALSE,"Calculator"}</definedName>
    <definedName name="DFC">#REF!</definedName>
    <definedName name="DFCVG" localSheetId="73" hidden="1">{#N/A,#N/A,FALSE,"Calculator"}</definedName>
    <definedName name="DFCVG" hidden="1">{#N/A,#N/A,FALSE,"Calculator"}</definedName>
    <definedName name="dfd" localSheetId="73" hidden="1">{#N/A,#N/A,FALSE,"Presentation by Unit";#N/A,#N/A,FALSE,"Presentation by BD";#N/A,#N/A,FALSE,"Presentation Split by Biggest U";#N/A,#N/A,FALSE,"Presentation Split by Area";#N/A,#N/A,FALSE,"Presentation Split by BD"}</definedName>
    <definedName name="dfd" hidden="1">{#N/A,#N/A,FALSE,"Presentation by Unit";#N/A,#N/A,FALSE,"Presentation by BD";#N/A,#N/A,FALSE,"Presentation Split by Biggest U";#N/A,#N/A,FALSE,"Presentation Split by Area";#N/A,#N/A,FALSE,"Presentation Split by BD"}</definedName>
    <definedName name="dfdafdafdafafasf" localSheetId="73" hidden="1">{"headcount for Marketing calendar 98",#N/A,FALSE,"Area";"headcount for Marketing for fiscal 1999",#N/A,FALSE,"Area";"headcount for Marketing for Fiscal 2000",#N/A,FALSE,"Area"}</definedName>
    <definedName name="dfdafdafdafafasf" hidden="1">{"headcount for Marketing calendar 98",#N/A,FALSE,"Area";"headcount for Marketing for fiscal 1999",#N/A,FALSE,"Area";"headcount for Marketing for Fiscal 2000",#N/A,FALSE,"Area"}</definedName>
    <definedName name="DFDAGDSA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FDAGDSA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fdas" localSheetId="73" hidden="1">{"FCB_ALL",#N/A,FALSE,"FCB";"GREY_ALL",#N/A,FALSE,"GREY"}</definedName>
    <definedName name="dfdas" hidden="1">{"FCB_ALL",#N/A,FALSE,"FCB";"GREY_ALL",#N/A,FALSE,"GREY"}</definedName>
    <definedName name="DFDD" localSheetId="73" hidden="1">{#N/A,#N/A,FALSE,"REPORT"}</definedName>
    <definedName name="DFDD" hidden="1">{#N/A,#N/A,FALSE,"REPORT"}</definedName>
    <definedName name="dfddfddf" localSheetId="73" hidden="1">{#N/A,#N/A,FALSE,"Presentation by Unit";#N/A,#N/A,FALSE,"Presentation by BD";#N/A,#N/A,FALSE,"Presentation Split by Biggest U";#N/A,#N/A,FALSE,"Presentation Split by Area";#N/A,#N/A,FALSE,"Presentation Split by BD"}</definedName>
    <definedName name="dfddfddf" hidden="1">{#N/A,#N/A,FALSE,"Presentation by Unit";#N/A,#N/A,FALSE,"Presentation by BD";#N/A,#N/A,FALSE,"Presentation Split by Biggest U";#N/A,#N/A,FALSE,"Presentation Split by Area";#N/A,#N/A,FALSE,"Presentation Split by BD"}</definedName>
    <definedName name="dfdf"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DFDFASDFWWWW">#REF!</definedName>
    <definedName name="dfdfd" localSheetId="73" hidden="1">{#N/A,#N/A,FALSE,"OUT  AREC"}</definedName>
    <definedName name="dfdfd" hidden="1">{#N/A,#N/A,FALSE,"OUT  AREC"}</definedName>
    <definedName name="dfdfdf" localSheetId="73" hidden="1">{#N/A,#N/A,FALSE,"Presentation by Unit";#N/A,#N/A,FALSE,"Presentation by BD";#N/A,#N/A,FALSE,"Presentation Split by Biggest U";#N/A,#N/A,FALSE,"Presentation Split by Area";#N/A,#N/A,FALSE,"Presentation Split by BD"}</definedName>
    <definedName name="dfdfdf" hidden="1">{#N/A,#N/A,FALSE,"Presentation by Unit";#N/A,#N/A,FALSE,"Presentation by BD";#N/A,#N/A,FALSE,"Presentation Split by Biggest U";#N/A,#N/A,FALSE,"Presentation Split by Area";#N/A,#N/A,FALSE,"Presentation Split by BD"}</definedName>
    <definedName name="dfdfdfd" localSheetId="73" hidden="1">{#N/A,#N/A,FALSE,"AD_Purchase";#N/A,#N/A,FALSE,"Credit";#N/A,#N/A,FALSE,"PF Acquisition";#N/A,#N/A,FALSE,"PF Offering"}</definedName>
    <definedName name="dfdfdfd" hidden="1">{#N/A,#N/A,FALSE,"AD_Purchase";#N/A,#N/A,FALSE,"Credit";#N/A,#N/A,FALSE,"PF Acquisition";#N/A,#N/A,FALSE,"PF Offering"}</definedName>
    <definedName name="dfdsaf">#REF!</definedName>
    <definedName name="dfegf" localSheetId="73" hidden="1">{"'MVS'!$A$5:$O$716"}</definedName>
    <definedName name="dfegf" hidden="1">{"'MVS'!$A$5:$O$716"}</definedName>
    <definedName name="dffff">#REF!</definedName>
    <definedName name="DFG"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G"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dfg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dfgd" localSheetId="73" hidden="1">{#N/A,#N/A,FALSE,"Cashflow Analysis";#N/A,#N/A,FALSE,"Sensitivity Analysis";#N/A,#N/A,FALSE,"PV";#N/A,#N/A,FALSE,"Pro Forma"}</definedName>
    <definedName name="dfgd" hidden="1">{#N/A,#N/A,FALSE,"Cashflow Analysis";#N/A,#N/A,FALSE,"Sensitivity Analysis";#N/A,#N/A,FALSE,"PV";#N/A,#N/A,FALSE,"Pro Forma"}</definedName>
    <definedName name="dfg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GDFGAF">#REF!</definedName>
    <definedName name="DFGDFGEEEE">#REF!</definedName>
    <definedName name="dfgerg" localSheetId="73" hidden="1">{"Units A",#N/A,FALSE,"FY95SLS";"Units B",#N/A,FALSE,"FY95SLS"}</definedName>
    <definedName name="dfgerg" hidden="1">{"Units A",#N/A,FALSE,"FY95SLS";"Units B",#N/A,FALSE,"FY95SLS"}</definedName>
    <definedName name="dfgf" localSheetId="73" hidden="1">{"Pound Sterling",#N/A,TRUE,"PPD";"Pound Sterling",#N/A,TRUE,"Anaquest";"Pound Sterling",#N/A,TRUE,"Delta";"Pound Sterling",#N/A,TRUE,"INO"}</definedName>
    <definedName name="dfgf" hidden="1">{"Pound Sterling",#N/A,TRUE,"PPD";"Pound Sterling",#N/A,TRUE,"Anaquest";"Pound Sterling",#N/A,TRUE,"Delta";"Pound Sterling",#N/A,TRUE,"INO"}</definedName>
    <definedName name="DFGGFDG" localSheetId="73" hidden="1">{"Others",#N/A,TRUE,"OTHERS";"Análisis Ingresos por Familia","HojaI",TRUE,"MDFeb97";"Análisis Ingresos por Marca","HojaII",TRUE,"MDFeb97";"Costos y Desvíos por Marca","HojaIII",TRUE,"MDFeb97";"Control de Costos","HojaIV",TRUE,"MDFeb97"}</definedName>
    <definedName name="DFGGFDG" hidden="1">{"Others",#N/A,TRUE,"OTHERS";"Análisis Ingresos por Familia","HojaI",TRUE,"MDFeb97";"Análisis Ingresos por Marca","HojaII",TRUE,"MDFeb97";"Costos y Desvíos por Marca","HojaIII",TRUE,"MDFeb97";"Control de Costos","HojaIV",TRUE,"MDFeb97"}</definedName>
    <definedName name="DFGH" localSheetId="73">{"Book1","DOC&amp;DWG.xls"}</definedName>
    <definedName name="DFGH">{"Book1","DOC&amp;DWG.xls"}</definedName>
    <definedName name="DFGNNFG" localSheetId="73" hidden="1">{#N/A,#N/A,FALSE,"Calculator"}</definedName>
    <definedName name="DFGNNFG" hidden="1">{#N/A,#N/A,FALSE,"Calculator"}</definedName>
    <definedName name="DFGNTAFYMATRY" localSheetId="73" hidden="1">{#N/A,#N/A,FALSE,"Calculator"}</definedName>
    <definedName name="DFGNTAFYMATRY" hidden="1">{#N/A,#N/A,FALSE,"Calculator"}</definedName>
    <definedName name="dfgsdfg">#REF!</definedName>
    <definedName name="dfgsfg" localSheetId="73" hidden="1">{"Pound Sterling",#N/A,TRUE,"PPD";"Pound Sterling",#N/A,TRUE,"Anaquest";"Pound Sterling",#N/A,TRUE,"Delta";"Pound Sterling",#N/A,TRUE,"INO"}</definedName>
    <definedName name="dfgsfg" hidden="1">{"Pound Sterling",#N/A,TRUE,"PPD";"Pound Sterling",#N/A,TRUE,"Anaquest";"Pound Sterling",#N/A,TRUE,"Delta";"Pound Sterling",#N/A,TRUE,"INO"}</definedName>
    <definedName name="DFGT" localSheetId="73" hidden="1">{#N/A,#N/A,FALSE,"Actual";#N/A,#N/A,FALSE,"Management Report 2";#N/A,#N/A,FALSE,"Management Report 3";#N/A,#N/A,FALSE,"Ergebnis";#N/A,#N/A,FALSE,"Summary";#N/A,#N/A,FALSE,"Konrzern";#N/A,#N/A,FALSE,"Abweichung Budget-Actuell"}</definedName>
    <definedName name="DFGT" hidden="1">{#N/A,#N/A,FALSE,"Actual";#N/A,#N/A,FALSE,"Management Report 2";#N/A,#N/A,FALSE,"Management Report 3";#N/A,#N/A,FALSE,"Ergebnis";#N/A,#N/A,FALSE,"Summary";#N/A,#N/A,FALSE,"Konrzern";#N/A,#N/A,FALSE,"Abweichung Budget-Actuell"}</definedName>
    <definedName name="DFGYT" localSheetId="73" hidden="1">{#N/A,#N/A,FALSE,"Calculator"}</definedName>
    <definedName name="DFGYT" hidden="1">{#N/A,#N/A,FALSE,"Calculator"}</definedName>
    <definedName name="dfh" localSheetId="73" hidden="1">{#N/A,#N/A,FALSE,"Aging Summary";#N/A,#N/A,FALSE,"Ratio Analysis";#N/A,#N/A,FALSE,"Test 120 Day Accts";#N/A,#N/A,FALSE,"Tickmarks"}</definedName>
    <definedName name="dfh" hidden="1">{#N/A,#N/A,FALSE,"Aging Summary";#N/A,#N/A,FALSE,"Ratio Analysis";#N/A,#N/A,FALSE,"Test 120 Day Accts";#N/A,#N/A,FALSE,"Tickmarks"}</definedName>
    <definedName name="dfhbadfh" localSheetId="73" hidden="1">{"Pound Sterling",#N/A,TRUE,"PPD";"Pound Sterling",#N/A,TRUE,"Anaquest";"Pound Sterling",#N/A,TRUE,"Delta";"Pound Sterling",#N/A,TRUE,"INO"}</definedName>
    <definedName name="dfhbadfh" hidden="1">{"Pound Sterling",#N/A,TRUE,"PPD";"Pound Sterling",#N/A,TRUE,"Anaquest";"Pound Sterling",#N/A,TRUE,"Delta";"Pound Sterling",#N/A,TRUE,"INO"}</definedName>
    <definedName name="dfh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FHGSDFGRRRR">#REF!</definedName>
    <definedName name="dfhtru" localSheetId="73" hidden="1">{"Units A",#N/A,FALSE,"FY95SLS";"Units B",#N/A,FALSE,"FY95SLS"}</definedName>
    <definedName name="dfhtru" hidden="1">{"Units A",#N/A,FALSE,"FY95SLS";"Units B",#N/A,FALSE,"FY95SLS"}</definedName>
    <definedName name="dfjdk"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dfjdk"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dfk"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k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flt1">#REF!</definedName>
    <definedName name="dflt2">#REF!</definedName>
    <definedName name="dflt3">#REF!</definedName>
    <definedName name="dflt4">#REF!</definedName>
    <definedName name="dflt5">#REF!</definedName>
    <definedName name="dflt6">#REF!</definedName>
    <definedName name="dflt7">#REF!</definedName>
    <definedName name="DFNFHNTUY" localSheetId="73" hidden="1">{#N/A,#N/A,FALSE,"Calculator"}</definedName>
    <definedName name="DFNFHNTUY" hidden="1">{#N/A,#N/A,FALSE,"Calculator"}</definedName>
    <definedName name="DFNFRTTYJ" localSheetId="73" hidden="1">{#N/A,#N/A,FALSE,"Calculator"}</definedName>
    <definedName name="DFNFRTTYJ" hidden="1">{#N/A,#N/A,FALSE,"Calculator"}</definedName>
    <definedName name="dfr" localSheetId="73" hidden="1">{"DetallexDep",#N/A,FALSE,"Giovanna (x DEPT)"}</definedName>
    <definedName name="dfr" hidden="1">{"DetallexDep",#N/A,FALSE,"Giovanna (x DEPT)"}</definedName>
    <definedName name="DFRE" localSheetId="73" hidden="1">{"Income Page",#N/A,FALSE,"Income";"Quarterly Page",#N/A,FALSE,"Quarterly";"EPS Page",#N/A,FALSE,"EPS";"Cashflow Page",#N/A,FALSE,"CashFlow"}</definedName>
    <definedName name="DFRE" hidden="1">{"Income Page",#N/A,FALSE,"Income";"Quarterly Page",#N/A,FALSE,"Quarterly";"EPS Page",#N/A,FALSE,"EPS";"Cashflow Page",#N/A,FALSE,"CashFlow"}</definedName>
    <definedName name="Dfrnfgnfry" localSheetId="73" hidden="1">{#N/A,#N/A,FALSE,"Calculator"}</definedName>
    <definedName name="Dfrnfgnfry" hidden="1">{#N/A,#N/A,FALSE,"Calculator"}</definedName>
    <definedName name="DFSDFRDEER"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DFSDFRDEER">{"Greeting","$Q$46","Very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dfsdfsdf" hidden="1">#REF!</definedName>
    <definedName name="dfsdfsdfsdfsdf" localSheetId="73" hidden="1">{#N/A,#N/A,FALSE,"Presentation by Unit";#N/A,#N/A,FALSE,"Presentation by BD";#N/A,#N/A,FALSE,"Presentation Split by Biggest U";#N/A,#N/A,FALSE,"Presentation Split by Area";#N/A,#N/A,FALSE,"Presentation Split by BD"}</definedName>
    <definedName name="dfsdfsdfsdfsdf" hidden="1">{#N/A,#N/A,FALSE,"Presentation by Unit";#N/A,#N/A,FALSE,"Presentation by BD";#N/A,#N/A,FALSE,"Presentation Split by Biggest U";#N/A,#N/A,FALSE,"Presentation Split by Area";#N/A,#N/A,FALSE,"Presentation Split by BD"}</definedName>
    <definedName name="dfse">#REF!</definedName>
    <definedName name="dfsfa"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G" localSheetId="73" hidden="1">{#N/A,#N/A,FALSE,"Calculator"}</definedName>
    <definedName name="dfsG" hidden="1">{#N/A,#N/A,FALSE,"Calculator"}</definedName>
    <definedName name="DFSNHJ" localSheetId="73" hidden="1">{#N/A,#N/A,FALSE,"Calculator"}</definedName>
    <definedName name="DFSNHJ" hidden="1">{#N/A,#N/A,FALSE,"Calculator"}</definedName>
    <definedName name="DFV" localSheetId="73">{"Client Name or Project Name"}</definedName>
    <definedName name="DFV">{"Client Name or Project Name"}</definedName>
    <definedName name="DFVEVRE" localSheetId="73">{"Book1","my ddc.xls"}</definedName>
    <definedName name="DFVEVRE">{"Book1","my ddc.xls"}</definedName>
    <definedName name="DfxpcCommentEnabled" hidden="1">#REF!</definedName>
    <definedName name="DfxpcEnabledCommentsForm" hidden="1">#REF!</definedName>
    <definedName name="DFYHRGFD" localSheetId="73" hidden="1">{#N/A,#N/A,FALSE,"EWB";#N/A,#N/A,FALSE,"EWB-2"}</definedName>
    <definedName name="DFYHRGFD" hidden="1">{#N/A,#N/A,FALSE,"EWB";#N/A,#N/A,FALSE,"EWB-2"}</definedName>
    <definedName name="DG" localSheetId="73" hidden="1">{#N/A,#N/A,FALSE,"Calculator"}</definedName>
    <definedName name="DG" hidden="1">{#N/A,#N/A,FALSE,"Calculator"}</definedName>
    <definedName name="dga" localSheetId="73" hidden="1">{#N/A,#N/A,FALSE,"$170M Cash";#N/A,#N/A,FALSE,"$250M Cash";#N/A,#N/A,FALSE,"$325M Cash"}</definedName>
    <definedName name="dga" hidden="1">{#N/A,#N/A,FALSE,"$170M Cash";#N/A,#N/A,FALSE,"$250M Cash";#N/A,#N/A,FALSE,"$325M Cash"}</definedName>
    <definedName name="DGB" localSheetId="73" hidden="1">{"Income Page",#N/A,FALSE,"Income";"Quarterly Page",#N/A,FALSE,"Quarterly";"EPS Page",#N/A,FALSE,"EPS";"Cashflow Page",#N/A,FALSE,"CashFlow"}</definedName>
    <definedName name="DGB" hidden="1">{"Income Page",#N/A,FALSE,"Income";"Quarterly Page",#N/A,FALSE,"Quarterly";"EPS Page",#N/A,FALSE,"EPS";"Cashflow Page",#N/A,FALSE,"CashFlow"}</definedName>
    <definedName name="DGDEWTGH" localSheetId="73" hidden="1">{"coverall",#N/A,FALSE,"Definitions";"cover1",#N/A,FALSE,"Definitions";"cover2",#N/A,FALSE,"Definitions";"cover3",#N/A,FALSE,"Definitions";"cover4",#N/A,FALSE,"Definitions";"cover5",#N/A,FALSE,"Definitions";"blank",#N/A,FALSE,"Definitions"}</definedName>
    <definedName name="DGDEWTGH" hidden="1">{"coverall",#N/A,FALSE,"Definitions";"cover1",#N/A,FALSE,"Definitions";"cover2",#N/A,FALSE,"Definitions";"cover3",#N/A,FALSE,"Definitions";"cover4",#N/A,FALSE,"Definitions";"cover5",#N/A,FALSE,"Definitions";"blank",#N/A,FALSE,"Definitions"}</definedName>
    <definedName name="dgdg" localSheetId="73" hidden="1">{#N/A,#N/A,FALSE,"Calc";#N/A,#N/A,FALSE,"Sensitivity";#N/A,#N/A,FALSE,"LT Earn.Dil.";#N/A,#N/A,FALSE,"Dil. AVP"}</definedName>
    <definedName name="dgdg" hidden="1">{#N/A,#N/A,FALSE,"Calc";#N/A,#N/A,FALSE,"Sensitivity";#N/A,#N/A,FALSE,"LT Earn.Dil.";#N/A,#N/A,FALSE,"Dil. AVP"}</definedName>
    <definedName name="dgdgss" localSheetId="73" hidden="1">{"consolidated",#N/A,FALSE,"Sheet1";"cms",#N/A,FALSE,"Sheet1";"fse",#N/A,FALSE,"Sheet1"}</definedName>
    <definedName name="dgdgss" hidden="1">{"consolidated",#N/A,FALSE,"Sheet1";"cms",#N/A,FALSE,"Sheet1";"fse",#N/A,FALSE,"Sheet1"}</definedName>
    <definedName name="dgfdsgwd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gfdsgwd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GFG" localSheetId="73" hidden="1">{"Others",#N/A,TRUE,"OTHERS";"Análisis Ingresos por Familia","HojaI",TRUE,"MDFeb97";"Análisis Ingresos por Marca","HojaII",TRUE,"MDFeb97";"Costos y Desvíos por Marca","HojaIII",TRUE,"MDFeb97";"Control de Costos","HojaIV",TRUE,"MDFeb97"}</definedName>
    <definedName name="DGFG" hidden="1">{"Others",#N/A,TRUE,"OTHERS";"Análisis Ingresos por Familia","HojaI",TRUE,"MDFeb97";"Análisis Ingresos por Marca","HojaII",TRUE,"MDFeb97";"Costos y Desvíos por Marca","HojaIII",TRUE,"MDFeb97";"Control de Costos","HojaIV",TRUE,"MDFeb97"}</definedName>
    <definedName name="dgfhayr" localSheetId="73" hidden="1">{"Units A",#N/A,FALSE,"FY95SLS";"Units B",#N/A,FALSE,"FY95SLS"}</definedName>
    <definedName name="dgfhayr" hidden="1">{"Units A",#N/A,FALSE,"FY95SLS";"Units B",#N/A,FALSE,"FY95SLS"}</definedName>
    <definedName name="DGGFDGGER" localSheetId="73" hidden="1">{"Others",#N/A,TRUE,"OTHERS";"Análisis Ingresos por Familia","HojaI",TRUE,"MDFeb97";"Análisis Ingresos por Marca","HojaII",TRUE,"MDFeb97";"Costos y Desvíos por Marca","HojaIII",TRUE,"MDFeb97";"Control de Costos","HojaIV",TRUE,"MDFeb97"}</definedName>
    <definedName name="DGGFDGGER" hidden="1">{"Others",#N/A,TRUE,"OTHERS";"Análisis Ingresos por Familia","HojaI",TRUE,"MDFeb97";"Análisis Ingresos por Marca","HojaII",TRUE,"MDFeb97";"Costos y Desvíos por Marca","HojaIII",TRUE,"MDFeb97";"Control de Costos","HojaIV",TRUE,"MDFeb97"}</definedName>
    <definedName name="DGHH" localSheetId="73" hidden="1">{#N/A,#N/A,FALSE,"Actual";#N/A,#N/A,FALSE,"Management Report 2";#N/A,#N/A,FALSE,"Management Report 3";#N/A,#N/A,FALSE,"Ergebnis";#N/A,#N/A,FALSE,"Summary";#N/A,#N/A,FALSE,"Konrzern";#N/A,#N/A,FALSE,"Abweichung Budget-Actuell"}</definedName>
    <definedName name="DGHH" hidden="1">{#N/A,#N/A,FALSE,"Actual";#N/A,#N/A,FALSE,"Management Report 2";#N/A,#N/A,FALSE,"Management Report 3";#N/A,#N/A,FALSE,"Ergebnis";#N/A,#N/A,FALSE,"Summary";#N/A,#N/A,FALSE,"Konrzern";#N/A,#N/A,FALSE,"Abweichung Budget-Actuell"}</definedName>
    <definedName name="dghkh" localSheetId="73" hidden="1">{"Units A",#N/A,FALSE,"FY95SLS";"Units B",#N/A,FALSE,"FY95SLS"}</definedName>
    <definedName name="dghkh" hidden="1">{"Units A",#N/A,FALSE,"FY95SLS";"Units B",#N/A,FALSE,"FY95SLS"}</definedName>
    <definedName name="DGHSFGDG">#REF!</definedName>
    <definedName name="dgjj" localSheetId="73" hidden="1">{"Sum WW A",#N/A,FALSE,"FY95SLS";"Sum WW B",#N/A,FALSE,"FY95SLS";"Sum US A",#N/A,FALSE,"FY95SLS";"Sum US B",#N/A,FALSE,"FY95SLS";"Sum US Bocg",#N/A,FALSE,"FY95SLS";"Sum Can A",#N/A,FALSE,"FY95SLS";"Sum Can B",#N/A,FALSE,"FY95SLS";"Sum Europe",#N/A,FALSE,"FY95SLS";"Sum Row",#N/A,FALSE,"FY95SLS"}</definedName>
    <definedName name="dgjj" hidden="1">{"Sum WW A",#N/A,FALSE,"FY95SLS";"Sum WW B",#N/A,FALSE,"FY95SLS";"Sum US A",#N/A,FALSE,"FY95SLS";"Sum US B",#N/A,FALSE,"FY95SLS";"Sum US Bocg",#N/A,FALSE,"FY95SLS";"Sum Can A",#N/A,FALSE,"FY95SLS";"Sum Can B",#N/A,FALSE,"FY95SLS";"Sum Europe",#N/A,FALSE,"FY95SLS";"Sum Row",#N/A,FALSE,"FY95SLS"}</definedName>
    <definedName name="DGNNNN" localSheetId="73" hidden="1">{#N/A,#N/A,FALSE,"Calculator"}</definedName>
    <definedName name="DGNNNN" hidden="1">{#N/A,#N/A,FALSE,"Calculator"}</definedName>
    <definedName name="dgret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GRTRTYJ" localSheetId="73" hidden="1">{#N/A,#N/A,FALSE,"Calculator"}</definedName>
    <definedName name="DGRTRTYJ" hidden="1">{#N/A,#N/A,FALSE,"Calculator"}</definedName>
    <definedName name="DGTRYYTRTY" localSheetId="73" hidden="1">{#N/A,#N/A,FALSE,"Calculator"}</definedName>
    <definedName name="DGTRYYTRTY" hidden="1">{#N/A,#N/A,FALSE,"Calculator"}</definedName>
    <definedName name="DGV" localSheetId="73" hidden="1">{"Others",#N/A,TRUE,"OTHERS";"Análisis Ingresos por Familia","HojaI",TRUE,"MDFeb97";"Análisis Ingresos por Marca","HojaII",TRUE,"MDFeb97";"Costos y Desvíos por Marca","HojaIII",TRUE,"MDFeb97";"Control de Costos","HojaIV",TRUE,"MDFeb97"}</definedName>
    <definedName name="DGV" hidden="1">{"Others",#N/A,TRUE,"OTHERS";"Análisis Ingresos por Familia","HojaI",TRUE,"MDFeb97";"Análisis Ingresos por Marca","HojaII",TRUE,"MDFeb97";"Costos y Desvíos por Marca","HojaIII",TRUE,"MDFeb97";"Control de Costos","HojaIV",TRUE,"MDFeb97"}</definedName>
    <definedName name="dhdh" localSheetId="73" hidden="1">{"'표지'!$B$5"}</definedName>
    <definedName name="dhdh" hidden="1">{"'표지'!$B$5"}</definedName>
    <definedName name="dhdhd"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dhd"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 localSheetId="73" hidden="1">{"cap_structure",#N/A,FALSE,"Graph-Mkt Cap";"price",#N/A,FALSE,"Graph-Price";"ebit",#N/A,FALSE,"Graph-EBITDA";"ebitda",#N/A,FALSE,"Graph-EBITDA"}</definedName>
    <definedName name="DHG" hidden="1">{"cap_structure",#N/A,FALSE,"Graph-Mkt Cap";"price",#N/A,FALSE,"Graph-Price";"ebit",#N/A,FALSE,"Graph-EBITDA";"ebitda",#N/A,FALSE,"Graph-EBITDA"}</definedName>
    <definedName name="dhgkdgh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kdgh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GVCSWERT" localSheetId="73" hidden="1">{"page 1",#N/A,FALSE,"A";"page 2",#N/A,FALSE,"A";"page 3",#N/A,FALSE,"A";"page 4",#N/A,FALSE,"A";"page 5",#N/A,FALSE,"A";"page 6",#N/A,FALSE,"A";"page 7",#N/A,FALSE,"A";"page 8",#N/A,FALSE,"A";"page 9",#N/A,FALSE,"A";"page 10",#N/A,FALSE,"A";"page 11",#N/A,FALSE,"A";"page 12",#N/A,FALSE,"A";"page 13",#N/A,FALSE,"A";"page 14",#N/A,FALSE,"A"}</definedName>
    <definedName name="DHGVCSWERT" hidden="1">{"page 1",#N/A,FALSE,"A";"page 2",#N/A,FALSE,"A";"page 3",#N/A,FALSE,"A";"page 4",#N/A,FALSE,"A";"page 5",#N/A,FALSE,"A";"page 6",#N/A,FALSE,"A";"page 7",#N/A,FALSE,"A";"page 8",#N/A,FALSE,"A";"page 9",#N/A,FALSE,"A";"page 10",#N/A,FALSE,"A";"page 11",#N/A,FALSE,"A";"page 12",#N/A,FALSE,"A";"page 13",#N/A,FALSE,"A";"page 14",#N/A,FALSE,"A"}</definedName>
    <definedName name="dhmdgj" localSheetId="73" hidden="1">{"Pound Sterling",#N/A,TRUE,"PPD";"Pound Sterling",#N/A,TRUE,"Anaquest";"Pound Sterling",#N/A,TRUE,"Delta";"Pound Sterling",#N/A,TRUE,"INO"}</definedName>
    <definedName name="dhmdgj" hidden="1">{"Pound Sterling",#N/A,TRUE,"PPD";"Pound Sterling",#N/A,TRUE,"Anaquest";"Pound Sterling",#N/A,TRUE,"Delta";"Pound Sterling",#N/A,TRUE,"INO"}</definedName>
    <definedName name="dhr" localSheetId="73" hidden="1">{"Pound Sterling",#N/A,TRUE,"PPD";"Pound Sterling",#N/A,TRUE,"Anaquest";"Pound Sterling",#N/A,TRUE,"Delta";"Pound Sterling",#N/A,TRUE,"INO"}</definedName>
    <definedName name="dhr" hidden="1">{"Pound Sterling",#N/A,TRUE,"PPD";"Pound Sterling",#N/A,TRUE,"Anaquest";"Pound Sterling",#N/A,TRUE,"Delta";"Pound Sterling",#N/A,TRUE,"INO"}</definedName>
    <definedName name="dhrd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rd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htrhd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I" hidden="1">#REF!</definedName>
    <definedName name="DIALOG_RESULTS">#REF!</definedName>
    <definedName name="Diana" localSheetId="73" hidden="1">{#N/A,#N/A,FALSE,"Main Table"}</definedName>
    <definedName name="Diana" hidden="1">{#N/A,#N/A,FALSE,"Main Table"}</definedName>
    <definedName name="Diaphragm_Deduct">#REF!</definedName>
    <definedName name="diek" localSheetId="73" hidden="1">{"Units A",#N/A,FALSE,"FY95SLS";"Units B",#N/A,FALSE,"FY95SLS"}</definedName>
    <definedName name="diek" hidden="1">{"Units A",#N/A,FALSE,"FY95SLS";"Units B",#N/A,FALSE,"FY95SLS"}</definedName>
    <definedName name="DIESEL_EQUAL_LNG_GALLONS">#REF!</definedName>
    <definedName name="DIFAL"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DIFAL"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Digi_to_Digi">#REF!</definedName>
    <definedName name="Digi_to_International">#REF!</definedName>
    <definedName name="Digicel_to_Digicel">#REF!</definedName>
    <definedName name="Digicel_to_Fixed">#REF!</definedName>
    <definedName name="Digicel_to_International">#REF!</definedName>
    <definedName name="Digicel_to_Mobile">#REF!</definedName>
    <definedName name="DILUT_ADJUST" hidden="1">"DILUT_ADJUST"</definedName>
    <definedName name="DILUT_EPS_EXCL" hidden="1">"DILUT_EPS_EXCL"</definedName>
    <definedName name="DILUT_EPS_INCL" hidden="1">"DILUT_EPS_INCL"</definedName>
    <definedName name="DILUT_NORMAL_EPS" hidden="1">"DILUT_NORMAL_EPS"</definedName>
    <definedName name="DILUT_WEIGHT" hidden="1">"DILUT_WEIGHT"</definedName>
    <definedName name="DilutedShares">#REF!</definedName>
    <definedName name="Dir_Sal">#REF!</definedName>
    <definedName name="direcciones">#REF!</definedName>
    <definedName name="DIRECT">#REF!</definedName>
    <definedName name="diretos" localSheetId="73" hidden="1">{"Fecha_Novembro",#N/A,FALSE,"FECHAMENTO-2002 ";"Defer_Novembro",#N/A,FALSE,"DIFERIDO";"Pis_Novembro",#N/A,FALSE,"PIS COFINS";"Iss_Novembro",#N/A,FALSE,"ISS"}</definedName>
    <definedName name="diretos" hidden="1">{"Fecha_Novembro",#N/A,FALSE,"FECHAMENTO-2002 ";"Defer_Novembro",#N/A,FALSE,"DIFERIDO";"Pis_Novembro",#N/A,FALSE,"PIS COFINS";"Iss_Novembro",#N/A,FALSE,"ISS"}</definedName>
    <definedName name="dis" localSheetId="73" hidden="1">{#N/A,#N/A,FALSE,"Cashflow Analysis";#N/A,#N/A,FALSE,"Sensitivity Analysis";#N/A,#N/A,FALSE,"PV";#N/A,#N/A,FALSE,"Pro Forma"}</definedName>
    <definedName name="dis" hidden="1">{#N/A,#N/A,FALSE,"Cashflow Analysis";#N/A,#N/A,FALSE,"Sensitivity Analysis";#N/A,#N/A,FALSE,"PV";#N/A,#N/A,FALSE,"Pro Forma"}</definedName>
    <definedName name="dis.2" localSheetId="73" hidden="1">{#N/A,#N/A,FALSE,"Cashflow Analysis";#N/A,#N/A,FALSE,"Sensitivity Analysis";#N/A,#N/A,FALSE,"PV";#N/A,#N/A,FALSE,"Pro Forma"}</definedName>
    <definedName name="dis.2" hidden="1">{#N/A,#N/A,FALSE,"Cashflow Analysis";#N/A,#N/A,FALSE,"Sensitivity Analysis";#N/A,#N/A,FALSE,"PV";#N/A,#N/A,FALSE,"Pro Forma"}</definedName>
    <definedName name="Dis_Main_BB_board">#REF!</definedName>
    <definedName name="Dis_Main_BB_NB">#REF!</definedName>
    <definedName name="Dis_Main_BB_SFP">#REF!</definedName>
    <definedName name="Dis_Main_NB_board">#REF!</definedName>
    <definedName name="Dis_Main_NB_Frame">#REF!</definedName>
    <definedName name="Dis_Main_NB_Rack">#REF!</definedName>
    <definedName name="DisAnnualHardware">#REF!</definedName>
    <definedName name="DisAnnualSoftware">#REF!</definedName>
    <definedName name="DisBattery">#REF!</definedName>
    <definedName name="DisBoughten">#REF!</definedName>
    <definedName name="DISC">#REF!</definedName>
    <definedName name="disc_sum">#REF!</definedName>
    <definedName name="disc_years">#REF!</definedName>
    <definedName name="Disciplina">#REF!</definedName>
    <definedName name="Disciplinas">#REF!</definedName>
    <definedName name="DISCO">#REF!</definedName>
    <definedName name="DISCONT_OPER" hidden="1">"DISCONT_OPER"</definedName>
    <definedName name="discount">0.4</definedName>
    <definedName name="DiscountYears">#REF!</definedName>
    <definedName name="discuss">#REF!</definedName>
    <definedName name="discussion">#REF!</definedName>
    <definedName name="DisEmSoftware">#REF!</definedName>
    <definedName name="DisLicense">#REF!</definedName>
    <definedName name="DisMaterial">#REF!</definedName>
    <definedName name="DisMDF">#REF!</definedName>
    <definedName name="DisN2000Accessorial">#REF!</definedName>
    <definedName name="DisN2000Manual">#REF!</definedName>
    <definedName name="DisOptionEquipment">#REF!</definedName>
    <definedName name="DisOptionFreight">#REF!</definedName>
    <definedName name="DisOptionInsurance">#REF!</definedName>
    <definedName name="DisOptionMaintenance">#REF!</definedName>
    <definedName name="DisOptionService">#REF!</definedName>
    <definedName name="display_area_2">#REF!</definedName>
    <definedName name="DisPower">#REF!</definedName>
    <definedName name="DisServiceLicense">#REF!</definedName>
    <definedName name="DistQPeriod">#REF!</definedName>
    <definedName name="DistSPeriod">#REF!</definedName>
    <definedName name="DivCpb" hidden="1">#REF!</definedName>
    <definedName name="DivDpb" hidden="1">#REF!</definedName>
    <definedName name="DivEpb" hidden="1">#REF!</definedName>
    <definedName name="Diversified_Entertainment_6_30_FOX_List">#REF!</definedName>
    <definedName name="divestcash">#REF!</definedName>
    <definedName name="divestproceeds">#REF!</definedName>
    <definedName name="divestyear">#REF!</definedName>
    <definedName name="DivFpb" hidden="1">#REF!</definedName>
    <definedName name="DivGpb" hidden="1">#REF!</definedName>
    <definedName name="DivHpb" hidden="1">#REF!</definedName>
    <definedName name="DIVID_SHARE" hidden="1">"DIVID_SHARE"</definedName>
    <definedName name="Dividend">#REF!</definedName>
    <definedName name="DividendA">#REF!</definedName>
    <definedName name="DividendB">#REF!</definedName>
    <definedName name="DividendPayoutRatioA">#REF!</definedName>
    <definedName name="DividendPayoutRatioB">#REF!</definedName>
    <definedName name="DividendYieldA">#REF!</definedName>
    <definedName name="DividendYieldB">#REF!</definedName>
    <definedName name="djd"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1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d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JK" localSheetId="73" hidden="1">{"bs",#N/A,FALSE,"SCF"}</definedName>
    <definedName name="DJK" hidden="1">{"bs",#N/A,FALSE,"SCF"}</definedName>
    <definedName name="DJK_1" localSheetId="73" hidden="1">{"bs",#N/A,FALSE,"SCF"}</definedName>
    <definedName name="DJK_1" hidden="1">{"bs",#N/A,FALSE,"SCF"}</definedName>
    <definedName name="djksljd" localSheetId="73" hidden="1">{#N/A,#N/A,FALSE,"Other";#N/A,#N/A,FALSE,"Ace";#N/A,#N/A,FALSE,"Derm"}</definedName>
    <definedName name="djksljd" hidden="1">{#N/A,#N/A,FALSE,"Other";#N/A,#N/A,FALSE,"Ace";#N/A,#N/A,FALSE,"Derm"}</definedName>
    <definedName name="dkfjdfNew"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fNew"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fjdk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gahirghigf" localSheetId="73" hidden="1">{#N/A,#N/A,FALSE,"Pharm";#N/A,#N/A,FALSE,"WWCM"}</definedName>
    <definedName name="dkgahirghigf" hidden="1">{#N/A,#N/A,FALSE,"Pharm";#N/A,#N/A,FALSE,"WWCM"}</definedName>
    <definedName name="dkj"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dkjldfjklfdsjklfdkjlkdsflkjfds"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kjldfjklfdsjklfdkjlkdsflkjfd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dks" hidden="1">#REF!</definedName>
    <definedName name="DlgDataView" hidden="1">#REF!</definedName>
    <definedName name="DlrkWMat">#REF!</definedName>
    <definedName name="DM">#REF!</definedName>
    <definedName name="DME_Dirty" hidden="1">"False"</definedName>
    <definedName name="DME_LocalFile" hidden="1">"True"</definedName>
    <definedName name="dntgarymqty" localSheetId="73" hidden="1">{#N/A,#N/A,FALSE,"Calculator"}</definedName>
    <definedName name="dntgarymqty" hidden="1">{#N/A,#N/A,FALSE,"Calculator"}</definedName>
    <definedName name="dnthrymjryat5" localSheetId="73" hidden="1">{#N/A,#N/A,FALSE,"Calculator"}</definedName>
    <definedName name="dnthrymjryat5" hidden="1">{#N/A,#N/A,FALSE,"Calculator"}</definedName>
    <definedName name="DnyCol">#REF!</definedName>
    <definedName name="DnyRow">#REF!</definedName>
    <definedName name="DnyTbl">#REF!</definedName>
    <definedName name="DOC">#REF!</definedName>
    <definedName name="DoCoMo" localSheetId="73" hidden="1">{"test2",#N/A,TRUE,"Prices"}</definedName>
    <definedName name="DoCoMo" hidden="1">{"test2",#N/A,TRUE,"Prices"}</definedName>
    <definedName name="DocsCost">#REF!</definedName>
    <definedName name="DocsCostY2">#REF!</definedName>
    <definedName name="DocsCostY3">#REF!</definedName>
    <definedName name="DocsCostY4">#REF!</definedName>
    <definedName name="DocsCostY5">#REF!</definedName>
    <definedName name="DocsListPrice">#REF!</definedName>
    <definedName name="DocsNetPrice">#REF!</definedName>
    <definedName name="doctp">#REF!</definedName>
    <definedName name="DOCUMENT" localSheetId="73">{"Book1","my ddc.xls"}</definedName>
    <definedName name="DOCUMENT">{"Book1","my ddc.xls"}</definedName>
    <definedName name="DOCUMENT_1" localSheetId="73">{"Book1","my ddc.xls"}</definedName>
    <definedName name="DOCUMENT_1">{"Book1","my ddc.xls"}</definedName>
    <definedName name="DOCUMENT_2" localSheetId="73">{"Book1","my ddc.xls"}</definedName>
    <definedName name="DOCUMENT_2">{"Book1","my ddc.xls"}</definedName>
    <definedName name="DOCUMENT_3" localSheetId="73">{"Book1","my ddc.xls"}</definedName>
    <definedName name="DOCUMENT_3">{"Book1","my ddc.xls"}</definedName>
    <definedName name="DOCUMENT_4" localSheetId="73">{"Book1","my ddc.xls"}</definedName>
    <definedName name="DOCUMENT_4">{"Book1","my ddc.xls"}</definedName>
    <definedName name="DOCUMENT_5" localSheetId="73">{"Book1","my ddc.xls"}</definedName>
    <definedName name="DOCUMENT_5">{"Book1","my ddc.xls"}</definedName>
    <definedName name="Document_array" localSheetId="73">{"Book1","DOC&amp;DWG.xls"}</definedName>
    <definedName name="Document_array">{"Book1","DOC&amp;DWG.xls"}</definedName>
    <definedName name="Document_array_1" localSheetId="73">{"Book1","DOC&amp;DWG.xls"}</definedName>
    <definedName name="Document_array_1">{"Book1","DOC&amp;DWG.xls"}</definedName>
    <definedName name="Document_array_2" localSheetId="73">{"Book1","DOC&amp;DWG.xls"}</definedName>
    <definedName name="Document_array_2">{"Book1","DOC&amp;DWG.xls"}</definedName>
    <definedName name="Document_array_3" localSheetId="73">{"Book1","DOC&amp;DWG.xls"}</definedName>
    <definedName name="Document_array_3">{"Book1","DOC&amp;DWG.xls"}</definedName>
    <definedName name="Document_array_4" localSheetId="73">{"Book1","DOC&amp;DWG.xls"}</definedName>
    <definedName name="Document_array_4">{"Book1","DOC&amp;DWG.xls"}</definedName>
    <definedName name="Document_array_5" localSheetId="73">{"Book1","DOC&amp;DWG.xls"}</definedName>
    <definedName name="Document_array_5">{"Book1","DOC&amp;DWG.xls"}</definedName>
    <definedName name="DocumentName" hidden="1">"b1"</definedName>
    <definedName name="DocumentNum" hidden="1">"a1"</definedName>
    <definedName name="dog" localSheetId="73" hidden="1">{#N/A,#N/A,TRUE,"CPRD";#N/A,#N/A,TRUE,"BCCPDR";#N/A,#N/A,TRUE,"EWRD";#N/A,#N/A,TRUE,"5100";#N/A,#N/A,TRUE,"5110"}</definedName>
    <definedName name="dog" hidden="1">{#N/A,#N/A,TRUE,"CPRD";#N/A,#N/A,TRUE,"BCCPDR";#N/A,#N/A,TRUE,"EWRD";#N/A,#N/A,TRUE,"5100";#N/A,#N/A,TRUE,"5110"}</definedName>
    <definedName name="doh" localSheetId="73"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llarHeader">#REF!</definedName>
    <definedName name="DollarTable">#REF!</definedName>
    <definedName name="dolly" hidden="1">#REF!</definedName>
    <definedName name="done" localSheetId="73" hidden="1">{#N/A,#N/A,FALSE,"CONTROL"}</definedName>
    <definedName name="done" hidden="1">{#N/A,#N/A,FALSE,"CONTROL"}</definedName>
    <definedName name="dpo" localSheetId="73" hidden="1">{"'Inventory &amp; Anal-Cur Wkbk'!$A$7:$AP$71"}</definedName>
    <definedName name="dpo" hidden="1">{"'Inventory &amp; Anal-Cur Wkbk'!$A$7:$AP$71"}</definedName>
    <definedName name="DPS">#REF!</definedName>
    <definedName name="dq" localSheetId="73" hidden="1">{"page1",#N/A,FALSE,"Weekly Performance";"page3",#N/A,FALSE,"Weekly Performance";"page2",#N/A,FALSE,"Weekly Performance"}</definedName>
    <definedName name="dq" hidden="1">{"page1",#N/A,FALSE,"Weekly Performance";"page3",#N/A,FALSE,"Weekly Performance";"page2",#N/A,FALSE,"Weekly Performance"}</definedName>
    <definedName name="dqe" localSheetId="73" hidden="1">{"'Cost Centers'!$A$1:$P$373"}</definedName>
    <definedName name="dqe" hidden="1">{"'Cost Centers'!$A$1:$P$373"}</definedName>
    <definedName name="DR">#REF!</definedName>
    <definedName name="DR_Base">#REF!</definedName>
    <definedName name="draft_date">#REF!</definedName>
    <definedName name="DragandDrop">#REF!</definedName>
    <definedName name="Drawdown" hidden="1">#REF!</definedName>
    <definedName name="DrawMatirx">#REF!</definedName>
    <definedName name="dred" localSheetId="73" hidden="1">{"DetallexDep",#N/A,FALSE,"Giovanna (x DEPT)"}</definedName>
    <definedName name="dred" hidden="1">{"DetallexDep",#N/A,FALSE,"Giovanna (x DEPT)"}</definedName>
    <definedName name="dreyer" localSheetId="73" hidden="1">{"FCB_ALL",#N/A,FALSE,"FCB"}</definedName>
    <definedName name="dreyer" hidden="1">{"FCB_ALL",#N/A,FALSE,"FCB"}</definedName>
    <definedName name="drhdr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d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drhrhdfh" localSheetId="73" hidden="1">{"Sum WW A",#N/A,FALSE,"FY95SLS";"Sum WW B",#N/A,FALSE,"FY95SLS";"Sum US A",#N/A,FALSE,"FY95SLS";"Sum US B",#N/A,FALSE,"FY95SLS";"Sum US Bocg",#N/A,FALSE,"FY95SLS";"Sum Can A",#N/A,FALSE,"FY95SLS";"Sum Can B",#N/A,FALSE,"FY95SLS";"Sum Europe",#N/A,FALSE,"FY95SLS";"Sum Row",#N/A,FALSE,"FY95SLS"}</definedName>
    <definedName name="drhrhdfh" hidden="1">{"Sum WW A",#N/A,FALSE,"FY95SLS";"Sum WW B",#N/A,FALSE,"FY95SLS";"Sum US A",#N/A,FALSE,"FY95SLS";"Sum US B",#N/A,FALSE,"FY95SLS";"Sum US Bocg",#N/A,FALSE,"FY95SLS";"Sum Can A",#N/A,FALSE,"FY95SLS";"Sum Can B",#N/A,FALSE,"FY95SLS";"Sum Europe",#N/A,FALSE,"FY95SLS";"Sum Row",#N/A,FALSE,"FY95SLS"}</definedName>
    <definedName name="drhrh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hrh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Drop_Down">#REF!</definedName>
    <definedName name="DropDownListsLabel">#REF!</definedName>
    <definedName name="DRTYGHNBVCDF"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TYGHNBVCDF"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wnum">#REF!</definedName>
    <definedName name="ds" localSheetId="73" hidden="1">{#N/A,#N/A,FALSE,"Aging Summary";#N/A,#N/A,FALSE,"Ratio Analysis";#N/A,#N/A,FALSE,"Test 120 Day Accts";#N/A,#N/A,FALSE,"Tickmarks"}</definedName>
    <definedName name="ds" hidden="1">{#N/A,#N/A,FALSE,"Aging Summary";#N/A,#N/A,FALSE,"Ratio Analysis";#N/A,#N/A,FALSE,"Test 120 Day Accts";#N/A,#N/A,FALSE,"Tickmarks"}</definedName>
    <definedName name="DS_1">#REF!</definedName>
    <definedName name="DS_1_2">#REF!</definedName>
    <definedName name="DS_1_3">#REF!</definedName>
    <definedName name="DS_3">#REF!</definedName>
    <definedName name="DS_3_2">#REF!</definedName>
    <definedName name="DS_3_3">#REF!</definedName>
    <definedName name="dsaf" localSheetId="73" hidden="1">{"cf",#N/A,FALSE,"Annual";"is",#N/A,FALSE,"Annual";"geo",#N/A,FALSE,"Annual";"jwt",#N/A,FALSE,"Annual";"om",#N/A,FALSE,"Annual";"other",#N/A,FALSE,"Annual";"omcontd",#N/A,FALSE,"Annual"}</definedName>
    <definedName name="dsaf" hidden="1">{"cf",#N/A,FALSE,"Annual";"is",#N/A,FALSE,"Annual";"geo",#N/A,FALSE,"Annual";"jwt",#N/A,FALSE,"Annual";"om",#N/A,FALSE,"Annual";"other",#N/A,FALSE,"Annual";"omcontd",#N/A,FALSE,"Annual"}</definedName>
    <definedName name="DSAFASDFADFA">#REF!</definedName>
    <definedName name="dsafd" localSheetId="73" hidden="1">{"COMBINED94",#N/A,FALSE,"BALANCE SHEET";"KRONE94",#N/A,FALSE,"BALANCE SHEET";"PENNTECH94",#N/A,FALSE,"BALANCE SHEET";"INTERSYSTEMS94",#N/A,FALSE,"BALANCE SHEET";"COMBINED94",#N/A,FALSE,"USCASH";"KRONE94",#N/A,FALSE,"USCASH";"PENNTECH94",#N/A,FALSE,"USCASH";"INTERSYSTEMS94",#N/A,FALSE,"USCASH"}</definedName>
    <definedName name="dsafd" hidden="1">{"COMBINED94",#N/A,FALSE,"BALANCE SHEET";"KRONE94",#N/A,FALSE,"BALANCE SHEET";"PENNTECH94",#N/A,FALSE,"BALANCE SHEET";"INTERSYSTEMS94",#N/A,FALSE,"BALANCE SHEET";"COMBINED94",#N/A,FALSE,"USCASH";"KRONE94",#N/A,FALSE,"USCASH";"PENNTECH94",#N/A,FALSE,"USCASH";"INTERSYSTEMS94",#N/A,FALSE,"USCASH"}</definedName>
    <definedName name="DSAFETREW" localSheetId="73" hidden="1">{#N/A,#N/A,FALSE,"Calculator"}</definedName>
    <definedName name="DSAFETREW" hidden="1">{#N/A,#N/A,FALSE,"Calculator"}</definedName>
    <definedName name="dsafwRBGEWRBGH" localSheetId="73" hidden="1">{#N/A,#N/A,FALSE,"Calculator"}</definedName>
    <definedName name="dsafwRBGEWRBGH" hidden="1">{#N/A,#N/A,FALSE,"Calculator"}</definedName>
    <definedName name="DSAVERBE" localSheetId="73">{"fdsup://directions/FAT Viewer?action=UPDATE&amp;creator=factset&amp;DYN_ARGS=TRUE&amp;DOC_NAME=FAT:FQL_AUDITING_CLIENT_TEMPLATE.FAT&amp;display_string=Audit&amp;VAR:KEY=QDWBINOJIH&amp;VAR:QUERY=UkdGX1BCS19UQU5HKFFUUiwwLCwsLCwsTk9BVURJVCk=&amp;WINDOW=FIRST_POPUP&amp;HEIGHT=450&amp;WIDTH=450&amp;","START_MAXIMIZED=FALSE&amp;VAR:CALENDAR=US&amp;VAR:SYMBOL=PACW&amp;VAR:INDEX=0"}</definedName>
    <definedName name="DSAVERBE">{"fdsup://directions/FAT Viewer?action=UPDATE&amp;creator=factset&amp;DYN_ARGS=TRUE&amp;DOC_NAME=FAT:FQL_AUDITING_CLIENT_TEMPLATE.FAT&amp;display_string=Audit&amp;VAR:KEY=QDWBINOJIH&amp;VAR:QUERY=UkdGX1BCS19UQU5HKFFUUiwwLCwsLCwsTk9BVURJVCk=&amp;WINDOW=FIRST_POPUP&amp;HEIGHT=450&amp;WIDTH=450&amp;","START_MAXIMIZED=FALSE&amp;VAR:CALENDAR=US&amp;VAR:SYMBOL=PACW&amp;VAR:INDEX=0"}</definedName>
    <definedName name="dsched">#REF!</definedName>
    <definedName name="DSCR_for_restricted_payment">#REF!</definedName>
    <definedName name="DSCVG" localSheetId="73" hidden="1">{#N/A,#N/A,FALSE,"Aging Summary";#N/A,#N/A,FALSE,"Ratio Analysis";#N/A,#N/A,FALSE,"Test 120 Day Accts";#N/A,#N/A,FALSE,"Tickmarks"}</definedName>
    <definedName name="DSCVG" hidden="1">{#N/A,#N/A,FALSE,"Aging Summary";#N/A,#N/A,FALSE,"Ratio Analysis";#N/A,#N/A,FALSE,"Test 120 Day Accts";#N/A,#N/A,FALSE,"Tickmarks"}</definedName>
    <definedName name="dsdd" localSheetId="73" hidden="1">{#N/A,#N/A,TRUE,"GRAND TOTAL";#N/A,#N/A,TRUE,"SAM'S";#N/A,#N/A,TRUE,"SUPERCENTER";#N/A,#N/A,TRUE,"MEXICO";#N/A,#N/A,TRUE,"FOOD";#N/A,#N/A,TRUE,"TOTAL WITHOUT CIFRA TAB"}</definedName>
    <definedName name="dsdd" hidden="1">{#N/A,#N/A,TRUE,"GRAND TOTAL";#N/A,#N/A,TRUE,"SAM'S";#N/A,#N/A,TRUE,"SUPERCENTER";#N/A,#N/A,TRUE,"MEXICO";#N/A,#N/A,TRUE,"FOOD";#N/A,#N/A,TRUE,"TOTAL WITHOUT CIFRA TAB"}</definedName>
    <definedName name="dsdfsd">#N/A</definedName>
    <definedName name="dsewrere" localSheetId="73">{6}</definedName>
    <definedName name="dsewrere">{6}</definedName>
    <definedName name="DSEYH" localSheetId="73" hidden="1">{#N/A,#N/A,FALSE,"Calculator"}</definedName>
    <definedName name="DSEYH" hidden="1">{#N/A,#N/A,FALSE,"Calculator"}</definedName>
    <definedName name="DSF" localSheetId="73" hidden="1">{#N/A,#N/A,FALSE,"Calculator"}</definedName>
    <definedName name="DSF" hidden="1">{#N/A,#N/A,FALSE,"Calculator"}</definedName>
    <definedName name="dsfadf" localSheetId="73" hidden="1">{#N/A,#N/A,FALSE,"GERAL";#N/A,#N/A,FALSE,"012-96";#N/A,#N/A,FALSE,"018-96";#N/A,#N/A,FALSE,"027-96";#N/A,#N/A,FALSE,"059-96";#N/A,#N/A,FALSE,"076-96";#N/A,#N/A,FALSE,"019-97";#N/A,#N/A,FALSE,"021-97";#N/A,#N/A,FALSE,"022-97";#N/A,#N/A,FALSE,"028-97"}</definedName>
    <definedName name="dsfadf" hidden="1">{#N/A,#N/A,FALSE,"GERAL";#N/A,#N/A,FALSE,"012-96";#N/A,#N/A,FALSE,"018-96";#N/A,#N/A,FALSE,"027-96";#N/A,#N/A,FALSE,"059-96";#N/A,#N/A,FALSE,"076-96";#N/A,#N/A,FALSE,"019-97";#N/A,#N/A,FALSE,"021-97";#N/A,#N/A,FALSE,"022-97";#N/A,#N/A,FALSE,"028-97"}</definedName>
    <definedName name="dsfasdfasdf">#REF!</definedName>
    <definedName name="dsfasdfgaewrtaqegvsd" localSheetId="73" hidden="1">{#N/A,#N/A,FALSE,"Brad BANM_S";#N/A,#N/A,FALSE,"Brad SAM_BANM";#N/A,#N/A,FALSE,"Brad_LD";#N/A,#N/A,FALSE,"BANM-&gt;S";#N/A,#N/A,FALSE,"BANM_S";#N/A,#N/A,FALSE,"S-&gt;BANM";#N/A,#N/A,FALSE,"SAM_BANM";#N/A,#N/A,FALSE,"BANM";#N/A,#N/A,FALSE,"Sam"}</definedName>
    <definedName name="dsfasdfgaewrtaqegvsd" hidden="1">{#N/A,#N/A,FALSE,"Brad BANM_S";#N/A,#N/A,FALSE,"Brad SAM_BANM";#N/A,#N/A,FALSE,"Brad_LD";#N/A,#N/A,FALSE,"BANM-&gt;S";#N/A,#N/A,FALSE,"BANM_S";#N/A,#N/A,FALSE,"S-&gt;BANM";#N/A,#N/A,FALSE,"SAM_BANM";#N/A,#N/A,FALSE,"BANM";#N/A,#N/A,FALSE,"Sam"}</definedName>
    <definedName name="dsFBDFnbd" localSheetId="73" hidden="1">{#N/A,#N/A,FALSE,"Calculator"}</definedName>
    <definedName name="dsFBDFnbd" hidden="1">{#N/A,#N/A,FALSE,"Calculator"}</definedName>
    <definedName name="dsfg" localSheetId="73" hidden="1">{#N/A,#N/A,FALSE,"MAY96 2260";#N/A,#N/A,FALSE,"system reclass";#N/A,#N/A,FALSE,"Items with no project number"}</definedName>
    <definedName name="dsfg" hidden="1">{#N/A,#N/A,FALSE,"MAY96 2260";#N/A,#N/A,FALSE,"system reclass";#N/A,#N/A,FALSE,"Items with no project number"}</definedName>
    <definedName name="DSFGFG" localSheetId="73" hidden="1">{"Others",#N/A,TRUE,"OTHERS";"Análisis Ingresos por Familia","HojaI",TRUE,"MDFeb97";"Análisis Ingresos por Marca","HojaII",TRUE,"MDFeb97";"Costos y Desvíos por Marca","HojaIII",TRUE,"MDFeb97";"Control de Costos","HojaIV",TRUE,"MDFeb97"}</definedName>
    <definedName name="DSFGFG" hidden="1">{"Others",#N/A,TRUE,"OTHERS";"Análisis Ingresos por Familia","HojaI",TRUE,"MDFeb97";"Análisis Ingresos por Marca","HojaII",TRUE,"MDFeb97";"Costos y Desvíos por Marca","HojaIII",TRUE,"MDFeb97";"Control de Costos","HojaIV",TRUE,"MDFeb97"}</definedName>
    <definedName name="DSFGHYT" localSheetId="73" hidden="1">{#N/A,#N/A,FALSE,"Calculator"}</definedName>
    <definedName name="DSFGHYT" hidden="1">{#N/A,#N/A,FALSE,"Calculator"}</definedName>
    <definedName name="DSFRGFRTH" localSheetId="73" hidden="1">{"Income Page",#N/A,FALSE,"Income";"Quarterly Page",#N/A,FALSE,"Quarterly";"EPS Page",#N/A,FALSE,"EPS";"Cashflow Page",#N/A,FALSE,"CashFlow"}</definedName>
    <definedName name="DSFRGFRTH" hidden="1">{"Income Page",#N/A,FALSE,"Income";"Quarterly Page",#N/A,FALSE,"Quarterly";"EPS Page",#N/A,FALSE,"EPS";"Cashflow Page",#N/A,FALSE,"CashFlow"}</definedName>
    <definedName name="dsfsdf">#N/A</definedName>
    <definedName name="dsfsdfdsf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sfsdfdsf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sfsere">#N/A</definedName>
    <definedName name="dsfsffss" localSheetId="73" hidden="1">{#N/A,#N/A,FALSE,"Pharm";#N/A,#N/A,FALSE,"WWCM"}</definedName>
    <definedName name="dsfsffss" hidden="1">{#N/A,#N/A,FALSE,"Pharm";#N/A,#N/A,FALSE,"WWCM"}</definedName>
    <definedName name="dsfvbgdsfb" localSheetId="73">{2}</definedName>
    <definedName name="dsfvbgdsfb">{2}</definedName>
    <definedName name="dsg" localSheetId="73" hidden="1">{#N/A,#N/A,FALSE,"Calc";#N/A,#N/A,FALSE,"Sensitivity";#N/A,#N/A,FALSE,"LT Earn.Dil.";#N/A,#N/A,FALSE,"Dil. AVP"}</definedName>
    <definedName name="dsg" hidden="1">{#N/A,#N/A,FALSE,"Calc";#N/A,#N/A,FALSE,"Sensitivity";#N/A,#N/A,FALSE,"LT Earn.Dil.";#N/A,#N/A,FALSE,"Dil. AVP"}</definedName>
    <definedName name="DSGDERRE" localSheetId="73">{"Book1","DOC&amp;DWG.xls"}</definedName>
    <definedName name="DSGDERRE">{"Book1","DOC&amp;DWG.xls"}</definedName>
    <definedName name="dsgdfsdfhdfg" localSheetId="73" hidden="1">{#N/A,#N/A,FALSE,"Calculator"}</definedName>
    <definedName name="dsgdfsdfhdfg" hidden="1">{#N/A,#N/A,FALSE,"Calculator"}</definedName>
    <definedName name="DSGYHBVCDEGHB" localSheetId="73" hidden="1">{"page 1",#N/A,FALSE,"A";"page 2",#N/A,FALSE,"A";"page 3",#N/A,FALSE,"A";"page 4",#N/A,FALSE,"A";"page 5",#N/A,FALSE,"A";"page 6",#N/A,FALSE,"A";"page 7",#N/A,FALSE,"A";"page 8",#N/A,FALSE,"A";"page 9",#N/A,FALSE,"A";"page 10",#N/A,FALSE,"A";"page 11",#N/A,FALSE,"A";"page 12",#N/A,FALSE,"A";"page 13",#N/A,FALSE,"A";"page 14",#N/A,FALSE,"A"}</definedName>
    <definedName name="DSGYHBVCDEGHB" hidden="1">{"page 1",#N/A,FALSE,"A";"page 2",#N/A,FALSE,"A";"page 3",#N/A,FALSE,"A";"page 4",#N/A,FALSE,"A";"page 5",#N/A,FALSE,"A";"page 6",#N/A,FALSE,"A";"page 7",#N/A,FALSE,"A";"page 8",#N/A,FALSE,"A";"page 9",#N/A,FALSE,"A";"page 10",#N/A,FALSE,"A";"page 11",#N/A,FALSE,"A";"page 12",#N/A,FALSE,"A";"page 13",#N/A,FALSE,"A";"page 14",#N/A,FALSE,"A"}</definedName>
    <definedName name="DSI" localSheetId="73" hidden="1">{#N/A,#N/A,FALSE,"PLC";#N/A,#N/A,FALSE,"CCC";#N/A,#N/A,FALSE,"ARC";#N/A,#N/A,FALSE,"PLE"}</definedName>
    <definedName name="DSI" hidden="1">{#N/A,#N/A,FALSE,"PLC";#N/A,#N/A,FALSE,"CCC";#N/A,#N/A,FALSE,"ARC";#N/A,#N/A,FALSE,"PLE"}</definedName>
    <definedName name="DSI_1" localSheetId="73" hidden="1">{#N/A,#N/A,FALSE,"PLC";#N/A,#N/A,FALSE,"CCC";#N/A,#N/A,FALSE,"ARC";#N/A,#N/A,FALSE,"PLE"}</definedName>
    <definedName name="DSI_1" hidden="1">{#N/A,#N/A,FALSE,"PLC";#N/A,#N/A,FALSE,"CCC";#N/A,#N/A,FALSE,"ARC";#N/A,#N/A,FALSE,"PLE"}</definedName>
    <definedName name="DSI_2" localSheetId="73" hidden="1">{#N/A,#N/A,FALSE,"PLC";#N/A,#N/A,FALSE,"CCC";#N/A,#N/A,FALSE,"ARC";#N/A,#N/A,FALSE,"PLE"}</definedName>
    <definedName name="DSI_2" hidden="1">{#N/A,#N/A,FALSE,"PLC";#N/A,#N/A,FALSE,"CCC";#N/A,#N/A,FALSE,"ARC";#N/A,#N/A,FALSE,"PLE"}</definedName>
    <definedName name="DSI_3" localSheetId="73" hidden="1">{#N/A,#N/A,FALSE,"PLC";#N/A,#N/A,FALSE,"CCC";#N/A,#N/A,FALSE,"ARC";#N/A,#N/A,FALSE,"PLE"}</definedName>
    <definedName name="DSI_3" hidden="1">{#N/A,#N/A,FALSE,"PLC";#N/A,#N/A,FALSE,"CCC";#N/A,#N/A,FALSE,"ARC";#N/A,#N/A,FALSE,"PLE"}</definedName>
    <definedName name="DSI_4" localSheetId="73" hidden="1">{#N/A,#N/A,FALSE,"PLC";#N/A,#N/A,FALSE,"CCC";#N/A,#N/A,FALSE,"ARC";#N/A,#N/A,FALSE,"PLE"}</definedName>
    <definedName name="DSI_4" hidden="1">{#N/A,#N/A,FALSE,"PLC";#N/A,#N/A,FALSE,"CCC";#N/A,#N/A,FALSE,"ARC";#N/A,#N/A,FALSE,"PLE"}</definedName>
    <definedName name="DSI_5" localSheetId="73" hidden="1">{#N/A,#N/A,FALSE,"PLC";#N/A,#N/A,FALSE,"CCC";#N/A,#N/A,FALSE,"ARC";#N/A,#N/A,FALSE,"PLE"}</definedName>
    <definedName name="DSI_5" hidden="1">{#N/A,#N/A,FALSE,"PLC";#N/A,#N/A,FALSE,"CCC";#N/A,#N/A,FALSE,"ARC";#N/A,#N/A,FALSE,"PLE"}</definedName>
    <definedName name="dsl">#REF!</definedName>
    <definedName name="DSLN">#REF!</definedName>
    <definedName name="DSM_2">#REF!</definedName>
    <definedName name="DSM_3">#REF!</definedName>
    <definedName name="DSRA_Check">#REF!</definedName>
    <definedName name="DSREVG" localSheetId="73">{"Book1","DOC&amp;DWG.xls"}</definedName>
    <definedName name="DSREVG">{"Book1","DOC&amp;DWG.xls"}</definedName>
    <definedName name="dsrhrqyjm5kj" localSheetId="73" hidden="1">{#N/A,#N/A,FALSE,"Calculator"}</definedName>
    <definedName name="dsrhrqyjm5kj" hidden="1">{#N/A,#N/A,FALSE,"Calculator"}</definedName>
    <definedName name="dssd" localSheetId="73" hidden="1">{"Others",#N/A,TRUE,"OTHERS";"Análisis Ingresos por Familia","HojaI",TRUE,"MDFeb97";"Análisis Ingresos por Marca","HojaII",TRUE,"MDFeb97";"Costos y Desvíos por Marca","HojaIII",TRUE,"MDFeb97";"Control de Costos","HojaIV",TRUE,"MDFeb97"}</definedName>
    <definedName name="dssd" hidden="1">{"Others",#N/A,TRUE,"OTHERS";"Análisis Ingresos por Familia","HojaI",TRUE,"MDFeb97";"Análisis Ingresos por Marca","HojaII",TRUE,"MDFeb97";"Costos y Desvíos por Marca","HojaIII",TRUE,"MDFeb97";"Control de Costos","HojaIV",TRUE,"MDFeb97"}</definedName>
    <definedName name="DSXCV" localSheetId="73" hidden="1">{#N/A,#N/A,FALSE,"Calculator"}</definedName>
    <definedName name="DSXCV" hidden="1">{#N/A,#N/A,FALSE,"Calculator"}</definedName>
    <definedName name="Dt_Actual_capex">#REF!</definedName>
    <definedName name="dtf" localSheetId="73" hidden="1">{#N/A,#N/A,FALSE,"Calculator"}</definedName>
    <definedName name="dtf" hidden="1">{#N/A,#N/A,FALSE,"Calculator"}</definedName>
    <definedName name="dtFirstPmtDate" hidden="1">#REF!</definedName>
    <definedName name="DTG" localSheetId="73" hidden="1">{#N/A,#N/A,FALSE,"Aging Summary";#N/A,#N/A,FALSE,"Ratio Analysis";#N/A,#N/A,FALSE,"Test 120 Day Accts";#N/A,#N/A,FALSE,"Tickmarks"}</definedName>
    <definedName name="DTG" hidden="1">{#N/A,#N/A,FALSE,"Aging Summary";#N/A,#N/A,FALSE,"Ratio Analysis";#N/A,#N/A,FALSE,"Test 120 Day Accts";#N/A,#N/A,FALSE,"Tickmarks"}</definedName>
    <definedName name="DTGFRYRYJRY" localSheetId="73" hidden="1">{#N/A,#N/A,FALSE,"Calculator"}</definedName>
    <definedName name="DTGFRYRYJRY" hidden="1">{#N/A,#N/A,FALSE,"Calculator"}</definedName>
    <definedName name="dtgrqthrh" localSheetId="73">-PMT(Interest_Rate/12,'Final Revision'!Number_of_Payments,Loan_Amount)</definedName>
    <definedName name="dtgrqthrh">-PMT(Interest_Rate/12,Number_of_Payments,Loan_Amount)</definedName>
    <definedName name="DTGYHBVCDRFTGHB"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TGYHBVCDRFTGHB"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THERYJRYJRYJ" localSheetId="73" hidden="1">{#N/A,#N/A,FALSE,"Calculator"}</definedName>
    <definedName name="DTHERYJRYJRYJ" hidden="1">{#N/A,#N/A,FALSE,"Calculator"}</definedName>
    <definedName name="DTHETREJRYJRYJ" localSheetId="73" hidden="1">{#N/A,#N/A,FALSE,"Calculator"}</definedName>
    <definedName name="DTHETREJRYJRYJ" hidden="1">{#N/A,#N/A,FALSE,"Calculator"}</definedName>
    <definedName name="dthjrqmtyj5rya" localSheetId="73" hidden="1">{#N/A,#N/A,FALSE,"Calculator"}</definedName>
    <definedName name="dthjrqmtyj5rya" hidden="1">{#N/A,#N/A,FALSE,"Calculator"}</definedName>
    <definedName name="DTHRTRHTR" localSheetId="73" hidden="1">{#N/A,#N/A,FALSE,"Actual";#N/A,#N/A,FALSE,"Management Report 2";#N/A,#N/A,FALSE,"Management Report 3";#N/A,#N/A,FALSE,"Ergebnis";#N/A,#N/A,FALSE,"Summary";#N/A,#N/A,FALSE,"Konrzern";#N/A,#N/A,FALSE,"Abweichung Budget-Actuell"}</definedName>
    <definedName name="DTHRTRHTR" hidden="1">{#N/A,#N/A,FALSE,"Actual";#N/A,#N/A,FALSE,"Management Report 2";#N/A,#N/A,FALSE,"Management Report 3";#N/A,#N/A,FALSE,"Ergebnis";#N/A,#N/A,FALSE,"Summary";#N/A,#N/A,FALSE,"Konrzern";#N/A,#N/A,FALSE,"Abweichung Budget-Actuell"}</definedName>
    <definedName name="dtht" localSheetId="73" hidden="1">{"US Dollars",#N/A,TRUE,"PPD";"US Dollar",#N/A,TRUE,"Anaquest";"US Dollar",#N/A,TRUE,"Delta";"US Dollar",#N/A,TRUE,"INO"}</definedName>
    <definedName name="dtht" hidden="1">{"US Dollars",#N/A,TRUE,"PPD";"US Dollar",#N/A,TRUE,"Anaquest";"US Dollar",#N/A,TRUE,"Delta";"US Dollar",#N/A,TRUE,"INO"}</definedName>
    <definedName name="DTJYJMTY" localSheetId="73" hidden="1">{#N/A,#N/A,FALSE,"Calculator"}</definedName>
    <definedName name="DTJYJMTY" hidden="1">{#N/A,#N/A,FALSE,"Calculator"}</definedName>
    <definedName name="DTNTRYNJTRY" localSheetId="73" hidden="1">{#N/A,#N/A,FALSE,"Calculator"}</definedName>
    <definedName name="DTNTRYNJTRY" hidden="1">{#N/A,#N/A,FALSE,"Calculator"}</definedName>
    <definedName name="DTS">#REF!</definedName>
    <definedName name="dtValuationDate" hidden="1">#REF!</definedName>
    <definedName name="due">#REF!</definedName>
    <definedName name="DuffPhelps">#REF!</definedName>
    <definedName name="duplicate123A" hidden="1">#REF!</definedName>
    <definedName name="Dúvidas" localSheetId="73" hidden="1">{"'Quadro'!$A$4:$BG$78"}</definedName>
    <definedName name="Dúvidas" hidden="1">{"'Quadro'!$A$4:$BG$78"}</definedName>
    <definedName name="DVBHGRD" localSheetId="73" hidden="1">{"Income Page",#N/A,FALSE,"Income";"Quarterly Page",#N/A,FALSE,"Quarterly";"EPS Page",#N/A,FALSE,"EPS";"Cashflow Page",#N/A,FALSE,"CashFlow"}</definedName>
    <definedName name="DVBHGRD" hidden="1">{"Income Page",#N/A,FALSE,"Income";"Quarterly Page",#N/A,FALSE,"Quarterly";"EPS Page",#N/A,FALSE,"EPS";"Cashflow Page",#N/A,FALSE,"CashFlow"}</definedName>
    <definedName name="dvfgwery" localSheetId="73" hidden="1">{"Units A",#N/A,FALSE,"FY95SLS";"Units B",#N/A,FALSE,"FY95SLS"}</definedName>
    <definedName name="dvfgwery" hidden="1">{"Units A",#N/A,FALSE,"FY95SLS";"Units B",#N/A,FALSE,"FY95SLS"}</definedName>
    <definedName name="DVGDGFFGRY" localSheetId="73" hidden="1">{#N/A,#N/A,FALSE,"Calculator"}</definedName>
    <definedName name="DVGDGFFGRY" hidden="1">{#N/A,#N/A,FALSE,"Calculator"}</definedName>
    <definedName name="DVHYTREDS" localSheetId="73" hidden="1">{#N/A,#N/A,FALSE,"Calculator"}</definedName>
    <definedName name="DVHYTREDS" hidden="1">{#N/A,#N/A,FALSE,"Calculator"}</definedName>
    <definedName name="DVU" localSheetId="73" hidden="1">{#N/A,#N/A,FALSE,"TOTAL";#N/A,#N/A,FALSE,"ADM";#N/A,#N/A,FALSE,"S.MAQ";#N/A,#N/A,FALSE,"VIGIL";#N/A,#N/A,FALSE,"S.ENG";#N/A,#N/A,FALSE,"S.GERAIS";#N/A,#N/A,FALSE,"RI";#N/A,#N/A,FALSE,"REFEIT";#N/A,#N/A,FALSE,"AMBUL";#N/A,#N/A,FALSE,"DES.PESS";#N/A,#N/A,FALSE,"L.VIP";#N/A,#N/A,FALSE,"ENG.PROD";#N/A,#N/A,FALSE,"C.QUALID";#N/A,#N/A,FALSE,"G.G.IND";#N/A,#N/A,FALSE,"P.PROD.PRIM";#N/A,#N/A,FALSE,"LOGIST";#N/A,#N/A,FALSE,"COMPRAS";#N/A,#N/A,FALSE,"DDF";#N/A,#N/A,FALSE,"ALM-INSP";#N/A,#N/A,FALSE,"AUTOM";#N/A,#N/A,FALSE,"AUDIO";#N/A,#N/A,FALSE,"RECUP";#N/A,#N/A,FALSE,"VIDEO";#N/A,#N/A,FALSE,"INS.AUT";#N/A,#N/A,FALSE,"TUNER";#N/A,#N/A,FALSE,"VCR";#N/A,#N/A,FALSE,"MONIT";#N/A,#N/A,FALSE,"CDI";#N/A,#N/A,FALSE,"PCI";#N/A,#N/A,FALSE,"COMBI"}</definedName>
    <definedName name="DVU" hidden="1">{#N/A,#N/A,FALSE,"TOTAL";#N/A,#N/A,FALSE,"ADM";#N/A,#N/A,FALSE,"S.MAQ";#N/A,#N/A,FALSE,"VIGIL";#N/A,#N/A,FALSE,"S.ENG";#N/A,#N/A,FALSE,"S.GERAIS";#N/A,#N/A,FALSE,"RI";#N/A,#N/A,FALSE,"REFEIT";#N/A,#N/A,FALSE,"AMBUL";#N/A,#N/A,FALSE,"DES.PESS";#N/A,#N/A,FALSE,"L.VIP";#N/A,#N/A,FALSE,"ENG.PROD";#N/A,#N/A,FALSE,"C.QUALID";#N/A,#N/A,FALSE,"G.G.IND";#N/A,#N/A,FALSE,"P.PROD.PRIM";#N/A,#N/A,FALSE,"LOGIST";#N/A,#N/A,FALSE,"COMPRAS";#N/A,#N/A,FALSE,"DDF";#N/A,#N/A,FALSE,"ALM-INSP";#N/A,#N/A,FALSE,"AUTOM";#N/A,#N/A,FALSE,"AUDIO";#N/A,#N/A,FALSE,"RECUP";#N/A,#N/A,FALSE,"VIDEO";#N/A,#N/A,FALSE,"INS.AUT";#N/A,#N/A,FALSE,"TUNER";#N/A,#N/A,FALSE,"VCR";#N/A,#N/A,FALSE,"MONIT";#N/A,#N/A,FALSE,"CDI";#N/A,#N/A,FALSE,"PCI";#N/A,#N/A,FALSE,"COMBI"}</definedName>
    <definedName name="DWDM_0D">#REF!</definedName>
    <definedName name="DWDM_0D_Transponders">#REF!</definedName>
    <definedName name="DWDM_1W">#REF!</definedName>
    <definedName name="DWDM_1W_Transponders">#REF!</definedName>
    <definedName name="DWDM_Wavelengths">#REF!</definedName>
    <definedName name="dwedwdsa" localSheetId="73" hidden="1">{#N/A,#N/A,TRUE,"Capa";#N/A,#N/A,TRUE,"Assumptions";#N/A,#N/A,TRUE,"R$LEG_Renda";#N/A,#N/A,TRUE,"USDLEG_Renda";#N/A,#N/A,TRUE,"GAAP_Renda";#N/A,#N/A,TRUE,"CUSTO";#N/A,#N/A,TRUE,"R$Comp";#N/A,#N/A,TRUE,"R$LEG_OE";#N/A,#N/A,TRUE,"USDLEG_OE";#N/A,#N/A,TRUE,"GAAP_OE";#N/A,#N/A,TRUE,"OIDLEGR$";#N/A,#N/A,TRUE,"OIDLEGUSD";#N/A,#N/A,TRUE,"OIDLEGGAAP"}</definedName>
    <definedName name="dwedwdsa" hidden="1">{#N/A,#N/A,TRUE,"Capa";#N/A,#N/A,TRUE,"Assumptions";#N/A,#N/A,TRUE,"R$LEG_Renda";#N/A,#N/A,TRUE,"USDLEG_Renda";#N/A,#N/A,TRUE,"GAAP_Renda";#N/A,#N/A,TRUE,"CUSTO";#N/A,#N/A,TRUE,"R$Comp";#N/A,#N/A,TRUE,"R$LEG_OE";#N/A,#N/A,TRUE,"USDLEG_OE";#N/A,#N/A,TRUE,"GAAP_OE";#N/A,#N/A,TRUE,"OIDLEGR$";#N/A,#N/A,TRUE,"OIDLEGUSD";#N/A,#N/A,TRUE,"OIDLEGGAAP"}</definedName>
    <definedName name="dwedwdsa_1" localSheetId="73" hidden="1">{#N/A,#N/A,TRUE,"Capa";#N/A,#N/A,TRUE,"Assumptions";#N/A,#N/A,TRUE,"R$LEG_Renda";#N/A,#N/A,TRUE,"USDLEG_Renda";#N/A,#N/A,TRUE,"GAAP_Renda";#N/A,#N/A,TRUE,"CUSTO";#N/A,#N/A,TRUE,"R$Comp";#N/A,#N/A,TRUE,"R$LEG_OE";#N/A,#N/A,TRUE,"USDLEG_OE";#N/A,#N/A,TRUE,"GAAP_OE";#N/A,#N/A,TRUE,"OIDLEGR$";#N/A,#N/A,TRUE,"OIDLEGUSD";#N/A,#N/A,TRUE,"OIDLEGGAAP"}</definedName>
    <definedName name="dwedwdsa_1" hidden="1">{#N/A,#N/A,TRUE,"Capa";#N/A,#N/A,TRUE,"Assumptions";#N/A,#N/A,TRUE,"R$LEG_Renda";#N/A,#N/A,TRUE,"USDLEG_Renda";#N/A,#N/A,TRUE,"GAAP_Renda";#N/A,#N/A,TRUE,"CUSTO";#N/A,#N/A,TRUE,"R$Comp";#N/A,#N/A,TRUE,"R$LEG_OE";#N/A,#N/A,TRUE,"USDLEG_OE";#N/A,#N/A,TRUE,"GAAP_OE";#N/A,#N/A,TRUE,"OIDLEGR$";#N/A,#N/A,TRUE,"OIDLEGUSD";#N/A,#N/A,TRUE,"OIDLEGGAAP"}</definedName>
    <definedName name="DXV" localSheetId="73" hidden="1">{#N/A,#N/A,FALSE,"Calculator"}</definedName>
    <definedName name="DXV" hidden="1">{#N/A,#N/A,FALSE,"Calculator"}</definedName>
    <definedName name="dyfhn" localSheetId="73" hidden="1">{#N/A,#N/A,FALSE,"Aging Summary";#N/A,#N/A,FALSE,"Ratio Analysis";#N/A,#N/A,FALSE,"Test 120 Day Accts";#N/A,#N/A,FALSE,"Tickmarks"}</definedName>
    <definedName name="dyfhn" hidden="1">{#N/A,#N/A,FALSE,"Aging Summary";#N/A,#N/A,FALSE,"Ratio Analysis";#N/A,#N/A,FALSE,"Test 120 Day Accts";#N/A,#N/A,FALSE,"Tickmarks"}</definedName>
    <definedName name="dyfhna" localSheetId="73" hidden="1">{#N/A,#N/A,FALSE,"Aging Summary";#N/A,#N/A,FALSE,"Ratio Analysis";#N/A,#N/A,FALSE,"Test 120 Day Accts";#N/A,#N/A,FALSE,"Tickmarks"}</definedName>
    <definedName name="dyfhna" hidden="1">{#N/A,#N/A,FALSE,"Aging Summary";#N/A,#N/A,FALSE,"Ratio Analysis";#N/A,#N/A,FALSE,"Test 120 Day Accts";#N/A,#N/A,FALSE,"Tickmarks"}</definedName>
    <definedName name="DZ.IndSpec_Right" hidden="1">#REF!</definedName>
    <definedName name="DZ.LTM" hidden="1">#REF!</definedName>
    <definedName name="dz.LTMDate" hidden="1">#REF!</definedName>
    <definedName name="DZ.LTMPlus" hidden="1">#REF!</definedName>
    <definedName name="dzfsdf" localSheetId="73" hidden="1">{#N/A,#N/A,TRUE,"FOC_Product_Assumptions"}</definedName>
    <definedName name="dzfsdf" hidden="1">{#N/A,#N/A,TRUE,"FOC_Product_Assumptions"}</definedName>
    <definedName name="e" localSheetId="73" hidden="1">{#N/A,#N/A,FALSE,"GERAL";#N/A,#N/A,FALSE,"012-96";#N/A,#N/A,FALSE,"018-96";#N/A,#N/A,FALSE,"027-96";#N/A,#N/A,FALSE,"059-96";#N/A,#N/A,FALSE,"076-96";#N/A,#N/A,FALSE,"019-97";#N/A,#N/A,FALSE,"021-97";#N/A,#N/A,FALSE,"022-97";#N/A,#N/A,FALSE,"028-97"}</definedName>
    <definedName name="e" hidden="1">{#N/A,#N/A,FALSE,"GERAL";#N/A,#N/A,FALSE,"012-96";#N/A,#N/A,FALSE,"018-96";#N/A,#N/A,FALSE,"027-96";#N/A,#N/A,FALSE,"059-96";#N/A,#N/A,FALSE,"076-96";#N/A,#N/A,FALSE,"019-97";#N/A,#N/A,FALSE,"021-97";#N/A,#N/A,FALSE,"022-97";#N/A,#N/A,FALSE,"028-97"}</definedName>
    <definedName name="E10_">#REF!</definedName>
    <definedName name="e1sclCOMPANY_INFORMATION" hidden="1">"[CNAME]"</definedName>
    <definedName name="e1sclMASTER_JCM_RECORD_1_1" hidden="1">"[JOB][JACTCD][JACTSD][JREVCD][JREVSD][JESTCD][JESTSD][JTITL4][JTITL3][JTITL2][JTITL1][JPRJMGR][JCITY][JSTATE][JZIP][JADDR2][JADDR1][JDESC]"</definedName>
    <definedName name="E2_">#REF!</definedName>
    <definedName name="E5H45H54H554E" localSheetId="73" hidden="1">{#N/A,#N/A,FALSE,"Actual";#N/A,#N/A,FALSE,"Management Report 2";#N/A,#N/A,FALSE,"Management Report 3";#N/A,#N/A,FALSE,"Ergebnis";#N/A,#N/A,FALSE,"Summary";#N/A,#N/A,FALSE,"Konrzern";#N/A,#N/A,FALSE,"Abweichung Budget-Actuell"}</definedName>
    <definedName name="E5H45H54H554E" hidden="1">{#N/A,#N/A,FALSE,"Actual";#N/A,#N/A,FALSE,"Management Report 2";#N/A,#N/A,FALSE,"Management Report 3";#N/A,#N/A,FALSE,"Ergebnis";#N/A,#N/A,FALSE,"Summary";#N/A,#N/A,FALSE,"Konrzern";#N/A,#N/A,FALSE,"Abweichung Budget-Actuell"}</definedName>
    <definedName name="E5T" localSheetId="73" hidden="1">{#N/A,#N/A,FALSE,"peiodisch1";#N/A,#N/A,FALSE,"D-Bestand";#N/A,#N/A,FALSE,"D-Zins"}</definedName>
    <definedName name="E5T" hidden="1">{#N/A,#N/A,FALSE,"peiodisch1";#N/A,#N/A,FALSE,"D-Bestand";#N/A,#N/A,FALSE,"D-Zins"}</definedName>
    <definedName name="ea"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dae" localSheetId="73" hidden="1">{"PL_YEARLY",#N/A,FALSE,"PL";"PL_Y1",#N/A,FALSE,"PL";"PL_Y2",#N/A,FALSE,"PL";"PL_Y3",#N/A,FALSE,"PL";"PL_Y4",#N/A,FALSE,"PL";"PL_Y5",#N/A,FALSE,"PL";"PL_Y6",#N/A,FALSE,"PL"}</definedName>
    <definedName name="eadae" hidden="1">{"PL_YEARLY",#N/A,FALSE,"PL";"PL_Y1",#N/A,FALSE,"PL";"PL_Y2",#N/A,FALSE,"PL";"PL_Y3",#N/A,FALSE,"PL";"PL_Y4",#N/A,FALSE,"PL";"PL_Y5",#N/A,FALSE,"PL";"PL_Y6",#N/A,FALSE,"PL"}</definedName>
    <definedName name="eaf" hidden="1">#REF!</definedName>
    <definedName name="eafe" localSheetId="73" hidden="1">{#N/A,#N/A,FALSE,"Intro";#N/A,#N/A,FALSE,"Para";#N/A,#N/A,FALSE,"Summary";#N/A,#N/A,FALSE,"Major";#N/A,#N/A,FALSE,"PL";#N/A,#N/A,FALSE,"BS";#N/A,#N/A,FALSE,"CF";#N/A,#N/A,FALSE,"Ratio";#N/A,#N/A,FALSE,"Evaluate";#N/A,#N/A,FALSE,"NPV";#N/A,#N/A,FALSE,"Option";#N/A,#N/A,FALSE,"GSale";#N/A,#N/A,FALSE,"Sample";#N/A,#N/A,FALSE,"COGS";#N/A,#N/A,FALSE,"Rebate";#N/A,#N/A,FALSE,"Deduction";#N/A,#N/A,FALSE,"SP";#N/A,#N/A,FALSE,"RD"}</definedName>
    <definedName name="eafe" hidden="1">{#N/A,#N/A,FALSE,"Intro";#N/A,#N/A,FALSE,"Para";#N/A,#N/A,FALSE,"Summary";#N/A,#N/A,FALSE,"Major";#N/A,#N/A,FALSE,"PL";#N/A,#N/A,FALSE,"BS";#N/A,#N/A,FALSE,"CF";#N/A,#N/A,FALSE,"Ratio";#N/A,#N/A,FALSE,"Evaluate";#N/A,#N/A,FALSE,"NPV";#N/A,#N/A,FALSE,"Option";#N/A,#N/A,FALSE,"GSale";#N/A,#N/A,FALSE,"Sample";#N/A,#N/A,FALSE,"COGS";#N/A,#N/A,FALSE,"Rebate";#N/A,#N/A,FALSE,"Deduction";#N/A,#N/A,FALSE,"SP";#N/A,#N/A,FALSE,"RD"}</definedName>
    <definedName name="EAP">#REF!</definedName>
    <definedName name="earf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rfe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Eastcoast" localSheetId="73" hidden="1">{"FY04_Assets",#N/A,FALSE,"Fin Stmt Budget";"FY04_Liabilities",#N/A,FALSE,"Fin Stmt Budget";"FY04_Inc_Stmt",#N/A,FALSE,"Fin Stmt Budget";"FY04_SOCF",#N/A,FALSE,"Fin Stmt Budget"}</definedName>
    <definedName name="Eastcoast" hidden="1">{"FY04_Assets",#N/A,FALSE,"Fin Stmt Budget";"FY04_Liabilities",#N/A,FALSE,"Fin Stmt Budget";"FY04_Inc_Stmt",#N/A,FALSE,"Fin Stmt Budget";"FY04_SOCF",#N/A,FALSE,"Fin Stmt Budget"}</definedName>
    <definedName name="Eastern" localSheetId="73" hidden="1">{"FY03_Assets",#N/A,FALSE,"Fin Stmt Budget";"FY03_Liabilities",#N/A,FALSE,"Fin Stmt Budget";"FY03_Inc_Stmt",#N/A,FALSE,"Fin Stmt Budget";"FY03_SOCF",#N/A,FALSE,"Fin Stmt Budget"}</definedName>
    <definedName name="Eastern" hidden="1">{"FY03_Assets",#N/A,FALSE,"Fin Stmt Budget";"FY03_Liabilities",#N/A,FALSE,"Fin Stmt Budget";"FY03_Inc_Stmt",#N/A,FALSE,"Fin Stmt Budget";"FY03_SOCF",#N/A,FALSE,"Fin Stmt Budget"}</definedName>
    <definedName name="ebdait">#REF!</definedName>
    <definedName name="EBERBREBG" localSheetId="73" hidden="1">{#N/A,#N/A,FALSE,"Calculator"}</definedName>
    <definedName name="EBERBREBG" hidden="1">{#N/A,#N/A,FALSE,"Calculator"}</definedName>
    <definedName name="EBIT">#REF!</definedName>
    <definedName name="EBIT_10K" hidden="1">"EBIT_10K"</definedName>
    <definedName name="EBIT_10Q" hidden="1">"EBIT_10Q"</definedName>
    <definedName name="EBIT_10Q1" hidden="1">"EBIT_10Q1"</definedName>
    <definedName name="EBIT_GROWTH_1" hidden="1">"EBIT_GROWTH_1"</definedName>
    <definedName name="EBIT_GROWTH_2" hidden="1">"EBIT_GROWTH_2"</definedName>
    <definedName name="EBIT_MARGIN" hidden="1">"EBIT_MARGIN"</definedName>
    <definedName name="EBIT_OVER_IE" hidden="1">"EBIT_OVER_IE"</definedName>
    <definedName name="EBITA">#REF!</definedName>
    <definedName name="EBITAGrowth">#REF!</definedName>
    <definedName name="EBITAMargin">#REF!</definedName>
    <definedName name="EBITCashInterest">#REF!</definedName>
    <definedName name="EBITDA">#REF!</definedName>
    <definedName name="EBITDA_10K" hidden="1">"EBITDA_10K"</definedName>
    <definedName name="EBITDA_10Q" hidden="1">"EBITDA_10Q"</definedName>
    <definedName name="EBITDA_10Q1" hidden="1">"EBITDA_10Q1"</definedName>
    <definedName name="EBITDA_CAPEX_OVER_TOTAL_IE" hidden="1">"EBITDA_CAPEX_OVER_TOTAL_IE"</definedName>
    <definedName name="EBITDA_GROWTH_1" hidden="1">"EBITDA_GROWTH_1"</definedName>
    <definedName name="EBITDA_GROWTH_2" hidden="1">"EBITDA_GROWTH_2"</definedName>
    <definedName name="EBITDA_MARGIN" hidden="1">"EBITDA_MARGIN"</definedName>
    <definedName name="EBITDA_mult">#REF!</definedName>
    <definedName name="EBITDA_mult1">#REF!</definedName>
    <definedName name="EBITDA_mult2">#REF!</definedName>
    <definedName name="EBITDA_mult3">#REF!</definedName>
    <definedName name="EBITDA_mult4">#REF!</definedName>
    <definedName name="EBITDA_mult5">#REF!</definedName>
    <definedName name="EBITDA_OVER_TOTAL_IE" hidden="1">"EBITDA_OVER_TOTAL_IE"</definedName>
    <definedName name="EBITDA02">#REF!</definedName>
    <definedName name="EBITDA07">#REF!</definedName>
    <definedName name="EBITDA1999PF">#REF!</definedName>
    <definedName name="EBITDA2000">#REF!</definedName>
    <definedName name="EBITDA2001">#REF!</definedName>
    <definedName name="EBITDA2002">#REF!</definedName>
    <definedName name="EBITDAAA">#REF!</definedName>
    <definedName name="EBITDACAPEXCashInterest">#REF!</definedName>
    <definedName name="EBITDACAPEXGrossInterest">#REF!</definedName>
    <definedName name="EBITDACAPEXNetInterest">#REF!</definedName>
    <definedName name="EBITDACashInterest">#REF!</definedName>
    <definedName name="EBITDACashInterestDividends">#REF!</definedName>
    <definedName name="EBITDACov">#REF!</definedName>
    <definedName name="EBITDAGrossInterest">#REF!</definedName>
    <definedName name="EBITDAGrossInterestDividends">#REF!</definedName>
    <definedName name="EBITDAGrowth">#REF!</definedName>
    <definedName name="EBITDAInterestCoverage">#REF!</definedName>
    <definedName name="EBITDAMargin">#REF!</definedName>
    <definedName name="EBITDANetInterest">#REF!</definedName>
    <definedName name="EBITDANetInterestDividends">#REF!</definedName>
    <definedName name="EBITDAR">#REF!</definedName>
    <definedName name="EBITDARCAPEXCashInterestRent">#REF!</definedName>
    <definedName name="EBITDARCAPEXGrossInterestRent">#REF!</definedName>
    <definedName name="EBITDARCAPEXNetInterestRent">#REF!</definedName>
    <definedName name="EBITDARCashInterestRent">#REF!</definedName>
    <definedName name="EBITDARGrossInterestRent">#REF!</definedName>
    <definedName name="EBITDARGrowth">#REF!</definedName>
    <definedName name="EBITDARMargin">#REF!</definedName>
    <definedName name="EBITDARNetInterestRent">#REF!</definedName>
    <definedName name="EBITGrossInterest">#REF!</definedName>
    <definedName name="EBITGrowth">#REF!</definedName>
    <definedName name="EBITMargin">#REF!</definedName>
    <definedName name="EBITNetInterest">#REF!</definedName>
    <definedName name="EC_1_2">#REF!</definedName>
    <definedName name="EC_1_3">#REF!</definedName>
    <definedName name="ECA" localSheetId="27">'C-11'!#REF!</definedName>
    <definedName name="ECA" localSheetId="1">#REF!</definedName>
    <definedName name="ECA">[6]PurPow!$X$64</definedName>
    <definedName name="ecm" localSheetId="73" hidden="1">{#N/A,#N/A,FALSE,"GERAL";#N/A,#N/A,FALSE,"012-96";#N/A,#N/A,FALSE,"018-96";#N/A,#N/A,FALSE,"027-96";#N/A,#N/A,FALSE,"059-96";#N/A,#N/A,FALSE,"076-96";#N/A,#N/A,FALSE,"019-97";#N/A,#N/A,FALSE,"021-97";#N/A,#N/A,FALSE,"022-97";#N/A,#N/A,FALSE,"028-97"}</definedName>
    <definedName name="ecm" hidden="1">{#N/A,#N/A,FALSE,"GERAL";#N/A,#N/A,FALSE,"012-96";#N/A,#N/A,FALSE,"018-96";#N/A,#N/A,FALSE,"027-96";#N/A,#N/A,FALSE,"059-96";#N/A,#N/A,FALSE,"076-96";#N/A,#N/A,FALSE,"019-97";#N/A,#N/A,FALSE,"021-97";#N/A,#N/A,FALSE,"022-97";#N/A,#N/A,FALSE,"028-97"}</definedName>
    <definedName name="ed" localSheetId="7" hidden="1">#REF!</definedName>
    <definedName name="ed" localSheetId="6" hidden="1">#REF!</definedName>
    <definedName name="ed" localSheetId="25" hidden="1">#REF!</definedName>
    <definedName name="ed" localSheetId="73" hidden="1">{#N/A,#N/A,FALSE,"FAB VENDORS";"BUD SUM",#N/A,FALSE,"BUD SUM WO TEX"}</definedName>
    <definedName name="ed" hidden="1">#REF!</definedName>
    <definedName name="EDC"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D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dddddd">#REF!</definedName>
    <definedName name="eddfyi" localSheetId="73" hidden="1">{"Pound Sterling",#N/A,TRUE,"PPD";"Pound Sterling",#N/A,TRUE,"Anaquest";"Pound Sterling",#N/A,TRUE,"Delta";"Pound Sterling",#N/A,TRUE,"INO"}</definedName>
    <definedName name="eddfyi" hidden="1">{"Pound Sterling",#N/A,TRUE,"PPD";"Pound Sterling",#N/A,TRUE,"Anaquest";"Pound Sterling",#N/A,TRUE,"Delta";"Pound Sterling",#N/A,TRUE,"INO"}</definedName>
    <definedName name="ed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d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ded" localSheetId="7" hidden="1">#REF!</definedName>
    <definedName name="eded" localSheetId="6" hidden="1">#REF!</definedName>
    <definedName name="eded" localSheetId="25" hidden="1">#REF!</definedName>
    <definedName name="eded" hidden="1">#REF!</definedName>
    <definedName name="EDF" localSheetId="73" hidden="1">{"coverall",#N/A,FALSE,"Definitions";"cover1",#N/A,FALSE,"Definitions";"cover2",#N/A,FALSE,"Definitions";"cover3",#N/A,FALSE,"Definitions";"cover4",#N/A,FALSE,"Definitions";"cover5",#N/A,FALSE,"Definitions";"blank",#N/A,FALSE,"Definitions"}</definedName>
    <definedName name="EDF" hidden="1">{"coverall",#N/A,FALSE,"Definitions";"cover1",#N/A,FALSE,"Definitions";"cover2",#N/A,FALSE,"Definitions";"cover3",#N/A,FALSE,"Definitions";"cover4",#N/A,FALSE,"Definitions";"cover5",#N/A,FALSE,"Definitions";"blank",#N/A,FALSE,"Definitions"}</definedName>
    <definedName name="EDFTGY" localSheetId="73">{"DCF","UPSIDE CASE",FALSE,"Sheet1";"DCF","BASE CASE",FALSE,"Sheet1";"DCF","DOWNSIDE CASE",FALSE,"Sheet1"}</definedName>
    <definedName name="EDFTGY">{"DCF","UPSIDE CASE",FALSE,"Sheet1";"DCF","BASE CASE",FALSE,"Sheet1";"DCF","DOWNSIDE CASE",FALSE,"Sheet1"}</definedName>
    <definedName name="edg" localSheetId="73" hidden="1">{#N/A,#N/A,FALSE,"Che-Ga";#N/A,#N/A,FALSE,"Iv-Sm";#N/A,#N/A,FALSE,"So-We";#N/A,#N/A,FALSE,"Me-Po";#N/A,#N/A,FALSE,"Be-Bo";#N/A,#N/A,FALSE,"Cha-Ki";#N/A,#N/A,FALSE,"In";#N/A,#N/A,FALSE,"Schedule 23";#N/A,#N/A,FALSE,"Schedule 22";#N/A,#N/A,FALSE,"WACC"}</definedName>
    <definedName name="edg" hidden="1">{#N/A,#N/A,FALSE,"Che-Ga";#N/A,#N/A,FALSE,"Iv-Sm";#N/A,#N/A,FALSE,"So-We";#N/A,#N/A,FALSE,"Me-Po";#N/A,#N/A,FALSE,"Be-Bo";#N/A,#N/A,FALSE,"Cha-Ki";#N/A,#N/A,FALSE,"In";#N/A,#N/A,FALSE,"Schedule 23";#N/A,#N/A,FALSE,"Schedule 22";#N/A,#N/A,FALSE,"WACC"}</definedName>
    <definedName name="EDIT">#REF!</definedName>
    <definedName name="Edit_Last_Row">#REF!</definedName>
    <definedName name="edital">#REF!</definedName>
    <definedName name="edition"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dition"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dp" localSheetId="73" hidden="1">{"assumption 50 50",#N/A,TRUE,"Merger";"has gets cash",#N/A,TRUE,"Merger";"accretion dilution",#N/A,TRUE,"Merger";"comparison credit stats",#N/A,TRUE,"Merger";"pf credit stats",#N/A,TRUE,"Merger";"pf sheets",#N/A,TRUE,"Merger"}</definedName>
    <definedName name="edp" hidden="1">{"assumption 50 50",#N/A,TRUE,"Merger";"has gets cash",#N/A,TRUE,"Merger";"accretion dilution",#N/A,TRUE,"Merger";"comparison credit stats",#N/A,TRUE,"Merger";"pf credit stats",#N/A,TRUE,"Merger";"pf sheets",#N/A,TRUE,"Merger"}</definedName>
    <definedName name="EDS" localSheetId="73" hidden="1">{#N/A,#N/A,FALSE,"Aging Summary";#N/A,#N/A,FALSE,"Ratio Analysis";#N/A,#N/A,FALSE,"Test 120 Day Accts";#N/A,#N/A,FALSE,"Tickmarks"}</definedName>
    <definedName name="EDS" hidden="1">{#N/A,#N/A,FALSE,"Aging Summary";#N/A,#N/A,FALSE,"Ratio Analysis";#N/A,#N/A,FALSE,"Test 120 Day Accts";#N/A,#N/A,FALSE,"Tickmarks"}</definedName>
    <definedName name="EDSCV" localSheetId="73" hidden="1">{#N/A,#N/A,FALSE,"Calculator"}</definedName>
    <definedName name="EDSCV" hidden="1">{#N/A,#N/A,FALSE,"Calculator"}</definedName>
    <definedName name="eduardo">#REF!</definedName>
    <definedName name="EE">#REF!</definedName>
    <definedName name="EECm">#REF!</definedName>
    <definedName name="eee" localSheetId="73" hidden="1">{#N/A,#N/A,FALSE,"Aging Summary";#N/A,#N/A,FALSE,"Ratio Analysis";#N/A,#N/A,FALSE,"Test 120 Day Accts";#N/A,#N/A,FALSE,"Tickmarks"}</definedName>
    <definedName name="eee" hidden="1">{#N/A,#N/A,FALSE,"Aging Summary";#N/A,#N/A,FALSE,"Ratio Analysis";#N/A,#N/A,FALSE,"Test 120 Day Accts";#N/A,#N/A,FALSE,"Tickmarks"}</definedName>
    <definedName name="EEE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eeee" localSheetId="7" hidden="1">#REF!</definedName>
    <definedName name="eeee" localSheetId="6" hidden="1">#REF!</definedName>
    <definedName name="eeee" localSheetId="25" hidden="1">#REF!</definedName>
    <definedName name="EEEE" localSheetId="73" hidden="1">{#N/A,#N/A,FALSE,"Calculator"}</definedName>
    <definedName name="eeee" hidden="1">#REF!</definedName>
    <definedName name="eeeee" localSheetId="73" hidden="1">{#N/A,#N/A,FALSE,"Pharm";#N/A,#N/A,FALSE,"WWCM"}</definedName>
    <definedName name="eeeee" hidden="1">{#N/A,#N/A,FALSE,"Pharm";#N/A,#N/A,FALSE,"WWCM"}</definedName>
    <definedName name="EEEEE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eeeee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EEEEEEEEEE" localSheetId="7" hidden="1">#REF!</definedName>
    <definedName name="EEEEEEEEEEE" localSheetId="6" hidden="1">#REF!</definedName>
    <definedName name="EEEEEEEEEEE" localSheetId="25" hidden="1">#REF!</definedName>
    <definedName name="eeeeeeeeeee" localSheetId="73" hidden="1">{"Pound Sterling",#N/A,TRUE,"PPD";"Pound Sterling",#N/A,TRUE,"Anaquest";"Pound Sterling",#N/A,TRUE,"Delta";"Pound Sterling",#N/A,TRUE,"INO"}</definedName>
    <definedName name="EEEEEEEEEEE" hidden="1">#REF!</definedName>
    <definedName name="eeeeeeeeeeee" localSheetId="7" hidden="1">#REF!</definedName>
    <definedName name="eeeeeeeeeeee" localSheetId="6" hidden="1">#REF!</definedName>
    <definedName name="eeeeeeeeeeee" localSheetId="25" hidden="1">#REF!</definedName>
    <definedName name="eeeeeeeeeee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eeeeeeeeeee" hidden="1">#REF!</definedName>
    <definedName name="eeeeeeeeeeeee" localSheetId="7" hidden="1">#REF!</definedName>
    <definedName name="eeeeeeeeeeeee" localSheetId="6" hidden="1">#REF!</definedName>
    <definedName name="eeeeeeeeeeeee" localSheetId="25" hidden="1">#REF!</definedName>
    <definedName name="eeeeeeeeeeeee" hidden="1">#REF!</definedName>
    <definedName name="EEEEEWWW">#REF!</definedName>
    <definedName name="EEm">#REF!</definedName>
    <definedName name="EER" localSheetId="73" hidden="1">{"'표지'!$B$5"}</definedName>
    <definedName name="EER" hidden="1">{"'표지'!$B$5"}</definedName>
    <definedName name="eerre" localSheetId="73"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e" hidden="1">{"OPERATIONS",#N/A,FALSE,"MONTHLY SUMMARY";"CUSTOMER SERVICE",#N/A,FALSE,"MONTHLY SUMMARY";"ENGINEERING",#N/A,FALSE,"MONTHLY SUMMARY";"SALES WEST",#N/A,FALSE,"MONTHLY SUMMARY";"OPERATIONS EAST",#N/A,FALSE,"MONTHLY SUMMARY";"SALES EAST",#N/A,FALSE,"MONTHLY SUMMARY";"MARKETING",#N/A,FALSE,"MONTHLY SUMMARY";"MARKETING",#N/A,FALSE,"MONTHLY SUMMARY";"QUALITY CONTROL",#N/A,FALSE,"MONTHLY SUMMARY";"PURCHASING",#N/A,FALSE,"MONTHLY SUMMARY"}</definedName>
    <definedName name="EERRRRRRRRRR">#REF!</definedName>
    <definedName name="efaeaf" localSheetId="73" hidden="1">{#N/A,#N/A,FALSE,"PL";#N/A,#N/A,FALSE,"BS";#N/A,#N/A,FALSE,"CF"}</definedName>
    <definedName name="efaeaf" hidden="1">{#N/A,#N/A,FALSE,"PL";#N/A,#N/A,FALSE,"BS";#N/A,#N/A,FALSE,"CF"}</definedName>
    <definedName name="efcec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ce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FECT_SPECIAL_CHARGE" hidden="1">"EFFECT_SPECIAL_CHARGE"</definedName>
    <definedName name="EffectiveTaxRate">#REF!</definedName>
    <definedName name="Efficiency">#REF!</definedName>
    <definedName name="efgrberbh">#REF!</definedName>
    <definedName name="EFRVERVB" localSheetId="73">{"Book1","DOC&amp;DWG.xls"}</definedName>
    <definedName name="EFRVERVB">{"Book1","DOC&amp;DWG.xls"}</definedName>
    <definedName name="efvc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fvc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ght" hidden="1">#REF!,#REF!</definedName>
    <definedName name="EGRTBH5RY" localSheetId="73" hidden="1">{#N/A,#N/A,FALSE,"Calculator"}</definedName>
    <definedName name="EGRTBH5RY" hidden="1">{#N/A,#N/A,FALSE,"Calculator"}</definedName>
    <definedName name="EHJYTKJHTK"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HJYTKJHTK"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ight" hidden="1">#REF!,#REF!</definedName>
    <definedName name="eileen"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10" localSheetId="73" hidden="1">{"Units A",#N/A,FALSE,"FY95SLS";"Units B",#N/A,FALSE,"FY95SLS"}</definedName>
    <definedName name="eileen10" hidden="1">{"Units A",#N/A,FALSE,"FY95SLS";"Units B",#N/A,FALSE,"FY95SLS"}</definedName>
    <definedName name="eileen11" localSheetId="73" hidden="1">{"US Dollars",#N/A,TRUE,"PPD";"US Dollar",#N/A,TRUE,"Anaquest";"US Dollar",#N/A,TRUE,"Delta";"US Dollar",#N/A,TRUE,"INO"}</definedName>
    <definedName name="eileen11" hidden="1">{"US Dollars",#N/A,TRUE,"PPD";"US Dollar",#N/A,TRUE,"Anaquest";"US Dollar",#N/A,TRUE,"Delta";"US Dollar",#N/A,TRUE,"INO"}</definedName>
    <definedName name="eileen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ileen3" localSheetId="73" hidden="1">{"Pound Sterling",#N/A,TRUE,"PPD";"Pound Sterling",#N/A,TRUE,"Anaquest";"Pound Sterling",#N/A,TRUE,"Delta";"Pound Sterling",#N/A,TRUE,"INO"}</definedName>
    <definedName name="eileen3" hidden="1">{"Pound Sterling",#N/A,TRUE,"PPD";"Pound Sterling",#N/A,TRUE,"Anaquest";"Pound Sterling",#N/A,TRUE,"Delta";"Pound Sterling",#N/A,TRUE,"INO"}</definedName>
    <definedName name="eileen4" localSheetId="73" hidden="1">{"Pound Sterling",#N/A,TRUE,"PPD";"Pound Sterling",#N/A,TRUE,"Anaquest";"Pound Sterling",#N/A,TRUE,"Delta";"Pound Sterling",#N/A,TRUE,"INO"}</definedName>
    <definedName name="eileen4" hidden="1">{"Pound Sterling",#N/A,TRUE,"PPD";"Pound Sterling",#N/A,TRUE,"Anaquest";"Pound Sterling",#N/A,TRUE,"Delta";"Pound Sterling",#N/A,TRUE,"INO"}</definedName>
    <definedName name="eileen5"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5"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6"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ileen7" localSheetId="73" hidden="1">{"Sum WW A",#N/A,FALSE,"FY95SLS";"Sum WW B",#N/A,FALSE,"FY95SLS";"Sum US A",#N/A,FALSE,"FY95SLS";"Sum US B",#N/A,FALSE,"FY95SLS";"Sum US Bocg",#N/A,FALSE,"FY95SLS";"Sum Can A",#N/A,FALSE,"FY95SLS";"Sum Can B",#N/A,FALSE,"FY95SLS";"Sum Europe",#N/A,FALSE,"FY95SLS";"Sum Row",#N/A,FALSE,"FY95SLS"}</definedName>
    <definedName name="eileen7" hidden="1">{"Sum WW A",#N/A,FALSE,"FY95SLS";"Sum WW B",#N/A,FALSE,"FY95SLS";"Sum US A",#N/A,FALSE,"FY95SLS";"Sum US B",#N/A,FALSE,"FY95SLS";"Sum US Bocg",#N/A,FALSE,"FY95SLS";"Sum Can A",#N/A,FALSE,"FY95SLS";"Sum Can B",#N/A,FALSE,"FY95SLS";"Sum Europe",#N/A,FALSE,"FY95SLS";"Sum Row",#N/A,FALSE,"FY95SLS"}</definedName>
    <definedName name="eileen8" localSheetId="73" hidden="1">{"Sum WW A",#N/A,FALSE,"FY95SLS";"Sum WW B",#N/A,FALSE,"FY95SLS";"Sum US A",#N/A,FALSE,"FY95SLS";"Sum US B",#N/A,FALSE,"FY95SLS";"Sum US Bocg",#N/A,FALSE,"FY95SLS";"Sum Can A",#N/A,FALSE,"FY95SLS";"Sum Can B",#N/A,FALSE,"FY95SLS";"Sum Europe",#N/A,FALSE,"FY95SLS";"Sum Row",#N/A,FALSE,"FY95SLS"}</definedName>
    <definedName name="eileen8" hidden="1">{"Sum WW A",#N/A,FALSE,"FY95SLS";"Sum WW B",#N/A,FALSE,"FY95SLS";"Sum US A",#N/A,FALSE,"FY95SLS";"Sum US B",#N/A,FALSE,"FY95SLS";"Sum US Bocg",#N/A,FALSE,"FY95SLS";"Sum Can A",#N/A,FALSE,"FY95SLS";"Sum Can B",#N/A,FALSE,"FY95SLS";"Sum Europe",#N/A,FALSE,"FY95SLS";"Sum Row",#N/A,FALSE,"FY95SLS"}</definedName>
    <definedName name="eileen9" localSheetId="73" hidden="1">{"Units A",#N/A,FALSE,"FY95SLS";"Units B",#N/A,FALSE,"FY95SLS"}</definedName>
    <definedName name="eileen9" hidden="1">{"Units A",#N/A,FALSE,"FY95SLS";"Units B",#N/A,FALSE,"FY95SLS"}</definedName>
    <definedName name="EIP">#REF!</definedName>
    <definedName name="ejejejej"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ejejejej"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ejkfgkjze" localSheetId="73" hidden="1">{#N/A,#N/A,FALSE,"Pharm";#N/A,#N/A,FALSE,"WWCM"}</definedName>
    <definedName name="ejkfgkjze" hidden="1">{#N/A,#N/A,FALSE,"Pharm";#N/A,#N/A,FALSE,"WWCM"}</definedName>
    <definedName name="Elasticity">#REF!</definedName>
    <definedName name="ele">#REF!</definedName>
    <definedName name="ele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al">#REF!</definedName>
    <definedName name="Electrical_Exp">#REF!</definedName>
    <definedName name="Element">#REF!</definedName>
    <definedName name="Element_Sub_Category">#REF!</definedName>
    <definedName name="elim">#REF!</definedName>
    <definedName name="ELIM_REAL_ACM">#REF!</definedName>
    <definedName name="ELIM_REAL_MSL">#REF!</definedName>
    <definedName name="ELIM1">#REF!</definedName>
    <definedName name="ELIM2">#REF!</definedName>
    <definedName name="ELIM3">#REF!</definedName>
    <definedName name="elimall">#REF!,#REF!</definedName>
    <definedName name="ELIMINACIONES">#REF!</definedName>
    <definedName name="ELIMLUCRO_1" localSheetId="73" hidden="1">{TRUE,TRUE,-1.25,-15.5,484.5,278.25,FALSE,FALSE,TRUE,FALSE,0,3,#N/A,574,#N/A,6.75,22.5714285714286,1,FALSE,FALSE,3,TRUE,1,FALSE,100,"Swvu.ELIMLUCRO.","ACwvu.ELIMLUCRO.",#N/A,FALSE,FALSE,0,0,0,0,2,"","",FALSE,FALSE,FALSE,FALSE,1,90,#N/A,#N/A,"=R1C1:R650C11",FALSE,#N/A,#N/A,FALSE,FALSE,FALSE,1,65532,65532,FALSE,FALSE,TRUE,TRUE,TRUE}</definedName>
    <definedName name="ELIMLUCRO_1" hidden="1">{TRUE,TRUE,-1.25,-15.5,484.5,278.25,FALSE,FALSE,TRUE,FALSE,0,3,#N/A,574,#N/A,6.75,22.5714285714286,1,FALSE,FALSE,3,TRUE,1,FALSE,100,"Swvu.ELIMLUCRO.","ACwvu.ELIMLUCRO.",#N/A,FALSE,FALSE,0,0,0,0,2,"","",FALSE,FALSE,FALSE,FALSE,1,90,#N/A,#N/A,"=R1C1:R650C11",FALSE,#N/A,#N/A,FALSE,FALSE,FALSE,1,65532,65532,FALSE,FALSE,TRUE,TRUE,TRUE}</definedName>
    <definedName name="eMERGIA" localSheetId="7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eMERGIA"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emily" localSheetId="73" hidden="1">{#N/A,#N/A,FALSE,"Calc";#N/A,#N/A,FALSE,"Sensitivity";#N/A,#N/A,FALSE,"LT Earn.Dil.";#N/A,#N/A,FALSE,"Dil. AVP"}</definedName>
    <definedName name="emily" hidden="1">{#N/A,#N/A,FALSE,"Calc";#N/A,#N/A,FALSE,"Sensitivity";#N/A,#N/A,FALSE,"LT Earn.Dil.";#N/A,#N/A,FALSE,"Dil. AVP"}</definedName>
    <definedName name="emir" localSheetId="73" hidden="1">{#N/A,#N/A,FALSE,"Aging Summary";#N/A,#N/A,FALSE,"Ratio Analysis";#N/A,#N/A,FALSE,"Test 120 Day Accts";#N/A,#N/A,FALSE,"Tickmarks"}</definedName>
    <definedName name="emir" hidden="1">{#N/A,#N/A,FALSE,"Aging Summary";#N/A,#N/A,FALSE,"Ratio Analysis";#N/A,#N/A,FALSE,"Test 120 Day Accts";#N/A,#N/A,FALSE,"Tickmarks"}</definedName>
    <definedName name="Emp_Rel">#REF!</definedName>
    <definedName name="Emp_Train">#REF!</definedName>
    <definedName name="Employee_benefits">#REF!</definedName>
    <definedName name="Employee_Benefits_Exp">#REF!</definedName>
    <definedName name="EMPLOYEES" hidden="1">"EMPLOYEES"</definedName>
    <definedName name="EmpMn"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pM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MRP">#REF!</definedName>
    <definedName name="EMV">#REF!</definedName>
    <definedName name="EMV_Plus_Premium">#REF!</definedName>
    <definedName name="End">#REF!</definedName>
    <definedName name="End_Bal">#REF!</definedName>
    <definedName name="End_Of_Input">#REF!</definedName>
    <definedName name="Ending.Balance">IF(#REF!&lt;&gt;"",#REF!-#REF!,"")</definedName>
    <definedName name="Energy" localSheetId="27">'C-11'!#REF!</definedName>
    <definedName name="Energy" localSheetId="1">#REF!</definedName>
    <definedName name="Energy">[6]Allocators!$E$62:$P$62</definedName>
    <definedName name="EngrCost">#REF!</definedName>
    <definedName name="EngrCostY2">#REF!</definedName>
    <definedName name="EngrCostY3">#REF!</definedName>
    <definedName name="EngrCostY4">#REF!</definedName>
    <definedName name="EngrCostY5">#REF!</definedName>
    <definedName name="EngrListPrice">#REF!</definedName>
    <definedName name="EngrNetPrice">#REF!</definedName>
    <definedName name="Eno_TM">#REF!</definedName>
    <definedName name="Eno_Tons">#REF!</definedName>
    <definedName name="enough" localSheetId="73" hidden="1">{"Data Worksheet",#N/A,FALSE,"CAREY97"}</definedName>
    <definedName name="enough" hidden="1">{"Data Worksheet",#N/A,FALSE,"CAREY97"}</definedName>
    <definedName name="enrique" localSheetId="73" hidden="1">{#N/A,#N/A,FALSE,"Aging Summary";#N/A,#N/A,FALSE,"Ratio Analysis";#N/A,#N/A,FALSE,"Test 120 Day Accts";#N/A,#N/A,FALSE,"Tickmarks"}</definedName>
    <definedName name="enrique" hidden="1">{#N/A,#N/A,FALSE,"Aging Summary";#N/A,#N/A,FALSE,"Ratio Analysis";#N/A,#N/A,FALSE,"Test 120 Day Accts";#N/A,#N/A,FALSE,"Tickmarks"}</definedName>
    <definedName name="Entered_payment">#REF!</definedName>
    <definedName name="ENTERPRISE_VALUE" hidden="1">"ENTERPRISE_VALUE"</definedName>
    <definedName name="EntityName">#REF!</definedName>
    <definedName name="EntryType">#REF!</definedName>
    <definedName name="EPAGOJKPRE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PAGOJKPRE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EPI">#REF!</definedName>
    <definedName name="EPMWorkbookOptions_1" hidden="1">"1VcAAB+LCAAAAAAABADtnGtvokoYgL9vsv+BmOZk94MFvNtj3SBiaxaEA+g5TdOQqU63ZBHcAWv773fAu4A15yiHqXzxMvPO7eG9zDAMjW+vY4t6gcg1Hfs6x14yOQraQ2dk2j+uc1PvKc9Wct+anz81/nbQz0fH+SlPPCzqUric7V69uqPr3LPnTa5oejabXc6Klw76QRcYhqX/kURt+AzHILcSNt8Xzpu26wF7CHO4VYpq8I5tw6Hfpu7w"</definedName>
    <definedName name="EPMWorkbookOptions_10" hidden="1">"RvyFSEGs8ef0jWjAtdg9|xBYmN3Xv4P/zpPgGfUQfza9h00j1vjx|8ft8fZu2s7NPvHl7k/b/w4UWpaFh0JMvf36vjPbJ8ZMvv/p5q8hj1Hj98tWPuMOjx7e/|BE1HDWe/38/I/T/Jvv24vXJly9Pv7aBu3fv/v39/f3bG7j/H667GCIaNn1tMjH/H2fTb44eL7588f/5CPb/RUL71atXpy9Ovr5X|umD3Z2Dgwe3F9r/Hy4zGCIaJv3q9f/nzc"</definedName>
    <definedName name="EPMWorkbookOptions_11" hidden="1">"o3RYrnP1pkCJrdqtWArD49fnP8|tXJ1xZVCiA//fTevfeIIPf//yerSkTDnxw|Hj/9zv/XufQbIsfT3|fF8RdnJ69//7MXb05fnXz585csAVloEe33P31|9sXP29C6yyZnr05P3vyIGIHM/H|dHP8vMnSnL49fvfni9Ie6AHj//4e2ztLR8urLn98J05Aie0KRp2evf|SlBs1u1WpIeImaZy|fn734|omg9xfeT/9/KLyWjoGv|vnx8csfMavf7"</definedName>
    <definedName name="EPMWorkbookOptions_12" hidden="1">"Fathpj11Vef/xDZ9MH/D9mUKGity6v/f1iX//fw57PnX373h8ifB///409Q0PDns9//5PmXr89efP7/dQb9ZojxxZc/ecqu0I|oQdSgRYYX/z9gjf/36C5KIZ18|UNUXg///6e8mISGRY|fP//95YMfsajX7FatBlj05asvv0OJrB8ik|7u/P|PS5WKhk9ffudHXuA3y6Zvzr74YQbTu7v//|NRkNAw6N7O7v3x7t7/1/nzGyLFvfHO/o9IoaT4"</definedName>
    <definedName name="EPMWorkbookOptions_13" hidden="1">"iR9xhRGQn/gRVxiu|JE56zW7Vav4cI5|8vTV67MvX/wwLdre//8smlLRRgcnb776/z6TfkPEePVsvPsTu/c|hBq3HdH/N6ix9xP/3/d3/t|jwL44PX791avT1z9MDXbv/38azJCRWBRh4|mrsy|fnv1/fiX2m6HG7/Pm6f/XCfENyustGgXYxBs9vnu8WpXFNGsJjv08|NQ0J2jVckmI02dPszbjj/0P31TdwT9|lZ/XeTP/cvnlKl8enWdlkz|"</definedName>
    <definedName name="EPMWorkbookOptions_14" hidden="1">"|G37I7U7KPKsB9Mvl6|wyNy27H3Pb71b120lVvSUhbZmMpnX/i7D91YxnzTX8ciXj|38Aperf/tiGAAA="</definedName>
    <definedName name="EPMWorkbookOptions_2" hidden="1">"U4Sg7Q1MOAsyt7LbwAOLVJzeA2M4b3bVpAfHkykygzb7LkQKgk8Q1zeEl3gYuabRUSRDlHlONO51nuepPNUxbdwVE1jug3H/hL/gQ4P2q143xE0mljkEG1AObnBZx3YtG8mLcTQ73R7X47ucqO20PkewpkLRsVm35mgE7bY5hrYb9DVedN1Pd0sGS2nPzmxVB+9YDmp6aAobdETGvqLBKCJKhka3KIgvswdfvQ54cZDp4X4FF2NeOJR3QPmO"</definedName>
    <definedName name="EPMWorkbookOptions_3" hidden="1">"iVxvowPR+TsVrXoZD+hQqU25vm3+msJg5LxutLuSwfENOip7Xy1z5thcywxbrLEbFURdjaCsjEYQNZkGPf8RWbs7scCbgpwJRN7bjs4shETgehq0sBXCkQTHj9iZRIhtq1ikABaZl98Y8v0KycPlPccbHU1SZVHsK/5fy8KfX4BlfcVmGSoa08StCRFAw+e3tSiFPdOVbVrXOV8jcpHDjLtmh5Vt0O8N/kh02hmdWDrccOhMbQ//yYDsGtMf"</definedName>
    <definedName name="EPMWorkbookOptions_4" hidden="1">"YDz5875WqmdowpbEG4qsdfWu3FunGz1OEnBmV8u32RrD4NmC8GtqYifZxfMnPJovouO6X3FyD3qkQ23Qhzj5jZhz8gjZTzBCsmREyL6vqn2DU7leWxX4vqouE4T534KB57aBfruUCicOwt0hXTNPAy0Lnfv4zGMFm6GJRVMvZHDecUZLXyTbkNLxKKguXi5TwgtuEcfMFnAhdQcBIp1j6iJnS00wchaIiJwtXzdbqqFLnPp9acMM6Zp3JCgt"</definedName>
    <definedName name="EPMWorkbookOptions_5" hidden="1">"34IzKHug5ImPhKlzUjyXoJMqEuGkeA6rHs/hb/1GkNW7pfaVSVe+E3EhfgaWPqPUEzTK0uFGuVYF3VcF3bhl5t8XF/49mosHv9XtEv+bEW/0cK6mpXKVeE09OpRCpVrJoOxqSrVQzaCENSUzn7CmlIqkQ0ld9GsrCUa/MhFT0ra/OdJWDEVQu/JqOVRk6qV68ewdeCyccrVcqWVwYjSHZWulDE4knGqlzpbPPdpFwynUqwWmTL7PSV3UEwYJ"</definedName>
    <definedName name="EPMWorkbookOptions_6" hidden="1">"Rr0KEVFPGGANFAb4t8aLcnZndIeKLt6oSkZlm0qwrZVB2QOlVid+yXIkLFpfCizoIz2FkLq41klyg6FKRFzr+DfSO5yBlU+60VVB0TOHFSJzpwrZbugul87UDk5gAItDEGR0QlqDdeYjqU36vLmYoDevkeHNRV/7RKPN6Zx+pwjzKcV2gqG1BY1fPRUq2P6pL6oFLP/4FelKehJ+H2hKlrx+/TUFyIMorzv5NvAyBYsAuLibde7PdPwL5ZIc"</definedName>
    <definedName name="EPMWorkbookOptions_7" hidden="1">"23smHVvqAquS5DKpTkRgVfxpncIZCnZmNkQfZlJ3GizZs5Ex3fwPNikkefSJjNPBin8STxEMBSLTGWUTtT1oFruJLFNkC3XiN8xOAyfbat0HJ3u8Yw+cMlNlGOIf70hd0FMTPe9LxoFf1T9jF3yQrm7HAjE3wmr13LcSd4AQH8hS544GSa6LWTJOUQ78FeCAMwYAmWC9sU/8AvA0WM79Fl8MlnOfVsZgOfdHYuN8C/EHYtIT2SQI3CmCbpKB"</definedName>
    <definedName name="EPMWorkbookOptions_8" hidden="1">"LeUnb5dI/PM1ck/jJLnf00nXuKPCMCQp47HJ4zvpOI7okA4Q2upNtFCDjno36lbqUhzXFn4b7GZi+A2yDRU+4Yv4LNvyBNrLt4puJwZyvAUB8iuVbQ28wKXkbnIgu3xVLvZdXoBxKR3O2JafjRZXrdF1g1D3aEEJoh/rGkLpnz+tq128mrf5G5chXsPVVwAA"</definedName>
    <definedName name="EPMWorkbookOptions_9" hidden="1">"ZONptbjbZCt8d/f7v//3fvLlt3//z59/|YQM/u//PcKnqcpixsjT3|dZ2eTEOAGzPPYH|J5YetSLEc8O/ijApIOAkM5NT4eh/K||Xcxm|dLOdrOh6QZ2eT2vrjqaFZz8|G7ki02v8igib0ZkkV8kIrT5u/ZZdlnVRUt48XzIy73vbvH|s6JuWg|B|PcdQDeKyu1bxdXD0fHJyZdfvfhh5pH/f5hGViLa1Y7TN2cvTr6k0PP/42r/G6LHvb3/72e"</definedName>
    <definedName name="EPS_10K" hidden="1">"EPS_10K"</definedName>
    <definedName name="EPS_10Q" hidden="1">"EPS_10Q"</definedName>
    <definedName name="EPS_10Q1" hidden="1">"EPS_10Q1"</definedName>
    <definedName name="EPS_EST" hidden="1">"EPS_EST"</definedName>
    <definedName name="EPS_EST_1" hidden="1">"EPS_EST_1"</definedName>
    <definedName name="EPS_shares">#REF!</definedName>
    <definedName name="eps00">#REF!</definedName>
    <definedName name="epsltm" hidden="1">#REF!</definedName>
    <definedName name="EQ_COM">#REF!</definedName>
    <definedName name="EQ_EX">#REF!</definedName>
    <definedName name="EQ_JSD">#REF!</definedName>
    <definedName name="EQ_PREF">#REF!</definedName>
    <definedName name="EQ_PRFD">#REF!</definedName>
    <definedName name="EQ_SSN">#REF!</definedName>
    <definedName name="eqb">#REF!</definedName>
    <definedName name="EquipmentSales">#REF!</definedName>
    <definedName name="Equity">#REF!</definedName>
    <definedName name="EQUITY_AFFIL" hidden="1">"EQUITY_AFFIL"</definedName>
    <definedName name="Equity_Inv">#REF!</definedName>
    <definedName name="EQUITY_MARKET_VAL" hidden="1">"EQUITY_MARKET_VAL"</definedName>
    <definedName name="equity2row" hidden="1">#REF!</definedName>
    <definedName name="EquityBaseData">#REF!</definedName>
    <definedName name="EquityBeta">#REF!</definedName>
    <definedName name="EquityInUnconsolidatedAffiliates">#REF!</definedName>
    <definedName name="EquityPartnerA">#REF!</definedName>
    <definedName name="EquityPartnerB">#REF!</definedName>
    <definedName name="EquityPartnerBcash">#REF!</definedName>
    <definedName name="EquityPartnerC">#REF!</definedName>
    <definedName name="EquityRiskPremium">#REF!</definedName>
    <definedName name="equityrow" hidden="1">#REF!</definedName>
    <definedName name="EquityValue">#REF!</definedName>
    <definedName name="EQV_OVER_BV" hidden="1">"EQV_OVER_BV"</definedName>
    <definedName name="EQV_OVER_LTM_PRETAX_INC" hidden="1">"EQV_OVER_LTM_PRETAX_INC"</definedName>
    <definedName name="er" localSheetId="7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er"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ER3VBGDREB" localSheetId="73">{0,0,0,0;0,0,0,0;0,0,0,#VALUE!;0,0,0,0;0,0,0,0;0,0,0,0;0,0,0,0}</definedName>
    <definedName name="ER3VBGDREB">{0,0,0,0;0,0,0,0;0,0,0,#VALUE!;0,0,0,0;0,0,0,0;0,0,0,0;0,0,0,0}</definedName>
    <definedName name="er6udui" localSheetId="73" hidden="1">{"Pound Sterling",#N/A,TRUE,"PPD";"Pound Sterling",#N/A,TRUE,"Anaquest";"Pound Sterling",#N/A,TRUE,"Delta";"Pound Sterling",#N/A,TRUE,"INO"}</definedName>
    <definedName name="er6udui" hidden="1">{"Pound Sterling",#N/A,TRUE,"PPD";"Pound Sterling",#N/A,TRUE,"Anaquest";"Pound Sterling",#N/A,TRUE,"Delta";"Pound Sterling",#N/A,TRUE,"INO"}</definedName>
    <definedName name="ERBERBRE" localSheetId="73">{"fdsup://directions/FAT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ERBERBRE">{"fdsup://directions/FAT Viewer?action=UPDATE&amp;creator=factset&amp;DYN_ARGS=TRUE&amp;DOC_NAME=FAT:FQL_AUDITING_CLIENT_TEMPLATE.FAT&amp;display_string=Audit&amp;VAR:KEY=UJYLERKLUR&amp;VAR:QUERY=SlVMSUFOKElDX0VTVElNQVRFKEVQUygpLE1FRCxBTk4sMjAxMSw0MDgxNCwwKS5kYXRlcyk=&amp;WINDOW=FIRST","_POPUP&amp;HEIGHT=450&amp;WIDTH=450&amp;START_MAXIMIZED=FALSE&amp;VAR:CALENDAR=US&amp;VAR:SYMBOL=CYN&amp;VAR:INDEX=0"}</definedName>
    <definedName name="ERBERBTREB" localSheetId="73">{"fdsup://directions/FAT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ERBERBTREB">{"fdsup://directions/FAT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erd" hidden="1">#REF!</definedName>
    <definedName name="erddd">#REF!</definedName>
    <definedName name="ERE" localSheetId="73" hidden="1">{"'표지'!$B$5"}</definedName>
    <definedName name="ERE" hidden="1">{"'표지'!$B$5"}</definedName>
    <definedName name="ereb" localSheetId="73" hidden="1">{#N/A,#N/A,FALSE,"Aging Summary";#N/A,#N/A,FALSE,"Ratio Analysis";#N/A,#N/A,FALSE,"Test 120 Day Accts";#N/A,#N/A,FALSE,"Tickmarks"}</definedName>
    <definedName name="ereb" hidden="1">{#N/A,#N/A,FALSE,"Aging Summary";#N/A,#N/A,FALSE,"Ratio Analysis";#N/A,#N/A,FALSE,"Test 120 Day Accts";#N/A,#N/A,FALSE,"Tickmarks"}</definedName>
    <definedName name="ERECTING_TOWER">#REF!</definedName>
    <definedName name="ererer" localSheetId="73" hidden="1">{#N/A,#N/A,FALSE,"OUT  AREC"}</definedName>
    <definedName name="ererer" hidden="1">{#N/A,#N/A,FALSE,"OUT  AREC"}</definedName>
    <definedName name="erererf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erer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rg" localSheetId="73" hidden="1">{#N/A,#N/A,FALSE,"A";#N/A,#N/A,FALSE,"B"}</definedName>
    <definedName name="erg" hidden="1">{#N/A,#N/A,FALSE,"A";#N/A,#N/A,FALSE,"B"}</definedName>
    <definedName name="ergegdb"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gdb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ergeyuhwryu"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eyuhwryu"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gf">#REF!</definedName>
    <definedName name="ergqerg" localSheetId="73" hidden="1">{"Pound Sterling",#N/A,TRUE,"PPD";"Pound Sterling",#N/A,TRUE,"Anaquest";"Pound Sterling",#N/A,TRUE,"Delta";"Pound Sterling",#N/A,TRUE,"INO"}</definedName>
    <definedName name="ergqerg" hidden="1">{"Pound Sterling",#N/A,TRUE,"PPD";"Pound Sterling",#N/A,TRUE,"Anaquest";"Pound Sterling",#N/A,TRUE,"Delta";"Pound Sterling",#N/A,TRUE,"INO"}</definedName>
    <definedName name="ergqregrqe" localSheetId="73" hidden="1">{"Pound Sterling",#N/A,TRUE,"PPD";"Pound Sterling",#N/A,TRUE,"Anaquest";"Pound Sterling",#N/A,TRUE,"Delta";"Pound Sterling",#N/A,TRUE,"INO"}</definedName>
    <definedName name="ergqregrqe" hidden="1">{"Pound Sterling",#N/A,TRUE,"PPD";"Pound Sterling",#N/A,TRUE,"Anaquest";"Pound Sterling",#N/A,TRUE,"Delta";"Pound Sterling",#N/A,TRUE,"INO"}</definedName>
    <definedName name="ergr" localSheetId="73" hidden="1">{#N/A,#N/A,FALSE,"A";#N/A,#N/A,FALSE,"B"}</definedName>
    <definedName name="ergr" hidden="1">{#N/A,#N/A,FALSE,"A";#N/A,#N/A,FALSE,"B"}</definedName>
    <definedName name="ERHERH" localSheetId="73" hidden="1">{#N/A,#N/A,FALSE,"Calculator"}</definedName>
    <definedName name="ERHERH" hidden="1">{#N/A,#N/A,FALSE,"Calculator"}</definedName>
    <definedName name="erhqrj57t" localSheetId="73" hidden="1">{#N/A,#N/A,FALSE,"Actual";#N/A,#N/A,FALSE,"Management Report 2";#N/A,#N/A,FALSE,"Management Report 3";#N/A,#N/A,FALSE,"Ergebnis";#N/A,#N/A,FALSE,"Summary";#N/A,#N/A,FALSE,"Konrzern";#N/A,#N/A,FALSE,"Abweichung Budget-Actuell"}</definedName>
    <definedName name="erhqrj57t" hidden="1">{#N/A,#N/A,FALSE,"Actual";#N/A,#N/A,FALSE,"Management Report 2";#N/A,#N/A,FALSE,"Management Report 3";#N/A,#N/A,FALSE,"Ergebnis";#N/A,#N/A,FALSE,"Summary";#N/A,#N/A,FALSE,"Konrzern";#N/A,#N/A,FALSE,"Abweichung Budget-Actuell"}</definedName>
    <definedName name="ERJTRETJ" localSheetId="73" hidden="1">{#N/A,#N/A,FALSE,"Calculator"}</definedName>
    <definedName name="ERJTRETJ" hidden="1">{#N/A,#N/A,FALSE,"Calculator"}</definedName>
    <definedName name="ErrMsg">"NA"</definedName>
    <definedName name="Error">#REF!</definedName>
    <definedName name="Error_Call"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1"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_Call1"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ErrorFIXED" localSheetId="73">Customer_Assump,RevenueBuild,Exp_1,Exp_2</definedName>
    <definedName name="ErrorFIXED" localSheetId="5">Customer_Assump,RevenueBuild,Exp_1,Exp_2</definedName>
    <definedName name="ErrorFIXED">Customer_Assump,RevenueBuild,Exp_1,Exp_2</definedName>
    <definedName name="ErrorTolerance">0.0001</definedName>
    <definedName name="errr" localSheetId="73" hidden="1">{#N/A,#N/A,FALSE,"OUT  AREC"}</definedName>
    <definedName name="errr" hidden="1">{#N/A,#N/A,FALSE,"OUT  AREC"}</definedName>
    <definedName name="errrr" localSheetId="73" hidden="1">{"CSC_1",#N/A,FALSE,"CSC Outputs";"CSC_2",#N/A,FALSE,"CSC Outputs"}</definedName>
    <definedName name="errrr" hidden="1">{"CSC_1",#N/A,FALSE,"CSC Outputs";"CSC_2",#N/A,FALSE,"CSC Outputs"}</definedName>
    <definedName name="errrrrrrrrrrrrrrrrrr"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rrrrrrrrrrrrrrrrrrr"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erryeyetyuu" localSheetId="73" hidden="1">{#N/A,#N/A,FALSE,"Pharm";#N/A,#N/A,FALSE,"WWCM"}</definedName>
    <definedName name="erryeyetyuu" hidden="1">{#N/A,#N/A,FALSE,"Pharm";#N/A,#N/A,FALSE,"WWCM"}</definedName>
    <definedName name="ersg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sg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ERT" localSheetId="73" hidden="1">{#N/A,#N/A,FALSE,"Calculator"}</definedName>
    <definedName name="ERT" hidden="1">{#N/A,#N/A,FALSE,"Calculator"}</definedName>
    <definedName name="ertq" localSheetId="73" hidden="1">{"Units A",#N/A,FALSE,"FY95SLS";"Units B",#N/A,FALSE,"FY95SLS"}</definedName>
    <definedName name="ertq" hidden="1">{"Units A",#N/A,FALSE,"FY95SLS";"Units B",#N/A,FALSE,"FY95SLS"}</definedName>
    <definedName name="ERTREHRTH" localSheetId="73" hidden="1">{#N/A,#N/A,FALSE,"Calculator"}</definedName>
    <definedName name="ERTREHRTH" hidden="1">{#N/A,#N/A,FALSE,"Calculator"}</definedName>
    <definedName name="ertwrhutry" localSheetId="73" hidden="1">{"Units A",#N/A,FALSE,"FY95SLS";"Units B",#N/A,FALSE,"FY95SLS"}</definedName>
    <definedName name="ertwrhutry" hidden="1">{"Units A",#N/A,FALSE,"FY95SLS";"Units B",#N/A,FALSE,"FY95SLS"}</definedName>
    <definedName name="ERTY54RTY6R" localSheetId="73" hidden="1">{"coverall",#N/A,FALSE,"Definitions";"cover1",#N/A,FALSE,"Definitions";"cover2",#N/A,FALSE,"Definitions";"cover3",#N/A,FALSE,"Definitions";"cover4",#N/A,FALSE,"Definitions";"cover5",#N/A,FALSE,"Definitions";"blank",#N/A,FALSE,"Definitions"}</definedName>
    <definedName name="ERTY54RTY6R" hidden="1">{"coverall",#N/A,FALSE,"Definitions";"cover1",#N/A,FALSE,"Definitions";"cover2",#N/A,FALSE,"Definitions";"cover3",#N/A,FALSE,"Definitions";"cover4",#N/A,FALSE,"Definitions";"cover5",#N/A,FALSE,"Definitions";"blank",#N/A,FALSE,"Definitions"}</definedName>
    <definedName name="ERV" localSheetId="73">-PMT(Interest_Rate/12,'Final Revision'!Number_of_Payments,Loan_Amount)</definedName>
    <definedName name="ERV">-PMT(Interest_Rate/12,Number_of_Payments,Loan_Amount)</definedName>
    <definedName name="erw">#REF!</definedName>
    <definedName name="ery" localSheetId="73" hidden="1">{#N/A,#N/A,FALSE,"Aging Summary";#N/A,#N/A,FALSE,"Ratio Analysis";#N/A,#N/A,FALSE,"Test 120 Day Accts";#N/A,#N/A,FALSE,"Tickmarks"}</definedName>
    <definedName name="ery" hidden="1">{#N/A,#N/A,FALSE,"Aging Summary";#N/A,#N/A,FALSE,"Ratio Analysis";#N/A,#N/A,FALSE,"Test 120 Day Accts";#N/A,#N/A,FALSE,"Tickmarks"}</definedName>
    <definedName name="ery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ryqert" hidden="1">#REF!</definedName>
    <definedName name="ES"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ESD" localSheetId="73" hidden="1">{#N/A,#N/A,FALSE,"Contribution Analysis"}</definedName>
    <definedName name="ESD" hidden="1">{#N/A,#N/A,FALSE,"Contribution Analysis"}</definedName>
    <definedName name="ESFrom">#REF!</definedName>
    <definedName name="ESOP_DEBT" hidden="1">"ESOP_DEBT"</definedName>
    <definedName name="ESPESSAMENTO" localSheetId="73" hidden="1">{#N/A,#N/A,FALSE,"GERAL";#N/A,#N/A,FALSE,"012-96";#N/A,#N/A,FALSE,"018-96";#N/A,#N/A,FALSE,"027-96";#N/A,#N/A,FALSE,"059-96";#N/A,#N/A,FALSE,"076-96";#N/A,#N/A,FALSE,"019-97";#N/A,#N/A,FALSE,"021-97";#N/A,#N/A,FALSE,"022-97";#N/A,#N/A,FALSE,"028-97"}</definedName>
    <definedName name="ESPESSAMENTO" hidden="1">{#N/A,#N/A,FALSE,"GERAL";#N/A,#N/A,FALSE,"012-96";#N/A,#N/A,FALSE,"018-96";#N/A,#N/A,FALSE,"027-96";#N/A,#N/A,FALSE,"059-96";#N/A,#N/A,FALSE,"076-96";#N/A,#N/A,FALSE,"019-97";#N/A,#N/A,FALSE,"021-97";#N/A,#N/A,FALSE,"022-97";#N/A,#N/A,FALSE,"028-97"}</definedName>
    <definedName name="ESPI">#REF!</definedName>
    <definedName name="ESSAI" localSheetId="73" hidden="1">{#N/A,#N/A,FALSE,"Pharm";#N/A,#N/A,FALSE,"WWCM"}</definedName>
    <definedName name="ESSAI" hidden="1">{#N/A,#N/A,FALSE,"Pharm";#N/A,#N/A,FALSE,"WWCM"}</definedName>
    <definedName name="esshr2" localSheetId="73" hidden="1">{#N/A,#N/A,FALSE,"Presentation by Unit";#N/A,#N/A,FALSE,"Presentation by BD";#N/A,#N/A,FALSE,"Presentation Split by Biggest U";#N/A,#N/A,FALSE,"Presentation Split by Area";#N/A,#N/A,FALSE,"Presentation Split by BD"}</definedName>
    <definedName name="esshr2" hidden="1">{#N/A,#N/A,FALSE,"Presentation by Unit";#N/A,#N/A,FALSE,"Presentation by BD";#N/A,#N/A,FALSE,"Presentation Split by Biggest U";#N/A,#N/A,FALSE,"Presentation Split by Area";#N/A,#N/A,FALSE,"Presentation Split by BD"}</definedName>
    <definedName name="EST" localSheetId="73" hidden="1">{#N/A,#N/A,FALSE,"Summary";#N/A,#N/A,FALSE,"Adj to Option C";#N/A,#N/A,FALSE,"Dividend Analysis";#N/A,#N/A,FALSE,"Reserve Analysis";#N/A,#N/A,FALSE,"Depreciation";#N/A,#N/A,FALSE,"Other Tax Adj"}</definedName>
    <definedName name="EST" hidden="1">{#N/A,#N/A,FALSE,"Summary";#N/A,#N/A,FALSE,"Adj to Option C";#N/A,#N/A,FALSE,"Dividend Analysis";#N/A,#N/A,FALSE,"Reserve Analysis";#N/A,#N/A,FALSE,"Depreciation";#N/A,#N/A,FALSE,"Other Tax Adj"}</definedName>
    <definedName name="est_mvic" hidden="1">#REF!</definedName>
    <definedName name="Estancias_de_Humacao">#REF!</definedName>
    <definedName name="Estimate" localSheetId="73" hidden="1">{#N/A,#N/A,FALSE,"Summary";#N/A,#N/A,FALSE,"Adj to Option C";#N/A,#N/A,FALSE,"Dividend Analysis";#N/A,#N/A,FALSE,"Reserve Analysis";#N/A,#N/A,FALSE,"Depreciation";#N/A,#N/A,FALSE,"Other Tax Adj"}</definedName>
    <definedName name="Estimate" hidden="1">{#N/A,#N/A,FALSE,"Summary";#N/A,#N/A,FALSE,"Adj to Option C";#N/A,#N/A,FALSE,"Dividend Analysis";#N/A,#N/A,FALSE,"Reserve Analysis";#N/A,#N/A,FALSE,"Depreciation";#N/A,#N/A,FALSE,"Other Tax Adj"}</definedName>
    <definedName name="estimate2" localSheetId="73" hidden="1">{#N/A,#N/A,FALSE,"Summary";#N/A,#N/A,FALSE,"Adj to Option C";#N/A,#N/A,FALSE,"Dividend Analysis";#N/A,#N/A,FALSE,"Reserve Analysis";#N/A,#N/A,FALSE,"Depreciation";#N/A,#N/A,FALSE,"Other Tax Adj"}</definedName>
    <definedName name="estimate2" hidden="1">{#N/A,#N/A,FALSE,"Summary";#N/A,#N/A,FALSE,"Adj to Option C";#N/A,#N/A,FALSE,"Dividend Analysis";#N/A,#N/A,FALSE,"Reserve Analysis";#N/A,#N/A,FALSE,"Depreciation";#N/A,#N/A,FALSE,"Other Tax Adj"}</definedName>
    <definedName name="ESTo">#REF!</definedName>
    <definedName name="ETBHTTNYN" localSheetId="73" hidden="1">{#N/A,#N/A,FALSE,"Calculator"}</definedName>
    <definedName name="ETBHTTNYN" hidden="1">{#N/A,#N/A,FALSE,"Calculator"}</definedName>
    <definedName name="etc" hidden="1">#REF!</definedName>
    <definedName name="eter">#REF!</definedName>
    <definedName name="etet" localSheetId="73" hidden="1">{#N/A,#N/A,FALSE,"Calc";#N/A,#N/A,FALSE,"Sensitivity";#N/A,#N/A,FALSE,"LT Earn.Dil.";#N/A,#N/A,FALSE,"Dil. AVP"}</definedName>
    <definedName name="etet" hidden="1">{#N/A,#N/A,FALSE,"Calc";#N/A,#N/A,FALSE,"Sensitivity";#N/A,#N/A,FALSE,"LT Earn.Dil.";#N/A,#N/A,FALSE,"Dil. AVP"}</definedName>
    <definedName name="ETFD" localSheetId="73" hidden="1">{#N/A,#N/A,FALSE,"peiodisch1";#N/A,#N/A,FALSE,"D-Bestand";#N/A,#N/A,FALSE,"D-Zins"}</definedName>
    <definedName name="ETFD" hidden="1">{#N/A,#N/A,FALSE,"peiodisch1";#N/A,#N/A,FALSE,"D-Bestand";#N/A,#N/A,FALSE,"D-Zins"}</definedName>
    <definedName name="Ether">#REF!</definedName>
    <definedName name="ETRBTR" localSheetId="73" hidden="1">{#N/A,#N/A,FALSE,"Calculator"}</definedName>
    <definedName name="ETRBTR" hidden="1">{#N/A,#N/A,FALSE,"Calculator"}</definedName>
    <definedName name="ETRG" localSheetId="73" hidden="1">{"Resumen",#N/A,FALSE,"Sheet1";"Detalle",#N/A,FALSE,"Sheet1"}</definedName>
    <definedName name="ETRG" hidden="1">{"Resumen",#N/A,FALSE,"Sheet1";"Detalle",#N/A,FALSE,"Sheet1"}</definedName>
    <definedName name="ETRHYTJ7YJ" localSheetId="73" hidden="1">{#N/A,#N/A,FALSE,"Calculator"}</definedName>
    <definedName name="ETRHYTJ7YJ" hidden="1">{#N/A,#N/A,FALSE,"Calculator"}</definedName>
    <definedName name="ETRNHQRNY" localSheetId="73" hidden="1">{#N/A,#N/A,FALSE,"Calculator"}</definedName>
    <definedName name="ETRNHQRNY" hidden="1">{#N/A,#N/A,FALSE,"Calculator"}</definedName>
    <definedName name="ETRTTR" localSheetId="73" hidden="1">{#N/A,#N/A,FALSE,"Calculator"}</definedName>
    <definedName name="ETRTTR" hidden="1">{#N/A,#N/A,FALSE,"Calculator"}</definedName>
    <definedName name="et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t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Euip" localSheetId="73" hidden="1">{#N/A,#N/A,FALSE,"ET-CAPA";#N/A,#N/A,FALSE,"ET-PAG1";#N/A,#N/A,FALSE,"ET-PAG2";#N/A,#N/A,FALSE,"ET-PAG3";#N/A,#N/A,FALSE,"ET-PAG4";#N/A,#N/A,FALSE,"ET-PAG5"}</definedName>
    <definedName name="Euip" hidden="1">{#N/A,#N/A,FALSE,"ET-CAPA";#N/A,#N/A,FALSE,"ET-PAG1";#N/A,#N/A,FALSE,"ET-PAG2";#N/A,#N/A,FALSE,"ET-PAG3";#N/A,#N/A,FALSE,"ET-PAG4";#N/A,#N/A,FALSE,"ET-PAG5"}</definedName>
    <definedName name="EUR">#REF!</definedName>
    <definedName name="EURBRL_Spot">#REF!</definedName>
    <definedName name="EurFX">#REF!</definedName>
    <definedName name="Euro">#REF!</definedName>
    <definedName name="Euro_FX">#REF!</definedName>
    <definedName name="Euro2">#REF!</definedName>
    <definedName name="eurous">#REF!</definedName>
    <definedName name="eurousd">#REF!</definedName>
    <definedName name="EurPriceA">#REF!</definedName>
    <definedName name="EurPriceB">#REF!</definedName>
    <definedName name="euy" localSheetId="73" hidden="1">{"Units A",#N/A,FALSE,"FY95SLS";"Units B",#N/A,FALSE,"FY95SLS"}</definedName>
    <definedName name="euy" hidden="1">{"Units A",#N/A,FALSE,"FY95SLS";"Units B",#N/A,FALSE,"FY95SLS"}</definedName>
    <definedName name="EV">#REF!</definedName>
    <definedName name="ev.Calculation" hidden="1">-4135</definedName>
    <definedName name="ev.Initialized" hidden="1">FALSE</definedName>
    <definedName name="EV__ALLOWSTOPEXPAND__" hidden="1">1</definedName>
    <definedName name="EV__CVPARAMS__" hidden="1">"Any by Any!$B$17:$C$38;"</definedName>
    <definedName name="EV__DECIMALSYMBOL__" hidden="1">"."</definedName>
    <definedName name="EV__EVCOM_OPTIONS__" hidden="1">8</definedName>
    <definedName name="EV__EXPOPTIONS__" hidden="1">0</definedName>
    <definedName name="EV__LASTREFTIME__" hidden="1">38579.6373148148</definedName>
    <definedName name="EV__LASTREFTIME___1" hidden="1">39622.4691087963</definedName>
    <definedName name="EV__LOCKEDCVW__BGE_FP" hidden="1">"INCOMESTATEMENT,ACTUAL,ALL_COMPANIES,TOTALADJ,2002.TOTAL,PERIODIC,"</definedName>
    <definedName name="EV__LOCKEDCVW__CPA" hidden="1">"O_M,ALL_ACTIVITIES,2005_ORIGBUDGET,ALL_SPENDERS,ALL_EXPTYPES,ALL_PROCESSES,OM_MAJOR_CATEGORY,2005.TOTAL,PERIODIC,"</definedName>
    <definedName name="EV__LOCKEDCVW__FINANCE" hidden="1">"ANETBS,PERIODIC,TotalAdj,DPTOTAL,DITOTAL,DRTOTAL,PJTOTAL,ACTUAL,ENTOTAL,2008.JUN,"</definedName>
    <definedName name="EV__LOCKEDCVW__FPA" hidden="1">"BUDGET,TotWithAlloc,FL1_100,514000,All_Interco,LC,2007.TOTAL,PERIODIC,"</definedName>
    <definedName name="EV__LOCKEDCVW__FPA_CASH" hidden="1">"ACTUAL,TotWithDiscOps,fl4_298,500000,TOTAL.2005,LC,PERIODIC,"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HR" hidden="1">"ACTUALS,CO_TOTDEN,D_TOTDEN,E_TOTDEN,F_TOTDEN,HR_SALARY,USD,2002.TOTAL,PERIODIC,"</definedName>
    <definedName name="EV__LOCKEDCVW__HRM" hidden="1">"BUDGET,TotWithAdj,AllEmployees,headcount,bu_1005,AllPositions,LC,2008.total,PERIODIC,"</definedName>
    <definedName name="EV__LOCKEDCVW__HRM_2008" hidden="1">"budget,TotWithAdj,pyannualsalary,AllEntities,p1585,2008.inp,PERIODIC,"</definedName>
    <definedName name="EV__LOCKEDCVW__HRM_2009" hidden="1">"FORECASTQ4,TotWithAdj,PYAnnualSalary,ALLENTITIES,P1585,2009.inp,PERIODIC,"</definedName>
    <definedName name="EV__LOCKEDCVW__HRM_2010" hidden="1">"BUDGET2010,TotWithAdj,BENEFITS,BU_260413,AllPosition,2011.total,PERIODIC,"</definedName>
    <definedName name="EV__LOCKEDCVW__HRM_2011" hidden="1">"BUDGET,TotWithAdj,BENEFITS,BU_1015,ALLPOSITION,2011.TOTAL,Periodic,"</definedName>
    <definedName name="EV__LOCKEDCVW__PRICES" hidden="1">"RTLMPCALC,ACTUAL,Total_Datasrc,All_Regions,Power,Averages,NOV.2009,PERIODIC,"</definedName>
    <definedName name="EV__LOCKEDCVW__PROJECT" hidden="1">"ACTUAL,TotWithAdj,MgmtReporting,150000,AllProjects,AllRFEProjects,LC,2004.TOTAL,PERIODIC,"</definedName>
    <definedName name="EV__LOCKEDCVW__RATE" hidden="1">"ACTUAL,DZD,Avg,RateInput,2003.TOTAL,PERIODIC,"</definedName>
    <definedName name="EV__LOCKEDCVW__RFE" hidden="1">"FORECASTQ3,Input,FL3_555,150000,AllRFE,2010.TOTAL,WORKORDERS,PERIODIC,"</definedName>
    <definedName name="EV__LOCKSTATUS__" hidden="1">4</definedName>
    <definedName name="EV__MAXEXPCOLS__" hidden="1">100</definedName>
    <definedName name="EV__MAXEXPROWS__" hidden="1">1000</definedName>
    <definedName name="EV__MEMORYCVW__" hidden="1">0</definedName>
    <definedName name="EV__MEMORYCVW__BOOK2" hidden="1">"FI"</definedName>
    <definedName name="EV__MEMORYCVW__BOOK2_ACCOUNT" hidden="1">"FAPL"</definedName>
    <definedName name="EV__MEMORYCVW__BOOK2_CATEGORY" hidden="1">"ACTUAL"</definedName>
    <definedName name="EV__MEMORYCVW__BOOK2_CONS_GROUP" hidden="1">"NON_GROUP"</definedName>
    <definedName name="EV__MEMORYCVW__BOOK2_DATASRC" hidden="1">"TOTALADJ"</definedName>
    <definedName name="EV__MEMORYCVW__BOOK2_ENTITY" hidden="1">"L30000"</definedName>
    <definedName name="EV__MEMORYCVW__BOOK2_INTCO" hidden="1">"ALL_INTCO"</definedName>
    <definedName name="EV__MEMORYCVW__BOOK2_MEASURES" hidden="1">"YTD"</definedName>
    <definedName name="EV__MEMORYCVW__BOOK2_MOVEMENTS" hidden="1">"ALL_MOVEMENTS"</definedName>
    <definedName name="EV__MEMORYCVW__BOOK2_RPT_CURRENCY" hidden="1">"USD"</definedName>
    <definedName name="EV__MEMORYCVW__BOOK2_TIME" hidden="1">"2013.Q3"</definedName>
    <definedName name="EV__MEMORYCVW__CONSOLIDATING_INCOME_STATEMENT_QTD1" hidden="1">"FI"</definedName>
    <definedName name="EV__MEMORYCVW__CONSOLIDATING_INCOME_STATEMENT_QTD1_ACCOUNT" hidden="1">"FAPL"</definedName>
    <definedName name="EV__MEMORYCVW__CONSOLIDATING_INCOME_STATEMENT_QTD1_CATEGORY" hidden="1">"ACTUAL"</definedName>
    <definedName name="EV__MEMORYCVW__CONSOLIDATING_INCOME_STATEMENT_QTD1_CONS_GROUP" hidden="1">"NON_GROUP"</definedName>
    <definedName name="EV__MEMORYCVW__CONSOLIDATING_INCOME_STATEMENT_QTD1_DATASRC" hidden="1">"TOTALADJ"</definedName>
    <definedName name="EV__MEMORYCVW__CONSOLIDATING_INCOME_STATEMENT_QTD1_ENTITY" hidden="1">"L62500"</definedName>
    <definedName name="EV__MEMORYCVW__CONSOLIDATING_INCOME_STATEMENT_QTD1_INTCO" hidden="1">"ALL_INTCO"</definedName>
    <definedName name="EV__MEMORYCVW__CONSOLIDATING_INCOME_STATEMENT_QTD1_MEASURES" hidden="1">"QTD"</definedName>
    <definedName name="EV__MEMORYCVW__CONSOLIDATING_INCOME_STATEMENT_QTD1_MOVEMENTS" hidden="1">"ALL_MOVEMENTS"</definedName>
    <definedName name="EV__MEMORYCVW__CONSOLIDATING_INCOME_STATEMENT_QTD1_RPT_CURRENCY" hidden="1">"USD"</definedName>
    <definedName name="EV__MEMORYCVW__CONSOLIDATING_INCOME_STATEMENT_QTD1_TIME" hidden="1">"2011.JAN"</definedName>
    <definedName name="EV__MEMORYCVW__CONSOLIDATING_INCOME_STATEMENT_YTD1" hidden="1">"FI"</definedName>
    <definedName name="EV__MEMORYCVW__DTE_ELECTRIC_CONSOLIDATING_INCOME_STATEMENT_YTD_2012.XLSX" hidden="1">"FI"</definedName>
    <definedName name="EV__WBEVMODE__" hidden="1">0</definedName>
    <definedName name="EV__WBREFOPTIONS__" hidden="1">134217728</definedName>
    <definedName name="EV__WBVERSION__" hidden="1">0</definedName>
    <definedName name="EV__WSINFO__" hidden="1">"akili"</definedName>
    <definedName name="EV_OVER_EMPLOYEE" hidden="1">"EV_OVER_EMPLOYEE"</definedName>
    <definedName name="EV_OVER_LTM_EBIT" hidden="1">"EV_OVER_LTM_EBIT"</definedName>
    <definedName name="EV_OVER_LTM_EBITDA" hidden="1">"EV_OVER_LTM_EBITDA"</definedName>
    <definedName name="EV_OVER_LTM_REVENUE" hidden="1">"EV_OVER_LTM_REVENUE"</definedName>
    <definedName name="EV_OVER_REVENUE_EST" hidden="1">"EV_OVER_REVENUE_EST"</definedName>
    <definedName name="EV_OVER_REVENUE_EST_1" hidden="1">"EV_OVER_REVENUE_EST_1"</definedName>
    <definedName name="EVAN">#REF!</definedName>
    <definedName name="evergreen_ar">#REF!</definedName>
    <definedName name="evergreen_inv">#REF!</definedName>
    <definedName name="ew" localSheetId="73" hidden="1">{#N/A,#N/A,FALSE,"Presentation Summary";#N/A,#N/A,FALSE,"Consolidated Summary";#N/A,#N/A,FALSE,"GLA";#N/A,#N/A,FALSE,"Consolidating Schedule";#N/A,#N/A,FALSE,"GLB";#N/A,#N/A,FALSE,"GGM";#N/A,#N/A,FALSE,"SurFin";#N/A,#N/A,FALSE,"CBC";#N/A,#N/A,FALSE,"DTVI";#N/A,#N/A,FALSE,"Elim";#N/A,#N/A,FALSE,"Other"}</definedName>
    <definedName name="ew" hidden="1">{#N/A,#N/A,FALSE,"Presentation Summary";#N/A,#N/A,FALSE,"Consolidated Summary";#N/A,#N/A,FALSE,"GLA";#N/A,#N/A,FALSE,"Consolidating Schedule";#N/A,#N/A,FALSE,"GLB";#N/A,#N/A,FALSE,"GGM";#N/A,#N/A,FALSE,"SurFin";#N/A,#N/A,FALSE,"CBC";#N/A,#N/A,FALSE,"DTVI";#N/A,#N/A,FALSE,"Elim";#N/A,#N/A,FALSE,"Other"}</definedName>
    <definedName name="ewdsfew">#N/A</definedName>
    <definedName name="EWE" localSheetId="73" hidden="1">{#N/A,#N/A,FALSE,"Aging Summary";#N/A,#N/A,FALSE,"Ratio Analysis";#N/A,#N/A,FALSE,"Test 120 Day Accts";#N/A,#N/A,FALSE,"Tickmarks"}</definedName>
    <definedName name="EWE" hidden="1">{#N/A,#N/A,FALSE,"Aging Summary";#N/A,#N/A,FALSE,"Ratio Analysis";#N/A,#N/A,FALSE,"Test 120 Day Accts";#N/A,#N/A,FALSE,"Tickmarks"}</definedName>
    <definedName name="EWER" localSheetId="73" hidden="1">{"Others",#N/A,TRUE,"OTHERS";"Análisis Ingresos por Familia","HojaI",TRUE,"MDFeb97";"Análisis Ingresos por Marca","HojaII",TRUE,"MDFeb97";"Costos y Desvíos por Marca","HojaIII",TRUE,"MDFeb97";"Control de Costos","HojaIV",TRUE,"MDFeb97"}</definedName>
    <definedName name="EWER" hidden="1">{"Others",#N/A,TRUE,"OTHERS";"Análisis Ingresos por Familia","HojaI",TRUE,"MDFeb97";"Análisis Ingresos por Marca","HojaII",TRUE,"MDFeb97";"Costos y Desvíos por Marca","HojaIII",TRUE,"MDFeb97";"Control de Costos","HojaIV",TRUE,"MDFeb97"}</definedName>
    <definedName name="ewfsfv">#N/A</definedName>
    <definedName name="EWGGWRGEWGW" localSheetId="73" hidden="1">{#N/A,#N/A,FALSE,"Calculator"}</definedName>
    <definedName name="EWGGWRGEWGW" hidden="1">{#N/A,#N/A,FALSE,"Calculator"}</definedName>
    <definedName name="EWGREHGREG" localSheetId="73" hidden="1">{#N/A,#N/A,FALSE,"Calculator"}</definedName>
    <definedName name="EWGREHGREG" hidden="1">{#N/A,#N/A,FALSE,"Calculator"}</definedName>
    <definedName name="EWGRGEWGW" localSheetId="73">{"Book1","DOC&amp;DWG.xls"}</definedName>
    <definedName name="EWGRGEWGW">{"Book1","DOC&amp;DWG.xls"}</definedName>
    <definedName name="ewGRGHERH" localSheetId="73" hidden="1">{#N/A,#N/A,FALSE,"Calculator"}</definedName>
    <definedName name="ewGRGHERH" hidden="1">{#N/A,#N/A,FALSE,"Calculator"}</definedName>
    <definedName name="EWHGREWHW" localSheetId="73" hidden="1">{#N/A,#N/A,FALSE,"Report 2";#N/A,#N/A,FALSE,"Report 3";#N/A,#N/A,FALSE,"Konrzern"}</definedName>
    <definedName name="EWHGREWHW" hidden="1">{#N/A,#N/A,FALSE,"Report 2";#N/A,#N/A,FALSE,"Report 3";#N/A,#N/A,FALSE,"Konrzern"}</definedName>
    <definedName name="EWQ" localSheetId="73" hidden="1">{"Resumen",#N/A,FALSE,"Sheet1";"Detalle",#N/A,FALSE,"Sheet1"}</definedName>
    <definedName name="EWQ" hidden="1">{"Resumen",#N/A,FALSE,"Sheet1";"Detalle",#N/A,FALSE,"Sheet1"}</definedName>
    <definedName name="ewqwtewq" hidden="1">#REF!</definedName>
    <definedName name="ewr" hidden="1">#REF!</definedName>
    <definedName name="ewrew">#N/A</definedName>
    <definedName name="ewrfesd">#N/A</definedName>
    <definedName name="ewrfesf" localSheetId="73"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ewrfesf"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ewrfesvcdf">#N/A</definedName>
    <definedName name="EWRGTREG" localSheetId="73" hidden="1">{#N/A,#N/A,FALSE,"Calculator"}</definedName>
    <definedName name="EWRGTREG" hidden="1">{#N/A,#N/A,FALSE,"Calculator"}</definedName>
    <definedName name="ewrtfewcsd">#N/A</definedName>
    <definedName name="EWRWER"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T"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T"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ewwe" localSheetId="73" hidden="1">{#N/A,#N/A,FALSE,"REPORT"}</definedName>
    <definedName name="ewwe" hidden="1">{#N/A,#N/A,FALSE,"REPORT"}</definedName>
    <definedName name="ewwreew">#REF!</definedName>
    <definedName name="EWWRERERE" localSheetId="73" hidden="1">{#N/A,#N/A,FALSE,"Calculator"}</definedName>
    <definedName name="EWWRERERE" hidden="1">{#N/A,#N/A,FALSE,"Calculator"}</definedName>
    <definedName name="EWWREWRERE" localSheetId="73" hidden="1">{#N/A,#N/A,FALSE,"Calculator"}</definedName>
    <definedName name="EWWREWRERE" hidden="1">{#N/A,#N/A,FALSE,"Calculator"}</definedName>
    <definedName name="Ex">#REF!</definedName>
    <definedName name="EX_NIDEMC" hidden="1">#REF!</definedName>
    <definedName name="ExactAddinConnection" hidden="1">"002"</definedName>
    <definedName name="ExactAddinConnection.001" hidden="1">"RIJAPP5;001;mlangras;1"</definedName>
    <definedName name="ExactAddinConnection.002" hidden="1">"RIJAPP5;001;mlangras;1"</definedName>
    <definedName name="ExactAddinReports" hidden="1">1</definedName>
    <definedName name="EXAME_MEDICO">#REF!</definedName>
    <definedName name="ExbMult_Total" hidden="1">#REF!</definedName>
    <definedName name="exbnumlist" hidden="1">#REF!</definedName>
    <definedName name="EXCAVATION">#REF!</definedName>
    <definedName name="Excel_BuiltIn__FilterDatabase_1">#REF!</definedName>
    <definedName name="Excel_BuiltIn__FilterDatabase_1_1">#REF!</definedName>
    <definedName name="Excel_BuiltIn__FilterDatabase_1_2">#REF!</definedName>
    <definedName name="Excel_BuiltIn__FilterDatabase_1_2_1">"$#REF!.$A$7:$J$20"</definedName>
    <definedName name="Excel_BuiltIn__FilterDatabase_1_2_1_1">"$#REF!.$A$7:$J$19"</definedName>
    <definedName name="Excel_BuiltIn__FilterDatabase_1_3">#REF!</definedName>
    <definedName name="Excel_BuiltIn__FilterDatabase_1_3_1">"$#REF!.$A$7:$J$21"</definedName>
    <definedName name="Excel_BuiltIn__FilterDatabase_1_3_1_1">"$#REF!.$A$7:$J$28"</definedName>
    <definedName name="Excel_BuiltIn__FilterDatabase_1_3_5">#REF!</definedName>
    <definedName name="Excel_BuiltIn__FilterDatabase_1_4">"$#REF!.$A$7:$J$24"</definedName>
    <definedName name="Excel_BuiltIn__FilterDatabase_1_4_1">"$#REF!.$A$7:$J$24"</definedName>
    <definedName name="Excel_BuiltIn__FilterDatabase_1_5">"$#REF!.$A$7:$J$26"</definedName>
    <definedName name="Excel_BuiltIn__FilterDatabase_1_6">"$#REF!.$A$7:$J$10"</definedName>
    <definedName name="Excel_BuiltIn__FilterDatabase_1_7">"$#REF!.$A$7:$J$11"</definedName>
    <definedName name="Excel_BuiltIn__FilterDatabase_1_8">"$#REF!.$A$7:$J$16"</definedName>
    <definedName name="Excel_BuiltIn__FilterDatabase_3">#REF!</definedName>
    <definedName name="Excel_BuiltIn_Criteria">#REF!</definedName>
    <definedName name="Excel_BuiltIn_Database">#REF!</definedName>
    <definedName name="Excel_BuiltIn_Print_Area">#REF!</definedName>
    <definedName name="Excel_BuiltIn_Print_Area_1_1">#REF!</definedName>
    <definedName name="Excel_BuiltIn_Print_Area_2_1">"$#REF!.$A$1:$I$29"</definedName>
    <definedName name="Excel_BuiltIn_Print_Area_2_1_1">"$#REF!.$A$1:$I$23"</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1_1_1_1">#REF!</definedName>
    <definedName name="Excel_BuiltIn_Print_Area_2_1_1_1_1_1_1_1_1">#REF!</definedName>
    <definedName name="Excel_BuiltIn_Print_Area_2_1_1_1_1_1_1_1_1_1">#REF!</definedName>
    <definedName name="Excel_BuiltIn_Print_Area_2_1_1_1_1_1_1_1_1_1_1">#REF!</definedName>
    <definedName name="Excel_BuiltIn_Print_Area_2_1_1_1_1_1_1_1_1_1_1_1">#REF!</definedName>
    <definedName name="Excel_BuiltIn_Print_Area_2_1_1_1_1_1_1_1_1_1_1_1_1">#REF!</definedName>
    <definedName name="Excel_BuiltIn_Print_Area_2_1_1_1_1_1_1_1_1_1_1_1_1_1">#REF!</definedName>
    <definedName name="Excel_BuiltIn_Print_Area_2_1_1_1_1_1_1_1_1_1_1_1_1_1_1">#REF!</definedName>
    <definedName name="Excel_BuiltIn_Print_Area_2_1_1_1_1_1_1_1_1_1_1_1_1_1_1_1">#REF!</definedName>
    <definedName name="Excel_BuiltIn_Print_Area_2_1_1_1_1_1_1_1_1_1_1_1_1_1_1_1_1">#REF!</definedName>
    <definedName name="Excel_BuiltIn_Print_Area_3">#REF!</definedName>
    <definedName name="Excel_BuiltIn_Print_Area_3_1">"$#REF!.$A$1:$I$24"</definedName>
    <definedName name="Excel_BuiltIn_Print_Area_4">"$#REF!.$A$1:$I$27"</definedName>
    <definedName name="Excel_BuiltIn_Print_Area_5">#REF!</definedName>
    <definedName name="Excel_BuiltIn_Print_Area_6">"$#REF!.$A$1:$I$14"</definedName>
    <definedName name="Excel_BuiltIn_Print_Area_7">"$#REF!.$A$1:$I$16"</definedName>
    <definedName name="Excel_BuiltIn_Print_Area_8">#REF!</definedName>
    <definedName name="Excel_BuiltIn_Print_Area_9">#REF!</definedName>
    <definedName name="Excel_BuiltIn_Print_Titles_1_1">#REF!</definedName>
    <definedName name="Excel_BuiltIn_Print_Titles_2_1">"$#REF!.$A$1:$IV$7"</definedName>
    <definedName name="Excel_BuiltIn_Print_Titles_3_1">"$#REF!.$A$1:$IV$7"</definedName>
    <definedName name="Excel_BuiltIn_Print_Titles_4">"$#REF!.$A$1:$IV$7"</definedName>
    <definedName name="Excel_BuiltIn_Print_Titles_6">"$#REF!.$A$1:$IV$7"</definedName>
    <definedName name="Excel_BuiltIn_Print_Titles_7">"$#REF!.$A$1:$IV$7"</definedName>
    <definedName name="ExcessCashrate">#REF!</definedName>
    <definedName name="exch">#REF!</definedName>
    <definedName name="EXCHANGE" hidden="1">"EXCHANGE"</definedName>
    <definedName name="Exchange_Names">#REF!</definedName>
    <definedName name="EXCHANGE_RATE">#REF!</definedName>
    <definedName name="ExchangeRatio">#REF!</definedName>
    <definedName name="ExcludedGLAccounts">#REF!</definedName>
    <definedName name="ExecFerro"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cFerr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exemplo">#REF!</definedName>
    <definedName name="EXEMPT_TABLE">#REF!</definedName>
    <definedName name="EXEMPT1">#REF!</definedName>
    <definedName name="exercisable">#REF!</definedName>
    <definedName name="EXERCISE">#REF!</definedName>
    <definedName name="Exh5.2" hidden="1">#REF!</definedName>
    <definedName name="exis" hidden="1">#REF!</definedName>
    <definedName name="ExistCap" localSheetId="7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stCap"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EXIT">#REF!</definedName>
    <definedName name="Exiter">#N/A</definedName>
    <definedName name="ExitYear">#REF!</definedName>
    <definedName name="EXPENSE1">#REF!</definedName>
    <definedName name="ExpenseBump">#REF!</definedName>
    <definedName name="ExpirationDate">#REF!</definedName>
    <definedName name="Expired">FALSE</definedName>
    <definedName name="expl_years">#REF!</definedName>
    <definedName name="explos" localSheetId="73" hidden="1">{#N/A,#N/A,FALSE,"OUT  AREC"}</definedName>
    <definedName name="explos" hidden="1">{#N/A,#N/A,FALSE,"OUT  AREC"}</definedName>
    <definedName name="EXPP">#REF!</definedName>
    <definedName name="expr">#REF!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Ext._Carr_988_hacia_Rio_Chiquito">#REF!</definedName>
    <definedName name="Ext._Las_Muesas">#REF!</definedName>
    <definedName name="Ext_comm_Exp">#REF!</definedName>
    <definedName name="extensao">#REF!</definedName>
    <definedName name="Extension_Buena_Ventura">#REF!</definedName>
    <definedName name="External_Commissions_Rev">#REF!</definedName>
    <definedName name="extGbE">#REF!</definedName>
    <definedName name="extOC12">#REF!</definedName>
    <definedName name="extOC3Hex">#REF!</definedName>
    <definedName name="extOC48">#REF!</definedName>
    <definedName name="extQuadOC3">#REF!</definedName>
    <definedName name="extr" localSheetId="73"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1" localSheetId="73"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A_ITEMS" hidden="1">"EXTRA_ITEMS"</definedName>
    <definedName name="Extra_Pay">#REF!</definedName>
    <definedName name="extslot2">#REF!</definedName>
    <definedName name="extslot3">#REF!</definedName>
    <definedName name="extslot4">#REF!</definedName>
    <definedName name="extslot5">#REF!</definedName>
    <definedName name="extslot6">#REF!</definedName>
    <definedName name="extslot7">#REF!</definedName>
    <definedName name="extslot8">#REF!</definedName>
    <definedName name="extslot9">#REF!</definedName>
    <definedName name="eytuetyueyueytu" localSheetId="73" hidden="1">{#N/A,#N/A,FALSE,"GERAL";#N/A,#N/A,FALSE,"012-96";#N/A,#N/A,FALSE,"018-96";#N/A,#N/A,FALSE,"027-96";#N/A,#N/A,FALSE,"059-96";#N/A,#N/A,FALSE,"076-96";#N/A,#N/A,FALSE,"019-97";#N/A,#N/A,FALSE,"021-97";#N/A,#N/A,FALSE,"022-97";#N/A,#N/A,FALSE,"028-97"}</definedName>
    <definedName name="eytuetyueyueytu" hidden="1">{#N/A,#N/A,FALSE,"GERAL";#N/A,#N/A,FALSE,"012-96";#N/A,#N/A,FALSE,"018-96";#N/A,#N/A,FALSE,"027-96";#N/A,#N/A,FALSE,"059-96";#N/A,#N/A,FALSE,"076-96";#N/A,#N/A,FALSE,"019-97";#N/A,#N/A,FALSE,"021-97";#N/A,#N/A,FALSE,"022-97";#N/A,#N/A,FALSE,"028-97"}</definedName>
    <definedName name="f" localSheetId="7" hidden="1">{#N/A,#N/A,FALSE,"FY97P1";#N/A,#N/A,FALSE,"FY97Z312";#N/A,#N/A,FALSE,"FY97LRBC";#N/A,#N/A,FALSE,"FY97O";#N/A,#N/A,FALSE,"FY97DAM"}</definedName>
    <definedName name="f" localSheetId="6" hidden="1">{#N/A,#N/A,FALSE,"FY97P1";#N/A,#N/A,FALSE,"FY97Z312";#N/A,#N/A,FALSE,"FY97LRBC";#N/A,#N/A,FALSE,"FY97O";#N/A,#N/A,FALSE,"FY97DAM"}</definedName>
    <definedName name="f" localSheetId="27" hidden="1">{#N/A,#N/A,FALSE,"FY97P1";#N/A,#N/A,FALSE,"FY97Z312";#N/A,#N/A,FALSE,"FY97LRBC";#N/A,#N/A,FALSE,"FY97O";#N/A,#N/A,FALSE,"FY97DAM"}</definedName>
    <definedName name="f" localSheetId="25" hidden="1">{#N/A,#N/A,FALSE,"FY97P1";#N/A,#N/A,FALSE,"FY97Z312";#N/A,#N/A,FALSE,"FY97LRBC";#N/A,#N/A,FALSE,"FY97O";#N/A,#N/A,FALSE,"FY97DAM"}</definedName>
    <definedName name="F" localSheetId="73" hidden="1">{#N/A,#N/A,FALSE,"ENERGIA";#N/A,#N/A,FALSE,"PERDIDAS";#N/A,#N/A,FALSE,"CLIENTES";#N/A,#N/A,FALSE,"ESTADO";#N/A,#N/A,FALSE,"TECNICA"}</definedName>
    <definedName name="f" localSheetId="69" hidden="1">{#N/A,#N/A,FALSE,"FY97P1";#N/A,#N/A,FALSE,"FY97Z312";#N/A,#N/A,FALSE,"FY97LRBC";#N/A,#N/A,FALSE,"FY97O";#N/A,#N/A,FALSE,"FY97DAM"}</definedName>
    <definedName name="f" localSheetId="64" hidden="1">#REF!</definedName>
    <definedName name="f" localSheetId="5" hidden="1">{#N/A,#N/A,FALSE,"FY97P1";#N/A,#N/A,FALSE,"FY97Z312";#N/A,#N/A,FALSE,"FY97LRBC";#N/A,#N/A,FALSE,"FY97O";#N/A,#N/A,FALSE,"FY97DAM"}</definedName>
    <definedName name="f" localSheetId="1" hidden="1">{#N/A,#N/A,FALSE,"FY97P1";#N/A,#N/A,FALSE,"FY97Z312";#N/A,#N/A,FALSE,"FY97LRBC";#N/A,#N/A,FALSE,"FY97O";#N/A,#N/A,FALSE,"FY97DAM"}</definedName>
    <definedName name="f" hidden="1">{#N/A,#N/A,FALSE,"FY97P1";#N/A,#N/A,FALSE,"FY97Z312";#N/A,#N/A,FALSE,"FY97LRBC";#N/A,#N/A,FALSE,"FY97O";#N/A,#N/A,FALSE,"FY97DAM"}</definedName>
    <definedName name="F_01">#REF!</definedName>
    <definedName name="f_1" localSheetId="73">{0,0,0,0;0,0,0,0;0,0,0,#VALUE!;0,0,0,0;0,0,0,0;0,0,0,0;0,0,0,0}</definedName>
    <definedName name="f_1">{0,0,0,0;0,0,0,0;0,0,0,#VALUE!;0,0,0,0;0,0,0,0;0,0,0,0;0,0,0,0}</definedName>
    <definedName name="f_2" localSheetId="73">{0,0,0,0;0,0,0,0;0,0,0,#VALUE!;0,0,0,0;0,0,0,0;0,0,0,0;0,0,0,0}</definedName>
    <definedName name="f_2">{0,0,0,0;0,0,0,0;0,0,0,#VALUE!;0,0,0,0;0,0,0,0;0,0,0,0;0,0,0,0}</definedName>
    <definedName name="f_3" localSheetId="73">{0,0,0,0;0,0,0,0;0,0,0,#VALUE!;0,0,0,0;0,0,0,0;0,0,0,0;0,0,0,0}</definedName>
    <definedName name="f_3">{0,0,0,0;0,0,0,0;0,0,0,#VALUE!;0,0,0,0;0,0,0,0;0,0,0,0;0,0,0,0}</definedName>
    <definedName name="f_4" localSheetId="73">{0,0,0,0;0,0,0,0;0,0,0,#VALUE!;0,0,0,0;0,0,0,0;0,0,0,0;0,0,0,0}</definedName>
    <definedName name="f_4">{0,0,0,0;0,0,0,0;0,0,0,#VALUE!;0,0,0,0;0,0,0,0;0,0,0,0;0,0,0,0}</definedName>
    <definedName name="f_5" localSheetId="73">{0,0,0,0;0,0,0,0;0,0,0,#VALUE!;0,0,0,0;0,0,0,0;0,0,0,0;0,0,0,0}</definedName>
    <definedName name="f_5">{0,0,0,0;0,0,0,0;0,0,0,#VALUE!;0,0,0,0;0,0,0,0;0,0,0,0;0,0,0,0}</definedName>
    <definedName name="F10_1_EDW">#REF!</definedName>
    <definedName name="F10_2_EDW">#REF!</definedName>
    <definedName name="F3_">#REF!</definedName>
    <definedName name="F5TF" hidden="1">#REF!</definedName>
    <definedName name="F9_">#REF!</definedName>
    <definedName name="F99000_2">#REF!</definedName>
    <definedName name="fa" localSheetId="73" hidden="1">{#N/A,#N/A,FALSE,"info-447";#N/A,#N/A,FALSE,"DBK";#N/A,#N/A,FALSE,"Inh (2)";#N/A,#N/A,FALSE,"102-1";#N/A,#N/A,FALSE,"102-2";#N/A,#N/A,FALSE,"102-447";#N/A,#N/A,FALSE,"441-GesSys";#N/A,#N/A,FALSE,"442 576 B Rech";#N/A,#N/A,FALSE,"425";#N/A,#N/A,FALSE,"446 R+P";#N/A,#N/A,FALSE,"447 RW alle St."}</definedName>
    <definedName name="fa" hidden="1">{#N/A,#N/A,FALSE,"info-447";#N/A,#N/A,FALSE,"DBK";#N/A,#N/A,FALSE,"Inh (2)";#N/A,#N/A,FALSE,"102-1";#N/A,#N/A,FALSE,"102-2";#N/A,#N/A,FALSE,"102-447";#N/A,#N/A,FALSE,"441-GesSys";#N/A,#N/A,FALSE,"442 576 B Rech";#N/A,#N/A,FALSE,"425";#N/A,#N/A,FALSE,"446 R+P";#N/A,#N/A,FALSE,"447 RW alle St."}</definedName>
    <definedName name="FABB" localSheetId="73" hidden="1">{#N/A,#N/A,TRUE,"Capa";#N/A,#N/A,TRUE,"Assumptions";#N/A,#N/A,TRUE,"R$LEG_Renda";#N/A,#N/A,TRUE,"USDLEG_Renda";#N/A,#N/A,TRUE,"GAAP_Renda";#N/A,#N/A,TRUE,"CUSTO";#N/A,#N/A,TRUE,"R$Comp";#N/A,#N/A,TRUE,"R$LEG_OE";#N/A,#N/A,TRUE,"USDLEG_OE";#N/A,#N/A,TRUE,"GAAP_OE";#N/A,#N/A,TRUE,"OIDLEGR$";#N/A,#N/A,TRUE,"OIDLEGUSD";#N/A,#N/A,TRUE,"OIDLEGGAAP"}</definedName>
    <definedName name="FABB" hidden="1">{#N/A,#N/A,TRUE,"Capa";#N/A,#N/A,TRUE,"Assumptions";#N/A,#N/A,TRUE,"R$LEG_Renda";#N/A,#N/A,TRUE,"USDLEG_Renda";#N/A,#N/A,TRUE,"GAAP_Renda";#N/A,#N/A,TRUE,"CUSTO";#N/A,#N/A,TRUE,"R$Comp";#N/A,#N/A,TRUE,"R$LEG_OE";#N/A,#N/A,TRUE,"USDLEG_OE";#N/A,#N/A,TRUE,"GAAP_OE";#N/A,#N/A,TRUE,"OIDLEGR$";#N/A,#N/A,TRUE,"OIDLEGUSD";#N/A,#N/A,TRUE,"OIDLEGGAAP"}</definedName>
    <definedName name="face1">#REF!</definedName>
    <definedName name="face2">#REF!</definedName>
    <definedName name="face3">#REF!</definedName>
    <definedName name="Factor_SFP">#REF!</definedName>
    <definedName name="FactorA1">#REF!</definedName>
    <definedName name="FactorA2">#REF!</definedName>
    <definedName name="FactorB1">#REF!</definedName>
    <definedName name="FactorB2">#REF!</definedName>
    <definedName name="FactSheetSpellRange">#REF!</definedName>
    <definedName name="Facturas">#REF!</definedName>
    <definedName name="fad" localSheetId="73" hidden="1">{#N/A,#N/A,FALSE,"Calculator"}</definedName>
    <definedName name="fad" hidden="1">{#N/A,#N/A,FALSE,"Calculator"}</definedName>
    <definedName name="fad_1" localSheetId="73" hidden="1">{#N/A,#N/A,FALSE,"Calculator"}</definedName>
    <definedName name="fad_1" hidden="1">{#N/A,#N/A,FALSE,"Calculator"}</definedName>
    <definedName name="fad_2" localSheetId="73" hidden="1">{#N/A,#N/A,FALSE,"Calculator"}</definedName>
    <definedName name="fad_2" hidden="1">{#N/A,#N/A,FALSE,"Calculator"}</definedName>
    <definedName name="fad_3" localSheetId="73" hidden="1">{#N/A,#N/A,FALSE,"Calculator"}</definedName>
    <definedName name="fad_3" hidden="1">{#N/A,#N/A,FALSE,"Calculator"}</definedName>
    <definedName name="fado" localSheetId="73" hidden="1">{#N/A,#N/A,TRUE,"Regions"}</definedName>
    <definedName name="fado" hidden="1">{#N/A,#N/A,TRUE,"Regions"}</definedName>
    <definedName name="fadsf"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ads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af" localSheetId="73" hidden="1">{#N/A,#N/A,FALSE,"Main Table"}</definedName>
    <definedName name="faf" hidden="1">{#N/A,#N/A,FALSE,"Main Table"}</definedName>
    <definedName name="fafs" localSheetId="73" hidden="1">{#N/A,#N/A,FALSE,"Brad BANM_S";#N/A,#N/A,FALSE,"Brad SAM_BANM";#N/A,#N/A,FALSE,"Brad_LD";#N/A,#N/A,FALSE,"BANM-&gt;S";#N/A,#N/A,FALSE,"BANM_S";#N/A,#N/A,FALSE,"S-&gt;BANM";#N/A,#N/A,FALSE,"SAM_BANM";#N/A,#N/A,FALSE,"BANM";#N/A,#N/A,FALSE,"Sam"}</definedName>
    <definedName name="fafs" hidden="1">{#N/A,#N/A,FALSE,"Brad BANM_S";#N/A,#N/A,FALSE,"Brad SAM_BANM";#N/A,#N/A,FALSE,"Brad_LD";#N/A,#N/A,FALSE,"BANM-&gt;S";#N/A,#N/A,FALSE,"BANM_S";#N/A,#N/A,FALSE,"S-&gt;BANM";#N/A,#N/A,FALSE,"SAM_BANM";#N/A,#N/A,FALSE,"BANM";#N/A,#N/A,FALSE,"Sam"}</definedName>
    <definedName name="FAG">#REF!</definedName>
    <definedName name="fairs">#REF!</definedName>
    <definedName name="FAJARDO_FJ___DMS_100">#REF!</definedName>
    <definedName name="FAQ">#N/A</definedName>
    <definedName name="FASDA" localSheetId="73" hidden="1">{"Units A",#N/A,FALSE,"FY95SLS";"Units B",#N/A,FALSE,"FY95SLS"}</definedName>
    <definedName name="FASDA" hidden="1">{"Units A",#N/A,FALSE,"FY95SLS";"Units B",#N/A,FALSE,"FY95SLS"}</definedName>
    <definedName name="fasdfs" localSheetId="73" hidden="1">{#N/A,#N/A,FALSE,"Aging Summary";#N/A,#N/A,FALSE,"Ratio Analysis";#N/A,#N/A,FALSE,"Test 120 Day Accts";#N/A,#N/A,FALSE,"Tickmarks"}</definedName>
    <definedName name="fasdfs" hidden="1">{#N/A,#N/A,FALSE,"Aging Summary";#N/A,#N/A,FALSE,"Ratio Analysis";#N/A,#N/A,FALSE,"Test 120 Day Accts";#N/A,#N/A,FALSE,"Tickmarks"}</definedName>
    <definedName name="fasdfsdfasdf" hidden="1">#REF!</definedName>
    <definedName name="fasfrg" hidden="1">#REF!</definedName>
    <definedName name="fast" hidden="1">#REF!</definedName>
    <definedName name="FATP制程缺失單1" localSheetId="73" hidden="1">{"'A7V8X-LA(2.20)'!$AX$28:$AX$29","'A7V8X-LA(2.20)'!$AX$28:$AX$29"}</definedName>
    <definedName name="FATP制程缺失單1" hidden="1">{"'A7V8X-LA(2.20)'!$AX$28:$AX$29","'A7V8X-LA(2.20)'!$AX$28:$AX$29"}</definedName>
    <definedName name="fbwt" localSheetId="73" hidden="1">{"Pound Sterling",#N/A,TRUE,"PPD";"Pound Sterling",#N/A,TRUE,"Anaquest";"Pound Sterling",#N/A,TRUE,"Delta";"Pound Sterling",#N/A,TRUE,"INO"}</definedName>
    <definedName name="fbwt" hidden="1">{"Pound Sterling",#N/A,TRUE,"PPD";"Pound Sterling",#N/A,TRUE,"Anaquest";"Pound Sterling",#N/A,TRUE,"Delta";"Pound Sterling",#N/A,TRUE,"INO"}</definedName>
    <definedName name="FC" localSheetId="73" hidden="1">{#N/A,#N/A,FALSE,"Calculator"}</definedName>
    <definedName name="FC" hidden="1">{#N/A,#N/A,FALSE,"Calculator"}</definedName>
    <definedName name="FCA" localSheetId="73" hidden="1">{"'Quadro'!$A$4:$BG$78"}</definedName>
    <definedName name="FCA" hidden="1">{"'Quadro'!$A$4:$BG$78"}</definedName>
    <definedName name="fcf_lev_terminal1">#REF!</definedName>
    <definedName name="fcf_lev_terminal2">#REF!</definedName>
    <definedName name="fcf_lev_terminal3">#REF!</definedName>
    <definedName name="fcf_lev_terminal4">#REF!</definedName>
    <definedName name="fcf_lev_terminal5">#REF!</definedName>
    <definedName name="fcf_unlev">#REF!</definedName>
    <definedName name="fcf_unlev_terminal1">#REF!</definedName>
    <definedName name="fcf_unlev_terminal2">#REF!</definedName>
    <definedName name="fcf_unlev_terminal3">#REF!</definedName>
    <definedName name="fcf_unlev_terminal4">#REF!</definedName>
    <definedName name="fcf_unlev_terminal5">#REF!</definedName>
    <definedName name="fcf_unlev10">#REF!</definedName>
    <definedName name="fcf_unlev5">#REF!</definedName>
    <definedName name="fcf00">#REF!</definedName>
    <definedName name="FCFCAP">#REF!</definedName>
    <definedName name="FCL">#REF!</definedName>
    <definedName name="FCLC">#REF!</definedName>
    <definedName name="FCLCh">#REF!</definedName>
    <definedName name="FCVGT"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CVGT"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FD_CKREQ">#REF!</definedName>
    <definedName name="FD_SCHED">#REF!</definedName>
    <definedName name="fdafd" localSheetId="73" hidden="1">{#N/A,#N/A,FALSE,"GERAL";#N/A,#N/A,FALSE,"012-96";#N/A,#N/A,FALSE,"018-96";#N/A,#N/A,FALSE,"027-96";#N/A,#N/A,FALSE,"059-96";#N/A,#N/A,FALSE,"076-96";#N/A,#N/A,FALSE,"019-97";#N/A,#N/A,FALSE,"021-97";#N/A,#N/A,FALSE,"022-97";#N/A,#N/A,FALSE,"028-97"}</definedName>
    <definedName name="fdafd" hidden="1">{#N/A,#N/A,FALSE,"GERAL";#N/A,#N/A,FALSE,"012-96";#N/A,#N/A,FALSE,"018-96";#N/A,#N/A,FALSE,"027-96";#N/A,#N/A,FALSE,"059-96";#N/A,#N/A,FALSE,"076-96";#N/A,#N/A,FALSE,"019-97";#N/A,#N/A,FALSE,"021-97";#N/A,#N/A,FALSE,"022-97";#N/A,#N/A,FALSE,"028-97"}</definedName>
    <definedName name="FDC_0_0" hidden="1">"#"</definedName>
    <definedName name="FDC_0_1" hidden="1">"#"</definedName>
    <definedName name="FDC_0_10" hidden="1">"#"</definedName>
    <definedName name="FDC_0_11" hidden="1">"#"</definedName>
    <definedName name="FDC_0_12" hidden="1">"#"</definedName>
    <definedName name="FDC_0_13" hidden="1">"#"</definedName>
    <definedName name="FDC_0_14" hidden="1">"#"</definedName>
    <definedName name="FDC_0_2" hidden="1">"#"</definedName>
    <definedName name="FDC_0_3" hidden="1">"#"</definedName>
    <definedName name="FDC_0_4" hidden="1">"#"</definedName>
    <definedName name="FDC_0_5" hidden="1">"#"</definedName>
    <definedName name="FDC_0_6" hidden="1">"#"</definedName>
    <definedName name="FDC_0_7" hidden="1">"#"</definedName>
    <definedName name="FDC_0_8" hidden="1">"#"</definedName>
    <definedName name="FDC_0_9" hidden="1">"#"</definedName>
    <definedName name="FDC_1_0" hidden="1">"#"</definedName>
    <definedName name="FDC_10_0" hidden="1">"#"</definedName>
    <definedName name="FDC_100_0" hidden="1">"#"</definedName>
    <definedName name="FDC_100_1" hidden="1">"#"</definedName>
    <definedName name="FDC_100_10" hidden="1">"#"</definedName>
    <definedName name="FDC_100_11" hidden="1">"#"</definedName>
    <definedName name="FDC_100_12" hidden="1">"#"</definedName>
    <definedName name="FDC_100_13" hidden="1">"#"</definedName>
    <definedName name="FDC_100_2" hidden="1">"#"</definedName>
    <definedName name="FDC_100_3" hidden="1">"#"</definedName>
    <definedName name="FDC_100_4" hidden="1">"#"</definedName>
    <definedName name="FDC_100_5" hidden="1">"#"</definedName>
    <definedName name="FDC_100_6" hidden="1">"#"</definedName>
    <definedName name="FDC_100_7" hidden="1">"#"</definedName>
    <definedName name="FDC_100_8" hidden="1">"#"</definedName>
    <definedName name="FDC_100_9" hidden="1">"#"</definedName>
    <definedName name="FDC_101_0" hidden="1">"#"</definedName>
    <definedName name="FDC_101_1" hidden="1">"#"</definedName>
    <definedName name="FDC_101_10" hidden="1">"#"</definedName>
    <definedName name="FDC_101_11" hidden="1">"#"</definedName>
    <definedName name="FDC_101_12" hidden="1">"#"</definedName>
    <definedName name="FDC_101_13" hidden="1">"#"</definedName>
    <definedName name="FDC_101_2" hidden="1">"#"</definedName>
    <definedName name="FDC_101_3" hidden="1">"#"</definedName>
    <definedName name="FDC_101_4" hidden="1">"#"</definedName>
    <definedName name="FDC_101_5" hidden="1">"#"</definedName>
    <definedName name="FDC_101_6" hidden="1">"#"</definedName>
    <definedName name="FDC_101_7" hidden="1">"#"</definedName>
    <definedName name="FDC_101_8" hidden="1">"#"</definedName>
    <definedName name="FDC_101_9" hidden="1">"#"</definedName>
    <definedName name="FDC_102_0" hidden="1">"#"</definedName>
    <definedName name="FDC_102_1" hidden="1">"#"</definedName>
    <definedName name="FDC_102_10" hidden="1">"#"</definedName>
    <definedName name="FDC_102_11" hidden="1">"#"</definedName>
    <definedName name="FDC_102_12" hidden="1">"#"</definedName>
    <definedName name="FDC_102_13" hidden="1">"#"</definedName>
    <definedName name="FDC_102_2" hidden="1">"#"</definedName>
    <definedName name="FDC_102_3" hidden="1">"#"</definedName>
    <definedName name="FDC_102_4" hidden="1">"#"</definedName>
    <definedName name="FDC_102_5" hidden="1">"#"</definedName>
    <definedName name="FDC_102_6" hidden="1">"#"</definedName>
    <definedName name="FDC_102_7" hidden="1">"#"</definedName>
    <definedName name="FDC_102_8" hidden="1">"#"</definedName>
    <definedName name="FDC_102_9" hidden="1">"#"</definedName>
    <definedName name="FDC_103_0" hidden="1">"#"</definedName>
    <definedName name="FDC_104_0" hidden="1">"#"</definedName>
    <definedName name="FDC_105_0" hidden="1">"#"</definedName>
    <definedName name="FDC_106_0" hidden="1">"#"</definedName>
    <definedName name="FDC_107_0" hidden="1">"#"</definedName>
    <definedName name="FDC_108_0" hidden="1">"#"</definedName>
    <definedName name="FDC_109_0" hidden="1">"#"</definedName>
    <definedName name="FDC_11_0" hidden="1">"#"</definedName>
    <definedName name="FDC_110_0" hidden="1">"#"</definedName>
    <definedName name="FDC_111_0" hidden="1">"#"</definedName>
    <definedName name="FDC_112_0" hidden="1">"#"</definedName>
    <definedName name="FDC_113_0" hidden="1">"#"</definedName>
    <definedName name="FDC_114_0" hidden="1">"#"</definedName>
    <definedName name="FDC_115_0" hidden="1">"#"</definedName>
    <definedName name="FDC_116_0" hidden="1">"#"</definedName>
    <definedName name="FDC_116_1" hidden="1">"#"</definedName>
    <definedName name="FDC_116_10" hidden="1">"#"</definedName>
    <definedName name="FDC_116_11" hidden="1">"#"</definedName>
    <definedName name="FDC_116_12" hidden="1">"#"</definedName>
    <definedName name="FDC_116_13" hidden="1">"#"</definedName>
    <definedName name="FDC_116_14" hidden="1">"#"</definedName>
    <definedName name="FDC_116_2" hidden="1">"#"</definedName>
    <definedName name="FDC_116_3" hidden="1">"#"</definedName>
    <definedName name="FDC_116_4" hidden="1">"#"</definedName>
    <definedName name="FDC_116_5" hidden="1">"#"</definedName>
    <definedName name="FDC_116_6" hidden="1">"#"</definedName>
    <definedName name="FDC_116_7" hidden="1">"#"</definedName>
    <definedName name="FDC_116_8" hidden="1">"#"</definedName>
    <definedName name="FDC_116_9" hidden="1">"#"</definedName>
    <definedName name="FDC_117_0" hidden="1">"#"</definedName>
    <definedName name="FDC_117_1" hidden="1">"#"</definedName>
    <definedName name="FDC_117_10" hidden="1">"#"</definedName>
    <definedName name="FDC_117_11" hidden="1">"#"</definedName>
    <definedName name="FDC_117_12" hidden="1">"#"</definedName>
    <definedName name="FDC_117_13" hidden="1">"#"</definedName>
    <definedName name="FDC_117_14" hidden="1">"#"</definedName>
    <definedName name="FDC_117_2" hidden="1">"#"</definedName>
    <definedName name="FDC_117_3" hidden="1">"#"</definedName>
    <definedName name="FDC_117_4" hidden="1">"#"</definedName>
    <definedName name="FDC_117_5" hidden="1">"#"</definedName>
    <definedName name="FDC_117_6" hidden="1">"#"</definedName>
    <definedName name="FDC_117_7" hidden="1">"#"</definedName>
    <definedName name="FDC_117_8" hidden="1">"#"</definedName>
    <definedName name="FDC_117_9" hidden="1">"#"</definedName>
    <definedName name="FDC_118_0" hidden="1">"#"</definedName>
    <definedName name="FDC_118_1" hidden="1">"#"</definedName>
    <definedName name="FDC_118_10" hidden="1">"#"</definedName>
    <definedName name="FDC_118_11" hidden="1">"#"</definedName>
    <definedName name="FDC_118_12" hidden="1">"#"</definedName>
    <definedName name="FDC_118_13" hidden="1">"#"</definedName>
    <definedName name="FDC_118_14" hidden="1">"#"</definedName>
    <definedName name="FDC_118_2" hidden="1">"#"</definedName>
    <definedName name="FDC_118_3" hidden="1">"#"</definedName>
    <definedName name="FDC_118_4" hidden="1">"#"</definedName>
    <definedName name="FDC_118_5" hidden="1">"#"</definedName>
    <definedName name="FDC_118_6" hidden="1">"#"</definedName>
    <definedName name="FDC_118_7" hidden="1">"#"</definedName>
    <definedName name="FDC_118_8" hidden="1">"#"</definedName>
    <definedName name="FDC_118_9" hidden="1">"#"</definedName>
    <definedName name="FDC_119_0" hidden="1">"#"</definedName>
    <definedName name="FDC_119_1" hidden="1">"#"</definedName>
    <definedName name="FDC_119_10" hidden="1">"#"</definedName>
    <definedName name="FDC_119_11" hidden="1">"#"</definedName>
    <definedName name="FDC_119_12" hidden="1">"#"</definedName>
    <definedName name="FDC_119_13" hidden="1">"#"</definedName>
    <definedName name="FDC_119_14" hidden="1">"#"</definedName>
    <definedName name="FDC_119_2" hidden="1">"#"</definedName>
    <definedName name="FDC_119_3" hidden="1">"#"</definedName>
    <definedName name="FDC_119_4" hidden="1">"#"</definedName>
    <definedName name="FDC_119_5" hidden="1">"#"</definedName>
    <definedName name="FDC_119_6" hidden="1">"#"</definedName>
    <definedName name="FDC_119_7" hidden="1">"#"</definedName>
    <definedName name="FDC_119_8" hidden="1">"#"</definedName>
    <definedName name="FDC_119_9" hidden="1">"#"</definedName>
    <definedName name="FDC_12_0" hidden="1">"#"</definedName>
    <definedName name="FDC_120_0" hidden="1">"#"</definedName>
    <definedName name="FDC_120_1" hidden="1">"#"</definedName>
    <definedName name="FDC_120_10" hidden="1">"#"</definedName>
    <definedName name="FDC_120_11" hidden="1">"#"</definedName>
    <definedName name="FDC_120_12" hidden="1">"#"</definedName>
    <definedName name="FDC_120_13" hidden="1">"#"</definedName>
    <definedName name="FDC_120_14" hidden="1">"#"</definedName>
    <definedName name="FDC_120_2" hidden="1">"#"</definedName>
    <definedName name="FDC_120_3" hidden="1">"#"</definedName>
    <definedName name="FDC_120_4" hidden="1">"#"</definedName>
    <definedName name="FDC_120_5" hidden="1">"#"</definedName>
    <definedName name="FDC_120_6" hidden="1">"#"</definedName>
    <definedName name="FDC_120_7" hidden="1">"#"</definedName>
    <definedName name="FDC_120_8" hidden="1">"#"</definedName>
    <definedName name="FDC_120_9" hidden="1">"#"</definedName>
    <definedName name="FDC_121_0" hidden="1">"#"</definedName>
    <definedName name="FDC_121_1" hidden="1">"#"</definedName>
    <definedName name="FDC_121_10" hidden="1">"#"</definedName>
    <definedName name="FDC_121_11" hidden="1">"#"</definedName>
    <definedName name="FDC_121_12" hidden="1">"#"</definedName>
    <definedName name="FDC_121_13" hidden="1">"#"</definedName>
    <definedName name="FDC_121_14" hidden="1">"#"</definedName>
    <definedName name="FDC_121_2" hidden="1">"#"</definedName>
    <definedName name="FDC_121_3" hidden="1">"#"</definedName>
    <definedName name="FDC_121_4" hidden="1">"#"</definedName>
    <definedName name="FDC_121_5" hidden="1">"#"</definedName>
    <definedName name="FDC_121_6" hidden="1">"#"</definedName>
    <definedName name="FDC_121_7" hidden="1">"#"</definedName>
    <definedName name="FDC_121_8" hidden="1">"#"</definedName>
    <definedName name="FDC_121_9" hidden="1">"#"</definedName>
    <definedName name="FDC_122_0" hidden="1">"#"</definedName>
    <definedName name="FDC_122_1" hidden="1">"#"</definedName>
    <definedName name="FDC_122_10" hidden="1">"#"</definedName>
    <definedName name="FDC_122_11" hidden="1">"#"</definedName>
    <definedName name="FDC_122_12" hidden="1">"#"</definedName>
    <definedName name="FDC_122_13" hidden="1">"#"</definedName>
    <definedName name="FDC_122_14" hidden="1">"#"</definedName>
    <definedName name="FDC_122_2" hidden="1">"#"</definedName>
    <definedName name="FDC_122_3" hidden="1">"#"</definedName>
    <definedName name="FDC_122_4" hidden="1">"#"</definedName>
    <definedName name="FDC_122_5" hidden="1">"#"</definedName>
    <definedName name="FDC_122_6" hidden="1">"#"</definedName>
    <definedName name="FDC_122_7" hidden="1">"#"</definedName>
    <definedName name="FDC_122_8" hidden="1">"#"</definedName>
    <definedName name="FDC_122_9" hidden="1">"#"</definedName>
    <definedName name="FDC_123_0" hidden="1">"#"</definedName>
    <definedName name="FDC_123_1" hidden="1">"#"</definedName>
    <definedName name="FDC_123_10" hidden="1">"#"</definedName>
    <definedName name="FDC_123_11" hidden="1">"#"</definedName>
    <definedName name="FDC_123_12" hidden="1">"#"</definedName>
    <definedName name="FDC_123_13" hidden="1">"#"</definedName>
    <definedName name="FDC_123_14" hidden="1">"#"</definedName>
    <definedName name="FDC_123_2" hidden="1">"#"</definedName>
    <definedName name="FDC_123_3" hidden="1">"#"</definedName>
    <definedName name="FDC_123_4" hidden="1">"#"</definedName>
    <definedName name="FDC_123_5" hidden="1">"#"</definedName>
    <definedName name="FDC_123_6" hidden="1">"#"</definedName>
    <definedName name="FDC_123_7" hidden="1">"#"</definedName>
    <definedName name="FDC_123_8" hidden="1">"#"</definedName>
    <definedName name="FDC_123_9" hidden="1">"#"</definedName>
    <definedName name="FDC_124_0" hidden="1">"#"</definedName>
    <definedName name="FDC_124_1" hidden="1">"#"</definedName>
    <definedName name="FDC_124_10" hidden="1">"#"</definedName>
    <definedName name="FDC_124_11" hidden="1">"#"</definedName>
    <definedName name="FDC_124_12" hidden="1">"#"</definedName>
    <definedName name="FDC_124_13" hidden="1">"#"</definedName>
    <definedName name="FDC_124_14" hidden="1">"#"</definedName>
    <definedName name="FDC_124_2" hidden="1">"#"</definedName>
    <definedName name="FDC_124_3" hidden="1">"#"</definedName>
    <definedName name="FDC_124_4" hidden="1">"#"</definedName>
    <definedName name="FDC_124_5" hidden="1">"#"</definedName>
    <definedName name="FDC_124_6" hidden="1">"#"</definedName>
    <definedName name="FDC_124_7" hidden="1">"#"</definedName>
    <definedName name="FDC_124_8" hidden="1">"#"</definedName>
    <definedName name="FDC_124_9" hidden="1">"#"</definedName>
    <definedName name="FDC_125_0" hidden="1">"#"</definedName>
    <definedName name="FDC_125_1" hidden="1">"#"</definedName>
    <definedName name="FDC_125_10" hidden="1">"#"</definedName>
    <definedName name="FDC_125_11" hidden="1">"#"</definedName>
    <definedName name="FDC_125_12" hidden="1">"#"</definedName>
    <definedName name="FDC_125_13" hidden="1">"#"</definedName>
    <definedName name="FDC_125_14" hidden="1">"#"</definedName>
    <definedName name="FDC_125_2" hidden="1">"#"</definedName>
    <definedName name="FDC_125_3" hidden="1">"#"</definedName>
    <definedName name="FDC_125_4" hidden="1">"#"</definedName>
    <definedName name="FDC_125_5" hidden="1">"#"</definedName>
    <definedName name="FDC_125_6" hidden="1">"#"</definedName>
    <definedName name="FDC_125_7" hidden="1">"#"</definedName>
    <definedName name="FDC_125_8" hidden="1">"#"</definedName>
    <definedName name="FDC_125_9" hidden="1">"#"</definedName>
    <definedName name="FDC_126_0" hidden="1">"#"</definedName>
    <definedName name="FDC_126_1" hidden="1">"#"</definedName>
    <definedName name="FDC_126_10" hidden="1">"#"</definedName>
    <definedName name="FDC_126_11" hidden="1">"#"</definedName>
    <definedName name="FDC_126_12" hidden="1">"#"</definedName>
    <definedName name="FDC_126_13" hidden="1">"#"</definedName>
    <definedName name="FDC_126_14" hidden="1">"#"</definedName>
    <definedName name="FDC_126_2" hidden="1">"#"</definedName>
    <definedName name="FDC_126_3" hidden="1">"#"</definedName>
    <definedName name="FDC_126_4" hidden="1">"#"</definedName>
    <definedName name="FDC_126_5" hidden="1">"#"</definedName>
    <definedName name="FDC_126_6" hidden="1">"#"</definedName>
    <definedName name="FDC_126_7" hidden="1">"#"</definedName>
    <definedName name="FDC_126_8" hidden="1">"#"</definedName>
    <definedName name="FDC_126_9" hidden="1">"#"</definedName>
    <definedName name="FDC_127_0" hidden="1">"#"</definedName>
    <definedName name="FDC_127_1" hidden="1">"#"</definedName>
    <definedName name="FDC_127_10" hidden="1">"#"</definedName>
    <definedName name="FDC_127_11" hidden="1">"#"</definedName>
    <definedName name="FDC_127_12" hidden="1">"#"</definedName>
    <definedName name="FDC_127_13" hidden="1">"#"</definedName>
    <definedName name="FDC_127_14" hidden="1">"#"</definedName>
    <definedName name="FDC_127_2" hidden="1">"#"</definedName>
    <definedName name="FDC_127_3" hidden="1">"#"</definedName>
    <definedName name="FDC_127_4" hidden="1">"#"</definedName>
    <definedName name="FDC_127_5" hidden="1">"#"</definedName>
    <definedName name="FDC_127_6" hidden="1">"#"</definedName>
    <definedName name="FDC_127_7" hidden="1">"#"</definedName>
    <definedName name="FDC_127_8" hidden="1">"#"</definedName>
    <definedName name="FDC_127_9" hidden="1">"#"</definedName>
    <definedName name="FDC_128_0" hidden="1">"#"</definedName>
    <definedName name="FDC_128_1" hidden="1">"#"</definedName>
    <definedName name="FDC_128_10" hidden="1">"#"</definedName>
    <definedName name="FDC_128_11" hidden="1">"#"</definedName>
    <definedName name="FDC_128_12" hidden="1">"#"</definedName>
    <definedName name="FDC_128_13" hidden="1">"#"</definedName>
    <definedName name="FDC_128_14" hidden="1">"#"</definedName>
    <definedName name="FDC_128_2" hidden="1">"#"</definedName>
    <definedName name="FDC_128_3" hidden="1">"#"</definedName>
    <definedName name="FDC_128_4" hidden="1">"#"</definedName>
    <definedName name="FDC_128_5" hidden="1">"#"</definedName>
    <definedName name="FDC_128_6" hidden="1">"#"</definedName>
    <definedName name="FDC_128_7" hidden="1">"#"</definedName>
    <definedName name="FDC_128_8" hidden="1">"#"</definedName>
    <definedName name="FDC_128_9" hidden="1">"#"</definedName>
    <definedName name="FDC_129_0" hidden="1">"#"</definedName>
    <definedName name="FDC_129_1" hidden="1">"#"</definedName>
    <definedName name="FDC_129_10" hidden="1">"#"</definedName>
    <definedName name="FDC_129_11" hidden="1">"#"</definedName>
    <definedName name="FDC_129_12" hidden="1">"#"</definedName>
    <definedName name="FDC_129_13" hidden="1">"#"</definedName>
    <definedName name="FDC_129_14" hidden="1">"#"</definedName>
    <definedName name="FDC_129_2" hidden="1">"#"</definedName>
    <definedName name="FDC_129_3" hidden="1">"#"</definedName>
    <definedName name="FDC_129_4" hidden="1">"#"</definedName>
    <definedName name="FDC_129_5" hidden="1">"#"</definedName>
    <definedName name="FDC_129_6" hidden="1">"#"</definedName>
    <definedName name="FDC_129_7" hidden="1">"#"</definedName>
    <definedName name="FDC_129_8" hidden="1">"#"</definedName>
    <definedName name="FDC_129_9" hidden="1">"#"</definedName>
    <definedName name="FDC_13_0" hidden="1">"#"</definedName>
    <definedName name="FDC_130_0" hidden="1">"#"</definedName>
    <definedName name="FDC_130_1" hidden="1">"#"</definedName>
    <definedName name="FDC_130_10" hidden="1">"#"</definedName>
    <definedName name="FDC_130_11" hidden="1">"#"</definedName>
    <definedName name="FDC_130_12" hidden="1">"#"</definedName>
    <definedName name="FDC_130_13" hidden="1">"#"</definedName>
    <definedName name="FDC_130_14" hidden="1">"#"</definedName>
    <definedName name="FDC_130_2" hidden="1">"#"</definedName>
    <definedName name="FDC_130_3" hidden="1">"#"</definedName>
    <definedName name="FDC_130_4" hidden="1">"#"</definedName>
    <definedName name="FDC_130_5" hidden="1">"#"</definedName>
    <definedName name="FDC_130_6" hidden="1">"#"</definedName>
    <definedName name="FDC_130_7" hidden="1">"#"</definedName>
    <definedName name="FDC_130_8" hidden="1">"#"</definedName>
    <definedName name="FDC_130_9" hidden="1">"#"</definedName>
    <definedName name="FDC_131_0" hidden="1">"#"</definedName>
    <definedName name="FDC_131_1" hidden="1">"#"</definedName>
    <definedName name="FDC_131_10" hidden="1">"#"</definedName>
    <definedName name="FDC_131_11" hidden="1">"#"</definedName>
    <definedName name="FDC_131_12" hidden="1">"#"</definedName>
    <definedName name="FDC_131_13" hidden="1">"#"</definedName>
    <definedName name="FDC_131_14" hidden="1">"#"</definedName>
    <definedName name="FDC_131_2" hidden="1">"#"</definedName>
    <definedName name="FDC_131_3" hidden="1">"#"</definedName>
    <definedName name="FDC_131_4" hidden="1">"#"</definedName>
    <definedName name="FDC_131_5" hidden="1">"#"</definedName>
    <definedName name="FDC_131_6" hidden="1">"#"</definedName>
    <definedName name="FDC_131_7" hidden="1">"#"</definedName>
    <definedName name="FDC_131_8" hidden="1">"#"</definedName>
    <definedName name="FDC_131_9" hidden="1">"#"</definedName>
    <definedName name="FDC_132_0" hidden="1">"#"</definedName>
    <definedName name="FDC_132_1" hidden="1">"#"</definedName>
    <definedName name="FDC_132_10" hidden="1">"#"</definedName>
    <definedName name="FDC_132_11" hidden="1">"#"</definedName>
    <definedName name="FDC_132_12" hidden="1">"#"</definedName>
    <definedName name="FDC_132_13" hidden="1">"#"</definedName>
    <definedName name="FDC_132_14" hidden="1">"#"</definedName>
    <definedName name="FDC_132_2" hidden="1">"#"</definedName>
    <definedName name="FDC_132_3" hidden="1">"#"</definedName>
    <definedName name="FDC_132_4" hidden="1">"#"</definedName>
    <definedName name="FDC_132_5" hidden="1">"#"</definedName>
    <definedName name="FDC_132_6" hidden="1">"#"</definedName>
    <definedName name="FDC_132_7" hidden="1">"#"</definedName>
    <definedName name="FDC_132_8" hidden="1">"#"</definedName>
    <definedName name="FDC_132_9" hidden="1">"#"</definedName>
    <definedName name="FDC_133_0" hidden="1">"#"</definedName>
    <definedName name="FDC_133_1" hidden="1">"#"</definedName>
    <definedName name="FDC_133_10" hidden="1">"#"</definedName>
    <definedName name="FDC_133_11" hidden="1">"#"</definedName>
    <definedName name="FDC_133_12" hidden="1">"#"</definedName>
    <definedName name="FDC_133_13" hidden="1">"#"</definedName>
    <definedName name="FDC_133_14" hidden="1">"#"</definedName>
    <definedName name="FDC_133_2" hidden="1">"#"</definedName>
    <definedName name="FDC_133_3" hidden="1">"#"</definedName>
    <definedName name="FDC_133_4" hidden="1">"#"</definedName>
    <definedName name="FDC_133_5" hidden="1">"#"</definedName>
    <definedName name="FDC_133_6" hidden="1">"#"</definedName>
    <definedName name="FDC_133_7" hidden="1">"#"</definedName>
    <definedName name="FDC_133_8" hidden="1">"#"</definedName>
    <definedName name="FDC_133_9" hidden="1">"#"</definedName>
    <definedName name="FDC_134_0" hidden="1">"#"</definedName>
    <definedName name="FDC_134_1" hidden="1">"#"</definedName>
    <definedName name="FDC_134_10" hidden="1">"#"</definedName>
    <definedName name="FDC_134_11" hidden="1">"#"</definedName>
    <definedName name="FDC_134_12" hidden="1">"#"</definedName>
    <definedName name="FDC_134_13" hidden="1">"#"</definedName>
    <definedName name="FDC_134_14" hidden="1">"#"</definedName>
    <definedName name="FDC_134_2" hidden="1">"#"</definedName>
    <definedName name="FDC_134_3" hidden="1">"#"</definedName>
    <definedName name="FDC_134_4" hidden="1">"#"</definedName>
    <definedName name="FDC_134_5" hidden="1">"#"</definedName>
    <definedName name="FDC_134_6" hidden="1">"#"</definedName>
    <definedName name="FDC_134_7" hidden="1">"#"</definedName>
    <definedName name="FDC_134_8" hidden="1">"#"</definedName>
    <definedName name="FDC_134_9" hidden="1">"#"</definedName>
    <definedName name="FDC_135_0" hidden="1">"#"</definedName>
    <definedName name="FDC_135_1" hidden="1">"#"</definedName>
    <definedName name="FDC_135_10" hidden="1">"#"</definedName>
    <definedName name="FDC_135_11" hidden="1">"#"</definedName>
    <definedName name="FDC_135_12" hidden="1">"#"</definedName>
    <definedName name="FDC_135_13" hidden="1">"#"</definedName>
    <definedName name="FDC_135_14" hidden="1">"#"</definedName>
    <definedName name="FDC_135_2" hidden="1">"#"</definedName>
    <definedName name="FDC_135_3" hidden="1">"#"</definedName>
    <definedName name="FDC_135_4" hidden="1">"#"</definedName>
    <definedName name="FDC_135_5" hidden="1">"#"</definedName>
    <definedName name="FDC_135_6" hidden="1">"#"</definedName>
    <definedName name="FDC_135_7" hidden="1">"#"</definedName>
    <definedName name="FDC_135_8" hidden="1">"#"</definedName>
    <definedName name="FDC_135_9" hidden="1">"#"</definedName>
    <definedName name="FDC_136_0" hidden="1">"#"</definedName>
    <definedName name="FDC_136_1" hidden="1">"#"</definedName>
    <definedName name="FDC_136_10" hidden="1">"#"</definedName>
    <definedName name="FDC_136_11" hidden="1">"#"</definedName>
    <definedName name="FDC_136_12" hidden="1">"#"</definedName>
    <definedName name="FDC_136_13" hidden="1">"#"</definedName>
    <definedName name="FDC_136_14" hidden="1">"#"</definedName>
    <definedName name="FDC_136_2" hidden="1">"#"</definedName>
    <definedName name="FDC_136_3" hidden="1">"#"</definedName>
    <definedName name="FDC_136_4" hidden="1">"#"</definedName>
    <definedName name="FDC_136_5" hidden="1">"#"</definedName>
    <definedName name="FDC_136_6" hidden="1">"#"</definedName>
    <definedName name="FDC_136_7" hidden="1">"#"</definedName>
    <definedName name="FDC_136_8" hidden="1">"#"</definedName>
    <definedName name="FDC_136_9" hidden="1">"#"</definedName>
    <definedName name="FDC_137_0" hidden="1">"#"</definedName>
    <definedName name="FDC_137_1" hidden="1">"#"</definedName>
    <definedName name="FDC_137_10" hidden="1">"#"</definedName>
    <definedName name="FDC_137_11" hidden="1">"#"</definedName>
    <definedName name="FDC_137_12" hidden="1">"#"</definedName>
    <definedName name="FDC_137_13" hidden="1">"#"</definedName>
    <definedName name="FDC_137_14" hidden="1">"#"</definedName>
    <definedName name="FDC_137_2" hidden="1">"#"</definedName>
    <definedName name="FDC_137_3" hidden="1">"#"</definedName>
    <definedName name="FDC_137_4" hidden="1">"#"</definedName>
    <definedName name="FDC_137_5" hidden="1">"#"</definedName>
    <definedName name="FDC_137_6" hidden="1">"#"</definedName>
    <definedName name="FDC_137_7" hidden="1">"#"</definedName>
    <definedName name="FDC_137_8" hidden="1">"#"</definedName>
    <definedName name="FDC_137_9" hidden="1">"#"</definedName>
    <definedName name="FDC_138_0" hidden="1">"#"</definedName>
    <definedName name="FDC_138_1" hidden="1">"#"</definedName>
    <definedName name="FDC_138_10" hidden="1">"#"</definedName>
    <definedName name="FDC_138_11" hidden="1">"#"</definedName>
    <definedName name="FDC_138_12" hidden="1">"#"</definedName>
    <definedName name="FDC_138_13" hidden="1">"#"</definedName>
    <definedName name="FDC_138_14" hidden="1">"#"</definedName>
    <definedName name="FDC_138_2" hidden="1">"#"</definedName>
    <definedName name="FDC_138_3" hidden="1">"#"</definedName>
    <definedName name="FDC_138_4" hidden="1">"#"</definedName>
    <definedName name="FDC_138_5" hidden="1">"#"</definedName>
    <definedName name="FDC_138_6" hidden="1">"#"</definedName>
    <definedName name="FDC_138_7" hidden="1">"#"</definedName>
    <definedName name="FDC_138_8" hidden="1">"#"</definedName>
    <definedName name="FDC_138_9" hidden="1">"#"</definedName>
    <definedName name="FDC_139_0" hidden="1">"#"</definedName>
    <definedName name="FDC_139_1" hidden="1">"#"</definedName>
    <definedName name="FDC_139_10" hidden="1">"#"</definedName>
    <definedName name="FDC_139_11" hidden="1">"#"</definedName>
    <definedName name="FDC_139_12" hidden="1">"#"</definedName>
    <definedName name="FDC_139_13" hidden="1">"#"</definedName>
    <definedName name="FDC_139_14" hidden="1">"#"</definedName>
    <definedName name="FDC_139_2" hidden="1">"#"</definedName>
    <definedName name="FDC_139_3" hidden="1">"#"</definedName>
    <definedName name="FDC_139_4" hidden="1">"#"</definedName>
    <definedName name="FDC_139_5" hidden="1">"#"</definedName>
    <definedName name="FDC_139_6" hidden="1">"#"</definedName>
    <definedName name="FDC_139_7" hidden="1">"#"</definedName>
    <definedName name="FDC_139_8" hidden="1">"#"</definedName>
    <definedName name="FDC_139_9" hidden="1">"#"</definedName>
    <definedName name="FDC_14_0" hidden="1">"#"</definedName>
    <definedName name="FDC_140_0" hidden="1">"#"</definedName>
    <definedName name="FDC_140_1" hidden="1">"#"</definedName>
    <definedName name="FDC_140_10" hidden="1">"#"</definedName>
    <definedName name="FDC_140_11" hidden="1">"#"</definedName>
    <definedName name="FDC_140_12" hidden="1">"#"</definedName>
    <definedName name="FDC_140_13" hidden="1">"#"</definedName>
    <definedName name="FDC_140_14" hidden="1">"#"</definedName>
    <definedName name="FDC_140_2" hidden="1">"#"</definedName>
    <definedName name="FDC_140_3" hidden="1">"#"</definedName>
    <definedName name="FDC_140_4" hidden="1">"#"</definedName>
    <definedName name="FDC_140_5" hidden="1">"#"</definedName>
    <definedName name="FDC_140_6" hidden="1">"#"</definedName>
    <definedName name="FDC_140_7" hidden="1">"#"</definedName>
    <definedName name="FDC_140_8" hidden="1">"#"</definedName>
    <definedName name="FDC_140_9" hidden="1">"#"</definedName>
    <definedName name="FDC_141_0" hidden="1">"#"</definedName>
    <definedName name="FDC_141_1" hidden="1">"#"</definedName>
    <definedName name="FDC_141_10" hidden="1">"#"</definedName>
    <definedName name="FDC_141_11" hidden="1">"#"</definedName>
    <definedName name="FDC_141_12" hidden="1">"#"</definedName>
    <definedName name="FDC_141_13" hidden="1">"#"</definedName>
    <definedName name="FDC_141_14" hidden="1">"#"</definedName>
    <definedName name="FDC_141_2" hidden="1">"#"</definedName>
    <definedName name="FDC_141_3" hidden="1">"#"</definedName>
    <definedName name="FDC_141_4" hidden="1">"#"</definedName>
    <definedName name="FDC_141_5" hidden="1">"#"</definedName>
    <definedName name="FDC_141_6" hidden="1">"#"</definedName>
    <definedName name="FDC_141_7" hidden="1">"#"</definedName>
    <definedName name="FDC_141_8" hidden="1">"#"</definedName>
    <definedName name="FDC_141_9" hidden="1">"#"</definedName>
    <definedName name="FDC_142_0" hidden="1">"#"</definedName>
    <definedName name="FDC_142_1" hidden="1">"#"</definedName>
    <definedName name="FDC_142_10" hidden="1">"#"</definedName>
    <definedName name="FDC_142_11" hidden="1">"#"</definedName>
    <definedName name="FDC_142_12" hidden="1">"#"</definedName>
    <definedName name="FDC_142_13" hidden="1">"#"</definedName>
    <definedName name="FDC_142_14" hidden="1">"#"</definedName>
    <definedName name="FDC_142_2" hidden="1">"#"</definedName>
    <definedName name="FDC_142_3" hidden="1">"#"</definedName>
    <definedName name="FDC_142_4" hidden="1">"#"</definedName>
    <definedName name="FDC_142_5" hidden="1">"#"</definedName>
    <definedName name="FDC_142_6" hidden="1">"#"</definedName>
    <definedName name="FDC_142_7" hidden="1">"#"</definedName>
    <definedName name="FDC_142_8" hidden="1">"#"</definedName>
    <definedName name="FDC_142_9" hidden="1">"#"</definedName>
    <definedName name="FDC_143_0" hidden="1">"#"</definedName>
    <definedName name="FDC_143_1" hidden="1">"#"</definedName>
    <definedName name="FDC_143_10" hidden="1">"#"</definedName>
    <definedName name="FDC_143_11" hidden="1">"#"</definedName>
    <definedName name="FDC_143_12" hidden="1">"#"</definedName>
    <definedName name="FDC_143_13" hidden="1">"#"</definedName>
    <definedName name="FDC_143_14" hidden="1">"#"</definedName>
    <definedName name="FDC_143_2" hidden="1">"#"</definedName>
    <definedName name="FDC_143_3" hidden="1">"#"</definedName>
    <definedName name="FDC_143_4" hidden="1">"#"</definedName>
    <definedName name="FDC_143_5" hidden="1">"#"</definedName>
    <definedName name="FDC_143_6" hidden="1">"#"</definedName>
    <definedName name="FDC_143_7" hidden="1">"#"</definedName>
    <definedName name="FDC_143_8" hidden="1">"#"</definedName>
    <definedName name="FDC_143_9" hidden="1">"#"</definedName>
    <definedName name="FDC_144_0" hidden="1">"#"</definedName>
    <definedName name="FDC_144_1" hidden="1">"#"</definedName>
    <definedName name="FDC_144_10" hidden="1">"#"</definedName>
    <definedName name="FDC_144_11" hidden="1">"#"</definedName>
    <definedName name="FDC_144_12" hidden="1">"#"</definedName>
    <definedName name="FDC_144_13" hidden="1">"#"</definedName>
    <definedName name="FDC_144_14" hidden="1">"#"</definedName>
    <definedName name="FDC_144_2" hidden="1">"#"</definedName>
    <definedName name="FDC_144_3" hidden="1">"#"</definedName>
    <definedName name="FDC_144_4" hidden="1">"#"</definedName>
    <definedName name="FDC_144_5" hidden="1">"#"</definedName>
    <definedName name="FDC_144_6" hidden="1">"#"</definedName>
    <definedName name="FDC_144_7" hidden="1">"#"</definedName>
    <definedName name="FDC_144_8" hidden="1">"#"</definedName>
    <definedName name="FDC_144_9" hidden="1">"#"</definedName>
    <definedName name="FDC_145_0" hidden="1">"#"</definedName>
    <definedName name="FDC_145_1" hidden="1">"#"</definedName>
    <definedName name="FDC_145_10" hidden="1">"#"</definedName>
    <definedName name="FDC_145_11" hidden="1">"#"</definedName>
    <definedName name="FDC_145_12" hidden="1">"#"</definedName>
    <definedName name="FDC_145_13" hidden="1">"#"</definedName>
    <definedName name="FDC_145_14" hidden="1">"#"</definedName>
    <definedName name="FDC_145_2" hidden="1">"#"</definedName>
    <definedName name="FDC_145_3" hidden="1">"#"</definedName>
    <definedName name="FDC_145_4" hidden="1">"#"</definedName>
    <definedName name="FDC_145_5" hidden="1">"#"</definedName>
    <definedName name="FDC_145_6" hidden="1">"#"</definedName>
    <definedName name="FDC_145_7" hidden="1">"#"</definedName>
    <definedName name="FDC_145_8" hidden="1">"#"</definedName>
    <definedName name="FDC_145_9" hidden="1">"#"</definedName>
    <definedName name="FDC_146_0" hidden="1">"#"</definedName>
    <definedName name="FDC_146_1" hidden="1">"#"</definedName>
    <definedName name="FDC_146_10" hidden="1">"#"</definedName>
    <definedName name="FDC_146_11" hidden="1">"#"</definedName>
    <definedName name="FDC_146_12" hidden="1">"#"</definedName>
    <definedName name="FDC_146_13" hidden="1">"#"</definedName>
    <definedName name="FDC_146_14" hidden="1">"#"</definedName>
    <definedName name="FDC_146_2" hidden="1">"#"</definedName>
    <definedName name="FDC_146_3" hidden="1">"#"</definedName>
    <definedName name="FDC_146_4" hidden="1">"#"</definedName>
    <definedName name="FDC_146_5" hidden="1">"#"</definedName>
    <definedName name="FDC_146_6" hidden="1">"#"</definedName>
    <definedName name="FDC_146_7" hidden="1">"#"</definedName>
    <definedName name="FDC_146_8" hidden="1">"#"</definedName>
    <definedName name="FDC_146_9" hidden="1">"#"</definedName>
    <definedName name="FDC_147_0" hidden="1">"#"</definedName>
    <definedName name="FDC_147_1" hidden="1">"#"</definedName>
    <definedName name="FDC_147_10" hidden="1">"#"</definedName>
    <definedName name="FDC_147_11" hidden="1">"#"</definedName>
    <definedName name="FDC_147_12" hidden="1">"#"</definedName>
    <definedName name="FDC_147_13" hidden="1">"#"</definedName>
    <definedName name="FDC_147_14" hidden="1">"#"</definedName>
    <definedName name="FDC_147_2" hidden="1">"#"</definedName>
    <definedName name="FDC_147_3" hidden="1">"#"</definedName>
    <definedName name="FDC_147_4" hidden="1">"#"</definedName>
    <definedName name="FDC_147_5" hidden="1">"#"</definedName>
    <definedName name="FDC_147_6" hidden="1">"#"</definedName>
    <definedName name="FDC_147_7" hidden="1">"#"</definedName>
    <definedName name="FDC_147_8" hidden="1">"#"</definedName>
    <definedName name="FDC_147_9" hidden="1">"#"</definedName>
    <definedName name="FDC_148_0" hidden="1">"#"</definedName>
    <definedName name="FDC_148_1" hidden="1">"#"</definedName>
    <definedName name="FDC_148_10" hidden="1">"#"</definedName>
    <definedName name="FDC_148_11" hidden="1">"#"</definedName>
    <definedName name="FDC_148_12" hidden="1">"#"</definedName>
    <definedName name="FDC_148_13" hidden="1">"#"</definedName>
    <definedName name="FDC_148_14" hidden="1">"#"</definedName>
    <definedName name="FDC_148_2" hidden="1">"#"</definedName>
    <definedName name="FDC_148_3" hidden="1">"#"</definedName>
    <definedName name="FDC_148_4" hidden="1">"#"</definedName>
    <definedName name="FDC_148_5" hidden="1">"#"</definedName>
    <definedName name="FDC_148_6" hidden="1">"#"</definedName>
    <definedName name="FDC_148_7" hidden="1">"#"</definedName>
    <definedName name="FDC_148_8" hidden="1">"#"</definedName>
    <definedName name="FDC_148_9" hidden="1">"#"</definedName>
    <definedName name="FDC_149_0" hidden="1">"#"</definedName>
    <definedName name="FDC_149_1" hidden="1">"#"</definedName>
    <definedName name="FDC_149_10" hidden="1">"#"</definedName>
    <definedName name="FDC_149_11" hidden="1">"#"</definedName>
    <definedName name="FDC_149_12" hidden="1">"#"</definedName>
    <definedName name="FDC_149_13" hidden="1">"#"</definedName>
    <definedName name="FDC_149_14" hidden="1">"#"</definedName>
    <definedName name="FDC_149_2" hidden="1">"#"</definedName>
    <definedName name="FDC_149_3" hidden="1">"#"</definedName>
    <definedName name="FDC_149_4" hidden="1">"#"</definedName>
    <definedName name="FDC_149_5" hidden="1">"#"</definedName>
    <definedName name="FDC_149_6" hidden="1">"#"</definedName>
    <definedName name="FDC_149_7" hidden="1">"#"</definedName>
    <definedName name="FDC_149_8" hidden="1">"#"</definedName>
    <definedName name="FDC_149_9" hidden="1">"#"</definedName>
    <definedName name="FDC_15_0" hidden="1">"#"</definedName>
    <definedName name="FDC_150_0" hidden="1">"#"</definedName>
    <definedName name="FDC_150_1" hidden="1">"#"</definedName>
    <definedName name="FDC_150_10" hidden="1">"#"</definedName>
    <definedName name="FDC_150_11" hidden="1">"#"</definedName>
    <definedName name="FDC_150_12" hidden="1">"#"</definedName>
    <definedName name="FDC_150_13" hidden="1">"#"</definedName>
    <definedName name="FDC_150_14" hidden="1">"#"</definedName>
    <definedName name="FDC_150_2" hidden="1">"#"</definedName>
    <definedName name="FDC_150_3" hidden="1">"#"</definedName>
    <definedName name="FDC_150_4" hidden="1">"#"</definedName>
    <definedName name="FDC_150_5" hidden="1">"#"</definedName>
    <definedName name="FDC_150_6" hidden="1">"#"</definedName>
    <definedName name="FDC_150_7" hidden="1">"#"</definedName>
    <definedName name="FDC_150_8" hidden="1">"#"</definedName>
    <definedName name="FDC_150_9" hidden="1">"#"</definedName>
    <definedName name="FDC_151_0" hidden="1">"#"</definedName>
    <definedName name="FDC_151_1" hidden="1">"#"</definedName>
    <definedName name="FDC_151_10" hidden="1">"#"</definedName>
    <definedName name="FDC_151_11" hidden="1">"#"</definedName>
    <definedName name="FDC_151_12" hidden="1">"#"</definedName>
    <definedName name="FDC_151_13" hidden="1">"#"</definedName>
    <definedName name="FDC_151_14" hidden="1">"#"</definedName>
    <definedName name="FDC_151_15" hidden="1">"#"</definedName>
    <definedName name="FDC_151_2" hidden="1">"#"</definedName>
    <definedName name="FDC_151_3" hidden="1">"#"</definedName>
    <definedName name="FDC_151_4" hidden="1">"#"</definedName>
    <definedName name="FDC_151_5" hidden="1">"#"</definedName>
    <definedName name="FDC_151_6" hidden="1">"#"</definedName>
    <definedName name="FDC_151_7" hidden="1">"#"</definedName>
    <definedName name="FDC_151_8" hidden="1">"#"</definedName>
    <definedName name="FDC_151_9" hidden="1">"#"</definedName>
    <definedName name="FDC_152_0" hidden="1">"#"</definedName>
    <definedName name="FDC_152_1" hidden="1">"#"</definedName>
    <definedName name="FDC_152_10" hidden="1">"#"</definedName>
    <definedName name="FDC_152_11" hidden="1">"#"</definedName>
    <definedName name="FDC_152_12" hidden="1">"#"</definedName>
    <definedName name="FDC_152_13" hidden="1">"#"</definedName>
    <definedName name="FDC_152_14" hidden="1">"#"</definedName>
    <definedName name="FDC_152_15" hidden="1">"#"</definedName>
    <definedName name="FDC_152_2" hidden="1">"#"</definedName>
    <definedName name="FDC_152_3" hidden="1">"#"</definedName>
    <definedName name="FDC_152_4" hidden="1">"#"</definedName>
    <definedName name="FDC_152_5" hidden="1">"#"</definedName>
    <definedName name="FDC_152_6" hidden="1">"#"</definedName>
    <definedName name="FDC_152_7" hidden="1">"#"</definedName>
    <definedName name="FDC_152_8" hidden="1">"#"</definedName>
    <definedName name="FDC_152_9" hidden="1">"#"</definedName>
    <definedName name="FDC_153_0" hidden="1">"#"</definedName>
    <definedName name="FDC_153_1" hidden="1">"#"</definedName>
    <definedName name="FDC_153_10" hidden="1">"#"</definedName>
    <definedName name="FDC_153_11" hidden="1">"#"</definedName>
    <definedName name="FDC_153_12" hidden="1">"#"</definedName>
    <definedName name="FDC_153_13" hidden="1">"#"</definedName>
    <definedName name="FDC_153_14" hidden="1">"#"</definedName>
    <definedName name="FDC_153_2" hidden="1">"#"</definedName>
    <definedName name="FDC_153_3" hidden="1">"#"</definedName>
    <definedName name="FDC_153_4" hidden="1">"#"</definedName>
    <definedName name="FDC_153_5" hidden="1">"#"</definedName>
    <definedName name="FDC_153_6" hidden="1">"#"</definedName>
    <definedName name="FDC_153_7" hidden="1">"#"</definedName>
    <definedName name="FDC_153_8" hidden="1">"#"</definedName>
    <definedName name="FDC_153_9" hidden="1">"#"</definedName>
    <definedName name="FDC_154_0" hidden="1">"#"</definedName>
    <definedName name="FDC_154_1" hidden="1">"#"</definedName>
    <definedName name="FDC_154_10" hidden="1">"#"</definedName>
    <definedName name="FDC_154_11" hidden="1">"#"</definedName>
    <definedName name="FDC_154_12" hidden="1">"#"</definedName>
    <definedName name="FDC_154_13" hidden="1">"#"</definedName>
    <definedName name="FDC_154_14" hidden="1">"#"</definedName>
    <definedName name="FDC_154_2" hidden="1">"#"</definedName>
    <definedName name="FDC_154_3" hidden="1">"#"</definedName>
    <definedName name="FDC_154_4" hidden="1">"#"</definedName>
    <definedName name="FDC_154_5" hidden="1">"#"</definedName>
    <definedName name="FDC_154_6" hidden="1">"#"</definedName>
    <definedName name="FDC_154_7" hidden="1">"#"</definedName>
    <definedName name="FDC_154_8" hidden="1">"#"</definedName>
    <definedName name="FDC_154_9" hidden="1">"#"</definedName>
    <definedName name="FDC_155_0" hidden="1">"#"</definedName>
    <definedName name="FDC_155_1" hidden="1">"#"</definedName>
    <definedName name="FDC_155_10" hidden="1">"#"</definedName>
    <definedName name="FDC_155_11" hidden="1">"#"</definedName>
    <definedName name="FDC_155_12" hidden="1">"#"</definedName>
    <definedName name="FDC_155_13" hidden="1">"#"</definedName>
    <definedName name="FDC_155_14" hidden="1">"#"</definedName>
    <definedName name="FDC_155_15" hidden="1">"#"</definedName>
    <definedName name="FDC_155_2" hidden="1">"#"</definedName>
    <definedName name="FDC_155_3" hidden="1">"#"</definedName>
    <definedName name="FDC_155_4" hidden="1">"#"</definedName>
    <definedName name="FDC_155_5" hidden="1">"#"</definedName>
    <definedName name="FDC_155_6" hidden="1">"#"</definedName>
    <definedName name="FDC_155_7" hidden="1">"#"</definedName>
    <definedName name="FDC_155_8" hidden="1">"#"</definedName>
    <definedName name="FDC_155_9" hidden="1">"#"</definedName>
    <definedName name="FDC_156_0" hidden="1">"#"</definedName>
    <definedName name="FDC_156_1" hidden="1">"#"</definedName>
    <definedName name="FDC_156_10" hidden="1">"#"</definedName>
    <definedName name="FDC_156_11" hidden="1">"#"</definedName>
    <definedName name="FDC_156_12" hidden="1">"#"</definedName>
    <definedName name="FDC_156_13" hidden="1">"#"</definedName>
    <definedName name="FDC_156_14" hidden="1">"#"</definedName>
    <definedName name="FDC_156_15" hidden="1">"#"</definedName>
    <definedName name="FDC_156_2" hidden="1">"#"</definedName>
    <definedName name="FDC_156_3" hidden="1">"#"</definedName>
    <definedName name="FDC_156_4" hidden="1">"#"</definedName>
    <definedName name="FDC_156_5" hidden="1">"#"</definedName>
    <definedName name="FDC_156_6" hidden="1">"#"</definedName>
    <definedName name="FDC_156_7" hidden="1">"#"</definedName>
    <definedName name="FDC_156_8" hidden="1">"#"</definedName>
    <definedName name="FDC_156_9" hidden="1">"#"</definedName>
    <definedName name="FDC_157_0" hidden="1">"#"</definedName>
    <definedName name="FDC_157_1" hidden="1">"#"</definedName>
    <definedName name="FDC_157_10" hidden="1">"#"</definedName>
    <definedName name="FDC_157_100" hidden="1">"#"</definedName>
    <definedName name="FDC_157_101" hidden="1">"#"</definedName>
    <definedName name="FDC_157_102" hidden="1">"#"</definedName>
    <definedName name="FDC_157_103" hidden="1">"#"</definedName>
    <definedName name="FDC_157_104" hidden="1">"#"</definedName>
    <definedName name="FDC_157_105" hidden="1">"#"</definedName>
    <definedName name="FDC_157_106" hidden="1">"#"</definedName>
    <definedName name="FDC_157_107" hidden="1">"#"</definedName>
    <definedName name="FDC_157_108" hidden="1">"#"</definedName>
    <definedName name="FDC_157_109" hidden="1">"#"</definedName>
    <definedName name="FDC_157_11" hidden="1">"#"</definedName>
    <definedName name="FDC_157_110" hidden="1">"#"</definedName>
    <definedName name="FDC_157_111" hidden="1">"#"</definedName>
    <definedName name="FDC_157_112" hidden="1">"#"</definedName>
    <definedName name="FDC_157_113" hidden="1">"#"</definedName>
    <definedName name="FDC_157_114" hidden="1">"#"</definedName>
    <definedName name="FDC_157_115" hidden="1">"#"</definedName>
    <definedName name="FDC_157_116" hidden="1">"#"</definedName>
    <definedName name="FDC_157_117" hidden="1">"#"</definedName>
    <definedName name="FDC_157_118" hidden="1">"#"</definedName>
    <definedName name="FDC_157_119" hidden="1">"#"</definedName>
    <definedName name="FDC_157_12" hidden="1">"#"</definedName>
    <definedName name="FDC_157_120" hidden="1">"#"</definedName>
    <definedName name="FDC_157_121" hidden="1">"#"</definedName>
    <definedName name="FDC_157_122" hidden="1">"#"</definedName>
    <definedName name="FDC_157_123" hidden="1">"#"</definedName>
    <definedName name="FDC_157_124" hidden="1">"#"</definedName>
    <definedName name="FDC_157_125" hidden="1">"#"</definedName>
    <definedName name="FDC_157_126" hidden="1">"#"</definedName>
    <definedName name="FDC_157_127" hidden="1">"#"</definedName>
    <definedName name="FDC_157_128" hidden="1">"#"</definedName>
    <definedName name="FDC_157_129" hidden="1">"#"</definedName>
    <definedName name="FDC_157_13" hidden="1">"#"</definedName>
    <definedName name="FDC_157_130" hidden="1">"#"</definedName>
    <definedName name="FDC_157_131" hidden="1">"#"</definedName>
    <definedName name="FDC_157_132" hidden="1">"#"</definedName>
    <definedName name="FDC_157_133" hidden="1">"#"</definedName>
    <definedName name="FDC_157_134" hidden="1">"#"</definedName>
    <definedName name="FDC_157_135" hidden="1">"#"</definedName>
    <definedName name="FDC_157_136" hidden="1">"#"</definedName>
    <definedName name="FDC_157_137" hidden="1">"#"</definedName>
    <definedName name="FDC_157_138" hidden="1">"#"</definedName>
    <definedName name="FDC_157_139" hidden="1">"#"</definedName>
    <definedName name="FDC_157_14" hidden="1">"#"</definedName>
    <definedName name="FDC_157_140" hidden="1">"#"</definedName>
    <definedName name="FDC_157_141" hidden="1">"#"</definedName>
    <definedName name="FDC_157_142" hidden="1">"#"</definedName>
    <definedName name="FDC_157_143" hidden="1">"#"</definedName>
    <definedName name="FDC_157_144" hidden="1">"#"</definedName>
    <definedName name="FDC_157_145" hidden="1">"#"</definedName>
    <definedName name="FDC_157_146" hidden="1">"#"</definedName>
    <definedName name="FDC_157_147" hidden="1">"#"</definedName>
    <definedName name="FDC_157_148" hidden="1">"#"</definedName>
    <definedName name="FDC_157_149" hidden="1">"#"</definedName>
    <definedName name="FDC_157_15" hidden="1">"#"</definedName>
    <definedName name="FDC_157_150" hidden="1">"#"</definedName>
    <definedName name="FDC_157_151" hidden="1">"#"</definedName>
    <definedName name="FDC_157_152" hidden="1">"#"</definedName>
    <definedName name="FDC_157_153" hidden="1">"#"</definedName>
    <definedName name="FDC_157_154" hidden="1">"#"</definedName>
    <definedName name="FDC_157_155" hidden="1">"#"</definedName>
    <definedName name="FDC_157_156" hidden="1">"#"</definedName>
    <definedName name="FDC_157_157" hidden="1">"#"</definedName>
    <definedName name="FDC_157_158" hidden="1">"#"</definedName>
    <definedName name="FDC_157_159" hidden="1">"#"</definedName>
    <definedName name="FDC_157_16" hidden="1">"#"</definedName>
    <definedName name="FDC_157_160" hidden="1">"#"</definedName>
    <definedName name="FDC_157_161" hidden="1">"#"</definedName>
    <definedName name="FDC_157_162" hidden="1">"#"</definedName>
    <definedName name="FDC_157_163" hidden="1">"#"</definedName>
    <definedName name="FDC_157_164" hidden="1">"#"</definedName>
    <definedName name="FDC_157_165" hidden="1">"#"</definedName>
    <definedName name="FDC_157_166" hidden="1">"#"</definedName>
    <definedName name="FDC_157_167" hidden="1">"#"</definedName>
    <definedName name="FDC_157_168" hidden="1">"#"</definedName>
    <definedName name="FDC_157_169" hidden="1">"#"</definedName>
    <definedName name="FDC_157_17" hidden="1">"#"</definedName>
    <definedName name="FDC_157_170" hidden="1">"#"</definedName>
    <definedName name="FDC_157_171" hidden="1">"#"</definedName>
    <definedName name="FDC_157_172" hidden="1">"#"</definedName>
    <definedName name="FDC_157_173" hidden="1">"#"</definedName>
    <definedName name="FDC_157_174" hidden="1">"#"</definedName>
    <definedName name="FDC_157_175" hidden="1">"#"</definedName>
    <definedName name="FDC_157_176" hidden="1">"#"</definedName>
    <definedName name="FDC_157_177" hidden="1">"#"</definedName>
    <definedName name="FDC_157_178" hidden="1">"#"</definedName>
    <definedName name="FDC_157_179" hidden="1">"#"</definedName>
    <definedName name="FDC_157_18" hidden="1">"#"</definedName>
    <definedName name="FDC_157_180" hidden="1">"#"</definedName>
    <definedName name="FDC_157_181" hidden="1">"#"</definedName>
    <definedName name="FDC_157_182" hidden="1">"#"</definedName>
    <definedName name="FDC_157_183" hidden="1">"#"</definedName>
    <definedName name="FDC_157_184" hidden="1">"#"</definedName>
    <definedName name="FDC_157_185" hidden="1">"#"</definedName>
    <definedName name="FDC_157_186" hidden="1">"#"</definedName>
    <definedName name="FDC_157_187" hidden="1">"#"</definedName>
    <definedName name="FDC_157_188" hidden="1">"#"</definedName>
    <definedName name="FDC_157_189" hidden="1">"#"</definedName>
    <definedName name="FDC_157_19" hidden="1">"#"</definedName>
    <definedName name="FDC_157_190" hidden="1">"#"</definedName>
    <definedName name="FDC_157_191" hidden="1">"#"</definedName>
    <definedName name="FDC_157_192" hidden="1">"#"</definedName>
    <definedName name="FDC_157_193" hidden="1">"#"</definedName>
    <definedName name="FDC_157_194" hidden="1">"#"</definedName>
    <definedName name="FDC_157_195" hidden="1">"#"</definedName>
    <definedName name="FDC_157_196" hidden="1">"#"</definedName>
    <definedName name="FDC_157_197" hidden="1">"#"</definedName>
    <definedName name="FDC_157_198" hidden="1">"#"</definedName>
    <definedName name="FDC_157_199" hidden="1">"#"</definedName>
    <definedName name="FDC_157_2" hidden="1">"#"</definedName>
    <definedName name="FDC_157_20" hidden="1">"#"</definedName>
    <definedName name="FDC_157_200" hidden="1">"#"</definedName>
    <definedName name="FDC_157_201" hidden="1">"#"</definedName>
    <definedName name="FDC_157_202" hidden="1">"#"</definedName>
    <definedName name="FDC_157_203" hidden="1">"#"</definedName>
    <definedName name="FDC_157_204" hidden="1">"#"</definedName>
    <definedName name="FDC_157_205" hidden="1">"#"</definedName>
    <definedName name="FDC_157_206" hidden="1">"#"</definedName>
    <definedName name="FDC_157_207" hidden="1">"#"</definedName>
    <definedName name="FDC_157_208" hidden="1">"#"</definedName>
    <definedName name="FDC_157_209" hidden="1">"#"</definedName>
    <definedName name="FDC_157_21" hidden="1">"#"</definedName>
    <definedName name="FDC_157_210" hidden="1">"#"</definedName>
    <definedName name="FDC_157_211" hidden="1">"#"</definedName>
    <definedName name="FDC_157_212" hidden="1">"#"</definedName>
    <definedName name="FDC_157_213" hidden="1">"#"</definedName>
    <definedName name="FDC_157_214" hidden="1">"#"</definedName>
    <definedName name="FDC_157_215" hidden="1">"#"</definedName>
    <definedName name="FDC_157_216" hidden="1">"#"</definedName>
    <definedName name="FDC_157_217" hidden="1">"#"</definedName>
    <definedName name="FDC_157_218" hidden="1">"#"</definedName>
    <definedName name="FDC_157_219" hidden="1">"#"</definedName>
    <definedName name="FDC_157_22" hidden="1">"#"</definedName>
    <definedName name="FDC_157_220" hidden="1">"#"</definedName>
    <definedName name="FDC_157_221" hidden="1">"#"</definedName>
    <definedName name="FDC_157_222" hidden="1">"#"</definedName>
    <definedName name="FDC_157_223" hidden="1">"#"</definedName>
    <definedName name="FDC_157_224" hidden="1">"#"</definedName>
    <definedName name="FDC_157_225" hidden="1">"#"</definedName>
    <definedName name="FDC_157_226" hidden="1">"#"</definedName>
    <definedName name="FDC_157_227" hidden="1">"#"</definedName>
    <definedName name="FDC_157_228" hidden="1">"#"</definedName>
    <definedName name="FDC_157_229" hidden="1">"#"</definedName>
    <definedName name="FDC_157_23" hidden="1">"#"</definedName>
    <definedName name="FDC_157_230" hidden="1">"#"</definedName>
    <definedName name="FDC_157_231" hidden="1">"#"</definedName>
    <definedName name="FDC_157_232" hidden="1">"#"</definedName>
    <definedName name="FDC_157_233" hidden="1">"#"</definedName>
    <definedName name="FDC_157_234" hidden="1">"#"</definedName>
    <definedName name="FDC_157_235" hidden="1">"#"</definedName>
    <definedName name="FDC_157_236" hidden="1">"#"</definedName>
    <definedName name="FDC_157_237" hidden="1">"#"</definedName>
    <definedName name="FDC_157_238" hidden="1">"#"</definedName>
    <definedName name="FDC_157_239" hidden="1">"#"</definedName>
    <definedName name="FDC_157_24" hidden="1">"#"</definedName>
    <definedName name="FDC_157_240" hidden="1">"#"</definedName>
    <definedName name="FDC_157_241" hidden="1">"#"</definedName>
    <definedName name="FDC_157_242" hidden="1">"#"</definedName>
    <definedName name="FDC_157_243" hidden="1">"#"</definedName>
    <definedName name="FDC_157_244" hidden="1">"#"</definedName>
    <definedName name="FDC_157_245" hidden="1">"#"</definedName>
    <definedName name="FDC_157_246" hidden="1">"#"</definedName>
    <definedName name="FDC_157_247" hidden="1">"#"</definedName>
    <definedName name="FDC_157_248" hidden="1">"#"</definedName>
    <definedName name="FDC_157_249" hidden="1">"#"</definedName>
    <definedName name="FDC_157_25" hidden="1">"#"</definedName>
    <definedName name="FDC_157_250" hidden="1">"#"</definedName>
    <definedName name="FDC_157_251" hidden="1">"#"</definedName>
    <definedName name="FDC_157_252" hidden="1">"#"</definedName>
    <definedName name="FDC_157_26" hidden="1">"#"</definedName>
    <definedName name="FDC_157_27" hidden="1">"#"</definedName>
    <definedName name="FDC_157_28" hidden="1">"#"</definedName>
    <definedName name="FDC_157_29" hidden="1">"#"</definedName>
    <definedName name="FDC_157_3" hidden="1">"#"</definedName>
    <definedName name="FDC_157_30" hidden="1">"#"</definedName>
    <definedName name="FDC_157_31" hidden="1">"#"</definedName>
    <definedName name="FDC_157_32" hidden="1">"#"</definedName>
    <definedName name="FDC_157_33" hidden="1">"#"</definedName>
    <definedName name="FDC_157_34" hidden="1">"#"</definedName>
    <definedName name="FDC_157_35" hidden="1">"#"</definedName>
    <definedName name="FDC_157_36" hidden="1">"#"</definedName>
    <definedName name="FDC_157_37" hidden="1">"#"</definedName>
    <definedName name="FDC_157_38" hidden="1">"#"</definedName>
    <definedName name="FDC_157_39" hidden="1">"#"</definedName>
    <definedName name="FDC_157_4" hidden="1">"#"</definedName>
    <definedName name="FDC_157_40" hidden="1">"#"</definedName>
    <definedName name="FDC_157_41" hidden="1">"#"</definedName>
    <definedName name="FDC_157_42" hidden="1">"#"</definedName>
    <definedName name="FDC_157_43" hidden="1">"#"</definedName>
    <definedName name="FDC_157_44" hidden="1">"#"</definedName>
    <definedName name="FDC_157_45" hidden="1">"#"</definedName>
    <definedName name="FDC_157_46" hidden="1">"#"</definedName>
    <definedName name="FDC_157_47" hidden="1">"#"</definedName>
    <definedName name="FDC_157_48" hidden="1">"#"</definedName>
    <definedName name="FDC_157_49" hidden="1">"#"</definedName>
    <definedName name="FDC_157_5" hidden="1">"#"</definedName>
    <definedName name="FDC_157_50" hidden="1">"#"</definedName>
    <definedName name="FDC_157_51" hidden="1">"#"</definedName>
    <definedName name="FDC_157_52" hidden="1">"#"</definedName>
    <definedName name="FDC_157_53" hidden="1">"#"</definedName>
    <definedName name="FDC_157_54" hidden="1">"#"</definedName>
    <definedName name="FDC_157_55" hidden="1">"#"</definedName>
    <definedName name="FDC_157_56" hidden="1">"#"</definedName>
    <definedName name="FDC_157_57" hidden="1">"#"</definedName>
    <definedName name="FDC_157_58" hidden="1">"#"</definedName>
    <definedName name="FDC_157_59" hidden="1">"#"</definedName>
    <definedName name="FDC_157_6" hidden="1">"#"</definedName>
    <definedName name="FDC_157_60" hidden="1">"#"</definedName>
    <definedName name="FDC_157_61" hidden="1">"#"</definedName>
    <definedName name="FDC_157_62" hidden="1">"#"</definedName>
    <definedName name="FDC_157_63" hidden="1">"#"</definedName>
    <definedName name="FDC_157_64" hidden="1">"#"</definedName>
    <definedName name="FDC_157_65" hidden="1">"#"</definedName>
    <definedName name="FDC_157_66" hidden="1">"#"</definedName>
    <definedName name="FDC_157_67" hidden="1">"#"</definedName>
    <definedName name="FDC_157_68" hidden="1">"#"</definedName>
    <definedName name="FDC_157_69" hidden="1">"#"</definedName>
    <definedName name="FDC_157_7" hidden="1">"#"</definedName>
    <definedName name="FDC_157_70" hidden="1">"#"</definedName>
    <definedName name="FDC_157_71" hidden="1">"#"</definedName>
    <definedName name="FDC_157_72" hidden="1">"#"</definedName>
    <definedName name="FDC_157_73" hidden="1">"#"</definedName>
    <definedName name="FDC_157_74" hidden="1">"#"</definedName>
    <definedName name="FDC_157_75" hidden="1">"#"</definedName>
    <definedName name="FDC_157_76" hidden="1">"#"</definedName>
    <definedName name="FDC_157_77" hidden="1">"#"</definedName>
    <definedName name="FDC_157_78" hidden="1">"#"</definedName>
    <definedName name="FDC_157_79" hidden="1">"#"</definedName>
    <definedName name="FDC_157_8" hidden="1">"#"</definedName>
    <definedName name="FDC_157_80" hidden="1">"#"</definedName>
    <definedName name="FDC_157_81" hidden="1">"#"</definedName>
    <definedName name="FDC_157_82" hidden="1">"#"</definedName>
    <definedName name="FDC_157_83" hidden="1">"#"</definedName>
    <definedName name="FDC_157_84" hidden="1">"#"</definedName>
    <definedName name="FDC_157_85" hidden="1">"#"</definedName>
    <definedName name="FDC_157_86" hidden="1">"#"</definedName>
    <definedName name="FDC_157_87" hidden="1">"#"</definedName>
    <definedName name="FDC_157_88" hidden="1">"#"</definedName>
    <definedName name="FDC_157_89" hidden="1">"#"</definedName>
    <definedName name="FDC_157_9" hidden="1">"#"</definedName>
    <definedName name="FDC_157_90" hidden="1">"#"</definedName>
    <definedName name="FDC_157_91" hidden="1">"#"</definedName>
    <definedName name="FDC_157_92" hidden="1">"#"</definedName>
    <definedName name="FDC_157_93" hidden="1">"#"</definedName>
    <definedName name="FDC_157_94" hidden="1">"#"</definedName>
    <definedName name="FDC_157_95" hidden="1">"#"</definedName>
    <definedName name="FDC_157_96" hidden="1">"#"</definedName>
    <definedName name="FDC_157_97" hidden="1">"#"</definedName>
    <definedName name="FDC_157_98" hidden="1">"#"</definedName>
    <definedName name="FDC_157_99" hidden="1">"#"</definedName>
    <definedName name="FDC_158_0" hidden="1">"#"</definedName>
    <definedName name="FDC_158_1" hidden="1">"#"</definedName>
    <definedName name="FDC_158_10" hidden="1">"#"</definedName>
    <definedName name="FDC_158_11" hidden="1">"#"</definedName>
    <definedName name="FDC_158_12" hidden="1">"#"</definedName>
    <definedName name="FDC_158_13" hidden="1">"#"</definedName>
    <definedName name="FDC_158_14" hidden="1">"#"</definedName>
    <definedName name="FDC_158_15" hidden="1">"#"</definedName>
    <definedName name="FDC_158_2" hidden="1">"#"</definedName>
    <definedName name="FDC_158_3" hidden="1">"#"</definedName>
    <definedName name="FDC_158_4" hidden="1">"#"</definedName>
    <definedName name="FDC_158_5" hidden="1">"#"</definedName>
    <definedName name="FDC_158_6" hidden="1">"#"</definedName>
    <definedName name="FDC_158_7" hidden="1">"#"</definedName>
    <definedName name="FDC_158_8" hidden="1">"#"</definedName>
    <definedName name="FDC_158_9" hidden="1">"#"</definedName>
    <definedName name="FDC_159_0" hidden="1">"#"</definedName>
    <definedName name="FDC_159_1" hidden="1">"#"</definedName>
    <definedName name="FDC_159_10" hidden="1">"#"</definedName>
    <definedName name="FDC_159_11" hidden="1">"#"</definedName>
    <definedName name="FDC_159_12" hidden="1">"#"</definedName>
    <definedName name="FDC_159_13" hidden="1">"#"</definedName>
    <definedName name="FDC_159_14" hidden="1">"#"</definedName>
    <definedName name="FDC_159_15" hidden="1">"#"</definedName>
    <definedName name="FDC_159_2" hidden="1">"#"</definedName>
    <definedName name="FDC_159_3" hidden="1">"#"</definedName>
    <definedName name="FDC_159_4" hidden="1">"#"</definedName>
    <definedName name="FDC_159_5" hidden="1">"#"</definedName>
    <definedName name="FDC_159_6" hidden="1">"#"</definedName>
    <definedName name="FDC_159_7" hidden="1">"#"</definedName>
    <definedName name="FDC_159_8" hidden="1">"#"</definedName>
    <definedName name="FDC_159_9" hidden="1">"#"</definedName>
    <definedName name="FDC_16_0" hidden="1">"#"</definedName>
    <definedName name="FDC_160_0" hidden="1">"#"</definedName>
    <definedName name="FDC_160_1" hidden="1">"#"</definedName>
    <definedName name="FDC_160_10" hidden="1">"#"</definedName>
    <definedName name="FDC_160_11" hidden="1">"#"</definedName>
    <definedName name="FDC_160_12" hidden="1">"#"</definedName>
    <definedName name="FDC_160_13" hidden="1">"#"</definedName>
    <definedName name="FDC_160_14" hidden="1">"#"</definedName>
    <definedName name="FDC_160_15" hidden="1">"#"</definedName>
    <definedName name="FDC_160_2" hidden="1">"#"</definedName>
    <definedName name="FDC_160_3" hidden="1">"#"</definedName>
    <definedName name="FDC_160_4" hidden="1">"#"</definedName>
    <definedName name="FDC_160_5" hidden="1">"#"</definedName>
    <definedName name="FDC_160_6" hidden="1">"#"</definedName>
    <definedName name="FDC_160_7" hidden="1">"#"</definedName>
    <definedName name="FDC_160_8" hidden="1">"#"</definedName>
    <definedName name="FDC_160_9" hidden="1">"#"</definedName>
    <definedName name="FDC_161_0" hidden="1">"#"</definedName>
    <definedName name="FDC_161_1" hidden="1">"#"</definedName>
    <definedName name="FDC_161_10" hidden="1">"#"</definedName>
    <definedName name="FDC_161_11" hidden="1">"#"</definedName>
    <definedName name="FDC_161_12" hidden="1">"#"</definedName>
    <definedName name="FDC_161_13" hidden="1">"#"</definedName>
    <definedName name="FDC_161_14" hidden="1">"#"</definedName>
    <definedName name="FDC_161_2" hidden="1">"#"</definedName>
    <definedName name="FDC_161_3" hidden="1">"#"</definedName>
    <definedName name="FDC_161_4" hidden="1">"#"</definedName>
    <definedName name="FDC_161_5" hidden="1">"#"</definedName>
    <definedName name="FDC_161_6" hidden="1">"#"</definedName>
    <definedName name="FDC_161_7" hidden="1">"#"</definedName>
    <definedName name="FDC_161_8" hidden="1">"#"</definedName>
    <definedName name="FDC_161_9" hidden="1">"#"</definedName>
    <definedName name="FDC_162_0" hidden="1">"#"</definedName>
    <definedName name="FDC_162_1" hidden="1">"#"</definedName>
    <definedName name="FDC_162_10" hidden="1">"#"</definedName>
    <definedName name="FDC_162_11" hidden="1">"#"</definedName>
    <definedName name="FDC_162_12" hidden="1">"#"</definedName>
    <definedName name="FDC_162_13" hidden="1">"#"</definedName>
    <definedName name="FDC_162_14" hidden="1">"#"</definedName>
    <definedName name="FDC_162_15" hidden="1">"#"</definedName>
    <definedName name="FDC_162_2" hidden="1">"#"</definedName>
    <definedName name="FDC_162_3" hidden="1">"#"</definedName>
    <definedName name="FDC_162_4" hidden="1">"#"</definedName>
    <definedName name="FDC_162_5" hidden="1">"#"</definedName>
    <definedName name="FDC_162_6" hidden="1">"#"</definedName>
    <definedName name="FDC_162_7" hidden="1">"#"</definedName>
    <definedName name="FDC_162_8" hidden="1">"#"</definedName>
    <definedName name="FDC_162_9" hidden="1">"#"</definedName>
    <definedName name="FDC_163_0" hidden="1">"#"</definedName>
    <definedName name="FDC_163_1" hidden="1">"#"</definedName>
    <definedName name="FDC_163_10" hidden="1">"#"</definedName>
    <definedName name="FDC_163_11" hidden="1">"#"</definedName>
    <definedName name="FDC_163_12" hidden="1">"#"</definedName>
    <definedName name="FDC_163_13" hidden="1">"#"</definedName>
    <definedName name="FDC_163_14" hidden="1">"#"</definedName>
    <definedName name="FDC_163_15" hidden="1">"#"</definedName>
    <definedName name="FDC_163_2" hidden="1">"#"</definedName>
    <definedName name="FDC_163_3" hidden="1">"#"</definedName>
    <definedName name="FDC_163_4" hidden="1">"#"</definedName>
    <definedName name="FDC_163_5" hidden="1">"#"</definedName>
    <definedName name="FDC_163_6" hidden="1">"#"</definedName>
    <definedName name="FDC_163_7" hidden="1">"#"</definedName>
    <definedName name="FDC_163_8" hidden="1">"#"</definedName>
    <definedName name="FDC_163_9" hidden="1">"#"</definedName>
    <definedName name="FDC_164_0" hidden="1">"#"</definedName>
    <definedName name="FDC_164_1" hidden="1">"#"</definedName>
    <definedName name="FDC_164_10" hidden="1">"#"</definedName>
    <definedName name="FDC_164_11" hidden="1">"#"</definedName>
    <definedName name="FDC_164_12" hidden="1">"#"</definedName>
    <definedName name="FDC_164_13" hidden="1">"#"</definedName>
    <definedName name="FDC_164_14" hidden="1">"#"</definedName>
    <definedName name="FDC_164_15" hidden="1">"#"</definedName>
    <definedName name="FDC_164_2" hidden="1">"#"</definedName>
    <definedName name="FDC_164_3" hidden="1">"#"</definedName>
    <definedName name="FDC_164_4" hidden="1">"#"</definedName>
    <definedName name="FDC_164_5" hidden="1">"#"</definedName>
    <definedName name="FDC_164_6" hidden="1">"#"</definedName>
    <definedName name="FDC_164_7" hidden="1">"#"</definedName>
    <definedName name="FDC_164_8" hidden="1">"#"</definedName>
    <definedName name="FDC_164_9" hidden="1">"#"</definedName>
    <definedName name="FDC_165_0" hidden="1">"#"</definedName>
    <definedName name="FDC_165_1" hidden="1">"#"</definedName>
    <definedName name="FDC_165_10" hidden="1">"#"</definedName>
    <definedName name="FDC_165_11" hidden="1">"#"</definedName>
    <definedName name="FDC_165_12" hidden="1">"#"</definedName>
    <definedName name="FDC_165_13" hidden="1">"#"</definedName>
    <definedName name="FDC_165_14" hidden="1">"#"</definedName>
    <definedName name="FDC_165_2" hidden="1">"#"</definedName>
    <definedName name="FDC_165_3" hidden="1">"#"</definedName>
    <definedName name="FDC_165_4" hidden="1">"#"</definedName>
    <definedName name="FDC_165_5" hidden="1">"#"</definedName>
    <definedName name="FDC_165_6" hidden="1">"#"</definedName>
    <definedName name="FDC_165_7" hidden="1">"#"</definedName>
    <definedName name="FDC_165_8" hidden="1">"#"</definedName>
    <definedName name="FDC_165_9" hidden="1">"#"</definedName>
    <definedName name="FDC_166_0" hidden="1">"#"</definedName>
    <definedName name="FDC_166_1" hidden="1">"#"</definedName>
    <definedName name="FDC_166_10" hidden="1">"#"</definedName>
    <definedName name="FDC_166_11" hidden="1">"#"</definedName>
    <definedName name="FDC_166_12" hidden="1">"#"</definedName>
    <definedName name="FDC_166_13" hidden="1">"#"</definedName>
    <definedName name="FDC_166_14" hidden="1">"#"</definedName>
    <definedName name="FDC_166_15" hidden="1">"#"</definedName>
    <definedName name="FDC_166_2" hidden="1">"#"</definedName>
    <definedName name="FDC_166_3" hidden="1">"#"</definedName>
    <definedName name="FDC_166_4" hidden="1">"#"</definedName>
    <definedName name="FDC_166_5" hidden="1">"#"</definedName>
    <definedName name="FDC_166_6" hidden="1">"#"</definedName>
    <definedName name="FDC_166_7" hidden="1">"#"</definedName>
    <definedName name="FDC_166_8" hidden="1">"#"</definedName>
    <definedName name="FDC_166_9" hidden="1">"#"</definedName>
    <definedName name="FDC_167_0" hidden="1">"#"</definedName>
    <definedName name="FDC_167_1" hidden="1">"#"</definedName>
    <definedName name="FDC_167_10" hidden="1">"#"</definedName>
    <definedName name="FDC_167_11" hidden="1">"#"</definedName>
    <definedName name="FDC_167_12" hidden="1">"#"</definedName>
    <definedName name="FDC_167_13" hidden="1">"#"</definedName>
    <definedName name="FDC_167_14" hidden="1">"#"</definedName>
    <definedName name="FDC_167_2" hidden="1">"#"</definedName>
    <definedName name="FDC_167_3" hidden="1">"#"</definedName>
    <definedName name="FDC_167_4" hidden="1">"#"</definedName>
    <definedName name="FDC_167_5" hidden="1">"#"</definedName>
    <definedName name="FDC_167_6" hidden="1">"#"</definedName>
    <definedName name="FDC_167_7" hidden="1">"#"</definedName>
    <definedName name="FDC_167_8" hidden="1">"#"</definedName>
    <definedName name="FDC_167_9" hidden="1">"#"</definedName>
    <definedName name="FDC_168_0" hidden="1">"#"</definedName>
    <definedName name="FDC_168_1" hidden="1">"#"</definedName>
    <definedName name="FDC_168_2" hidden="1">"#"</definedName>
    <definedName name="FDC_169_0" hidden="1">"#"</definedName>
    <definedName name="FDC_169_1" hidden="1">"#"</definedName>
    <definedName name="FDC_169_10" hidden="1">"#"</definedName>
    <definedName name="FDC_169_11" hidden="1">"#"</definedName>
    <definedName name="FDC_169_12" hidden="1">"#"</definedName>
    <definedName name="FDC_169_13" hidden="1">"#"</definedName>
    <definedName name="FDC_169_14" hidden="1">"#"</definedName>
    <definedName name="FDC_169_15" hidden="1">"#"</definedName>
    <definedName name="FDC_169_2" hidden="1">"#"</definedName>
    <definedName name="FDC_169_3" hidden="1">"#"</definedName>
    <definedName name="FDC_169_4" hidden="1">"#"</definedName>
    <definedName name="FDC_169_5" hidden="1">"#"</definedName>
    <definedName name="FDC_169_6" hidden="1">"#"</definedName>
    <definedName name="FDC_169_7" hidden="1">"#"</definedName>
    <definedName name="FDC_169_8" hidden="1">"#"</definedName>
    <definedName name="FDC_169_9" hidden="1">"#"</definedName>
    <definedName name="FDC_17_0" hidden="1">"#"</definedName>
    <definedName name="FDC_170_0" hidden="1">"#"</definedName>
    <definedName name="FDC_170_1" hidden="1">"#"</definedName>
    <definedName name="FDC_170_10" hidden="1">"#"</definedName>
    <definedName name="FDC_170_11" hidden="1">"#"</definedName>
    <definedName name="FDC_170_12" hidden="1">"#"</definedName>
    <definedName name="FDC_170_13" hidden="1">"#"</definedName>
    <definedName name="FDC_170_14" hidden="1">"#"</definedName>
    <definedName name="FDC_170_2" hidden="1">"#"</definedName>
    <definedName name="FDC_170_3" hidden="1">"#"</definedName>
    <definedName name="FDC_170_4" hidden="1">"#"</definedName>
    <definedName name="FDC_170_5" hidden="1">"#"</definedName>
    <definedName name="FDC_170_6" hidden="1">"#"</definedName>
    <definedName name="FDC_170_7" hidden="1">"#"</definedName>
    <definedName name="FDC_170_8" hidden="1">"#"</definedName>
    <definedName name="FDC_170_9" hidden="1">"#"</definedName>
    <definedName name="FDC_171_0" hidden="1">"#"</definedName>
    <definedName name="FDC_171_1" hidden="1">"#"</definedName>
    <definedName name="FDC_171_10" hidden="1">"#"</definedName>
    <definedName name="FDC_171_11" hidden="1">"#"</definedName>
    <definedName name="FDC_171_12" hidden="1">"#"</definedName>
    <definedName name="FDC_171_13" hidden="1">"#"</definedName>
    <definedName name="FDC_171_14" hidden="1">"#"</definedName>
    <definedName name="FDC_171_2" hidden="1">"#"</definedName>
    <definedName name="FDC_171_3" hidden="1">"#"</definedName>
    <definedName name="FDC_171_4" hidden="1">"#"</definedName>
    <definedName name="FDC_171_5" hidden="1">"#"</definedName>
    <definedName name="FDC_171_6" hidden="1">"#"</definedName>
    <definedName name="FDC_171_7" hidden="1">"#"</definedName>
    <definedName name="FDC_171_8" hidden="1">"#"</definedName>
    <definedName name="FDC_171_9" hidden="1">"#"</definedName>
    <definedName name="FDC_172_0" hidden="1">"#"</definedName>
    <definedName name="FDC_172_1" hidden="1">"#"</definedName>
    <definedName name="FDC_172_10" hidden="1">"#"</definedName>
    <definedName name="FDC_172_11" hidden="1">"#"</definedName>
    <definedName name="FDC_172_12" hidden="1">"#"</definedName>
    <definedName name="FDC_172_13" hidden="1">"#"</definedName>
    <definedName name="FDC_172_14" hidden="1">"#"</definedName>
    <definedName name="FDC_172_2" hidden="1">"#"</definedName>
    <definedName name="FDC_172_3" hidden="1">"#"</definedName>
    <definedName name="FDC_172_4" hidden="1">"#"</definedName>
    <definedName name="FDC_172_5" hidden="1">"#"</definedName>
    <definedName name="FDC_172_6" hidden="1">"#"</definedName>
    <definedName name="FDC_172_7" hidden="1">"#"</definedName>
    <definedName name="FDC_172_8" hidden="1">"#"</definedName>
    <definedName name="FDC_172_9" hidden="1">"#"</definedName>
    <definedName name="FDC_173_0" hidden="1">"#"</definedName>
    <definedName name="FDC_173_1" hidden="1">"#"</definedName>
    <definedName name="FDC_173_2" hidden="1">"#"</definedName>
    <definedName name="FDC_174_0" hidden="1">"#"</definedName>
    <definedName name="FDC_174_1" hidden="1">"#"</definedName>
    <definedName name="FDC_174_2" hidden="1">"#"</definedName>
    <definedName name="FDC_175_0" hidden="1">"#"</definedName>
    <definedName name="FDC_175_1" hidden="1">"#"</definedName>
    <definedName name="FDC_175_2" hidden="1">"#"</definedName>
    <definedName name="FDC_176_0" hidden="1">"#"</definedName>
    <definedName name="FDC_176_1" hidden="1">"#"</definedName>
    <definedName name="FDC_176_2" hidden="1">"#"</definedName>
    <definedName name="FDC_177_0" hidden="1">"#"</definedName>
    <definedName name="FDC_177_1" hidden="1">"#"</definedName>
    <definedName name="FDC_177_2" hidden="1">"#"</definedName>
    <definedName name="FDC_178_0" hidden="1">"#"</definedName>
    <definedName name="FDC_178_1" hidden="1">"#"</definedName>
    <definedName name="FDC_178_2" hidden="1">"#"</definedName>
    <definedName name="FDC_179_0" hidden="1">"#"</definedName>
    <definedName name="FDC_179_1" hidden="1">"#"</definedName>
    <definedName name="FDC_179_2" hidden="1">"#"</definedName>
    <definedName name="FDC_18_0" hidden="1">"#"</definedName>
    <definedName name="FDC_180_0" hidden="1">"#"</definedName>
    <definedName name="FDC_180_1" hidden="1">"#"</definedName>
    <definedName name="FDC_180_2" hidden="1">"#"</definedName>
    <definedName name="FDC_181_0" hidden="1">"#"</definedName>
    <definedName name="FDC_181_1" hidden="1">"#"</definedName>
    <definedName name="FDC_181_2" hidden="1">"#"</definedName>
    <definedName name="FDC_182_0" hidden="1">"#"</definedName>
    <definedName name="FDC_182_1" hidden="1">"#"</definedName>
    <definedName name="FDC_182_2" hidden="1">"#"</definedName>
    <definedName name="FDC_183_0" hidden="1">"#"</definedName>
    <definedName name="FDC_183_1" hidden="1">"#"</definedName>
    <definedName name="FDC_183_2" hidden="1">"#"</definedName>
    <definedName name="FDC_184_0" hidden="1">"#"</definedName>
    <definedName name="FDC_184_1" hidden="1">"#"</definedName>
    <definedName name="FDC_184_2" hidden="1">"#"</definedName>
    <definedName name="FDC_185_0" hidden="1">"#"</definedName>
    <definedName name="FDC_185_1" hidden="1">"#"</definedName>
    <definedName name="FDC_185_2" hidden="1">"#"</definedName>
    <definedName name="FDC_186_0" hidden="1">"#"</definedName>
    <definedName name="FDC_186_1" hidden="1">"#"</definedName>
    <definedName name="FDC_186_2" hidden="1">"#"</definedName>
    <definedName name="FDC_187_0" hidden="1">"#"</definedName>
    <definedName name="FDC_187_1" hidden="1">"#"</definedName>
    <definedName name="FDC_187_2" hidden="1">"#"</definedName>
    <definedName name="FDC_188_0" hidden="1">"#"</definedName>
    <definedName name="FDC_188_1" hidden="1">"#"</definedName>
    <definedName name="FDC_188_2" hidden="1">"#"</definedName>
    <definedName name="FDC_189_0" hidden="1">"#"</definedName>
    <definedName name="FDC_189_1" hidden="1">"#"</definedName>
    <definedName name="FDC_189_2" hidden="1">"#"</definedName>
    <definedName name="FDC_19_0" hidden="1">"#"</definedName>
    <definedName name="FDC_190_0" hidden="1">"#"</definedName>
    <definedName name="FDC_190_1" hidden="1">"#"</definedName>
    <definedName name="FDC_190_2" hidden="1">"#"</definedName>
    <definedName name="FDC_191_0" hidden="1">"#"</definedName>
    <definedName name="FDC_191_1" hidden="1">"#"</definedName>
    <definedName name="FDC_191_2" hidden="1">"#"</definedName>
    <definedName name="FDC_192_0" hidden="1">"#"</definedName>
    <definedName name="FDC_192_1" hidden="1">"#"</definedName>
    <definedName name="FDC_192_2" hidden="1">"#"</definedName>
    <definedName name="FDC_193_0" hidden="1">"#"</definedName>
    <definedName name="FDC_193_1" hidden="1">"#"</definedName>
    <definedName name="FDC_193_2" hidden="1">"#"</definedName>
    <definedName name="FDC_194_0" hidden="1">"#"</definedName>
    <definedName name="FDC_194_1" hidden="1">"#"</definedName>
    <definedName name="FDC_194_2" hidden="1">"#"</definedName>
    <definedName name="FDC_195_0" hidden="1">"#"</definedName>
    <definedName name="FDC_195_1" hidden="1">"#"</definedName>
    <definedName name="FDC_195_2" hidden="1">"#"</definedName>
    <definedName name="FDC_196_0" hidden="1">"#"</definedName>
    <definedName name="FDC_196_1" hidden="1">"#"</definedName>
    <definedName name="FDC_196_2" hidden="1">"#"</definedName>
    <definedName name="FDC_197_0" hidden="1">"#"</definedName>
    <definedName name="FDC_197_1" hidden="1">"#"</definedName>
    <definedName name="FDC_197_2" hidden="1">"#"</definedName>
    <definedName name="FDC_198_0" hidden="1">"#"</definedName>
    <definedName name="FDC_198_1" hidden="1">"#"</definedName>
    <definedName name="FDC_198_2" hidden="1">"#"</definedName>
    <definedName name="FDC_199_0" hidden="1">"#"</definedName>
    <definedName name="FDC_199_1" hidden="1">"#"</definedName>
    <definedName name="FDC_199_2" hidden="1">"#"</definedName>
    <definedName name="FDC_2_0" hidden="1">"#"</definedName>
    <definedName name="FDC_20_0" hidden="1">"#"</definedName>
    <definedName name="FDC_200_0" hidden="1">"#"</definedName>
    <definedName name="FDC_200_1" hidden="1">"#"</definedName>
    <definedName name="FDC_200_2" hidden="1">"#"</definedName>
    <definedName name="FDC_201_0" hidden="1">"#"</definedName>
    <definedName name="FDC_201_1" hidden="1">"#"</definedName>
    <definedName name="FDC_201_2" hidden="1">"#"</definedName>
    <definedName name="FDC_202_0" hidden="1">"#"</definedName>
    <definedName name="FDC_202_1" hidden="1">"#"</definedName>
    <definedName name="FDC_202_2" hidden="1">"#"</definedName>
    <definedName name="FDC_203_0" hidden="1">"#"</definedName>
    <definedName name="FDC_203_1" hidden="1">"#"</definedName>
    <definedName name="FDC_203_2" hidden="1">"#"</definedName>
    <definedName name="FDC_204_0" hidden="1">"#"</definedName>
    <definedName name="FDC_204_1" hidden="1">"#"</definedName>
    <definedName name="FDC_204_2" hidden="1">"#"</definedName>
    <definedName name="FDC_205_0" hidden="1">"#"</definedName>
    <definedName name="FDC_205_1" hidden="1">"#"</definedName>
    <definedName name="FDC_205_2" hidden="1">"#"</definedName>
    <definedName name="FDC_206_0" hidden="1">"#"</definedName>
    <definedName name="FDC_206_1" hidden="1">"#"</definedName>
    <definedName name="FDC_206_2" hidden="1">"#"</definedName>
    <definedName name="FDC_207_0" hidden="1">"#"</definedName>
    <definedName name="FDC_207_1" hidden="1">"#"</definedName>
    <definedName name="FDC_207_2" hidden="1">"#"</definedName>
    <definedName name="FDC_208_0" hidden="1">"#"</definedName>
    <definedName name="FDC_208_1" hidden="1">"#"</definedName>
    <definedName name="FDC_208_2" hidden="1">"#"</definedName>
    <definedName name="FDC_209_0" hidden="1">"#"</definedName>
    <definedName name="FDC_209_1" hidden="1">"#"</definedName>
    <definedName name="FDC_209_2" hidden="1">"#"</definedName>
    <definedName name="FDC_21_0" hidden="1">"#"</definedName>
    <definedName name="FDC_210_0" hidden="1">"#"</definedName>
    <definedName name="FDC_210_1" hidden="1">"#"</definedName>
    <definedName name="FDC_211_0" hidden="1">"#"</definedName>
    <definedName name="FDC_211_1" hidden="1">"#"</definedName>
    <definedName name="FDC_211_2" hidden="1">"#"</definedName>
    <definedName name="FDC_212_0" hidden="1">"#"</definedName>
    <definedName name="FDC_212_1" hidden="1">"#"</definedName>
    <definedName name="FDC_212_2" hidden="1">"#"</definedName>
    <definedName name="FDC_213_0" hidden="1">"#"</definedName>
    <definedName name="FDC_213_1" hidden="1">"#"</definedName>
    <definedName name="FDC_213_2" hidden="1">"#"</definedName>
    <definedName name="FDC_214_0" hidden="1">"#"</definedName>
    <definedName name="FDC_214_1" hidden="1">"#"</definedName>
    <definedName name="FDC_214_2" hidden="1">"#"</definedName>
    <definedName name="FDC_215_0" hidden="1">"#"</definedName>
    <definedName name="FDC_216_0" hidden="1">"#"</definedName>
    <definedName name="FDC_217_0" hidden="1">"#"</definedName>
    <definedName name="FDC_218_0" hidden="1">"#"</definedName>
    <definedName name="FDC_218_1" hidden="1">"#"</definedName>
    <definedName name="FDC_218_2" hidden="1">"#"</definedName>
    <definedName name="FDC_219_0" hidden="1">"#"</definedName>
    <definedName name="FDC_219_1" hidden="1">"#"</definedName>
    <definedName name="FDC_219_2" hidden="1">"#"</definedName>
    <definedName name="FDC_22_0" hidden="1">"#"</definedName>
    <definedName name="FDC_220_0" hidden="1">"#"</definedName>
    <definedName name="FDC_221_0" hidden="1">"#"</definedName>
    <definedName name="FDC_222_0" hidden="1">"#"</definedName>
    <definedName name="FDC_223_0" hidden="1">"#"</definedName>
    <definedName name="FDC_223_1" hidden="1">"#"</definedName>
    <definedName name="FDC_223_2" hidden="1">"#"</definedName>
    <definedName name="FDC_224_0" hidden="1">"#"</definedName>
    <definedName name="FDC_224_1" hidden="1">"#"</definedName>
    <definedName name="FDC_224_2" hidden="1">"#"</definedName>
    <definedName name="FDC_225_0" hidden="1">"#"</definedName>
    <definedName name="FDC_226_0" hidden="1">"#"</definedName>
    <definedName name="FDC_227_0" hidden="1">"#"</definedName>
    <definedName name="FDC_228_0" hidden="1">"#"</definedName>
    <definedName name="FDC_228_1" hidden="1">"#"</definedName>
    <definedName name="FDC_228_2" hidden="1">"#"</definedName>
    <definedName name="FDC_229_0" hidden="1">"#"</definedName>
    <definedName name="FDC_229_1" hidden="1">"#"</definedName>
    <definedName name="FDC_229_2" hidden="1">"#"</definedName>
    <definedName name="FDC_23_0" hidden="1">"#"</definedName>
    <definedName name="FDC_230_0" hidden="1">"#"</definedName>
    <definedName name="FDC_231_0" hidden="1">"#"</definedName>
    <definedName name="FDC_232_0" hidden="1">"#"</definedName>
    <definedName name="FDC_233_0" hidden="1">"#"</definedName>
    <definedName name="FDC_233_1" hidden="1">"#"</definedName>
    <definedName name="FDC_233_2" hidden="1">"#"</definedName>
    <definedName name="FDC_234_0" hidden="1">"#"</definedName>
    <definedName name="FDC_234_1" hidden="1">"#"</definedName>
    <definedName name="FDC_234_2" hidden="1">"#"</definedName>
    <definedName name="FDC_235_0" hidden="1">"#"</definedName>
    <definedName name="FDC_236_0" hidden="1">"#"</definedName>
    <definedName name="FDC_237_0" hidden="1">"#"</definedName>
    <definedName name="FDC_238_0" hidden="1">"#"</definedName>
    <definedName name="FDC_238_1" hidden="1">"#"</definedName>
    <definedName name="FDC_238_10" hidden="1">"#"</definedName>
    <definedName name="FDC_238_11" hidden="1">"#"</definedName>
    <definedName name="FDC_238_12" hidden="1">"#"</definedName>
    <definedName name="FDC_238_13" hidden="1">"#"</definedName>
    <definedName name="FDC_238_14" hidden="1">"#"</definedName>
    <definedName name="FDC_238_2" hidden="1">"#"</definedName>
    <definedName name="FDC_238_3" hidden="1">"#"</definedName>
    <definedName name="FDC_238_4" hidden="1">"#"</definedName>
    <definedName name="FDC_238_5" hidden="1">"#"</definedName>
    <definedName name="FDC_238_6" hidden="1">"#"</definedName>
    <definedName name="FDC_238_7" hidden="1">"#"</definedName>
    <definedName name="FDC_238_8" hidden="1">"#"</definedName>
    <definedName name="FDC_238_9" hidden="1">"#"</definedName>
    <definedName name="FDC_239_0" hidden="1">"#"</definedName>
    <definedName name="FDC_239_1" hidden="1">"#"</definedName>
    <definedName name="FDC_239_10" hidden="1">"#"</definedName>
    <definedName name="FDC_239_11" hidden="1">"#"</definedName>
    <definedName name="FDC_239_12" hidden="1">"#"</definedName>
    <definedName name="FDC_239_13" hidden="1">"#"</definedName>
    <definedName name="FDC_239_14" hidden="1">"#"</definedName>
    <definedName name="FDC_239_2" hidden="1">"#"</definedName>
    <definedName name="FDC_239_3" hidden="1">"#"</definedName>
    <definedName name="FDC_239_4" hidden="1">"#"</definedName>
    <definedName name="FDC_239_5" hidden="1">"#"</definedName>
    <definedName name="FDC_239_6" hidden="1">"#"</definedName>
    <definedName name="FDC_239_7" hidden="1">"#"</definedName>
    <definedName name="FDC_239_8" hidden="1">"#"</definedName>
    <definedName name="FDC_239_9" hidden="1">"#"</definedName>
    <definedName name="FDC_24_0" hidden="1">"#"</definedName>
    <definedName name="FDC_240_0" hidden="1">"#"</definedName>
    <definedName name="FDC_241_0" hidden="1">"#"</definedName>
    <definedName name="FDC_242_0" hidden="1">"#"</definedName>
    <definedName name="FDC_243_0" hidden="1">"#"</definedName>
    <definedName name="FDC_243_1" hidden="1">"#"</definedName>
    <definedName name="FDC_243_10" hidden="1">"#"</definedName>
    <definedName name="FDC_243_11" hidden="1">"#"</definedName>
    <definedName name="FDC_243_12" hidden="1">"#"</definedName>
    <definedName name="FDC_243_13" hidden="1">"#"</definedName>
    <definedName name="FDC_243_14" hidden="1">"#"</definedName>
    <definedName name="FDC_243_2" hidden="1">"#"</definedName>
    <definedName name="FDC_243_3" hidden="1">"#"</definedName>
    <definedName name="FDC_243_4" hidden="1">"#"</definedName>
    <definedName name="FDC_243_5" hidden="1">"#"</definedName>
    <definedName name="FDC_243_6" hidden="1">"#"</definedName>
    <definedName name="FDC_243_7" hidden="1">"#"</definedName>
    <definedName name="FDC_243_8" hidden="1">"#"</definedName>
    <definedName name="FDC_243_9" hidden="1">"#"</definedName>
    <definedName name="FDC_244_0" hidden="1">"#"</definedName>
    <definedName name="FDC_244_1" hidden="1">"#"</definedName>
    <definedName name="FDC_244_2" hidden="1">"#"</definedName>
    <definedName name="FDC_245_0" hidden="1">"#"</definedName>
    <definedName name="FDC_246_0" hidden="1">"#"</definedName>
    <definedName name="FDC_247_0" hidden="1">"#"</definedName>
    <definedName name="FDC_248_0" hidden="1">"#"</definedName>
    <definedName name="FDC_248_1" hidden="1">"#"</definedName>
    <definedName name="FDC_248_2" hidden="1">"#"</definedName>
    <definedName name="FDC_249_0" hidden="1">"#"</definedName>
    <definedName name="FDC_249_1" hidden="1">"#"</definedName>
    <definedName name="FDC_249_10" hidden="1">"#"</definedName>
    <definedName name="FDC_249_11" hidden="1">"#"</definedName>
    <definedName name="FDC_249_12" hidden="1">"#"</definedName>
    <definedName name="FDC_249_13" hidden="1">"#"</definedName>
    <definedName name="FDC_249_14" hidden="1">"#"</definedName>
    <definedName name="FDC_249_2" hidden="1">"#"</definedName>
    <definedName name="FDC_249_3" hidden="1">"#"</definedName>
    <definedName name="FDC_249_4" hidden="1">"#"</definedName>
    <definedName name="FDC_249_5" hidden="1">"#"</definedName>
    <definedName name="FDC_249_6" hidden="1">"#"</definedName>
    <definedName name="FDC_249_7" hidden="1">"#"</definedName>
    <definedName name="FDC_249_8" hidden="1">"#"</definedName>
    <definedName name="FDC_249_9" hidden="1">"#"</definedName>
    <definedName name="FDC_25_0" hidden="1">"#"</definedName>
    <definedName name="FDC_250_0" hidden="1">"#"</definedName>
    <definedName name="FDC_251_0" hidden="1">"#"</definedName>
    <definedName name="FDC_252_0" hidden="1">"#"</definedName>
    <definedName name="FDC_253_0" hidden="1">"#"</definedName>
    <definedName name="FDC_253_1" hidden="1">"#"</definedName>
    <definedName name="FDC_253_2" hidden="1">"#"</definedName>
    <definedName name="FDC_254_0" hidden="1">"#"</definedName>
    <definedName name="FDC_254_1" hidden="1">"#"</definedName>
    <definedName name="FDC_254_2" hidden="1">"#"</definedName>
    <definedName name="FDC_255_0" hidden="1">"#"</definedName>
    <definedName name="FDC_255_1" hidden="1">"#"</definedName>
    <definedName name="FDC_255_2" hidden="1">"#"</definedName>
    <definedName name="FDC_256_0" hidden="1">"#"</definedName>
    <definedName name="FDC_256_1" hidden="1">"#"</definedName>
    <definedName name="FDC_256_2" hidden="1">"#"</definedName>
    <definedName name="FDC_257_0" hidden="1">"#"</definedName>
    <definedName name="FDC_257_1" hidden="1">"#"</definedName>
    <definedName name="FDC_257_2" hidden="1">"#"</definedName>
    <definedName name="FDC_258_0" hidden="1">"#"</definedName>
    <definedName name="FDC_258_1" hidden="1">"#"</definedName>
    <definedName name="FDC_258_2" hidden="1">"#"</definedName>
    <definedName name="FDC_259_0" hidden="1">"#"</definedName>
    <definedName name="FDC_259_1" hidden="1">"#"</definedName>
    <definedName name="FDC_259_2" hidden="1">"#"</definedName>
    <definedName name="FDC_26_0" hidden="1">"#"</definedName>
    <definedName name="FDC_260_0" hidden="1">"#"</definedName>
    <definedName name="FDC_260_1" hidden="1">"#"</definedName>
    <definedName name="FDC_260_2" hidden="1">"#"</definedName>
    <definedName name="FDC_261_0" hidden="1">"#"</definedName>
    <definedName name="FDC_261_1" hidden="1">"#"</definedName>
    <definedName name="FDC_261_2" hidden="1">"#"</definedName>
    <definedName name="FDC_262_0" hidden="1">"#"</definedName>
    <definedName name="FDC_262_1" hidden="1">"#"</definedName>
    <definedName name="FDC_262_2" hidden="1">"#"</definedName>
    <definedName name="FDC_263_0" hidden="1">"#"</definedName>
    <definedName name="FDC_263_1" hidden="1">"#"</definedName>
    <definedName name="FDC_263_2" hidden="1">"#"</definedName>
    <definedName name="FDC_264_0" hidden="1">"#"</definedName>
    <definedName name="FDC_264_1" hidden="1">"#"</definedName>
    <definedName name="FDC_264_2" hidden="1">"#"</definedName>
    <definedName name="FDC_265_0" hidden="1">"#"</definedName>
    <definedName name="FDC_265_1" hidden="1">"#"</definedName>
    <definedName name="FDC_265_2" hidden="1">"#"</definedName>
    <definedName name="FDC_266_0" hidden="1">"#"</definedName>
    <definedName name="FDC_266_1" hidden="1">"#"</definedName>
    <definedName name="FDC_266_2" hidden="1">"#"</definedName>
    <definedName name="FDC_267_0" hidden="1">"#"</definedName>
    <definedName name="FDC_267_1" hidden="1">"#"</definedName>
    <definedName name="FDC_267_2" hidden="1">"#"</definedName>
    <definedName name="FDC_268_0" hidden="1">"#"</definedName>
    <definedName name="FDC_268_1" hidden="1">"#"</definedName>
    <definedName name="FDC_268_2" hidden="1">"#"</definedName>
    <definedName name="FDC_269_0" hidden="1">"#"</definedName>
    <definedName name="FDC_269_1" hidden="1">"#"</definedName>
    <definedName name="FDC_269_2" hidden="1">"#"</definedName>
    <definedName name="FDC_27_0" hidden="1">"#"</definedName>
    <definedName name="FDC_270_0" hidden="1">"#"</definedName>
    <definedName name="FDC_270_1" hidden="1">"#"</definedName>
    <definedName name="FDC_270_2" hidden="1">"#"</definedName>
    <definedName name="FDC_271_0" hidden="1">"#"</definedName>
    <definedName name="FDC_271_1" hidden="1">"#"</definedName>
    <definedName name="FDC_271_2" hidden="1">"#"</definedName>
    <definedName name="FDC_272_0" hidden="1">"#"</definedName>
    <definedName name="FDC_272_1" hidden="1">"#"</definedName>
    <definedName name="FDC_272_2" hidden="1">"#"</definedName>
    <definedName name="FDC_273_0" hidden="1">"#"</definedName>
    <definedName name="FDC_273_1" hidden="1">"#"</definedName>
    <definedName name="FDC_273_10" hidden="1">"#"</definedName>
    <definedName name="FDC_273_11" hidden="1">"#"</definedName>
    <definedName name="FDC_273_12" hidden="1">"#"</definedName>
    <definedName name="FDC_273_13" hidden="1">"#"</definedName>
    <definedName name="FDC_273_14" hidden="1">"#"</definedName>
    <definedName name="FDC_273_2" hidden="1">"#"</definedName>
    <definedName name="FDC_273_3" hidden="1">"#"</definedName>
    <definedName name="FDC_273_4" hidden="1">"#"</definedName>
    <definedName name="FDC_273_5" hidden="1">"#"</definedName>
    <definedName name="FDC_273_6" hidden="1">"#"</definedName>
    <definedName name="FDC_273_7" hidden="1">"#"</definedName>
    <definedName name="FDC_273_8" hidden="1">"#"</definedName>
    <definedName name="FDC_273_9" hidden="1">"#"</definedName>
    <definedName name="FDC_274_0" hidden="1">"#"</definedName>
    <definedName name="FDC_274_1" hidden="1">"#"</definedName>
    <definedName name="FDC_274_2" hidden="1">"#"</definedName>
    <definedName name="FDC_275_0" hidden="1">"#"</definedName>
    <definedName name="FDC_275_1" hidden="1">"#"</definedName>
    <definedName name="FDC_275_2" hidden="1">"#"</definedName>
    <definedName name="FDC_276_0" hidden="1">"#"</definedName>
    <definedName name="FDC_277_0" hidden="1">"#"</definedName>
    <definedName name="FDC_278_0" hidden="1">"#"</definedName>
    <definedName name="FDC_279_0" hidden="1">"#"</definedName>
    <definedName name="FDC_279_1" hidden="1">"#"</definedName>
    <definedName name="FDC_279_2" hidden="1">"#"</definedName>
    <definedName name="FDC_28_0" hidden="1">"#"</definedName>
    <definedName name="FDC_280_0" hidden="1">"#"</definedName>
    <definedName name="FDC_280_1" hidden="1">"#"</definedName>
    <definedName name="FDC_280_2" hidden="1">"#"</definedName>
    <definedName name="FDC_281_0" hidden="1">"#"</definedName>
    <definedName name="FDC_281_1" hidden="1">"#"</definedName>
    <definedName name="FDC_281_2" hidden="1">"#"</definedName>
    <definedName name="FDC_282_0" hidden="1">"#"</definedName>
    <definedName name="FDC_282_1" hidden="1">"#"</definedName>
    <definedName name="FDC_282_2" hidden="1">"#"</definedName>
    <definedName name="FDC_283_0" hidden="1">"#"</definedName>
    <definedName name="FDC_283_1" hidden="1">"#"</definedName>
    <definedName name="FDC_283_2" hidden="1">"#"</definedName>
    <definedName name="FDC_284_0" hidden="1">"#"</definedName>
    <definedName name="FDC_284_1" hidden="1">"#"</definedName>
    <definedName name="FDC_284_10" hidden="1">"#"</definedName>
    <definedName name="FDC_284_11" hidden="1">"#"</definedName>
    <definedName name="FDC_284_12" hidden="1">"#"</definedName>
    <definedName name="FDC_284_13" hidden="1">"#"</definedName>
    <definedName name="FDC_284_14" hidden="1">"#"</definedName>
    <definedName name="FDC_284_15" hidden="1">"#"</definedName>
    <definedName name="FDC_284_16" hidden="1">"#"</definedName>
    <definedName name="FDC_284_17" hidden="1">"#"</definedName>
    <definedName name="FDC_284_18" hidden="1">"#"</definedName>
    <definedName name="FDC_284_19" hidden="1">"#"</definedName>
    <definedName name="FDC_284_2" hidden="1">"#"</definedName>
    <definedName name="FDC_284_20" hidden="1">"#"</definedName>
    <definedName name="FDC_284_21" hidden="1">"#"</definedName>
    <definedName name="FDC_284_22" hidden="1">"#"</definedName>
    <definedName name="FDC_284_23" hidden="1">"#"</definedName>
    <definedName name="FDC_284_24" hidden="1">"#"</definedName>
    <definedName name="FDC_284_25" hidden="1">"#"</definedName>
    <definedName name="FDC_284_26" hidden="1">"#"</definedName>
    <definedName name="FDC_284_3" hidden="1">"#"</definedName>
    <definedName name="FDC_284_4" hidden="1">"#"</definedName>
    <definedName name="FDC_284_5" hidden="1">"#"</definedName>
    <definedName name="FDC_284_6" hidden="1">"#"</definedName>
    <definedName name="FDC_284_7" hidden="1">"#"</definedName>
    <definedName name="FDC_284_8" hidden="1">"#"</definedName>
    <definedName name="FDC_284_9" hidden="1">"#"</definedName>
    <definedName name="FDC_285_0" hidden="1">"#"</definedName>
    <definedName name="FDC_285_1" hidden="1">"#"</definedName>
    <definedName name="FDC_285_10" hidden="1">"#"</definedName>
    <definedName name="FDC_285_11" hidden="1">"#"</definedName>
    <definedName name="FDC_285_12" hidden="1">"#"</definedName>
    <definedName name="FDC_285_13" hidden="1">"#"</definedName>
    <definedName name="FDC_285_14" hidden="1">"#"</definedName>
    <definedName name="FDC_285_15" hidden="1">"#"</definedName>
    <definedName name="FDC_285_16" hidden="1">"#"</definedName>
    <definedName name="FDC_285_17" hidden="1">"#"</definedName>
    <definedName name="FDC_285_18" hidden="1">"#"</definedName>
    <definedName name="FDC_285_19" hidden="1">"#"</definedName>
    <definedName name="FDC_285_2" hidden="1">"#"</definedName>
    <definedName name="FDC_285_20" hidden="1">"#"</definedName>
    <definedName name="FDC_285_21" hidden="1">"#"</definedName>
    <definedName name="FDC_285_22" hidden="1">"#"</definedName>
    <definedName name="FDC_285_23" hidden="1">"#"</definedName>
    <definedName name="FDC_285_24" hidden="1">"#"</definedName>
    <definedName name="FDC_285_25" hidden="1">"#"</definedName>
    <definedName name="FDC_285_26" hidden="1">"#"</definedName>
    <definedName name="FDC_285_3" hidden="1">"#"</definedName>
    <definedName name="FDC_285_4" hidden="1">"#"</definedName>
    <definedName name="FDC_285_5" hidden="1">"#"</definedName>
    <definedName name="FDC_285_6" hidden="1">"#"</definedName>
    <definedName name="FDC_285_7" hidden="1">"#"</definedName>
    <definedName name="FDC_285_8" hidden="1">"#"</definedName>
    <definedName name="FDC_285_9" hidden="1">"#"</definedName>
    <definedName name="FDC_286_0" hidden="1">"#"</definedName>
    <definedName name="FDC_286_1" hidden="1">"#"</definedName>
    <definedName name="FDC_286_10" hidden="1">"#"</definedName>
    <definedName name="FDC_286_11" hidden="1">"#"</definedName>
    <definedName name="FDC_286_12" hidden="1">"#"</definedName>
    <definedName name="FDC_286_13" hidden="1">"#"</definedName>
    <definedName name="FDC_286_14" hidden="1">"#"</definedName>
    <definedName name="FDC_286_15" hidden="1">"#"</definedName>
    <definedName name="FDC_286_16" hidden="1">"#"</definedName>
    <definedName name="FDC_286_17" hidden="1">"#"</definedName>
    <definedName name="FDC_286_18" hidden="1">"#"</definedName>
    <definedName name="FDC_286_19" hidden="1">"#"</definedName>
    <definedName name="FDC_286_2" hidden="1">"#"</definedName>
    <definedName name="FDC_286_20" hidden="1">"#"</definedName>
    <definedName name="FDC_286_21" hidden="1">"#"</definedName>
    <definedName name="FDC_286_22" hidden="1">"#"</definedName>
    <definedName name="FDC_286_23" hidden="1">"#"</definedName>
    <definedName name="FDC_286_24" hidden="1">"#"</definedName>
    <definedName name="FDC_286_25" hidden="1">"#"</definedName>
    <definedName name="FDC_286_3" hidden="1">"#"</definedName>
    <definedName name="FDC_286_4" hidden="1">"#"</definedName>
    <definedName name="FDC_286_5" hidden="1">"#"</definedName>
    <definedName name="FDC_286_6" hidden="1">"#"</definedName>
    <definedName name="FDC_286_7" hidden="1">"#"</definedName>
    <definedName name="FDC_286_8" hidden="1">"#"</definedName>
    <definedName name="FDC_286_9" hidden="1">"#"</definedName>
    <definedName name="FDC_287_0" hidden="1">"#"</definedName>
    <definedName name="FDC_287_1" hidden="1">"#"</definedName>
    <definedName name="FDC_287_10" hidden="1">"#"</definedName>
    <definedName name="FDC_287_11" hidden="1">"#"</definedName>
    <definedName name="FDC_287_12" hidden="1">"#"</definedName>
    <definedName name="FDC_287_13" hidden="1">"#"</definedName>
    <definedName name="FDC_287_14" hidden="1">"#"</definedName>
    <definedName name="FDC_287_15" hidden="1">"#"</definedName>
    <definedName name="FDC_287_16" hidden="1">"#"</definedName>
    <definedName name="FDC_287_17" hidden="1">"#"</definedName>
    <definedName name="FDC_287_18" hidden="1">"#"</definedName>
    <definedName name="FDC_287_19" hidden="1">"#"</definedName>
    <definedName name="FDC_287_2" hidden="1">"#"</definedName>
    <definedName name="FDC_287_20" hidden="1">"#"</definedName>
    <definedName name="FDC_287_21" hidden="1">"#"</definedName>
    <definedName name="FDC_287_22" hidden="1">"#"</definedName>
    <definedName name="FDC_287_23" hidden="1">"#"</definedName>
    <definedName name="FDC_287_24" hidden="1">"#"</definedName>
    <definedName name="FDC_287_3" hidden="1">"#"</definedName>
    <definedName name="FDC_287_4" hidden="1">"#"</definedName>
    <definedName name="FDC_287_5" hidden="1">"#"</definedName>
    <definedName name="FDC_287_6" hidden="1">"#"</definedName>
    <definedName name="FDC_287_7" hidden="1">"#"</definedName>
    <definedName name="FDC_287_8" hidden="1">"#"</definedName>
    <definedName name="FDC_287_9" hidden="1">"#"</definedName>
    <definedName name="FDC_288_0" hidden="1">"#"</definedName>
    <definedName name="FDC_288_1" hidden="1">"#"</definedName>
    <definedName name="FDC_288_2" hidden="1">"#"</definedName>
    <definedName name="FDC_289_0" hidden="1">"#"</definedName>
    <definedName name="FDC_289_1" hidden="1">"#"</definedName>
    <definedName name="FDC_289_10" hidden="1">"#"</definedName>
    <definedName name="FDC_289_11" hidden="1">"#"</definedName>
    <definedName name="FDC_289_12" hidden="1">"#"</definedName>
    <definedName name="FDC_289_13" hidden="1">"#"</definedName>
    <definedName name="FDC_289_14" hidden="1">"#"</definedName>
    <definedName name="FDC_289_15" hidden="1">"#"</definedName>
    <definedName name="FDC_289_16" hidden="1">"#"</definedName>
    <definedName name="FDC_289_17" hidden="1">"#"</definedName>
    <definedName name="FDC_289_18" hidden="1">"#"</definedName>
    <definedName name="FDC_289_19" hidden="1">"#"</definedName>
    <definedName name="FDC_289_2" hidden="1">"#"</definedName>
    <definedName name="FDC_289_20" hidden="1">"#"</definedName>
    <definedName name="FDC_289_21" hidden="1">"#"</definedName>
    <definedName name="FDC_289_22" hidden="1">"#"</definedName>
    <definedName name="FDC_289_23" hidden="1">"#"</definedName>
    <definedName name="FDC_289_24" hidden="1">"#"</definedName>
    <definedName name="FDC_289_25" hidden="1">"#"</definedName>
    <definedName name="FDC_289_26" hidden="1">"#"</definedName>
    <definedName name="FDC_289_3" hidden="1">"#"</definedName>
    <definedName name="FDC_289_4" hidden="1">"#"</definedName>
    <definedName name="FDC_289_5" hidden="1">"#"</definedName>
    <definedName name="FDC_289_6" hidden="1">"#"</definedName>
    <definedName name="FDC_289_7" hidden="1">"#"</definedName>
    <definedName name="FDC_289_8" hidden="1">"#"</definedName>
    <definedName name="FDC_289_9" hidden="1">"#"</definedName>
    <definedName name="FDC_29_0" hidden="1">"#"</definedName>
    <definedName name="FDC_290_0" hidden="1">"#"</definedName>
    <definedName name="FDC_290_1" hidden="1">"#"</definedName>
    <definedName name="FDC_290_10" hidden="1">"#"</definedName>
    <definedName name="FDC_290_11" hidden="1">"#"</definedName>
    <definedName name="FDC_290_12" hidden="1">"#"</definedName>
    <definedName name="FDC_290_13" hidden="1">"#"</definedName>
    <definedName name="FDC_290_14" hidden="1">"#"</definedName>
    <definedName name="FDC_290_15" hidden="1">"#"</definedName>
    <definedName name="FDC_290_16" hidden="1">"#"</definedName>
    <definedName name="FDC_290_17" hidden="1">"#"</definedName>
    <definedName name="FDC_290_18" hidden="1">"#"</definedName>
    <definedName name="FDC_290_19" hidden="1">"#"</definedName>
    <definedName name="FDC_290_2" hidden="1">"#"</definedName>
    <definedName name="FDC_290_20" hidden="1">"#"</definedName>
    <definedName name="FDC_290_21" hidden="1">"#"</definedName>
    <definedName name="FDC_290_22" hidden="1">"#"</definedName>
    <definedName name="FDC_290_23" hidden="1">"#"</definedName>
    <definedName name="FDC_290_24" hidden="1">"#"</definedName>
    <definedName name="FDC_290_25" hidden="1">"#"</definedName>
    <definedName name="FDC_290_3" hidden="1">"#"</definedName>
    <definedName name="FDC_290_4" hidden="1">"#"</definedName>
    <definedName name="FDC_290_5" hidden="1">"#"</definedName>
    <definedName name="FDC_290_6" hidden="1">"#"</definedName>
    <definedName name="FDC_290_7" hidden="1">"#"</definedName>
    <definedName name="FDC_290_8" hidden="1">"#"</definedName>
    <definedName name="FDC_290_9" hidden="1">"#"</definedName>
    <definedName name="FDC_291_0" hidden="1">"#"</definedName>
    <definedName name="FDC_291_1" hidden="1">"#"</definedName>
    <definedName name="FDC_291_10" hidden="1">"#"</definedName>
    <definedName name="FDC_291_11" hidden="1">"#"</definedName>
    <definedName name="FDC_291_12" hidden="1">"#"</definedName>
    <definedName name="FDC_291_13" hidden="1">"#"</definedName>
    <definedName name="FDC_291_14" hidden="1">"#"</definedName>
    <definedName name="FDC_291_15" hidden="1">"#"</definedName>
    <definedName name="FDC_291_16" hidden="1">"#"</definedName>
    <definedName name="FDC_291_17" hidden="1">"#"</definedName>
    <definedName name="FDC_291_18" hidden="1">"#"</definedName>
    <definedName name="FDC_291_19" hidden="1">"#"</definedName>
    <definedName name="FDC_291_2" hidden="1">"#"</definedName>
    <definedName name="FDC_291_20" hidden="1">"#"</definedName>
    <definedName name="FDC_291_21" hidden="1">"#"</definedName>
    <definedName name="FDC_291_22" hidden="1">"#"</definedName>
    <definedName name="FDC_291_23" hidden="1">"#"</definedName>
    <definedName name="FDC_291_24" hidden="1">"#"</definedName>
    <definedName name="FDC_291_3" hidden="1">"#"</definedName>
    <definedName name="FDC_291_4" hidden="1">"#"</definedName>
    <definedName name="FDC_291_5" hidden="1">"#"</definedName>
    <definedName name="FDC_291_6" hidden="1">"#"</definedName>
    <definedName name="FDC_291_7" hidden="1">"#"</definedName>
    <definedName name="FDC_291_8" hidden="1">"#"</definedName>
    <definedName name="FDC_291_9" hidden="1">"#"</definedName>
    <definedName name="FDC_292_0" hidden="1">"#"</definedName>
    <definedName name="FDC_292_1" hidden="1">"#"</definedName>
    <definedName name="FDC_292_2" hidden="1">"#"</definedName>
    <definedName name="FDC_293_0" hidden="1">"#"</definedName>
    <definedName name="FDC_293_1" hidden="1">"#"</definedName>
    <definedName name="FDC_293_2" hidden="1">"#"</definedName>
    <definedName name="FDC_294_0" hidden="1">"#"</definedName>
    <definedName name="FDC_294_1" hidden="1">"#"</definedName>
    <definedName name="FDC_294_2" hidden="1">"#"</definedName>
    <definedName name="FDC_295_0" hidden="1">"#"</definedName>
    <definedName name="FDC_296_0" hidden="1">"#"</definedName>
    <definedName name="FDC_297_0" hidden="1">"#"</definedName>
    <definedName name="FDC_298_0" hidden="1">"#"</definedName>
    <definedName name="FDC_299_0" hidden="1">"#"</definedName>
    <definedName name="FDC_299_1" hidden="1">"#"</definedName>
    <definedName name="FDC_299_10" hidden="1">"#"</definedName>
    <definedName name="FDC_299_11" hidden="1">"#"</definedName>
    <definedName name="FDC_299_12" hidden="1">"#"</definedName>
    <definedName name="FDC_299_13" hidden="1">"#"</definedName>
    <definedName name="FDC_299_14" hidden="1">"#"</definedName>
    <definedName name="FDC_299_15" hidden="1">"#"</definedName>
    <definedName name="FDC_299_16" hidden="1">"#"</definedName>
    <definedName name="FDC_299_17" hidden="1">"#"</definedName>
    <definedName name="FDC_299_18" hidden="1">"#"</definedName>
    <definedName name="FDC_299_19" hidden="1">"#"</definedName>
    <definedName name="FDC_299_2" hidden="1">"#"</definedName>
    <definedName name="FDC_299_20" hidden="1">"#"</definedName>
    <definedName name="FDC_299_21" hidden="1">"#"</definedName>
    <definedName name="FDC_299_22" hidden="1">"#"</definedName>
    <definedName name="FDC_299_23" hidden="1">"#"</definedName>
    <definedName name="FDC_299_24" hidden="1">"#"</definedName>
    <definedName name="FDC_299_25" hidden="1">"#"</definedName>
    <definedName name="FDC_299_26" hidden="1">"#"</definedName>
    <definedName name="FDC_299_3" hidden="1">"#"</definedName>
    <definedName name="FDC_299_4" hidden="1">"#"</definedName>
    <definedName name="FDC_299_5" hidden="1">"#"</definedName>
    <definedName name="FDC_299_6" hidden="1">"#"</definedName>
    <definedName name="FDC_299_7" hidden="1">"#"</definedName>
    <definedName name="FDC_299_8" hidden="1">"#"</definedName>
    <definedName name="FDC_299_9" hidden="1">"#"</definedName>
    <definedName name="FDC_3_0" hidden="1">"#"</definedName>
    <definedName name="FDC_30_0" hidden="1">"#"</definedName>
    <definedName name="FDC_300_0" hidden="1">"#"</definedName>
    <definedName name="FDC_300_1" hidden="1">"#"</definedName>
    <definedName name="FDC_300_10" hidden="1">"#"</definedName>
    <definedName name="FDC_300_11" hidden="1">"#"</definedName>
    <definedName name="FDC_300_12" hidden="1">"#"</definedName>
    <definedName name="FDC_300_13" hidden="1">"#"</definedName>
    <definedName name="FDC_300_14" hidden="1">"#"</definedName>
    <definedName name="FDC_300_15" hidden="1">"#"</definedName>
    <definedName name="FDC_300_16" hidden="1">"#"</definedName>
    <definedName name="FDC_300_17" hidden="1">"#"</definedName>
    <definedName name="FDC_300_18" hidden="1">"#"</definedName>
    <definedName name="FDC_300_19" hidden="1">"#"</definedName>
    <definedName name="FDC_300_2" hidden="1">"#"</definedName>
    <definedName name="FDC_300_20" hidden="1">"#"</definedName>
    <definedName name="FDC_300_21" hidden="1">"#"</definedName>
    <definedName name="FDC_300_22" hidden="1">"#"</definedName>
    <definedName name="FDC_300_23" hidden="1">"#"</definedName>
    <definedName name="FDC_300_24" hidden="1">"#"</definedName>
    <definedName name="FDC_300_25" hidden="1">"#"</definedName>
    <definedName name="FDC_300_26" hidden="1">"#"</definedName>
    <definedName name="FDC_300_3" hidden="1">"#"</definedName>
    <definedName name="FDC_300_4" hidden="1">"#"</definedName>
    <definedName name="FDC_300_5" hidden="1">"#"</definedName>
    <definedName name="FDC_300_6" hidden="1">"#"</definedName>
    <definedName name="FDC_300_7" hidden="1">"#"</definedName>
    <definedName name="FDC_300_8" hidden="1">"#"</definedName>
    <definedName name="FDC_300_9" hidden="1">"#"</definedName>
    <definedName name="FDC_301_0" hidden="1">"#"</definedName>
    <definedName name="FDC_301_1" hidden="1">"#"</definedName>
    <definedName name="FDC_301_10" hidden="1">"#"</definedName>
    <definedName name="FDC_301_11" hidden="1">"#"</definedName>
    <definedName name="FDC_301_12" hidden="1">"#"</definedName>
    <definedName name="FDC_301_13" hidden="1">"#"</definedName>
    <definedName name="FDC_301_14" hidden="1">"#"</definedName>
    <definedName name="FDC_301_15" hidden="1">"#"</definedName>
    <definedName name="FDC_301_16" hidden="1">"#"</definedName>
    <definedName name="FDC_301_17" hidden="1">"#"</definedName>
    <definedName name="FDC_301_18" hidden="1">"#"</definedName>
    <definedName name="FDC_301_19" hidden="1">"#"</definedName>
    <definedName name="FDC_301_2" hidden="1">"#"</definedName>
    <definedName name="FDC_301_20" hidden="1">"#"</definedName>
    <definedName name="FDC_301_21" hidden="1">"#"</definedName>
    <definedName name="FDC_301_22" hidden="1">"#"</definedName>
    <definedName name="FDC_301_23" hidden="1">"#"</definedName>
    <definedName name="FDC_301_24" hidden="1">"#"</definedName>
    <definedName name="FDC_301_25" hidden="1">"#"</definedName>
    <definedName name="FDC_301_3" hidden="1">"#"</definedName>
    <definedName name="FDC_301_4" hidden="1">"#"</definedName>
    <definedName name="FDC_301_5" hidden="1">"#"</definedName>
    <definedName name="FDC_301_6" hidden="1">"#"</definedName>
    <definedName name="FDC_301_7" hidden="1">"#"</definedName>
    <definedName name="FDC_301_8" hidden="1">"#"</definedName>
    <definedName name="FDC_301_9" hidden="1">"#"</definedName>
    <definedName name="FDC_302_0" hidden="1">"#"</definedName>
    <definedName name="FDC_302_1" hidden="1">"#"</definedName>
    <definedName name="FDC_302_10" hidden="1">"#"</definedName>
    <definedName name="FDC_302_11" hidden="1">"#"</definedName>
    <definedName name="FDC_302_12" hidden="1">"#"</definedName>
    <definedName name="FDC_302_13" hidden="1">"#"</definedName>
    <definedName name="FDC_302_14" hidden="1">"#"</definedName>
    <definedName name="FDC_302_15" hidden="1">"#"</definedName>
    <definedName name="FDC_302_16" hidden="1">"#"</definedName>
    <definedName name="FDC_302_17" hidden="1">"#"</definedName>
    <definedName name="FDC_302_18" hidden="1">"#"</definedName>
    <definedName name="FDC_302_19" hidden="1">"#"</definedName>
    <definedName name="FDC_302_2" hidden="1">"#"</definedName>
    <definedName name="FDC_302_20" hidden="1">"#"</definedName>
    <definedName name="FDC_302_21" hidden="1">"#"</definedName>
    <definedName name="FDC_302_22" hidden="1">"#"</definedName>
    <definedName name="FDC_302_23" hidden="1">"#"</definedName>
    <definedName name="FDC_302_24" hidden="1">"#"</definedName>
    <definedName name="FDC_302_3" hidden="1">"#"</definedName>
    <definedName name="FDC_302_4" hidden="1">"#"</definedName>
    <definedName name="FDC_302_5" hidden="1">"#"</definedName>
    <definedName name="FDC_302_6" hidden="1">"#"</definedName>
    <definedName name="FDC_302_7" hidden="1">"#"</definedName>
    <definedName name="FDC_302_8" hidden="1">"#"</definedName>
    <definedName name="FDC_302_9" hidden="1">"#"</definedName>
    <definedName name="FDC_303_0" hidden="1">"#"</definedName>
    <definedName name="FDC_303_1" hidden="1">"#"</definedName>
    <definedName name="FDC_303_2" hidden="1">"#"</definedName>
    <definedName name="FDC_304_0" hidden="1">"#"</definedName>
    <definedName name="FDC_304_1" hidden="1">"#"</definedName>
    <definedName name="FDC_304_2" hidden="1">"#"</definedName>
    <definedName name="FDC_305_0" hidden="1">"#"</definedName>
    <definedName name="FDC_305_1" hidden="1">"#"</definedName>
    <definedName name="FDC_305_10" hidden="1">"#"</definedName>
    <definedName name="FDC_305_11" hidden="1">"#"</definedName>
    <definedName name="FDC_305_12" hidden="1">"#"</definedName>
    <definedName name="FDC_305_13" hidden="1">"#"</definedName>
    <definedName name="FDC_305_14" hidden="1">"#"</definedName>
    <definedName name="FDC_305_2" hidden="1">"#"</definedName>
    <definedName name="FDC_305_3" hidden="1">"#"</definedName>
    <definedName name="FDC_305_4" hidden="1">"#"</definedName>
    <definedName name="FDC_305_5" hidden="1">"#"</definedName>
    <definedName name="FDC_305_6" hidden="1">"#"</definedName>
    <definedName name="FDC_305_7" hidden="1">"#"</definedName>
    <definedName name="FDC_305_8" hidden="1">"#"</definedName>
    <definedName name="FDC_305_9" hidden="1">"#"</definedName>
    <definedName name="FDC_306_0" hidden="1">"#"</definedName>
    <definedName name="FDC_306_1" hidden="1">"#"</definedName>
    <definedName name="FDC_306_10" hidden="1">"#"</definedName>
    <definedName name="FDC_306_11" hidden="1">"#"</definedName>
    <definedName name="FDC_306_12" hidden="1">"#"</definedName>
    <definedName name="FDC_306_13" hidden="1">"#"</definedName>
    <definedName name="FDC_306_14" hidden="1">"#"</definedName>
    <definedName name="FDC_306_2" hidden="1">"#"</definedName>
    <definedName name="FDC_306_3" hidden="1">"#"</definedName>
    <definedName name="FDC_306_4" hidden="1">"#"</definedName>
    <definedName name="FDC_306_5" hidden="1">"#"</definedName>
    <definedName name="FDC_306_6" hidden="1">"#"</definedName>
    <definedName name="FDC_306_7" hidden="1">"#"</definedName>
    <definedName name="FDC_306_8" hidden="1">"#"</definedName>
    <definedName name="FDC_306_9" hidden="1">"#"</definedName>
    <definedName name="FDC_307_0" hidden="1">"#"</definedName>
    <definedName name="FDC_307_1" hidden="1">"#"</definedName>
    <definedName name="FDC_307_2" hidden="1">"#"</definedName>
    <definedName name="FDC_308_0" hidden="1">"#"</definedName>
    <definedName name="FDC_308_1" hidden="1">"#"</definedName>
    <definedName name="FDC_308_2" hidden="1">"#"</definedName>
    <definedName name="FDC_309_0" hidden="1">"#"</definedName>
    <definedName name="FDC_309_1" hidden="1">"#"</definedName>
    <definedName name="FDC_309_2" hidden="1">"#"</definedName>
    <definedName name="FDC_31_0" hidden="1">"#"</definedName>
    <definedName name="FDC_310_0" hidden="1">"#"</definedName>
    <definedName name="FDC_310_1" hidden="1">"#"</definedName>
    <definedName name="FDC_310_10" hidden="1">"#"</definedName>
    <definedName name="FDC_310_11" hidden="1">"#"</definedName>
    <definedName name="FDC_310_12" hidden="1">"#"</definedName>
    <definedName name="FDC_310_13" hidden="1">"#"</definedName>
    <definedName name="FDC_310_14" hidden="1">"#"</definedName>
    <definedName name="FDC_310_2" hidden="1">"#"</definedName>
    <definedName name="FDC_310_3" hidden="1">"#"</definedName>
    <definedName name="FDC_310_4" hidden="1">"#"</definedName>
    <definedName name="FDC_310_5" hidden="1">"#"</definedName>
    <definedName name="FDC_310_6" hidden="1">"#"</definedName>
    <definedName name="FDC_310_7" hidden="1">"#"</definedName>
    <definedName name="FDC_310_8" hidden="1">"#"</definedName>
    <definedName name="FDC_310_9" hidden="1">"#"</definedName>
    <definedName name="FDC_311_0" hidden="1">"#"</definedName>
    <definedName name="FDC_311_1" hidden="1">"#"</definedName>
    <definedName name="FDC_311_2" hidden="1">"#"</definedName>
    <definedName name="FDC_312_0" hidden="1">"#"</definedName>
    <definedName name="FDC_312_1" hidden="1">"#"</definedName>
    <definedName name="FDC_312_2" hidden="1">"#"</definedName>
    <definedName name="FDC_313_0" hidden="1">"#"</definedName>
    <definedName name="FDC_314_0" hidden="1">"#"</definedName>
    <definedName name="FDC_315_0" hidden="1">"#"</definedName>
    <definedName name="FDC_316_0" hidden="1">"#"</definedName>
    <definedName name="FDC_317_0" hidden="1">"#"</definedName>
    <definedName name="FDC_317_1" hidden="1">"#"</definedName>
    <definedName name="FDC_317_2" hidden="1">"#"</definedName>
    <definedName name="FDC_318_0" hidden="1">"#"</definedName>
    <definedName name="FDC_318_1" hidden="1">"#"</definedName>
    <definedName name="FDC_318_2" hidden="1">"#"</definedName>
    <definedName name="FDC_319_0" hidden="1">"#"</definedName>
    <definedName name="FDC_319_1" hidden="1">"#"</definedName>
    <definedName name="FDC_319_2" hidden="1">"#"</definedName>
    <definedName name="FDC_32_0" hidden="1">"#"</definedName>
    <definedName name="FDC_320_0" hidden="1">"#"</definedName>
    <definedName name="FDC_320_1" hidden="1">"#"</definedName>
    <definedName name="FDC_320_2" hidden="1">"#"</definedName>
    <definedName name="FDC_321_0" hidden="1">"#"</definedName>
    <definedName name="FDC_321_1" hidden="1">"#"</definedName>
    <definedName name="FDC_321_2" hidden="1">"#"</definedName>
    <definedName name="FDC_322_0" hidden="1">"#"</definedName>
    <definedName name="FDC_322_1" hidden="1">"#"</definedName>
    <definedName name="FDC_322_2" hidden="1">"#"</definedName>
    <definedName name="FDC_323_0" hidden="1">"#"</definedName>
    <definedName name="FDC_323_1" hidden="1">"#"</definedName>
    <definedName name="FDC_323_2" hidden="1">"#"</definedName>
    <definedName name="FDC_324_0" hidden="1">"#"</definedName>
    <definedName name="FDC_326_0" hidden="1">"#"</definedName>
    <definedName name="FDC_326_1" hidden="1">"#"</definedName>
    <definedName name="FDC_326_2" hidden="1">"#"</definedName>
    <definedName name="FDC_326_3" hidden="1">"#"</definedName>
    <definedName name="FDC_326_4" hidden="1">"#"</definedName>
    <definedName name="FDC_326_5" hidden="1">"#"</definedName>
    <definedName name="FDC_326_6" hidden="1">"#"</definedName>
    <definedName name="FDC_327_0" hidden="1">"#"</definedName>
    <definedName name="FDC_327_1" hidden="1">"#"</definedName>
    <definedName name="FDC_327_2" hidden="1">"#"</definedName>
    <definedName name="FDC_327_3" hidden="1">"#"</definedName>
    <definedName name="FDC_327_4" hidden="1">"#"</definedName>
    <definedName name="FDC_327_5" hidden="1">"#"</definedName>
    <definedName name="FDC_327_6" hidden="1">"#"</definedName>
    <definedName name="FDC_328_0" hidden="1">"#"</definedName>
    <definedName name="FDC_329_0" hidden="1">"#"</definedName>
    <definedName name="FDC_33_0" hidden="1">"#"</definedName>
    <definedName name="FDC_330_0" hidden="1">"#"</definedName>
    <definedName name="FDC_331_0" hidden="1">"#"</definedName>
    <definedName name="FDC_332_0" hidden="1">"#"</definedName>
    <definedName name="FDC_333_0" hidden="1">"#"</definedName>
    <definedName name="FDC_334_0" hidden="1">"#"</definedName>
    <definedName name="FDC_335_0" hidden="1">"#"</definedName>
    <definedName name="FDC_336_0" hidden="1">"#"</definedName>
    <definedName name="FDC_337_0" hidden="1">"#"</definedName>
    <definedName name="FDC_338_0" hidden="1">"#"</definedName>
    <definedName name="FDC_339_0" hidden="1">"#"</definedName>
    <definedName name="FDC_34_0" hidden="1">"#"</definedName>
    <definedName name="FDC_340_0" hidden="1">"#"</definedName>
    <definedName name="FDC_341_0" hidden="1">"#"</definedName>
    <definedName name="FDC_342_0" hidden="1">"#"</definedName>
    <definedName name="FDC_343_0" hidden="1">"#"</definedName>
    <definedName name="FDC_344_0" hidden="1">"#"</definedName>
    <definedName name="FDC_345_0" hidden="1">"#"</definedName>
    <definedName name="FDC_346_0" hidden="1">"#"</definedName>
    <definedName name="FDC_347_0" hidden="1">"#"</definedName>
    <definedName name="FDC_348_0" hidden="1">"#"</definedName>
    <definedName name="FDC_349_0" hidden="1">"#"</definedName>
    <definedName name="FDC_35_0" hidden="1">"#"</definedName>
    <definedName name="FDC_350_0" hidden="1">"#"</definedName>
    <definedName name="FDC_350_1" hidden="1">"#"</definedName>
    <definedName name="FDC_350_10" hidden="1">"#"</definedName>
    <definedName name="FDC_350_11" hidden="1">"#"</definedName>
    <definedName name="FDC_350_12" hidden="1">"#"</definedName>
    <definedName name="FDC_350_13" hidden="1">"#"</definedName>
    <definedName name="FDC_350_14" hidden="1">"#"</definedName>
    <definedName name="FDC_350_2" hidden="1">"#"</definedName>
    <definedName name="FDC_350_3" hidden="1">"#"</definedName>
    <definedName name="FDC_350_4" hidden="1">"#"</definedName>
    <definedName name="FDC_350_5" hidden="1">"#"</definedName>
    <definedName name="FDC_350_6" hidden="1">"#"</definedName>
    <definedName name="FDC_350_7" hidden="1">"#"</definedName>
    <definedName name="FDC_350_8" hidden="1">"#"</definedName>
    <definedName name="FDC_350_9" hidden="1">"#"</definedName>
    <definedName name="FDC_351_0" hidden="1">"#"</definedName>
    <definedName name="FDC_351_1" hidden="1">"#"</definedName>
    <definedName name="FDC_351_10" hidden="1">"#"</definedName>
    <definedName name="FDC_351_11" hidden="1">"#"</definedName>
    <definedName name="FDC_351_12" hidden="1">"#"</definedName>
    <definedName name="FDC_351_13" hidden="1">"#"</definedName>
    <definedName name="FDC_351_14" hidden="1">"#"</definedName>
    <definedName name="FDC_351_2" hidden="1">"#"</definedName>
    <definedName name="FDC_351_3" hidden="1">"#"</definedName>
    <definedName name="FDC_351_4" hidden="1">"#"</definedName>
    <definedName name="FDC_351_5" hidden="1">"#"</definedName>
    <definedName name="FDC_351_6" hidden="1">"#"</definedName>
    <definedName name="FDC_351_7" hidden="1">"#"</definedName>
    <definedName name="FDC_351_8" hidden="1">"#"</definedName>
    <definedName name="FDC_351_9" hidden="1">"#"</definedName>
    <definedName name="FDC_352_0" hidden="1">"#"</definedName>
    <definedName name="FDC_352_1" hidden="1">"#"</definedName>
    <definedName name="FDC_352_10" hidden="1">"#"</definedName>
    <definedName name="FDC_352_11" hidden="1">"#"</definedName>
    <definedName name="FDC_352_12" hidden="1">"#"</definedName>
    <definedName name="FDC_352_13" hidden="1">"#"</definedName>
    <definedName name="FDC_352_14" hidden="1">"#"</definedName>
    <definedName name="FDC_352_2" hidden="1">"#"</definedName>
    <definedName name="FDC_352_3" hidden="1">"#"</definedName>
    <definedName name="FDC_352_4" hidden="1">"#"</definedName>
    <definedName name="FDC_352_5" hidden="1">"#"</definedName>
    <definedName name="FDC_352_6" hidden="1">"#"</definedName>
    <definedName name="FDC_352_7" hidden="1">"#"</definedName>
    <definedName name="FDC_352_8" hidden="1">"#"</definedName>
    <definedName name="FDC_352_9" hidden="1">"#"</definedName>
    <definedName name="FDC_353_0" hidden="1">"#"</definedName>
    <definedName name="FDC_353_1" hidden="1">"#"</definedName>
    <definedName name="FDC_353_10" hidden="1">"#"</definedName>
    <definedName name="FDC_353_11" hidden="1">"#"</definedName>
    <definedName name="FDC_353_12" hidden="1">"#"</definedName>
    <definedName name="FDC_353_13" hidden="1">"#"</definedName>
    <definedName name="FDC_353_14" hidden="1">"#"</definedName>
    <definedName name="FDC_353_2" hidden="1">"#"</definedName>
    <definedName name="FDC_353_3" hidden="1">"#"</definedName>
    <definedName name="FDC_353_4" hidden="1">"#"</definedName>
    <definedName name="FDC_353_5" hidden="1">"#"</definedName>
    <definedName name="FDC_353_6" hidden="1">"#"</definedName>
    <definedName name="FDC_353_7" hidden="1">"#"</definedName>
    <definedName name="FDC_353_8" hidden="1">"#"</definedName>
    <definedName name="FDC_353_9" hidden="1">"#"</definedName>
    <definedName name="FDC_354_0" hidden="1">"#"</definedName>
    <definedName name="FDC_354_1" hidden="1">"#"</definedName>
    <definedName name="FDC_354_10" hidden="1">"#"</definedName>
    <definedName name="FDC_354_11" hidden="1">"#"</definedName>
    <definedName name="FDC_354_12" hidden="1">"#"</definedName>
    <definedName name="FDC_354_13" hidden="1">"#"</definedName>
    <definedName name="FDC_354_14" hidden="1">"#"</definedName>
    <definedName name="FDC_354_2" hidden="1">"#"</definedName>
    <definedName name="FDC_354_3" hidden="1">"#"</definedName>
    <definedName name="FDC_354_4" hidden="1">"#"</definedName>
    <definedName name="FDC_354_5" hidden="1">"#"</definedName>
    <definedName name="FDC_354_6" hidden="1">"#"</definedName>
    <definedName name="FDC_354_7" hidden="1">"#"</definedName>
    <definedName name="FDC_354_8" hidden="1">"#"</definedName>
    <definedName name="FDC_354_9" hidden="1">"#"</definedName>
    <definedName name="FDC_355_0" hidden="1">"#"</definedName>
    <definedName name="FDC_355_1" hidden="1">"#"</definedName>
    <definedName name="FDC_355_10" hidden="1">"#"</definedName>
    <definedName name="FDC_355_11" hidden="1">"#"</definedName>
    <definedName name="FDC_355_12" hidden="1">"#"</definedName>
    <definedName name="FDC_355_13" hidden="1">"#"</definedName>
    <definedName name="FDC_355_14" hidden="1">"#"</definedName>
    <definedName name="FDC_355_2" hidden="1">"#"</definedName>
    <definedName name="FDC_355_3" hidden="1">"#"</definedName>
    <definedName name="FDC_355_4" hidden="1">"#"</definedName>
    <definedName name="FDC_355_5" hidden="1">"#"</definedName>
    <definedName name="FDC_355_6" hidden="1">"#"</definedName>
    <definedName name="FDC_355_7" hidden="1">"#"</definedName>
    <definedName name="FDC_355_8" hidden="1">"#"</definedName>
    <definedName name="FDC_355_9" hidden="1">"#"</definedName>
    <definedName name="FDC_356_0" hidden="1">"#"</definedName>
    <definedName name="FDC_356_1" hidden="1">"#"</definedName>
    <definedName name="FDC_356_10" hidden="1">"#"</definedName>
    <definedName name="FDC_356_11" hidden="1">"#"</definedName>
    <definedName name="FDC_356_12" hidden="1">"#"</definedName>
    <definedName name="FDC_356_13" hidden="1">"#"</definedName>
    <definedName name="FDC_356_14" hidden="1">"#"</definedName>
    <definedName name="FDC_356_2" hidden="1">"#"</definedName>
    <definedName name="FDC_356_3" hidden="1">"#"</definedName>
    <definedName name="FDC_356_4" hidden="1">"#"</definedName>
    <definedName name="FDC_356_5" hidden="1">"#"</definedName>
    <definedName name="FDC_356_6" hidden="1">"#"</definedName>
    <definedName name="FDC_356_7" hidden="1">"#"</definedName>
    <definedName name="FDC_356_8" hidden="1">"#"</definedName>
    <definedName name="FDC_356_9" hidden="1">"#"</definedName>
    <definedName name="FDC_357_0" hidden="1">"#"</definedName>
    <definedName name="FDC_357_1" hidden="1">"#"</definedName>
    <definedName name="FDC_357_10" hidden="1">"#"</definedName>
    <definedName name="FDC_357_11" hidden="1">"#"</definedName>
    <definedName name="FDC_357_12" hidden="1">"#"</definedName>
    <definedName name="FDC_357_13" hidden="1">"#"</definedName>
    <definedName name="FDC_357_14" hidden="1">"#"</definedName>
    <definedName name="FDC_357_2" hidden="1">"#"</definedName>
    <definedName name="FDC_357_3" hidden="1">"#"</definedName>
    <definedName name="FDC_357_4" hidden="1">"#"</definedName>
    <definedName name="FDC_357_5" hidden="1">"#"</definedName>
    <definedName name="FDC_357_6" hidden="1">"#"</definedName>
    <definedName name="FDC_357_7" hidden="1">"#"</definedName>
    <definedName name="FDC_357_8" hidden="1">"#"</definedName>
    <definedName name="FDC_357_9" hidden="1">"#"</definedName>
    <definedName name="FDC_358_0" hidden="1">"#"</definedName>
    <definedName name="FDC_358_1" hidden="1">"#"</definedName>
    <definedName name="FDC_358_10" hidden="1">"#"</definedName>
    <definedName name="FDC_358_11" hidden="1">"#"</definedName>
    <definedName name="FDC_358_12" hidden="1">"#"</definedName>
    <definedName name="FDC_358_13" hidden="1">"#"</definedName>
    <definedName name="FDC_358_14" hidden="1">"#"</definedName>
    <definedName name="FDC_358_2" hidden="1">"#"</definedName>
    <definedName name="FDC_358_3" hidden="1">"#"</definedName>
    <definedName name="FDC_358_4" hidden="1">"#"</definedName>
    <definedName name="FDC_358_5" hidden="1">"#"</definedName>
    <definedName name="FDC_358_6" hidden="1">"#"</definedName>
    <definedName name="FDC_358_7" hidden="1">"#"</definedName>
    <definedName name="FDC_358_8" hidden="1">"#"</definedName>
    <definedName name="FDC_358_9" hidden="1">"#"</definedName>
    <definedName name="FDC_359_0" hidden="1">"#"</definedName>
    <definedName name="FDC_359_1" hidden="1">"#"</definedName>
    <definedName name="FDC_359_10" hidden="1">"#"</definedName>
    <definedName name="FDC_359_11" hidden="1">"#"</definedName>
    <definedName name="FDC_359_12" hidden="1">"#"</definedName>
    <definedName name="FDC_359_13" hidden="1">"#"</definedName>
    <definedName name="FDC_359_14" hidden="1">"#"</definedName>
    <definedName name="FDC_359_2" hidden="1">"#"</definedName>
    <definedName name="FDC_359_3" hidden="1">"#"</definedName>
    <definedName name="FDC_359_4" hidden="1">"#"</definedName>
    <definedName name="FDC_359_5" hidden="1">"#"</definedName>
    <definedName name="FDC_359_6" hidden="1">"#"</definedName>
    <definedName name="FDC_359_7" hidden="1">"#"</definedName>
    <definedName name="FDC_359_8" hidden="1">"#"</definedName>
    <definedName name="FDC_359_9" hidden="1">"#"</definedName>
    <definedName name="FDC_36_0" hidden="1">"#"</definedName>
    <definedName name="FDC_360_0" hidden="1">"#"</definedName>
    <definedName name="FDC_360_1" hidden="1">"#"</definedName>
    <definedName name="FDC_360_10" hidden="1">"#"</definedName>
    <definedName name="FDC_360_11" hidden="1">"#"</definedName>
    <definedName name="FDC_360_12" hidden="1">"#"</definedName>
    <definedName name="FDC_360_13" hidden="1">"#"</definedName>
    <definedName name="FDC_360_14" hidden="1">"#"</definedName>
    <definedName name="FDC_360_2" hidden="1">"#"</definedName>
    <definedName name="FDC_360_3" hidden="1">"#"</definedName>
    <definedName name="FDC_360_4" hidden="1">"#"</definedName>
    <definedName name="FDC_360_5" hidden="1">"#"</definedName>
    <definedName name="FDC_360_6" hidden="1">"#"</definedName>
    <definedName name="FDC_360_7" hidden="1">"#"</definedName>
    <definedName name="FDC_360_8" hidden="1">"#"</definedName>
    <definedName name="FDC_360_9" hidden="1">"#"</definedName>
    <definedName name="FDC_361_0" hidden="1">"#"</definedName>
    <definedName name="FDC_361_1" hidden="1">"#"</definedName>
    <definedName name="FDC_361_10" hidden="1">"#"</definedName>
    <definedName name="FDC_361_11" hidden="1">"#"</definedName>
    <definedName name="FDC_361_12" hidden="1">"#"</definedName>
    <definedName name="FDC_361_13" hidden="1">"#"</definedName>
    <definedName name="FDC_361_14" hidden="1">"#"</definedName>
    <definedName name="FDC_361_2" hidden="1">"#"</definedName>
    <definedName name="FDC_361_3" hidden="1">"#"</definedName>
    <definedName name="FDC_361_4" hidden="1">"#"</definedName>
    <definedName name="FDC_361_5" hidden="1">"#"</definedName>
    <definedName name="FDC_361_6" hidden="1">"#"</definedName>
    <definedName name="FDC_361_7" hidden="1">"#"</definedName>
    <definedName name="FDC_361_8" hidden="1">"#"</definedName>
    <definedName name="FDC_361_9" hidden="1">"#"</definedName>
    <definedName name="FDC_362_0" hidden="1">"#"</definedName>
    <definedName name="FDC_362_1" hidden="1">"#"</definedName>
    <definedName name="FDC_362_10" hidden="1">"#"</definedName>
    <definedName name="FDC_362_11" hidden="1">"#"</definedName>
    <definedName name="FDC_362_12" hidden="1">"#"</definedName>
    <definedName name="FDC_362_13" hidden="1">"#"</definedName>
    <definedName name="FDC_362_14" hidden="1">"#"</definedName>
    <definedName name="FDC_362_2" hidden="1">"#"</definedName>
    <definedName name="FDC_362_3" hidden="1">"#"</definedName>
    <definedName name="FDC_362_4" hidden="1">"#"</definedName>
    <definedName name="FDC_362_5" hidden="1">"#"</definedName>
    <definedName name="FDC_362_6" hidden="1">"#"</definedName>
    <definedName name="FDC_362_7" hidden="1">"#"</definedName>
    <definedName name="FDC_362_8" hidden="1">"#"</definedName>
    <definedName name="FDC_362_9" hidden="1">"#"</definedName>
    <definedName name="FDC_363_0" hidden="1">"#"</definedName>
    <definedName name="FDC_363_1" hidden="1">"#"</definedName>
    <definedName name="FDC_363_10" hidden="1">"#"</definedName>
    <definedName name="FDC_363_11" hidden="1">"#"</definedName>
    <definedName name="FDC_363_12" hidden="1">"#"</definedName>
    <definedName name="FDC_363_13" hidden="1">"#"</definedName>
    <definedName name="FDC_363_14" hidden="1">"#"</definedName>
    <definedName name="FDC_363_2" hidden="1">"#"</definedName>
    <definedName name="FDC_363_3" hidden="1">"#"</definedName>
    <definedName name="FDC_363_4" hidden="1">"#"</definedName>
    <definedName name="FDC_363_5" hidden="1">"#"</definedName>
    <definedName name="FDC_363_6" hidden="1">"#"</definedName>
    <definedName name="FDC_363_7" hidden="1">"#"</definedName>
    <definedName name="FDC_363_8" hidden="1">"#"</definedName>
    <definedName name="FDC_363_9" hidden="1">"#"</definedName>
    <definedName name="FDC_364_0" hidden="1">"#"</definedName>
    <definedName name="FDC_364_1" hidden="1">"#"</definedName>
    <definedName name="FDC_364_10" hidden="1">"#"</definedName>
    <definedName name="FDC_364_11" hidden="1">"#"</definedName>
    <definedName name="FDC_364_12" hidden="1">"#"</definedName>
    <definedName name="FDC_364_13" hidden="1">"#"</definedName>
    <definedName name="FDC_364_14" hidden="1">"#"</definedName>
    <definedName name="FDC_364_2" hidden="1">"#"</definedName>
    <definedName name="FDC_364_3" hidden="1">"#"</definedName>
    <definedName name="FDC_364_4" hidden="1">"#"</definedName>
    <definedName name="FDC_364_5" hidden="1">"#"</definedName>
    <definedName name="FDC_364_6" hidden="1">"#"</definedName>
    <definedName name="FDC_364_7" hidden="1">"#"</definedName>
    <definedName name="FDC_364_8" hidden="1">"#"</definedName>
    <definedName name="FDC_364_9" hidden="1">"#"</definedName>
    <definedName name="FDC_365_0" hidden="1">"#"</definedName>
    <definedName name="FDC_365_1" hidden="1">"#"</definedName>
    <definedName name="FDC_365_10" hidden="1">"#"</definedName>
    <definedName name="FDC_365_11" hidden="1">"#"</definedName>
    <definedName name="FDC_365_12" hidden="1">"#"</definedName>
    <definedName name="FDC_365_13" hidden="1">"#"</definedName>
    <definedName name="FDC_365_14" hidden="1">"#"</definedName>
    <definedName name="FDC_365_2" hidden="1">"#"</definedName>
    <definedName name="FDC_365_3" hidden="1">"#"</definedName>
    <definedName name="FDC_365_4" hidden="1">"#"</definedName>
    <definedName name="FDC_365_5" hidden="1">"#"</definedName>
    <definedName name="FDC_365_6" hidden="1">"#"</definedName>
    <definedName name="FDC_365_7" hidden="1">"#"</definedName>
    <definedName name="FDC_365_8" hidden="1">"#"</definedName>
    <definedName name="FDC_365_9" hidden="1">"#"</definedName>
    <definedName name="FDC_366_0" hidden="1">"#"</definedName>
    <definedName name="FDC_366_1" hidden="1">"#"</definedName>
    <definedName name="FDC_366_10" hidden="1">"#"</definedName>
    <definedName name="FDC_366_11" hidden="1">"#"</definedName>
    <definedName name="FDC_366_12" hidden="1">"#"</definedName>
    <definedName name="FDC_366_13" hidden="1">"#"</definedName>
    <definedName name="FDC_366_14" hidden="1">"#"</definedName>
    <definedName name="FDC_366_2" hidden="1">"#"</definedName>
    <definedName name="FDC_366_3" hidden="1">"#"</definedName>
    <definedName name="FDC_366_4" hidden="1">"#"</definedName>
    <definedName name="FDC_366_5" hidden="1">"#"</definedName>
    <definedName name="FDC_366_6" hidden="1">"#"</definedName>
    <definedName name="FDC_366_7" hidden="1">"#"</definedName>
    <definedName name="FDC_366_8" hidden="1">"#"</definedName>
    <definedName name="FDC_366_9" hidden="1">"#"</definedName>
    <definedName name="FDC_367_0" hidden="1">"#"</definedName>
    <definedName name="FDC_367_1" hidden="1">"#"</definedName>
    <definedName name="FDC_367_10" hidden="1">"#"</definedName>
    <definedName name="FDC_367_11" hidden="1">"#"</definedName>
    <definedName name="FDC_367_12" hidden="1">"#"</definedName>
    <definedName name="FDC_367_13" hidden="1">"#"</definedName>
    <definedName name="FDC_367_14" hidden="1">"#"</definedName>
    <definedName name="FDC_367_2" hidden="1">"#"</definedName>
    <definedName name="FDC_367_3" hidden="1">"#"</definedName>
    <definedName name="FDC_367_4" hidden="1">"#"</definedName>
    <definedName name="FDC_367_5" hidden="1">"#"</definedName>
    <definedName name="FDC_367_6" hidden="1">"#"</definedName>
    <definedName name="FDC_367_7" hidden="1">"#"</definedName>
    <definedName name="FDC_367_8" hidden="1">"#"</definedName>
    <definedName name="FDC_367_9" hidden="1">"#"</definedName>
    <definedName name="FDC_368_0" hidden="1">"#"</definedName>
    <definedName name="FDC_368_1" hidden="1">"#"</definedName>
    <definedName name="FDC_368_10" hidden="1">"#"</definedName>
    <definedName name="FDC_368_11" hidden="1">"#"</definedName>
    <definedName name="FDC_368_12" hidden="1">"#"</definedName>
    <definedName name="FDC_368_13" hidden="1">"#"</definedName>
    <definedName name="FDC_368_14" hidden="1">"#"</definedName>
    <definedName name="FDC_368_2" hidden="1">"#"</definedName>
    <definedName name="FDC_368_3" hidden="1">"#"</definedName>
    <definedName name="FDC_368_4" hidden="1">"#"</definedName>
    <definedName name="FDC_368_5" hidden="1">"#"</definedName>
    <definedName name="FDC_368_6" hidden="1">"#"</definedName>
    <definedName name="FDC_368_7" hidden="1">"#"</definedName>
    <definedName name="FDC_368_8" hidden="1">"#"</definedName>
    <definedName name="FDC_368_9" hidden="1">"#"</definedName>
    <definedName name="FDC_369_0" hidden="1">"#"</definedName>
    <definedName name="FDC_369_1" hidden="1">"#"</definedName>
    <definedName name="FDC_369_10" hidden="1">"#"</definedName>
    <definedName name="FDC_369_11" hidden="1">"#"</definedName>
    <definedName name="FDC_369_12" hidden="1">"#"</definedName>
    <definedName name="FDC_369_13" hidden="1">"#"</definedName>
    <definedName name="FDC_369_14" hidden="1">"#"</definedName>
    <definedName name="FDC_369_2" hidden="1">"#"</definedName>
    <definedName name="FDC_369_3" hidden="1">"#"</definedName>
    <definedName name="FDC_369_4" hidden="1">"#"</definedName>
    <definedName name="FDC_369_5" hidden="1">"#"</definedName>
    <definedName name="FDC_369_6" hidden="1">"#"</definedName>
    <definedName name="FDC_369_7" hidden="1">"#"</definedName>
    <definedName name="FDC_369_8" hidden="1">"#"</definedName>
    <definedName name="FDC_369_9" hidden="1">"#"</definedName>
    <definedName name="FDC_37_0" hidden="1">"#"</definedName>
    <definedName name="FDC_370_0" hidden="1">"#"</definedName>
    <definedName name="FDC_370_1" hidden="1">"#"</definedName>
    <definedName name="FDC_370_10" hidden="1">"#"</definedName>
    <definedName name="FDC_370_11" hidden="1">"#"</definedName>
    <definedName name="FDC_370_12" hidden="1">"#"</definedName>
    <definedName name="FDC_370_13" hidden="1">"#"</definedName>
    <definedName name="FDC_370_14" hidden="1">"#"</definedName>
    <definedName name="FDC_370_2" hidden="1">"#"</definedName>
    <definedName name="FDC_370_3" hidden="1">"#"</definedName>
    <definedName name="FDC_370_4" hidden="1">"#"</definedName>
    <definedName name="FDC_370_5" hidden="1">"#"</definedName>
    <definedName name="FDC_370_6" hidden="1">"#"</definedName>
    <definedName name="FDC_370_7" hidden="1">"#"</definedName>
    <definedName name="FDC_370_8" hidden="1">"#"</definedName>
    <definedName name="FDC_370_9" hidden="1">"#"</definedName>
    <definedName name="FDC_371_0" hidden="1">"#"</definedName>
    <definedName name="FDC_371_1" hidden="1">"#"</definedName>
    <definedName name="FDC_371_10" hidden="1">"#"</definedName>
    <definedName name="FDC_371_11" hidden="1">"#"</definedName>
    <definedName name="FDC_371_12" hidden="1">"#"</definedName>
    <definedName name="FDC_371_13" hidden="1">"#"</definedName>
    <definedName name="FDC_371_14" hidden="1">"#"</definedName>
    <definedName name="FDC_371_2" hidden="1">"#"</definedName>
    <definedName name="FDC_371_3" hidden="1">"#"</definedName>
    <definedName name="FDC_371_4" hidden="1">"#"</definedName>
    <definedName name="FDC_371_5" hidden="1">"#"</definedName>
    <definedName name="FDC_371_6" hidden="1">"#"</definedName>
    <definedName name="FDC_371_7" hidden="1">"#"</definedName>
    <definedName name="FDC_371_8" hidden="1">"#"</definedName>
    <definedName name="FDC_371_9" hidden="1">"#"</definedName>
    <definedName name="FDC_372_0" hidden="1">"#"</definedName>
    <definedName name="FDC_372_1" hidden="1">"#"</definedName>
    <definedName name="FDC_372_10" hidden="1">"#"</definedName>
    <definedName name="FDC_372_11" hidden="1">"#"</definedName>
    <definedName name="FDC_372_12" hidden="1">"#"</definedName>
    <definedName name="FDC_372_13" hidden="1">"#"</definedName>
    <definedName name="FDC_372_14" hidden="1">"#"</definedName>
    <definedName name="FDC_372_2" hidden="1">"#"</definedName>
    <definedName name="FDC_372_3" hidden="1">"#"</definedName>
    <definedName name="FDC_372_4" hidden="1">"#"</definedName>
    <definedName name="FDC_372_5" hidden="1">"#"</definedName>
    <definedName name="FDC_372_6" hidden="1">"#"</definedName>
    <definedName name="FDC_372_7" hidden="1">"#"</definedName>
    <definedName name="FDC_372_8" hidden="1">"#"</definedName>
    <definedName name="FDC_372_9" hidden="1">"#"</definedName>
    <definedName name="FDC_373_0" hidden="1">"#"</definedName>
    <definedName name="FDC_373_1" hidden="1">"#"</definedName>
    <definedName name="FDC_373_10" hidden="1">"#"</definedName>
    <definedName name="FDC_373_11" hidden="1">"#"</definedName>
    <definedName name="FDC_373_12" hidden="1">"#"</definedName>
    <definedName name="FDC_373_13" hidden="1">"#"</definedName>
    <definedName name="FDC_373_14" hidden="1">"#"</definedName>
    <definedName name="FDC_373_2" hidden="1">"#"</definedName>
    <definedName name="FDC_373_3" hidden="1">"#"</definedName>
    <definedName name="FDC_373_4" hidden="1">"#"</definedName>
    <definedName name="FDC_373_5" hidden="1">"#"</definedName>
    <definedName name="FDC_373_6" hidden="1">"#"</definedName>
    <definedName name="FDC_373_7" hidden="1">"#"</definedName>
    <definedName name="FDC_373_8" hidden="1">"#"</definedName>
    <definedName name="FDC_373_9" hidden="1">"#"</definedName>
    <definedName name="FDC_374_0" hidden="1">"#"</definedName>
    <definedName name="FDC_374_1" hidden="1">"#"</definedName>
    <definedName name="FDC_374_10" hidden="1">"#"</definedName>
    <definedName name="FDC_374_11" hidden="1">"#"</definedName>
    <definedName name="FDC_374_12" hidden="1">"#"</definedName>
    <definedName name="FDC_374_13" hidden="1">"#"</definedName>
    <definedName name="FDC_374_14" hidden="1">"#"</definedName>
    <definedName name="FDC_374_2" hidden="1">"#"</definedName>
    <definedName name="FDC_374_3" hidden="1">"#"</definedName>
    <definedName name="FDC_374_4" hidden="1">"#"</definedName>
    <definedName name="FDC_374_5" hidden="1">"#"</definedName>
    <definedName name="FDC_374_6" hidden="1">"#"</definedName>
    <definedName name="FDC_374_7" hidden="1">"#"</definedName>
    <definedName name="FDC_374_8" hidden="1">"#"</definedName>
    <definedName name="FDC_374_9" hidden="1">"#"</definedName>
    <definedName name="FDC_375_0" hidden="1">"#"</definedName>
    <definedName name="FDC_375_1" hidden="1">"#"</definedName>
    <definedName name="FDC_375_10" hidden="1">"#"</definedName>
    <definedName name="FDC_375_11" hidden="1">"#"</definedName>
    <definedName name="FDC_375_12" hidden="1">"#"</definedName>
    <definedName name="FDC_375_13" hidden="1">"#"</definedName>
    <definedName name="FDC_375_14" hidden="1">"#"</definedName>
    <definedName name="FDC_375_2" hidden="1">"#"</definedName>
    <definedName name="FDC_375_3" hidden="1">"#"</definedName>
    <definedName name="FDC_375_4" hidden="1">"#"</definedName>
    <definedName name="FDC_375_5" hidden="1">"#"</definedName>
    <definedName name="FDC_375_6" hidden="1">"#"</definedName>
    <definedName name="FDC_375_7" hidden="1">"#"</definedName>
    <definedName name="FDC_375_8" hidden="1">"#"</definedName>
    <definedName name="FDC_375_9" hidden="1">"#"</definedName>
    <definedName name="FDC_376_0" hidden="1">"#"</definedName>
    <definedName name="FDC_376_1" hidden="1">"#"</definedName>
    <definedName name="FDC_376_2" hidden="1">"#"</definedName>
    <definedName name="FDC_376_3" hidden="1">"#"</definedName>
    <definedName name="FDC_376_4" hidden="1">"#"</definedName>
    <definedName name="FDC_376_5" hidden="1">"#"</definedName>
    <definedName name="FDC_376_6" hidden="1">"#"</definedName>
    <definedName name="FDC_377_0" hidden="1">"#"</definedName>
    <definedName name="FDC_377_1" hidden="1">"#"</definedName>
    <definedName name="FDC_377_2" hidden="1">"#"</definedName>
    <definedName name="FDC_377_3" hidden="1">"#"</definedName>
    <definedName name="FDC_377_4" hidden="1">"#"</definedName>
    <definedName name="FDC_377_5" hidden="1">"#"</definedName>
    <definedName name="FDC_377_6" hidden="1">"#"</definedName>
    <definedName name="FDC_38_0" hidden="1">"#"</definedName>
    <definedName name="FDC_39_0" hidden="1">"#"</definedName>
    <definedName name="FDC_4_0" hidden="1">"#"</definedName>
    <definedName name="FDC_40_0" hidden="1">"#"</definedName>
    <definedName name="FDC_41_0" hidden="1">"#"</definedName>
    <definedName name="FDC_42_0" hidden="1">"#"</definedName>
    <definedName name="FDC_43_0" hidden="1">"#"</definedName>
    <definedName name="FDC_43_1" hidden="1">"#"</definedName>
    <definedName name="FDC_43_10" hidden="1">"#"</definedName>
    <definedName name="FDC_43_11" hidden="1">"#"</definedName>
    <definedName name="FDC_43_12" hidden="1">"#"</definedName>
    <definedName name="FDC_43_13" hidden="1">"#"</definedName>
    <definedName name="FDC_43_14" hidden="1">"#"</definedName>
    <definedName name="FDC_43_2" hidden="1">"#"</definedName>
    <definedName name="FDC_43_3" hidden="1">"#"</definedName>
    <definedName name="FDC_43_4" hidden="1">"#"</definedName>
    <definedName name="FDC_43_5" hidden="1">"#"</definedName>
    <definedName name="FDC_43_6" hidden="1">"#"</definedName>
    <definedName name="FDC_43_7" hidden="1">"#"</definedName>
    <definedName name="FDC_43_8" hidden="1">"#"</definedName>
    <definedName name="FDC_43_9" hidden="1">"#"</definedName>
    <definedName name="FDC_44_0" hidden="1">"#"</definedName>
    <definedName name="FDC_44_1" hidden="1">"#"</definedName>
    <definedName name="FDC_44_10" hidden="1">"#"</definedName>
    <definedName name="FDC_44_11" hidden="1">"#"</definedName>
    <definedName name="FDC_44_12" hidden="1">"#"</definedName>
    <definedName name="FDC_44_13" hidden="1">"#"</definedName>
    <definedName name="FDC_44_14" hidden="1">"#"</definedName>
    <definedName name="FDC_44_2" hidden="1">"#"</definedName>
    <definedName name="FDC_44_3" hidden="1">"#"</definedName>
    <definedName name="FDC_44_4" hidden="1">"#"</definedName>
    <definedName name="FDC_44_5" hidden="1">"#"</definedName>
    <definedName name="FDC_44_6" hidden="1">"#"</definedName>
    <definedName name="FDC_44_7" hidden="1">"#"</definedName>
    <definedName name="FDC_44_8" hidden="1">"#"</definedName>
    <definedName name="FDC_44_9" hidden="1">"#"</definedName>
    <definedName name="FDC_45_0" hidden="1">"#"</definedName>
    <definedName name="FDC_45_1" hidden="1">"#"</definedName>
    <definedName name="FDC_45_10" hidden="1">"#"</definedName>
    <definedName name="FDC_45_11" hidden="1">"#"</definedName>
    <definedName name="FDC_45_12" hidden="1">"#"</definedName>
    <definedName name="FDC_45_13" hidden="1">"#"</definedName>
    <definedName name="FDC_45_14" hidden="1">"#"</definedName>
    <definedName name="FDC_45_2" hidden="1">"#"</definedName>
    <definedName name="FDC_45_3" hidden="1">"#"</definedName>
    <definedName name="FDC_45_4" hidden="1">"#"</definedName>
    <definedName name="FDC_45_5" hidden="1">"#"</definedName>
    <definedName name="FDC_45_6" hidden="1">"#"</definedName>
    <definedName name="FDC_45_7" hidden="1">"#"</definedName>
    <definedName name="FDC_45_8" hidden="1">"#"</definedName>
    <definedName name="FDC_45_9" hidden="1">"#"</definedName>
    <definedName name="FDC_46_0" hidden="1">"#"</definedName>
    <definedName name="FDC_46_1" hidden="1">"#"</definedName>
    <definedName name="FDC_46_10" hidden="1">"#"</definedName>
    <definedName name="FDC_46_11" hidden="1">"#"</definedName>
    <definedName name="FDC_46_12" hidden="1">"#"</definedName>
    <definedName name="FDC_46_13" hidden="1">"#"</definedName>
    <definedName name="FDC_46_14" hidden="1">"#"</definedName>
    <definedName name="FDC_46_2" hidden="1">"#"</definedName>
    <definedName name="FDC_46_3" hidden="1">"#"</definedName>
    <definedName name="FDC_46_4" hidden="1">"#"</definedName>
    <definedName name="FDC_46_5" hidden="1">"#"</definedName>
    <definedName name="FDC_46_6" hidden="1">"#"</definedName>
    <definedName name="FDC_46_7" hidden="1">"#"</definedName>
    <definedName name="FDC_46_8" hidden="1">"#"</definedName>
    <definedName name="FDC_46_9" hidden="1">"#"</definedName>
    <definedName name="FDC_47_0" hidden="1">"#"</definedName>
    <definedName name="FDC_47_1" hidden="1">"#"</definedName>
    <definedName name="FDC_47_10" hidden="1">"#"</definedName>
    <definedName name="FDC_47_11" hidden="1">"#"</definedName>
    <definedName name="FDC_47_12" hidden="1">"#"</definedName>
    <definedName name="FDC_47_13" hidden="1">"#"</definedName>
    <definedName name="FDC_47_14" hidden="1">"#"</definedName>
    <definedName name="FDC_47_2" hidden="1">"#"</definedName>
    <definedName name="FDC_47_3" hidden="1">"#"</definedName>
    <definedName name="FDC_47_4" hidden="1">"#"</definedName>
    <definedName name="FDC_47_5" hidden="1">"#"</definedName>
    <definedName name="FDC_47_6" hidden="1">"#"</definedName>
    <definedName name="FDC_47_7" hidden="1">"#"</definedName>
    <definedName name="FDC_47_8" hidden="1">"#"</definedName>
    <definedName name="FDC_47_9" hidden="1">"#"</definedName>
    <definedName name="FDC_48_0" hidden="1">"#"</definedName>
    <definedName name="FDC_48_1" hidden="1">"#"</definedName>
    <definedName name="FDC_48_10" hidden="1">"#"</definedName>
    <definedName name="FDC_48_11" hidden="1">"#"</definedName>
    <definedName name="FDC_48_12" hidden="1">"#"</definedName>
    <definedName name="FDC_48_13" hidden="1">"#"</definedName>
    <definedName name="FDC_48_14" hidden="1">"#"</definedName>
    <definedName name="FDC_48_2" hidden="1">"#"</definedName>
    <definedName name="FDC_48_3" hidden="1">"#"</definedName>
    <definedName name="FDC_48_4" hidden="1">"#"</definedName>
    <definedName name="FDC_48_5" hidden="1">"#"</definedName>
    <definedName name="FDC_48_6" hidden="1">"#"</definedName>
    <definedName name="FDC_48_7" hidden="1">"#"</definedName>
    <definedName name="FDC_48_8" hidden="1">"#"</definedName>
    <definedName name="FDC_48_9" hidden="1">"#"</definedName>
    <definedName name="FDC_49_0" hidden="1">"#"</definedName>
    <definedName name="FDC_49_1" hidden="1">"#"</definedName>
    <definedName name="FDC_49_10" hidden="1">"#"</definedName>
    <definedName name="FDC_49_11" hidden="1">"#"</definedName>
    <definedName name="FDC_49_12" hidden="1">"#"</definedName>
    <definedName name="FDC_49_13" hidden="1">"#"</definedName>
    <definedName name="FDC_49_14" hidden="1">"#"</definedName>
    <definedName name="FDC_49_2" hidden="1">"#"</definedName>
    <definedName name="FDC_49_3" hidden="1">"#"</definedName>
    <definedName name="FDC_49_4" hidden="1">"#"</definedName>
    <definedName name="FDC_49_5" hidden="1">"#"</definedName>
    <definedName name="FDC_49_6" hidden="1">"#"</definedName>
    <definedName name="FDC_49_7" hidden="1">"#"</definedName>
    <definedName name="FDC_49_8" hidden="1">"#"</definedName>
    <definedName name="FDC_49_9" hidden="1">"#"</definedName>
    <definedName name="FDC_5_0" hidden="1">"#"</definedName>
    <definedName name="FDC_50_0" hidden="1">"#"</definedName>
    <definedName name="FDC_50_1" hidden="1">"#"</definedName>
    <definedName name="FDC_50_10" hidden="1">"#"</definedName>
    <definedName name="FDC_50_11" hidden="1">"#"</definedName>
    <definedName name="FDC_50_12" hidden="1">"#"</definedName>
    <definedName name="FDC_50_13" hidden="1">"#"</definedName>
    <definedName name="FDC_50_14" hidden="1">"#"</definedName>
    <definedName name="FDC_50_2" hidden="1">"#"</definedName>
    <definedName name="FDC_50_3" hidden="1">"#"</definedName>
    <definedName name="FDC_50_4" hidden="1">"#"</definedName>
    <definedName name="FDC_50_5" hidden="1">"#"</definedName>
    <definedName name="FDC_50_6" hidden="1">"#"</definedName>
    <definedName name="FDC_50_7" hidden="1">"#"</definedName>
    <definedName name="FDC_50_8" hidden="1">"#"</definedName>
    <definedName name="FDC_50_9" hidden="1">"#"</definedName>
    <definedName name="FDC_51_0" hidden="1">"#"</definedName>
    <definedName name="FDC_51_1" hidden="1">"#"</definedName>
    <definedName name="FDC_51_10" hidden="1">"#"</definedName>
    <definedName name="FDC_51_11" hidden="1">"#"</definedName>
    <definedName name="FDC_51_12" hidden="1">"#"</definedName>
    <definedName name="FDC_51_13" hidden="1">"#"</definedName>
    <definedName name="FDC_51_14" hidden="1">"#"</definedName>
    <definedName name="FDC_51_2" hidden="1">"#"</definedName>
    <definedName name="FDC_51_3" hidden="1">"#"</definedName>
    <definedName name="FDC_51_4" hidden="1">"#"</definedName>
    <definedName name="FDC_51_5" hidden="1">"#"</definedName>
    <definedName name="FDC_51_6" hidden="1">"#"</definedName>
    <definedName name="FDC_51_7" hidden="1">"#"</definedName>
    <definedName name="FDC_51_8" hidden="1">"#"</definedName>
    <definedName name="FDC_51_9" hidden="1">"#"</definedName>
    <definedName name="FDC_52_0" hidden="1">"#"</definedName>
    <definedName name="FDC_52_1" hidden="1">"#"</definedName>
    <definedName name="FDC_52_10" hidden="1">"#"</definedName>
    <definedName name="FDC_52_11" hidden="1">"#"</definedName>
    <definedName name="FDC_52_12" hidden="1">"#"</definedName>
    <definedName name="FDC_52_13" hidden="1">"#"</definedName>
    <definedName name="FDC_52_14" hidden="1">"#"</definedName>
    <definedName name="FDC_52_2" hidden="1">"#"</definedName>
    <definedName name="FDC_52_3" hidden="1">"#"</definedName>
    <definedName name="FDC_52_4" hidden="1">"#"</definedName>
    <definedName name="FDC_52_5" hidden="1">"#"</definedName>
    <definedName name="FDC_52_6" hidden="1">"#"</definedName>
    <definedName name="FDC_52_7" hidden="1">"#"</definedName>
    <definedName name="FDC_52_8" hidden="1">"#"</definedName>
    <definedName name="FDC_52_9" hidden="1">"#"</definedName>
    <definedName name="FDC_53_0" hidden="1">"#"</definedName>
    <definedName name="FDC_53_1" hidden="1">"#"</definedName>
    <definedName name="FDC_53_10" hidden="1">"#"</definedName>
    <definedName name="FDC_53_11" hidden="1">"#"</definedName>
    <definedName name="FDC_53_12" hidden="1">"#"</definedName>
    <definedName name="FDC_53_13" hidden="1">"#"</definedName>
    <definedName name="FDC_53_14" hidden="1">"#"</definedName>
    <definedName name="FDC_53_2" hidden="1">"#"</definedName>
    <definedName name="FDC_53_3" hidden="1">"#"</definedName>
    <definedName name="FDC_53_4" hidden="1">"#"</definedName>
    <definedName name="FDC_53_5" hidden="1">"#"</definedName>
    <definedName name="FDC_53_6" hidden="1">"#"</definedName>
    <definedName name="FDC_53_7" hidden="1">"#"</definedName>
    <definedName name="FDC_53_8" hidden="1">"#"</definedName>
    <definedName name="FDC_53_9" hidden="1">"#"</definedName>
    <definedName name="FDC_54_0" hidden="1">"#"</definedName>
    <definedName name="FDC_54_1" hidden="1">"#"</definedName>
    <definedName name="FDC_54_10" hidden="1">"#"</definedName>
    <definedName name="FDC_54_11" hidden="1">"#"</definedName>
    <definedName name="FDC_54_12" hidden="1">"#"</definedName>
    <definedName name="FDC_54_13" hidden="1">"#"</definedName>
    <definedName name="FDC_54_14" hidden="1">"#"</definedName>
    <definedName name="FDC_54_2" hidden="1">"#"</definedName>
    <definedName name="FDC_54_3" hidden="1">"#"</definedName>
    <definedName name="FDC_54_4" hidden="1">"#"</definedName>
    <definedName name="FDC_54_5" hidden="1">"#"</definedName>
    <definedName name="FDC_54_6" hidden="1">"#"</definedName>
    <definedName name="FDC_54_7" hidden="1">"#"</definedName>
    <definedName name="FDC_54_8" hidden="1">"#"</definedName>
    <definedName name="FDC_54_9" hidden="1">"#"</definedName>
    <definedName name="FDC_55_0" hidden="1">"#"</definedName>
    <definedName name="FDC_55_1" hidden="1">"#"</definedName>
    <definedName name="FDC_55_10" hidden="1">"#"</definedName>
    <definedName name="FDC_55_11" hidden="1">"#"</definedName>
    <definedName name="FDC_55_12" hidden="1">"#"</definedName>
    <definedName name="FDC_55_13" hidden="1">"#"</definedName>
    <definedName name="FDC_55_14" hidden="1">"#"</definedName>
    <definedName name="FDC_55_2" hidden="1">"#"</definedName>
    <definedName name="FDC_55_3" hidden="1">"#"</definedName>
    <definedName name="FDC_55_4" hidden="1">"#"</definedName>
    <definedName name="FDC_55_5" hidden="1">"#"</definedName>
    <definedName name="FDC_55_6" hidden="1">"#"</definedName>
    <definedName name="FDC_55_7" hidden="1">"#"</definedName>
    <definedName name="FDC_55_8" hidden="1">"#"</definedName>
    <definedName name="FDC_55_9" hidden="1">"#"</definedName>
    <definedName name="FDC_56_0" hidden="1">"#"</definedName>
    <definedName name="FDC_56_1" hidden="1">"#"</definedName>
    <definedName name="FDC_56_10" hidden="1">"#"</definedName>
    <definedName name="FDC_56_11" hidden="1">"#"</definedName>
    <definedName name="FDC_56_12" hidden="1">"#"</definedName>
    <definedName name="FDC_56_13" hidden="1">"#"</definedName>
    <definedName name="FDC_56_14" hidden="1">"#"</definedName>
    <definedName name="FDC_56_2" hidden="1">"#"</definedName>
    <definedName name="FDC_56_3" hidden="1">"#"</definedName>
    <definedName name="FDC_56_4" hidden="1">"#"</definedName>
    <definedName name="FDC_56_5" hidden="1">"#"</definedName>
    <definedName name="FDC_56_6" hidden="1">"#"</definedName>
    <definedName name="FDC_56_7" hidden="1">"#"</definedName>
    <definedName name="FDC_56_8" hidden="1">"#"</definedName>
    <definedName name="FDC_56_9" hidden="1">"#"</definedName>
    <definedName name="FDC_57_0" hidden="1">"#"</definedName>
    <definedName name="FDC_57_1" hidden="1">"#"</definedName>
    <definedName name="FDC_57_10" hidden="1">"#"</definedName>
    <definedName name="FDC_57_11" hidden="1">"#"</definedName>
    <definedName name="FDC_57_12" hidden="1">"#"</definedName>
    <definedName name="FDC_57_13" hidden="1">"#"</definedName>
    <definedName name="FDC_57_14" hidden="1">"#"</definedName>
    <definedName name="FDC_57_2" hidden="1">"#"</definedName>
    <definedName name="FDC_57_3" hidden="1">"#"</definedName>
    <definedName name="FDC_57_4" hidden="1">"#"</definedName>
    <definedName name="FDC_57_5" hidden="1">"#"</definedName>
    <definedName name="FDC_57_6" hidden="1">"#"</definedName>
    <definedName name="FDC_57_7" hidden="1">"#"</definedName>
    <definedName name="FDC_57_8" hidden="1">"#"</definedName>
    <definedName name="FDC_57_9" hidden="1">"#"</definedName>
    <definedName name="FDC_58_0" hidden="1">"#"</definedName>
    <definedName name="FDC_58_1" hidden="1">"#"</definedName>
    <definedName name="FDC_58_10" hidden="1">"#"</definedName>
    <definedName name="FDC_58_11" hidden="1">"#"</definedName>
    <definedName name="FDC_58_12" hidden="1">"#"</definedName>
    <definedName name="FDC_58_13" hidden="1">"#"</definedName>
    <definedName name="FDC_58_14" hidden="1">"#"</definedName>
    <definedName name="FDC_58_2" hidden="1">"#"</definedName>
    <definedName name="FDC_58_3" hidden="1">"#"</definedName>
    <definedName name="FDC_58_4" hidden="1">"#"</definedName>
    <definedName name="FDC_58_5" hidden="1">"#"</definedName>
    <definedName name="FDC_58_6" hidden="1">"#"</definedName>
    <definedName name="FDC_58_7" hidden="1">"#"</definedName>
    <definedName name="FDC_58_8" hidden="1">"#"</definedName>
    <definedName name="FDC_58_9" hidden="1">"#"</definedName>
    <definedName name="FDC_59_0" hidden="1">"#"</definedName>
    <definedName name="FDC_59_1" hidden="1">"#"</definedName>
    <definedName name="FDC_59_10" hidden="1">"#"</definedName>
    <definedName name="FDC_59_11" hidden="1">"#"</definedName>
    <definedName name="FDC_59_12" hidden="1">"#"</definedName>
    <definedName name="FDC_59_13" hidden="1">"#"</definedName>
    <definedName name="FDC_59_14" hidden="1">"#"</definedName>
    <definedName name="FDC_59_2" hidden="1">"#"</definedName>
    <definedName name="FDC_59_3" hidden="1">"#"</definedName>
    <definedName name="FDC_59_4" hidden="1">"#"</definedName>
    <definedName name="FDC_59_5" hidden="1">"#"</definedName>
    <definedName name="FDC_59_6" hidden="1">"#"</definedName>
    <definedName name="FDC_59_7" hidden="1">"#"</definedName>
    <definedName name="FDC_59_8" hidden="1">"#"</definedName>
    <definedName name="FDC_59_9" hidden="1">"#"</definedName>
    <definedName name="FDC_6_0" hidden="1">"#"</definedName>
    <definedName name="FDC_60_0" hidden="1">"#"</definedName>
    <definedName name="FDC_60_1" hidden="1">"#"</definedName>
    <definedName name="FDC_60_10" hidden="1">"#"</definedName>
    <definedName name="FDC_60_11" hidden="1">"#"</definedName>
    <definedName name="FDC_60_12" hidden="1">"#"</definedName>
    <definedName name="FDC_60_13" hidden="1">"#"</definedName>
    <definedName name="FDC_60_14" hidden="1">"#"</definedName>
    <definedName name="FDC_60_2" hidden="1">"#"</definedName>
    <definedName name="FDC_60_3" hidden="1">"#"</definedName>
    <definedName name="FDC_60_4" hidden="1">"#"</definedName>
    <definedName name="FDC_60_5" hidden="1">"#"</definedName>
    <definedName name="FDC_60_6" hidden="1">"#"</definedName>
    <definedName name="FDC_60_7" hidden="1">"#"</definedName>
    <definedName name="FDC_60_8" hidden="1">"#"</definedName>
    <definedName name="FDC_60_9" hidden="1">"#"</definedName>
    <definedName name="FDC_61_0" hidden="1">"#"</definedName>
    <definedName name="FDC_61_1" hidden="1">"#"</definedName>
    <definedName name="FDC_61_10" hidden="1">"#"</definedName>
    <definedName name="FDC_61_11" hidden="1">"#"</definedName>
    <definedName name="FDC_61_12" hidden="1">"#"</definedName>
    <definedName name="FDC_61_13" hidden="1">"#"</definedName>
    <definedName name="FDC_61_14" hidden="1">"#"</definedName>
    <definedName name="FDC_61_2" hidden="1">"#"</definedName>
    <definedName name="FDC_61_3" hidden="1">"#"</definedName>
    <definedName name="FDC_61_4" hidden="1">"#"</definedName>
    <definedName name="FDC_61_5" hidden="1">"#"</definedName>
    <definedName name="FDC_61_6" hidden="1">"#"</definedName>
    <definedName name="FDC_61_7" hidden="1">"#"</definedName>
    <definedName name="FDC_61_8" hidden="1">"#"</definedName>
    <definedName name="FDC_61_9" hidden="1">"#"</definedName>
    <definedName name="FDC_62_0" hidden="1">"#"</definedName>
    <definedName name="FDC_62_1" hidden="1">"#"</definedName>
    <definedName name="FDC_62_10" hidden="1">"#"</definedName>
    <definedName name="FDC_62_11" hidden="1">"#"</definedName>
    <definedName name="FDC_62_12" hidden="1">"#"</definedName>
    <definedName name="FDC_62_13" hidden="1">"#"</definedName>
    <definedName name="FDC_62_14" hidden="1">"#"</definedName>
    <definedName name="FDC_62_2" hidden="1">"#"</definedName>
    <definedName name="FDC_62_3" hidden="1">"#"</definedName>
    <definedName name="FDC_62_4" hidden="1">"#"</definedName>
    <definedName name="FDC_62_5" hidden="1">"#"</definedName>
    <definedName name="FDC_62_6" hidden="1">"#"</definedName>
    <definedName name="FDC_62_7" hidden="1">"#"</definedName>
    <definedName name="FDC_62_8" hidden="1">"#"</definedName>
    <definedName name="FDC_62_9" hidden="1">"#"</definedName>
    <definedName name="FDC_63_0" hidden="1">"#"</definedName>
    <definedName name="FDC_63_1" hidden="1">"#"</definedName>
    <definedName name="FDC_63_10" hidden="1">"#"</definedName>
    <definedName name="FDC_63_11" hidden="1">"#"</definedName>
    <definedName name="FDC_63_12" hidden="1">"#"</definedName>
    <definedName name="FDC_63_13" hidden="1">"#"</definedName>
    <definedName name="FDC_63_14" hidden="1">"#"</definedName>
    <definedName name="FDC_63_2" hidden="1">"#"</definedName>
    <definedName name="FDC_63_3" hidden="1">"#"</definedName>
    <definedName name="FDC_63_4" hidden="1">"#"</definedName>
    <definedName name="FDC_63_5" hidden="1">"#"</definedName>
    <definedName name="FDC_63_6" hidden="1">"#"</definedName>
    <definedName name="FDC_63_7" hidden="1">"#"</definedName>
    <definedName name="FDC_63_8" hidden="1">"#"</definedName>
    <definedName name="FDC_63_9" hidden="1">"#"</definedName>
    <definedName name="FDC_64_0" hidden="1">"#"</definedName>
    <definedName name="FDC_64_1" hidden="1">"#"</definedName>
    <definedName name="FDC_64_10" hidden="1">"#"</definedName>
    <definedName name="FDC_64_11" hidden="1">"#"</definedName>
    <definedName name="FDC_64_12" hidden="1">"#"</definedName>
    <definedName name="FDC_64_13" hidden="1">"#"</definedName>
    <definedName name="FDC_64_14" hidden="1">"#"</definedName>
    <definedName name="FDC_64_2" hidden="1">"#"</definedName>
    <definedName name="FDC_64_3" hidden="1">"#"</definedName>
    <definedName name="FDC_64_4" hidden="1">"#"</definedName>
    <definedName name="FDC_64_5" hidden="1">"#"</definedName>
    <definedName name="FDC_64_6" hidden="1">"#"</definedName>
    <definedName name="FDC_64_7" hidden="1">"#"</definedName>
    <definedName name="FDC_64_8" hidden="1">"#"</definedName>
    <definedName name="FDC_64_9" hidden="1">"#"</definedName>
    <definedName name="FDC_65_0" hidden="1">"#"</definedName>
    <definedName name="FDC_65_1" hidden="1">"#"</definedName>
    <definedName name="FDC_65_10" hidden="1">"#"</definedName>
    <definedName name="FDC_65_11" hidden="1">"#"</definedName>
    <definedName name="FDC_65_12" hidden="1">"#"</definedName>
    <definedName name="FDC_65_13" hidden="1">"#"</definedName>
    <definedName name="FDC_65_14" hidden="1">"#"</definedName>
    <definedName name="FDC_65_2" hidden="1">"#"</definedName>
    <definedName name="FDC_65_3" hidden="1">"#"</definedName>
    <definedName name="FDC_65_4" hidden="1">"#"</definedName>
    <definedName name="FDC_65_5" hidden="1">"#"</definedName>
    <definedName name="FDC_65_6" hidden="1">"#"</definedName>
    <definedName name="FDC_65_7" hidden="1">"#"</definedName>
    <definedName name="FDC_65_8" hidden="1">"#"</definedName>
    <definedName name="FDC_65_9" hidden="1">"#"</definedName>
    <definedName name="FDC_66_0" hidden="1">"#"</definedName>
    <definedName name="FDC_66_1" hidden="1">"#"</definedName>
    <definedName name="FDC_66_10" hidden="1">"#"</definedName>
    <definedName name="FDC_66_11" hidden="1">"#"</definedName>
    <definedName name="FDC_66_12" hidden="1">"#"</definedName>
    <definedName name="FDC_66_13" hidden="1">"#"</definedName>
    <definedName name="FDC_66_14" hidden="1">"#"</definedName>
    <definedName name="FDC_66_2" hidden="1">"#"</definedName>
    <definedName name="FDC_66_3" hidden="1">"#"</definedName>
    <definedName name="FDC_66_4" hidden="1">"#"</definedName>
    <definedName name="FDC_66_5" hidden="1">"#"</definedName>
    <definedName name="FDC_66_6" hidden="1">"#"</definedName>
    <definedName name="FDC_66_7" hidden="1">"#"</definedName>
    <definedName name="FDC_66_8" hidden="1">"#"</definedName>
    <definedName name="FDC_66_9" hidden="1">"#"</definedName>
    <definedName name="FDC_67_0" hidden="1">"#"</definedName>
    <definedName name="FDC_67_1" hidden="1">"#"</definedName>
    <definedName name="FDC_67_10" hidden="1">"#"</definedName>
    <definedName name="FDC_67_11" hidden="1">"#"</definedName>
    <definedName name="FDC_67_12" hidden="1">"#"</definedName>
    <definedName name="FDC_67_13" hidden="1">"#"</definedName>
    <definedName name="FDC_67_14" hidden="1">"#"</definedName>
    <definedName name="FDC_67_2" hidden="1">"#"</definedName>
    <definedName name="FDC_67_3" hidden="1">"#"</definedName>
    <definedName name="FDC_67_4" hidden="1">"#"</definedName>
    <definedName name="FDC_67_5" hidden="1">"#"</definedName>
    <definedName name="FDC_67_6" hidden="1">"#"</definedName>
    <definedName name="FDC_67_7" hidden="1">"#"</definedName>
    <definedName name="FDC_67_8" hidden="1">"#"</definedName>
    <definedName name="FDC_67_9" hidden="1">"#"</definedName>
    <definedName name="FDC_68_0" hidden="1">"#"</definedName>
    <definedName name="FDC_68_1" hidden="1">"#"</definedName>
    <definedName name="FDC_68_10" hidden="1">"#"</definedName>
    <definedName name="FDC_68_11" hidden="1">"#"</definedName>
    <definedName name="FDC_68_12" hidden="1">"#"</definedName>
    <definedName name="FDC_68_13" hidden="1">"#"</definedName>
    <definedName name="FDC_68_14" hidden="1">"#"</definedName>
    <definedName name="FDC_68_2" hidden="1">"#"</definedName>
    <definedName name="FDC_68_3" hidden="1">"#"</definedName>
    <definedName name="FDC_68_4" hidden="1">"#"</definedName>
    <definedName name="FDC_68_5" hidden="1">"#"</definedName>
    <definedName name="FDC_68_6" hidden="1">"#"</definedName>
    <definedName name="FDC_68_7" hidden="1">"#"</definedName>
    <definedName name="FDC_68_8" hidden="1">"#"</definedName>
    <definedName name="FDC_68_9" hidden="1">"#"</definedName>
    <definedName name="FDC_69_0" hidden="1">"#"</definedName>
    <definedName name="FDC_69_1" hidden="1">"#"</definedName>
    <definedName name="FDC_69_10" hidden="1">"#"</definedName>
    <definedName name="FDC_69_11" hidden="1">"#"</definedName>
    <definedName name="FDC_69_12" hidden="1">"#"</definedName>
    <definedName name="FDC_69_13" hidden="1">"#"</definedName>
    <definedName name="FDC_69_14" hidden="1">"#"</definedName>
    <definedName name="FDC_69_2" hidden="1">"#"</definedName>
    <definedName name="FDC_69_3" hidden="1">"#"</definedName>
    <definedName name="FDC_69_4" hidden="1">"#"</definedName>
    <definedName name="FDC_69_5" hidden="1">"#"</definedName>
    <definedName name="FDC_69_6" hidden="1">"#"</definedName>
    <definedName name="FDC_69_7" hidden="1">"#"</definedName>
    <definedName name="FDC_69_8" hidden="1">"#"</definedName>
    <definedName name="FDC_69_9" hidden="1">"#"</definedName>
    <definedName name="FDC_7_0" hidden="1">"#"</definedName>
    <definedName name="FDC_70_0" hidden="1">"#"</definedName>
    <definedName name="FDC_70_1" hidden="1">"#"</definedName>
    <definedName name="FDC_70_10" hidden="1">"#"</definedName>
    <definedName name="FDC_70_11" hidden="1">"#"</definedName>
    <definedName name="FDC_70_12" hidden="1">"#"</definedName>
    <definedName name="FDC_70_13" hidden="1">"#"</definedName>
    <definedName name="FDC_70_14" hidden="1">"#"</definedName>
    <definedName name="FDC_70_2" hidden="1">"#"</definedName>
    <definedName name="FDC_70_3" hidden="1">"#"</definedName>
    <definedName name="FDC_70_4" hidden="1">"#"</definedName>
    <definedName name="FDC_70_5" hidden="1">"#"</definedName>
    <definedName name="FDC_70_6" hidden="1">"#"</definedName>
    <definedName name="FDC_70_7" hidden="1">"#"</definedName>
    <definedName name="FDC_70_8" hidden="1">"#"</definedName>
    <definedName name="FDC_70_9" hidden="1">"#"</definedName>
    <definedName name="FDC_71_0" hidden="1">"#"</definedName>
    <definedName name="FDC_71_1" hidden="1">"#"</definedName>
    <definedName name="FDC_71_10" hidden="1">"#"</definedName>
    <definedName name="FDC_71_11" hidden="1">"#"</definedName>
    <definedName name="FDC_71_12" hidden="1">"#"</definedName>
    <definedName name="FDC_71_13" hidden="1">"#"</definedName>
    <definedName name="FDC_71_14" hidden="1">"#"</definedName>
    <definedName name="FDC_71_2" hidden="1">"#"</definedName>
    <definedName name="FDC_71_3" hidden="1">"#"</definedName>
    <definedName name="FDC_71_4" hidden="1">"#"</definedName>
    <definedName name="FDC_71_5" hidden="1">"#"</definedName>
    <definedName name="FDC_71_6" hidden="1">"#"</definedName>
    <definedName name="FDC_71_7" hidden="1">"#"</definedName>
    <definedName name="FDC_71_8" hidden="1">"#"</definedName>
    <definedName name="FDC_71_9" hidden="1">"#"</definedName>
    <definedName name="FDC_72_0" hidden="1">"#"</definedName>
    <definedName name="FDC_72_1" hidden="1">"#"</definedName>
    <definedName name="FDC_72_10" hidden="1">"#"</definedName>
    <definedName name="FDC_72_11" hidden="1">"#"</definedName>
    <definedName name="FDC_72_12" hidden="1">"#"</definedName>
    <definedName name="FDC_72_13" hidden="1">"#"</definedName>
    <definedName name="FDC_72_14" hidden="1">"#"</definedName>
    <definedName name="FDC_72_2" hidden="1">"#"</definedName>
    <definedName name="FDC_72_3" hidden="1">"#"</definedName>
    <definedName name="FDC_72_4" hidden="1">"#"</definedName>
    <definedName name="FDC_72_5" hidden="1">"#"</definedName>
    <definedName name="FDC_72_6" hidden="1">"#"</definedName>
    <definedName name="FDC_72_7" hidden="1">"#"</definedName>
    <definedName name="FDC_72_8" hidden="1">"#"</definedName>
    <definedName name="FDC_72_9" hidden="1">"#"</definedName>
    <definedName name="FDC_73_0" hidden="1">"#"</definedName>
    <definedName name="FDC_73_1" hidden="1">"#"</definedName>
    <definedName name="FDC_73_10" hidden="1">"#"</definedName>
    <definedName name="FDC_73_11" hidden="1">"#"</definedName>
    <definedName name="FDC_73_12" hidden="1">"#"</definedName>
    <definedName name="FDC_73_13" hidden="1">"#"</definedName>
    <definedName name="FDC_73_14" hidden="1">"#"</definedName>
    <definedName name="FDC_73_2" hidden="1">"#"</definedName>
    <definedName name="FDC_73_3" hidden="1">"#"</definedName>
    <definedName name="FDC_73_4" hidden="1">"#"</definedName>
    <definedName name="FDC_73_5" hidden="1">"#"</definedName>
    <definedName name="FDC_73_6" hidden="1">"#"</definedName>
    <definedName name="FDC_73_7" hidden="1">"#"</definedName>
    <definedName name="FDC_73_8" hidden="1">"#"</definedName>
    <definedName name="FDC_73_9" hidden="1">"#"</definedName>
    <definedName name="FDC_74_0" hidden="1">"#"</definedName>
    <definedName name="FDC_74_1" hidden="1">"#"</definedName>
    <definedName name="FDC_74_10" hidden="1">"#"</definedName>
    <definedName name="FDC_74_11" hidden="1">"#"</definedName>
    <definedName name="FDC_74_12" hidden="1">"#"</definedName>
    <definedName name="FDC_74_13" hidden="1">"#"</definedName>
    <definedName name="FDC_74_14" hidden="1">"#"</definedName>
    <definedName name="FDC_74_2" hidden="1">"#"</definedName>
    <definedName name="FDC_74_3" hidden="1">"#"</definedName>
    <definedName name="FDC_74_4" hidden="1">"#"</definedName>
    <definedName name="FDC_74_5" hidden="1">"#"</definedName>
    <definedName name="FDC_74_6" hidden="1">"#"</definedName>
    <definedName name="FDC_74_7" hidden="1">"#"</definedName>
    <definedName name="FDC_74_8" hidden="1">"#"</definedName>
    <definedName name="FDC_74_9" hidden="1">"#"</definedName>
    <definedName name="FDC_75_0" hidden="1">"#"</definedName>
    <definedName name="FDC_75_1" hidden="1">"#"</definedName>
    <definedName name="FDC_75_10" hidden="1">"#"</definedName>
    <definedName name="FDC_75_11" hidden="1">"#"</definedName>
    <definedName name="FDC_75_12" hidden="1">"#"</definedName>
    <definedName name="FDC_75_13" hidden="1">"#"</definedName>
    <definedName name="FDC_75_14" hidden="1">"#"</definedName>
    <definedName name="FDC_75_2" hidden="1">"#"</definedName>
    <definedName name="FDC_75_3" hidden="1">"#"</definedName>
    <definedName name="FDC_75_4" hidden="1">"#"</definedName>
    <definedName name="FDC_75_5" hidden="1">"#"</definedName>
    <definedName name="FDC_75_6" hidden="1">"#"</definedName>
    <definedName name="FDC_75_7" hidden="1">"#"</definedName>
    <definedName name="FDC_75_8" hidden="1">"#"</definedName>
    <definedName name="FDC_75_9" hidden="1">"#"</definedName>
    <definedName name="FDC_76_0" hidden="1">"#"</definedName>
    <definedName name="FDC_76_1" hidden="1">"#"</definedName>
    <definedName name="FDC_76_10" hidden="1">"#"</definedName>
    <definedName name="FDC_76_11" hidden="1">"#"</definedName>
    <definedName name="FDC_76_12" hidden="1">"#"</definedName>
    <definedName name="FDC_76_13" hidden="1">"#"</definedName>
    <definedName name="FDC_76_14" hidden="1">"#"</definedName>
    <definedName name="FDC_76_2" hidden="1">"#"</definedName>
    <definedName name="FDC_76_3" hidden="1">"#"</definedName>
    <definedName name="FDC_76_4" hidden="1">"#"</definedName>
    <definedName name="FDC_76_5" hidden="1">"#"</definedName>
    <definedName name="FDC_76_6" hidden="1">"#"</definedName>
    <definedName name="FDC_76_7" hidden="1">"#"</definedName>
    <definedName name="FDC_76_8" hidden="1">"#"</definedName>
    <definedName name="FDC_76_9" hidden="1">"#"</definedName>
    <definedName name="FDC_77_0" hidden="1">"#"</definedName>
    <definedName name="FDC_77_1" hidden="1">"#"</definedName>
    <definedName name="FDC_77_10" hidden="1">"#"</definedName>
    <definedName name="FDC_77_11" hidden="1">"#"</definedName>
    <definedName name="FDC_77_12" hidden="1">"#"</definedName>
    <definedName name="FDC_77_13" hidden="1">"#"</definedName>
    <definedName name="FDC_77_14" hidden="1">"#"</definedName>
    <definedName name="FDC_77_2" hidden="1">"#"</definedName>
    <definedName name="FDC_77_3" hidden="1">"#"</definedName>
    <definedName name="FDC_77_4" hidden="1">"#"</definedName>
    <definedName name="FDC_77_5" hidden="1">"#"</definedName>
    <definedName name="FDC_77_6" hidden="1">"#"</definedName>
    <definedName name="FDC_77_7" hidden="1">"#"</definedName>
    <definedName name="FDC_77_8" hidden="1">"#"</definedName>
    <definedName name="FDC_77_9" hidden="1">"#"</definedName>
    <definedName name="FDC_78_0" hidden="1">"#"</definedName>
    <definedName name="FDC_78_1" hidden="1">"#"</definedName>
    <definedName name="FDC_78_10" hidden="1">"#"</definedName>
    <definedName name="FDC_78_11" hidden="1">"#"</definedName>
    <definedName name="FDC_78_12" hidden="1">"#"</definedName>
    <definedName name="FDC_78_13" hidden="1">"#"</definedName>
    <definedName name="FDC_78_14" hidden="1">"#"</definedName>
    <definedName name="FDC_78_2" hidden="1">"#"</definedName>
    <definedName name="FDC_78_3" hidden="1">"#"</definedName>
    <definedName name="FDC_78_4" hidden="1">"#"</definedName>
    <definedName name="FDC_78_5" hidden="1">"#"</definedName>
    <definedName name="FDC_78_6" hidden="1">"#"</definedName>
    <definedName name="FDC_78_7" hidden="1">"#"</definedName>
    <definedName name="FDC_78_8" hidden="1">"#"</definedName>
    <definedName name="FDC_78_9" hidden="1">"#"</definedName>
    <definedName name="FDC_79_0" hidden="1">"#"</definedName>
    <definedName name="FDC_79_1" hidden="1">"#"</definedName>
    <definedName name="FDC_79_10" hidden="1">"#"</definedName>
    <definedName name="FDC_79_11" hidden="1">"#"</definedName>
    <definedName name="FDC_79_12" hidden="1">"#"</definedName>
    <definedName name="FDC_79_13" hidden="1">"#"</definedName>
    <definedName name="FDC_79_14" hidden="1">"#"</definedName>
    <definedName name="FDC_79_2" hidden="1">"#"</definedName>
    <definedName name="FDC_79_3" hidden="1">"#"</definedName>
    <definedName name="FDC_79_4" hidden="1">"#"</definedName>
    <definedName name="FDC_79_5" hidden="1">"#"</definedName>
    <definedName name="FDC_79_6" hidden="1">"#"</definedName>
    <definedName name="FDC_79_7" hidden="1">"#"</definedName>
    <definedName name="FDC_79_8" hidden="1">"#"</definedName>
    <definedName name="FDC_79_9" hidden="1">"#"</definedName>
    <definedName name="FDC_8_0" hidden="1">"#"</definedName>
    <definedName name="FDC_80_0" hidden="1">"#"</definedName>
    <definedName name="FDC_80_1" hidden="1">"#"</definedName>
    <definedName name="FDC_80_10" hidden="1">"#"</definedName>
    <definedName name="FDC_80_11" hidden="1">"#"</definedName>
    <definedName name="FDC_80_12" hidden="1">"#"</definedName>
    <definedName name="FDC_80_13" hidden="1">"#"</definedName>
    <definedName name="FDC_80_14" hidden="1">"#"</definedName>
    <definedName name="FDC_80_2" hidden="1">"#"</definedName>
    <definedName name="FDC_80_3" hidden="1">"#"</definedName>
    <definedName name="FDC_80_4" hidden="1">"#"</definedName>
    <definedName name="FDC_80_5" hidden="1">"#"</definedName>
    <definedName name="FDC_80_6" hidden="1">"#"</definedName>
    <definedName name="FDC_80_7" hidden="1">"#"</definedName>
    <definedName name="FDC_80_8" hidden="1">"#"</definedName>
    <definedName name="FDC_80_9" hidden="1">"#"</definedName>
    <definedName name="FDC_81_0" hidden="1">"#"</definedName>
    <definedName name="FDC_81_1" hidden="1">"#"</definedName>
    <definedName name="FDC_81_10" hidden="1">"#"</definedName>
    <definedName name="FDC_81_11" hidden="1">"#"</definedName>
    <definedName name="FDC_81_12" hidden="1">"#"</definedName>
    <definedName name="FDC_81_13" hidden="1">"#"</definedName>
    <definedName name="FDC_81_14" hidden="1">"#"</definedName>
    <definedName name="FDC_81_2" hidden="1">"#"</definedName>
    <definedName name="FDC_81_3" hidden="1">"#"</definedName>
    <definedName name="FDC_81_4" hidden="1">"#"</definedName>
    <definedName name="FDC_81_5" hidden="1">"#"</definedName>
    <definedName name="FDC_81_6" hidden="1">"#"</definedName>
    <definedName name="FDC_81_7" hidden="1">"#"</definedName>
    <definedName name="FDC_81_8" hidden="1">"#"</definedName>
    <definedName name="FDC_81_9" hidden="1">"#"</definedName>
    <definedName name="FDC_82_0" hidden="1">"#"</definedName>
    <definedName name="FDC_82_1" hidden="1">"#"</definedName>
    <definedName name="FDC_82_10" hidden="1">"#"</definedName>
    <definedName name="FDC_82_11" hidden="1">"#"</definedName>
    <definedName name="FDC_82_12" hidden="1">"#"</definedName>
    <definedName name="FDC_82_13" hidden="1">"#"</definedName>
    <definedName name="FDC_82_14" hidden="1">"#"</definedName>
    <definedName name="FDC_82_2" hidden="1">"#"</definedName>
    <definedName name="FDC_82_3" hidden="1">"#"</definedName>
    <definedName name="FDC_82_4" hidden="1">"#"</definedName>
    <definedName name="FDC_82_5" hidden="1">"#"</definedName>
    <definedName name="FDC_82_6" hidden="1">"#"</definedName>
    <definedName name="FDC_82_7" hidden="1">"#"</definedName>
    <definedName name="FDC_82_8" hidden="1">"#"</definedName>
    <definedName name="FDC_82_9" hidden="1">"#"</definedName>
    <definedName name="FDC_83_0" hidden="1">"#"</definedName>
    <definedName name="FDC_83_1" hidden="1">"#"</definedName>
    <definedName name="FDC_83_10" hidden="1">"#"</definedName>
    <definedName name="FDC_83_11" hidden="1">"#"</definedName>
    <definedName name="FDC_83_12" hidden="1">"#"</definedName>
    <definedName name="FDC_83_13" hidden="1">"#"</definedName>
    <definedName name="FDC_83_14" hidden="1">"#"</definedName>
    <definedName name="FDC_83_2" hidden="1">"#"</definedName>
    <definedName name="FDC_83_3" hidden="1">"#"</definedName>
    <definedName name="FDC_83_4" hidden="1">"#"</definedName>
    <definedName name="FDC_83_5" hidden="1">"#"</definedName>
    <definedName name="FDC_83_6" hidden="1">"#"</definedName>
    <definedName name="FDC_83_7" hidden="1">"#"</definedName>
    <definedName name="FDC_83_8" hidden="1">"#"</definedName>
    <definedName name="FDC_83_9" hidden="1">"#"</definedName>
    <definedName name="FDC_84_0" hidden="1">"#"</definedName>
    <definedName name="FDC_84_1" hidden="1">"#"</definedName>
    <definedName name="FDC_84_10" hidden="1">"#"</definedName>
    <definedName name="FDC_84_11" hidden="1">"#"</definedName>
    <definedName name="FDC_84_12" hidden="1">"#"</definedName>
    <definedName name="FDC_84_13" hidden="1">"#"</definedName>
    <definedName name="FDC_84_14" hidden="1">"#"</definedName>
    <definedName name="FDC_84_2" hidden="1">"#"</definedName>
    <definedName name="FDC_84_3" hidden="1">"#"</definedName>
    <definedName name="FDC_84_4" hidden="1">"#"</definedName>
    <definedName name="FDC_84_5" hidden="1">"#"</definedName>
    <definedName name="FDC_84_6" hidden="1">"#"</definedName>
    <definedName name="FDC_84_7" hidden="1">"#"</definedName>
    <definedName name="FDC_84_8" hidden="1">"#"</definedName>
    <definedName name="FDC_84_9" hidden="1">"#"</definedName>
    <definedName name="FDC_85_0" hidden="1">"#"</definedName>
    <definedName name="FDC_85_1" hidden="1">"#"</definedName>
    <definedName name="FDC_85_10" hidden="1">"#"</definedName>
    <definedName name="FDC_85_11" hidden="1">"#"</definedName>
    <definedName name="FDC_85_12" hidden="1">"#"</definedName>
    <definedName name="FDC_85_13" hidden="1">"#"</definedName>
    <definedName name="FDC_85_14" hidden="1">"#"</definedName>
    <definedName name="FDC_85_2" hidden="1">"#"</definedName>
    <definedName name="FDC_85_3" hidden="1">"#"</definedName>
    <definedName name="FDC_85_4" hidden="1">"#"</definedName>
    <definedName name="FDC_85_5" hidden="1">"#"</definedName>
    <definedName name="FDC_85_6" hidden="1">"#"</definedName>
    <definedName name="FDC_85_7" hidden="1">"#"</definedName>
    <definedName name="FDC_85_8" hidden="1">"#"</definedName>
    <definedName name="FDC_85_9" hidden="1">"#"</definedName>
    <definedName name="FDC_86_0" hidden="1">"#"</definedName>
    <definedName name="FDC_86_1" hidden="1">"#"</definedName>
    <definedName name="FDC_86_10" hidden="1">"#"</definedName>
    <definedName name="FDC_86_11" hidden="1">"#"</definedName>
    <definedName name="FDC_86_12" hidden="1">"#"</definedName>
    <definedName name="FDC_86_13" hidden="1">"#"</definedName>
    <definedName name="FDC_86_14" hidden="1">"#"</definedName>
    <definedName name="FDC_86_2" hidden="1">"#"</definedName>
    <definedName name="FDC_86_3" hidden="1">"#"</definedName>
    <definedName name="FDC_86_4" hidden="1">"#"</definedName>
    <definedName name="FDC_86_5" hidden="1">"#"</definedName>
    <definedName name="FDC_86_6" hidden="1">"#"</definedName>
    <definedName name="FDC_86_7" hidden="1">"#"</definedName>
    <definedName name="FDC_86_8" hidden="1">"#"</definedName>
    <definedName name="FDC_86_9" hidden="1">"#"</definedName>
    <definedName name="FDC_87_0" hidden="1">"#"</definedName>
    <definedName name="FDC_87_1" hidden="1">"#"</definedName>
    <definedName name="FDC_87_10" hidden="1">"#"</definedName>
    <definedName name="FDC_87_11" hidden="1">"#"</definedName>
    <definedName name="FDC_87_12" hidden="1">"#"</definedName>
    <definedName name="FDC_87_13" hidden="1">"#"</definedName>
    <definedName name="FDC_87_14" hidden="1">"#"</definedName>
    <definedName name="FDC_87_2" hidden="1">"#"</definedName>
    <definedName name="FDC_87_3" hidden="1">"#"</definedName>
    <definedName name="FDC_87_4" hidden="1">"#"</definedName>
    <definedName name="FDC_87_5" hidden="1">"#"</definedName>
    <definedName name="FDC_87_6" hidden="1">"#"</definedName>
    <definedName name="FDC_87_7" hidden="1">"#"</definedName>
    <definedName name="FDC_87_8" hidden="1">"#"</definedName>
    <definedName name="FDC_87_9" hidden="1">"#"</definedName>
    <definedName name="FDC_88_0" hidden="1">"#"</definedName>
    <definedName name="FDC_88_1" hidden="1">"#"</definedName>
    <definedName name="FDC_88_10" hidden="1">"#"</definedName>
    <definedName name="FDC_88_11" hidden="1">"#"</definedName>
    <definedName name="FDC_88_12" hidden="1">"#"</definedName>
    <definedName name="FDC_88_13" hidden="1">"#"</definedName>
    <definedName name="FDC_88_14" hidden="1">"#"</definedName>
    <definedName name="FDC_88_2" hidden="1">"#"</definedName>
    <definedName name="FDC_88_3" hidden="1">"#"</definedName>
    <definedName name="FDC_88_4" hidden="1">"#"</definedName>
    <definedName name="FDC_88_5" hidden="1">"#"</definedName>
    <definedName name="FDC_88_6" hidden="1">"#"</definedName>
    <definedName name="FDC_88_7" hidden="1">"#"</definedName>
    <definedName name="FDC_88_8" hidden="1">"#"</definedName>
    <definedName name="FDC_88_9" hidden="1">"#"</definedName>
    <definedName name="FDC_89_0" hidden="1">"#"</definedName>
    <definedName name="FDC_89_1" hidden="1">"#"</definedName>
    <definedName name="FDC_89_10" hidden="1">"#"</definedName>
    <definedName name="FDC_89_11" hidden="1">"#"</definedName>
    <definedName name="FDC_89_12" hidden="1">"#"</definedName>
    <definedName name="FDC_89_13" hidden="1">"#"</definedName>
    <definedName name="FDC_89_14" hidden="1">"#"</definedName>
    <definedName name="FDC_89_2" hidden="1">"#"</definedName>
    <definedName name="FDC_89_3" hidden="1">"#"</definedName>
    <definedName name="FDC_89_4" hidden="1">"#"</definedName>
    <definedName name="FDC_89_5" hidden="1">"#"</definedName>
    <definedName name="FDC_89_6" hidden="1">"#"</definedName>
    <definedName name="FDC_89_7" hidden="1">"#"</definedName>
    <definedName name="FDC_89_8" hidden="1">"#"</definedName>
    <definedName name="FDC_89_9" hidden="1">"#"</definedName>
    <definedName name="FDC_9_0" hidden="1">"#"</definedName>
    <definedName name="FDC_90_0" hidden="1">"#"</definedName>
    <definedName name="FDC_90_1" hidden="1">"#"</definedName>
    <definedName name="FDC_90_10" hidden="1">"#"</definedName>
    <definedName name="FDC_90_11" hidden="1">"#"</definedName>
    <definedName name="FDC_90_12" hidden="1">"#"</definedName>
    <definedName name="FDC_90_13" hidden="1">"#"</definedName>
    <definedName name="FDC_90_14" hidden="1">"#"</definedName>
    <definedName name="FDC_90_2" hidden="1">"#"</definedName>
    <definedName name="FDC_90_3" hidden="1">"#"</definedName>
    <definedName name="FDC_90_4" hidden="1">"#"</definedName>
    <definedName name="FDC_90_5" hidden="1">"#"</definedName>
    <definedName name="FDC_90_6" hidden="1">"#"</definedName>
    <definedName name="FDC_90_7" hidden="1">"#"</definedName>
    <definedName name="FDC_90_8" hidden="1">"#"</definedName>
    <definedName name="FDC_90_9" hidden="1">"#"</definedName>
    <definedName name="FDC_91_0" hidden="1">"#"</definedName>
    <definedName name="FDC_91_1" hidden="1">"#"</definedName>
    <definedName name="FDC_91_10" hidden="1">"#"</definedName>
    <definedName name="FDC_91_11" hidden="1">"#"</definedName>
    <definedName name="FDC_91_12" hidden="1">"#"</definedName>
    <definedName name="FDC_91_13" hidden="1">"#"</definedName>
    <definedName name="FDC_91_14" hidden="1">"#"</definedName>
    <definedName name="FDC_91_2" hidden="1">"#"</definedName>
    <definedName name="FDC_91_3" hidden="1">"#"</definedName>
    <definedName name="FDC_91_4" hidden="1">"#"</definedName>
    <definedName name="FDC_91_5" hidden="1">"#"</definedName>
    <definedName name="FDC_91_6" hidden="1">"#"</definedName>
    <definedName name="FDC_91_7" hidden="1">"#"</definedName>
    <definedName name="FDC_91_8" hidden="1">"#"</definedName>
    <definedName name="FDC_91_9" hidden="1">"#"</definedName>
    <definedName name="FDC_92_0" hidden="1">"#"</definedName>
    <definedName name="FDC_92_1" hidden="1">"#"</definedName>
    <definedName name="FDC_92_10" hidden="1">"#"</definedName>
    <definedName name="FDC_92_11" hidden="1">"#"</definedName>
    <definedName name="FDC_92_12" hidden="1">"#"</definedName>
    <definedName name="FDC_92_13" hidden="1">"#"</definedName>
    <definedName name="FDC_92_14" hidden="1">"#"</definedName>
    <definedName name="FDC_92_2" hidden="1">"#"</definedName>
    <definedName name="FDC_92_3" hidden="1">"#"</definedName>
    <definedName name="FDC_92_4" hidden="1">"#"</definedName>
    <definedName name="FDC_92_5" hidden="1">"#"</definedName>
    <definedName name="FDC_92_6" hidden="1">"#"</definedName>
    <definedName name="FDC_92_7" hidden="1">"#"</definedName>
    <definedName name="FDC_92_8" hidden="1">"#"</definedName>
    <definedName name="FDC_92_9" hidden="1">"#"</definedName>
    <definedName name="FDC_93_0" hidden="1">"#"</definedName>
    <definedName name="FDC_93_1" hidden="1">"#"</definedName>
    <definedName name="FDC_93_10" hidden="1">"#"</definedName>
    <definedName name="FDC_93_11" hidden="1">"#"</definedName>
    <definedName name="FDC_93_12" hidden="1">"#"</definedName>
    <definedName name="FDC_93_13" hidden="1">"#"</definedName>
    <definedName name="FDC_93_14" hidden="1">"#"</definedName>
    <definedName name="FDC_93_2" hidden="1">"#"</definedName>
    <definedName name="FDC_93_3" hidden="1">"#"</definedName>
    <definedName name="FDC_93_4" hidden="1">"#"</definedName>
    <definedName name="FDC_93_5" hidden="1">"#"</definedName>
    <definedName name="FDC_93_6" hidden="1">"#"</definedName>
    <definedName name="FDC_93_7" hidden="1">"#"</definedName>
    <definedName name="FDC_93_8" hidden="1">"#"</definedName>
    <definedName name="FDC_93_9" hidden="1">"#"</definedName>
    <definedName name="FDC_94_0" hidden="1">"#"</definedName>
    <definedName name="FDC_94_1" hidden="1">"#"</definedName>
    <definedName name="FDC_94_10" hidden="1">"#"</definedName>
    <definedName name="FDC_94_11" hidden="1">"#"</definedName>
    <definedName name="FDC_94_12" hidden="1">"#"</definedName>
    <definedName name="FDC_94_13" hidden="1">"#"</definedName>
    <definedName name="FDC_94_14" hidden="1">"#"</definedName>
    <definedName name="FDC_94_2" hidden="1">"#"</definedName>
    <definedName name="FDC_94_3" hidden="1">"#"</definedName>
    <definedName name="FDC_94_4" hidden="1">"#"</definedName>
    <definedName name="FDC_94_5" hidden="1">"#"</definedName>
    <definedName name="FDC_94_6" hidden="1">"#"</definedName>
    <definedName name="FDC_94_7" hidden="1">"#"</definedName>
    <definedName name="FDC_94_8" hidden="1">"#"</definedName>
    <definedName name="FDC_94_9" hidden="1">"#"</definedName>
    <definedName name="FDC_95_0" hidden="1">"#"</definedName>
    <definedName name="FDC_95_1" hidden="1">"#"</definedName>
    <definedName name="FDC_95_10" hidden="1">"#"</definedName>
    <definedName name="FDC_95_11" hidden="1">"#"</definedName>
    <definedName name="FDC_95_12" hidden="1">"#"</definedName>
    <definedName name="FDC_95_13" hidden="1">"#"</definedName>
    <definedName name="FDC_95_14" hidden="1">"#"</definedName>
    <definedName name="FDC_95_2" hidden="1">"#"</definedName>
    <definedName name="FDC_95_3" hidden="1">"#"</definedName>
    <definedName name="FDC_95_4" hidden="1">"#"</definedName>
    <definedName name="FDC_95_5" hidden="1">"#"</definedName>
    <definedName name="FDC_95_6" hidden="1">"#"</definedName>
    <definedName name="FDC_95_7" hidden="1">"#"</definedName>
    <definedName name="FDC_95_8" hidden="1">"#"</definedName>
    <definedName name="FDC_95_9" hidden="1">"#"</definedName>
    <definedName name="FDC_96_0" hidden="1">"#"</definedName>
    <definedName name="FDC_96_1" hidden="1">"#"</definedName>
    <definedName name="FDC_96_10" hidden="1">"#"</definedName>
    <definedName name="FDC_96_11" hidden="1">"#"</definedName>
    <definedName name="FDC_96_12" hidden="1">"#"</definedName>
    <definedName name="FDC_96_13" hidden="1">"#"</definedName>
    <definedName name="FDC_96_14" hidden="1">"#"</definedName>
    <definedName name="FDC_96_2" hidden="1">"#"</definedName>
    <definedName name="FDC_96_3" hidden="1">"#"</definedName>
    <definedName name="FDC_96_4" hidden="1">"#"</definedName>
    <definedName name="FDC_96_5" hidden="1">"#"</definedName>
    <definedName name="FDC_96_6" hidden="1">"#"</definedName>
    <definedName name="FDC_96_7" hidden="1">"#"</definedName>
    <definedName name="FDC_96_8" hidden="1">"#"</definedName>
    <definedName name="FDC_96_9" hidden="1">"#"</definedName>
    <definedName name="FDC_97_0" hidden="1">"#"</definedName>
    <definedName name="FDC_97_1" hidden="1">"#"</definedName>
    <definedName name="FDC_97_10" hidden="1">"#"</definedName>
    <definedName name="FDC_97_11" hidden="1">"#"</definedName>
    <definedName name="FDC_97_12" hidden="1">"#"</definedName>
    <definedName name="FDC_97_13" hidden="1">"#"</definedName>
    <definedName name="FDC_97_14" hidden="1">"#"</definedName>
    <definedName name="FDC_97_2" hidden="1">"#"</definedName>
    <definedName name="FDC_97_3" hidden="1">"#"</definedName>
    <definedName name="FDC_97_4" hidden="1">"#"</definedName>
    <definedName name="FDC_97_5" hidden="1">"#"</definedName>
    <definedName name="FDC_97_6" hidden="1">"#"</definedName>
    <definedName name="FDC_97_7" hidden="1">"#"</definedName>
    <definedName name="FDC_97_8" hidden="1">"#"</definedName>
    <definedName name="FDC_97_9" hidden="1">"#"</definedName>
    <definedName name="FDC_98_0" hidden="1">"#"</definedName>
    <definedName name="FDC_98_1" hidden="1">"#"</definedName>
    <definedName name="FDC_98_10" hidden="1">"#"</definedName>
    <definedName name="FDC_98_11" hidden="1">"#"</definedName>
    <definedName name="FDC_98_12" hidden="1">"#"</definedName>
    <definedName name="FDC_98_13" hidden="1">"#"</definedName>
    <definedName name="FDC_98_14" hidden="1">"#"</definedName>
    <definedName name="FDC_98_2" hidden="1">"#"</definedName>
    <definedName name="FDC_98_3" hidden="1">"#"</definedName>
    <definedName name="FDC_98_4" hidden="1">"#"</definedName>
    <definedName name="FDC_98_5" hidden="1">"#"</definedName>
    <definedName name="FDC_98_6" hidden="1">"#"</definedName>
    <definedName name="FDC_98_7" hidden="1">"#"</definedName>
    <definedName name="FDC_98_8" hidden="1">"#"</definedName>
    <definedName name="FDC_98_9" hidden="1">"#"</definedName>
    <definedName name="FDC_99_0" hidden="1">"#"</definedName>
    <definedName name="FDC_99_1" hidden="1">"#"</definedName>
    <definedName name="FDC_99_10" hidden="1">"#"</definedName>
    <definedName name="FDC_99_11" hidden="1">"#"</definedName>
    <definedName name="FDC_99_12" hidden="1">"#"</definedName>
    <definedName name="FDC_99_13" hidden="1">"#"</definedName>
    <definedName name="FDC_99_14" hidden="1">"#"</definedName>
    <definedName name="FDC_99_2" hidden="1">"#"</definedName>
    <definedName name="FDC_99_3" hidden="1">"#"</definedName>
    <definedName name="FDC_99_4" hidden="1">"#"</definedName>
    <definedName name="FDC_99_5" hidden="1">"#"</definedName>
    <definedName name="FDC_99_6" hidden="1">"#"</definedName>
    <definedName name="FDC_99_7" hidden="1">"#"</definedName>
    <definedName name="FDC_99_8" hidden="1">"#"</definedName>
    <definedName name="FDC_99_9" hidden="1">"#"</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0_1" hidden="1">"A31412"</definedName>
    <definedName name="FDD_100_10" hidden="1">"A34699"</definedName>
    <definedName name="FDD_100_11" hidden="1">"A35064"</definedName>
    <definedName name="FDD_100_12" hidden="1">"A35430"</definedName>
    <definedName name="FDD_100_13" hidden="1">"A35795"</definedName>
    <definedName name="FDD_100_2" hidden="1">"A31777"</definedName>
    <definedName name="FDD_100_3" hidden="1">"A32142"</definedName>
    <definedName name="FDD_100_4" hidden="1">"A32508"</definedName>
    <definedName name="FDD_100_5" hidden="1">"A32873"</definedName>
    <definedName name="FDD_100_6" hidden="1">"A33238"</definedName>
    <definedName name="FDD_100_7" hidden="1">"A33603"</definedName>
    <definedName name="FDD_100_8" hidden="1">"A33969"</definedName>
    <definedName name="FDD_100_9" hidden="1">"A34334"</definedName>
    <definedName name="FDD_101_0" hidden="1">"A25569"</definedName>
    <definedName name="FDD_101_1" hidden="1">"A31412"</definedName>
    <definedName name="FDD_101_10" hidden="1">"A34699"</definedName>
    <definedName name="FDD_101_11" hidden="1">"A35064"</definedName>
    <definedName name="FDD_101_12" hidden="1">"A35430"</definedName>
    <definedName name="FDD_101_13" hidden="1">"A35795"</definedName>
    <definedName name="FDD_101_2" hidden="1">"A31777"</definedName>
    <definedName name="FDD_101_3" hidden="1">"A32142"</definedName>
    <definedName name="FDD_101_4" hidden="1">"A32508"</definedName>
    <definedName name="FDD_101_5" hidden="1">"A32873"</definedName>
    <definedName name="FDD_101_6" hidden="1">"A33238"</definedName>
    <definedName name="FDD_101_7" hidden="1">"A33603"</definedName>
    <definedName name="FDD_101_8" hidden="1">"A33969"</definedName>
    <definedName name="FDD_101_9" hidden="1">"A34334"</definedName>
    <definedName name="FDD_102_0" hidden="1">"A25569"</definedName>
    <definedName name="FDD_102_1" hidden="1">"A31412"</definedName>
    <definedName name="FDD_102_10" hidden="1">"A34699"</definedName>
    <definedName name="FDD_102_11" hidden="1">"A35064"</definedName>
    <definedName name="FDD_102_12" hidden="1">"A35430"</definedName>
    <definedName name="FDD_102_13" hidden="1">"A35795"</definedName>
    <definedName name="FDD_102_2" hidden="1">"A31777"</definedName>
    <definedName name="FDD_102_3" hidden="1">"A32142"</definedName>
    <definedName name="FDD_102_4" hidden="1">"A32508"</definedName>
    <definedName name="FDD_102_5" hidden="1">"A32873"</definedName>
    <definedName name="FDD_102_6" hidden="1">"A33238"</definedName>
    <definedName name="FDD_102_7" hidden="1">"A33603"</definedName>
    <definedName name="FDD_102_8" hidden="1">"A33969"</definedName>
    <definedName name="FDD_102_9" hidden="1">"A34334"</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0_1" hidden="1">"R31047"</definedName>
    <definedName name="FDD_140_10" hidden="1">"R34334"</definedName>
    <definedName name="FDD_140_11" hidden="1">"R34699"</definedName>
    <definedName name="FDD_140_12" hidden="1">"R35064"</definedName>
    <definedName name="FDD_140_13" hidden="1">"R35430"</definedName>
    <definedName name="FDD_140_14" hidden="1">"R35795"</definedName>
    <definedName name="FDD_140_2" hidden="1">"R31412"</definedName>
    <definedName name="FDD_140_3" hidden="1">"R31777"</definedName>
    <definedName name="FDD_140_4" hidden="1">"R32142"</definedName>
    <definedName name="FDD_140_5" hidden="1">"R32508"</definedName>
    <definedName name="FDD_140_6" hidden="1">"R32873"</definedName>
    <definedName name="FDD_140_7" hidden="1">"R33238"</definedName>
    <definedName name="FDD_140_8" hidden="1">"R33603"</definedName>
    <definedName name="FDD_140_9" hidden="1">"R33969"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0_0" hidden="1">"A30681"</definedName>
    <definedName name="FDD_150_1" hidden="1">"A31047"</definedName>
    <definedName name="FDD_150_10" hidden="1">"A34334"</definedName>
    <definedName name="FDD_150_11" hidden="1">"A34699"</definedName>
    <definedName name="FDD_150_12" hidden="1">"A35064"</definedName>
    <definedName name="FDD_150_13" hidden="1">"A35430"</definedName>
    <definedName name="FDD_150_14" hidden="1">"A35795"</definedName>
    <definedName name="FDD_150_2" hidden="1">"A31412"</definedName>
    <definedName name="FDD_150_3" hidden="1">"A31777"</definedName>
    <definedName name="FDD_150_4" hidden="1">"A32142"</definedName>
    <definedName name="FDD_150_5" hidden="1">"A32508"</definedName>
    <definedName name="FDD_150_6" hidden="1">"A32873"</definedName>
    <definedName name="FDD_150_7" hidden="1">"A33238"</definedName>
    <definedName name="FDD_150_8" hidden="1">"A33603"</definedName>
    <definedName name="FDD_150_9" hidden="1">"A33969"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5_1" hidden="1">"A31047"</definedName>
    <definedName name="FDD_155_10" hidden="1">"A34334"</definedName>
    <definedName name="FDD_155_11" hidden="1">"A34699"</definedName>
    <definedName name="FDD_155_12" hidden="1">"A35064"</definedName>
    <definedName name="FDD_155_13" hidden="1">"A35430"</definedName>
    <definedName name="FDD_155_14" hidden="1">"A35795"</definedName>
    <definedName name="FDD_155_15" hidden="1">"E36160"</definedName>
    <definedName name="FDD_155_2" hidden="1">"A31412"</definedName>
    <definedName name="FDD_155_3" hidden="1">"A31777"</definedName>
    <definedName name="FDD_155_4" hidden="1">"A32142"</definedName>
    <definedName name="FDD_155_5" hidden="1">"A32508"</definedName>
    <definedName name="FDD_155_6" hidden="1">"A32873"</definedName>
    <definedName name="FDD_155_7" hidden="1">"A33238"</definedName>
    <definedName name="FDD_155_8" hidden="1">"A33603"</definedName>
    <definedName name="FDD_155_9" hidden="1">"A33969"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15" hidden="1">"U36160"</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15" hidden="1">"E36160"</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4_1" hidden="1">"A31047"</definedName>
    <definedName name="FDD_164_10" hidden="1">"A34334"</definedName>
    <definedName name="FDD_164_11" hidden="1">"A34699"</definedName>
    <definedName name="FDD_164_12" hidden="1">"A35064"</definedName>
    <definedName name="FDD_164_13" hidden="1">"A35430"</definedName>
    <definedName name="FDD_164_14" hidden="1">"A35795"</definedName>
    <definedName name="FDD_164_2" hidden="1">"A31412"</definedName>
    <definedName name="FDD_164_3" hidden="1">"A31777"</definedName>
    <definedName name="FDD_164_4" hidden="1">"A32142"</definedName>
    <definedName name="FDD_164_5" hidden="1">"A32508"</definedName>
    <definedName name="FDD_164_6" hidden="1">"A32873"</definedName>
    <definedName name="FDD_164_7" hidden="1">"A33238"</definedName>
    <definedName name="FDD_164_8" hidden="1">"A33603"</definedName>
    <definedName name="FDD_164_9" hidden="1">"A33969"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15" hidden="1">"E36160"</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15" hidden="1">"A36160"</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4_1" hidden="1">"R36525"</definedName>
    <definedName name="FDD_204_2" hidden="1">"E36891"</definedName>
    <definedName name="FDD_205_0" hidden="1">"A25569"</definedName>
    <definedName name="FDD_205_1" hidden="1">"E36525"</definedName>
    <definedName name="FDD_205_2" hidden="1">"E36891"</definedName>
    <definedName name="FDD_206_0" hidden="1">"A25569"</definedName>
    <definedName name="FDD_206_1" hidden="1">"E36525"</definedName>
    <definedName name="FDD_206_2" hidden="1">"E36891"</definedName>
    <definedName name="FDD_207_0" hidden="1">"A25569"</definedName>
    <definedName name="FDD_207_1" hidden="1">"E36525"</definedName>
    <definedName name="FDD_207_2" hidden="1">"E36891"</definedName>
    <definedName name="FDD_208_0" hidden="1">"E36160"</definedName>
    <definedName name="FDD_208_1" hidden="1">"E36525"</definedName>
    <definedName name="FDD_208_2" hidden="1">"E36891"</definedName>
    <definedName name="FDD_209_0" hidden="1">"A25569"</definedName>
    <definedName name="FDD_209_1" hidden="1">"R36525"</definedName>
    <definedName name="FDD_209_2" hidden="1">"R36891"</definedName>
    <definedName name="FDD_21_0" hidden="1">"A25569"</definedName>
    <definedName name="FDD_210_0" hidden="1">"A25569"</definedName>
    <definedName name="FDD_210_1" hidden="1">"U35795"</definedName>
    <definedName name="FDD_211_0" hidden="1">"A25569"</definedName>
    <definedName name="FDD_211_1" hidden="1">"E36525"</definedName>
    <definedName name="FDD_211_2" hidden="1">"E36891"</definedName>
    <definedName name="FDD_212_0" hidden="1">"A25569"</definedName>
    <definedName name="FDD_212_1" hidden="1">"R36525"</definedName>
    <definedName name="FDD_212_2" hidden="1">"E36891"</definedName>
    <definedName name="FDD_213_0" hidden="1">"E36160"</definedName>
    <definedName name="FDD_213_1" hidden="1">"E36525"</definedName>
    <definedName name="FDD_213_2" hidden="1">"E36891"</definedName>
    <definedName name="FDD_214_0" hidden="1">"A25569"</definedName>
    <definedName name="FDD_214_1" hidden="1">"E36525"</definedName>
    <definedName name="FDD_214_2" hidden="1">"E36891"</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19_1" hidden="1">"E36525"</definedName>
    <definedName name="FDD_219_2" hidden="1">"E36891"</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4_1" hidden="1">"E36525"</definedName>
    <definedName name="FDD_224_2" hidden="1">"E36891"</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29_1" hidden="1">"E36525"</definedName>
    <definedName name="FDD_229_2" hidden="1">"E36891"</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4_1" hidden="1">"E36525"</definedName>
    <definedName name="FDD_234_2" hidden="1">"E36891"</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39_0" hidden="1">"E36160"</definedName>
    <definedName name="FDD_239_1" hidden="1">"E36525"</definedName>
    <definedName name="FDD_239_2" hidden="1">"E36891"</definedName>
    <definedName name="FDD_24_0" hidden="1">"A25569"</definedName>
    <definedName name="FDD_240_0" hidden="1">"A25569"</definedName>
    <definedName name="FDD_241_0" hidden="1">"A25569"</definedName>
    <definedName name="FDD_242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49_1" hidden="1">"R31047"</definedName>
    <definedName name="FDD_249_10" hidden="1">"R34334"</definedName>
    <definedName name="FDD_249_11" hidden="1">"R34699"</definedName>
    <definedName name="FDD_249_12" hidden="1">"R35064"</definedName>
    <definedName name="FDD_249_13" hidden="1">"R35430"</definedName>
    <definedName name="FDD_249_14" hidden="1">"R35795"</definedName>
    <definedName name="FDD_249_2" hidden="1">"R31412"</definedName>
    <definedName name="FDD_249_3" hidden="1">"R31777"</definedName>
    <definedName name="FDD_249_4" hidden="1">"R32142"</definedName>
    <definedName name="FDD_249_5" hidden="1">"R32508"</definedName>
    <definedName name="FDD_249_6" hidden="1">"R32873"</definedName>
    <definedName name="FDD_249_7" hidden="1">"R33238"</definedName>
    <definedName name="FDD_249_8" hidden="1">"R33603"</definedName>
    <definedName name="FDD_249_9" hidden="1">"R33969"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2_0" hidden="1">"A25569"</definedName>
    <definedName name="FDD_263_0" hidden="1">"A25569"</definedName>
    <definedName name="FDD_264_0" hidden="1">"E36160"</definedName>
    <definedName name="FDD_264_1" hidden="1">"E36525"</definedName>
    <definedName name="FDD_264_2" hidden="1">"E36891"</definedName>
    <definedName name="FDD_265_0" hidden="1">"A25569"</definedName>
    <definedName name="FDD_265_1" hidden="1">"E36525"</definedName>
    <definedName name="FDD_265_2" hidden="1">"E36891"</definedName>
    <definedName name="FDD_266_0" hidden="1">"A25569"</definedName>
    <definedName name="FDD_266_1" hidden="1">"E36525"</definedName>
    <definedName name="FDD_266_2" hidden="1">"E36891"</definedName>
    <definedName name="FDD_267_0" hidden="1">"A25569"</definedName>
    <definedName name="FDD_267_1" hidden="1">"E36525"</definedName>
    <definedName name="FDD_267_2" hidden="1">"E36891"</definedName>
    <definedName name="FDD_268_0" hidden="1">"A25569"</definedName>
    <definedName name="FDD_268_1" hidden="1">"E36525"</definedName>
    <definedName name="FDD_268_2" hidden="1">"E36891"</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0_1" hidden="1">"E36525"</definedName>
    <definedName name="FDD_270_2" hidden="1">"E36891"</definedName>
    <definedName name="FDD_271_0" hidden="1">"A25569"</definedName>
    <definedName name="FDD_271_1" hidden="1">"E36525"</definedName>
    <definedName name="FDD_271_2" hidden="1">"E36891"</definedName>
    <definedName name="FDD_272_0" hidden="1">"A25569"</definedName>
    <definedName name="FDD_272_1" hidden="1">"E36525"</definedName>
    <definedName name="FDD_272_2" hidden="1">"E36891"</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89_1" hidden="1">"E36525"</definedName>
    <definedName name="FDD_289_2" hidden="1">"E36891"</definedName>
    <definedName name="FDD_29_0" hidden="1">"A25569"</definedName>
    <definedName name="FDD_290_0" hidden="1">"A36890"</definedName>
    <definedName name="FDD_290_1" hidden="1">"E36525"</definedName>
    <definedName name="FDD_290_2" hidden="1">"E36891"</definedName>
    <definedName name="FDD_291_0" hidden="1">"A25569"</definedName>
    <definedName name="FDD_291_1" hidden="1">"E36525"</definedName>
    <definedName name="FDD_291_2" hidden="1">"E36891"</definedName>
    <definedName name="FDD_292_0" hidden="1">"E36160"</definedName>
    <definedName name="FDD_292_1" hidden="1">"E36525"</definedName>
    <definedName name="FDD_292_2" hidden="1">"E36891"</definedName>
    <definedName name="FDD_293_0" hidden="1">"E36160"</definedName>
    <definedName name="FDD_293_1" hidden="1">"E36525"</definedName>
    <definedName name="FDD_293_2" hidden="1">"E36891"</definedName>
    <definedName name="FDD_294_0" hidden="1">"A36891"</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299_1" hidden="1">"E36160"</definedName>
    <definedName name="FDD_299_10" hidden="1">"E39447"</definedName>
    <definedName name="FDD_299_11" hidden="1">"E39813"</definedName>
    <definedName name="FDD_299_12" hidden="1">"E40178"</definedName>
    <definedName name="FDD_299_13" hidden="1">"E40543"</definedName>
    <definedName name="FDD_299_14" hidden="1">"E40908"</definedName>
    <definedName name="FDD_299_15" hidden="1">"E41274"</definedName>
    <definedName name="FDD_299_16" hidden="1">"E41639"</definedName>
    <definedName name="FDD_299_17" hidden="1">"E42004"</definedName>
    <definedName name="FDD_299_18" hidden="1">"E42369"</definedName>
    <definedName name="FDD_299_19" hidden="1">"E42735"</definedName>
    <definedName name="FDD_299_2" hidden="1">"E36525"</definedName>
    <definedName name="FDD_299_20" hidden="1">"E43100"</definedName>
    <definedName name="FDD_299_21" hidden="1">"E43465"</definedName>
    <definedName name="FDD_299_22" hidden="1">"E43830"</definedName>
    <definedName name="FDD_299_23" hidden="1">"E44196"</definedName>
    <definedName name="FDD_299_24" hidden="1">"E44561"</definedName>
    <definedName name="FDD_299_25" hidden="1">"E44926"</definedName>
    <definedName name="FDD_299_26" hidden="1">"E45291"</definedName>
    <definedName name="FDD_299_3" hidden="1">"E36891"</definedName>
    <definedName name="FDD_299_4" hidden="1">"E37256"</definedName>
    <definedName name="FDD_299_5" hidden="1">"E37621"</definedName>
    <definedName name="FDD_299_6" hidden="1">"E37986"</definedName>
    <definedName name="FDD_299_7" hidden="1">"E38352"</definedName>
    <definedName name="FDD_299_8" hidden="1">"E38717"</definedName>
    <definedName name="FDD_299_9" hidden="1">"E39082"</definedName>
    <definedName name="FDD_3_0" hidden="1">"A25569"</definedName>
    <definedName name="FDD_30_0" hidden="1">"A25569"</definedName>
    <definedName name="FDD_300_0" hidden="1">"U25569"</definedName>
    <definedName name="FDD_300_1" hidden="1">"E36525"</definedName>
    <definedName name="FDD_300_10" hidden="1">"U39813"</definedName>
    <definedName name="FDD_300_11" hidden="1">"U40178"</definedName>
    <definedName name="FDD_300_12" hidden="1">"U40543"</definedName>
    <definedName name="FDD_300_13" hidden="1">"U40908"</definedName>
    <definedName name="FDD_300_14" hidden="1">"U41274"</definedName>
    <definedName name="FDD_300_15" hidden="1">"U41639"</definedName>
    <definedName name="FDD_300_16" hidden="1">"U42004"</definedName>
    <definedName name="FDD_300_17" hidden="1">"U42369"</definedName>
    <definedName name="FDD_300_18" hidden="1">"U42735"</definedName>
    <definedName name="FDD_300_19" hidden="1">"U43100"</definedName>
    <definedName name="FDD_300_2" hidden="1">"R36891"</definedName>
    <definedName name="FDD_300_20" hidden="1">"U43465"</definedName>
    <definedName name="FDD_300_21" hidden="1">"U43830"</definedName>
    <definedName name="FDD_300_22" hidden="1">"U44196"</definedName>
    <definedName name="FDD_300_23" hidden="1">"U44561"</definedName>
    <definedName name="FDD_300_24" hidden="1">"U44926"</definedName>
    <definedName name="FDD_300_25" hidden="1">"U45291"</definedName>
    <definedName name="FDD_300_3" hidden="1">"U37256"</definedName>
    <definedName name="FDD_300_4" hidden="1">"U37621"</definedName>
    <definedName name="FDD_300_5" hidden="1">"U37986"</definedName>
    <definedName name="FDD_300_6" hidden="1">"U38352"</definedName>
    <definedName name="FDD_300_7" hidden="1">"U38717"</definedName>
    <definedName name="FDD_300_8" hidden="1">"U39082"</definedName>
    <definedName name="FDD_300_9" hidden="1">"U39447"</definedName>
    <definedName name="FDD_301_0" hidden="1">"U35795"</definedName>
    <definedName name="FDD_301_1" hidden="1">"U36160"</definedName>
    <definedName name="FDD_301_10" hidden="1">"E39447"</definedName>
    <definedName name="FDD_301_11" hidden="1">"E39813"</definedName>
    <definedName name="FDD_301_12" hidden="1">"E40178"</definedName>
    <definedName name="FDD_301_13" hidden="1">"E40543"</definedName>
    <definedName name="FDD_301_14" hidden="1">"E40908"</definedName>
    <definedName name="FDD_301_15" hidden="1">"E41274"</definedName>
    <definedName name="FDD_301_16" hidden="1">"E41639"</definedName>
    <definedName name="FDD_301_17" hidden="1">"E42004"</definedName>
    <definedName name="FDD_301_18" hidden="1">"E42369"</definedName>
    <definedName name="FDD_301_19" hidden="1">"E42735"</definedName>
    <definedName name="FDD_301_2" hidden="1">"U36525"</definedName>
    <definedName name="FDD_301_20" hidden="1">"E43100"</definedName>
    <definedName name="FDD_301_21" hidden="1">"E43465"</definedName>
    <definedName name="FDD_301_22" hidden="1">"E43830"</definedName>
    <definedName name="FDD_301_23" hidden="1">"E44196"</definedName>
    <definedName name="FDD_301_24" hidden="1">"E44561"</definedName>
    <definedName name="FDD_301_25" hidden="1">"E44926"</definedName>
    <definedName name="FDD_301_3" hidden="1">"E36891"</definedName>
    <definedName name="FDD_301_4" hidden="1">"E37256"</definedName>
    <definedName name="FDD_301_5" hidden="1">"E37621"</definedName>
    <definedName name="FDD_301_6" hidden="1">"E37986"</definedName>
    <definedName name="FDD_301_7" hidden="1">"E38352"</definedName>
    <definedName name="FDD_301_8" hidden="1">"E38717"</definedName>
    <definedName name="FDD_301_9" hidden="1">"E39082"</definedName>
    <definedName name="FDD_302_0" hidden="1">"U35795"</definedName>
    <definedName name="FDD_302_1" hidden="1">"U36160"</definedName>
    <definedName name="FDD_302_10" hidden="1">"E39813"</definedName>
    <definedName name="FDD_302_11" hidden="1">"E40178"</definedName>
    <definedName name="FDD_302_12" hidden="1">"E40543"</definedName>
    <definedName name="FDD_302_13" hidden="1">"E40908"</definedName>
    <definedName name="FDD_302_14" hidden="1">"E41274"</definedName>
    <definedName name="FDD_302_15" hidden="1">"E41639"</definedName>
    <definedName name="FDD_302_16" hidden="1">"E42004"</definedName>
    <definedName name="FDD_302_17" hidden="1">"E42369"</definedName>
    <definedName name="FDD_302_18" hidden="1">"E42735"</definedName>
    <definedName name="FDD_302_19" hidden="1">"E43100"</definedName>
    <definedName name="FDD_302_2" hidden="1">"U36525"</definedName>
    <definedName name="FDD_302_20" hidden="1">"E43465"</definedName>
    <definedName name="FDD_302_21" hidden="1">"E43830"</definedName>
    <definedName name="FDD_302_22" hidden="1">"E44196"</definedName>
    <definedName name="FDD_302_23" hidden="1">"E44561"</definedName>
    <definedName name="FDD_302_24" hidden="1">"E44926"</definedName>
    <definedName name="FDD_302_3" hidden="1">"E37256"</definedName>
    <definedName name="FDD_302_4" hidden="1">"E37621"</definedName>
    <definedName name="FDD_302_5" hidden="1">"E37986"</definedName>
    <definedName name="FDD_302_6" hidden="1">"E38352"</definedName>
    <definedName name="FDD_302_7" hidden="1">"E38717"</definedName>
    <definedName name="FDD_302_8" hidden="1">"E39082"</definedName>
    <definedName name="FDD_302_9" hidden="1">"E39447"</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08_0" hidden="1">"A35795"</definedName>
    <definedName name="FDD_309_0" hidden="1">"A25569"</definedName>
    <definedName name="FDD_31_0" hidden="1">"A25569"</definedName>
    <definedName name="FDD_310_0" hidden="1">"A35795"</definedName>
    <definedName name="FDD_311_0" hidden="1">"E25569"</definedName>
    <definedName name="FDD_312_0" hidden="1">"A25569"</definedName>
    <definedName name="FDD_313_0" hidden="1">"A25569"</definedName>
    <definedName name="FDD_315_0" hidden="1">"A25569"</definedName>
    <definedName name="FDD_316_0" hidden="1">"A25569"</definedName>
    <definedName name="FDD_317_0" hidden="1">"A35795"</definedName>
    <definedName name="FDD_317_1" hidden="1">"A36160"</definedName>
    <definedName name="FDD_317_2" hidden="1">"A36525"</definedName>
    <definedName name="FDD_318_0" hidden="1">"A35795"</definedName>
    <definedName name="FDD_318_1" hidden="1">"A36160"</definedName>
    <definedName name="FDD_318_2" hidden="1">"A36525"</definedName>
    <definedName name="FDD_319_0" hidden="1">"A35795"</definedName>
    <definedName name="FDD_319_1" hidden="1">"A36160"</definedName>
    <definedName name="FDD_319_2" hidden="1">"A36525"</definedName>
    <definedName name="FDD_32_0" hidden="1">"A25569"</definedName>
    <definedName name="FDD_320_0" hidden="1">"A35795"</definedName>
    <definedName name="FDD_320_1" hidden="1">"A36160"</definedName>
    <definedName name="FDD_320_2" hidden="1">"A36525"</definedName>
    <definedName name="FDD_321_0" hidden="1">"E35795"</definedName>
    <definedName name="FDD_321_1" hidden="1">"E36160"</definedName>
    <definedName name="FDD_321_2" hidden="1">"E36525"</definedName>
    <definedName name="FDD_322_0" hidden="1">"A35795"</definedName>
    <definedName name="FDD_322_1" hidden="1">"E36160"</definedName>
    <definedName name="FDD_322_2" hidden="1">"E36525"</definedName>
    <definedName name="FDD_323_0" hidden="1">"E35795"</definedName>
    <definedName name="FDD_323_1" hidden="1">"E36160"</definedName>
    <definedName name="FDD_323_2" hidden="1">"E36525"</definedName>
    <definedName name="FDD_324_0" hidden="1">"A36119"</definedName>
    <definedName name="FDD_326_0" hidden="1">"R34334"</definedName>
    <definedName name="FDD_326_1" hidden="1">"E34699"</definedName>
    <definedName name="FDD_326_2" hidden="1">"E35064"</definedName>
    <definedName name="FDD_326_3" hidden="1">"E35430"</definedName>
    <definedName name="FDD_326_4" hidden="1">"E35795"</definedName>
    <definedName name="FDD_326_5" hidden="1">"R36160"</definedName>
    <definedName name="FDD_326_6" hidden="1">"R36525"</definedName>
    <definedName name="FDD_327_0" hidden="1">"A34334"</definedName>
    <definedName name="FDD_327_1" hidden="1">"A34699"</definedName>
    <definedName name="FDD_327_2" hidden="1">"A35064"</definedName>
    <definedName name="FDD_327_3" hidden="1">"A35430"</definedName>
    <definedName name="FDD_327_4" hidden="1">"A35795"</definedName>
    <definedName name="FDD_327_5" hidden="1">"E36160"</definedName>
    <definedName name="FDD_327_6" hidden="1">"E36525"</definedName>
    <definedName name="FDD_328_0" hidden="1">"U25569"</definedName>
    <definedName name="FDD_329_0" hidden="1">"U25569"</definedName>
    <definedName name="FDD_33_0" hidden="1">"A25569"</definedName>
    <definedName name="FDD_330_0" hidden="1">"U25569"</definedName>
    <definedName name="FDD_331_0" hidden="1">"U25569"</definedName>
    <definedName name="FDD_332_0" hidden="1">"U25569"</definedName>
    <definedName name="FDD_333_0" hidden="1">"U25569"</definedName>
    <definedName name="FDD_334_0" hidden="1">"U25569"</definedName>
    <definedName name="FDD_335_0" hidden="1">"U25569"</definedName>
    <definedName name="FDD_336_0" hidden="1">"U25569"</definedName>
    <definedName name="FDD_337_0" hidden="1">"U25569"</definedName>
    <definedName name="FDD_338_0" hidden="1">"U25569"</definedName>
    <definedName name="FDD_339_0" hidden="1">"U25569"</definedName>
    <definedName name="FDD_34_0" hidden="1">"A25569"</definedName>
    <definedName name="FDD_340_0" hidden="1">"U25569"</definedName>
    <definedName name="FDD_341_0" hidden="1">"U25569"</definedName>
    <definedName name="FDD_342_0" hidden="1">"U25569"</definedName>
    <definedName name="FDD_343_0" hidden="1">"U25569"</definedName>
    <definedName name="FDD_344_0" hidden="1">"U25569"</definedName>
    <definedName name="FDD_345_0" hidden="1">"U25569"</definedName>
    <definedName name="FDD_346_0" hidden="1">"U25569"</definedName>
    <definedName name="FDD_347_0" hidden="1">"U25569"</definedName>
    <definedName name="FDD_348_0" hidden="1">"U25569"</definedName>
    <definedName name="FDD_349_0" hidden="1">"U25569"</definedName>
    <definedName name="FDD_35_0" hidden="1">"A25569"</definedName>
    <definedName name="FDD_36_0" hidden="1">"A25569"</definedName>
    <definedName name="FDD_37_0" hidden="1">"A25569"</definedName>
    <definedName name="FDD_372_0" hidden="1">"A34334"</definedName>
    <definedName name="FDD_372_1" hidden="1">"A34699"</definedName>
    <definedName name="FDD_372_2" hidden="1">"A35064"</definedName>
    <definedName name="FDD_372_3" hidden="1">"A35430"</definedName>
    <definedName name="FDD_372_4" hidden="1">"A35795"</definedName>
    <definedName name="FDD_372_5" hidden="1">"E36160"</definedName>
    <definedName name="FDD_372_6" hidden="1">"E36525"</definedName>
    <definedName name="FDD_373_0" hidden="1">"R34334"</definedName>
    <definedName name="FDD_373_1" hidden="1">"R34699"</definedName>
    <definedName name="FDD_373_2" hidden="1">"R35064"</definedName>
    <definedName name="FDD_373_3" hidden="1">"R35430"</definedName>
    <definedName name="FDD_373_4" hidden="1">"R35795"</definedName>
    <definedName name="FDD_373_5" hidden="1">"R36160"</definedName>
    <definedName name="FDD_373_6" hidden="1">"R36525"</definedName>
    <definedName name="FDD_374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fdf" localSheetId="73" hidden="1">{#N/A,#N/A,FALSE,"Presentation by Unit";#N/A,#N/A,FALSE,"Presentation by BD";#N/A,#N/A,FALSE,"Presentation Split by Biggest U";#N/A,#N/A,FALSE,"Presentation Split by Area";#N/A,#N/A,FALSE,"Presentation Split by BD"}</definedName>
    <definedName name="fddfdf" hidden="1">{#N/A,#N/A,FALSE,"Presentation by Unit";#N/A,#N/A,FALSE,"Presentation by BD";#N/A,#N/A,FALSE,"Presentation Split by Biggest U";#N/A,#N/A,FALSE,"Presentation Split by Area";#N/A,#N/A,FALSE,"Presentation Split by BD"}</definedName>
    <definedName name="FDE4TYGF" localSheetId="73" hidden="1">{#N/A,#N/A,FALSE,"Calculator"}</definedName>
    <definedName name="FDE4TYGF" hidden="1">{#N/A,#N/A,FALSE,"Calculator"}</definedName>
    <definedName name="fdes" localSheetId="73" hidden="1">{"Fecha_Novembro",#N/A,FALSE,"FECHAMENTO-2002 ";"Defer_Novembro",#N/A,FALSE,"DIFERIDO";"Pis_Novembro",#N/A,FALSE,"PIS COFINS";"Iss_Novembro",#N/A,FALSE,"ISS"}</definedName>
    <definedName name="fdes" hidden="1">{"Fecha_Novembro",#N/A,FALSE,"FECHAMENTO-2002 ";"Defer_Novembro",#N/A,FALSE,"DIFERIDO";"Pis_Novembro",#N/A,FALSE,"PIS COFINS";"Iss_Novembro",#N/A,FALSE,"ISS"}</definedName>
    <definedName name="fdf" localSheetId="73" hidden="1">{#N/A,#N/A,FALSE,"GERAL";#N/A,#N/A,FALSE,"012-96";#N/A,#N/A,FALSE,"018-96";#N/A,#N/A,FALSE,"027-96";#N/A,#N/A,FALSE,"059-96";#N/A,#N/A,FALSE,"076-96";#N/A,#N/A,FALSE,"019-97";#N/A,#N/A,FALSE,"021-97";#N/A,#N/A,FALSE,"022-97";#N/A,#N/A,FALSE,"028-97"}</definedName>
    <definedName name="fdf" hidden="1">{#N/A,#N/A,FALSE,"GERAL";#N/A,#N/A,FALSE,"012-96";#N/A,#N/A,FALSE,"018-96";#N/A,#N/A,FALSE,"027-96";#N/A,#N/A,FALSE,"059-96";#N/A,#N/A,FALSE,"076-96";#N/A,#N/A,FALSE,"019-97";#N/A,#N/A,FALSE,"021-97";#N/A,#N/A,FALSE,"022-97";#N/A,#N/A,FALSE,"028-97"}</definedName>
    <definedName name="fdfd">#REF!</definedName>
    <definedName name="fdfdf">#REF!</definedName>
    <definedName name="fdfdfd" localSheetId="73" hidden="1">{#N/A,#N/A,FALSE,"CAPREIT"}</definedName>
    <definedName name="fdfdfd" hidden="1">{#N/A,#N/A,FALSE,"CAPREIT"}</definedName>
    <definedName name="fdfdfdf" localSheetId="73" hidden="1">{#N/A,#N/A,FALSE,"CAPREIT"}</definedName>
    <definedName name="fdfdfdf" hidden="1">{#N/A,#N/A,FALSE,"CAPREIT"}</definedName>
    <definedName name="fdfghdf" localSheetId="73" hidden="1">{"inputs raw data",#N/A,TRUE,"INPUT"}</definedName>
    <definedName name="fdfghdf" hidden="1">{"inputs raw data",#N/A,TRUE,"INPUT"}</definedName>
    <definedName name="fdfsadf">#REF!</definedName>
    <definedName name="fdg" localSheetId="73" hidden="1">{#N/A,#N/A,FALSE,"입주관리"}</definedName>
    <definedName name="fdg" hidden="1">{#N/A,#N/A,FALSE,"입주관리"}</definedName>
    <definedName name="fdgad" localSheetId="73" hidden="1">{"inputs raw data",#N/A,TRUE,"INPUT"}</definedName>
    <definedName name="fdgad" hidden="1">{"inputs raw data",#N/A,TRUE,"INPUT"}</definedName>
    <definedName name="fdgdfhg" localSheetId="73" hidden="1">{#N/A,#N/A,FALSE,"$170M Cash";#N/A,#N/A,FALSE,"$250M Cash";#N/A,#N/A,FALSE,"$325M Cash"}</definedName>
    <definedName name="fdgdfhg" hidden="1">{#N/A,#N/A,FALSE,"$170M Cash";#N/A,#N/A,FALSE,"$250M Cash";#N/A,#N/A,FALSE,"$325M Cash"}</definedName>
    <definedName name="fdgs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dgwer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gwer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djfdsjklfdskljfdskljfdskljfdnconta"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jfdsjklfdskljfdskljfdskljfdnconta"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_1_aU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0_1_aUrv" hidden="1">#REF!</definedName>
    <definedName name="FDP_151_1_aUrv" hidden="1">#REF!</definedName>
    <definedName name="FDP_152_1_aSrv" hidden="1">#REF!</definedName>
    <definedName name="FDP_152_1_aUrv" hidden="1">#REF!</definedName>
    <definedName name="FDP_153_1_aUrv" hidden="1">#REF!</definedName>
    <definedName name="FDP_154_1_aSrv" hidden="1">#REF!</definedName>
    <definedName name="FDP_154_1_aUrv" hidden="1">#REF!</definedName>
    <definedName name="FDP_155_1_aUrv" hidden="1">#REF!</definedName>
    <definedName name="FDP_156_1_aDrv" hidden="1">#REF!</definedName>
    <definedName name="FDP_156_1_aSrv" hidden="1">#REF!</definedName>
    <definedName name="FDP_157_1_aUrv" hidden="1">#REF!</definedName>
    <definedName name="FDP_158_1_aSrv" hidden="1">#REF!</definedName>
    <definedName name="FDP_158_1_aUrv" hidden="1">#REF!</definedName>
    <definedName name="FDP_159_1_aUrv" hidden="1">#REF!</definedName>
    <definedName name="FDP_16_1_aUrv" hidden="1">#REF!</definedName>
    <definedName name="FDP_160_1_aSrv" hidden="1">#REF!</definedName>
    <definedName name="FDP_160_1_aUrv" hidden="1">#REF!</definedName>
    <definedName name="FDP_161_1_aDrv" hidden="1">#REF!</definedName>
    <definedName name="FDP_161_1_aUrv" hidden="1">#REF!</definedName>
    <definedName name="FDP_162_1_aDrv" hidden="1">#REF!</definedName>
    <definedName name="FDP_162_1_aUrv" hidden="1">#REF!</definedName>
    <definedName name="FDP_163_1_aDrv" hidden="1">#REF!</definedName>
    <definedName name="FDP_163_1_aU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6_1aUdv1"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Drv" hidden="1">#REF!</definedName>
    <definedName name="FDP_22_1_aUrv" hidden="1">#REF!</definedName>
    <definedName name="FDP_23_1_aDrv" hidden="1">#REF!</definedName>
    <definedName name="FDP_24_1_aDrv" hidden="1">#REF!</definedName>
    <definedName name="FDP_24_1_aUrv" hidden="1">#REF!</definedName>
    <definedName name="FDP_25_1_aDrv" hidden="1">#REF!</definedName>
    <definedName name="FDP_25_1_aUrv" hidden="1">#REF!</definedName>
    <definedName name="FDP_26_1_aDrv" hidden="1">#REF!</definedName>
    <definedName name="FDP_26_1_aUrv" hidden="1">#REF!</definedName>
    <definedName name="FDP_27_1_aDrv" hidden="1">#REF!</definedName>
    <definedName name="FDP_27_1_aUrv" hidden="1">#REF!</definedName>
    <definedName name="FDP_28_1_aDrv" hidden="1">#REF!</definedName>
    <definedName name="FDP_28_1_aUrv" hidden="1">#REF!</definedName>
    <definedName name="FDP_29_1_aDrv" hidden="1">#REF!</definedName>
    <definedName name="FDP_3_1_aUrv" hidden="1">#REF!</definedName>
    <definedName name="FDP_30_1_aDrv" hidden="1">#REF!</definedName>
    <definedName name="FDP_30_1_aUrv" hidden="1">#REF!</definedName>
    <definedName name="FDP_31_1_aDrv" hidden="1">#REF!</definedName>
    <definedName name="FDP_31_1_aUrv" hidden="1">#REF!</definedName>
    <definedName name="FDP_32_1_aDrv" hidden="1">#REF!</definedName>
    <definedName name="FDP_32_1_aUrv" hidden="1">#REF!</definedName>
    <definedName name="FDP_33_1_aDrv" hidden="1">#REF!</definedName>
    <definedName name="FDP_33_1_aUrv" hidden="1">#REF!</definedName>
    <definedName name="FDP_34_1_aUrv" hidden="1">#REF!</definedName>
    <definedName name="FDP_35_1_aSrv" hidden="1">#REF!</definedName>
    <definedName name="FDP_35_1_aU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1_1_aUrv" hidden="1">#REF!</definedName>
    <definedName name="FDP_42_1_aSrv" hidden="1">#REF!</definedName>
    <definedName name="FDP_42_1_aU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8_1_aU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Dd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1_1_aUrv" hidden="1">#REF!</definedName>
    <definedName name="FDP_62_1_aSrv" hidden="1">#REF!</definedName>
    <definedName name="FDP_62_1_aUrv" hidden="1">#REF!</definedName>
    <definedName name="FDP_63_1_aUrv" hidden="1">#REF!</definedName>
    <definedName name="FDP_64_1_aSrv" hidden="1">#REF!</definedName>
    <definedName name="FDP_64_1_aUrv" hidden="1">#REF!</definedName>
    <definedName name="FDP_65_1_aSrv" hidden="1">#REF!</definedName>
    <definedName name="FDP_65_1_aUrv" hidden="1">#REF!</definedName>
    <definedName name="FDP_66_1_aUrv" hidden="1">#REF!</definedName>
    <definedName name="FDP_67_1_aUrv" hidden="1">#REF!</definedName>
    <definedName name="FDP_67_1_r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_1_aU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_1_aU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ds" localSheetId="73" hidden="1">{"page1",#N/A,FALSE,"Weekly Performance";"page3",#N/A,FALSE,"Weekly Performance";"page2",#N/A,FALSE,"Weekly Performance"}</definedName>
    <definedName name="fds" hidden="1">{"page1",#N/A,FALSE,"Weekly Performance";"page3",#N/A,FALSE,"Weekly Performance";"page2",#N/A,FALSE,"Weekly Performance"}</definedName>
    <definedName name="fdsa" localSheetId="73" hidden="1">{"P.I. BUDGET ASSUMPTIONS",#N/A,FALSE,"PERIODIC INSP 97";"P.I. MAJOR EXP",#N/A,FALSE,"PERIODIC INSP 97";"PERIODIC INSP",#N/A,FALSE,"PERIODIC INSP 97"}</definedName>
    <definedName name="fdsa" hidden="1">{"P.I. BUDGET ASSUMPTIONS",#N/A,FALSE,"PERIODIC INSP 97";"P.I. MAJOR EXP",#N/A,FALSE,"PERIODIC INSP 97";"PERIODIC INSP",#N/A,FALSE,"PERIODIC INSP 97"}</definedName>
    <definedName name="fdsdgdg" hidden="1">#REF!</definedName>
    <definedName name="fdsf"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dsf"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FDSFDSFJDSKJFLKSDJKFJDSKLFJLSKDJFKLS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SFDSFJDSKJFLKSDJKFJDSKLFJLSKDJFKLS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fdsgsdfgsdfg">#REF!</definedName>
    <definedName name="fe" localSheetId="73" hidden="1">{"TotalGeralDespesasPorArea",#N/A,FALSE,"VinculosAccessEfetivo"}</definedName>
    <definedName name="fe" hidden="1">{"TotalGeralDespesasPorArea",#N/A,FALSE,"VinculosAccessEfetivo"}</definedName>
    <definedName name="FE_CKREQ">#REF!</definedName>
    <definedName name="FE_SCHED">#REF!</definedName>
    <definedName name="feare"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eare"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eb">#REF!</definedName>
    <definedName name="FECHA">#REF!</definedName>
    <definedName name="FECHA_ACM">#REF!</definedName>
    <definedName name="FECHA_MSL">#REF!</definedName>
    <definedName name="fechaconcursocadena">#REF!</definedName>
    <definedName name="fechainiciotexto">#REF!</definedName>
    <definedName name="fechaterminaciontexto">#REF!</definedName>
    <definedName name="FECR_MINIMUM">#REF!</definedName>
    <definedName name="FECR_MINIMUM_START">#REF!</definedName>
    <definedName name="Fed_Funds">#REF!</definedName>
    <definedName name="fedtax">#REF!</definedName>
    <definedName name="FedWH">#REF!</definedName>
    <definedName name="FEE">#REF!</definedName>
    <definedName name="Fees">#REF!</definedName>
    <definedName name="Fees_percentage">#REF!</definedName>
    <definedName name="Fees_precentage">#REF!</definedName>
    <definedName name="FEFEFDEWFEW" localSheetId="73" hidden="1">{"data",#N/A,FALSE,"Ratios";"ratios",#N/A,FALSE,"Ratios"}</definedName>
    <definedName name="FEFEFDEWFEW" hidden="1">{"data",#N/A,FALSE,"Ratios";"ratios",#N/A,FALSE,"Ratios"}</definedName>
    <definedName name="FEFEFEWF" localSheetId="73" hidden="1">{"data",#N/A,FALSE,"Ratios";"ratios",#N/A,FALSE,"Ratios"}</definedName>
    <definedName name="FEFEFEWF" hidden="1">{"data",#N/A,FALSE,"Ratios";"ratios",#N/A,FALSE,"Ratios"}</definedName>
    <definedName name="FEFEFEWFE" localSheetId="73" hidden="1">{"data",#N/A,FALSE,"Ratios";"ratios",#N/A,FALSE,"Ratios"}</definedName>
    <definedName name="FEFEFEWFE" hidden="1">{"data",#N/A,FALSE,"Ratios";"ratios",#N/A,FALSE,"Ratios"}</definedName>
    <definedName name="FEMA_PA_Code">#REF!</definedName>
    <definedName name="ferfe"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f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feriados">#REF!</definedName>
    <definedName name="Fernando_II" localSheetId="73" hidden="1">{"CONSOLIDADO",#N/A,FALSE,"COMENTARIOS"}</definedName>
    <definedName name="Fernando_II" hidden="1">{"CONSOLIDADO",#N/A,FALSE,"COMENTARIOS"}</definedName>
    <definedName name="FEVEFRVEV" localSheetId="73">{"Book1","my ddc.xls"}</definedName>
    <definedName name="FEVEFRVEV">{"Book1","my ddc.xls"}</definedName>
    <definedName name="ff" hidden="1">#REF!</definedName>
    <definedName name="FFAB7" hidden="1">#REF!</definedName>
    <definedName name="ffd" localSheetId="73" hidden="1">{#N/A,#N/A,FALSE,"A";#N/A,#N/A,FALSE,"B"}</definedName>
    <definedName name="ffd" hidden="1">{#N/A,#N/A,FALSE,"A";#N/A,#N/A,FALSE,"B"}</definedName>
    <definedName name="ffdfdfasdfasdfasdf">#REF!</definedName>
    <definedName name="ffdsfsdfd" localSheetId="73" hidden="1">{"Monthly6Q",#N/A,FALSE,"0614ESL"}</definedName>
    <definedName name="ffdsfsdfd" hidden="1">{"Monthly6Q",#N/A,FALSE,"0614ESL"}</definedName>
    <definedName name="FFF" localSheetId="73" hidden="1">{#N/A,#N/A,FALSE,"GERAL";#N/A,#N/A,FALSE,"012-96";#N/A,#N/A,FALSE,"018-96";#N/A,#N/A,FALSE,"027-96";#N/A,#N/A,FALSE,"059-96";#N/A,#N/A,FALSE,"076-96";#N/A,#N/A,FALSE,"019-97";#N/A,#N/A,FALSE,"021-97";#N/A,#N/A,FALSE,"022-97";#N/A,#N/A,FALSE,"028-97"}</definedName>
    <definedName name="FFF" hidden="1">{#N/A,#N/A,FALSE,"GERAL";#N/A,#N/A,FALSE,"012-96";#N/A,#N/A,FALSE,"018-96";#N/A,#N/A,FALSE,"027-96";#N/A,#N/A,FALSE,"059-96";#N/A,#N/A,FALSE,"076-96";#N/A,#N/A,FALSE,"019-97";#N/A,#N/A,FALSE,"021-97";#N/A,#N/A,FALSE,"022-97";#N/A,#N/A,FALSE,"028-97"}</definedName>
    <definedName name="fffd">#REF!</definedName>
    <definedName name="FFFEFEFEFEF">#REF!</definedName>
    <definedName name="FFFF" localSheetId="73" hidden="1">{#N/A,#N/A,FALSE,"Actual";#N/A,#N/A,FALSE,"Management Report 2";#N/A,#N/A,FALSE,"Management Report 3";#N/A,#N/A,FALSE,"Ergebnis";#N/A,#N/A,FALSE,"Summary";#N/A,#N/A,FALSE,"Konrzern";#N/A,#N/A,FALSE,"Abweichung Budget-Actuell"}</definedName>
    <definedName name="ffff" hidden="1">#REF!</definedName>
    <definedName name="fffff" localSheetId="73" hidden="1">{"DetallexDep",#N/A,FALSE,"Giovanna (x DEPT)"}</definedName>
    <definedName name="fffff" hidden="1">{"DetallexDep",#N/A,FALSE,"Giovanna (x DEPT)"}</definedName>
    <definedName name="ffffff" localSheetId="73" hidden="1">{#N/A,#N/A,FALSE,"Cashflow Analysis";#N/A,#N/A,FALSE,"Sensitivity Analysis";#N/A,#N/A,FALSE,"PV";#N/A,#N/A,FALSE,"Pro Forma"}</definedName>
    <definedName name="ffffff" hidden="1">{#N/A,#N/A,FALSE,"Cashflow Analysis";#N/A,#N/A,FALSE,"Sensitivity Analysis";#N/A,#N/A,FALSE,"PV";#N/A,#N/A,FALSE,"Pro Forma"}</definedName>
    <definedName name="ffffff.2" localSheetId="73" hidden="1">{#N/A,#N/A,FALSE,"Cashflow Analysis";#N/A,#N/A,FALSE,"Sensitivity Analysis";#N/A,#N/A,FALSE,"PV";#N/A,#N/A,FALSE,"Pro Forma"}</definedName>
    <definedName name="ffffff.2" hidden="1">{#N/A,#N/A,FALSE,"Cashflow Analysis";#N/A,#N/A,FALSE,"Sensitivity Analysis";#N/A,#N/A,FALSE,"PV";#N/A,#N/A,FALSE,"Pro Forma"}</definedName>
    <definedName name="fffffff" localSheetId="73" hidden="1">{#N/A,#N/A,FALSE,"Pharm";#N/A,#N/A,FALSE,"WWCM"}</definedName>
    <definedName name="fffffff" hidden="1">{#N/A,#N/A,FALSE,"Pharm";#N/A,#N/A,FALSE,"WWCM"}</definedName>
    <definedName name="ffffffffff" localSheetId="73" hidden="1">{#N/A,#N/A,FALSE,"PERSONAL";#N/A,#N/A,FALSE,"explotación";#N/A,#N/A,FALSE,"generales"}</definedName>
    <definedName name="ffffffffff" hidden="1">{#N/A,#N/A,FALSE,"PERSONAL";#N/A,#N/A,FALSE,"explotación";#N/A,#N/A,FALSE,"generales"}</definedName>
    <definedName name="fffffffffff">#N/A</definedName>
    <definedName name="ffffffffffff">#REF!</definedName>
    <definedName name="fffffffffffffff">#REF!</definedName>
    <definedName name="FFFFFFFFFFFFFFFF" localSheetId="73" hidden="1">{"data",#N/A,FALSE,"Ratios";"ratios",#N/A,FALSE,"Ratios"}</definedName>
    <definedName name="FFFFFFFFFFFFFFFF" hidden="1">{"data",#N/A,FALSE,"Ratios";"ratios",#N/A,FALSE,"Ratios"}</definedName>
    <definedName name="FFFFFFFFFFFFFFFFFFF" localSheetId="73" hidden="1">{"data",#N/A,FALSE,"Ratios";"ratios",#N/A,FALSE,"Ratios"}</definedName>
    <definedName name="FFFFFFFFFFFFFFFFFFF" hidden="1">{"data",#N/A,FALSE,"Ratios";"ratios",#N/A,FALSE,"Ratios"}</definedName>
    <definedName name="ffffffffffffffffffff">#N/A</definedName>
    <definedName name="fffffffffffffffffffffffffffff">#REF!</definedName>
    <definedName name="FFFTT" localSheetId="73" hidden="1">{#N/A,#N/A,FALSE,"Calculator"}</definedName>
    <definedName name="FFFTT" hidden="1">{#N/A,#N/A,FALSE,"Calculator"}</definedName>
    <definedName name="ffgf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gf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FFLCh">#REF!</definedName>
    <definedName name="FFLPb">#REF!</definedName>
    <definedName name="FFLPb2">#REF!</definedName>
    <definedName name="FFNCh">#REF!</definedName>
    <definedName name="FFNPb">#REF!</definedName>
    <definedName name="FFNPb2">#REF!</definedName>
    <definedName name="FFR">#REF!</definedName>
    <definedName name="FFR94END">#REF!</definedName>
    <definedName name="FFR95END">#REF!</definedName>
    <definedName name="FFR96END">#REF!</definedName>
    <definedName name="FFRJ96">#REF!</definedName>
    <definedName name="FFRJ97">#REF!</definedName>
    <definedName name="FFRJ97END">#REF!</definedName>
    <definedName name="ffsd" localSheetId="73" hidden="1">{"BS_YEARLY",#N/A,FALSE,"BS";"BS_Y1",#N/A,FALSE,"BS";"BS_Y2",#N/A,FALSE,"BS";"BS_Y3",#N/A,FALSE,"BS";"BS_Y4",#N/A,FALSE,"BS";"BS_Y5",#N/A,FALSE,"BS";"BS_Y6",#N/A,FALSE,"BS"}</definedName>
    <definedName name="ffsd" hidden="1">{"BS_YEARLY",#N/A,FALSE,"BS";"BS_Y1",#N/A,FALSE,"BS";"BS_Y2",#N/A,FALSE,"BS";"BS_Y3",#N/A,FALSE,"BS";"BS_Y4",#N/A,FALSE,"BS";"BS_Y5",#N/A,FALSE,"BS";"BS_Y6",#N/A,FALSE,"BS"}</definedName>
    <definedName name="FFTY" localSheetId="73" hidden="1">{#N/A,#N/A,FALSE,"GERAL";#N/A,#N/A,FALSE,"012-96";#N/A,#N/A,FALSE,"018-96";#N/A,#N/A,FALSE,"027-96";#N/A,#N/A,FALSE,"059-96";#N/A,#N/A,FALSE,"076-96";#N/A,#N/A,FALSE,"019-97";#N/A,#N/A,FALSE,"021-97";#N/A,#N/A,FALSE,"022-97";#N/A,#N/A,FALSE,"028-97"}</definedName>
    <definedName name="FFTY" hidden="1">{#N/A,#N/A,FALSE,"GERAL";#N/A,#N/A,FALSE,"012-96";#N/A,#N/A,FALSE,"018-96";#N/A,#N/A,FALSE,"027-96";#N/A,#N/A,FALSE,"059-96";#N/A,#N/A,FALSE,"076-96";#N/A,#N/A,FALSE,"019-97";#N/A,#N/A,FALSE,"021-97";#N/A,#N/A,FALSE,"022-97";#N/A,#N/A,FALSE,"028-97"}</definedName>
    <definedName name="FG"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FG" hidden="1">{#N/A,#N/A,FALSE,"Finale1";#N/A,#N/A,FALSE,"Finale2";#N/A,#N/A,FALSE,"peiodisch1";#N/A,#N/A,FALSE,"periodisch2";#N/A,#N/A,FALSE,"Aktiv";#N/A,#N/A,FALSE,"Passiv";#N/A,#N/A,FALSE,"Report 2";#N/A,#N/A,FALSE,"Report 3";#N/A,#N/A,FALSE,"Summary";#N/A,#N/A,FALSE,"EWB";#N/A,#N/A,FALSE,"Actual-Budget (kum)";#N/A,#N/A,FALSE,"Actual-Budget (per)";#N/A,#N/A,FALSE,"Comparison YTD"}</definedName>
    <definedName name="fga" localSheetId="73" hidden="1">{#N/A,#N/A,FALSE,"Aging Summary";#N/A,#N/A,FALSE,"Ratio Analysis";#N/A,#N/A,FALSE,"Test 120 Day Accts";#N/A,#N/A,FALSE,"Tickmarks"}</definedName>
    <definedName name="fga" hidden="1">{#N/A,#N/A,FALSE,"Aging Summary";#N/A,#N/A,FALSE,"Ratio Analysis";#N/A,#N/A,FALSE,"Test 120 Day Accts";#N/A,#N/A,FALSE,"Tickmarks"}</definedName>
    <definedName name="FGDAG" localSheetId="73" hidden="1">{"Others",#N/A,TRUE,"OTHERS";"Análisis Ingresos por Familia","HojaI",TRUE,"MDFeb97";"Análisis Ingresos por Marca","HojaII",TRUE,"MDFeb97";"Costos y Desvíos por Marca","HojaIII",TRUE,"MDFeb97";"Control de Costos","HojaIV",TRUE,"MDFeb97"}</definedName>
    <definedName name="FGDAG" hidden="1">{"Others",#N/A,TRUE,"OTHERS";"Análisis Ingresos por Familia","HojaI",TRUE,"MDFeb97";"Análisis Ingresos por Marca","HojaII",TRUE,"MDFeb97";"Costos y Desvíos por Marca","HojaIII",TRUE,"MDFeb97";"Control de Costos","HojaIV",TRUE,"MDFeb97"}</definedName>
    <definedName name="fgdf">#REF!</definedName>
    <definedName name="fgdfsg"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dfs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gf" localSheetId="73" hidden="1">{#N/A,#N/A,FALSE,"Aging Summary";#N/A,#N/A,FALSE,"Ratio Analysis";#N/A,#N/A,FALSE,"Test 120 Day Accts";#N/A,#N/A,FALSE,"Tickmarks"}</definedName>
    <definedName name="fgf" hidden="1">{#N/A,#N/A,FALSE,"Aging Summary";#N/A,#N/A,FALSE,"Ratio Analysis";#N/A,#N/A,FALSE,"Test 120 Day Accts";#N/A,#N/A,FALSE,"Tickmarks"}</definedName>
    <definedName name="FGFG"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GFG"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GGHGGHJ" localSheetId="73" hidden="1">{#N/A,#N/A,FALSE,"Calculator"}</definedName>
    <definedName name="FGGHGGHJ" hidden="1">{#N/A,#N/A,FALSE,"Calculator"}</definedName>
    <definedName name="FGGHGJJJ" localSheetId="73" hidden="1">{#N/A,#N/A,FALSE,"Calculator"}</definedName>
    <definedName name="FGGHGJJJ" hidden="1">{#N/A,#N/A,FALSE,"Calculator"}</definedName>
    <definedName name="FGH" localSheetId="73" hidden="1">{#N/A,#N/A,FALSE,"Calculator"}</definedName>
    <definedName name="FGH" hidden="1">{#N/A,#N/A,FALSE,"Calculator"}</definedName>
    <definedName name="fghf" localSheetId="73" hidden="1">{#N/A,#N/A,FALSE,"A";#N/A,#N/A,FALSE,"B"}</definedName>
    <definedName name="fghf" hidden="1">{#N/A,#N/A,FALSE,"A";#N/A,#N/A,FALSE,"B"}</definedName>
    <definedName name="FGHFH" localSheetId="73" hidden="1">{"' calendrier 2000'!$A$1:$Q$38"}</definedName>
    <definedName name="FGHFH" hidden="1">{"' calendrier 2000'!$A$1:$Q$38"}</definedName>
    <definedName name="FGHGJKJK" localSheetId="73" hidden="1">{#N/A,#N/A,FALSE,"Calculator"}</definedName>
    <definedName name="FGHGJKJK" hidden="1">{#N/A,#N/A,FALSE,"Calculator"}</definedName>
    <definedName name="FGHHHJ" localSheetId="73" hidden="1">{#N/A,#N/A,FALSE,"Calculator"}</definedName>
    <definedName name="FGHHHJ" hidden="1">{#N/A,#N/A,FALSE,"Calculator"}</definedName>
    <definedName name="FGHJUHTG" localSheetId="73" hidden="1">{#N/A,#N/A,FALSE,"Actual";#N/A,#N/A,FALSE,"Management Report 2";#N/A,#N/A,FALSE,"Management Report 3";#N/A,#N/A,FALSE,"Ergebnis";#N/A,#N/A,FALSE,"Summary";#N/A,#N/A,FALSE,"Konrzern";#N/A,#N/A,FALSE,"Abweichung Budget-Actuell"}</definedName>
    <definedName name="FGHJUHTG" hidden="1">{#N/A,#N/A,FALSE,"Actual";#N/A,#N/A,FALSE,"Management Report 2";#N/A,#N/A,FALSE,"Management Report 3";#N/A,#N/A,FALSE,"Ergebnis";#N/A,#N/A,FALSE,"Summary";#N/A,#N/A,FALSE,"Konrzern";#N/A,#N/A,FALSE,"Abweichung Budget-Actuell"}</definedName>
    <definedName name="FGHNMUMM" localSheetId="73" hidden="1">{#N/A,#N/A,FALSE,"Calculator"}</definedName>
    <definedName name="FGHNMUMM" hidden="1">{#N/A,#N/A,FALSE,"Calculator"}</definedName>
    <definedName name="fghrt">#REF!</definedName>
    <definedName name="FGHUHJ" localSheetId="73" hidden="1">{#N/A,#N/A,FALSE,"Actual";#N/A,#N/A,FALSE,"Management Report 2";#N/A,#N/A,FALSE,"Management Report 3";#N/A,#N/A,FALSE,"Ergebnis";#N/A,#N/A,FALSE,"Summary";#N/A,#N/A,FALSE,"Konrzern";#N/A,#N/A,FALSE,"Abweichung Budget-Actuell"}</definedName>
    <definedName name="FGHUHJ" hidden="1">{#N/A,#N/A,FALSE,"Actual";#N/A,#N/A,FALSE,"Management Report 2";#N/A,#N/A,FALSE,"Management Report 3";#N/A,#N/A,FALSE,"Ergebnis";#N/A,#N/A,FALSE,"Summary";#N/A,#N/A,FALSE,"Konrzern";#N/A,#N/A,FALSE,"Abweichung Budget-Actuell"}</definedName>
    <definedName name="FGHY" localSheetId="73">{"Book1","DOC&amp;DWG.xls"}</definedName>
    <definedName name="FGHY">{"Book1","DOC&amp;DWG.xls"}</definedName>
    <definedName name="FGHYTR" localSheetId="73" hidden="1">{#N/A,#N/A,FALSE,"Calculator"}</definedName>
    <definedName name="FGHYTR" hidden="1">{#N/A,#N/A,FALSE,"Calculator"}</definedName>
    <definedName name="FGHYTRE" localSheetId="73" hidden="1">{#N/A,#N/A,FALSE,"Calculator"}</definedName>
    <definedName name="FGHYTRE" hidden="1">{#N/A,#N/A,FALSE,"Calculator"}</definedName>
    <definedName name="fgjfg" localSheetId="73" hidden="1">{"Pound Sterling",#N/A,TRUE,"PPD";"Pound Sterling",#N/A,TRUE,"Anaquest";"Pound Sterling",#N/A,TRUE,"Delta";"Pound Sterling",#N/A,TRUE,"INO"}</definedName>
    <definedName name="fgjfg" hidden="1">{"Pound Sterling",#N/A,TRUE,"PPD";"Pound Sterling",#N/A,TRUE,"Anaquest";"Pound Sterling",#N/A,TRUE,"Delta";"Pound Sterling",#N/A,TRUE,"INO"}</definedName>
    <definedName name="fgjfgh">#REF!</definedName>
    <definedName name="fgjgf"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fgjhat" localSheetId="73" hidden="1">{"Units A",#N/A,FALSE,"FY95SLS";"Units B",#N/A,FALSE,"FY95SLS"}</definedName>
    <definedName name="fgjhat" hidden="1">{"Units A",#N/A,FALSE,"FY95SLS";"Units B",#N/A,FALSE,"FY95SLS"}</definedName>
    <definedName name="fgkjkh" localSheetId="73" hidden="1">{#N/A,#N/A,FALSE,"REPORT"}</definedName>
    <definedName name="fgkjkh" hidden="1">{#N/A,#N/A,FALSE,"REPORT"}</definedName>
    <definedName name="fgqerg" localSheetId="73" hidden="1">{"Pound Sterling",#N/A,TRUE,"PPD";"Pound Sterling",#N/A,TRUE,"Anaquest";"Pound Sterling",#N/A,TRUE,"Delta";"Pound Sterling",#N/A,TRUE,"INO"}</definedName>
    <definedName name="fgqerg" hidden="1">{"Pound Sterling",#N/A,TRUE,"PPD";"Pound Sterling",#N/A,TRUE,"Anaquest";"Pound Sterling",#N/A,TRUE,"Delta";"Pound Sterling",#N/A,TRUE,"INO"}</definedName>
    <definedName name="fgsd" localSheetId="73" hidden="1">{#N/A,#N/A,TRUE,"GRAND TOTAL";#N/A,#N/A,TRUE,"SAM'S";#N/A,#N/A,TRUE,"SUPERCENTER";#N/A,#N/A,TRUE,"MEXICO";#N/A,#N/A,TRUE,"FOOD";#N/A,#N/A,TRUE,"TOTAL WITHOUT CIFRA TAB"}</definedName>
    <definedName name="fgsd" hidden="1">{#N/A,#N/A,TRUE,"GRAND TOTAL";#N/A,#N/A,TRUE,"SAM'S";#N/A,#N/A,TRUE,"SUPERCENTER";#N/A,#N/A,TRUE,"MEXICO";#N/A,#N/A,TRUE,"FOOD";#N/A,#N/A,TRUE,"TOTAL WITHOUT CIFRA TAB"}</definedName>
    <definedName name="fgsdfg" localSheetId="73" hidden="1">{"Units A",#N/A,FALSE,"FY95SLS";"Units B",#N/A,FALSE,"FY95SLS"}</definedName>
    <definedName name="fgsdfg" hidden="1">{"Units A",#N/A,FALSE,"FY95SLS";"Units B",#N/A,FALSE,"FY95SLS"}</definedName>
    <definedName name="fgsdfgdfg" localSheetId="73" hidden="1">{"US Dollars",#N/A,TRUE,"PPD";"US Dollar",#N/A,TRUE,"Anaquest";"US Dollar",#N/A,TRUE,"Delta";"US Dollar",#N/A,TRUE,"INO"}</definedName>
    <definedName name="fgsdfgdfg" hidden="1">{"US Dollars",#N/A,TRUE,"PPD";"US Dollar",#N/A,TRUE,"Anaquest";"US Dollar",#N/A,TRUE,"Delta";"US Dollar",#N/A,TRUE,"INO"}</definedName>
    <definedName name="fgsdfgf" localSheetId="73" hidden="1">{"Units A",#N/A,FALSE,"FY95SLS";"Units B",#N/A,FALSE,"FY95SLS"}</definedName>
    <definedName name="fgsdfgf" hidden="1">{"Units A",#N/A,FALSE,"FY95SLS";"Units B",#N/A,FALSE,"FY95SLS"}</definedName>
    <definedName name="fgsg" localSheetId="73" hidden="1">{"consolidated",#N/A,FALSE,"Sheet1";"cms",#N/A,FALSE,"Sheet1";"fse",#N/A,FALSE,"Sheet1"}</definedName>
    <definedName name="fgsg" hidden="1">{"consolidated",#N/A,FALSE,"Sheet1";"cms",#N/A,FALSE,"Sheet1";"fse",#N/A,FALSE,"Sheet1"}</definedName>
    <definedName name="FGT" localSheetId="73" hidden="1">{#N/A,#N/A,FALSE,"Calculator"}</definedName>
    <definedName name="FGT" hidden="1">{#N/A,#N/A,FALSE,"Calculator"}</definedName>
    <definedName name="FGTTT" localSheetId="73" hidden="1">{#N/A,#N/A,FALSE,"Actual";#N/A,#N/A,FALSE,"Management Report 2";#N/A,#N/A,FALSE,"Management Report 3";#N/A,#N/A,FALSE,"Ergebnis";#N/A,#N/A,FALSE,"Summary";#N/A,#N/A,FALSE,"Konrzern";#N/A,#N/A,FALSE,"Abweichung Budget-Actuell"}</definedName>
    <definedName name="FGTTT" hidden="1">{#N/A,#N/A,FALSE,"Actual";#N/A,#N/A,FALSE,"Management Report 2";#N/A,#N/A,FALSE,"Management Report 3";#N/A,#N/A,FALSE,"Ergebnis";#N/A,#N/A,FALSE,"Summary";#N/A,#N/A,FALSE,"Konrzern";#N/A,#N/A,FALSE,"Abweichung Budget-Actuell"}</definedName>
    <definedName name="FGTYTY" localSheetId="73" hidden="1">{#N/A,#N/A,FALSE,"Calculator"}</definedName>
    <definedName name="FGTYTY" hidden="1">{#N/A,#N/A,FALSE,"Calculator"}</definedName>
    <definedName name="FGYHT" localSheetId="73" hidden="1">{#N/A,#N/A,FALSE,"Calculator"}</definedName>
    <definedName name="FGYHT" hidden="1">{#N/A,#N/A,FALSE,"Calculator"}</definedName>
    <definedName name="FGYT5R4E" localSheetId="73" hidden="1">{#N/A,#N/A,FALSE,"Calculator"}</definedName>
    <definedName name="FGYT5R4E" hidden="1">{#N/A,#N/A,FALSE,"Calculator"}</definedName>
    <definedName name="fgyu" localSheetId="73" hidden="1">{#N/A,#N/A,TRUE,"CPRD";#N/A,#N/A,TRUE,"BCCPDR";#N/A,#N/A,TRUE,"EWRD";#N/A,#N/A,TRUE,"5100";#N/A,#N/A,TRUE,"5110"}</definedName>
    <definedName name="fgyu" hidden="1">{#N/A,#N/A,TRUE,"CPRD";#N/A,#N/A,TRUE,"BCCPDR";#N/A,#N/A,TRUE,"EWRD";#N/A,#N/A,TRUE,"5100";#N/A,#N/A,TRUE,"5110"}</definedName>
    <definedName name="FH" localSheetId="73" hidden="1">{#N/A,#N/A,FALSE,"Report 2";#N/A,#N/A,FALSE,"Report 3";#N/A,#N/A,FALSE,"Konrzern"}</definedName>
    <definedName name="FH" hidden="1">{#N/A,#N/A,FALSE,"Report 2";#N/A,#N/A,FALSE,"Report 3";#N/A,#N/A,FALSE,"Konrzern"}</definedName>
    <definedName name="FHCm">#REF!</definedName>
    <definedName name="FHCm2">#REF!</definedName>
    <definedName name="fhdfh" localSheetId="73" hidden="1">{"Units A",#N/A,FALSE,"FY95SLS";"Units B",#N/A,FALSE,"FY95SLS"}</definedName>
    <definedName name="fhdfh" hidden="1">{"Units A",#N/A,FALSE,"FY95SLS";"Units B",#N/A,FALSE,"FY95SLS"}</definedName>
    <definedName name="fhg"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hgfgh" localSheetId="73" hidden="1">{"Pound Sterling",#N/A,TRUE,"PPD";"Pound Sterling",#N/A,TRUE,"Anaquest";"Pound Sterling",#N/A,TRUE,"Delta";"Pound Sterling",#N/A,TRUE,"INO"}</definedName>
    <definedName name="fhgfgh" hidden="1">{"Pound Sterling",#N/A,TRUE,"PPD";"Pound Sterling",#N/A,TRUE,"Anaquest";"Pound Sterling",#N/A,TRUE,"Delta";"Pound Sterling",#N/A,TRUE,"INO"}</definedName>
    <definedName name="fhgfh" hidden="1">#REF!</definedName>
    <definedName name="fhj"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fhj" hidden="1">{TRUE,TRUE,-1.25,-15.5,604.5,369,FALSE,FALSE,TRUE,TRUE,0,1,83,1,38,4,5,4,TRUE,TRUE,3,TRUE,1,TRUE,75,"Swvu.inputs._.raw._.data.","ACwvu.inputs._.raw._.data.",#N/A,FALSE,FALSE,0.5,0.5,0.5,0.5,2,"&amp;F","&amp;A&amp;RPage &amp;P",FALSE,FALSE,FALSE,FALSE,1,60,#N/A,#N/A,"=R1C61:R53C89","=C1:C5",#N/A,#N/A,FALSE,FALSE,FALSE,1,600,600,FALSE,FALSE,TRUE,TRUE,TRUE}</definedName>
    <definedName name="FHJGFVHTYF" localSheetId="73" hidden="1">{#N/A,#N/A,FALSE,"Actual";#N/A,#N/A,FALSE,"Management Report 2";#N/A,#N/A,FALSE,"Management Report 3";#N/A,#N/A,FALSE,"Ergebnis";#N/A,#N/A,FALSE,"Summary";#N/A,#N/A,FALSE,"Konrzern";#N/A,#N/A,FALSE,"Abweichung Budget-Actuell"}</definedName>
    <definedName name="FHJGFVHTYF" hidden="1">{#N/A,#N/A,FALSE,"Actual";#N/A,#N/A,FALSE,"Management Report 2";#N/A,#N/A,FALSE,"Management Report 3";#N/A,#N/A,FALSE,"Ergebnis";#N/A,#N/A,FALSE,"Summary";#N/A,#N/A,FALSE,"Konrzern";#N/A,#N/A,FALSE,"Abweichung Budget-Actuell"}</definedName>
    <definedName name="FHJGHFBG" localSheetId="73" hidden="1">{#N/A,#N/A,FALSE,"Actual";#N/A,#N/A,FALSE,"Management Report 2";#N/A,#N/A,FALSE,"Management Report 3";#N/A,#N/A,FALSE,"Ergebnis";#N/A,#N/A,FALSE,"Summary";#N/A,#N/A,FALSE,"Konrzern";#N/A,#N/A,FALSE,"Abweichung Budget-Actuell"}</definedName>
    <definedName name="FHJGHFBG" hidden="1">{#N/A,#N/A,FALSE,"Actual";#N/A,#N/A,FALSE,"Management Report 2";#N/A,#N/A,FALSE,"Management Report 3";#N/A,#N/A,FALSE,"Ergebnis";#N/A,#N/A,FALSE,"Summary";#N/A,#N/A,FALSE,"Konrzern";#N/A,#N/A,FALSE,"Abweichung Budget-Actuell"}</definedName>
    <definedName name="fhk" localSheetId="73" hidden="1">{#N/A,#N/A,FALSE,"P&amp;L";#N/A,#N/A,FALSE,"DL Worksheet";#N/A,#N/A,FALSE,"Ind. Cell";#N/A,#N/A,FALSE,"Capital";#N/A,#N/A,FALSE,"Tooling";#N/A,#N/A,FALSE,"LRP"}</definedName>
    <definedName name="fhk" hidden="1">{#N/A,#N/A,FALSE,"P&amp;L";#N/A,#N/A,FALSE,"DL Worksheet";#N/A,#N/A,FALSE,"Ind. Cell";#N/A,#N/A,FALSE,"Capital";#N/A,#N/A,FALSE,"Tooling";#N/A,#N/A,FALSE,"LRP"}</definedName>
    <definedName name="fhsdjfsjd" localSheetId="73" hidden="1">{#N/A,#N/A,FALSE,"Cover";"DailyEstimate",#N/A,FALSE,"Estimate";"DailyEstimate",#N/A,FALSE,"Variance";#N/A,#N/A,FALSE,"AnalystvsEstimate"}</definedName>
    <definedName name="fhsdjfsjd" hidden="1">{#N/A,#N/A,FALSE,"Cover";"DailyEstimate",#N/A,FALSE,"Estimate";"DailyEstimate",#N/A,FALSE,"Variance";#N/A,#N/A,FALSE,"AnalystvsEstimate"}</definedName>
    <definedName name="FHUJUYUY" localSheetId="73" hidden="1">{#N/A,#N/A,FALSE,"Calculator"}</definedName>
    <definedName name="FHUJUYUY" hidden="1">{#N/A,#N/A,FALSE,"Calculator"}</definedName>
    <definedName name="fib" localSheetId="73" hidden="1">{#N/A,#N/A,FALSE,"Aging Summary";#N/A,#N/A,FALSE,"Ratio Analysis";#N/A,#N/A,FALSE,"Test 120 Day Accts";#N/A,#N/A,FALSE,"Tickmarks"}</definedName>
    <definedName name="fib" hidden="1">{#N/A,#N/A,FALSE,"Aging Summary";#N/A,#N/A,FALSE,"Ratio Analysis";#N/A,#N/A,FALSE,"Test 120 Day Accts";#N/A,#N/A,FALSE,"Tickmarks"}</definedName>
    <definedName name="Fiber">#REF!</definedName>
    <definedName name="Fiber_Miles">#REF!</definedName>
    <definedName name="ficos">#REF!</definedName>
    <definedName name="Field_DatePrinted">#REF!</definedName>
    <definedName name="Field_ExportedOn">#REF!</definedName>
    <definedName name="Field_Title">#REF!</definedName>
    <definedName name="FIG">"Fortress Investment Group"</definedName>
    <definedName name="FII" localSheetId="73" hidden="1">{#N/A,#N/A,FALSE,"Presentation by Unit";#N/A,#N/A,FALSE,"Presentation by BD";#N/A,#N/A,FALSE,"Presentation Split by Biggest U";#N/A,#N/A,FALSE,"Presentation Split by Area";#N/A,#N/A,FALSE,"Presentation Split by BD"}</definedName>
    <definedName name="FII" hidden="1">{#N/A,#N/A,FALSE,"Presentation by Unit";#N/A,#N/A,FALSE,"Presentation by BD";#N/A,#N/A,FALSE,"Presentation Split by Biggest U";#N/A,#N/A,FALSE,"Presentation Split by Area";#N/A,#N/A,FALSE,"Presentation Split by BD"}</definedName>
    <definedName name="FileDirectory">#REF!</definedName>
    <definedName name="FILENAME">#REF!</definedName>
    <definedName name="FILENAME1002">#REF!</definedName>
    <definedName name="fill" hidden="1">#REF!</definedName>
    <definedName name="filll" hidden="1">#REF!</definedName>
    <definedName name="filtragem" localSheetId="73" hidden="1">{#N/A,#N/A,FALSE,"GERAL";#N/A,#N/A,FALSE,"012-96";#N/A,#N/A,FALSE,"018-96";#N/A,#N/A,FALSE,"027-96";#N/A,#N/A,FALSE,"059-96";#N/A,#N/A,FALSE,"076-96";#N/A,#N/A,FALSE,"019-97";#N/A,#N/A,FALSE,"021-97";#N/A,#N/A,FALSE,"022-97";#N/A,#N/A,FALSE,"028-97"}</definedName>
    <definedName name="filtragem" hidden="1">{#N/A,#N/A,FALSE,"GERAL";#N/A,#N/A,FALSE,"012-96";#N/A,#N/A,FALSE,"018-96";#N/A,#N/A,FALSE,"027-96";#N/A,#N/A,FALSE,"059-96";#N/A,#N/A,FALSE,"076-96";#N/A,#N/A,FALSE,"019-97";#N/A,#N/A,FALSE,"021-97";#N/A,#N/A,FALSE,"022-97";#N/A,#N/A,FALSE,"028-97"}</definedName>
    <definedName name="Filtros" localSheetId="73" hidden="1">{#N/A,#N/A,FALSE,"GERAL";#N/A,#N/A,FALSE,"012-96";#N/A,#N/A,FALSE,"018-96";#N/A,#N/A,FALSE,"027-96";#N/A,#N/A,FALSE,"059-96";#N/A,#N/A,FALSE,"076-96";#N/A,#N/A,FALSE,"019-97";#N/A,#N/A,FALSE,"021-97";#N/A,#N/A,FALSE,"022-97";#N/A,#N/A,FALSE,"028-97"}</definedName>
    <definedName name="Filtros" hidden="1">{#N/A,#N/A,FALSE,"GERAL";#N/A,#N/A,FALSE,"012-96";#N/A,#N/A,FALSE,"018-96";#N/A,#N/A,FALSE,"027-96";#N/A,#N/A,FALSE,"059-96";#N/A,#N/A,FALSE,"076-96";#N/A,#N/A,FALSE,"019-97";#N/A,#N/A,FALSE,"021-97";#N/A,#N/A,FALSE,"022-97";#N/A,#N/A,FALSE,"028-97"}</definedName>
    <definedName name="final" localSheetId="73" hidden="1">{#N/A,#N/A,FALSE,"Outlook for Month ";#N/A,#N/A,FALSE,"Risk for Month ";#N/A,#N/A,FALSE,"Upside for Month"}</definedName>
    <definedName name="final" hidden="1">{#N/A,#N/A,FALSE,"Outlook for Month ";#N/A,#N/A,FALSE,"Risk for Month ";#N/A,#N/A,FALSE,"Upside for Month"}</definedName>
    <definedName name="Final_Area_Name1" hidden="1">#REF!</definedName>
    <definedName name="Final_Area_Name2" hidden="1">#REF!</definedName>
    <definedName name="Final_Area_Name6" hidden="1">#REF!</definedName>
    <definedName name="Final_Area9" hidden="1">#REF!</definedName>
    <definedName name="Final_Summary"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inal_Summary"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FinancialRollupData">#REF!</definedName>
    <definedName name="FinancialRollupVariance">#REF!</definedName>
    <definedName name="Financing">#REF!</definedName>
    <definedName name="FINANCING_CASH" hidden="1">"FINANCING_CASH"</definedName>
    <definedName name="FinancingGtyFee">#REF!</definedName>
    <definedName name="FinCalcMethod">#REF!</definedName>
    <definedName name="FINCopyDirection">1</definedName>
    <definedName name="FINCriteriaType">1</definedName>
    <definedName name="FinDeb_to_TNW_RP_Test">#REF!</definedName>
    <definedName name="fine"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fine"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FINOptions">"0,0,1,1,1,0,0,-1,0,0,2,0,"</definedName>
    <definedName name="finres" hidden="1">#REF!</definedName>
    <definedName name="Firm_Value">#REF!</definedName>
    <definedName name="firma1">#REF!</definedName>
    <definedName name="firma2">#REF!</definedName>
    <definedName name="FirmValue">#REF!</definedName>
    <definedName name="FIRST_11DAYS">#REF!</definedName>
    <definedName name="First_Day">#REF!</definedName>
    <definedName name="First_payment_due">#REF!</definedName>
    <definedName name="First_payment_no">#REF!</definedName>
    <definedName name="first_sunset_date">#REF!</definedName>
    <definedName name="first_year_int">#REF!</definedName>
    <definedName name="FirstBB">#REF!</definedName>
    <definedName name="FirstCallDate">#REF!</definedName>
    <definedName name="firsthalf">#REF!</definedName>
    <definedName name="fiscal_depreciation">#REF!</definedName>
    <definedName name="fiscal_year">#REF!</definedName>
    <definedName name="FISCAL_YEAR_END">#REF!</definedName>
    <definedName name="Fiscal_Year1" hidden="1">#REF!</definedName>
    <definedName name="Fiscal_Year2" hidden="1">#REF!</definedName>
    <definedName name="Fiscal_Year3" hidden="1">#REF!</definedName>
    <definedName name="Fiscal_Year4" hidden="1">#REF!</definedName>
    <definedName name="Fiscal_Year5" hidden="1">#REF!</definedName>
    <definedName name="Fiscal_Year6" hidden="1">#REF!</definedName>
    <definedName name="Fit_Out_Costs">#REF!</definedName>
    <definedName name="Fitch">#REF!</definedName>
    <definedName name="five" hidden="1">#REF!</definedName>
    <definedName name="FiveYearEPSGrowth">#REF!</definedName>
    <definedName name="FixAssets_Cons">#REF!</definedName>
    <definedName name="FixAssets_Norte">#REF!</definedName>
    <definedName name="FixAssets_Sur">#REF!</definedName>
    <definedName name="Fixed_Inbound_Interconnect">#REF!</definedName>
    <definedName name="Fixed_Outbound_Interconnect">#REF!</definedName>
    <definedName name="fjdjk" localSheetId="73" hidden="1">{#N/A,#N/A,FALSE,"Calculator"}</definedName>
    <definedName name="fjdjk" hidden="1">{#N/A,#N/A,FALSE,"Calculator"}</definedName>
    <definedName name="fjdjk_1" localSheetId="73" hidden="1">{#N/A,#N/A,FALSE,"Calculator"}</definedName>
    <definedName name="fjdjk_1" hidden="1">{#N/A,#N/A,FALSE,"Calculator"}</definedName>
    <definedName name="fjdjk_2" localSheetId="73" hidden="1">{#N/A,#N/A,FALSE,"Calculator"}</definedName>
    <definedName name="fjdjk_2" hidden="1">{#N/A,#N/A,FALSE,"Calculator"}</definedName>
    <definedName name="fjdjk_3" localSheetId="73" hidden="1">{#N/A,#N/A,FALSE,"Calculator"}</definedName>
    <definedName name="fjdjk_3" hidden="1">{#N/A,#N/A,FALSE,"Calculator"}</definedName>
    <definedName name="fjdjk_4" localSheetId="73" hidden="1">{#N/A,#N/A,FALSE,"Calculator"}</definedName>
    <definedName name="fjdjk_4" hidden="1">{#N/A,#N/A,FALSE,"Calculator"}</definedName>
    <definedName name="fjdjk_5" localSheetId="73" hidden="1">{#N/A,#N/A,FALSE,"Calculator"}</definedName>
    <definedName name="fjdjk_5" hidden="1">{#N/A,#N/A,FALSE,"Calculator"}</definedName>
    <definedName name="fjdjk1" localSheetId="73" hidden="1">{#N/A,#N/A,FALSE,"Calculator"}</definedName>
    <definedName name="fjdjk1" hidden="1">{#N/A,#N/A,FALSE,"Calculator"}</definedName>
    <definedName name="fjdjk1_1" localSheetId="73" hidden="1">{#N/A,#N/A,FALSE,"Calculator"}</definedName>
    <definedName name="fjdjk1_1" hidden="1">{#N/A,#N/A,FALSE,"Calculator"}</definedName>
    <definedName name="fjdjk1_2" localSheetId="73" hidden="1">{#N/A,#N/A,FALSE,"Calculator"}</definedName>
    <definedName name="fjdjk1_2" hidden="1">{#N/A,#N/A,FALSE,"Calculator"}</definedName>
    <definedName name="fjdjk1_3" localSheetId="73" hidden="1">{#N/A,#N/A,FALSE,"Calculator"}</definedName>
    <definedName name="fjdjk1_3" hidden="1">{#N/A,#N/A,FALSE,"Calculator"}</definedName>
    <definedName name="fjdjk1_4" localSheetId="73" hidden="1">{#N/A,#N/A,FALSE,"Calculator"}</definedName>
    <definedName name="fjdjk1_4" hidden="1">{#N/A,#N/A,FALSE,"Calculator"}</definedName>
    <definedName name="fjdjk1_5" localSheetId="73" hidden="1">{#N/A,#N/A,FALSE,"Calculator"}</definedName>
    <definedName name="fjdjk1_5" hidden="1">{#N/A,#N/A,FALSE,"Calculator"}</definedName>
    <definedName name="fjdjk1a" localSheetId="73" hidden="1">{#N/A,#N/A,FALSE,"Calculator"}</definedName>
    <definedName name="fjdjk1a" hidden="1">{#N/A,#N/A,FALSE,"Calculator"}</definedName>
    <definedName name="fjdjk1a_1" localSheetId="73" hidden="1">{#N/A,#N/A,FALSE,"Calculator"}</definedName>
    <definedName name="fjdjk1a_1" hidden="1">{#N/A,#N/A,FALSE,"Calculator"}</definedName>
    <definedName name="fjdjk1a_2" localSheetId="73" hidden="1">{#N/A,#N/A,FALSE,"Calculator"}</definedName>
    <definedName name="fjdjk1a_2" hidden="1">{#N/A,#N/A,FALSE,"Calculator"}</definedName>
    <definedName name="fjdjk1a_3" localSheetId="73" hidden="1">{#N/A,#N/A,FALSE,"Calculator"}</definedName>
    <definedName name="fjdjk1a_3" hidden="1">{#N/A,#N/A,FALSE,"Calculator"}</definedName>
    <definedName name="fjdjk1a_4" localSheetId="73" hidden="1">{#N/A,#N/A,FALSE,"Calculator"}</definedName>
    <definedName name="fjdjk1a_4" hidden="1">{#N/A,#N/A,FALSE,"Calculator"}</definedName>
    <definedName name="fjdjk1a_5" localSheetId="73" hidden="1">{#N/A,#N/A,FALSE,"Calculator"}</definedName>
    <definedName name="fjdjk1a_5" hidden="1">{#N/A,#N/A,FALSE,"Calculator"}</definedName>
    <definedName name="fjdjka" localSheetId="73" hidden="1">{#N/A,#N/A,FALSE,"Calculator"}</definedName>
    <definedName name="fjdjka" hidden="1">{#N/A,#N/A,FALSE,"Calculator"}</definedName>
    <definedName name="fjdjka_1" localSheetId="73" hidden="1">{#N/A,#N/A,FALSE,"Calculator"}</definedName>
    <definedName name="fjdjka_1" hidden="1">{#N/A,#N/A,FALSE,"Calculator"}</definedName>
    <definedName name="fjdjka_2" localSheetId="73" hidden="1">{#N/A,#N/A,FALSE,"Calculator"}</definedName>
    <definedName name="fjdjka_2" hidden="1">{#N/A,#N/A,FALSE,"Calculator"}</definedName>
    <definedName name="fjdjka_3" localSheetId="73" hidden="1">{#N/A,#N/A,FALSE,"Calculator"}</definedName>
    <definedName name="fjdjka_3" hidden="1">{#N/A,#N/A,FALSE,"Calculator"}</definedName>
    <definedName name="fjdjka_4" localSheetId="73" hidden="1">{#N/A,#N/A,FALSE,"Calculator"}</definedName>
    <definedName name="fjdjka_4" hidden="1">{#N/A,#N/A,FALSE,"Calculator"}</definedName>
    <definedName name="fjdjka_5" localSheetId="73" hidden="1">{#N/A,#N/A,FALSE,"Calculator"}</definedName>
    <definedName name="fjdjka_5" hidden="1">{#N/A,#N/A,FALSE,"Calculator"}</definedName>
    <definedName name="fjdjkl" localSheetId="73" hidden="1">{#N/A,#N/A,FALSE,"Calculator"}</definedName>
    <definedName name="fjdjkl" hidden="1">{#N/A,#N/A,FALSE,"Calculator"}</definedName>
    <definedName name="fjdjkl_1" localSheetId="73" hidden="1">{#N/A,#N/A,FALSE,"Calculator"}</definedName>
    <definedName name="fjdjkl_1" hidden="1">{#N/A,#N/A,FALSE,"Calculator"}</definedName>
    <definedName name="fjdjkl_2" localSheetId="73" hidden="1">{#N/A,#N/A,FALSE,"Calculator"}</definedName>
    <definedName name="fjdjkl_2" hidden="1">{#N/A,#N/A,FALSE,"Calculator"}</definedName>
    <definedName name="fjdjkl_3" localSheetId="73" hidden="1">{#N/A,#N/A,FALSE,"Calculator"}</definedName>
    <definedName name="fjdjkl_3" hidden="1">{#N/A,#N/A,FALSE,"Calculator"}</definedName>
    <definedName name="fjdjkl_4" localSheetId="73" hidden="1">{#N/A,#N/A,FALSE,"Calculator"}</definedName>
    <definedName name="fjdjkl_4" hidden="1">{#N/A,#N/A,FALSE,"Calculator"}</definedName>
    <definedName name="fjdjkl_5" localSheetId="73" hidden="1">{#N/A,#N/A,FALSE,"Calculator"}</definedName>
    <definedName name="fjdjkl_5" hidden="1">{#N/A,#N/A,FALSE,"Calculator"}</definedName>
    <definedName name="fjdjkla" localSheetId="73" hidden="1">{#N/A,#N/A,FALSE,"Calculator"}</definedName>
    <definedName name="fjdjkla" hidden="1">{#N/A,#N/A,FALSE,"Calculator"}</definedName>
    <definedName name="fjdjkla_1" localSheetId="73" hidden="1">{#N/A,#N/A,FALSE,"Calculator"}</definedName>
    <definedName name="fjdjkla_1" hidden="1">{#N/A,#N/A,FALSE,"Calculator"}</definedName>
    <definedName name="fjdjkla_2" localSheetId="73" hidden="1">{#N/A,#N/A,FALSE,"Calculator"}</definedName>
    <definedName name="fjdjkla_2" hidden="1">{#N/A,#N/A,FALSE,"Calculator"}</definedName>
    <definedName name="fjdjkla_3" localSheetId="73" hidden="1">{#N/A,#N/A,FALSE,"Calculator"}</definedName>
    <definedName name="fjdjkla_3" hidden="1">{#N/A,#N/A,FALSE,"Calculator"}</definedName>
    <definedName name="fjdjkla_4" localSheetId="73" hidden="1">{#N/A,#N/A,FALSE,"Calculator"}</definedName>
    <definedName name="fjdjkla_4" hidden="1">{#N/A,#N/A,FALSE,"Calculator"}</definedName>
    <definedName name="fjdjkla_5" localSheetId="73" hidden="1">{#N/A,#N/A,FALSE,"Calculator"}</definedName>
    <definedName name="fjdjkla_5" hidden="1">{#N/A,#N/A,FALSE,"Calculator"}</definedName>
    <definedName name="fjdk2" localSheetId="73" hidden="1">{#N/A,#N/A,FALSE,"Calculator"}</definedName>
    <definedName name="fjdk2" hidden="1">{#N/A,#N/A,FALSE,"Calculator"}</definedName>
    <definedName name="fjdk2_1" localSheetId="73" hidden="1">{#N/A,#N/A,FALSE,"Calculator"}</definedName>
    <definedName name="fjdk2_1" hidden="1">{#N/A,#N/A,FALSE,"Calculator"}</definedName>
    <definedName name="fjdk2_2" localSheetId="73" hidden="1">{#N/A,#N/A,FALSE,"Calculator"}</definedName>
    <definedName name="fjdk2_2" hidden="1">{#N/A,#N/A,FALSE,"Calculator"}</definedName>
    <definedName name="fjdk2_3" localSheetId="73" hidden="1">{#N/A,#N/A,FALSE,"Calculator"}</definedName>
    <definedName name="fjdk2_3" hidden="1">{#N/A,#N/A,FALSE,"Calculator"}</definedName>
    <definedName name="FJEZK" localSheetId="73" hidden="1">{#N/A,#N/A,FALSE,"Pharm";#N/A,#N/A,FALSE,"WWCM"}</definedName>
    <definedName name="FJEZK" hidden="1">{#N/A,#N/A,FALSE,"Pharm";#N/A,#N/A,FALSE,"WWCM"}</definedName>
    <definedName name="fjgfj" localSheetId="73" hidden="1">{"Units A",#N/A,FALSE,"FY95SLS";"Units B",#N/A,FALSE,"FY95SLS"}</definedName>
    <definedName name="fjgfj" hidden="1">{"Units A",#N/A,FALSE,"FY95SLS";"Units B",#N/A,FALSE,"FY95SLS"}</definedName>
    <definedName name="fjkd" localSheetId="73" hidden="1">{#N/A,#N/A,FALSE,"Calculator"}</definedName>
    <definedName name="fjkd" hidden="1">{#N/A,#N/A,FALSE,"Calculator"}</definedName>
    <definedName name="fjkd_1" localSheetId="73" hidden="1">{#N/A,#N/A,FALSE,"Calculator"}</definedName>
    <definedName name="fjkd_1" hidden="1">{#N/A,#N/A,FALSE,"Calculator"}</definedName>
    <definedName name="fjkd_2" localSheetId="73" hidden="1">{#N/A,#N/A,FALSE,"Calculator"}</definedName>
    <definedName name="fjkd_2" hidden="1">{#N/A,#N/A,FALSE,"Calculator"}</definedName>
    <definedName name="fjkd_3" localSheetId="73" hidden="1">{#N/A,#N/A,FALSE,"Calculator"}</definedName>
    <definedName name="fjkd_3" hidden="1">{#N/A,#N/A,FALSE,"Calculator"}</definedName>
    <definedName name="fjujo" localSheetId="73" hidden="1">{#N/A,#N/A,FALSE,"BALAJUS";#N/A,#N/A,FALSE,"GYPAJAUS";#N/A,#N/A,FALSE,"PATRIAJUS";#N/A,#N/A,FALSE,"FLUJOAJUS";#N/A,#N/A,FALSE,"BALANC_hist";#N/A,#N/A,FALSE,"GYP_hist";#N/A,#N/A,FALSE,"PATRIM-hist";#N/A,#N/A,FALSE,"FLUJ-hist"}</definedName>
    <definedName name="fjujo" hidden="1">{#N/A,#N/A,FALSE,"BALAJUS";#N/A,#N/A,FALSE,"GYPAJAUS";#N/A,#N/A,FALSE,"PATRIAJUS";#N/A,#N/A,FALSE,"FLUJOAJUS";#N/A,#N/A,FALSE,"BALANC_hist";#N/A,#N/A,FALSE,"GYP_hist";#N/A,#N/A,FALSE,"PATRIM-hist";#N/A,#N/A,FALSE,"FLUJ-hist"}</definedName>
    <definedName name="fjybhkmvk" hidden="1">#REF!</definedName>
    <definedName name="FK_RPM_BASE_DATA_S1">#REF!</definedName>
    <definedName name="FK_RPM_BASE_DATA_S3">#REF!</definedName>
    <definedName name="FL_CKREQ">#REF!</definedName>
    <definedName name="FL_SCHED">#REF!</definedName>
    <definedName name="Flash" localSheetId="73" hidden="1">{#N/A,#N/A,FALSE,"Créances";#N/A,#N/A,FALSE,"Effectifs";#N/A,#N/A,FALSE,"SI"}</definedName>
    <definedName name="Flash" hidden="1">{#N/A,#N/A,FALSE,"Créances";#N/A,#N/A,FALSE,"Effectifs";#N/A,#N/A,FALSE,"SI"}</definedName>
    <definedName name="Flex_Spend">#REF!</definedName>
    <definedName name="FLLCh">#REF!</definedName>
    <definedName name="FLLPh">#REF!</definedName>
    <definedName name="FLLPh2">#REF!</definedName>
    <definedName name="FLM">#REF!</definedName>
    <definedName name="FLNCh">#REF!</definedName>
    <definedName name="FLNPb">#REF!</definedName>
    <definedName name="FLNPb2">#REF!</definedName>
    <definedName name="FLOT" localSheetId="73" hidden="1">{#N/A,#N/A,FALSE,"GERAL";#N/A,#N/A,FALSE,"012-96";#N/A,#N/A,FALSE,"018-96";#N/A,#N/A,FALSE,"027-96";#N/A,#N/A,FALSE,"059-96";#N/A,#N/A,FALSE,"076-96";#N/A,#N/A,FALSE,"019-97";#N/A,#N/A,FALSE,"021-97";#N/A,#N/A,FALSE,"022-97";#N/A,#N/A,FALSE,"028-97"}</definedName>
    <definedName name="FLOT" hidden="1">{#N/A,#N/A,FALSE,"GERAL";#N/A,#N/A,FALSE,"012-96";#N/A,#N/A,FALSE,"018-96";#N/A,#N/A,FALSE,"027-96";#N/A,#N/A,FALSE,"059-96";#N/A,#N/A,FALSE,"076-96";#N/A,#N/A,FALSE,"019-97";#N/A,#N/A,FALSE,"021-97";#N/A,#N/A,FALSE,"022-97";#N/A,#N/A,FALSE,"028-97"}</definedName>
    <definedName name="flow">#REF!</definedName>
    <definedName name="FLUCANTV">#REF!</definedName>
    <definedName name="FLUCO">#REF!</definedName>
    <definedName name="FLUJCAVEGIAS">#REF!</definedName>
    <definedName name="FLUJMOV">#REF!</definedName>
    <definedName name="FLUTUANTE2" localSheetId="73" hidden="1">{#N/A,#N/A,FALSE,"GERAL";#N/A,#N/A,FALSE,"012-96";#N/A,#N/A,FALSE,"018-96";#N/A,#N/A,FALSE,"027-96";#N/A,#N/A,FALSE,"059-96";#N/A,#N/A,FALSE,"076-96";#N/A,#N/A,FALSE,"019-97";#N/A,#N/A,FALSE,"021-97";#N/A,#N/A,FALSE,"022-97";#N/A,#N/A,FALSE,"028-97"}</definedName>
    <definedName name="FLUTUANTE2" hidden="1">{#N/A,#N/A,FALSE,"GERAL";#N/A,#N/A,FALSE,"012-96";#N/A,#N/A,FALSE,"018-96";#N/A,#N/A,FALSE,"027-96";#N/A,#N/A,FALSE,"059-96";#N/A,#N/A,FALSE,"076-96";#N/A,#N/A,FALSE,"019-97";#N/A,#N/A,FALSE,"021-97";#N/A,#N/A,FALSE,"022-97";#N/A,#N/A,FALSE,"028-97"}</definedName>
    <definedName name="Fluxogram" localSheetId="73" hidden="1">{#N/A,#N/A,FALSE,"GERAL";#N/A,#N/A,FALSE,"012-96";#N/A,#N/A,FALSE,"018-96";#N/A,#N/A,FALSE,"027-96";#N/A,#N/A,FALSE,"059-96";#N/A,#N/A,FALSE,"076-96";#N/A,#N/A,FALSE,"019-97";#N/A,#N/A,FALSE,"021-97";#N/A,#N/A,FALSE,"022-97";#N/A,#N/A,FALSE,"028-97"}</definedName>
    <definedName name="Fluxogram" hidden="1">{#N/A,#N/A,FALSE,"GERAL";#N/A,#N/A,FALSE,"012-96";#N/A,#N/A,FALSE,"018-96";#N/A,#N/A,FALSE,"027-96";#N/A,#N/A,FALSE,"059-96";#N/A,#N/A,FALSE,"076-96";#N/A,#N/A,FALSE,"019-97";#N/A,#N/A,FALSE,"021-97";#N/A,#N/A,FALSE,"022-97";#N/A,#N/A,FALSE,"028-97"}</definedName>
    <definedName name="fm" localSheetId="73" hidden="1">{"summary1",#N/A,TRUE,"Comps";"summary2",#N/A,TRUE,"Comps";"summary3",#N/A,TRUE,"Comps"}</definedName>
    <definedName name="fm" hidden="1">{"summary1",#N/A,TRUE,"Comps";"summary2",#N/A,TRUE,"Comps";"summary3",#N/A,TRUE,"Comps"}</definedName>
    <definedName name="FM_CKREQ">#REF!</definedName>
    <definedName name="FM_SCHED">#REF!</definedName>
    <definedName name="FN12_EDW">#REF!</definedName>
    <definedName name="FN14_EDW">#REF!</definedName>
    <definedName name="FN15_EDW">#REF!</definedName>
    <definedName name="FN16_EDW">#REF!</definedName>
    <definedName name="FN20_EDW">#REF!</definedName>
    <definedName name="FN21_EDW">#REF!</definedName>
    <definedName name="FOLGA_DE_CAMPO">#REF!</definedName>
    <definedName name="FOM">#REF!</definedName>
    <definedName name="FOMCh">#REF!</definedName>
    <definedName name="FOMtoUNIT">#REF!</definedName>
    <definedName name="Football_Maximum">#REF!</definedName>
    <definedName name="Football_Minimum">#REF!</definedName>
    <definedName name="Football_Units">#REF!</definedName>
    <definedName name="Footnote1">#REF!</definedName>
    <definedName name="Footnote2">#REF!</definedName>
    <definedName name="Footnote3">#REF!</definedName>
    <definedName name="Footnote4">#REF!</definedName>
    <definedName name="Footnote8" hidden="1">#REF!</definedName>
    <definedName name="Forecast" localSheetId="73" hidden="1">{"'Demand Units'!$Z$2:$AF$53"}</definedName>
    <definedName name="Forecast" hidden="1">{"'Demand Units'!$Z$2:$AF$53"}</definedName>
    <definedName name="ForecastPeriod" hidden="1">#REF!</definedName>
    <definedName name="FOREIGN_EXCHANGE" hidden="1">"FOREIGN_EXCHANGE"</definedName>
    <definedName name="ForevsPlan"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vsPlan"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FOREX">#REF!</definedName>
    <definedName name="FOREXTBL">#REF!</definedName>
    <definedName name="forget" localSheetId="73" hidden="1">{#N/A,#N/A,FALSE,"Australia";#N/A,#N/A,FALSE,"Austria";#N/A,#N/A,FALSE,"Belgium";#N/A,#N/A,FALSE,"Canada";#N/A,#N/A,FALSE,"France";#N/A,#N/A,FALSE,"Germany";#N/A,#N/A,FALSE,"Hong Kong";#N/A,#N/A,FALSE,"Italy";#N/A,#N/A,FALSE,"Japan";#N/A,#N/A,FALSE,"Korea";#N/A,#N/A,FALSE,"Mexico";#N/A,#N/A,FALSE,"Poland";#N/A,#N/A,FALSE,"Spain";#N/A,#N/A,FALSE,"Switzerland";#N/A,#N/A,FALSE,"UK"}</definedName>
    <definedName name="forget" hidden="1">{#N/A,#N/A,FALSE,"Australia";#N/A,#N/A,FALSE,"Austria";#N/A,#N/A,FALSE,"Belgium";#N/A,#N/A,FALSE,"Canada";#N/A,#N/A,FALSE,"France";#N/A,#N/A,FALSE,"Germany";#N/A,#N/A,FALSE,"Hong Kong";#N/A,#N/A,FALSE,"Italy";#N/A,#N/A,FALSE,"Japan";#N/A,#N/A,FALSE,"Korea";#N/A,#N/A,FALSE,"Mexico";#N/A,#N/A,FALSE,"Poland";#N/A,#N/A,FALSE,"Spain";#N/A,#N/A,FALSE,"Switzerland";#N/A,#N/A,FALSE,"UK"}</definedName>
    <definedName name="form" localSheetId="73" hidden="1">{#N/A,#N/A,FALSE,"A";#N/A,#N/A,FALSE,"B"}</definedName>
    <definedName name="form" hidden="1">{#N/A,#N/A,FALSE,"A";#N/A,#N/A,FALSE,"B"}</definedName>
    <definedName name="FormatFix">#REF!</definedName>
    <definedName name="Formatted" localSheetId="73" hidden="1">{"'Sheet1'!$A$1:$F$101"}</definedName>
    <definedName name="Formatted" hidden="1">{"'Sheet1'!$A$1:$F$101"}</definedName>
    <definedName name="Formatted_1" localSheetId="73" hidden="1">{"'Sheet1'!$A$1:$F$101"}</definedName>
    <definedName name="Formatted_1" hidden="1">{"'Sheet1'!$A$1:$F$101"}</definedName>
    <definedName name="Formula">"'&lt;ContentDefinition name=""SASMain:MKTDL.TBVOLREVENSLANEPROFITABILITY"" rsid=""287721188"" type=""PivotTable"" format=""REPORTXML"" imgfmt=""ACTIVEX"" created=""05/12/2011 19:13:38"" modifed=""05/20/2011 17:07:18"" user=""XPMUser"" apply=""False"" th'"</definedName>
    <definedName name="FornosBO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nosBO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forward">(1.1^0.25)</definedName>
    <definedName name="Forward0">#REF!</definedName>
    <definedName name="Forward1">#REF!</definedName>
    <definedName name="Forward2">#REF!</definedName>
    <definedName name="Forward3">#REF!</definedName>
    <definedName name="FOUNDATION">#REF!</definedName>
    <definedName name="four" hidden="1">#REF!</definedName>
    <definedName name="Fox_Asset_Switch">#REF!</definedName>
    <definedName name="Foynes_Entry_tariff">#REF!</definedName>
    <definedName name="fqlreiq" hidden="1">#REF!</definedName>
    <definedName name="fr" localSheetId="73" hidden="1">{#N/A,#N/A,FALSE,"A";#N/A,#N/A,FALSE,"B"}</definedName>
    <definedName name="fr" hidden="1">{#N/A,#N/A,FALSE,"A";#N/A,#N/A,FALSE,"B"}</definedName>
    <definedName name="Franchises">#REF!</definedName>
    <definedName name="frank" localSheetId="73" hidden="1">{#N/A,#N/A,FALSE,"Spain MKT";#N/A,#N/A,FALSE,"Assumptions";#N/A,#N/A,FALSE,"Adve";#N/A,#N/A,FALSE,"E-Commerce";#N/A,#N/A,FALSE,"Opex";#N/A,#N/A,FALSE,"P&amp;L";#N/A,#N/A,FALSE,"FCF &amp; DCF"}</definedName>
    <definedName name="frank" hidden="1">{#N/A,#N/A,FALSE,"Spain MKT";#N/A,#N/A,FALSE,"Assumptions";#N/A,#N/A,FALSE,"Adve";#N/A,#N/A,FALSE,"E-Commerce";#N/A,#N/A,FALSE,"Opex";#N/A,#N/A,FALSE,"P&amp;L";#N/A,#N/A,FALSE,"FCF &amp; DCF"}</definedName>
    <definedName name="FRC" localSheetId="73" hidden="1">{#N/A,#N/A,FALSE,"Calculator"}</definedName>
    <definedName name="FRC" hidden="1">{#N/A,#N/A,FALSE,"Calculator"}</definedName>
    <definedName name="FRCVGYTR" localSheetId="73" hidden="1">{"Profit vs budget",#N/A,FALSE,"P&amp;L";"Profit Trend",#N/A,FALSE,"P&amp;L";#N/A,#N/A,FALSE,"Stat"}</definedName>
    <definedName name="FRCVGYTR" hidden="1">{"Profit vs budget",#N/A,FALSE,"P&amp;L";"Profit Trend",#N/A,FALSE,"P&amp;L";#N/A,#N/A,FALSE,"Stat"}</definedName>
    <definedName name="FRD" localSheetId="73" hidden="1">{#N/A,#N/A,FALSE,"Aktiv";#N/A,#N/A,FALSE,"stat.con.";#N/A,#N/A,FALSE,"Konzern"}</definedName>
    <definedName name="FRD" hidden="1">{#N/A,#N/A,FALSE,"Aktiv";#N/A,#N/A,FALSE,"stat.con.";#N/A,#N/A,FALSE,"Konzern"}</definedName>
    <definedName name="FRDE" localSheetId="73" hidden="1">{#N/A,#N/A,FALSE,"Calculator"}</definedName>
    <definedName name="FRDE" hidden="1">{#N/A,#N/A,FALSE,"Calculator"}</definedName>
    <definedName name="FRDE4" localSheetId="73" hidden="1">{#N/A,#N/A,FALSE,"peiodisch1";#N/A,#N/A,FALSE,"D-Bestand";#N/A,#N/A,FALSE,"D-Zins"}</definedName>
    <definedName name="FRDE4" hidden="1">{#N/A,#N/A,FALSE,"peiodisch1";#N/A,#N/A,FALSE,"D-Bestand";#N/A,#N/A,FALSE,"D-Zins"}</definedName>
    <definedName name="FRDEDS" localSheetId="73" hidden="1">{#N/A,#N/A,FALSE,"EWB";#N/A,#N/A,FALSE,"EWB-2"}</definedName>
    <definedName name="FRDEDS" hidden="1">{#N/A,#N/A,FALSE,"EWB";#N/A,#N/A,FALSE,"EWB-2"}</definedName>
    <definedName name="FRDEF" localSheetId="73" hidden="1">{#N/A,#N/A,FALSE,"Calculator"}</definedName>
    <definedName name="FRDEF" hidden="1">{#N/A,#N/A,FALSE,"Calculator"}</definedName>
    <definedName name="FRDSX" localSheetId="73" hidden="1">{"Income Page",#N/A,FALSE,"Income";"Quarterly Page",#N/A,FALSE,"Quarterly";"EPS Page",#N/A,FALSE,"EPS";"Cashflow Page",#N/A,FALSE,"CashFlow"}</definedName>
    <definedName name="FRDSX" hidden="1">{"Income Page",#N/A,FALSE,"Income";"Quarterly Page",#N/A,FALSE,"Quarterly";"EPS Page",#N/A,FALSE,"EPS";"Cashflow Page",#N/A,FALSE,"CashFlow"}</definedName>
    <definedName name="FRDSXC" localSheetId="73" hidden="1">{#N/A,#N/A,FALSE,"Calculator"}</definedName>
    <definedName name="FRDSXC" hidden="1">{#N/A,#N/A,FALSE,"Calculator"}</definedName>
    <definedName name="FREDDY" localSheetId="73" hidden="1">{#N/A,#N/A,FALSE,"MAY96 2260";#N/A,#N/A,FALSE,"system reclass";#N/A,#N/A,FALSE,"Items with no project number"}</definedName>
    <definedName name="FREDDY" hidden="1">{#N/A,#N/A,FALSE,"MAY96 2260";#N/A,#N/A,FALSE,"system reclass";#N/A,#N/A,FALSE,"Items with no project number"}</definedName>
    <definedName name="FreeCashFlow">#REF!</definedName>
    <definedName name="FreightCost">#REF!</definedName>
    <definedName name="FreightCostY2">#REF!</definedName>
    <definedName name="FreightCostY3">#REF!</definedName>
    <definedName name="FreightCostY4">#REF!</definedName>
    <definedName name="FreightCostY5">#REF!</definedName>
    <definedName name="FreightListPrice">#REF!</definedName>
    <definedName name="FreightNetPrice">#REF!</definedName>
    <definedName name="FreightPerFrameCost">#REF!</definedName>
    <definedName name="FreightPerFramePrice">#REF!</definedName>
    <definedName name="FreightPerLineCardCost">#REF!</definedName>
    <definedName name="FreightPerLineCardPrice">#REF!</definedName>
    <definedName name="FreightPerModuleCost">#REF!</definedName>
    <definedName name="FreightPerModulePrice">#REF!</definedName>
    <definedName name="FreightPrice">#REF!</definedName>
    <definedName name="Frequency">#REF!</definedName>
    <definedName name="FRFERFE" localSheetId="73" hidden="1">{#N/A,#N/A,FALSE,"Pharm";#N/A,#N/A,FALSE,"WWCM"}</definedName>
    <definedName name="FRFERFE" hidden="1">{#N/A,#N/A,FALSE,"Pharm";#N/A,#N/A,FALSE,"WWCM"}</definedName>
    <definedName name="frgt">#REF!</definedName>
    <definedName name="FRHNTRHJ" localSheetId="73" hidden="1">{#N/A,#N/A,FALSE,"Actual";#N/A,#N/A,FALSE,"Management Report 2";#N/A,#N/A,FALSE,"Management Report 3";#N/A,#N/A,FALSE,"Ergebnis";#N/A,#N/A,FALSE,"Summary";#N/A,#N/A,FALSE,"Konrzern";#N/A,#N/A,FALSE,"Abweichung Budget-Actuell"}</definedName>
    <definedName name="FRHNTRHJ" hidden="1">{#N/A,#N/A,FALSE,"Actual";#N/A,#N/A,FALSE,"Management Report 2";#N/A,#N/A,FALSE,"Management Report 3";#N/A,#N/A,FALSE,"Ergebnis";#N/A,#N/A,FALSE,"Summary";#N/A,#N/A,FALSE,"Konrzern";#N/A,#N/A,FALSE,"Abweichung Budget-Actuell"}</definedName>
    <definedName name="fri" localSheetId="73" hidden="1">{#N/A,#N/A,FALSE,"Hip.Bas";#N/A,#N/A,FALSE,"ventas";#N/A,#N/A,FALSE,"ingre-Año";#N/A,#N/A,FALSE,"ventas-Año";#N/A,#N/A,FALSE,"Costepro";#N/A,#N/A,FALSE,"inversion";#N/A,#N/A,FALSE,"personal";#N/A,#N/A,FALSE,"Gastos-V";#N/A,#N/A,FALSE,"Circulante";#N/A,#N/A,FALSE,"CONSOLI";#N/A,#N/A,FALSE,"Es-Fin";#N/A,#N/A,FALSE,"Margen-P"}</definedName>
    <definedName name="fri" hidden="1">{#N/A,#N/A,FALSE,"Hip.Bas";#N/A,#N/A,FALSE,"ventas";#N/A,#N/A,FALSE,"ingre-Año";#N/A,#N/A,FALSE,"ventas-Año";#N/A,#N/A,FALSE,"Costepro";#N/A,#N/A,FALSE,"inversion";#N/A,#N/A,FALSE,"personal";#N/A,#N/A,FALSE,"Gastos-V";#N/A,#N/A,FALSE,"Circulante";#N/A,#N/A,FALSE,"CONSOLI";#N/A,#N/A,FALSE,"Es-Fin";#N/A,#N/A,FALSE,"Margen-P"}</definedName>
    <definedName name="FRNTYTY" localSheetId="73" hidden="1">{#N/A,#N/A,FALSE,"Calculator"}</definedName>
    <definedName name="FRNTYTY" hidden="1">{#N/A,#N/A,FALSE,"Calculator"}</definedName>
    <definedName name="From...">#REF!</definedName>
    <definedName name="FRRTY" localSheetId="73" hidden="1">{#N/A,#N/A,FALSE,"Calculator"}</definedName>
    <definedName name="FRRTY" hidden="1">{#N/A,#N/A,FALSE,"Calculator"}</definedName>
    <definedName name="frtfdg" localSheetId="73" hidden="1">{#N/A,#N/A,FALSE,"A";#N/A,#N/A,FALSE,"B-TOT";#N/A,#N/A,FALSE,"Declaration1";#N/A,#N/A,FALSE,"Spravka1";#N/A,#N/A,FALSE,"A (2)";#N/A,#N/A,FALSE,"B-TOT (2)"}</definedName>
    <definedName name="frtfdg" hidden="1">{#N/A,#N/A,FALSE,"A";#N/A,#N/A,FALSE,"B-TOT";#N/A,#N/A,FALSE,"Declaration1";#N/A,#N/A,FALSE,"Spravka1";#N/A,#N/A,FALSE,"A (2)";#N/A,#N/A,FALSE,"B-TOT (2)"}</definedName>
    <definedName name="frufdjfjdfjkdsfsdf">#REF!</definedName>
    <definedName name="FRWTRRRTR" localSheetId="73" hidden="1">{#N/A,#N/A,FALSE,"Calculator"}</definedName>
    <definedName name="FRWTRRRTR" hidden="1">{#N/A,#N/A,FALSE,"Calculator"}</definedName>
    <definedName name="FRY" localSheetId="73" hidden="1">{#N/A,#N/A,FALSE,"Calculator"}</definedName>
    <definedName name="FRY" hidden="1">{#N/A,#N/A,FALSE,"Calculator"}</definedName>
    <definedName name="fs" localSheetId="73" hidden="1">{#N/A,#N/A,FALSE,"GERAL";#N/A,#N/A,FALSE,"012-96";#N/A,#N/A,FALSE,"018-96";#N/A,#N/A,FALSE,"027-96";#N/A,#N/A,FALSE,"059-96";#N/A,#N/A,FALSE,"076-96";#N/A,#N/A,FALSE,"019-97";#N/A,#N/A,FALSE,"021-97";#N/A,#N/A,FALSE,"022-97";#N/A,#N/A,FALSE,"028-97"}</definedName>
    <definedName name="fs" hidden="1">{#N/A,#N/A,FALSE,"GERAL";#N/A,#N/A,FALSE,"012-96";#N/A,#N/A,FALSE,"018-96";#N/A,#N/A,FALSE,"027-96";#N/A,#N/A,FALSE,"059-96";#N/A,#N/A,FALSE,"076-96";#N/A,#N/A,FALSE,"019-97";#N/A,#N/A,FALSE,"021-97";#N/A,#N/A,FALSE,"022-97";#N/A,#N/A,FALSE,"028-97"}</definedName>
    <definedName name="fsdafdas" localSheetId="73" hidden="1">{#N/A,#N/A,FALSE,"Main Table"}</definedName>
    <definedName name="fsdafdas" hidden="1">{#N/A,#N/A,FALSE,"Main Table"}</definedName>
    <definedName name="fsdfa" localSheetId="73" hidden="1">{#N/A,#N/A,TRUE,"Capa";#N/A,#N/A,TRUE,"Assumptions";#N/A,#N/A,TRUE,"R$LEG_Renda";#N/A,#N/A,TRUE,"USDLEG_Renda";#N/A,#N/A,TRUE,"GAAP_Renda";#N/A,#N/A,TRUE,"CUSTO";#N/A,#N/A,TRUE,"R$Comp";#N/A,#N/A,TRUE,"R$LEG_OE";#N/A,#N/A,TRUE,"USDLEG_OE";#N/A,#N/A,TRUE,"GAAP_OE";#N/A,#N/A,TRUE,"OIDLEGR$";#N/A,#N/A,TRUE,"OIDLEGUSD";#N/A,#N/A,TRUE,"OIDLEGGAAP"}</definedName>
    <definedName name="fsdfa" hidden="1">{#N/A,#N/A,TRUE,"Capa";#N/A,#N/A,TRUE,"Assumptions";#N/A,#N/A,TRUE,"R$LEG_Renda";#N/A,#N/A,TRUE,"USDLEG_Renda";#N/A,#N/A,TRUE,"GAAP_Renda";#N/A,#N/A,TRUE,"CUSTO";#N/A,#N/A,TRUE,"R$Comp";#N/A,#N/A,TRUE,"R$LEG_OE";#N/A,#N/A,TRUE,"USDLEG_OE";#N/A,#N/A,TRUE,"GAAP_OE";#N/A,#N/A,TRUE,"OIDLEGR$";#N/A,#N/A,TRUE,"OIDLEGUSD";#N/A,#N/A,TRUE,"OIDLEGGAAP"}</definedName>
    <definedName name="fsdfg" localSheetId="73" hidden="1">{#N/A,#N/A,FALSE,"Presentation by Unit";#N/A,#N/A,FALSE,"Presentation by BD";#N/A,#N/A,FALSE,"Presentation Split by Biggest U";#N/A,#N/A,FALSE,"Presentation Split by Area";#N/A,#N/A,FALSE,"Presentation Split by BD"}</definedName>
    <definedName name="fsdfg" hidden="1">{#N/A,#N/A,FALSE,"Presentation by Unit";#N/A,#N/A,FALSE,"Presentation by BD";#N/A,#N/A,FALSE,"Presentation Split by Biggest U";#N/A,#N/A,FALSE,"Presentation Split by Area";#N/A,#N/A,FALSE,"Presentation Split by BD"}</definedName>
    <definedName name="fsdgfsdg" localSheetId="73" hidden="1">{"Pound Sterling",#N/A,TRUE,"PPD";"Pound Sterling",#N/A,TRUE,"Anaquest";"Pound Sterling",#N/A,TRUE,"Delta";"Pound Sterling",#N/A,TRUE,"INO"}</definedName>
    <definedName name="fsdgfsdg" hidden="1">{"Pound Sterling",#N/A,TRUE,"PPD";"Pound Sterling",#N/A,TRUE,"Anaquest";"Pound Sterling",#N/A,TRUE,"Delta";"Pound Sterling",#N/A,TRUE,"INO"}</definedName>
    <definedName name="fsdr">#REF!</definedName>
    <definedName name="fsdsfafd" localSheetId="73" hidden="1">{"CSheet",#N/A,FALSE,"C";"SmCap",#N/A,FALSE,"VAL1";"GulfCoast",#N/A,FALSE,"VAL1";"nav",#N/A,FALSE,"NAV";"Summary",#N/A,FALSE,"NAV"}</definedName>
    <definedName name="fsdsfafd" hidden="1">{"CSheet",#N/A,FALSE,"C";"SmCap",#N/A,FALSE,"VAL1";"GulfCoast",#N/A,FALSE,"VAL1";"nav",#N/A,FALSE,"NAV";"Summary",#N/A,FALSE,"NAV"}</definedName>
    <definedName name="fsfs" localSheetId="73" hidden="1">{#N/A,#N/A,FALSE,"Calc";#N/A,#N/A,FALSE,"Sensitivity";#N/A,#N/A,FALSE,"LT Earn.Dil.";#N/A,#N/A,FALSE,"Dil. AVP"}</definedName>
    <definedName name="fsfs" hidden="1">{#N/A,#N/A,FALSE,"Calc";#N/A,#N/A,FALSE,"Sensitivity";#N/A,#N/A,FALSE,"LT Earn.Dil.";#N/A,#N/A,FALSE,"Dil. AVP"}</definedName>
    <definedName name="FSRU_Passthrough">#REF!</definedName>
    <definedName name="FTAm">#REF!</definedName>
    <definedName name="ftfcf96cy">#REF!</definedName>
    <definedName name="ftfcf97">#REF!</definedName>
    <definedName name="ftfcf98">#REF!</definedName>
    <definedName name="FTGY" localSheetId="73" hidden="1">{#N/A,#N/A,FALSE,"Calculator"}</definedName>
    <definedName name="FTGY" hidden="1">{#N/A,#N/A,FALSE,"Calculator"}</definedName>
    <definedName name="Fuck">#REF!</definedName>
    <definedName name="FUELPRICE">#REF!</definedName>
    <definedName name="FUFU"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UFU"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Full_Print">#REF!</definedName>
    <definedName name="FullyDilutedSharesOutstanding">#REF!</definedName>
    <definedName name="Function">#REF!</definedName>
    <definedName name="Functionalization_Factors">#REF!</definedName>
    <definedName name="Functionalization_Factors_Table">#REF!</definedName>
    <definedName name="FunctionalUnitsQty">#REF!</definedName>
    <definedName name="FunctionalUnitsQty.soln">#REF!</definedName>
    <definedName name="FundsFromOperations">#REF!</definedName>
    <definedName name="FundsFromOperationsDebt">#REF!</definedName>
    <definedName name="FundsFromOperationsInterestCoverage">#REF!</definedName>
    <definedName name="Fusionworks">#REF!</definedName>
    <definedName name="FVBTBTN" localSheetId="73" hidden="1">{#N/A,#N/A,FALSE,"Calculator"}</definedName>
    <definedName name="FVBTBTN" hidden="1">{#N/A,#N/A,FALSE,"Calculator"}</definedName>
    <definedName name="FVC" localSheetId="73" hidden="1">{"Income Page",#N/A,FALSE,"Income";"Quarterly Page",#N/A,FALSE,"Quarterly";"EPS Page",#N/A,FALSE,"EPS";"Cashflow Page",#N/A,FALSE,"CashFlow"}</definedName>
    <definedName name="FVC" hidden="1">{"Income Page",#N/A,FALSE,"Income";"Quarterly Page",#N/A,FALSE,"Quarterly";"EPS Page",#N/A,FALSE,"EPS";"Cashflow Page",#N/A,FALSE,"CashFlow"}</definedName>
    <definedName name="FVETTREWH" localSheetId="73" hidden="1">{#N/A,#N/A,FALSE,"Calculator"}</definedName>
    <definedName name="FVETTREWH" hidden="1">{#N/A,#N/A,FALSE,"Calculator"}</definedName>
    <definedName name="FVFYE1EBIT">#REF!</definedName>
    <definedName name="FVFYE1EBITA">#REF!</definedName>
    <definedName name="FVFYE1EBITDA">#REF!</definedName>
    <definedName name="FVFYE1EBITDAR">#REF!</definedName>
    <definedName name="FVFYE1NetRevenues">#REF!</definedName>
    <definedName name="FVFYE1Other1">#REF!</definedName>
    <definedName name="FVFYE1Other2">#REF!</definedName>
    <definedName name="FVFYE1Other3">#REF!</definedName>
    <definedName name="FVFYE2EBIT">#REF!</definedName>
    <definedName name="FVFYE2EBITA">#REF!</definedName>
    <definedName name="FVFYE2EBITDA">#REF!</definedName>
    <definedName name="FVFYE2EBITDAR">#REF!</definedName>
    <definedName name="FVFYE2NetRevenues">#REF!</definedName>
    <definedName name="FVFYE2Other1">#REF!</definedName>
    <definedName name="FVFYE2Other2">#REF!</definedName>
    <definedName name="FVFYE2Other3">#REF!</definedName>
    <definedName name="FVFYE3NetRevenues">#REF!</definedName>
    <definedName name="FVG" localSheetId="73" hidden="1">{#N/A,#N/A,FALSE,"Pharm";#N/A,#N/A,FALSE,"WWCM"}</definedName>
    <definedName name="FVG" hidden="1">{#N/A,#N/A,FALSE,"Pharm";#N/A,#N/A,FALSE,"WWCM"}</definedName>
    <definedName name="FVGF" localSheetId="73" hidden="1">{"orixcsc",#N/A,FALSE,"ORIX CSC";"orixcsc2",#N/A,FALSE,"ORIX CSC"}</definedName>
    <definedName name="FVGF" hidden="1">{"orixcsc",#N/A,FALSE,"ORIX CSC";"orixcsc2",#N/A,FALSE,"ORIX CSC"}</definedName>
    <definedName name="FVGHUY" localSheetId="73" hidden="1">{#N/A,#N/A,FALSE,"Calculator"}</definedName>
    <definedName name="FVGHUY" hidden="1">{#N/A,#N/A,FALSE,"Calculator"}</definedName>
    <definedName name="FVGHY" localSheetId="73" hidden="1">{#N/A,#N/A,FALSE,"Report 2";#N/A,#N/A,FALSE,"Report 3";#N/A,#N/A,FALSE,"Konrzern"}</definedName>
    <definedName name="FVGHY" hidden="1">{#N/A,#N/A,FALSE,"Report 2";#N/A,#N/A,FALSE,"Report 3";#N/A,#N/A,FALSE,"Konrzern"}</definedName>
    <definedName name="FVLFYPFEBITDA">#REF!</definedName>
    <definedName name="FVLTMEBIT">#REF!</definedName>
    <definedName name="FVLTMEBITA">#REF!</definedName>
    <definedName name="FVLTMEBITDA">#REF!</definedName>
    <definedName name="FVLTMEBITDAR">#REF!</definedName>
    <definedName name="FVLTMOther1">#REF!</definedName>
    <definedName name="FVLTMOther2">#REF!</definedName>
    <definedName name="FVLTMOther3">#REF!</definedName>
    <definedName name="FVLTMRevenues">#REF!</definedName>
    <definedName name="FVOMCm">#REF!</definedName>
    <definedName name="FVSX" localSheetId="73" hidden="1">{#N/A,#N/A,FALSE,"Calculator"}</definedName>
    <definedName name="FVSX" hidden="1">{#N/A,#N/A,FALSE,"Calculator"}</definedName>
    <definedName name="fvytg">#REF!</definedName>
    <definedName name="fw"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w"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fx" localSheetId="73" hidden="1">{#N/A,#N/A,FALSE,"GERAL";#N/A,#N/A,FALSE,"012-96";#N/A,#N/A,FALSE,"018-96";#N/A,#N/A,FALSE,"027-96";#N/A,#N/A,FALSE,"059-96";#N/A,#N/A,FALSE,"076-96";#N/A,#N/A,FALSE,"019-97";#N/A,#N/A,FALSE,"021-97";#N/A,#N/A,FALSE,"022-97";#N/A,#N/A,FALSE,"028-97"}</definedName>
    <definedName name="fx" hidden="1">{#N/A,#N/A,FALSE,"GERAL";#N/A,#N/A,FALSE,"012-96";#N/A,#N/A,FALSE,"018-96";#N/A,#N/A,FALSE,"027-96";#N/A,#N/A,FALSE,"059-96";#N/A,#N/A,FALSE,"076-96";#N/A,#N/A,FALSE,"019-97";#N/A,#N/A,FALSE,"021-97";#N/A,#N/A,FALSE,"022-97";#N/A,#N/A,FALSE,"028-97"}</definedName>
    <definedName name="FX_fixo">#REF!</definedName>
    <definedName name="FX_QUF">#REF!</definedName>
    <definedName name="FX_Rate">#REF!</definedName>
    <definedName name="FX_Spot">#REF!</definedName>
    <definedName name="FX_Summary">#REF!</definedName>
    <definedName name="fxdghsfgh" localSheetId="73" hidden="1">{#N/A,#N/A,TRUE,"Monthly w|o Wireless";#N/A,#N/A,TRUE,"Qrt w|o Wireless";#N/A,#N/A,TRUE,"FY w|o Wireless";#N/A,#N/A,TRUE,"1Q w|o Wireless";#N/A,#N/A,TRUE,"2Q w|o Wireless";#N/A,#N/A,TRUE,"3Q w|o Wireless";#N/A,#N/A,TRUE,"4Q w|o Wireless"}</definedName>
    <definedName name="fxdghsfgh" hidden="1">{#N/A,#N/A,TRUE,"Monthly w|o Wireless";#N/A,#N/A,TRUE,"Qrt w|o Wireless";#N/A,#N/A,TRUE,"FY w|o Wireless";#N/A,#N/A,TRUE,"1Q w|o Wireless";#N/A,#N/A,TRUE,"2Q w|o Wireless";#N/A,#N/A,TRUE,"3Q w|o Wireless";#N/A,#N/A,TRUE,"4Q w|o Wireless"}</definedName>
    <definedName name="FY">97</definedName>
    <definedName name="FY_DATE" hidden="1">"FY_DATE"</definedName>
    <definedName name="FYE">"FYE"</definedName>
    <definedName name="FYE1EBIT">#REF!</definedName>
    <definedName name="FYE1EBITA">#REF!</definedName>
    <definedName name="FYE1EBITDA">#REF!</definedName>
    <definedName name="FYE1EBITDAR">#REF!</definedName>
    <definedName name="FYE1NetRevenues">#REF!</definedName>
    <definedName name="FYE1Other1">#REF!</definedName>
    <definedName name="FYE1Other2">#REF!</definedName>
    <definedName name="FYE1Other3">#REF!</definedName>
    <definedName name="FYE2EBIT">#REF!</definedName>
    <definedName name="FYE2EBITA">#REF!</definedName>
    <definedName name="FYE2EBITDA">#REF!</definedName>
    <definedName name="FYE2EBITDAR">#REF!</definedName>
    <definedName name="FYE2NetRevenues">#REF!</definedName>
    <definedName name="FYE2Other1">#REF!</definedName>
    <definedName name="FYE2Other2">#REF!</definedName>
    <definedName name="FYE2Other3">#REF!</definedName>
    <definedName name="FYE3EBIT">#REF!</definedName>
    <definedName name="FYE3EBITA">#REF!</definedName>
    <definedName name="FYE3EBITDA">#REF!</definedName>
    <definedName name="FYE3EBITDAR">#REF!</definedName>
    <definedName name="FYE3NetRevenues">#REF!</definedName>
    <definedName name="FYE3PIP">#REF!</definedName>
    <definedName name="FYEDocument">#REF!</definedName>
    <definedName name="FYJ" localSheetId="73" hidden="1">{#N/A,#N/A,TRUE,"ИсхМстржд";#N/A,#N/A,TRUE,"Исх-Центр";#N/A,#N/A,TRUE,"Исх-2рт ";#N/A,#N/A,TRUE,"Исх-2рт ";#N/A,#N/A,TRUE,"Исх-3рт";#N/A,#N/A,TRUE,"Вар1";#N/A,#N/A,TRUE,"Вар2";#N/A,#N/A,TRUE,"Вар2-блоки";#N/A,#N/A,TRUE,"В3-Центр";#N/A,#N/A,TRUE,"В3-2рт";#N/A,#N/A,TRUE,"В3-3рт"}</definedName>
    <definedName name="FYJ" hidden="1">{#N/A,#N/A,TRUE,"ИсхМстржд";#N/A,#N/A,TRUE,"Исх-Центр";#N/A,#N/A,TRUE,"Исх-2рт ";#N/A,#N/A,TRUE,"Исх-2рт ";#N/A,#N/A,TRUE,"Исх-3рт";#N/A,#N/A,TRUE,"Вар1";#N/A,#N/A,TRUE,"Вар2";#N/A,#N/A,TRUE,"Вар2-блоки";#N/A,#N/A,TRUE,"В3-Центр";#N/A,#N/A,TRUE,"В3-2рт";#N/A,#N/A,TRUE,"В3-3рт"}</definedName>
    <definedName name="FYxxxx">#REF!</definedName>
    <definedName name="FYYY">#REF!</definedName>
    <definedName name="FYYYY">#REF!</definedName>
    <definedName name="FYYYYY">#REF!</definedName>
    <definedName name="G" localSheetId="73" hidden="1">{#N/A,#N/A,FALSE,"Report 2";#N/A,#N/A,FALSE,"Report 3";#N/A,#N/A,FALSE,"Konrzern"}</definedName>
    <definedName name="G" hidden="1">#REF!</definedName>
    <definedName name="G.Assumptions">#REF!</definedName>
    <definedName name="G.BalanceSheet">#REF!</definedName>
    <definedName name="G.BookDeprec">#REF!</definedName>
    <definedName name="G.CashFlow">#REF!</definedName>
    <definedName name="G.CloseBalSheet">#REF!</definedName>
    <definedName name="G.ControlPanel">#REF!</definedName>
    <definedName name="G.Debt">#REF!</definedName>
    <definedName name="G.DebtTables">#REF!</definedName>
    <definedName name="G.EquitySplit">#REF!</definedName>
    <definedName name="G.IncomeStmt">#REF!</definedName>
    <definedName name="G.Inputs">#REF!</definedName>
    <definedName name="G.IntRates">#REF!</definedName>
    <definedName name="G.TaxDeprec">#REF!</definedName>
    <definedName name="G.Triggers">#REF!</definedName>
    <definedName name="g_1">#REF!</definedName>
    <definedName name="g_2">#REF!</definedName>
    <definedName name="G1B">#REF!</definedName>
    <definedName name="G1B_2">#REF!</definedName>
    <definedName name="G1ClearAll" localSheetId="73" hidden="1">g1clear,G1Clear2</definedName>
    <definedName name="G1ClearAll" localSheetId="5" hidden="1">g1clear,G1Clear2</definedName>
    <definedName name="G1ClearAll" hidden="1">g1clear,G1Clear2</definedName>
    <definedName name="G1Left">#REF!</definedName>
    <definedName name="G1Left_2">#REF!</definedName>
    <definedName name="G1M">#REF!</definedName>
    <definedName name="G1M_2">#REF!</definedName>
    <definedName name="G1Right">#REF!</definedName>
    <definedName name="G1Right_2">#REF!</definedName>
    <definedName name="G4_">#REF!</definedName>
    <definedName name="G8_">#REF!</definedName>
    <definedName name="ga" localSheetId="73" hidden="1">{#N/A,#N/A,FALSE,"Aging Summary";#N/A,#N/A,FALSE,"Ratio Analysis";#N/A,#N/A,FALSE,"Test 120 Day Accts";#N/A,#N/A,FALSE,"Tickmarks"}</definedName>
    <definedName name="ga" hidden="1">{#N/A,#N/A,FALSE,"Aging Summary";#N/A,#N/A,FALSE,"Ratio Analysis";#N/A,#N/A,FALSE,"Test 120 Day Accts";#N/A,#N/A,FALSE,"Tickmarks"}</definedName>
    <definedName name="GA_2" hidden="1">#REF!</definedName>
    <definedName name="GAAPLineItemMapping">#REF!</definedName>
    <definedName name="gadfga" localSheetId="73" hidden="1">{"Units A",#N/A,FALSE,"FY95SLS";"Units B",#N/A,FALSE,"FY95SLS"}</definedName>
    <definedName name="gadfga" hidden="1">{"Units A",#N/A,FALSE,"FY95SLS";"Units B",#N/A,FALSE,"FY95SLS"}</definedName>
    <definedName name="gaergteryq" localSheetId="73" hidden="1">{"Sum WW A",#N/A,FALSE,"FY95SLS";"Sum WW B",#N/A,FALSE,"FY95SLS";"Sum US A",#N/A,FALSE,"FY95SLS";"Sum US B",#N/A,FALSE,"FY95SLS";"Sum US Bocg",#N/A,FALSE,"FY95SLS";"Sum Can A",#N/A,FALSE,"FY95SLS";"Sum Can B",#N/A,FALSE,"FY95SLS";"Sum Europe",#N/A,FALSE,"FY95SLS";"Sum Row",#N/A,FALSE,"FY95SLS"}</definedName>
    <definedName name="gaergteryq" hidden="1">{"Sum WW A",#N/A,FALSE,"FY95SLS";"Sum WW B",#N/A,FALSE,"FY95SLS";"Sum US A",#N/A,FALSE,"FY95SLS";"Sum US B",#N/A,FALSE,"FY95SLS";"Sum US Bocg",#N/A,FALSE,"FY95SLS";"Sum Can A",#N/A,FALSE,"FY95SLS";"Sum Can B",#N/A,FALSE,"FY95SLS";"Sum Europe",#N/A,FALSE,"FY95SLS";"Sum Row",#N/A,FALSE,"FY95SLS"}</definedName>
    <definedName name="gafdgad" localSheetId="73" hidden="1">{#N/A,#N/A,FALSE,"GERAL";#N/A,#N/A,FALSE,"012-96";#N/A,#N/A,FALSE,"018-96";#N/A,#N/A,FALSE,"027-96";#N/A,#N/A,FALSE,"059-96";#N/A,#N/A,FALSE,"076-96";#N/A,#N/A,FALSE,"019-97";#N/A,#N/A,FALSE,"021-97";#N/A,#N/A,FALSE,"022-97";#N/A,#N/A,FALSE,"028-97"}</definedName>
    <definedName name="gafdgad" hidden="1">{#N/A,#N/A,FALSE,"GERAL";#N/A,#N/A,FALSE,"012-96";#N/A,#N/A,FALSE,"018-96";#N/A,#N/A,FALSE,"027-96";#N/A,#N/A,FALSE,"059-96";#N/A,#N/A,FALSE,"076-96";#N/A,#N/A,FALSE,"019-97";#N/A,#N/A,FALSE,"021-97";#N/A,#N/A,FALSE,"022-97";#N/A,#N/A,FALSE,"028-97"}</definedName>
    <definedName name="gaga" localSheetId="73" hidden="1">{#N/A,#N/A,TRUE,"Cover";#N/A,#N/A,TRUE,"Header (ld)";#N/A,#N/A,TRUE,"T&amp;O By Region";#N/A,#N/A,TRUE,"Region Charts ";#N/A,#N/A,TRUE,"T&amp;O London";#N/A,#N/A,TRUE,"AD Report";#N/A,#N/A,TRUE,"Var by OU"}</definedName>
    <definedName name="gaga" hidden="1">{#N/A,#N/A,TRUE,"Cover";#N/A,#N/A,TRUE,"Header (ld)";#N/A,#N/A,TRUE,"T&amp;O By Region";#N/A,#N/A,TRUE,"Region Charts ";#N/A,#N/A,TRUE,"T&amp;O London";#N/A,#N/A,TRUE,"AD Report";#N/A,#N/A,TRUE,"Var by OU"}</definedName>
    <definedName name="gagadgffga" localSheetId="73" hidden="1">{#N/A,#N/A,FALSE,"GERAL";#N/A,#N/A,FALSE,"012-96";#N/A,#N/A,FALSE,"018-96";#N/A,#N/A,FALSE,"027-96";#N/A,#N/A,FALSE,"059-96";#N/A,#N/A,FALSE,"076-96";#N/A,#N/A,FALSE,"019-97";#N/A,#N/A,FALSE,"021-97";#N/A,#N/A,FALSE,"022-97";#N/A,#N/A,FALSE,"028-97"}</definedName>
    <definedName name="gagadgffga" hidden="1">{#N/A,#N/A,FALSE,"GERAL";#N/A,#N/A,FALSE,"012-96";#N/A,#N/A,FALSE,"018-96";#N/A,#N/A,FALSE,"027-96";#N/A,#N/A,FALSE,"059-96";#N/A,#N/A,FALSE,"076-96";#N/A,#N/A,FALSE,"019-97";#N/A,#N/A,FALSE,"021-97";#N/A,#N/A,FALSE,"022-97";#N/A,#N/A,FALSE,"028-97"}</definedName>
    <definedName name="gagagd" localSheetId="73" hidden="1">{#N/A,#N/A,FALSE,"GERAL";#N/A,#N/A,FALSE,"012-96";#N/A,#N/A,FALSE,"018-96";#N/A,#N/A,FALSE,"027-96";#N/A,#N/A,FALSE,"059-96";#N/A,#N/A,FALSE,"076-96";#N/A,#N/A,FALSE,"019-97";#N/A,#N/A,FALSE,"021-97";#N/A,#N/A,FALSE,"022-97";#N/A,#N/A,FALSE,"028-97"}</definedName>
    <definedName name="gagagd" hidden="1">{#N/A,#N/A,FALSE,"GERAL";#N/A,#N/A,FALSE,"012-96";#N/A,#N/A,FALSE,"018-96";#N/A,#N/A,FALSE,"027-96";#N/A,#N/A,FALSE,"059-96";#N/A,#N/A,FALSE,"076-96";#N/A,#N/A,FALSE,"019-97";#N/A,#N/A,FALSE,"021-97";#N/A,#N/A,FALSE,"022-97";#N/A,#N/A,FALSE,"028-97"}</definedName>
    <definedName name="gagrae" localSheetId="73" hidden="1">{"Units A",#N/A,FALSE,"FY95SLS";"Units B",#N/A,FALSE,"FY95SLS"}</definedName>
    <definedName name="gagrae" hidden="1">{"Units A",#N/A,FALSE,"FY95SLS";"Units B",#N/A,FALSE,"FY95SLS"}</definedName>
    <definedName name="GAIN_SALE_ASSETS" hidden="1">"GAIN_SALE_ASSETS"</definedName>
    <definedName name="gainloss" localSheetId="73" hidden="1">{#N/A,#N/A,FALSE,"Note Sum";#N/A,#N/A,FALSE,"Note Sum (2)";#N/A,#N/A,FALSE,"TAX NOTE";#N/A,#N/A,FALSE,"PBI CALC";#N/A,#N/A,FALSE,"PBI CALC (GL)";#N/A,#N/A,FALSE,"FINC'L SVCS - REVISED";#N/A,#N/A,FALSE,"SMALL";#N/A,#N/A,FALSE,"ENTRIES-U.S.";#N/A,#N/A,FALSE,"ENTRIES-FOR";#N/A,#N/A,FALSE,"FOREIGN";#N/A,#N/A,FALSE,"IBT-US";#N/A,#N/A,FALSE,"IBT-FOREIGN"}</definedName>
    <definedName name="gainloss" hidden="1">{#N/A,#N/A,FALSE,"Note Sum";#N/A,#N/A,FALSE,"Note Sum (2)";#N/A,#N/A,FALSE,"TAX NOTE";#N/A,#N/A,FALSE,"PBI CALC";#N/A,#N/A,FALSE,"PBI CALC (GL)";#N/A,#N/A,FALSE,"FINC'L SVCS - REVISED";#N/A,#N/A,FALSE,"SMALL";#N/A,#N/A,FALSE,"ENTRIES-U.S.";#N/A,#N/A,FALSE,"ENTRIES-FOR";#N/A,#N/A,FALSE,"FOREIGN";#N/A,#N/A,FALSE,"IBT-US";#N/A,#N/A,FALSE,"IBT-FOREIGN"}</definedName>
    <definedName name="GALLONS_DAY">#REF!</definedName>
    <definedName name="galo" localSheetId="73" hidden="1">{#N/A,#N/A,FALSE,"GERAL";#N/A,#N/A,FALSE,"012-96";#N/A,#N/A,FALSE,"018-96";#N/A,#N/A,FALSE,"027-96";#N/A,#N/A,FALSE,"059-96";#N/A,#N/A,FALSE,"076-96";#N/A,#N/A,FALSE,"019-97";#N/A,#N/A,FALSE,"021-97";#N/A,#N/A,FALSE,"022-97";#N/A,#N/A,FALSE,"028-97"}</definedName>
    <definedName name="galo" hidden="1">{#N/A,#N/A,FALSE,"GERAL";#N/A,#N/A,FALSE,"012-96";#N/A,#N/A,FALSE,"018-96";#N/A,#N/A,FALSE,"027-96";#N/A,#N/A,FALSE,"059-96";#N/A,#N/A,FALSE,"076-96";#N/A,#N/A,FALSE,"019-97";#N/A,#N/A,FALSE,"021-97";#N/A,#N/A,FALSE,"022-97";#N/A,#N/A,FALSE,"028-97"}</definedName>
    <definedName name="galoa" localSheetId="73" hidden="1">{#N/A,#N/A,FALSE,"Aging Summary";#N/A,#N/A,FALSE,"Ratio Analysis";#N/A,#N/A,FALSE,"Test 120 Day Accts";#N/A,#N/A,FALSE,"Tickmarks"}</definedName>
    <definedName name="galoa" hidden="1">{#N/A,#N/A,FALSE,"Aging Summary";#N/A,#N/A,FALSE,"Ratio Analysis";#N/A,#N/A,FALSE,"Test 120 Day Accts";#N/A,#N/A,FALSE,"Tickmarks"}</definedName>
    <definedName name="GAN" hidden="1">#REF!</definedName>
    <definedName name="gar" localSheetId="73" hidden="1">{#N/A,#N/A,FALSE,"Recap";#N/A,#N/A,FALSE,"IMI";#N/A,#N/A,FALSE,"IMRM";#N/A,#N/A,FALSE,"Pre1997";#N/A,#N/A,FALSE,"Mgmt. Fee"}</definedName>
    <definedName name="gar" hidden="1">{#N/A,#N/A,FALSE,"Recap";#N/A,#N/A,FALSE,"IMI";#N/A,#N/A,FALSE,"IMRM";#N/A,#N/A,FALSE,"Pre1997";#N/A,#N/A,FALSE,"Mgmt. Fee"}</definedName>
    <definedName name="gar_1" localSheetId="73" hidden="1">{#N/A,#N/A,FALSE,"Recap";#N/A,#N/A,FALSE,"IMI";#N/A,#N/A,FALSE,"IMRM";#N/A,#N/A,FALSE,"Pre1997";#N/A,#N/A,FALSE,"Mgmt. Fee"}</definedName>
    <definedName name="gar_1" hidden="1">{#N/A,#N/A,FALSE,"Recap";#N/A,#N/A,FALSE,"IMI";#N/A,#N/A,FALSE,"IMRM";#N/A,#N/A,FALSE,"Pre1997";#N/A,#N/A,FALSE,"Mgmt. Fee"}</definedName>
    <definedName name="gar_2" localSheetId="73" hidden="1">{#N/A,#N/A,FALSE,"Recap";#N/A,#N/A,FALSE,"IMI";#N/A,#N/A,FALSE,"IMRM";#N/A,#N/A,FALSE,"Pre1997";#N/A,#N/A,FALSE,"Mgmt. Fee"}</definedName>
    <definedName name="gar_2" hidden="1">{#N/A,#N/A,FALSE,"Recap";#N/A,#N/A,FALSE,"IMI";#N/A,#N/A,FALSE,"IMRM";#N/A,#N/A,FALSE,"Pre1997";#N/A,#N/A,FALSE,"Mgmt. Fee"}</definedName>
    <definedName name="gar_3" localSheetId="73" hidden="1">{#N/A,#N/A,FALSE,"Recap";#N/A,#N/A,FALSE,"IMI";#N/A,#N/A,FALSE,"IMRM";#N/A,#N/A,FALSE,"Pre1997";#N/A,#N/A,FALSE,"Mgmt. Fee"}</definedName>
    <definedName name="gar_3" hidden="1">{#N/A,#N/A,FALSE,"Recap";#N/A,#N/A,FALSE,"IMI";#N/A,#N/A,FALSE,"IMRM";#N/A,#N/A,FALSE,"Pre1997";#N/A,#N/A,FALSE,"Mgmt. Fee"}</definedName>
    <definedName name="gar_4" localSheetId="73" hidden="1">{#N/A,#N/A,FALSE,"Recap";#N/A,#N/A,FALSE,"IMI";#N/A,#N/A,FALSE,"IMRM";#N/A,#N/A,FALSE,"Pre1997";#N/A,#N/A,FALSE,"Mgmt. Fee"}</definedName>
    <definedName name="gar_4" hidden="1">{#N/A,#N/A,FALSE,"Recap";#N/A,#N/A,FALSE,"IMI";#N/A,#N/A,FALSE,"IMRM";#N/A,#N/A,FALSE,"Pre1997";#N/A,#N/A,FALSE,"Mgmt. Fee"}</definedName>
    <definedName name="gar_5" localSheetId="73" hidden="1">{#N/A,#N/A,FALSE,"Recap";#N/A,#N/A,FALSE,"IMI";#N/A,#N/A,FALSE,"IMRM";#N/A,#N/A,FALSE,"Pre1997";#N/A,#N/A,FALSE,"Mgmt. Fee"}</definedName>
    <definedName name="gar_5" hidden="1">{#N/A,#N/A,FALSE,"Recap";#N/A,#N/A,FALSE,"IMI";#N/A,#N/A,FALSE,"IMRM";#N/A,#N/A,FALSE,"Pre1997";#N/A,#N/A,FALSE,"Mgmt. Fee"}</definedName>
    <definedName name="garbage" localSheetId="73" hidden="1">{#N/A,#N/A,FALSE,"Recap";#N/A,#N/A,FALSE,"IMI";#N/A,#N/A,FALSE,"IMRM";#N/A,#N/A,FALSE,"Pre1997";#N/A,#N/A,FALSE,"Mgmt. Fee"}</definedName>
    <definedName name="garbage" hidden="1">{#N/A,#N/A,FALSE,"Recap";#N/A,#N/A,FALSE,"IMI";#N/A,#N/A,FALSE,"IMRM";#N/A,#N/A,FALSE,"Pre1997";#N/A,#N/A,FALSE,"Mgmt. Fee"}</definedName>
    <definedName name="garbage_1" localSheetId="73" hidden="1">{#N/A,#N/A,FALSE,"Recap";#N/A,#N/A,FALSE,"IMI";#N/A,#N/A,FALSE,"IMRM";#N/A,#N/A,FALSE,"Pre1997";#N/A,#N/A,FALSE,"Mgmt. Fee"}</definedName>
    <definedName name="garbage_1" hidden="1">{#N/A,#N/A,FALSE,"Recap";#N/A,#N/A,FALSE,"IMI";#N/A,#N/A,FALSE,"IMRM";#N/A,#N/A,FALSE,"Pre1997";#N/A,#N/A,FALSE,"Mgmt. Fee"}</definedName>
    <definedName name="garbage_2" localSheetId="73" hidden="1">{#N/A,#N/A,FALSE,"Recap";#N/A,#N/A,FALSE,"IMI";#N/A,#N/A,FALSE,"IMRM";#N/A,#N/A,FALSE,"Pre1997";#N/A,#N/A,FALSE,"Mgmt. Fee"}</definedName>
    <definedName name="garbage_2" hidden="1">{#N/A,#N/A,FALSE,"Recap";#N/A,#N/A,FALSE,"IMI";#N/A,#N/A,FALSE,"IMRM";#N/A,#N/A,FALSE,"Pre1997";#N/A,#N/A,FALSE,"Mgmt. Fee"}</definedName>
    <definedName name="garbage_3" localSheetId="73" hidden="1">{#N/A,#N/A,FALSE,"Recap";#N/A,#N/A,FALSE,"IMI";#N/A,#N/A,FALSE,"IMRM";#N/A,#N/A,FALSE,"Pre1997";#N/A,#N/A,FALSE,"Mgmt. Fee"}</definedName>
    <definedName name="garbage_3" hidden="1">{#N/A,#N/A,FALSE,"Recap";#N/A,#N/A,FALSE,"IMI";#N/A,#N/A,FALSE,"IMRM";#N/A,#N/A,FALSE,"Pre1997";#N/A,#N/A,FALSE,"Mgmt. Fee"}</definedName>
    <definedName name="garbage_4" localSheetId="73" hidden="1">{#N/A,#N/A,FALSE,"Recap";#N/A,#N/A,FALSE,"IMI";#N/A,#N/A,FALSE,"IMRM";#N/A,#N/A,FALSE,"Pre1997";#N/A,#N/A,FALSE,"Mgmt. Fee"}</definedName>
    <definedName name="garbage_4" hidden="1">{#N/A,#N/A,FALSE,"Recap";#N/A,#N/A,FALSE,"IMI";#N/A,#N/A,FALSE,"IMRM";#N/A,#N/A,FALSE,"Pre1997";#N/A,#N/A,FALSE,"Mgmt. Fee"}</definedName>
    <definedName name="garbage_5" localSheetId="73" hidden="1">{#N/A,#N/A,FALSE,"Recap";#N/A,#N/A,FALSE,"IMI";#N/A,#N/A,FALSE,"IMRM";#N/A,#N/A,FALSE,"Pre1997";#N/A,#N/A,FALSE,"Mgmt. Fee"}</definedName>
    <definedName name="garbage_5" hidden="1">{#N/A,#N/A,FALSE,"Recap";#N/A,#N/A,FALSE,"IMI";#N/A,#N/A,FALSE,"IMRM";#N/A,#N/A,FALSE,"Pre1997";#N/A,#N/A,FALSE,"Mgmt. Fee"}</definedName>
    <definedName name="garbage1" localSheetId="73" hidden="1">{#N/A,#N/A,FALSE,"Recap";#N/A,#N/A,FALSE,"IMI";#N/A,#N/A,FALSE,"IMRM";#N/A,#N/A,FALSE,"Pre1997";#N/A,#N/A,FALSE,"Mgmt. Fee"}</definedName>
    <definedName name="garbage1" hidden="1">{#N/A,#N/A,FALSE,"Recap";#N/A,#N/A,FALSE,"IMI";#N/A,#N/A,FALSE,"IMRM";#N/A,#N/A,FALSE,"Pre1997";#N/A,#N/A,FALSE,"Mgmt. Fee"}</definedName>
    <definedName name="garbage1_1" localSheetId="73" hidden="1">{#N/A,#N/A,FALSE,"Recap";#N/A,#N/A,FALSE,"IMI";#N/A,#N/A,FALSE,"IMRM";#N/A,#N/A,FALSE,"Pre1997";#N/A,#N/A,FALSE,"Mgmt. Fee"}</definedName>
    <definedName name="garbage1_1" hidden="1">{#N/A,#N/A,FALSE,"Recap";#N/A,#N/A,FALSE,"IMI";#N/A,#N/A,FALSE,"IMRM";#N/A,#N/A,FALSE,"Pre1997";#N/A,#N/A,FALSE,"Mgmt. Fee"}</definedName>
    <definedName name="garbage1_2" localSheetId="73" hidden="1">{#N/A,#N/A,FALSE,"Recap";#N/A,#N/A,FALSE,"IMI";#N/A,#N/A,FALSE,"IMRM";#N/A,#N/A,FALSE,"Pre1997";#N/A,#N/A,FALSE,"Mgmt. Fee"}</definedName>
    <definedName name="garbage1_2" hidden="1">{#N/A,#N/A,FALSE,"Recap";#N/A,#N/A,FALSE,"IMI";#N/A,#N/A,FALSE,"IMRM";#N/A,#N/A,FALSE,"Pre1997";#N/A,#N/A,FALSE,"Mgmt. Fee"}</definedName>
    <definedName name="garbage1_3" localSheetId="73" hidden="1">{#N/A,#N/A,FALSE,"Recap";#N/A,#N/A,FALSE,"IMI";#N/A,#N/A,FALSE,"IMRM";#N/A,#N/A,FALSE,"Pre1997";#N/A,#N/A,FALSE,"Mgmt. Fee"}</definedName>
    <definedName name="garbage1_3" hidden="1">{#N/A,#N/A,FALSE,"Recap";#N/A,#N/A,FALSE,"IMI";#N/A,#N/A,FALSE,"IMRM";#N/A,#N/A,FALSE,"Pre1997";#N/A,#N/A,FALSE,"Mgmt. Fee"}</definedName>
    <definedName name="garbage1_4" localSheetId="73" hidden="1">{#N/A,#N/A,FALSE,"Recap";#N/A,#N/A,FALSE,"IMI";#N/A,#N/A,FALSE,"IMRM";#N/A,#N/A,FALSE,"Pre1997";#N/A,#N/A,FALSE,"Mgmt. Fee"}</definedName>
    <definedName name="garbage1_4" hidden="1">{#N/A,#N/A,FALSE,"Recap";#N/A,#N/A,FALSE,"IMI";#N/A,#N/A,FALSE,"IMRM";#N/A,#N/A,FALSE,"Pre1997";#N/A,#N/A,FALSE,"Mgmt. Fee"}</definedName>
    <definedName name="garbage1_5" localSheetId="73" hidden="1">{#N/A,#N/A,FALSE,"Recap";#N/A,#N/A,FALSE,"IMI";#N/A,#N/A,FALSE,"IMRM";#N/A,#N/A,FALSE,"Pre1997";#N/A,#N/A,FALSE,"Mgmt. Fee"}</definedName>
    <definedName name="garbage1_5" hidden="1">{#N/A,#N/A,FALSE,"Recap";#N/A,#N/A,FALSE,"IMI";#N/A,#N/A,FALSE,"IMRM";#N/A,#N/A,FALSE,"Pre1997";#N/A,#N/A,FALSE,"Mgmt. Fee"}</definedName>
    <definedName name="garbage2" localSheetId="73" hidden="1">{#N/A,#N/A,FALSE,"Recap";#N/A,#N/A,FALSE,"IMI";#N/A,#N/A,FALSE,"IMRM";#N/A,#N/A,FALSE,"Pre1997";#N/A,#N/A,FALSE,"Mgmt. Fee"}</definedName>
    <definedName name="garbage2" hidden="1">{#N/A,#N/A,FALSE,"Recap";#N/A,#N/A,FALSE,"IMI";#N/A,#N/A,FALSE,"IMRM";#N/A,#N/A,FALSE,"Pre1997";#N/A,#N/A,FALSE,"Mgmt. Fee"}</definedName>
    <definedName name="garbage2_1" localSheetId="73" hidden="1">{#N/A,#N/A,FALSE,"Recap";#N/A,#N/A,FALSE,"IMI";#N/A,#N/A,FALSE,"IMRM";#N/A,#N/A,FALSE,"Pre1997";#N/A,#N/A,FALSE,"Mgmt. Fee"}</definedName>
    <definedName name="garbage2_1" hidden="1">{#N/A,#N/A,FALSE,"Recap";#N/A,#N/A,FALSE,"IMI";#N/A,#N/A,FALSE,"IMRM";#N/A,#N/A,FALSE,"Pre1997";#N/A,#N/A,FALSE,"Mgmt. Fee"}</definedName>
    <definedName name="garbage2_2" localSheetId="73" hidden="1">{#N/A,#N/A,FALSE,"Recap";#N/A,#N/A,FALSE,"IMI";#N/A,#N/A,FALSE,"IMRM";#N/A,#N/A,FALSE,"Pre1997";#N/A,#N/A,FALSE,"Mgmt. Fee"}</definedName>
    <definedName name="garbage2_2" hidden="1">{#N/A,#N/A,FALSE,"Recap";#N/A,#N/A,FALSE,"IMI";#N/A,#N/A,FALSE,"IMRM";#N/A,#N/A,FALSE,"Pre1997";#N/A,#N/A,FALSE,"Mgmt. Fee"}</definedName>
    <definedName name="garbage2_3" localSheetId="73" hidden="1">{#N/A,#N/A,FALSE,"Recap";#N/A,#N/A,FALSE,"IMI";#N/A,#N/A,FALSE,"IMRM";#N/A,#N/A,FALSE,"Pre1997";#N/A,#N/A,FALSE,"Mgmt. Fee"}</definedName>
    <definedName name="garbage2_3" hidden="1">{#N/A,#N/A,FALSE,"Recap";#N/A,#N/A,FALSE,"IMI";#N/A,#N/A,FALSE,"IMRM";#N/A,#N/A,FALSE,"Pre1997";#N/A,#N/A,FALSE,"Mgmt. Fee"}</definedName>
    <definedName name="garbage2_4" localSheetId="73" hidden="1">{#N/A,#N/A,FALSE,"Recap";#N/A,#N/A,FALSE,"IMI";#N/A,#N/A,FALSE,"IMRM";#N/A,#N/A,FALSE,"Pre1997";#N/A,#N/A,FALSE,"Mgmt. Fee"}</definedName>
    <definedName name="garbage2_4" hidden="1">{#N/A,#N/A,FALSE,"Recap";#N/A,#N/A,FALSE,"IMI";#N/A,#N/A,FALSE,"IMRM";#N/A,#N/A,FALSE,"Pre1997";#N/A,#N/A,FALSE,"Mgmt. Fee"}</definedName>
    <definedName name="garbage2_5" localSheetId="73" hidden="1">{#N/A,#N/A,FALSE,"Recap";#N/A,#N/A,FALSE,"IMI";#N/A,#N/A,FALSE,"IMRM";#N/A,#N/A,FALSE,"Pre1997";#N/A,#N/A,FALSE,"Mgmt. Fee"}</definedName>
    <definedName name="garbage2_5" hidden="1">{#N/A,#N/A,FALSE,"Recap";#N/A,#N/A,FALSE,"IMI";#N/A,#N/A,FALSE,"IMRM";#N/A,#N/A,FALSE,"Pre1997";#N/A,#N/A,FALSE,"Mgmt. Fee"}</definedName>
    <definedName name="garbage3" localSheetId="73" hidden="1">{#N/A,#N/A,FALSE,"Recap";#N/A,#N/A,FALSE,"IMI";#N/A,#N/A,FALSE,"IMRM";#N/A,#N/A,FALSE,"Pre1997";#N/A,#N/A,FALSE,"Mgmt. Fee"}</definedName>
    <definedName name="garbage3" hidden="1">{#N/A,#N/A,FALSE,"Recap";#N/A,#N/A,FALSE,"IMI";#N/A,#N/A,FALSE,"IMRM";#N/A,#N/A,FALSE,"Pre1997";#N/A,#N/A,FALSE,"Mgmt. Fee"}</definedName>
    <definedName name="garbage3_1" localSheetId="73" hidden="1">{#N/A,#N/A,FALSE,"Recap";#N/A,#N/A,FALSE,"IMI";#N/A,#N/A,FALSE,"IMRM";#N/A,#N/A,FALSE,"Pre1997";#N/A,#N/A,FALSE,"Mgmt. Fee"}</definedName>
    <definedName name="garbage3_1" hidden="1">{#N/A,#N/A,FALSE,"Recap";#N/A,#N/A,FALSE,"IMI";#N/A,#N/A,FALSE,"IMRM";#N/A,#N/A,FALSE,"Pre1997";#N/A,#N/A,FALSE,"Mgmt. Fee"}</definedName>
    <definedName name="garbage3_2" localSheetId="73" hidden="1">{#N/A,#N/A,FALSE,"Recap";#N/A,#N/A,FALSE,"IMI";#N/A,#N/A,FALSE,"IMRM";#N/A,#N/A,FALSE,"Pre1997";#N/A,#N/A,FALSE,"Mgmt. Fee"}</definedName>
    <definedName name="garbage3_2" hidden="1">{#N/A,#N/A,FALSE,"Recap";#N/A,#N/A,FALSE,"IMI";#N/A,#N/A,FALSE,"IMRM";#N/A,#N/A,FALSE,"Pre1997";#N/A,#N/A,FALSE,"Mgmt. Fee"}</definedName>
    <definedName name="garbage3_3" localSheetId="73" hidden="1">{#N/A,#N/A,FALSE,"Recap";#N/A,#N/A,FALSE,"IMI";#N/A,#N/A,FALSE,"IMRM";#N/A,#N/A,FALSE,"Pre1997";#N/A,#N/A,FALSE,"Mgmt. Fee"}</definedName>
    <definedName name="garbage3_3" hidden="1">{#N/A,#N/A,FALSE,"Recap";#N/A,#N/A,FALSE,"IMI";#N/A,#N/A,FALSE,"IMRM";#N/A,#N/A,FALSE,"Pre1997";#N/A,#N/A,FALSE,"Mgmt. Fee"}</definedName>
    <definedName name="garbage3_4" localSheetId="73" hidden="1">{#N/A,#N/A,FALSE,"Recap";#N/A,#N/A,FALSE,"IMI";#N/A,#N/A,FALSE,"IMRM";#N/A,#N/A,FALSE,"Pre1997";#N/A,#N/A,FALSE,"Mgmt. Fee"}</definedName>
    <definedName name="garbage3_4" hidden="1">{#N/A,#N/A,FALSE,"Recap";#N/A,#N/A,FALSE,"IMI";#N/A,#N/A,FALSE,"IMRM";#N/A,#N/A,FALSE,"Pre1997";#N/A,#N/A,FALSE,"Mgmt. Fee"}</definedName>
    <definedName name="garbage3_5" localSheetId="73" hidden="1">{#N/A,#N/A,FALSE,"Recap";#N/A,#N/A,FALSE,"IMI";#N/A,#N/A,FALSE,"IMRM";#N/A,#N/A,FALSE,"Pre1997";#N/A,#N/A,FALSE,"Mgmt. Fee"}</definedName>
    <definedName name="garbage3_5" hidden="1">{#N/A,#N/A,FALSE,"Recap";#N/A,#N/A,FALSE,"IMI";#N/A,#N/A,FALSE,"IMRM";#N/A,#N/A,FALSE,"Pre1997";#N/A,#N/A,FALSE,"Mgmt. Fee"}</definedName>
    <definedName name="garbage4" localSheetId="73" hidden="1">{#N/A,#N/A,FALSE,"Recap";#N/A,#N/A,FALSE,"IMI";#N/A,#N/A,FALSE,"IMRM";#N/A,#N/A,FALSE,"Pre1997";#N/A,#N/A,FALSE,"Mgmt. Fee"}</definedName>
    <definedName name="garbage4" hidden="1">{#N/A,#N/A,FALSE,"Recap";#N/A,#N/A,FALSE,"IMI";#N/A,#N/A,FALSE,"IMRM";#N/A,#N/A,FALSE,"Pre1997";#N/A,#N/A,FALSE,"Mgmt. Fee"}</definedName>
    <definedName name="garbage4_1" localSheetId="73" hidden="1">{#N/A,#N/A,FALSE,"Recap";#N/A,#N/A,FALSE,"IMI";#N/A,#N/A,FALSE,"IMRM";#N/A,#N/A,FALSE,"Pre1997";#N/A,#N/A,FALSE,"Mgmt. Fee"}</definedName>
    <definedName name="garbage4_1" hidden="1">{#N/A,#N/A,FALSE,"Recap";#N/A,#N/A,FALSE,"IMI";#N/A,#N/A,FALSE,"IMRM";#N/A,#N/A,FALSE,"Pre1997";#N/A,#N/A,FALSE,"Mgmt. Fee"}</definedName>
    <definedName name="garbage4_2" localSheetId="73" hidden="1">{#N/A,#N/A,FALSE,"Recap";#N/A,#N/A,FALSE,"IMI";#N/A,#N/A,FALSE,"IMRM";#N/A,#N/A,FALSE,"Pre1997";#N/A,#N/A,FALSE,"Mgmt. Fee"}</definedName>
    <definedName name="garbage4_2" hidden="1">{#N/A,#N/A,FALSE,"Recap";#N/A,#N/A,FALSE,"IMI";#N/A,#N/A,FALSE,"IMRM";#N/A,#N/A,FALSE,"Pre1997";#N/A,#N/A,FALSE,"Mgmt. Fee"}</definedName>
    <definedName name="garbage4_3" localSheetId="73" hidden="1">{#N/A,#N/A,FALSE,"Recap";#N/A,#N/A,FALSE,"IMI";#N/A,#N/A,FALSE,"IMRM";#N/A,#N/A,FALSE,"Pre1997";#N/A,#N/A,FALSE,"Mgmt. Fee"}</definedName>
    <definedName name="garbage4_3" hidden="1">{#N/A,#N/A,FALSE,"Recap";#N/A,#N/A,FALSE,"IMI";#N/A,#N/A,FALSE,"IMRM";#N/A,#N/A,FALSE,"Pre1997";#N/A,#N/A,FALSE,"Mgmt. Fee"}</definedName>
    <definedName name="garbage4_4" localSheetId="73" hidden="1">{#N/A,#N/A,FALSE,"Recap";#N/A,#N/A,FALSE,"IMI";#N/A,#N/A,FALSE,"IMRM";#N/A,#N/A,FALSE,"Pre1997";#N/A,#N/A,FALSE,"Mgmt. Fee"}</definedName>
    <definedName name="garbage4_4" hidden="1">{#N/A,#N/A,FALSE,"Recap";#N/A,#N/A,FALSE,"IMI";#N/A,#N/A,FALSE,"IMRM";#N/A,#N/A,FALSE,"Pre1997";#N/A,#N/A,FALSE,"Mgmt. Fee"}</definedName>
    <definedName name="garbage4_5" localSheetId="73" hidden="1">{#N/A,#N/A,FALSE,"Recap";#N/A,#N/A,FALSE,"IMI";#N/A,#N/A,FALSE,"IMRM";#N/A,#N/A,FALSE,"Pre1997";#N/A,#N/A,FALSE,"Mgmt. Fee"}</definedName>
    <definedName name="garbage4_5" hidden="1">{#N/A,#N/A,FALSE,"Recap";#N/A,#N/A,FALSE,"IMI";#N/A,#N/A,FALSE,"IMRM";#N/A,#N/A,FALSE,"Pre1997";#N/A,#N/A,FALSE,"Mgmt. Fee"}</definedName>
    <definedName name="gary" localSheetId="73" hidden="1">{#N/A,#N/A,TRUE,"Tar-Ass";#N/A,#N/A,TRUE,"Tar-Ass LBO";#N/A,#N/A,TRUE,"LBO Ret";#N/A,#N/A,TRUE,"Tar-BS LBO";#N/A,#N/A,TRUE,"Tar-IS LBO";#N/A,#N/A,TRUE,"Tar-CF LBO";#N/A,#N/A,TRUE,"Tar-Debt LBO";#N/A,#N/A,TRUE,"Tar-Int LBO";#N/A,#N/A,TRUE,"Tar-Taxes LBO";#N/A,#N/A,TRUE,"Tar-Val LBO"}</definedName>
    <definedName name="gary" hidden="1">{#N/A,#N/A,TRUE,"Tar-Ass";#N/A,#N/A,TRUE,"Tar-Ass LBO";#N/A,#N/A,TRUE,"LBO Ret";#N/A,#N/A,TRUE,"Tar-BS LBO";#N/A,#N/A,TRUE,"Tar-IS LBO";#N/A,#N/A,TRUE,"Tar-CF LBO";#N/A,#N/A,TRUE,"Tar-Debt LBO";#N/A,#N/A,TRUE,"Tar-Int LBO";#N/A,#N/A,TRUE,"Tar-Taxes LBO";#N/A,#N/A,TRUE,"Tar-Val LBO"}</definedName>
    <definedName name="GAS">#REF!</definedName>
    <definedName name="Gastosgescopy"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astosgescop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GbE">#REF!</definedName>
    <definedName name="GbE_2">#REF!</definedName>
    <definedName name="GbE_3">#REF!</definedName>
    <definedName name="GBH" localSheetId="73" hidden="1">{#N/A,#N/A,FALSE,"Calculator"}</definedName>
    <definedName name="GBH" hidden="1">{#N/A,#N/A,FALSE,"Calculator"}</definedName>
    <definedName name="GCIA" localSheetId="73" hidden="1">{#N/A,#N/A,FALSE,"Aging Summary";#N/A,#N/A,FALSE,"Ratio Analysis";#N/A,#N/A,FALSE,"Test 120 Day Accts";#N/A,#N/A,FALSE,"Tickmarks"}</definedName>
    <definedName name="GCIA" hidden="1">{#N/A,#N/A,FALSE,"Aging Summary";#N/A,#N/A,FALSE,"Ratio Analysis";#N/A,#N/A,FALSE,"Test 120 Day Accts";#N/A,#N/A,FALSE,"Tickmarks"}</definedName>
    <definedName name="gdf" localSheetId="73" hidden="1">{#N/A,#N/A,FALSE,"GERAL";#N/A,#N/A,FALSE,"012-96";#N/A,#N/A,FALSE,"018-96";#N/A,#N/A,FALSE,"027-96";#N/A,#N/A,FALSE,"059-96";#N/A,#N/A,FALSE,"076-96";#N/A,#N/A,FALSE,"019-97";#N/A,#N/A,FALSE,"021-97";#N/A,#N/A,FALSE,"022-97";#N/A,#N/A,FALSE,"028-97"}</definedName>
    <definedName name="gdf" hidden="1">{#N/A,#N/A,FALSE,"GERAL";#N/A,#N/A,FALSE,"012-96";#N/A,#N/A,FALSE,"018-96";#N/A,#N/A,FALSE,"027-96";#N/A,#N/A,FALSE,"059-96";#N/A,#N/A,FALSE,"076-96";#N/A,#N/A,FALSE,"019-97";#N/A,#N/A,FALSE,"021-97";#N/A,#N/A,FALSE,"022-97";#N/A,#N/A,FALSE,"028-97"}</definedName>
    <definedName name="gdfg" localSheetId="7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gdfgdf" localSheetId="73" hidden="1">{#N/A,#N/A,FALSE,"Pharm";#N/A,#N/A,FALSE,"WWCM"}</definedName>
    <definedName name="gdfgdf" hidden="1">{#N/A,#N/A,FALSE,"Pharm";#N/A,#N/A,FALSE,"WWCM"}</definedName>
    <definedName name="GDFS" localSheetId="73" hidden="1">{#N/A,#N/A,FALSE,"Calculator"}</definedName>
    <definedName name="GDFS" hidden="1">{#N/A,#N/A,FALSE,"Calculator"}</definedName>
    <definedName name="GDFVDCSAXFGFV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GDFVDCSAXFGFV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GDPA_b">#REF!</definedName>
    <definedName name="GDPQ_b">#REF!</definedName>
    <definedName name="ge" localSheetId="73" hidden="1">{"Results Worksheets",#N/A,FALSE,"RESULTS"}</definedName>
    <definedName name="ge" hidden="1">{"Results Worksheets",#N/A,FALSE,"RESULTS"}</definedName>
    <definedName name="GeelCapexFcst" localSheetId="73" hidden="1">{#N/A,#N/A,FALSE,"SUMMARY";#N/A,#N/A,FALSE,"mcsh";#N/A,#N/A,FALSE,"vol&amp;rev";#N/A,#N/A,FALSE,"wkgcap";#N/A,#N/A,FALSE,"DEPR&amp;DT";#N/A,#N/A,FALSE,"ASSETS";#N/A,#N/A,FALSE,"NI&amp;OTH&amp;DIV";#N/A,#N/A,FALSE,"CASHFLOW";#N/A,#N/A,FALSE,"CAPEMPL";#N/A,#N/A,FALSE,"ROCE"}</definedName>
    <definedName name="GeelCapexFcst" hidden="1">{#N/A,#N/A,FALSE,"SUMMARY";#N/A,#N/A,FALSE,"mcsh";#N/A,#N/A,FALSE,"vol&amp;rev";#N/A,#N/A,FALSE,"wkgcap";#N/A,#N/A,FALSE,"DEPR&amp;DT";#N/A,#N/A,FALSE,"ASSETS";#N/A,#N/A,FALSE,"NI&amp;OTH&amp;DIV";#N/A,#N/A,FALSE,"CASHFLOW";#N/A,#N/A,FALSE,"CAPEMPL";#N/A,#N/A,FALSE,"ROCE"}</definedName>
    <definedName name="gegeg" localSheetId="73" hidden="1">{#N/A,#N/A,FALSE,"Cashflow Analysis";#N/A,#N/A,FALSE,"Sensitivity Analysis";#N/A,#N/A,FALSE,"PV";#N/A,#N/A,FALSE,"Pro Forma"}</definedName>
    <definedName name="gegeg" hidden="1">{#N/A,#N/A,FALSE,"Cashflow Analysis";#N/A,#N/A,FALSE,"Sensitivity Analysis";#N/A,#N/A,FALSE,"PV";#N/A,#N/A,FALSE,"Pro Forma"}</definedName>
    <definedName name="gegeg.2" localSheetId="73" hidden="1">{#N/A,#N/A,FALSE,"Cashflow Analysis";#N/A,#N/A,FALSE,"Sensitivity Analysis";#N/A,#N/A,FALSE,"PV";#N/A,#N/A,FALSE,"Pro Forma"}</definedName>
    <definedName name="gegeg.2" hidden="1">{#N/A,#N/A,FALSE,"Cashflow Analysis";#N/A,#N/A,FALSE,"Sensitivity Analysis";#N/A,#N/A,FALSE,"PV";#N/A,#N/A,FALSE,"Pro Forma"}</definedName>
    <definedName name="GENERAL">#REF!</definedName>
    <definedName name="Generator___fuel_tank_Delivered">#REF!</definedName>
    <definedName name="Generator_Commissioned">#REF!</definedName>
    <definedName name="Genesys" localSheetId="73" hidden="1">{"'comite'!$A$9:$G$44","'comite'!$A$1:$G$6"}</definedName>
    <definedName name="Genesys" hidden="1">{"'comite'!$A$9:$G$44","'comite'!$A$1:$G$6"}</definedName>
    <definedName name="GENMAX">#REF!</definedName>
    <definedName name="GENMIN">#REF!</definedName>
    <definedName name="GES_LIST" hidden="1">#REF!,#REF!,#REF!,#REF!,#REF!,#REF!,#REF!,#REF!,#REF!,#REF!,#REF!,#REF!,#REF!,#REF!</definedName>
    <definedName name="Gestion" localSheetId="73" hidden="1">{#N/A,#N/A,FALSE,"Synth";"parc_DC",#N/A,FALSE,"parc";#N/A,#N/A,FALSE,"CA prest";#N/A,#N/A,FALSE,"Ratio CA";#N/A,#N/A,FALSE,"Trafic";"CR_GSM_acté_DC",#N/A,FALSE,"CR GSM_acté";#N/A,#N/A,FALSE,"Abonnés";#N/A,#N/A,FALSE,"Créances";#N/A,#N/A,FALSE,"Effectifs"}</definedName>
    <definedName name="Gestion" hidden="1">{#N/A,#N/A,FALSE,"Synth";"parc_DC",#N/A,FALSE,"parc";#N/A,#N/A,FALSE,"CA prest";#N/A,#N/A,FALSE,"Ratio CA";#N/A,#N/A,FALSE,"Trafic";"CR_GSM_acté_DC",#N/A,FALSE,"CR GSM_acté";#N/A,#N/A,FALSE,"Abonnés";#N/A,#N/A,FALSE,"Créances";#N/A,#N/A,FALSE,"Effectifs"}</definedName>
    <definedName name="GEWGEGWGW" localSheetId="73">{"Book1","DOC&amp;DWG.xls"}</definedName>
    <definedName name="GEWGEGWGW">{"Book1","DOC&amp;DWG.xls"}</definedName>
    <definedName name="GEWGEWGEWGEW" localSheetId="73">{"Book1","DOC&amp;DWG.xls"}</definedName>
    <definedName name="GEWGEWGEWGEW">{"Book1","DOC&amp;DWG.xls"}</definedName>
    <definedName name="GEWGRRTGRTBHRT" localSheetId="73">{"Book1","DOC&amp;DWG.xls"}</definedName>
    <definedName name="GEWGRRTGRTBHRT">{"Book1","DOC&amp;DWG.xls"}</definedName>
    <definedName name="GEWRGRGWGW" localSheetId="73">{"Book1","DOC&amp;DWG.xls"}</definedName>
    <definedName name="GEWRGRGWGW">{"Book1","DOC&amp;DWG.xls"}</definedName>
    <definedName name="gf"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gf"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gfb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bn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bn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D" localSheetId="73" hidden="1">{"Others",#N/A,TRUE,"OTHERS";"Análisis Ingresos por Familia","HojaI",TRUE,"MDFeb97";"Análisis Ingresos por Marca","HojaII",TRUE,"MDFeb97";"Costos y Desvíos por Marca","HojaIII",TRUE,"MDFeb97";"Control de Costos","HojaIV",TRUE,"MDFeb97"}</definedName>
    <definedName name="GFD" hidden="1">{"Others",#N/A,TRUE,"OTHERS";"Análisis Ingresos por Familia","HojaI",TRUE,"MDFeb97";"Análisis Ingresos por Marca","HojaII",TRUE,"MDFeb97";"Costos y Desvíos por Marca","HojaIII",TRUE,"MDFeb97";"Control de Costos","HojaIV",TRUE,"MDFeb97"}</definedName>
    <definedName name="GFDEY" localSheetId="73" hidden="1">{#N/A,#N/A,FALSE,"Calculator"}</definedName>
    <definedName name="GFDEY" hidden="1">{#N/A,#N/A,FALSE,"Calculator"}</definedName>
    <definedName name="gfdf" localSheetId="73" hidden="1">{"Units A",#N/A,FALSE,"FY95SLS";"Units B",#N/A,FALSE,"FY95SLS"}</definedName>
    <definedName name="gfdf" hidden="1">{"Units A",#N/A,FALSE,"FY95SLS";"Units B",#N/A,FALSE,"FY95SLS"}</definedName>
    <definedName name="gfdhgfh" localSheetId="73" hidden="1">{"Units A",#N/A,FALSE,"FY95SLS";"Units B",#N/A,FALSE,"FY95SLS"}</definedName>
    <definedName name="gfdhgfh" hidden="1">{"Units A",#N/A,FALSE,"FY95SLS";"Units B",#N/A,FALSE,"FY95SLS"}</definedName>
    <definedName name="gfdjhjh" localSheetId="73" hidden="1">{#N/A,#N/A,FALSE,"Pharm";#N/A,#N/A,FALSE,"WWCM"}</definedName>
    <definedName name="gfdjhjh" hidden="1">{#N/A,#N/A,FALSE,"Pharm";#N/A,#N/A,FALSE,"WWCM"}</definedName>
    <definedName name="GFDRT" localSheetId="73" hidden="1">{#N/A,#N/A,FALSE,"Calculator"}</definedName>
    <definedName name="GFDRT" hidden="1">{#N/A,#N/A,FALSE,"Calculator"}</definedName>
    <definedName name="gfg" localSheetId="73" hidden="1">{#N/A,#N/A,FALSE,"Calculator"}</definedName>
    <definedName name="gfg" hidden="1">{#N/A,#N/A,FALSE,"Calculator"}</definedName>
    <definedName name="gfg_1" localSheetId="73" hidden="1">{#N/A,#N/A,FALSE,"Calculator"}</definedName>
    <definedName name="gfg_1" hidden="1">{#N/A,#N/A,FALSE,"Calculator"}</definedName>
    <definedName name="gfg_2" localSheetId="73" hidden="1">{#N/A,#N/A,FALSE,"Calculator"}</definedName>
    <definedName name="gfg_2" hidden="1">{#N/A,#N/A,FALSE,"Calculator"}</definedName>
    <definedName name="gfg_3" localSheetId="73" hidden="1">{#N/A,#N/A,FALSE,"Calculator"}</definedName>
    <definedName name="gfg_3" hidden="1">{#N/A,#N/A,FALSE,"Calculator"}</definedName>
    <definedName name="GFGFDGS"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GFGFDGS"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gfh" localSheetId="73" hidden="1">{"Units A",#N/A,FALSE,"FY95SLS";"Units B",#N/A,FALSE,"FY95SLS"}</definedName>
    <definedName name="gfh" hidden="1">{"Units A",#N/A,FALSE,"FY95SLS";"Units B",#N/A,FALSE,"FY95SLS"}</definedName>
    <definedName name="GFHHF" localSheetId="73" hidden="1">{"Others",#N/A,TRUE,"OTHERS";"Análisis Ingresos por Familia","HojaI",TRUE,"MDFeb97";"Análisis Ingresos por Marca","HojaII",TRUE,"MDFeb97";"Costos y Desvíos por Marca","HojaIII",TRUE,"MDFeb97";"Control de Costos","HojaIV",TRUE,"MDFeb97"}</definedName>
    <definedName name="GFHHF" hidden="1">{"Others",#N/A,TRUE,"OTHERS";"Análisis Ingresos por Familia","HojaI",TRUE,"MDFeb97";"Análisis Ingresos por Marca","HojaII",TRUE,"MDFeb97";"Costos y Desvíos por Marca","HojaIII",TRUE,"MDFeb97";"Control de Costos","HojaIV",TRUE,"MDFeb97"}</definedName>
    <definedName name="gfhraegt" localSheetId="73" hidden="1">{"Units A",#N/A,FALSE,"FY95SLS";"Units B",#N/A,FALSE,"FY95SLS"}</definedName>
    <definedName name="gfhraegt" hidden="1">{"Units A",#N/A,FALSE,"FY95SLS";"Units B",#N/A,FALSE,"FY95SLS"}</definedName>
    <definedName name="gfhrhtr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rh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s" localSheetId="73" hidden="1">{"summary1",#N/A,TRUE,"Comps";"summary2",#N/A,TRUE,"Comps";"summary3",#N/A,TRUE,"Comps"}</definedName>
    <definedName name="gfhs" hidden="1">{"summary1",#N/A,TRUE,"Comps";"summary2",#N/A,TRUE,"Comps";"summary3",#N/A,TRUE,"Comps"}</definedName>
    <definedName name="gfhsdfg" localSheetId="73" hidden="1">{"US Dollars",#N/A,TRUE,"PPD";"US Dollar",#N/A,TRUE,"Anaquest";"US Dollar",#N/A,TRUE,"Delta";"US Dollar",#N/A,TRUE,"INO"}</definedName>
    <definedName name="gfhsdfg" hidden="1">{"US Dollars",#N/A,TRUE,"PPD";"US Dollar",#N/A,TRUE,"Anaquest";"US Dollar",#N/A,TRUE,"Delta";"US Dollar",#N/A,TRUE,"INO"}</definedName>
    <definedName name="gfhwrth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rt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fhwtr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hw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j" localSheetId="73" hidden="1">{"Pound Sterling",#N/A,TRUE,"PPD";"Pound Sterling",#N/A,TRUE,"Anaquest";"Pound Sterling",#N/A,TRUE,"Delta";"Pound Sterling",#N/A,TRUE,"INO"}</definedName>
    <definedName name="gfj" hidden="1">{"Pound Sterling",#N/A,TRUE,"PPD";"Pound Sterling",#N/A,TRUE,"Anaquest";"Pound Sterling",#N/A,TRUE,"Delta";"Pound Sterling",#N/A,TRUE,"INO"}</definedName>
    <definedName name="gfjgfj" localSheetId="73" hidden="1">{"US Dollars",#N/A,TRUE,"PPD";"US Dollar",#N/A,TRUE,"Anaquest";"US Dollar",#N/A,TRUE,"Delta";"US Dollar",#N/A,TRUE,"INO"}</definedName>
    <definedName name="gfjgfj" hidden="1">{"US Dollars",#N/A,TRUE,"PPD";"US Dollar",#N/A,TRUE,"Anaquest";"US Dollar",#N/A,TRUE,"Delta";"US Dollar",#N/A,TRUE,"INO"}</definedName>
    <definedName name="gfjgfjgf" localSheetId="73" hidden="1">{"Sum WW A",#N/A,FALSE,"FY95SLS";"Sum WW B",#N/A,FALSE,"FY95SLS";"Sum US A",#N/A,FALSE,"FY95SLS";"Sum US B",#N/A,FALSE,"FY95SLS";"Sum US Bocg",#N/A,FALSE,"FY95SLS";"Sum Can A",#N/A,FALSE,"FY95SLS";"Sum Can B",#N/A,FALSE,"FY95SLS";"Sum Europe",#N/A,FALSE,"FY95SLS";"Sum Row",#N/A,FALSE,"FY95SLS"}</definedName>
    <definedName name="gfjgfjgf" hidden="1">{"Sum WW A",#N/A,FALSE,"FY95SLS";"Sum WW B",#N/A,FALSE,"FY95SLS";"Sum US A",#N/A,FALSE,"FY95SLS";"Sum US B",#N/A,FALSE,"FY95SLS";"Sum US Bocg",#N/A,FALSE,"FY95SLS";"Sum Can A",#N/A,FALSE,"FY95SLS";"Sum Can B",#N/A,FALSE,"FY95SLS";"Sum Europe",#N/A,FALSE,"FY95SLS";"Sum Row",#N/A,FALSE,"FY95SLS"}</definedName>
    <definedName name="gfkhk" localSheetId="73" hidden="1">{"Units A",#N/A,FALSE,"FY95SLS";"Units B",#N/A,FALSE,"FY95SLS"}</definedName>
    <definedName name="gfkhk" hidden="1">{"Units A",#N/A,FALSE,"FY95SLS";"Units B",#N/A,FALSE,"FY95SLS"}</definedName>
    <definedName name="gfmjgf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mjgf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R" localSheetId="73" hidden="1">{"orixcsc",#N/A,FALSE,"ORIX CSC";"orixcsc2",#N/A,FALSE,"ORIX CSC"}</definedName>
    <definedName name="GFR" hidden="1">{"orixcsc",#N/A,FALSE,"ORIX CSC";"orixcsc2",#N/A,FALSE,"ORIX CSC"}</definedName>
    <definedName name="GFRDE" localSheetId="73" hidden="1">{#N/A,#N/A,FALSE,"Calculator"}</definedName>
    <definedName name="GFRDE" hidden="1">{#N/A,#N/A,FALSE,"Calculator"}</definedName>
    <definedName name="GFRDES" localSheetId="73" hidden="1">{#N/A,#N/A,FALSE,"Calculator"}</definedName>
    <definedName name="GFRDES" hidden="1">{#N/A,#N/A,FALSE,"Calculator"}</definedName>
    <definedName name="gfreg" localSheetId="73" hidden="1">{"Units A",#N/A,FALSE,"FY95SLS";"Units B",#N/A,FALSE,"FY95SLS"}</definedName>
    <definedName name="gfreg" hidden="1">{"Units A",#N/A,FALSE,"FY95SLS";"Units B",#N/A,FALSE,"FY95SLS"}</definedName>
    <definedName name="gf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FT" localSheetId="73" hidden="1">{#N/A,#N/A,FALSE,"Synth";"parc_DC",#N/A,FALSE,"parc";#N/A,#N/A,FALSE,"CA prest";#N/A,#N/A,FALSE,"Ratio CA";#N/A,#N/A,FALSE,"Trafic";"CR_GSM_acté_DC",#N/A,FALSE,"CR GSM_acté";#N/A,#N/A,FALSE,"Abonnés";#N/A,#N/A,FALSE,"Créances";#N/A,#N/A,FALSE,"Effectifs"}</definedName>
    <definedName name="GFT" hidden="1">{#N/A,#N/A,FALSE,"Synth";"parc_DC",#N/A,FALSE,"parc";#N/A,#N/A,FALSE,"CA prest";#N/A,#N/A,FALSE,"Ratio CA";#N/A,#N/A,FALSE,"Trafic";"CR_GSM_acté_DC",#N/A,FALSE,"CR GSM_acté";#N/A,#N/A,FALSE,"Abonnés";#N/A,#N/A,FALSE,"Créances";#N/A,#N/A,FALSE,"Effectifs"}</definedName>
    <definedName name="GFTR" localSheetId="73" hidden="1">{#N/A,#N/A,FALSE,"Aktiv";#N/A,#N/A,FALSE,"stat.con.";#N/A,#N/A,FALSE,"Konzern"}</definedName>
    <definedName name="GFTR" hidden="1">{#N/A,#N/A,FALSE,"Aktiv";#N/A,#N/A,FALSE,"stat.con.";#N/A,#N/A,FALSE,"Konzern"}</definedName>
    <definedName name="GFVC" localSheetId="73">{"Client Name or Project Name"}</definedName>
    <definedName name="GFVC">{"Client Name or Project Name"}</definedName>
    <definedName name="gg" localSheetId="73" hidden="1">{"'REL CUSTODIF'!$B$1:$H$72"}</definedName>
    <definedName name="gg" hidden="1">{"'REL CUSTODIF'!$B$1:$H$72"}</definedName>
    <definedName name="gg.2" localSheetId="73" hidden="1">{#N/A,#N/A,FALSE,"Cashflow Analysis";#N/A,#N/A,FALSE,"Sensitivity Analysis";#N/A,#N/A,FALSE,"PV";#N/A,#N/A,FALSE,"Pro Forma"}</definedName>
    <definedName name="gg.2" hidden="1">{#N/A,#N/A,FALSE,"Cashflow Analysis";#N/A,#N/A,FALSE,"Sensitivity Analysis";#N/A,#N/A,FALSE,"PV";#N/A,#N/A,FALSE,"Pro Forma"}</definedName>
    <definedName name="GGa" localSheetId="73" hidden="1">{#N/A,#N/A,FALSE,"Aging Summary";#N/A,#N/A,FALSE,"Ratio Analysis";#N/A,#N/A,FALSE,"Test 120 Day Accts";#N/A,#N/A,FALSE,"Tickmarks"}</definedName>
    <definedName name="GGa" hidden="1">{#N/A,#N/A,FALSE,"Aging Summary";#N/A,#N/A,FALSE,"Ratio Analysis";#N/A,#N/A,FALSE,"Test 120 Day Accts";#N/A,#N/A,FALSE,"Tickmarks"}</definedName>
    <definedName name="ggad" localSheetId="73" hidden="1">{#N/A,#N/A,FALSE,"GERAL";#N/A,#N/A,FALSE,"012-96";#N/A,#N/A,FALSE,"018-96";#N/A,#N/A,FALSE,"027-96";#N/A,#N/A,FALSE,"059-96";#N/A,#N/A,FALSE,"076-96";#N/A,#N/A,FALSE,"019-97";#N/A,#N/A,FALSE,"021-97";#N/A,#N/A,FALSE,"022-97";#N/A,#N/A,FALSE,"028-97"}</definedName>
    <definedName name="ggad" hidden="1">{#N/A,#N/A,FALSE,"GERAL";#N/A,#N/A,FALSE,"012-96";#N/A,#N/A,FALSE,"018-96";#N/A,#N/A,FALSE,"027-96";#N/A,#N/A,FALSE,"059-96";#N/A,#N/A,FALSE,"076-96";#N/A,#N/A,FALSE,"019-97";#N/A,#N/A,FALSE,"021-97";#N/A,#N/A,FALSE,"022-97";#N/A,#N/A,FALSE,"028-97"}</definedName>
    <definedName name="ggafgaga" localSheetId="73" hidden="1">{"MDS BUDGET ASSUMPTIONS",#N/A,FALSE,"MDS 97";"MDS MAJOR EXP",#N/A,FALSE,"MDS 97";"SCH100 MDS",#N/A,FALSE,"MDS 97"}</definedName>
    <definedName name="ggafgaga" hidden="1">{"MDS BUDGET ASSUMPTIONS",#N/A,FALSE,"MDS 97";"MDS MAJOR EXP",#N/A,FALSE,"MDS 97";"SCH100 MDS",#N/A,FALSE,"MDS 97"}</definedName>
    <definedName name="GGB" localSheetId="73" hidden="1">{"Resumen",#N/A,FALSE,"Sheet1";"Detalle",#N/A,FALSE,"Sheet1"}</definedName>
    <definedName name="GGB" hidden="1">{"Resumen",#N/A,FALSE,"Sheet1";"Detalle",#N/A,FALSE,"Sheet1"}</definedName>
    <definedName name="GGBJASAS" localSheetId="73" hidden="1">{"Resumen",#N/A,FALSE,"Sheet1";"Detalle",#N/A,FALSE,"Sheet1"}</definedName>
    <definedName name="GGBJASAS" hidden="1">{"Resumen",#N/A,FALSE,"Sheet1";"Detalle",#N/A,FALSE,"Sheet1"}</definedName>
    <definedName name="ggffrrttyy">#REF!</definedName>
    <definedName name="ggfhwty" localSheetId="73" hidden="1">{"Units A",#N/A,FALSE,"FY95SLS";"Units B",#N/A,FALSE,"FY95SLS"}</definedName>
    <definedName name="ggfhwty" hidden="1">{"Units A",#N/A,FALSE,"FY95SLS";"Units B",#N/A,FALSE,"FY95SLS"}</definedName>
    <definedName name="ggg">#REF!</definedName>
    <definedName name="gggb" localSheetId="73" hidden="1">{#N/A,#N/A,FALSE,"Aging Summary";#N/A,#N/A,FALSE,"Ratio Analysis";#N/A,#N/A,FALSE,"Test 120 Day Accts";#N/A,#N/A,FALSE,"Tickmarks"}</definedName>
    <definedName name="gggb" hidden="1">{#N/A,#N/A,FALSE,"Aging Summary";#N/A,#N/A,FALSE,"Ratio Analysis";#N/A,#N/A,FALSE,"Test 120 Day Accts";#N/A,#N/A,FALSE,"Tickmarks"}</definedName>
    <definedName name="gggdd" localSheetId="73" hidden="1">{#N/A,#N/A,FALSE,"Aging Summary";#N/A,#N/A,FALSE,"Ratio Analysis";#N/A,#N/A,FALSE,"Test 120 Day Accts";#N/A,#N/A,FALSE,"Tickmarks"}</definedName>
    <definedName name="gggdd" hidden="1">{#N/A,#N/A,FALSE,"Aging Summary";#N/A,#N/A,FALSE,"Ratio Analysis";#N/A,#N/A,FALSE,"Test 120 Day Accts";#N/A,#N/A,FALSE,"Tickmarks"}</definedName>
    <definedName name="GGGG" localSheetId="73" hidden="1">{#N/A,#N/A,FALSE,"Calculator"}</definedName>
    <definedName name="GGGG" hidden="1">{#N/A,#N/A,FALSE,"Calculator"}</definedName>
    <definedName name="gggggg" localSheetId="73" hidden="1">{#N/A,#N/A,FALSE,"Presentation by Unit";#N/A,#N/A,FALSE,"Presentation by BD";#N/A,#N/A,FALSE,"Presentation Split by Biggest U";#N/A,#N/A,FALSE,"Presentation Split by Area";#N/A,#N/A,FALSE,"Presentation Split by BD"}</definedName>
    <definedName name="gggggg" hidden="1">{#N/A,#N/A,FALSE,"Presentation by Unit";#N/A,#N/A,FALSE,"Presentation by BD";#N/A,#N/A,FALSE,"Presentation Split by Biggest U";#N/A,#N/A,FALSE,"Presentation Split by Area";#N/A,#N/A,FALSE,"Presentation Split by BD"}</definedName>
    <definedName name="ggggggg" localSheetId="73" hidden="1">{#N/A,#N/A,FALSE,"Presentation by Unit";#N/A,#N/A,FALSE,"Presentation by BD";#N/A,#N/A,FALSE,"Presentation Split by Biggest U";#N/A,#N/A,FALSE,"Presentation Split by Area";#N/A,#N/A,FALSE,"Presentation Split by BD"}</definedName>
    <definedName name="ggggggg" hidden="1">{#N/A,#N/A,FALSE,"Presentation by Unit";#N/A,#N/A,FALSE,"Presentation by BD";#N/A,#N/A,FALSE,"Presentation Split by Biggest U";#N/A,#N/A,FALSE,"Presentation Split by Area";#N/A,#N/A,FALSE,"Presentation Split by BD"}</definedName>
    <definedName name="GGGH" localSheetId="73" hidden="1">{"stepel",#N/A,FALSE,"AHFSTEP"}</definedName>
    <definedName name="GGGH" hidden="1">{"stepel",#N/A,FALSE,"AHFSTEP"}</definedName>
    <definedName name="ggh"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h"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GGHH" localSheetId="73" hidden="1">{#N/A,#N/A,FALSE,"ARCYLD"}</definedName>
    <definedName name="GGHH" hidden="1">{#N/A,#N/A,FALSE,"ARCYLD"}</definedName>
    <definedName name="GH"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ghe" localSheetId="73" hidden="1">{"Headcount Worksheet",#N/A,FALSE,"HEADCOUNT"}</definedName>
    <definedName name="ghe" hidden="1">{"Headcount Worksheet",#N/A,FALSE,"HEADCOUNT"}</definedName>
    <definedName name="GHFDR" localSheetId="73" hidden="1">{#N/A,#N/A,FALSE,"Calculator"}</definedName>
    <definedName name="GHFDR" hidden="1">{#N/A,#N/A,FALSE,"Calculator"}</definedName>
    <definedName name="GHFGFDS" localSheetId="73">{"matt","zero",FALSE,"CS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GHFGFDS">{"matt","zero",FALSE,"CS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ghfghg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fgh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hgh">#N/A</definedName>
    <definedName name="ghgh1">#N/A</definedName>
    <definedName name="ghgj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gj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h" localSheetId="73" hidden="1">{#N/A,#N/A,FALSE,"Aging Summary";#N/A,#N/A,FALSE,"Ratio Analysis";#N/A,#N/A,FALSE,"Test 120 Day Accts";#N/A,#N/A,FALSE,"Tickmarks"}</definedName>
    <definedName name="ghh" hidden="1">{#N/A,#N/A,FALSE,"Aging Summary";#N/A,#N/A,FALSE,"Ratio Analysis";#N/A,#N/A,FALSE,"Test 120 Day Accts";#N/A,#N/A,FALSE,"Tickmarks"}</definedName>
    <definedName name="ghhg" localSheetId="73" hidden="1">{#N/A,#N/A,FALSE,"Presentation by Unit";#N/A,#N/A,FALSE,"Presentation by BD";#N/A,#N/A,FALSE,"Presentation Split by Biggest U";#N/A,#N/A,FALSE,"Presentation Split by Area";#N/A,#N/A,FALSE,"Presentation Split by BD"}</definedName>
    <definedName name="ghhg" hidden="1">{#N/A,#N/A,FALSE,"Presentation by Unit";#N/A,#N/A,FALSE,"Presentation by BD";#N/A,#N/A,FALSE,"Presentation Split by Biggest U";#N/A,#N/A,FALSE,"Presentation Split by Area";#N/A,#N/A,FALSE,"Presentation Split by BD"}</definedName>
    <definedName name="GHHJJ" localSheetId="73" hidden="1">{#N/A,#N/A,FALSE,"Aging Summary";#N/A,#N/A,FALSE,"Ratio Analysis";#N/A,#N/A,FALSE,"Test 120 Day Accts";#N/A,#N/A,FALSE,"Tickmarks"}</definedName>
    <definedName name="GHHJJ" hidden="1">{#N/A,#N/A,FALSE,"Aging Summary";#N/A,#N/A,FALSE,"Ratio Analysis";#N/A,#N/A,FALSE,"Test 120 Day Accts";#N/A,#N/A,FALSE,"Tickmarks"}</definedName>
    <definedName name="ghi" localSheetId="73" hidden="1">{#N/A,#N/A,TRUE,"index";#N/A,#N/A,TRUE,"Summary";#N/A,#N/A,TRUE,"Continuing Business";#N/A,#N/A,TRUE,"Disposals";#N/A,#N/A,TRUE,"Acquisitions";#N/A,#N/A,TRUE,"Actual &amp; Plan Reconciliation"}</definedName>
    <definedName name="ghi" hidden="1">{#N/A,#N/A,TRUE,"index";#N/A,#N/A,TRUE,"Summary";#N/A,#N/A,TRUE,"Continuing Business";#N/A,#N/A,TRUE,"Disposals";#N/A,#N/A,TRUE,"Acquisitions";#N/A,#N/A,TRUE,"Actual &amp; Plan Reconciliation"}</definedName>
    <definedName name="ghj" localSheetId="73" hidden="1">{#N/A,#N/A,FALSE,"Aging Summary";#N/A,#N/A,FALSE,"Ratio Analysis";#N/A,#N/A,FALSE,"Test 120 Day Accts";#N/A,#N/A,FALSE,"Tickmarks"}</definedName>
    <definedName name="ghj" hidden="1">{#N/A,#N/A,FALSE,"Aging Summary";#N/A,#N/A,FALSE,"Ratio Analysis";#N/A,#N/A,FALSE,"Test 120 Day Accts";#N/A,#N/A,FALSE,"Tickmarks"}</definedName>
    <definedName name="ghjdghjty" localSheetId="73" hidden="1">{"Pound Sterling",#N/A,TRUE,"PPD";"Pound Sterling",#N/A,TRUE,"Anaquest";"Pound Sterling",#N/A,TRUE,"Delta";"Pound Sterling",#N/A,TRUE,"INO"}</definedName>
    <definedName name="ghjdghjty" hidden="1">{"Pound Sterling",#N/A,TRUE,"PPD";"Pound Sterling",#N/A,TRUE,"Anaquest";"Pound Sterling",#N/A,TRUE,"Delta";"Pound Sterling",#N/A,TRUE,"INO"}</definedName>
    <definedName name="ghjeth" localSheetId="73" hidden="1">{"Pound Sterling",#N/A,TRUE,"PPD";"Pound Sterling",#N/A,TRUE,"Anaquest";"Pound Sterling",#N/A,TRUE,"Delta";"Pound Sterling",#N/A,TRUE,"INO"}</definedName>
    <definedName name="ghjeth" hidden="1">{"Pound Sterling",#N/A,TRUE,"PPD";"Pound Sterling",#N/A,TRUE,"Anaquest";"Pound Sterling",#N/A,TRUE,"Delta";"Pound Sterling",#N/A,TRUE,"INO"}</definedName>
    <definedName name="ghjggjh" localSheetId="73" hidden="1">{#N/A,#N/A,FALSE,"Pharm";#N/A,#N/A,FALSE,"WWCM"}</definedName>
    <definedName name="ghjggjh" hidden="1">{#N/A,#N/A,FALSE,"Pharm";#N/A,#N/A,FALSE,"WWCM"}</definedName>
    <definedName name="ghjghjtyuu" localSheetId="73" hidden="1">{"Units A",#N/A,FALSE,"FY95SLS";"Units B",#N/A,FALSE,"FY95SLS"}</definedName>
    <definedName name="ghjghjtyuu" hidden="1">{"Units A",#N/A,FALSE,"FY95SLS";"Units B",#N/A,FALSE,"FY95SLS"}</definedName>
    <definedName name="ghjk" localSheetId="73" hidden="1">{#N/A,#N/A,FALSE,"Aging Summary";#N/A,#N/A,FALSE,"Ratio Analysis";#N/A,#N/A,FALSE,"Test 120 Day Accts";#N/A,#N/A,FALSE,"Tickmarks"}</definedName>
    <definedName name="ghjk" hidden="1">{#N/A,#N/A,FALSE,"Aging Summary";#N/A,#N/A,FALSE,"Ratio Analysis";#N/A,#N/A,FALSE,"Test 120 Day Accts";#N/A,#N/A,FALSE,"Tickmarks"}</definedName>
    <definedName name="GHJU" localSheetId="73" hidden="1">{#N/A,#N/A,FALSE,"Calculator"}</definedName>
    <definedName name="GHJU" hidden="1">{#N/A,#N/A,FALSE,"Calculator"}</definedName>
    <definedName name="ghketyk" localSheetId="73" hidden="1">{"Units A",#N/A,FALSE,"FY95SLS";"Units B",#N/A,FALSE,"FY95SLS"}</definedName>
    <definedName name="ghketyk" hidden="1">{"Units A",#N/A,FALSE,"FY95SLS";"Units B",#N/A,FALSE,"FY95SLS"}</definedName>
    <definedName name="ghkghk" localSheetId="73" hidden="1">{"US Dollars",#N/A,TRUE,"PPD";"US Dollar",#N/A,TRUE,"Anaquest";"US Dollar",#N/A,TRUE,"Delta";"US Dollar",#N/A,TRUE,"INO"}</definedName>
    <definedName name="ghkghk" hidden="1">{"US Dollars",#N/A,TRUE,"PPD";"US Dollar",#N/A,TRUE,"Anaquest";"US Dollar",#N/A,TRUE,"Delta";"US Dollar",#N/A,TRUE,"INO"}</definedName>
    <definedName name="gh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HTRDESWA" localSheetId="73" hidden="1">{#N/A,#N/A,FALSE,"Calculator"}</definedName>
    <definedName name="GHTRDESWA" hidden="1">{#N/A,#N/A,FALSE,"Calculator"}</definedName>
    <definedName name="GHUY" localSheetId="73" hidden="1">{"CSC_1",#N/A,FALSE,"CSC Outputs";"CSC_2",#N/A,FALSE,"CSC Outputs"}</definedName>
    <definedName name="GHUY" hidden="1">{"CSC_1",#N/A,FALSE,"CSC Outputs";"CSC_2",#N/A,FALSE,"CSC Outputs"}</definedName>
    <definedName name="GHUYT" localSheetId="73" hidden="1">{#N/A,#N/A,FALSE,"Calculator"}</definedName>
    <definedName name="GHUYT" hidden="1">{#N/A,#N/A,FALSE,"Calculator"}</definedName>
    <definedName name="ghwhth" localSheetId="73" hidden="1">{"Units A",#N/A,FALSE,"FY95SLS";"Units B",#N/A,FALSE,"FY95SLS"}</definedName>
    <definedName name="ghwhth" hidden="1">{"Units A",#N/A,FALSE,"FY95SLS";"Units B",#N/A,FALSE,"FY95SLS"}</definedName>
    <definedName name="ghwrthwrh" localSheetId="73" hidden="1">{"Pound Sterling",#N/A,TRUE,"PPD";"Pound Sterling",#N/A,TRUE,"Anaquest";"Pound Sterling",#N/A,TRUE,"Delta";"Pound Sterling",#N/A,TRUE,"INO"}</definedName>
    <definedName name="ghwrthwrh" hidden="1">{"Pound Sterling",#N/A,TRUE,"PPD";"Pound Sterling",#N/A,TRUE,"Anaquest";"Pound Sterling",#N/A,TRUE,"Delta";"Pound Sterling",#N/A,TRUE,"INO"}</definedName>
    <definedName name="GHY" localSheetId="73" hidden="1">{"CSC_1",#N/A,FALSE,"CSC Outputs";"CSC_2",#N/A,FALSE,"CSC Outputs"}</definedName>
    <definedName name="GHY" hidden="1">{"CSC_1",#N/A,FALSE,"CSC Outputs";"CSC_2",#N/A,FALSE,"CSC Outputs"}</definedName>
    <definedName name="GHYT" localSheetId="73" hidden="1">{"CSC_1",#N/A,FALSE,"CSC Outputs";"CSC_2",#N/A,FALSE,"CSC Outputs"}</definedName>
    <definedName name="GHYT" hidden="1">{"CSC_1",#N/A,FALSE,"CSC Outputs";"CSC_2",#N/A,FALSE,"CSC Outputs"}</definedName>
    <definedName name="ghz" localSheetId="73" hidden="1">{#N/A,#N/A,FALSE,"Aging Summary";#N/A,#N/A,FALSE,"Ratio Analysis";#N/A,#N/A,FALSE,"Test 120 Day Accts";#N/A,#N/A,FALSE,"Tickmarks"}</definedName>
    <definedName name="ghz" hidden="1">{#N/A,#N/A,FALSE,"Aging Summary";#N/A,#N/A,FALSE,"Ratio Analysis";#N/A,#N/A,FALSE,"Test 120 Day Accts";#N/A,#N/A,FALSE,"Tickmarks"}</definedName>
    <definedName name="GIG" hidden="1">#REF!</definedName>
    <definedName name="gigiu" localSheetId="73" hidden="1">{#N/A,#N/A,FALSE,"BALAJUS";#N/A,#N/A,FALSE,"GYPAJAUS";#N/A,#N/A,FALSE,"PATRIAJUS";#N/A,#N/A,FALSE,"FLUJOAJUS";#N/A,#N/A,FALSE,"BALANC_hist";#N/A,#N/A,FALSE,"GYP_hist";#N/A,#N/A,FALSE,"PATRIM-hist";#N/A,#N/A,FALSE,"FLUJ-hist"}</definedName>
    <definedName name="gigiu" hidden="1">{#N/A,#N/A,FALSE,"BALAJUS";#N/A,#N/A,FALSE,"GYPAJAUS";#N/A,#N/A,FALSE,"PATRIAJUS";#N/A,#N/A,FALSE,"FLUJOAJUS";#N/A,#N/A,FALSE,"BALANC_hist";#N/A,#N/A,FALSE,"GYP_hist";#N/A,#N/A,FALSE,"PATRIM-hist";#N/A,#N/A,FALSE,"FLUJ-hist"}</definedName>
    <definedName name="Gilt">#REF!</definedName>
    <definedName name="GJ" localSheetId="73" hidden="1">{#N/A,#N/A,FALSE,"GERAL";#N/A,#N/A,FALSE,"012-96";#N/A,#N/A,FALSE,"018-96";#N/A,#N/A,FALSE,"027-96";#N/A,#N/A,FALSE,"059-96";#N/A,#N/A,FALSE,"076-96";#N/A,#N/A,FALSE,"019-97";#N/A,#N/A,FALSE,"021-97";#N/A,#N/A,FALSE,"022-97";#N/A,#N/A,FALSE,"028-97"}</definedName>
    <definedName name="GJ" hidden="1">{#N/A,#N/A,FALSE,"GERAL";#N/A,#N/A,FALSE,"012-96";#N/A,#N/A,FALSE,"018-96";#N/A,#N/A,FALSE,"027-96";#N/A,#N/A,FALSE,"059-96";#N/A,#N/A,FALSE,"076-96";#N/A,#N/A,FALSE,"019-97";#N/A,#N/A,FALSE,"021-97";#N/A,#N/A,FALSE,"022-97";#N/A,#N/A,FALSE,"028-97"}</definedName>
    <definedName name="gjdft" localSheetId="73" hidden="1">{"Sum WW A",#N/A,FALSE,"FY95SLS";"Sum WW B",#N/A,FALSE,"FY95SLS";"Sum US A",#N/A,FALSE,"FY95SLS";"Sum US B",#N/A,FALSE,"FY95SLS";"Sum US Bocg",#N/A,FALSE,"FY95SLS";"Sum Can A",#N/A,FALSE,"FY95SLS";"Sum Can B",#N/A,FALSE,"FY95SLS";"Sum Europe",#N/A,FALSE,"FY95SLS";"Sum Row",#N/A,FALSE,"FY95SLS"}</definedName>
    <definedName name="gjdft" hidden="1">{"Sum WW A",#N/A,FALSE,"FY95SLS";"Sum WW B",#N/A,FALSE,"FY95SLS";"Sum US A",#N/A,FALSE,"FY95SLS";"Sum US B",#N/A,FALSE,"FY95SLS";"Sum US Bocg",#N/A,FALSE,"FY95SLS";"Sum Can A",#N/A,FALSE,"FY95SLS";"Sum Can B",#N/A,FALSE,"FY95SLS";"Sum Europe",#N/A,FALSE,"FY95SLS";"Sum Row",#N/A,FALSE,"FY95SLS"}</definedName>
    <definedName name="GJK" localSheetId="73" hidden="1">{#N/A,#N/A,FALSE,"GERAL";#N/A,#N/A,FALSE,"012-96";#N/A,#N/A,FALSE,"018-96";#N/A,#N/A,FALSE,"027-96";#N/A,#N/A,FALSE,"059-96";#N/A,#N/A,FALSE,"076-96";#N/A,#N/A,FALSE,"019-97";#N/A,#N/A,FALSE,"021-97";#N/A,#N/A,FALSE,"022-97";#N/A,#N/A,FALSE,"028-97"}</definedName>
    <definedName name="GJK" hidden="1">{#N/A,#N/A,FALSE,"GERAL";#N/A,#N/A,FALSE,"012-96";#N/A,#N/A,FALSE,"018-96";#N/A,#N/A,FALSE,"027-96";#N/A,#N/A,FALSE,"059-96";#N/A,#N/A,FALSE,"076-96";#N/A,#N/A,FALSE,"019-97";#N/A,#N/A,FALSE,"021-97";#N/A,#N/A,FALSE,"022-97";#N/A,#N/A,FALSE,"028-97"}</definedName>
    <definedName name="gj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j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jtyu" localSheetId="73" hidden="1">{"Sum WW A",#N/A,FALSE,"FY95SLS";"Sum WW B",#N/A,FALSE,"FY95SLS";"Sum US A",#N/A,FALSE,"FY95SLS";"Sum US B",#N/A,FALSE,"FY95SLS";"Sum US Bocg",#N/A,FALSE,"FY95SLS";"Sum Can A",#N/A,FALSE,"FY95SLS";"Sum Can B",#N/A,FALSE,"FY95SLS";"Sum Europe",#N/A,FALSE,"FY95SLS";"Sum Row",#N/A,FALSE,"FY95SLS"}</definedName>
    <definedName name="gjtyu" hidden="1">{"Sum WW A",#N/A,FALSE,"FY95SLS";"Sum WW B",#N/A,FALSE,"FY95SLS";"Sum US A",#N/A,FALSE,"FY95SLS";"Sum US B",#N/A,FALSE,"FY95SLS";"Sum US Bocg",#N/A,FALSE,"FY95SLS";"Sum Can A",#N/A,FALSE,"FY95SLS";"Sum Can B",#N/A,FALSE,"FY95SLS";"Sum Europe",#N/A,FALSE,"FY95SLS";"Sum Row",#N/A,FALSE,"FY95SLS"}</definedName>
    <definedName name="gkgfy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f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kgkhgk" localSheetId="73" hidden="1">{#N/A,#N/A,FALSE,"Cover";"DailyEstimate",#N/A,FALSE,"Estimate";"DailyEstimate",#N/A,FALSE,"Variance";#N/A,#N/A,FALSE,"AnalystvsEstimate"}</definedName>
    <definedName name="gkgkhgk" hidden="1">{#N/A,#N/A,FALSE,"Cover";"DailyEstimate",#N/A,FALSE,"Estimate";"DailyEstimate",#N/A,FALSE,"Variance";#N/A,#N/A,FALSE,"AnalystvsEstimate"}</definedName>
    <definedName name="GKUY"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KUY"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gl">#REF!</definedName>
    <definedName name="GL_Name">#REF!</definedName>
    <definedName name="GL_No">#REF!</definedName>
    <definedName name="GL_STATUS">#REF!</definedName>
    <definedName name="GLDTL" hidden="1">#REF!</definedName>
    <definedName name="GlideChartMarker" hidden="1">"Chart!A1"</definedName>
    <definedName name="GlideDataMarker" hidden="1">"Data!A1"</definedName>
    <definedName name="GlideHiddenMarker" hidden="1">"Costcurvedata!A1"</definedName>
    <definedName name="GlideMaxCharts" hidden="1">7</definedName>
    <definedName name="Global1" localSheetId="73" hidden="1">{#N/A,#N/A,FALSE,"Pharm";#N/A,#N/A,FALSE,"WWCM"}</definedName>
    <definedName name="Global1" hidden="1">{#N/A,#N/A,FALSE,"Pharm";#N/A,#N/A,FALSE,"WWCM"}</definedName>
    <definedName name="GlobalCables\MiscFactor">#REF!</definedName>
    <definedName name="GlobalOEMCables\MiscFactor">#REF!</definedName>
    <definedName name="GLValid">#REF!:#REF!</definedName>
    <definedName name="gmcol" hidden="1">#REF!</definedName>
    <definedName name="gme" localSheetId="73"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gme"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gmlist">#REF!</definedName>
    <definedName name="gnfnwrh" localSheetId="73" hidden="1">{"Pound Sterling",#N/A,TRUE,"PPD";"Pound Sterling",#N/A,TRUE,"Anaquest";"Pound Sterling",#N/A,TRUE,"Delta";"Pound Sterling",#N/A,TRUE,"INO"}</definedName>
    <definedName name="gnfnwrh" hidden="1">{"Pound Sterling",#N/A,TRUE,"PPD";"Pound Sterling",#N/A,TRUE,"Anaquest";"Pound Sterling",#N/A,TRUE,"Delta";"Pound Sterling",#N/A,TRUE,"INO"}</definedName>
    <definedName name="gnhjsfh" localSheetId="73" hidden="1">{"Pound Sterling",#N/A,TRUE,"PPD";"Pound Sterling",#N/A,TRUE,"Anaquest";"Pound Sterling",#N/A,TRUE,"Delta";"Pound Sterling",#N/A,TRUE,"INO"}</definedName>
    <definedName name="gnhjsfh" hidden="1">{"Pound Sterling",#N/A,TRUE,"PPD";"Pound Sterling",#N/A,TRUE,"Anaquest";"Pound Sterling",#N/A,TRUE,"Delta";"Pound Sterling",#N/A,TRUE,"INO"}</definedName>
    <definedName name="gnhtr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htr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mjgf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mjgf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ns"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gn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gns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ns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Go_Sal_Cablecast">#REF!</definedName>
    <definedName name="Go_Sal_Sumi">#REF!</definedName>
    <definedName name="Go_Sal_TCI">#REF!</definedName>
    <definedName name="Go_Subs_Other">#REF!</definedName>
    <definedName name="Go_Subs_Pay">#REF!</definedName>
    <definedName name="Go_SumPL_1">#REF!</definedName>
    <definedName name="Go_SumPL_2">#REF!</definedName>
    <definedName name="Go_SumPL_3">#REF!</definedName>
    <definedName name="Go_SumPL_4">#REF!</definedName>
    <definedName name="goat" hidden="1">#REF!</definedName>
    <definedName name="Gold">#REF!</definedName>
    <definedName name="Golive">#REF!</definedName>
    <definedName name="gomb">#REF!</definedName>
    <definedName name="GONGGA">#REF!</definedName>
    <definedName name="GONGJANG">#REF!</definedName>
    <definedName name="gooch" localSheetId="73"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dwill">#REF!</definedName>
    <definedName name="GOODWILL_NET" hidden="1">"GOODWILL_NET"</definedName>
    <definedName name="goto" localSheetId="73" hidden="1">{#N/A,#N/A,FALSE,"PRO FORMA FINANCIALS"}</definedName>
    <definedName name="goto" hidden="1">{#N/A,#N/A,FALSE,"PRO FORMA FINANCIALS"}</definedName>
    <definedName name="GotoBSCPreConfig_2">#N/A</definedName>
    <definedName name="GotoBSCs_2">#N/A</definedName>
    <definedName name="GotoBTSInput_2">#N/A</definedName>
    <definedName name="GotoEquipSum_2">#N/A</definedName>
    <definedName name="GP15Markup">#REF!</definedName>
    <definedName name="gpname">#REF!</definedName>
    <definedName name="gpx">#REF!</definedName>
    <definedName name="gr" localSheetId="73" hidden="1">{"Headcount Worksheet",#N/A,FALSE,"HEADCOUNT"}</definedName>
    <definedName name="gr" hidden="1">{"Headcount Worksheet",#N/A,FALSE,"HEADCOUNT"}</definedName>
    <definedName name="GRAND">#REF!</definedName>
    <definedName name="graph" hidden="1">#REF!</definedName>
    <definedName name="graph0" hidden="1">#REF!</definedName>
    <definedName name="GRE" localSheetId="73" hidden="1">{#N/A,#N/A,FALSE,"Calculator"}</definedName>
    <definedName name="GRE" hidden="1">{#N/A,#N/A,FALSE,"Calculator"}</definedName>
    <definedName name="GRGFGF">#REF!</definedName>
    <definedName name="grhwrhtr" localSheetId="73" hidden="1">{"Pound Sterling",#N/A,TRUE,"PPD";"Pound Sterling",#N/A,TRUE,"Anaquest";"Pound Sterling",#N/A,TRUE,"Delta";"Pound Sterling",#N/A,TRUE,"INO"}</definedName>
    <definedName name="grhwrhtr" hidden="1">{"Pound Sterling",#N/A,TRUE,"PPD";"Pound Sterling",#N/A,TRUE,"Anaquest";"Pound Sterling",#N/A,TRUE,"Delta";"Pound Sterling",#N/A,TRUE,"INO"}</definedName>
    <definedName name="grhwthq"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hwthq"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ROSS_DIVID" hidden="1">"GROSS_DIVID"</definedName>
    <definedName name="GROSS_MARGIN" hidden="1">"GROSS_MARGIN"</definedName>
    <definedName name="GROSS_PROFIT" hidden="1">"GROSS_PROFIT"</definedName>
    <definedName name="GrossMarginPct">#REF!</definedName>
    <definedName name="GrossMarginPct.soln">#REF!</definedName>
    <definedName name="GrossMarginPctY2">#REF!</definedName>
    <definedName name="GrossMarginPctY3">#REF!</definedName>
    <definedName name="GrossMarginPctY4">#REF!</definedName>
    <definedName name="GrossMarginPctY5">#REF!</definedName>
    <definedName name="grossnetdebt" hidden="1">#REF!</definedName>
    <definedName name="grossp">#REF!</definedName>
    <definedName name="GrossProfit">#REF!</definedName>
    <definedName name="GrossProfitMargin">#REF!</definedName>
    <definedName name="grq" localSheetId="73" hidden="1">{"'WS Sales by Rep'!$A$24:$L$46"}</definedName>
    <definedName name="grq" hidden="1">{"'WS Sales by Rep'!$A$24:$L$46"}</definedName>
    <definedName name="grqgqer" localSheetId="73" hidden="1">{"Units A",#N/A,FALSE,"FY95SLS";"Units B",#N/A,FALSE,"FY95SLS"}</definedName>
    <definedName name="grqgqer" hidden="1">{"Units A",#N/A,FALSE,"FY95SLS";"Units B",#N/A,FALSE,"FY95SLS"}</definedName>
    <definedName name="grtg" localSheetId="73" hidden="1">{"Units A",#N/A,FALSE,"FY95SLS";"Units B",#N/A,FALSE,"FY95SLS"}</definedName>
    <definedName name="grtg" hidden="1">{"Units A",#N/A,FALSE,"FY95SLS";"Units B",#N/A,FALSE,"FY95SLS"}</definedName>
    <definedName name="GRTRGT" hidden="1">#REF!</definedName>
    <definedName name="GSA">#REF!</definedName>
    <definedName name="gsdaga" localSheetId="73" hidden="1">{#N/A,#N/A,FALSE,"GERAL";#N/A,#N/A,FALSE,"012-96";#N/A,#N/A,FALSE,"018-96";#N/A,#N/A,FALSE,"027-96";#N/A,#N/A,FALSE,"059-96";#N/A,#N/A,FALSE,"076-96";#N/A,#N/A,FALSE,"019-97";#N/A,#N/A,FALSE,"021-97";#N/A,#N/A,FALSE,"022-97";#N/A,#N/A,FALSE,"028-97"}</definedName>
    <definedName name="gsdaga" hidden="1">{#N/A,#N/A,FALSE,"GERAL";#N/A,#N/A,FALSE,"012-96";#N/A,#N/A,FALSE,"018-96";#N/A,#N/A,FALSE,"027-96";#N/A,#N/A,FALSE,"059-96";#N/A,#N/A,FALSE,"076-96";#N/A,#N/A,FALSE,"019-97";#N/A,#N/A,FALSE,"021-97";#N/A,#N/A,FALSE,"022-97";#N/A,#N/A,FALSE,"028-97"}</definedName>
    <definedName name="gsdagas" localSheetId="73" hidden="1">{#N/A,#N/A,FALSE,"BS_CORPORATE"}</definedName>
    <definedName name="gsdagas" hidden="1">{#N/A,#N/A,FALSE,"BS_CORPORATE"}</definedName>
    <definedName name="gsdf" localSheetId="73" hidden="1">{"Pound Sterling",#N/A,TRUE,"PPD";"Pound Sterling",#N/A,TRUE,"Anaquest";"Pound Sterling",#N/A,TRUE,"Delta";"Pound Sterling",#N/A,TRUE,"INO"}</definedName>
    <definedName name="gsdf" hidden="1">{"Pound Sterling",#N/A,TRUE,"PPD";"Pound Sterling",#N/A,TRUE,"Anaquest";"Pound Sterling",#N/A,TRUE,"Delta";"Pound Sterling",#N/A,TRUE,"INO"}</definedName>
    <definedName name="gsgseg" localSheetId="73" hidden="1">{"Units A",#N/A,FALSE,"FY95SLS";"Units B",#N/A,FALSE,"FY95SLS"}</definedName>
    <definedName name="gsgseg" hidden="1">{"Units A",#N/A,FALSE,"FY95SLS";"Units B",#N/A,FALSE,"FY95SLS"}</definedName>
    <definedName name="gshtryt"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htryt"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gsrgr" localSheetId="73" hidden="1">{"Sum WW A",#N/A,FALSE,"FY95SLS";"Sum WW B",#N/A,FALSE,"FY95SLS";"Sum US A",#N/A,FALSE,"FY95SLS";"Sum US B",#N/A,FALSE,"FY95SLS";"Sum US Bocg",#N/A,FALSE,"FY95SLS";"Sum Can A",#N/A,FALSE,"FY95SLS";"Sum Can B",#N/A,FALSE,"FY95SLS";"Sum Europe",#N/A,FALSE,"FY95SLS";"Sum Row",#N/A,FALSE,"FY95SLS"}</definedName>
    <definedName name="gsrgr" hidden="1">{"Sum WW A",#N/A,FALSE,"FY95SLS";"Sum WW B",#N/A,FALSE,"FY95SLS";"Sum US A",#N/A,FALSE,"FY95SLS";"Sum US B",#N/A,FALSE,"FY95SLS";"Sum US Bocg",#N/A,FALSE,"FY95SLS";"Sum Can A",#N/A,FALSE,"FY95SLS";"Sum Can B",#N/A,FALSE,"FY95SLS";"Sum Europe",#N/A,FALSE,"FY95SLS";"Sum Row",#N/A,FALSE,"FY95SLS"}</definedName>
    <definedName name="GST">#REF!</definedName>
    <definedName name="GSTX">#REF!</definedName>
    <definedName name="GT" localSheetId="73" hidden="1">{#N/A,#N/A,FALSE,"ORIX CSC"}</definedName>
    <definedName name="GT" hidden="1">{#N/A,#N/A,FALSE,"ORIX CSC"}</definedName>
    <definedName name="GTF" localSheetId="73" hidden="1">{"Income Page",#N/A,FALSE,"Income";"Quarterly Page",#N/A,FALSE,"Quarterly";"EPS Page",#N/A,FALSE,"EPS";"Cashflow Page",#N/A,FALSE,"CashFlow"}</definedName>
    <definedName name="GTF" hidden="1">{"Income Page",#N/A,FALSE,"Income";"Quarterly Page",#N/A,FALSE,"Quarterly";"EPS Page",#N/A,FALSE,"EPS";"Cashflow Page",#N/A,FALSE,"CashFlow"}</definedName>
    <definedName name="GTR" localSheetId="73" hidden="1">{#N/A,#N/A,FALSE,"Contribution Analysis"}</definedName>
    <definedName name="GTR" hidden="1">{#N/A,#N/A,FALSE,"Contribution Analysis"}</definedName>
    <definedName name="GTREW" localSheetId="73" hidden="1">{#N/A,#N/A,FALSE,"Calculator"}</definedName>
    <definedName name="GTREW" hidden="1">{#N/A,#N/A,FALSE,"Calculator"}</definedName>
    <definedName name="gtrh" localSheetId="73" hidden="1">{"Units A",#N/A,FALSE,"FY95SLS";"Units B",#N/A,FALSE,"FY95SLS"}</definedName>
    <definedName name="gtrh" hidden="1">{"Units A",#N/A,FALSE,"FY95SLS";"Units B",#N/A,FALSE,"FY95SLS"}</definedName>
    <definedName name="GTTA">#REF!</definedName>
    <definedName name="GTTB">#REF!</definedName>
    <definedName name="GTYR" localSheetId="73">{"Book1","DOC&amp;DWG.xls"}</definedName>
    <definedName name="GTYR">{"Book1","DOC&amp;DWG.xls"}</definedName>
    <definedName name="GTYTR" localSheetId="73" hidden="1">{#N/A,#N/A,FALSE,"Actual";#N/A,#N/A,FALSE,"Management Report 2";#N/A,#N/A,FALSE,"Management Report 3";#N/A,#N/A,FALSE,"Ergebnis";#N/A,#N/A,FALSE,"Summary";#N/A,#N/A,FALSE,"Konrzern";#N/A,#N/A,FALSE,"Abweichung Budget-Actuell"}</definedName>
    <definedName name="GTYTR" hidden="1">{#N/A,#N/A,FALSE,"Actual";#N/A,#N/A,FALSE,"Management Report 2";#N/A,#N/A,FALSE,"Management Report 3";#N/A,#N/A,FALSE,"Ergebnis";#N/A,#N/A,FALSE,"Summary";#N/A,#N/A,FALSE,"Konrzern";#N/A,#N/A,FALSE,"Abweichung Budget-Actuell"}</definedName>
    <definedName name="guaasa" localSheetId="73" hidden="1">{#N/A,#N/A,TRUE,"GRAND TOTAL";#N/A,#N/A,TRUE,"SAM'S";#N/A,#N/A,TRUE,"SUPERCENTER";#N/A,#N/A,TRUE,"MEXICO";#N/A,#N/A,TRUE,"FOOD";#N/A,#N/A,TRUE,"TOTAL WITHOUT CIFRA TAB"}</definedName>
    <definedName name="guaasa" hidden="1">{#N/A,#N/A,TRUE,"GRAND TOTAL";#N/A,#N/A,TRUE,"SAM'S";#N/A,#N/A,TRUE,"SUPERCENTER";#N/A,#N/A,TRUE,"MEXICO";#N/A,#N/A,TRUE,"FOOD";#N/A,#N/A,TRUE,"TOTAL WITHOUT CIFRA TAB"}</definedName>
    <definedName name="GUAYANILLA_GY__DMS_100">#REF!</definedName>
    <definedName name="GUAYNABO_GN_SIEMENS_DE5.2">#REF!</definedName>
    <definedName name="guguitg" localSheetId="73" hidden="1">{#N/A,#N/A,FALSE,"A";#N/A,#N/A,FALSE,"B-TOT";#N/A,#N/A,FALSE,"Declaration1";#N/A,#N/A,FALSE,"Spravka1";#N/A,#N/A,FALSE,"A (2)";#N/A,#N/A,FALSE,"B-TOT (2)";#N/A,#N/A,FALSE,"Declaration1 (2)";#N/A,#N/A,FALSE,"Spravka1 (2)"}</definedName>
    <definedName name="guguitg" hidden="1">{#N/A,#N/A,FALSE,"A";#N/A,#N/A,FALSE,"B-TOT";#N/A,#N/A,FALSE,"Declaration1";#N/A,#N/A,FALSE,"Spravka1";#N/A,#N/A,FALSE,"A (2)";#N/A,#N/A,FALSE,"B-TOT (2)";#N/A,#N/A,FALSE,"Declaration1 (2)";#N/A,#N/A,FALSE,"Spravka1 (2)"}</definedName>
    <definedName name="GUI" localSheetId="73" hidden="1">{#N/A,#N/A,FALSE,"GERAL";#N/A,#N/A,FALSE,"012-96";#N/A,#N/A,FALSE,"018-96";#N/A,#N/A,FALSE,"027-96";#N/A,#N/A,FALSE,"059-96";#N/A,#N/A,FALSE,"076-96";#N/A,#N/A,FALSE,"019-97";#N/A,#N/A,FALSE,"021-97";#N/A,#N/A,FALSE,"022-97";#N/A,#N/A,FALSE,"028-97"}</definedName>
    <definedName name="GUI" hidden="1">{#N/A,#N/A,FALSE,"GERAL";#N/A,#N/A,FALSE,"012-96";#N/A,#N/A,FALSE,"018-96";#N/A,#N/A,FALSE,"027-96";#N/A,#N/A,FALSE,"059-96";#N/A,#N/A,FALSE,"076-96";#N/A,#N/A,FALSE,"019-97";#N/A,#N/A,FALSE,"021-97";#N/A,#N/A,FALSE,"022-97";#N/A,#N/A,FALSE,"028-97"}</definedName>
    <definedName name="Guideline" hidden="1">#REF!</definedName>
    <definedName name="GURABO_SIEMENS_DE5.1">#REF!</definedName>
    <definedName name="guy" localSheetId="73" hidden="1">{#N/A,#N/A,FALSE,"Main Table"}</definedName>
    <definedName name="guy" hidden="1">{#N/A,#N/A,FALSE,"Main Table"}</definedName>
    <definedName name="GVKey">""</definedName>
    <definedName name="gw">#REF!</definedName>
    <definedName name="GW_Region" localSheetId="73" hidden="1">{"'Standalone List Price Trends'!$A$1:$X$56"}</definedName>
    <definedName name="GW_Region" hidden="1">{"'Standalone List Price Trends'!$A$1:$X$56"}</definedName>
    <definedName name="gy">#REF!</definedName>
    <definedName name="gyg">#REF!</definedName>
    <definedName name="GYH" localSheetId="73" hidden="1">{#N/A,#N/A,FALSE,"Contribution Analysis"}</definedName>
    <definedName name="GYH" hidden="1">{#N/A,#N/A,FALSE,"Contribution Analysis"}</definedName>
    <definedName name="GYS">#REF!</definedName>
    <definedName name="H" localSheetId="7" hidden="1">#REF!</definedName>
    <definedName name="H" localSheetId="6" hidden="1">#REF!</definedName>
    <definedName name="H" localSheetId="25" hidden="1">#REF!</definedName>
    <definedName name="H" localSheetId="73" hidden="1">{#N/A,#N/A,FALSE,"Contribution Analysis"}</definedName>
    <definedName name="H" hidden="1">#REF!</definedName>
    <definedName name="H_PR">#REF!</definedName>
    <definedName name="H1_2019_EDW">#REF!</definedName>
    <definedName name="H3B">#REF!</definedName>
    <definedName name="H3B_2">#REF!</definedName>
    <definedName name="H3Left">#REF!</definedName>
    <definedName name="H3Left_2">#REF!</definedName>
    <definedName name="H3M">#REF!</definedName>
    <definedName name="H3M_2">#REF!</definedName>
    <definedName name="H3Right">#REF!</definedName>
    <definedName name="H3Right_2">#REF!</definedName>
    <definedName name="H6_">#REF!</definedName>
    <definedName name="H71d">#REF!</definedName>
    <definedName name="Haiti">#REF!</definedName>
    <definedName name="HaitiT">#REF!</definedName>
    <definedName name="HaitiTable">#REF!</definedName>
    <definedName name="hamp">#REF!</definedName>
    <definedName name="hangzhou"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gzhou"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HANOVER">#REF!</definedName>
    <definedName name="haopy" localSheetId="73" hidden="1">{"Headcount Worksheet",#N/A,FALSE,"HEADCOUNT"}</definedName>
    <definedName name="haopy" hidden="1">{"Headcount Worksheet",#N/A,FALSE,"HEADCOUNT"}</definedName>
    <definedName name="HardCostSource">"LOCAL  OFFICE  ESTIMATE  W/O  CORPORATE  CONSTRUCTION  DEPARTMENT  INPUT"</definedName>
    <definedName name="hari" localSheetId="73" hidden="1">{"DCF",#N/A,FALSE,"CF"}</definedName>
    <definedName name="hari" hidden="1">{"DCF",#N/A,FALSE,"CF"}</definedName>
    <definedName name="hari1" localSheetId="73" hidden="1">{"DCF",#N/A,FALSE,"CF"}</definedName>
    <definedName name="hari1" hidden="1">{"DCF",#N/A,FALSE,"CF"}</definedName>
    <definedName name="HAS_BEEN_UPDATED" hidden="1">#REF!</definedName>
    <definedName name="HASETHOIAHPO">#REF!</definedName>
    <definedName name="hatillo">#REF!</definedName>
    <definedName name="Hato">#REF!</definedName>
    <definedName name="HBGFV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GFV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RGFV"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RGFV"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BVCDERTYHBVC"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HBVCDERTYHBVC"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HC">#REF!</definedName>
    <definedName name="HCI">#REF!</definedName>
    <definedName name="HCIamt">#REF!</definedName>
    <definedName name="HCII">#REF!</definedName>
    <definedName name="HCIIamt">#REF!</definedName>
    <definedName name="HD"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HD" hidden="1">{TRUE,TRUE,-1.25,-15.5,604.5,369,FALSE,FALSE,TRUE,TRUE,0,1,83,1,38,4,5,4,TRUE,TRUE,3,TRUE,1,TRUE,75,"Swvu.inputs._.raw._.data.","ACwvu.inputs._.raw._.data.",#N/A,FALSE,FALSE,0.5,0.5,0.5,0.5,2,"&amp;F","&amp;A&amp;RPage &amp;P",FALSE,FALSE,FALSE,FALSE,1,60,#N/A,#N/A,"=R1C61:R53C89","=C1:C5",#N/A,#N/A,FALSE,FALSE,FALSE,1,600,600,FALSE,FALSE,TRUE,TRUE,TRUE}</definedName>
    <definedName name="hdr">#REF!</definedName>
    <definedName name="hdr2WorksheetNames">#REF!</definedName>
    <definedName name="hdrWorksheetNames">#REF!</definedName>
    <definedName name="hdwhahdahsdx" localSheetId="73" hidden="1">{#N/A,#N/A,FALSE,"Aging Summary";#N/A,#N/A,FALSE,"Ratio Analysis";#N/A,#N/A,FALSE,"Test 120 Day Accts";#N/A,#N/A,FALSE,"Tickmarks"}</definedName>
    <definedName name="hdwhahdahsdx" hidden="1">{#N/A,#N/A,FALSE,"Aging Summary";#N/A,#N/A,FALSE,"Ratio Analysis";#N/A,#N/A,FALSE,"Test 120 Day Accts";#N/A,#N/A,FALSE,"Tickmarks"}</definedName>
    <definedName name="h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 localSheetId="73" hidden="1">{"Data Worksheet",#N/A,FALSE,"CAREY97"}</definedName>
    <definedName name="head" hidden="1">{"Data Worksheet",#N/A,FALSE,"CAREY97"}</definedName>
    <definedName name="head_a" localSheetId="73" hidden="1">{#N/A,#N/A,FALSE,"Presentation by Unit";#N/A,#N/A,FALSE,"Presentation by BD";#N/A,#N/A,FALSE,"Presentation Split by Biggest U";#N/A,#N/A,FALSE,"Presentation Split by Area";#N/A,#N/A,FALSE,"Presentation Split by BD"}</definedName>
    <definedName name="head_a" hidden="1">{#N/A,#N/A,FALSE,"Presentation by Unit";#N/A,#N/A,FALSE,"Presentation by BD";#N/A,#N/A,FALSE,"Presentation Split by Biggest U";#N/A,#N/A,FALSE,"Presentation Split by Area";#N/A,#N/A,FALSE,"Presentation Split by BD"}</definedName>
    <definedName name="head_inv" localSheetId="73" hidden="1">{#N/A,#N/A,FALSE,"Presentation by Unit";#N/A,#N/A,FALSE,"Presentation by BD";#N/A,#N/A,FALSE,"Presentation Split by Biggest U";#N/A,#N/A,FALSE,"Presentation Split by Area";#N/A,#N/A,FALSE,"Presentation Split by BD"}</definedName>
    <definedName name="head_inv" hidden="1">{#N/A,#N/A,FALSE,"Presentation by Unit";#N/A,#N/A,FALSE,"Presentation by BD";#N/A,#N/A,FALSE,"Presentation Split by Biggest U";#N/A,#N/A,FALSE,"Presentation Split by Area";#N/A,#N/A,FALSE,"Presentation Split by BD"}</definedName>
    <definedName name="headc00">#REF!,#REF!</definedName>
    <definedName name="Headcount_SPS"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_SP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Headcount2" localSheetId="73" hidden="1">{"'WS Sales by Rep'!$A$24:$L$46"}</definedName>
    <definedName name="Headcount2" hidden="1">{"'WS Sales by Rep'!$A$24:$L$46"}</definedName>
    <definedName name="Headcount3" localSheetId="73" hidden="1">{"'WS Sales by Rep'!$A$24:$L$46"}</definedName>
    <definedName name="Headcount3" hidden="1">{"'WS Sales by Rep'!$A$24:$L$46"}</definedName>
    <definedName name="Header" hidden="1">IF(COUNTA(#REF!)=0,0,INDEX(#REF!,MATCH(ROW(#REF!),#REF!,TRUE)))+1</definedName>
    <definedName name="Header_Row">ROW(#REF!)</definedName>
    <definedName name="Header1" hidden="1">IF(COUNTA(#REF!)=0,0,INDEX(#REF!,MATCH(ROW(#REF!),#REF!,TRUE)))+1</definedName>
    <definedName name="Header2" hidden="1">#REF!-1 &amp; "." &amp; MAX(1,COUNTA(INDEX(#REF!,MATCH(#REF!-1,#REF!,FALSE)):#REF!))</definedName>
    <definedName name="HeaderRange">#REF!</definedName>
    <definedName name="HeaderRow.ms">#REF!</definedName>
    <definedName name="hello" localSheetId="73" hidden="1">{#N/A,#N/A,FALSE,"Aging Summary";#N/A,#N/A,FALSE,"Ratio Analysis";#N/A,#N/A,FALSE,"Test 120 Day Accts";#N/A,#N/A,FALSE,"Tickmarks"}</definedName>
    <definedName name="hello" hidden="1">{#N/A,#N/A,FALSE,"Aging Summary";#N/A,#N/A,FALSE,"Ratio Analysis";#N/A,#N/A,FALSE,"Test 120 Day Accts";#N/A,#N/A,FALSE,"Tickmarks"}</definedName>
    <definedName name="Hello1" hidden="1">#REF!</definedName>
    <definedName name="help" localSheetId="73" hidden="1">{"'A'!$A$1:$AH$71","'TOC'!$J$29"}</definedName>
    <definedName name="help" hidden="1">{"'A'!$A$1:$AH$71","'TOC'!$J$29"}</definedName>
    <definedName name="here" localSheetId="73" hidden="1">{"Headcount Worksheet",#N/A,FALSE,"HEADCOUNT"}</definedName>
    <definedName name="here" hidden="1">{"Headcount Worksheet",#N/A,FALSE,"HEADCOUNT"}</definedName>
    <definedName name="hf" localSheetId="73" hidden="1">{#N/A,#N/A,FALSE,"Aging Summary";#N/A,#N/A,FALSE,"Ratio Analysis";#N/A,#N/A,FALSE,"Test 120 Day Accts";#N/A,#N/A,FALSE,"Tickmarks"}</definedName>
    <definedName name="hf" hidden="1">{#N/A,#N/A,FALSE,"Aging Summary";#N/A,#N/A,FALSE,"Ratio Analysis";#N/A,#N/A,FALSE,"Test 120 Day Accts";#N/A,#N/A,FALSE,"Tickmarks"}</definedName>
    <definedName name="hfdhr">#REF!</definedName>
    <definedName name="HFGBDVDCSX" localSheetId="73">{"MODEL","ALL STOCK",FALSE,"CS First Boston Merger Model";"MODEL","ALL CASH",FALSE,"CS First Boston Merger Model";"MODEL","ALL CASH WITH EQUITY OFFERING",FALSE,"CS First Boston Merger Model";"MODEL","HALF CASH/HALF STOCK",FALSE,"CS First Boston Merger Model"}</definedName>
    <definedName name="HFGBDVDCSX">{"MODEL","ALL STOCK",FALSE,"CS First Boston Merger Model";"MODEL","ALL CASH",FALSE,"CS First Boston Merger Model";"MODEL","ALL CASH WITH EQUITY OFFERING",FALSE,"CS First Boston Merger Model";"MODEL","HALF CASH/HALF STOCK",FALSE,"CS First Boston Merger Model"}</definedName>
    <definedName name="hfgfht" localSheetId="73" hidden="1">{"US Dollars",#N/A,TRUE,"PPD";"US Dollar",#N/A,TRUE,"Anaquest";"US Dollar",#N/A,TRUE,"Delta";"US Dollar",#N/A,TRUE,"INO"}</definedName>
    <definedName name="hfgfht" hidden="1">{"US Dollars",#N/A,TRUE,"PPD";"US Dollar",#N/A,TRUE,"Anaquest";"US Dollar",#N/A,TRUE,"Delta";"US Dollar",#N/A,TRUE,"INO"}</definedName>
    <definedName name="hfgh6t">#REF!</definedName>
    <definedName name="HFinGraph" localSheetId="73" hidden="1">{#N/A,#N/A,FALSE,"Pharm";#N/A,#N/A,FALSE,"WWCM"}</definedName>
    <definedName name="HFinGraph" hidden="1">{#N/A,#N/A,FALSE,"Pharm";#N/A,#N/A,FALSE,"WWCM"}</definedName>
    <definedName name="HFV" localSheetId="73" hidden="1">{#N/A,#N/A,FALSE,"Calculator"}</definedName>
    <definedName name="HFV" hidden="1">{#N/A,#N/A,FALSE,"Calculator"}</definedName>
    <definedName name="hg" localSheetId="73" hidden="1">{#N/A,#N/A,FALSE,"ENERGIA";#N/A,#N/A,FALSE,"PERDIDAS";#N/A,#N/A,FALSE,"CLIENTES";#N/A,#N/A,FALSE,"ESTADO";#N/A,#N/A,FALSE,"TECNICA"}</definedName>
    <definedName name="hg" hidden="1">{#N/A,#N/A,FALSE,"ENERGIA";#N/A,#N/A,FALSE,"PERDIDAS";#N/A,#N/A,FALSE,"CLIENTES";#N/A,#N/A,FALSE,"ESTADO";#N/A,#N/A,FALSE,"TECNICA"}</definedName>
    <definedName name="hgf" localSheetId="73" hidden="1">{#N/A,#N/A,FALSE,"Aging Summary";#N/A,#N/A,FALSE,"Ratio Analysis";#N/A,#N/A,FALSE,"Test 120 Day Accts";#N/A,#N/A,FALSE,"Tickmarks"}</definedName>
    <definedName name="hgf" hidden="1">{#N/A,#N/A,FALSE,"Aging Summary";#N/A,#N/A,FALSE,"Ratio Analysis";#N/A,#N/A,FALSE,"Test 120 Day Accts";#N/A,#N/A,FALSE,"Tickmarks"}</definedName>
    <definedName name="HGFDCSTYGFCX" localSheetId="73" hidden="1">{#N/A,#N/A,FALSE,"Finale1";#N/A,#N/A,FALSE,"Finale2";#N/A,#N/A,FALSE,"peiodisch1";#N/A,#N/A,FALSE,"periodisch2";#N/A,#N/A,FALSE,"Aktiv";#N/A,#N/A,FALSE,"Passiv";#N/A,#N/A,FALSE,"D-Bestand";#N/A,#N/A,FALSE,"D-Zins"}</definedName>
    <definedName name="HGFDCSTYGFCX" hidden="1">{#N/A,#N/A,FALSE,"Finale1";#N/A,#N/A,FALSE,"Finale2";#N/A,#N/A,FALSE,"peiodisch1";#N/A,#N/A,FALSE,"periodisch2";#N/A,#N/A,FALSE,"Aktiv";#N/A,#N/A,FALSE,"Passiv";#N/A,#N/A,FALSE,"D-Bestand";#N/A,#N/A,FALSE,"D-Zins"}</definedName>
    <definedName name="hgfhfgh" localSheetId="73" hidden="1">{"Pound Sterling",#N/A,TRUE,"PPD";"Pound Sterling",#N/A,TRUE,"Anaquest";"Pound Sterling",#N/A,TRUE,"Delta";"Pound Sterling",#N/A,TRUE,"INO"}</definedName>
    <definedName name="hgfhfgh" hidden="1">{"Pound Sterling",#N/A,TRUE,"PPD";"Pound Sterling",#N/A,TRUE,"Anaquest";"Pound Sterling",#N/A,TRUE,"Delta";"Pound Sterling",#N/A,TRUE,"INO"}</definedName>
    <definedName name="hgfhgfjy" hidden="1">#REF!</definedName>
    <definedName name="hgfhwrth" localSheetId="73" hidden="1">{"Pound Sterling",#N/A,TRUE,"PPD";"Pound Sterling",#N/A,TRUE,"Anaquest";"Pound Sterling",#N/A,TRUE,"Delta";"Pound Sterling",#N/A,TRUE,"INO"}</definedName>
    <definedName name="hgfhwrth" hidden="1">{"Pound Sterling",#N/A,TRUE,"PPD";"Pound Sterling",#N/A,TRUE,"Anaquest";"Pound Sterling",#N/A,TRUE,"Delta";"Pound Sterling",#N/A,TRUE,"INO"}</definedName>
    <definedName name="hgfsd" localSheetId="73" hidden="1">{"Sum WW A",#N/A,FALSE,"FY95SLS";"Sum WW B",#N/A,FALSE,"FY95SLS";"Sum US A",#N/A,FALSE,"FY95SLS";"Sum US B",#N/A,FALSE,"FY95SLS";"Sum US Bocg",#N/A,FALSE,"FY95SLS";"Sum Can A",#N/A,FALSE,"FY95SLS";"Sum Can B",#N/A,FALSE,"FY95SLS";"Sum Europe",#N/A,FALSE,"FY95SLS";"Sum Row",#N/A,FALSE,"FY95SLS"}</definedName>
    <definedName name="hgfsd" hidden="1">{"Sum WW A",#N/A,FALSE,"FY95SLS";"Sum WW B",#N/A,FALSE,"FY95SLS";"Sum US A",#N/A,FALSE,"FY95SLS";"Sum US B",#N/A,FALSE,"FY95SLS";"Sum US Bocg",#N/A,FALSE,"FY95SLS";"Sum Can A",#N/A,FALSE,"FY95SLS";"Sum Can B",#N/A,FALSE,"FY95SLS";"Sum Europe",#N/A,FALSE,"FY95SLS";"Sum Row",#N/A,FALSE,"FY95SLS"}</definedName>
    <definedName name="hgfshas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fshas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gg" localSheetId="73" hidden="1">{#N/A,#N/A,FALSE,"A";#N/A,#N/A,FALSE,"B-TOT";#N/A,#N/A,FALSE,"Declaration1";#N/A,#N/A,FALSE,"Spravka1";#N/A,#N/A,FALSE,"A (2)";#N/A,#N/A,FALSE,"B-TOT (2)";#N/A,#N/A,FALSE,"Declaration1 (2)";#N/A,#N/A,FALSE,"Spravka1 (2)"}</definedName>
    <definedName name="hgg" hidden="1">{#N/A,#N/A,FALSE,"A";#N/A,#N/A,FALSE,"B-TOT";#N/A,#N/A,FALSE,"Declaration1";#N/A,#N/A,FALSE,"Spravka1";#N/A,#N/A,FALSE,"A (2)";#N/A,#N/A,FALSE,"B-TOT (2)";#N/A,#N/A,FALSE,"Declaration1 (2)";#N/A,#N/A,FALSE,"Spravka1 (2)"}</definedName>
    <definedName name="hghg">#REF!</definedName>
    <definedName name="hghjgjh" localSheetId="73" hidden="1">{"Pound Sterling",#N/A,TRUE,"PPD";"Pound Sterling",#N/A,TRUE,"Anaquest";"Pound Sterling",#N/A,TRUE,"Delta";"Pound Sterling",#N/A,TRUE,"INO"}</definedName>
    <definedName name="hghjgjh" hidden="1">{"Pound Sterling",#N/A,TRUE,"PPD";"Pound Sterling",#N/A,TRUE,"Anaquest";"Pound Sterling",#N/A,TRUE,"Delta";"Pound Sterling",#N/A,TRUE,"INO"}</definedName>
    <definedName name="hghwty" localSheetId="73" hidden="1">{"Sum WW A",#N/A,FALSE,"FY95SLS";"Sum WW B",#N/A,FALSE,"FY95SLS";"Sum US A",#N/A,FALSE,"FY95SLS";"Sum US B",#N/A,FALSE,"FY95SLS";"Sum US Bocg",#N/A,FALSE,"FY95SLS";"Sum Can A",#N/A,FALSE,"FY95SLS";"Sum Can B",#N/A,FALSE,"FY95SLS";"Sum Europe",#N/A,FALSE,"FY95SLS";"Sum Row",#N/A,FALSE,"FY95SLS"}</definedName>
    <definedName name="hghwty" hidden="1">{"Sum WW A",#N/A,FALSE,"FY95SLS";"Sum WW B",#N/A,FALSE,"FY95SLS";"Sum US A",#N/A,FALSE,"FY95SLS";"Sum US B",#N/A,FALSE,"FY95SLS";"Sum US Bocg",#N/A,FALSE,"FY95SLS";"Sum Can A",#N/A,FALSE,"FY95SLS";"Sum Can B",#N/A,FALSE,"FY95SLS";"Sum Europe",#N/A,FALSE,"FY95SLS";"Sum Row",#N/A,FALSE,"FY95SLS"}</definedName>
    <definedName name="hgj" localSheetId="73" hidden="1">{#N/A,#N/A,FALSE,"Aging Summary";#N/A,#N/A,FALSE,"Ratio Analysis";#N/A,#N/A,FALSE,"Test 120 Day Accts";#N/A,#N/A,FALSE,"Tickmarks"}</definedName>
    <definedName name="hgj" hidden="1">{#N/A,#N/A,FALSE,"Aging Summary";#N/A,#N/A,FALSE,"Ratio Analysis";#N/A,#N/A,FALSE,"Test 120 Day Accts";#N/A,#N/A,FALSE,"Tickmarks"}</definedName>
    <definedName name="HGJFJ">#REF!,#REF!,#REF!</definedName>
    <definedName name="hgjs" localSheetId="73" hidden="1">{#N/A,#N/A,FALSE,"QTR Total";#N/A,#N/A,FALSE,"QTR ASNS";#N/A,#N/A,FALSE,"QTR PNCNS";#N/A,#N/A,FALSE,"QTR DSNS";#N/A,#N/A,FALSE,"QTR TNS"}</definedName>
    <definedName name="hgjs" hidden="1">{#N/A,#N/A,FALSE,"QTR Total";#N/A,#N/A,FALSE,"QTR ASNS";#N/A,#N/A,FALSE,"QTR PNCNS";#N/A,#N/A,FALSE,"QTR DSNS";#N/A,#N/A,FALSE,"QTR TNS"}</definedName>
    <definedName name="hgjyf" localSheetId="73" hidden="1">{#N/A,#N/A,TRUE,"GRAND TOTAL";#N/A,#N/A,TRUE,"SAM'S";#N/A,#N/A,TRUE,"SUPERCENTER";#N/A,#N/A,TRUE,"MEXICO";#N/A,#N/A,TRUE,"FOOD";#N/A,#N/A,TRUE,"TOTAL WITHOUT CIFRA TAB"}</definedName>
    <definedName name="hgjyf" hidden="1">{#N/A,#N/A,TRUE,"GRAND TOTAL";#N/A,#N/A,TRUE,"SAM'S";#N/A,#N/A,TRUE,"SUPERCENTER";#N/A,#N/A,TRUE,"MEXICO";#N/A,#N/A,TRUE,"FOOD";#N/A,#N/A,TRUE,"TOTAL WITHOUT CIFRA TAB"}</definedName>
    <definedName name="hgp" localSheetId="73" hidden="1">{#N/A,#N/A,FALSE,"Aging Summary";#N/A,#N/A,FALSE,"Ratio Analysis";#N/A,#N/A,FALSE,"Test 120 Day Accts";#N/A,#N/A,FALSE,"Tickmarks"}</definedName>
    <definedName name="hgp" hidden="1">{#N/A,#N/A,FALSE,"Aging Summary";#N/A,#N/A,FALSE,"Ratio Analysis";#N/A,#N/A,FALSE,"Test 120 Day Accts";#N/A,#N/A,FALSE,"Tickmarks"}</definedName>
    <definedName name="hh" localSheetId="73" hidden="1">{#N/A,#N/A,FALSE,"ENERGIA";#N/A,#N/A,FALSE,"PERDIDAS";#N/A,#N/A,FALSE,"CLIENTES";#N/A,#N/A,FALSE,"ESTADO";#N/A,#N/A,FALSE,"TECNICA"}</definedName>
    <definedName name="hh" hidden="1">{#N/A,#N/A,FALSE,"ENERGIA";#N/A,#N/A,FALSE,"PERDIDAS";#N/A,#N/A,FALSE,"CLIENTES";#N/A,#N/A,FALSE,"ESTADO";#N/A,#N/A,FALSE,"TECNICA"}</definedName>
    <definedName name="hh_1" localSheetId="73" hidden="1">{#N/A,#N/A,TRUE,"Capa";#N/A,#N/A,TRUE,"Assumptions";#N/A,#N/A,TRUE,"R$LEG_Renda";#N/A,#N/A,TRUE,"USDLEG_Renda";#N/A,#N/A,TRUE,"GAAP_Renda";#N/A,#N/A,TRUE,"CUSTO";#N/A,#N/A,TRUE,"R$Comp";#N/A,#N/A,TRUE,"R$LEG_OE";#N/A,#N/A,TRUE,"USDLEG_OE";#N/A,#N/A,TRUE,"GAAP_OE";#N/A,#N/A,TRUE,"OIDLEGR$";#N/A,#N/A,TRUE,"OIDLEGUSD";#N/A,#N/A,TRUE,"OIDLEGGAAP"}</definedName>
    <definedName name="hh_1" hidden="1">{#N/A,#N/A,TRUE,"Capa";#N/A,#N/A,TRUE,"Assumptions";#N/A,#N/A,TRUE,"R$LEG_Renda";#N/A,#N/A,TRUE,"USDLEG_Renda";#N/A,#N/A,TRUE,"GAAP_Renda";#N/A,#N/A,TRUE,"CUSTO";#N/A,#N/A,TRUE,"R$Comp";#N/A,#N/A,TRUE,"R$LEG_OE";#N/A,#N/A,TRUE,"USDLEG_OE";#N/A,#N/A,TRUE,"GAAP_OE";#N/A,#N/A,TRUE,"OIDLEGR$";#N/A,#N/A,TRUE,"OIDLEGUSD";#N/A,#N/A,TRUE,"OIDLEGGAAP"}</definedName>
    <definedName name="hhh" localSheetId="7" hidden="1">#REF!</definedName>
    <definedName name="hhh" localSheetId="6" hidden="1">#REF!</definedName>
    <definedName name="hhh" localSheetId="25" hidden="1">#REF!</definedName>
    <definedName name="hhh" localSheetId="73" hidden="1">{#N/A,#N/A,FALSE,"OUT  AREC"}</definedName>
    <definedName name="hhh" hidden="1">#REF!</definedName>
    <definedName name="hhh." hidden="1">#REF!</definedName>
    <definedName name="HHHH"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HHH"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HHHHFF" localSheetId="73" hidden="1">{#N/A,#N/A,FALSE,"Actual";#N/A,#N/A,FALSE,"Management Report 2";#N/A,#N/A,FALSE,"Management Report 3";#N/A,#N/A,FALSE,"Ergebnis";#N/A,#N/A,FALSE,"Summary";#N/A,#N/A,FALSE,"Konrzern";#N/A,#N/A,FALSE,"Abweichung Budget-Actuell"}</definedName>
    <definedName name="HHHHFF" hidden="1">{#N/A,#N/A,FALSE,"Actual";#N/A,#N/A,FALSE,"Management Report 2";#N/A,#N/A,FALSE,"Management Report 3";#N/A,#N/A,FALSE,"Ergebnis";#N/A,#N/A,FALSE,"Summary";#N/A,#N/A,FALSE,"Konrzern";#N/A,#N/A,FALSE,"Abweichung Budget-Actuell"}</definedName>
    <definedName name="hhhhh"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 localSheetId="73" hidden="1">{#N/A,#N/A,FALSE,"Aging Summary";#N/A,#N/A,FALSE,"Ratio Analysis";#N/A,#N/A,FALSE,"Test 120 Day Accts";#N/A,#N/A,FALSE,"Tickmarks"}</definedName>
    <definedName name="hhhhhh" hidden="1">{#N/A,#N/A,FALSE,"Aging Summary";#N/A,#N/A,FALSE,"Ratio Analysis";#N/A,#N/A,FALSE,"Test 120 Day Accts";#N/A,#N/A,FALSE,"Tickmarks"}</definedName>
    <definedName name="hhhhhhhhh" localSheetId="73" hidden="1">{#N/A,#N/A,FALSE,"Presentation by Unit";#N/A,#N/A,FALSE,"Presentation by BD";#N/A,#N/A,FALSE,"Presentation Split by Biggest U";#N/A,#N/A,FALSE,"Presentation Split by Area";#N/A,#N/A,FALSE,"Presentation Split by BD"}</definedName>
    <definedName name="hhhhhhhhh" hidden="1">{#N/A,#N/A,FALSE,"Presentation by Unit";#N/A,#N/A,FALSE,"Presentation by BD";#N/A,#N/A,FALSE,"Presentation Split by Biggest U";#N/A,#N/A,FALSE,"Presentation Split by Area";#N/A,#N/A,FALSE,"Presentation Split by BD"}</definedName>
    <definedName name="hhhhhhhhhhhh" localSheetId="7" hidden="1">#REF!</definedName>
    <definedName name="hhhhhhhhhhhh" localSheetId="6" hidden="1">#REF!</definedName>
    <definedName name="hhhhhhhhhhhh" localSheetId="25" hidden="1">#REF!</definedName>
    <definedName name="hhhhhhhhhhhh" hidden="1">#REF!</definedName>
    <definedName name="hhhl" hidden="1">#REF!</definedName>
    <definedName name="hhhsdf" localSheetId="73" hidden="1">{"up stand alones",#N/A,FALSE,"Acquiror"}</definedName>
    <definedName name="hhhsdf" hidden="1">{"up stand alones",#N/A,FALSE,"Acquiror"}</definedName>
    <definedName name="HHJ" localSheetId="73" hidden="1">{#N/A,#N/A,FALSE,"Aging Summary";#N/A,#N/A,FALSE,"Ratio Analysis";#N/A,#N/A,FALSE,"Test 120 Day Accts";#N/A,#N/A,FALSE,"Tickmarks"}</definedName>
    <definedName name="HHJ" hidden="1">{#N/A,#N/A,FALSE,"Aging Summary";#N/A,#N/A,FALSE,"Ratio Analysis";#N/A,#N/A,FALSE,"Test 120 Day Accts";#N/A,#N/A,FALSE,"Tickmarks"}</definedName>
    <definedName name="hhjkhjkjkjkl" localSheetId="73" hidden="1">{"'WS Sales by Rep'!$A$24:$L$46"}</definedName>
    <definedName name="hhjkhjkjkjkl" hidden="1">{"'WS Sales by Rep'!$A$24:$L$46"}</definedName>
    <definedName name="hhk" localSheetId="73" hidden="1">{#N/A,#N/A,TRUE,"Notes";#N/A,#N/A,TRUE,"Cap Struct";#N/A,#N/A,TRUE,"OBS";#N/A,#N/A,TRUE,"bal Sheet";#N/A,#N/A,TRUE,"Inc stmt";#N/A,#N/A,TRUE,"csh flw";#N/A,#N/A,TRUE,"debt";#N/A,#N/A,TRUE,"detail 96,97";#N/A,#N/A,TRUE,"Covenants"}</definedName>
    <definedName name="hhk" hidden="1">{#N/A,#N/A,TRUE,"Notes";#N/A,#N/A,TRUE,"Cap Struct";#N/A,#N/A,TRUE,"OBS";#N/A,#N/A,TRUE,"bal Sheet";#N/A,#N/A,TRUE,"Inc stmt";#N/A,#N/A,TRUE,"csh flw";#N/A,#N/A,TRUE,"debt";#N/A,#N/A,TRUE,"detail 96,97";#N/A,#N/A,TRUE,"Covenants"}</definedName>
    <definedName name="HHTNGNBG" localSheetId="73" hidden="1">{#N/A,#N/A,FALSE,"Calculator"}</definedName>
    <definedName name="HHTNGNBG" hidden="1">{#N/A,#N/A,FALSE,"Calculator"}</definedName>
    <definedName name="hi" localSheetId="73" hidden="1">{#N/A,#N/A,FALSE,"Aging Summary";#N/A,#N/A,FALSE,"Ratio Analysis";#N/A,#N/A,FALSE,"Test 120 Day Accts";#N/A,#N/A,FALSE,"Tickmarks"}</definedName>
    <definedName name="hi" hidden="1">{#N/A,#N/A,FALSE,"Aging Summary";#N/A,#N/A,FALSE,"Ratio Analysis";#N/A,#N/A,FALSE,"Test 120 Day Accts";#N/A,#N/A,FALSE,"Tickmarks"}</definedName>
    <definedName name="Hibh" localSheetId="73" hidden="1">{#N/A,#N/A,FALSE,"Pharm";#N/A,#N/A,FALSE,"WWCM"}</definedName>
    <definedName name="Hibh" hidden="1">{#N/A,#N/A,FALSE,"Pharm";#N/A,#N/A,FALSE,"WWCM"}</definedName>
    <definedName name="Hidden">#REF!</definedName>
    <definedName name="Hidden2">#REF!</definedName>
    <definedName name="Hidden3">#REF!</definedName>
    <definedName name="Hidden4">#REF!</definedName>
    <definedName name="Hidden5">#REF!</definedName>
    <definedName name="HIDE_PR">#REF!</definedName>
    <definedName name="HideActiveAreaArray"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1"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1">{"Greeting","$Q$46","Very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2"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2">{"Greeting","$Q$46","Very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3"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4"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4">{"Greeting","$Q$46","Very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5"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iveAreaArray_5">{"Greeting","$Q$46","Very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HideActSheet">26</definedName>
    <definedName name="HideColumn11">#REF!</definedName>
    <definedName name="HideDevFee">2</definedName>
    <definedName name="HideDrawMatrix">1</definedName>
    <definedName name="HideEnableRetail">0</definedName>
    <definedName name="HideErrorCode">#REF!</definedName>
    <definedName name="HideFinancing">#REF!,#REF!</definedName>
    <definedName name="HideFinancingTotal">#REF!</definedName>
    <definedName name="HideFundMethod">4</definedName>
    <definedName name="HideHLightInput">0</definedName>
    <definedName name="HideInsRate">#REF!</definedName>
    <definedName name="HideIRRCalcMethod">1</definedName>
    <definedName name="HideLoanType">"I"</definedName>
    <definedName name="HidePaymentFreq">1</definedName>
    <definedName name="HidePaymentTiming">1</definedName>
    <definedName name="HidePrintToPDF">0</definedName>
    <definedName name="HidePrintWithErrors">0</definedName>
    <definedName name="HideProposed">#REF!</definedName>
    <definedName name="HideRentIncReset">#REF!,#REF!,#REF!</definedName>
    <definedName name="HideRow11">#REF!,#REF!</definedName>
    <definedName name="HideSaleNoi">1</definedName>
    <definedName name="HideShow" hidden="1">#REF!</definedName>
    <definedName name="HideTaxRate">#REF!</definedName>
    <definedName name="HideUnresolvedFlag">#REF!</definedName>
    <definedName name="HideUserSheet">"Sheet22"</definedName>
    <definedName name="HIGH" hidden="1">#REF!</definedName>
    <definedName name="highdate">#REF!</definedName>
    <definedName name="HighDateA">#REF!</definedName>
    <definedName name="HighDateB">#REF!</definedName>
    <definedName name="Highlights" localSheetId="73" hidden="1">{#N/A,#N/A,FALSE,"Synth";"parc_DC",#N/A,FALSE,"parc";#N/A,#N/A,FALSE,"CA prest";#N/A,#N/A,FALSE,"Ratio CA";#N/A,#N/A,FALSE,"Trafic";"CR_GSM_acté_DC",#N/A,FALSE,"CR GSM_acté";#N/A,#N/A,FALSE,"Abonnés";#N/A,#N/A,FALSE,"Créances";#N/A,#N/A,FALSE,"Effectifs"}</definedName>
    <definedName name="Highlights" hidden="1">{#N/A,#N/A,FALSE,"Synth";"parc_DC",#N/A,FALSE,"parc";#N/A,#N/A,FALSE,"CA prest";#N/A,#N/A,FALSE,"Ratio CA";#N/A,#N/A,FALSE,"Trafic";"CR_GSM_acté_DC",#N/A,FALSE,"CR GSM_acté";#N/A,#N/A,FALSE,"Abonnés";#N/A,#N/A,FALSE,"Créances";#N/A,#N/A,FALSE,"Effectifs"}</definedName>
    <definedName name="HighOption1">#REF!</definedName>
    <definedName name="HighOption2">#REF!</definedName>
    <definedName name="HighOption3">#REF!</definedName>
    <definedName name="HighOption4">#REF!</definedName>
    <definedName name="HighOption5">#REF!</definedName>
    <definedName name="HIGHPRICE" hidden="1">"HIGHPRICE"</definedName>
    <definedName name="HighPriceA">#REF!</definedName>
    <definedName name="HighPriceB">#REF!</definedName>
    <definedName name="hira" localSheetId="73" hidden="1">{"2",#N/A,FALSE,"Q1 03-04";"1",#N/A,FALSE,"Q1 03-04"}</definedName>
    <definedName name="hira" hidden="1">{"2",#N/A,FALSE,"Q1 03-04";"1",#N/A,FALSE,"Q1 03-04"}</definedName>
    <definedName name="hira1" localSheetId="73" hidden="1">{"2",#N/A,FALSE,"Q1 03-04";"1",#N/A,FALSE,"Q1 03-04"}</definedName>
    <definedName name="hira1" hidden="1">{"2",#N/A,FALSE,"Q1 03-04";"1",#N/A,FALSE,"Q1 03-04"}</definedName>
    <definedName name="hiral" localSheetId="73" hidden="1">{"2",#N/A,FALSE,"Q1 03-04";"1",#N/A,FALSE,"Q1 03-04"}</definedName>
    <definedName name="hiral" hidden="1">{"2",#N/A,FALSE,"Q1 03-04";"1",#N/A,FALSE,"Q1 03-04"}</definedName>
    <definedName name="hist_date">#REF!</definedName>
    <definedName name="HistogramV02" localSheetId="73" hidden="1">{#N/A,#N/A,FALSE,"Sheet1"}</definedName>
    <definedName name="HistogramV02" hidden="1">{#N/A,#N/A,FALSE,"Sheet1"}</definedName>
    <definedName name="HistogramV02_1" localSheetId="73" hidden="1">{#N/A,#N/A,FALSE,"Sheet1"}</definedName>
    <definedName name="HistogramV02_1" hidden="1">{#N/A,#N/A,FALSE,"Sheet1"}</definedName>
    <definedName name="History">#REF!</definedName>
    <definedName name="hiuhih"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iuhih"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HJ" localSheetId="73" hidden="1">{#N/A,#N/A,FALSE,"Aging Summary";#N/A,#N/A,FALSE,"Ratio Analysis";#N/A,#N/A,FALSE,"Test 120 Day Accts";#N/A,#N/A,FALSE,"Tickmarks"}</definedName>
    <definedName name="HJ" hidden="1">{#N/A,#N/A,FALSE,"Aging Summary";#N/A,#N/A,FALSE,"Ratio Analysis";#N/A,#N/A,FALSE,"Test 120 Day Accts";#N/A,#N/A,FALSE,"Tickmarks"}</definedName>
    <definedName name="HJBJBJ" localSheetId="73" hidden="1">{#N/A,#N/A,FALSE,"GERAL";#N/A,#N/A,FALSE,"012-96";#N/A,#N/A,FALSE,"018-96";#N/A,#N/A,FALSE,"027-96";#N/A,#N/A,FALSE,"059-96";#N/A,#N/A,FALSE,"076-96";#N/A,#N/A,FALSE,"019-97";#N/A,#N/A,FALSE,"021-97";#N/A,#N/A,FALSE,"022-97";#N/A,#N/A,FALSE,"028-97"}</definedName>
    <definedName name="HJBJBJ" hidden="1">{#N/A,#N/A,FALSE,"GERAL";#N/A,#N/A,FALSE,"012-96";#N/A,#N/A,FALSE,"018-96";#N/A,#N/A,FALSE,"027-96";#N/A,#N/A,FALSE,"059-96";#N/A,#N/A,FALSE,"076-96";#N/A,#N/A,FALSE,"019-97";#N/A,#N/A,FALSE,"021-97";#N/A,#N/A,FALSE,"022-97";#N/A,#N/A,FALSE,"028-97"}</definedName>
    <definedName name="hj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ejwrt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ejwr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f"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hjfgf" localSheetId="73" hidden="1">{#N/A,#N/A,TRUE,"GRAND TOTAL";#N/A,#N/A,TRUE,"SAM'S";#N/A,#N/A,TRUE,"SUPERCENTER";#N/A,#N/A,TRUE,"MEXICO";#N/A,#N/A,TRUE,"FOOD";#N/A,#N/A,TRUE,"TOTAL WITHOUT CIFRA TAB"}</definedName>
    <definedName name="hjfgf" hidden="1">{#N/A,#N/A,TRUE,"GRAND TOTAL";#N/A,#N/A,TRUE,"SAM'S";#N/A,#N/A,TRUE,"SUPERCENTER";#N/A,#N/A,TRUE,"MEXICO";#N/A,#N/A,TRUE,"FOOD";#N/A,#N/A,TRUE,"TOTAL WITHOUT CIFRA TAB"}</definedName>
    <definedName name="HJFGJ">#REF!,#REF!</definedName>
    <definedName name="hjg" localSheetId="73" hidden="1">{#N/A,#N/A,FALSE,"A";#N/A,#N/A,FALSE,"B-TOT";#N/A,#N/A,FALSE,"Declaration1";#N/A,#N/A,FALSE,"Spravka1";#N/A,#N/A,FALSE,"A (2)";#N/A,#N/A,FALSE,"B-TOT (2)";#N/A,#N/A,FALSE,"Declaration1 (2)";#N/A,#N/A,FALSE,"Spravka1 (2)"}</definedName>
    <definedName name="hjg" hidden="1">{#N/A,#N/A,FALSE,"A";#N/A,#N/A,FALSE,"B-TOT";#N/A,#N/A,FALSE,"Declaration1";#N/A,#N/A,FALSE,"Spravka1";#N/A,#N/A,FALSE,"A (2)";#N/A,#N/A,FALSE,"B-TOT (2)";#N/A,#N/A,FALSE,"Declaration1 (2)";#N/A,#N/A,FALSE,"Spravka1 (2)"}</definedName>
    <definedName name="hjgfh" localSheetId="73" hidden="1">{"Units A",#N/A,FALSE,"FY95SLS";"Units B",#N/A,FALSE,"FY95SLS"}</definedName>
    <definedName name="hjgfh" hidden="1">{"Units A",#N/A,FALSE,"FY95SLS";"Units B",#N/A,FALSE,"FY95SLS"}</definedName>
    <definedName name="hjg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g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 localSheetId="73" hidden="1">{#N/A,#N/A,FALSE,"Aging Summary";#N/A,#N/A,FALSE,"Ratio Analysis";#N/A,#N/A,FALSE,"Test 120 Day Accts";#N/A,#N/A,FALSE,"Tickmarks"}</definedName>
    <definedName name="hjh" hidden="1">{#N/A,#N/A,FALSE,"Aging Summary";#N/A,#N/A,FALSE,"Ratio Analysis";#N/A,#N/A,FALSE,"Test 120 Day Accts";#N/A,#N/A,FALSE,"Tickmarks"}</definedName>
    <definedName name="hjhg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g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jhhh" localSheetId="73" hidden="1">{#N/A,#N/A,FALSE,"A";#N/A,#N/A,FALSE,"B"}</definedName>
    <definedName name="hjhhh" hidden="1">{#N/A,#N/A,FALSE,"A";#N/A,#N/A,FALSE,"B"}</definedName>
    <definedName name="hjhjffukfuk" localSheetId="73" hidden="1">{#N/A,#N/A,FALSE,"Pharm";#N/A,#N/A,FALSE,"WWCM"}</definedName>
    <definedName name="hjhjffukfuk" hidden="1">{#N/A,#N/A,FALSE,"Pharm";#N/A,#N/A,FALSE,"WWCM"}</definedName>
    <definedName name="hjhjfkfukywrte" localSheetId="73" hidden="1">{#N/A,#N/A,FALSE,"Pharm";#N/A,#N/A,FALSE,"WWCM"}</definedName>
    <definedName name="hjhjfkfukywrte" hidden="1">{#N/A,#N/A,FALSE,"Pharm";#N/A,#N/A,FALSE,"WWCM"}</definedName>
    <definedName name="hjhjhjhjhjhj" localSheetId="73" hidden="1">{"Units A",#N/A,FALSE,"FY95SLS";"Units B",#N/A,FALSE,"FY95SLS"}</definedName>
    <definedName name="hjhjhjhjhjhj" hidden="1">{"Units A",#N/A,FALSE,"FY95SLS";"Units B",#N/A,FALSE,"FY95SLS"}</definedName>
    <definedName name="hjhkjkl" localSheetId="73" hidden="1">{#N/A,#N/A,FALSE,"Pharm";#N/A,#N/A,FALSE,"WWCM"}</definedName>
    <definedName name="hjhkjkl" hidden="1">{#N/A,#N/A,FALSE,"Pharm";#N/A,#N/A,FALSE,"WWCM"}</definedName>
    <definedName name="hjhyjy" localSheetId="73" hidden="1">{"Pound Sterling",#N/A,TRUE,"PPD";"Pound Sterling",#N/A,TRUE,"Anaquest";"Pound Sterling",#N/A,TRUE,"Delta";"Pound Sterling",#N/A,TRUE,"INO"}</definedName>
    <definedName name="hjhyjy" hidden="1">{"Pound Sterling",#N/A,TRUE,"PPD";"Pound Sterling",#N/A,TRUE,"Anaquest";"Pound Sterling",#N/A,TRUE,"Delta";"Pound Sterling",#N/A,TRUE,"INO"}</definedName>
    <definedName name="hjiu" localSheetId="73" hidden="1">{#N/A,#N/A,FALSE,"Aging Summary";#N/A,#N/A,FALSE,"Ratio Analysis";#N/A,#N/A,FALSE,"Test 120 Day Accts";#N/A,#N/A,FALSE,"Tickmarks"}</definedName>
    <definedName name="hjiu" hidden="1">{#N/A,#N/A,FALSE,"Aging Summary";#N/A,#N/A,FALSE,"Ratio Analysis";#N/A,#N/A,FALSE,"Test 120 Day Accts";#N/A,#N/A,FALSE,"Tickmarks"}</definedName>
    <definedName name="hjjhjh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hj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jjkk" localSheetId="73" hidden="1">{#N/A,#N/A,FALSE,"REPORT"}</definedName>
    <definedName name="hjjjkk" hidden="1">{#N/A,#N/A,FALSE,"REPORT"}</definedName>
    <definedName name="hjjkk" localSheetId="73" hidden="1">{#N/A,#N/A,FALSE,"Pharm";#N/A,#N/A,FALSE,"WWCM"}</definedName>
    <definedName name="hjjkk" hidden="1">{#N/A,#N/A,FALSE,"Pharm";#N/A,#N/A,FALSE,"WWCM"}</definedName>
    <definedName name="HJK" localSheetId="73" hidden="1">{"'표지'!$B$5"}</definedName>
    <definedName name="HJK" hidden="1">{"'표지'!$B$5"}</definedName>
    <definedName name="hjkf" localSheetId="73" hidden="1">{"Units A",#N/A,FALSE,"FY95SLS";"Units B",#N/A,FALSE,"FY95SLS"}</definedName>
    <definedName name="hjkf" hidden="1">{"Units A",#N/A,FALSE,"FY95SLS";"Units B",#N/A,FALSE,"FY95SLS"}</definedName>
    <definedName name="hjkh" localSheetId="73" hidden="1">{"Pound Sterling",#N/A,TRUE,"PPD";"Pound Sterling",#N/A,TRUE,"Anaquest";"Pound Sterling",#N/A,TRUE,"Delta";"Pound Sterling",#N/A,TRUE,"INO"}</definedName>
    <definedName name="hjkh" hidden="1">{"Pound Sterling",#N/A,TRUE,"PPD";"Pound Sterling",#N/A,TRUE,"Anaquest";"Pound Sterling",#N/A,TRUE,"Delta";"Pound Sterling",#N/A,TRUE,"INO"}</definedName>
    <definedName name="hjkiuy"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hjkiuy"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hjkjl" localSheetId="73" hidden="1">{"Units A",#N/A,FALSE,"FY95SLS";"Units B",#N/A,FALSE,"FY95SLS"}</definedName>
    <definedName name="hjkjl" hidden="1">{"Units A",#N/A,FALSE,"FY95SLS";"Units B",#N/A,FALSE,"FY95SLS"}</definedName>
    <definedName name="hjkjlk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k" localSheetId="73" hidden="1">{#N/A,#N/A,FALSE,"Pharm";#N/A,#N/A,FALSE,"WWCM"}</definedName>
    <definedName name="hjkk" hidden="1">{#N/A,#N/A,FALSE,"Pharm";#N/A,#N/A,FALSE,"WWCM"}</definedName>
    <definedName name="hjklhu"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h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kljl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jlcdekmlw" localSheetId="73" hidden="1">{#N/A,#N/A,FALSE,"Aging Summary";#N/A,#N/A,FALSE,"Ratio Analysis";#N/A,#N/A,FALSE,"Test 120 Day Accts";#N/A,#N/A,FALSE,"Tickmarks"}</definedName>
    <definedName name="hjlcdekmlw" hidden="1">{#N/A,#N/A,FALSE,"Aging Summary";#N/A,#N/A,FALSE,"Ratio Analysis";#N/A,#N/A,FALSE,"Test 120 Day Accts";#N/A,#N/A,FALSE,"Tickmarks"}</definedName>
    <definedName name="hjnv" localSheetId="73" hidden="1">{#N/A,#N/A,FALSE,"Aging Summary";#N/A,#N/A,FALSE,"Ratio Analysis";#N/A,#N/A,FALSE,"Test 120 Day Accts";#N/A,#N/A,FALSE,"Tickmarks"}</definedName>
    <definedName name="hjnv" hidden="1">{#N/A,#N/A,FALSE,"Aging Summary";#N/A,#N/A,FALSE,"Ratio Analysis";#N/A,#N/A,FALSE,"Test 120 Day Accts";#N/A,#N/A,FALSE,"Tickmarks"}</definedName>
    <definedName name="HJTY" localSheetId="73" hidden="1">{#N/A,#N/A,FALSE,"Calculator"}</definedName>
    <definedName name="HJTY" hidden="1">{#N/A,#N/A,FALSE,"Calculator"}</definedName>
    <definedName name="hjyuk" localSheetId="73" hidden="1">{"Units A",#N/A,FALSE,"FY95SLS";"Units B",#N/A,FALSE,"FY95SLS"}</definedName>
    <definedName name="hjyuk" hidden="1">{"Units A",#N/A,FALSE,"FY95SLS";"Units B",#N/A,FALSE,"FY95SLS"}</definedName>
    <definedName name="hkdfygc" localSheetId="73" hidden="1">{"US Dollars",#N/A,TRUE,"PPD";"US Dollar",#N/A,TRUE,"Anaquest";"US Dollar",#N/A,TRUE,"Delta";"US Dollar",#N/A,TRUE,"INO"}</definedName>
    <definedName name="hkdfygc" hidden="1">{"US Dollars",#N/A,TRUE,"PPD";"US Dollar",#N/A,TRUE,"Anaquest";"US Dollar",#N/A,TRUE,"Delta";"US Dollar",#N/A,TRUE,"INO"}</definedName>
    <definedName name="HKSH" localSheetId="73" hidden="1">{#N/A,#N/A,FALSE,"REPORT"}</definedName>
    <definedName name="HKSH" hidden="1">{#N/A,#N/A,FALSE,"REPORT"}</definedName>
    <definedName name="hkyk" localSheetId="73" hidden="1">{"Pound Sterling",#N/A,TRUE,"PPD";"Pound Sterling",#N/A,TRUE,"Anaquest";"Pound Sterling",#N/A,TRUE,"Delta";"Pound Sterling",#N/A,TRUE,"INO"}</definedName>
    <definedName name="hkyk" hidden="1">{"Pound Sterling",#N/A,TRUE,"PPD";"Pound Sterling",#N/A,TRUE,"Anaquest";"Pound Sterling",#N/A,TRUE,"Delta";"Pound Sterling",#N/A,TRUE,"INO"}</definedName>
    <definedName name="hkyukry" localSheetId="73" hidden="1">{"Units A",#N/A,FALSE,"FY95SLS";"Units B",#N/A,FALSE,"FY95SLS"}</definedName>
    <definedName name="hkyukry" hidden="1">{"Units A",#N/A,FALSE,"FY95SLS";"Units B",#N/A,FALSE,"FY95SLS"}</definedName>
    <definedName name="hlk" localSheetId="73" hidden="1">{#N/A,#N/A,FALSE,"Aging Summary";#N/A,#N/A,FALSE,"Ratio Analysis";#N/A,#N/A,FALSE,"Test 120 Day Accts";#N/A,#N/A,FALSE,"Tickmarks"}</definedName>
    <definedName name="hlk" hidden="1">{#N/A,#N/A,FALSE,"Aging Summary";#N/A,#N/A,FALSE,"Ratio Analysis";#N/A,#N/A,FALSE,"Test 120 Day Accts";#N/A,#N/A,FALSE,"Tickmarks"}</definedName>
    <definedName name="HMG" localSheetId="73" hidden="1">{#N/A,#N/A,FALSE,"REPORT"}</definedName>
    <definedName name="HMG" hidden="1">{#N/A,#N/A,FALSE,"REPORT"}</definedName>
    <definedName name="hmtyjh" localSheetId="73" hidden="1">{"Units A",#N/A,FALSE,"FY95SLS";"Units B",#N/A,FALSE,"FY95SLS"}</definedName>
    <definedName name="hmtyjh" hidden="1">{"Units A",#N/A,FALSE,"FY95SLS";"Units B",#N/A,FALSE,"FY95SLS"}</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Delete015" hidden="1">#REF!,#REF!,#REF!,#REF!,#REF!</definedName>
    <definedName name="hn.ExtDb" hidden="1">FALSE</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ModelType" hidden="1">"DEAL"</definedName>
    <definedName name="hn.ModelVersion" hidden="1">1</definedName>
    <definedName name="hn.NoUpload" hidden="1">0</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RolledForward" hidden="1">FALSE</definedName>
    <definedName name="hn.Ticker" hidden="1">#REF!</definedName>
    <definedName name="hn.UserLogin" hidden="1">#REF!</definedName>
    <definedName name="hn.USLast" hidden="1">#REF!</definedName>
    <definedName name="hn.YearLabel" hidden="1">#REF!</definedName>
    <definedName name="HNFVDJNHBG"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NFVDJNHBG"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hnjgfjtrhju" localSheetId="73" hidden="1">{"Sum WW A",#N/A,FALSE,"FY95SLS";"Sum WW B",#N/A,FALSE,"FY95SLS";"Sum US A",#N/A,FALSE,"FY95SLS";"Sum US B",#N/A,FALSE,"FY95SLS";"Sum US Bocg",#N/A,FALSE,"FY95SLS";"Sum Can A",#N/A,FALSE,"FY95SLS";"Sum Can B",#N/A,FALSE,"FY95SLS";"Sum Europe",#N/A,FALSE,"FY95SLS";"Sum Row",#N/A,FALSE,"FY95SLS"}</definedName>
    <definedName name="hnjgfjtrhju" hidden="1">{"Sum WW A",#N/A,FALSE,"FY95SLS";"Sum WW B",#N/A,FALSE,"FY95SLS";"Sum US A",#N/A,FALSE,"FY95SLS";"Sum US B",#N/A,FALSE,"FY95SLS";"Sum US Bocg",#N/A,FALSE,"FY95SLS";"Sum Can A",#N/A,FALSE,"FY95SLS";"Sum Can B",#N/A,FALSE,"FY95SLS";"Sum Europe",#N/A,FALSE,"FY95SLS";"Sum Row",#N/A,FALSE,"FY95SLS"}</definedName>
    <definedName name="hod" localSheetId="73"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E">#REF!</definedName>
    <definedName name="hold_khw" hidden="1">#REF!</definedName>
    <definedName name="homer" localSheetId="73" hidden="1">{"P.I. BUDGET ASSUMPTIONS",#N/A,FALSE,"PERIODIC INSP 97";"P.I. MAJOR EXP",#N/A,FALSE,"PERIODIC INSP 97";"PERIODIC INSP",#N/A,FALSE,"PERIODIC INSP 97"}</definedName>
    <definedName name="homer" hidden="1">{"P.I. BUDGET ASSUMPTIONS",#N/A,FALSE,"PERIODIC INSP 97";"P.I. MAJOR EXP",#N/A,FALSE,"PERIODIC INSP 97";"PERIODIC INSP",#N/A,FALSE,"PERIODIC INSP 97"}</definedName>
    <definedName name="Homes_Per_Mile">#REF!</definedName>
    <definedName name="HOMFE" localSheetId="73" hidden="1">{#N/A,#N/A,FALSE,"Assessment";#N/A,#N/A,FALSE,"Staffing";#N/A,#N/A,FALSE,"Hires";#N/A,#N/A,FALSE,"Assumptions"}</definedName>
    <definedName name="HOMFE" hidden="1">{#N/A,#N/A,FALSE,"Assessment";#N/A,#N/A,FALSE,"Staffing";#N/A,#N/A,FALSE,"Hires";#N/A,#N/A,FALSE,"Assumptions"}</definedName>
    <definedName name="HORA_EXTRA">#REF!</definedName>
    <definedName name="Horas_x_Jor">#REF!</definedName>
    <definedName name="Hospitalization">#REF!</definedName>
    <definedName name="HOURLY">#REF!</definedName>
    <definedName name="Hours">#REF!</definedName>
    <definedName name="houy" localSheetId="73" hidden="1">{#N/A,#N/A,FALSE,"AD_Purchase";#N/A,#N/A,FALSE,"Credit";#N/A,#N/A,FALSE,"PF Acquisition";#N/A,#N/A,FALSE,"PF Offering"}</definedName>
    <definedName name="houy" hidden="1">{#N/A,#N/A,FALSE,"AD_Purchase";#N/A,#N/A,FALSE,"Credit";#N/A,#N/A,FALSE,"PF Acquisition";#N/A,#N/A,FALSE,"PF Offering"}</definedName>
    <definedName name="HowModelInitiated">#REF!</definedName>
    <definedName name="hr" localSheetId="73" hidden="1">{"Data Worksheet",#N/A,FALSE,"CAREY97"}</definedName>
    <definedName name="hr" hidden="1">{"Data Worksheet",#N/A,FALSE,"CAREY97"}</definedName>
    <definedName name="HR_Gen">#REF!</definedName>
    <definedName name="HRK">#REF!</definedName>
    <definedName name="hrs">#REF!</definedName>
    <definedName name="hs" localSheetId="73" hidden="1">{"CF_YEARLY",#N/A,FALSE,"CF";"CF_Y1",#N/A,FALSE,"CF";"CF_Y2",#N/A,FALSE,"CF";"CF_Y3",#N/A,FALSE,"CF";"CF_Y4",#N/A,FALSE,"CF";"CF_Y5",#N/A,FALSE,"CF";"CF_Y6",#N/A,FALSE,"CF"}</definedName>
    <definedName name="hs" hidden="1">{"CF_YEARLY",#N/A,FALSE,"CF";"CF_Y1",#N/A,FALSE,"CF";"CF_Y2",#N/A,FALSE,"CF";"CF_Y3",#N/A,FALSE,"CF";"CF_Y4",#N/A,FALSE,"CF";"CF_Y5",#N/A,FALSE,"CF";"CF_Y6",#N/A,FALSE,"CF"}</definedName>
    <definedName name="hsd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df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f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sdhdr" localSheetId="73" hidden="1">{"US Dollars",#N/A,TRUE,"PPD";"US Dollar",#N/A,TRUE,"Anaquest";"US Dollar",#N/A,TRUE,"Delta";"US Dollar",#N/A,TRUE,"INO"}</definedName>
    <definedName name="hsdhdr" hidden="1">{"US Dollars",#N/A,TRUE,"PPD";"US Dollar",#N/A,TRUE,"Anaquest";"US Dollar",#N/A,TRUE,"Delta";"US Dollar",#N/A,TRUE,"INO"}</definedName>
    <definedName name="h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s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 localSheetId="73" hidden="1">{"'표지'!$B$5"}</definedName>
    <definedName name="ht" hidden="1">{"'표지'!$B$5"}</definedName>
    <definedName name="HTEHJTE" localSheetId="73" hidden="1">{#N/A,#N/A,FALSE,"Calculator"}</definedName>
    <definedName name="HTEHJTE" hidden="1">{#N/A,#N/A,FALSE,"Calculator"}</definedName>
    <definedName name="HTGFR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HTGFR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hthjtryu" localSheetId="73" hidden="1">{"Units A",#N/A,FALSE,"FY95SLS";"Units B",#N/A,FALSE,"FY95SLS"}</definedName>
    <definedName name="hthjtryu" hidden="1">{"Units A",#N/A,FALSE,"FY95SLS";"Units B",#N/A,FALSE,"FY95SLS"}</definedName>
    <definedName name="htm" localSheetId="73" hidden="1">{"'WS Sales by Rep'!$A$24:$L$46"}</definedName>
    <definedName name="htm" hidden="1">{"'WS Sales by Rep'!$A$24:$L$46"}</definedName>
    <definedName name="htm_cc" localSheetId="73" hidden="1">{"'WS Sales by Rep'!$A$24:$L$46"}</definedName>
    <definedName name="htm_cc" hidden="1">{"'WS Sales by Rep'!$A$24:$L$46"}</definedName>
    <definedName name="htm_cc_ws" localSheetId="73" hidden="1">{"'WS Sales by Rep'!$A$24:$L$46"}</definedName>
    <definedName name="htm_cc_ws" hidden="1">{"'WS Sales by Rep'!$A$24:$L$46"}</definedName>
    <definedName name="htm_cc_ws4" localSheetId="73" hidden="1">{"'WS Sales by Rep'!$A$24:$L$46"}</definedName>
    <definedName name="htm_cc_ws4" hidden="1">{"'WS Sales by Rep'!$A$24:$L$46"}</definedName>
    <definedName name="htm_cc2" localSheetId="73" hidden="1">{"'WS Sales by Rep'!$A$24:$L$46"}</definedName>
    <definedName name="htm_cc2" hidden="1">{"'WS Sales by Rep'!$A$24:$L$46"}</definedName>
    <definedName name="htm_cc2_ws" localSheetId="73" hidden="1">{"'WS Sales by Rep'!$A$24:$L$46"}</definedName>
    <definedName name="htm_cc2_ws" hidden="1">{"'WS Sales by Rep'!$A$24:$L$46"}</definedName>
    <definedName name="htm_cc3" localSheetId="73" hidden="1">{"'WS Sales by Rep'!$A$24:$L$46"}</definedName>
    <definedName name="htm_cc3" hidden="1">{"'WS Sales by Rep'!$A$24:$L$46"}</definedName>
    <definedName name="htm_cc3_ws" localSheetId="73" hidden="1">{"'WS Sales by Rep'!$A$24:$L$46"}</definedName>
    <definedName name="htm_cc3_ws" hidden="1">{"'WS Sales by Rep'!$A$24:$L$46"}</definedName>
    <definedName name="htm_cc4" localSheetId="73" hidden="1">{"'WS Sales by Rep'!$A$24:$L$46"}</definedName>
    <definedName name="htm_cc4" hidden="1">{"'WS Sales by Rep'!$A$24:$L$46"}</definedName>
    <definedName name="htm_fac" localSheetId="73" hidden="1">{"'WS Sales by Rep'!$A$24:$L$46"}</definedName>
    <definedName name="htm_fac" hidden="1">{"'WS Sales by Rep'!$A$24:$L$46"}</definedName>
    <definedName name="htm_fac2" localSheetId="73" hidden="1">{"'WS Sales by Rep'!$A$24:$L$46"}</definedName>
    <definedName name="htm_fac2" hidden="1">{"'WS Sales by Rep'!$A$24:$L$46"}</definedName>
    <definedName name="htm_fin" localSheetId="73" hidden="1">{"'WS Sales by Rep'!$A$24:$L$46"}</definedName>
    <definedName name="htm_fin" hidden="1">{"'WS Sales by Rep'!$A$24:$L$46"}</definedName>
    <definedName name="htm_fin2" localSheetId="73" hidden="1">{"'WS Sales by Rep'!$A$24:$L$46"}</definedName>
    <definedName name="htm_fin2" hidden="1">{"'WS Sales by Rep'!$A$24:$L$46"}</definedName>
    <definedName name="htm_fin3" localSheetId="73" hidden="1">{"'WS Sales by Rep'!$A$24:$L$46"}</definedName>
    <definedName name="htm_fin3" hidden="1">{"'WS Sales by Rep'!$A$24:$L$46"}</definedName>
    <definedName name="htm_fin4" localSheetId="73" hidden="1">{"'WS Sales by Rep'!$A$24:$L$46"}</definedName>
    <definedName name="htm_fin4" hidden="1">{"'WS Sales by Rep'!$A$24:$L$46"}</definedName>
    <definedName name="htm_fin5" localSheetId="73" hidden="1">{"'WS Sales by Rep'!$A$24:$L$46"}</definedName>
    <definedName name="htm_fin5" hidden="1">{"'WS Sales by Rep'!$A$24:$L$46"}</definedName>
    <definedName name="htm_ga" localSheetId="73" hidden="1">{"'WS Sales by Rep'!$A$24:$L$46"}</definedName>
    <definedName name="htm_ga" hidden="1">{"'WS Sales by Rep'!$A$24:$L$46"}</definedName>
    <definedName name="htm_ga_fin" localSheetId="73" hidden="1">{"'WS Sales by Rep'!$A$24:$L$46"}</definedName>
    <definedName name="htm_ga_fin" hidden="1">{"'WS Sales by Rep'!$A$24:$L$46"}</definedName>
    <definedName name="htm_hr" localSheetId="73" hidden="1">{"'WS Sales by Rep'!$A$24:$L$46"}</definedName>
    <definedName name="htm_hr" hidden="1">{"'WS Sales by Rep'!$A$24:$L$46"}</definedName>
    <definedName name="htm_hr2" localSheetId="73" hidden="1">{"'WS Sales by Rep'!$A$24:$L$46"}</definedName>
    <definedName name="htm_hr2" hidden="1">{"'WS Sales by Rep'!$A$24:$L$46"}</definedName>
    <definedName name="htm_plan_cc" localSheetId="73" hidden="1">{"'WS Sales by Rep'!$A$24:$L$46"}</definedName>
    <definedName name="htm_plan_cc" hidden="1">{"'WS Sales by Rep'!$A$24:$L$46"}</definedName>
    <definedName name="htm_plan_cc2" localSheetId="73" hidden="1">{"'WS Sales by Rep'!$A$24:$L$46"}</definedName>
    <definedName name="htm_plan_cc2" hidden="1">{"'WS Sales by Rep'!$A$24:$L$46"}</definedName>
    <definedName name="htm_plan_fin5" localSheetId="73" hidden="1">{"'WS Sales by Rep'!$A$24:$L$46"}</definedName>
    <definedName name="htm_plan_fin5" hidden="1">{"'WS Sales by Rep'!$A$24:$L$46"}</definedName>
    <definedName name="htm_plana" localSheetId="73" hidden="1">{"'WS Sales by Rep'!$A$24:$L$46"}</definedName>
    <definedName name="htm_plana" hidden="1">{"'WS Sales by Rep'!$A$24:$L$46"}</definedName>
    <definedName name="htm_plana_fin" localSheetId="73" hidden="1">{"'WS Sales by Rep'!$A$24:$L$46"}</definedName>
    <definedName name="htm_plana_fin" hidden="1">{"'WS Sales by Rep'!$A$24:$L$46"}</definedName>
    <definedName name="htm_planfac" localSheetId="73" hidden="1">{"'WS Sales by Rep'!$A$24:$L$46"}</definedName>
    <definedName name="htm_planfac" hidden="1">{"'WS Sales by Rep'!$A$24:$L$46"}</definedName>
    <definedName name="htm_planfin" localSheetId="73" hidden="1">{"'WS Sales by Rep'!$A$24:$L$46"}</definedName>
    <definedName name="htm_planfin" hidden="1">{"'WS Sales by Rep'!$A$24:$L$46"}</definedName>
    <definedName name="htm_planhr" localSheetId="73" hidden="1">{"'WS Sales by Rep'!$A$24:$L$46"}</definedName>
    <definedName name="htm_planhr" hidden="1">{"'WS Sales by Rep'!$A$24:$L$46"}</definedName>
    <definedName name="htm_ws" localSheetId="73" hidden="1">{"'WS Sales by Rep'!$A$24:$L$46"}</definedName>
    <definedName name="htm_ws" hidden="1">{"'WS Sales by Rep'!$A$24:$L$46"}</definedName>
    <definedName name="html_cnt" localSheetId="73" hidden="1">{"'표지'!$B$5"}</definedName>
    <definedName name="html_cnt" hidden="1">{"'표지'!$B$5"}</definedName>
    <definedName name="html_cnt2" localSheetId="73" hidden="1">{"'표지'!$B$5"}</definedName>
    <definedName name="html_cnt2" hidden="1">{"'표지'!$B$5"}</definedName>
    <definedName name="HTML_CodePage" hidden="1">1252</definedName>
    <definedName name="HTML_Control" localSheetId="7" hidden="1">{"'Sheet1'!$A$1:$J$121"}</definedName>
    <definedName name="HTML_Control" localSheetId="6" hidden="1">{"'Sheet1'!$A$1:$J$121"}</definedName>
    <definedName name="HTML_Control" localSheetId="27" hidden="1">{"'Sheet1'!$A$1:$J$121"}</definedName>
    <definedName name="HTML_Control" localSheetId="25" hidden="1">{"'Sheet1'!$A$1:$J$121"}</definedName>
    <definedName name="HTML_Control" localSheetId="73" hidden="1">{"'RR'!$A$2:$E$81"}</definedName>
    <definedName name="HTML_Control" localSheetId="69" hidden="1">{"'Sheet1'!$A$1:$J$121"}</definedName>
    <definedName name="HTML_Control" localSheetId="64" hidden="1">{"'Output'!$B$1:$E$30"}</definedName>
    <definedName name="HTML_Control" localSheetId="5" hidden="1">{"'Sheet1'!$A$1:$J$121"}</definedName>
    <definedName name="HTML_Control" localSheetId="1" hidden="1">{"'Sheet1'!$A$1:$J$121"}</definedName>
    <definedName name="HTML_Control" hidden="1">{"'Sheet1'!$A$1:$J$121"}</definedName>
    <definedName name="HTML_Control_1" localSheetId="73" hidden="1">{"'Expirations'!$A$1:$L$65"}</definedName>
    <definedName name="HTML_Control_1" hidden="1">{"'Expirations'!$A$1:$L$65"}</definedName>
    <definedName name="HTML_Control_1_1" localSheetId="27" hidden="1">{"'Output'!$B$1:$E$30"}</definedName>
    <definedName name="HTML_Control_1_1" localSheetId="73" hidden="1">{"'Output'!$B$1:$E$30"}</definedName>
    <definedName name="HTML_Control_1_1" localSheetId="69" hidden="1">{"'Output'!$B$1:$E$30"}</definedName>
    <definedName name="HTML_Control_1_1" localSheetId="64" hidden="1">{"'Output'!$B$1:$E$30"}</definedName>
    <definedName name="HTML_Control_1_1" localSheetId="5" hidden="1">{"'Output'!$B$1:$E$30"}</definedName>
    <definedName name="HTML_Control_1_1" localSheetId="1" hidden="1">{"'Output'!$B$1:$E$30"}</definedName>
    <definedName name="HTML_Control_1_1" hidden="1">{"'Output'!$B$1:$E$30"}</definedName>
    <definedName name="HTML_Control_2" localSheetId="27" hidden="1">{"'Output'!$B$1:$E$30"}</definedName>
    <definedName name="HTML_Control_2" localSheetId="73" hidden="1">{"'Expirations'!$A$1:$L$65"}</definedName>
    <definedName name="HTML_Control_2" localSheetId="69" hidden="1">{"'Output'!$B$1:$E$30"}</definedName>
    <definedName name="HTML_Control_2" localSheetId="64" hidden="1">{"'Output'!$B$1:$E$30"}</definedName>
    <definedName name="HTML_Control_2" localSheetId="5" hidden="1">{"'Output'!$B$1:$E$30"}</definedName>
    <definedName name="HTML_Control_2" localSheetId="1" hidden="1">{"'Output'!$B$1:$E$30"}</definedName>
    <definedName name="HTML_Control_2" hidden="1">{"'Output'!$B$1:$E$30"}</definedName>
    <definedName name="HTML_Control_2_1" localSheetId="27" hidden="1">{"'Output'!$B$1:$E$30"}</definedName>
    <definedName name="HTML_Control_2_1" localSheetId="73" hidden="1">{"'Output'!$B$1:$E$30"}</definedName>
    <definedName name="HTML_Control_2_1" localSheetId="69" hidden="1">{"'Output'!$B$1:$E$30"}</definedName>
    <definedName name="HTML_Control_2_1" localSheetId="64" hidden="1">{"'Output'!$B$1:$E$30"}</definedName>
    <definedName name="HTML_Control_2_1" localSheetId="5" hidden="1">{"'Output'!$B$1:$E$30"}</definedName>
    <definedName name="HTML_Control_2_1" localSheetId="1" hidden="1">{"'Output'!$B$1:$E$30"}</definedName>
    <definedName name="HTML_Control_2_1" hidden="1">{"'Output'!$B$1:$E$30"}</definedName>
    <definedName name="HTML_Control_3" localSheetId="27" hidden="1">{"'Output'!$B$1:$E$30"}</definedName>
    <definedName name="HTML_Control_3" localSheetId="73" hidden="1">{"'Output'!$B$1:$E$30"}</definedName>
    <definedName name="HTML_Control_3" localSheetId="69" hidden="1">{"'Output'!$B$1:$E$30"}</definedName>
    <definedName name="HTML_Control_3" localSheetId="64" hidden="1">{"'Output'!$B$1:$E$30"}</definedName>
    <definedName name="HTML_Control_3" localSheetId="5" hidden="1">{"'Output'!$B$1:$E$30"}</definedName>
    <definedName name="HTML_Control_3" localSheetId="1" hidden="1">{"'Output'!$B$1:$E$30"}</definedName>
    <definedName name="HTML_Control_3" hidden="1">{"'Output'!$B$1:$E$30"}</definedName>
    <definedName name="HTML_Control_4" localSheetId="27" hidden="1">{"'Output'!$B$1:$E$30"}</definedName>
    <definedName name="HTML_Control_4" localSheetId="73" hidden="1">{"'Output'!$B$1:$E$30"}</definedName>
    <definedName name="HTML_Control_4" localSheetId="69" hidden="1">{"'Output'!$B$1:$E$30"}</definedName>
    <definedName name="HTML_Control_4" localSheetId="64" hidden="1">{"'Output'!$B$1:$E$30"}</definedName>
    <definedName name="HTML_Control_4" localSheetId="5" hidden="1">{"'Output'!$B$1:$E$30"}</definedName>
    <definedName name="HTML_Control_4" localSheetId="1" hidden="1">{"'Output'!$B$1:$E$30"}</definedName>
    <definedName name="HTML_Control_4" hidden="1">{"'Output'!$B$1:$E$30"}</definedName>
    <definedName name="HTML_Control_5" localSheetId="27" hidden="1">{"'Output'!$B$1:$E$30"}</definedName>
    <definedName name="HTML_Control_5" localSheetId="73" hidden="1">{"'Output'!$B$1:$E$30"}</definedName>
    <definedName name="HTML_Control_5" localSheetId="69" hidden="1">{"'Output'!$B$1:$E$30"}</definedName>
    <definedName name="HTML_Control_5" localSheetId="64" hidden="1">{"'Output'!$B$1:$E$30"}</definedName>
    <definedName name="HTML_Control_5" localSheetId="5" hidden="1">{"'Output'!$B$1:$E$30"}</definedName>
    <definedName name="HTML_Control_5" localSheetId="1" hidden="1">{"'Output'!$B$1:$E$30"}</definedName>
    <definedName name="HTML_Control_5" hidden="1">{"'Output'!$B$1:$E$30"}</definedName>
    <definedName name="html_control_cc" localSheetId="73" hidden="1">{"'WS Sales by Rep'!$A$24:$L$46"}</definedName>
    <definedName name="html_control_cc" hidden="1">{"'WS Sales by Rep'!$A$24:$L$46"}</definedName>
    <definedName name="html_control_cc2" localSheetId="73" hidden="1">{"'WS Sales by Rep'!$A$24:$L$46"}</definedName>
    <definedName name="html_control_cc2" hidden="1">{"'WS Sales by Rep'!$A$24:$L$46"}</definedName>
    <definedName name="html_control_cc3" localSheetId="73" hidden="1">{"'WS Sales by Rep'!$A$24:$L$46"}</definedName>
    <definedName name="html_control_cc3" hidden="1">{"'WS Sales by Rep'!$A$24:$L$46"}</definedName>
    <definedName name="html_control_cc4" localSheetId="73" hidden="1">{"'WS Sales by Rep'!$A$24:$L$46"}</definedName>
    <definedName name="html_control_cc4" hidden="1">{"'WS Sales by Rep'!$A$24:$L$46"}</definedName>
    <definedName name="html_control_fac" localSheetId="73" hidden="1">{"'WS Sales by Rep'!$A$24:$L$46"}</definedName>
    <definedName name="html_control_fac" hidden="1">{"'WS Sales by Rep'!$A$24:$L$46"}</definedName>
    <definedName name="html_control_fac2" localSheetId="73" hidden="1">{"'WS Sales by Rep'!$A$24:$L$46"}</definedName>
    <definedName name="html_control_fac2" hidden="1">{"'WS Sales by Rep'!$A$24:$L$46"}</definedName>
    <definedName name="HTML_Control_fin" localSheetId="73" hidden="1">{"'WS Sales by Rep'!$A$24:$L$46"}</definedName>
    <definedName name="HTML_Control_fin" hidden="1">{"'WS Sales by Rep'!$A$24:$L$46"}</definedName>
    <definedName name="html_control_fin2" localSheetId="73" hidden="1">{"'WS Sales by Rep'!$A$24:$L$46"}</definedName>
    <definedName name="html_control_fin2" hidden="1">{"'WS Sales by Rep'!$A$24:$L$46"}</definedName>
    <definedName name="html_control_fin3" localSheetId="73" hidden="1">{"'WS Sales by Rep'!$A$24:$L$46"}</definedName>
    <definedName name="html_control_fin3" hidden="1">{"'WS Sales by Rep'!$A$24:$L$46"}</definedName>
    <definedName name="html_control_fin4" localSheetId="73" hidden="1">{"'WS Sales by Rep'!$A$24:$L$46"}</definedName>
    <definedName name="html_control_fin4" hidden="1">{"'WS Sales by Rep'!$A$24:$L$46"}</definedName>
    <definedName name="html_control_fin5" localSheetId="73" hidden="1">{"'WS Sales by Rep'!$A$24:$L$46"}</definedName>
    <definedName name="html_control_fin5" hidden="1">{"'WS Sales by Rep'!$A$24:$L$46"}</definedName>
    <definedName name="html_control_fin6" localSheetId="73" hidden="1">{"'WS Sales by Rep'!$A$24:$L$46"}</definedName>
    <definedName name="html_control_fin6" hidden="1">{"'WS Sales by Rep'!$A$24:$L$46"}</definedName>
    <definedName name="html_control_finance" localSheetId="73" hidden="1">{"'WS Sales by Rep'!$A$24:$L$46"}</definedName>
    <definedName name="html_control_finance" hidden="1">{"'WS Sales by Rep'!$A$24:$L$46"}</definedName>
    <definedName name="html_control_ga" localSheetId="73" hidden="1">{"'WS Sales by Rep'!$A$24:$L$46"}</definedName>
    <definedName name="html_control_ga" hidden="1">{"'WS Sales by Rep'!$A$24:$L$46"}</definedName>
    <definedName name="html_control_hr" localSheetId="73" hidden="1">{"'WS Sales by Rep'!$A$24:$L$46"}</definedName>
    <definedName name="html_control_hr" hidden="1">{"'WS Sales by Rep'!$A$24:$L$46"}</definedName>
    <definedName name="html_control_hr2" localSheetId="73" hidden="1">{"'WS Sales by Rep'!$A$24:$L$46"}</definedName>
    <definedName name="html_control_hr2" hidden="1">{"'WS Sales by Rep'!$A$24:$L$46"}</definedName>
    <definedName name="html_control_plan_cc" localSheetId="73" hidden="1">{"'WS Sales by Rep'!$A$24:$L$46"}</definedName>
    <definedName name="html_control_plan_cc" hidden="1">{"'WS Sales by Rep'!$A$24:$L$46"}</definedName>
    <definedName name="html_control_plan_cc3" localSheetId="73" hidden="1">{"'WS Sales by Rep'!$A$24:$L$46"}</definedName>
    <definedName name="html_control_plan_cc3" hidden="1">{"'WS Sales by Rep'!$A$24:$L$46"}</definedName>
    <definedName name="html_control_plana" localSheetId="73" hidden="1">{"'WS Sales by Rep'!$A$24:$L$46"}</definedName>
    <definedName name="html_control_plana" hidden="1">{"'WS Sales by Rep'!$A$24:$L$46"}</definedName>
    <definedName name="html_control_planfac" localSheetId="73" hidden="1">{"'WS Sales by Rep'!$A$24:$L$46"}</definedName>
    <definedName name="html_control_planfac" hidden="1">{"'WS Sales by Rep'!$A$24:$L$46"}</definedName>
    <definedName name="html_control_planfin" localSheetId="73" hidden="1">{"'WS Sales by Rep'!$A$24:$L$46"}</definedName>
    <definedName name="html_control_planfin" hidden="1">{"'WS Sales by Rep'!$A$24:$L$46"}</definedName>
    <definedName name="html_control_planfin2" localSheetId="73" hidden="1">{"'WS Sales by Rep'!$A$24:$L$46"}</definedName>
    <definedName name="html_control_planfin2" hidden="1">{"'WS Sales by Rep'!$A$24:$L$46"}</definedName>
    <definedName name="html_control_planhr" localSheetId="73" hidden="1">{"'WS Sales by Rep'!$A$24:$L$46"}</definedName>
    <definedName name="html_control_planhr" hidden="1">{"'WS Sales by Rep'!$A$24:$L$46"}</definedName>
    <definedName name="HTML_CONTROL1" localSheetId="73" hidden="1">{"'A7V8X-LA(2.20)'!$AX$28:$AX$29","'A7V8X-LA(2.20)'!$AX$28:$AX$29"}</definedName>
    <definedName name="HTML_CONTROL1" hidden="1">{"'A7V8X-LA(2.20)'!$AX$28:$AX$29","'A7V8X-LA(2.20)'!$AX$28:$AX$29"}</definedName>
    <definedName name="HTML_Control2" localSheetId="73" hidden="1">{"'Ethernet Hubs'!$A$1:$F$14","'Licences'!$A$1:$F$16","'Ports and Converters'!$A$1:$F$46","'Standard Routers'!$A$1:$F$28","'Ports and Converters'!$A$1:$G$46","'Router Chassis'!$A$1:$F$21","'Cables and Connectors'!$A$1:$F$41","'Support, Training and Docs'!$A$1:$F$6","'Management'!$A$1:$F$8"}</definedName>
    <definedName name="HTML_Control2" hidden="1">{"'Ethernet Hubs'!$A$1:$F$14","'Licences'!$A$1:$F$16","'Ports and Converters'!$A$1:$F$46","'Standard Routers'!$A$1:$F$28","'Ports and Converters'!$A$1:$G$46","'Router Chassis'!$A$1:$F$21","'Cables and Connectors'!$A$1:$F$41","'Support, Training and Docs'!$A$1:$F$6","'Management'!$A$1:$F$8"}</definedName>
    <definedName name="HTML_Description" hidden="1">""</definedName>
    <definedName name="HTML_Email" hidden="1">""</definedName>
    <definedName name="HTML_Header" localSheetId="64" hidden="1">"Output"</definedName>
    <definedName name="HTML_Header" hidden="1">"Sheet1"</definedName>
    <definedName name="HTML_Header_1" hidden="1">""</definedName>
    <definedName name="HTML_LastUpdate" localSheetId="64" hidden="1">"2/16/00"</definedName>
    <definedName name="HTML_LastUpdate" hidden="1">"10/21/99"</definedName>
    <definedName name="HTML_LastUpdate_1" hidden="1">"9/21/98"</definedName>
    <definedName name="HTML_LineAfter" hidden="1">FALSE</definedName>
    <definedName name="HTML_LineBefore" hidden="1">FALSE</definedName>
    <definedName name="HTML_Name" localSheetId="64" hidden="1">"RC"</definedName>
    <definedName name="HTML_Name" hidden="1">"Paulette Peoples"</definedName>
    <definedName name="HTML_Name_1" hidden="1">"Hugh Esleeck"</definedName>
    <definedName name="HTML_OBDlg2" hidden="1">TRUE</definedName>
    <definedName name="HTML_OBDlg3" hidden="1">TRUE</definedName>
    <definedName name="HTML_OBDlg4" hidden="1">TRUE</definedName>
    <definedName name="HTML_OS" hidden="1">0</definedName>
    <definedName name="HTML_PathFile" localSheetId="64" hidden="1">"J:\PS\pso\Resource Coordination\Resource Coordinator\System Lambda\SystemLambda.htm"</definedName>
    <definedName name="HTML_PathFile" hidden="1">"\\Bhincres01\groups\Mkt_Dev\EXECMKTR\RIGS\RigBible\Web NA.htm"</definedName>
    <definedName name="HTML_PathFile_1" hidden="1">"D:\zsupl\HTML.htm"</definedName>
    <definedName name="HTML_PathFileMac" hidden="1">"Macintosh HD:HomePageStuff:New_Home_Page:datafile:ctryprem.html"</definedName>
    <definedName name="HTML_PathTemplate" hidden="1">"C:\My Documents\HTMLTemp.htm"</definedName>
    <definedName name="HTML_PathTemplateMac" hidden="1">"Macintosh HD:HomePageStuff:New_Home_Page:datafile:Betas.html"</definedName>
    <definedName name="HTML_Title" localSheetId="64" hidden="1">"System Lambda Temp"</definedName>
    <definedName name="HTML_Title" hidden="1">"Total North America"</definedName>
    <definedName name="HTML_Title_1" hidden="1">""</definedName>
    <definedName name="HTML1_1" hidden="1">"'[수정일일1204.xls]PEPCYCLE 12'!$A$1:$AH$45"</definedName>
    <definedName name="HTML1_10" hidden="1">""</definedName>
    <definedName name="HTML1_11" hidden="1">1</definedName>
    <definedName name="HTML1_12" hidden="1">"C:\My Documents\98년\1월\영업현황\시험.htm"</definedName>
    <definedName name="HTML1_13" hidden="1">#N/A</definedName>
    <definedName name="HTML1_14" hidden="1">#N/A</definedName>
    <definedName name="HTML1_15" hidden="1">#N/A</definedName>
    <definedName name="HTML1_2" hidden="1">1</definedName>
    <definedName name="HTML1_3" hidden="1">"수주관리98"</definedName>
    <definedName name="HTML1_4" hidden="1">"회선현황"</definedName>
    <definedName name="HTML1_5" hidden="1">""</definedName>
    <definedName name="HTML1_6" hidden="1">-4146</definedName>
    <definedName name="HTML1_7" hidden="1">-4146</definedName>
    <definedName name="HTML1_8" hidden="1">"98-01-21"</definedName>
    <definedName name="HTML1_9" hidden="1">"김은광"</definedName>
    <definedName name="HTML10_1" hidden="1">"'[수주관리98.xls]2월1주차'!$A$1:$P$31"</definedName>
    <definedName name="HTML10_10" hidden="1">""</definedName>
    <definedName name="HTML10_11" hidden="1">1</definedName>
    <definedName name="HTML10_12" hidden="1">"C:\My Documents\98년\영업현황\일일현황-98.2.6.htm"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"'[수주관리98.xls]2월2주차'!$A$1:$P$21"</definedName>
    <definedName name="HTML11_10" hidden="1">""</definedName>
    <definedName name="HTML11_11" hidden="1">1</definedName>
    <definedName name="HTML11_12" hidden="1">"C:\My Documents\98년\영업현황\일일현황-98.2.12.htm"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"'[수주관리98.xls]2월2주차'!$A$1:$P$34"</definedName>
    <definedName name="HTML12_10" hidden="1">""</definedName>
    <definedName name="HTML12_11" hidden="1">1</definedName>
    <definedName name="HTML12_12" hidden="1">"C:\My Documents\98년\영업현황\일일현황-98.2.13.htm"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"'[수주관리98.xls]2월2주차'!$A$1:$P$19"</definedName>
    <definedName name="HTML13_10" hidden="1">""</definedName>
    <definedName name="HTML13_11" hidden="1">1</definedName>
    <definedName name="HTML13_12" hidden="1">"C:\My Documents\98년\영업현황\일일현황-98.2.12.htm"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"'[수주관리98.xls]2월2주차'!$A$1:$P$17"</definedName>
    <definedName name="HTML14_10" hidden="1">""</definedName>
    <definedName name="HTML14_11" hidden="1">1</definedName>
    <definedName name="HTML14_12" hidden="1">"C:\My Documents\98년\영업현황\일일현황-98.2.9.htm"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"'[수주관리98.xls]2월3주차'!$A$1:$P$20"</definedName>
    <definedName name="HTML15_10" hidden="1">""</definedName>
    <definedName name="HTML15_11" hidden="1">1</definedName>
    <definedName name="HTML15_12" hidden="1">"C:\My Documents\98년\영업현황\일일현황-98.2.16.htm"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"'[수주통합관리98_2_21.xls]2월3주차'!$A$1:$I$89"</definedName>
    <definedName name="HTML16_10" hidden="1">""</definedName>
    <definedName name="HTML16_11" hidden="1">1</definedName>
    <definedName name="HTML16_12" hidden="1">"C:\My Documents\98년\영업현황\일일현황-98.2.25.htm"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"'[수주통합관리98_2_21.xls]2월3주차'!$A$4:$H$30"</definedName>
    <definedName name="HTML17_10" hidden="1">""</definedName>
    <definedName name="HTML17_11" hidden="1">1</definedName>
    <definedName name="HTML17_12" hidden="1">"C:\My Documents\98년\영업현황\1월 수주현황.htm"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"'[수주통합관리98_2_21.xls]2월3주차'!$A$32:$I$58"</definedName>
    <definedName name="HTML18_10" hidden="1">""</definedName>
    <definedName name="HTML18_11" hidden="1">1</definedName>
    <definedName name="HTML18_12" hidden="1">"C:\My Documents\98년\영업현황\2월 수주현황(2월25일 현재).htm"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"'[수주통합관리98_2_21.xls]2월3주차'!$A$63:$F$89"</definedName>
    <definedName name="HTML19_10" hidden="1">""</definedName>
    <definedName name="HTML19_11" hidden="1">1</definedName>
    <definedName name="HTML19_12" hidden="1">"C:\My Documents\98년\영업현황\월별현황(2월25일 현재).htm"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"[mnsavg.xls]Sheet1!$A$4:$K$33"</definedName>
    <definedName name="HTML2_10" hidden="1">""</definedName>
    <definedName name="HTML2_11" hidden="1">1</definedName>
    <definedName name="HTML2_12" hidden="1">"C:\My Documents\98년\1월\영업현황\일일현황-98.1.22.htm"</definedName>
    <definedName name="HTML2_2" hidden="1">1</definedName>
    <definedName name="HTML2_3" hidden="1">""</definedName>
    <definedName name="HTML2_4" hidden="1">""</definedName>
    <definedName name="HTML2_5" hidden="1">""</definedName>
    <definedName name="HTML2_6" hidden="1">-4146</definedName>
    <definedName name="HTML2_7" hidden="1">1</definedName>
    <definedName name="HTML2_8" hidden="1">"98-01-22"</definedName>
    <definedName name="HTML2_9" hidden="1">""</definedName>
    <definedName name="HTML20_1" hidden="1">"'[수주통합관리98_2_25.xls]2월4주차'!$A$71:$F$97"</definedName>
    <definedName name="HTML20_10" hidden="1">""</definedName>
    <definedName name="HTML20_11" hidden="1">1</definedName>
    <definedName name="HTML20_12" hidden="1">"C:\My Documents\98년\영업현황\월별현황(2월 마감분).htm"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"'[수주통합관리98_2_25.xls]2월4주차'!$A$4:$H$29"</definedName>
    <definedName name="HTML21_10" hidden="1">""</definedName>
    <definedName name="HTML21_11" hidden="1">1</definedName>
    <definedName name="HTML21_12" hidden="1">"C:\My Documents\98년\영업현황\1월 수주현황(1월 마감분).htm"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"'[수주통합관리98_2_25.xls]2월4주차'!$A$31:$I$66"</definedName>
    <definedName name="HTML22_10" hidden="1">""</definedName>
    <definedName name="HTML22_11" hidden="1">1</definedName>
    <definedName name="HTML22_12" hidden="1">"C:\My Documents\98년\영업현황\1월 수주현황(2월 마감분).htm"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"[수주통합관리98_2_25.xls]보고양식!$A$32:$I$68"</definedName>
    <definedName name="HTML23_10" hidden="1">""</definedName>
    <definedName name="HTML23_11" hidden="1">1</definedName>
    <definedName name="HTML23_12" hidden="1">"C:\My Documents\98년\영업현황\2월 수주현황(2월 마감분).htm"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"[수주통합관리98_2_25.xls]보고양식!$A$73:$F$98"</definedName>
    <definedName name="HTML24_10" hidden="1">""</definedName>
    <definedName name="HTML24_11" hidden="1">1</definedName>
    <definedName name="HTML24_12" hidden="1">"C:\My Documents\98년\영업현황\월별현황(2월 마감분).htm"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"[수주통합관리98_2_25.xls]보고양식!$A$4:$I$29"</definedName>
    <definedName name="HTML25_10" hidden="1">""</definedName>
    <definedName name="HTML25_11" hidden="1">1</definedName>
    <definedName name="HTML25_12" hidden="1">"C:\My Documents\98년\영업현황\1월 수주현황(1월 마감분).htm"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definedName>
    <definedName name="HTML25_9" hidden="1">""</definedName>
    <definedName name="HTML26_1" hidden="1">"[수주통합관리98_2_25.xls]보고양식!$A$31:$K$80"</definedName>
    <definedName name="HTML26_10" hidden="1">""</definedName>
    <definedName name="HTML26_11" hidden="1">1</definedName>
    <definedName name="HTML26_12" hidden="1">"C:\My Documents\98년\영업현황\2월 수주현황(2월 마감분).htm"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"[수주통합관리98_2_25.xls]보고양식!$B$84:$G$109"</definedName>
    <definedName name="HTML27_10" hidden="1">""</definedName>
    <definedName name="HTML27_11" hidden="1">1</definedName>
    <definedName name="HTML27_12" hidden="1">"C:\My Documents\98년\영업현황\월별현황(2월 마감분).htm"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"[수주통합관리98_3_2.xls]보고양식!$B$92:$G$117"</definedName>
    <definedName name="HTML28_10" hidden="1">""</definedName>
    <definedName name="HTML28_11" hidden="1">1</definedName>
    <definedName name="HTML28_12" hidden="1">"C:\My Documents\98년\영업현황\월별현황(2월 마감분).htm"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"[keb97avrg.xls]Sheet1!$A$4:$O$32"</definedName>
    <definedName name="HTML3_10" hidden="1">""</definedName>
    <definedName name="HTML3_11" hidden="1">1</definedName>
    <definedName name="HTML3_12" hidden="1">"C:\My Documents\98년\영업현황\일일현황-98.1.23.htm"</definedName>
    <definedName name="HTML3_2" hidden="1">1</definedName>
    <definedName name="HTML3_3" hidden="1">""</definedName>
    <definedName name="HTML3_4" hidden="1">""</definedName>
    <definedName name="HTML3_5" hidden="1">""</definedName>
    <definedName name="HTML3_6" hidden="1">1</definedName>
    <definedName name="HTML3_7" hidden="1">1</definedName>
    <definedName name="HTML3_8" hidden="1">""</definedName>
    <definedName name="HTML3_9" hidden="1">""</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"[APU97.XLS]INTRA!$A$1:$B$91"</definedName>
    <definedName name="HTML4_10" hidden="1">""</definedName>
    <definedName name="HTML4_11" hidden="1">1</definedName>
    <definedName name="HTML4_12" hidden="1">"C:\My Documents\98년\영업현황\일일현황-98.1.31.htm"</definedName>
    <definedName name="HTML4_2" hidden="1">1</definedName>
    <definedName name="HTML4_3" hidden="1">""</definedName>
    <definedName name="HTML4_4" hidden="1">""</definedName>
    <definedName name="HTML4_5" hidden="1">""</definedName>
    <definedName name="HTML4_6" hidden="1">1</definedName>
    <definedName name="HTML4_7" hidden="1">1</definedName>
    <definedName name="HTML4_8" hidden="1">"98-01-31"</definedName>
    <definedName name="HTML4_9" hidden="1">""</definedName>
    <definedName name="HTML5_1" hidden="1">"[APU97.XLS]INTRA!$D$2:$E$92"</definedName>
    <definedName name="HTML5_10" hidden="1">""</definedName>
    <definedName name="HTML5_11" hidden="1">1</definedName>
    <definedName name="HTML5_12" hidden="1">"C:\My Documents\98년\영업현황\일일현황-98.1.31.v.htm"</definedName>
    <definedName name="HTML5_2" hidden="1">1</definedName>
    <definedName name="HTML5_3" hidden="1">""</definedName>
    <definedName name="HTML5_4" hidden="1">""</definedName>
    <definedName name="HTML5_5" hidden="1">""</definedName>
    <definedName name="HTML5_6" hidden="1">1</definedName>
    <definedName name="HTML5_7" hidden="1">1</definedName>
    <definedName name="HTML5_8" hidden="1">""</definedName>
    <definedName name="HTML5_9" hidden="1">""</definedName>
    <definedName name="HTML6_1" hidden="1">"[APU97.XLS]INTRA!$G$2:$H$92"</definedName>
    <definedName name="HTML6_10" hidden="1">""</definedName>
    <definedName name="HTML6_11" hidden="1">1</definedName>
    <definedName name="HTML6_12" hidden="1">"C:\My Documents\98년\영업현황\일일현황-98.1.31.htm"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"[APU97.XLS]INTRA!$J$2:$K$92"</definedName>
    <definedName name="HTML7_10" hidden="1">""</definedName>
    <definedName name="HTML7_11" hidden="1">1</definedName>
    <definedName name="HTML7_12" hidden="1">"C:\My Documents\98년\영업현황\일일현황-98.1.31.htm"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"[APU97.XLS]INTRA!$M$2:$N$92"</definedName>
    <definedName name="HTML8_10" hidden="1">""</definedName>
    <definedName name="HTML8_11" hidden="1">1</definedName>
    <definedName name="HTML8_12" hidden="1">"C:\My Documents\98년\영업현황\일일현황-98.1.31.htm"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"'[수주관리98.xls]2월'!$A$1:$P$19"</definedName>
    <definedName name="HTML9_10" hidden="1">""</definedName>
    <definedName name="HTML9_11" hidden="1">1</definedName>
    <definedName name="HTML9_12" hidden="1">"C:\My Documents\98년\영업현황\일일현황-98.2.10.htm"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ntrol" localSheetId="73" hidden="1">{"'Edit'!$A$1:$V$2277"}</definedName>
    <definedName name="HTMLControl" hidden="1">{"'Edit'!$A$1:$V$2277"}</definedName>
    <definedName name="HTMLControl2" localSheetId="73" hidden="1">{"'Edit'!$A$1:$V$2277"}</definedName>
    <definedName name="HTMLControl2" hidden="1">{"'Edit'!$A$1:$V$2277"}</definedName>
    <definedName name="HTMLCount" hidden="1">30</definedName>
    <definedName name="HTRH" localSheetId="73" hidden="1">{"'표지'!$B$5"}</definedName>
    <definedName name="HTRH" hidden="1">{"'표지'!$B$5"}</definedName>
    <definedName name="htrhrw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rhrw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wthjwr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HTYGNJYJY" localSheetId="73" hidden="1">{#N/A,#N/A,FALSE,"Actual";#N/A,#N/A,FALSE,"Management Report 2";#N/A,#N/A,FALSE,"Management Report 3";#N/A,#N/A,FALSE,"Ergebnis";#N/A,#N/A,FALSE,"Summary";#N/A,#N/A,FALSE,"Konrzern";#N/A,#N/A,FALSE,"Abweichung Budget-Actuell"}</definedName>
    <definedName name="HTYGNJYJY" hidden="1">{#N/A,#N/A,FALSE,"Actual";#N/A,#N/A,FALSE,"Management Report 2";#N/A,#N/A,FALSE,"Management Report 3";#N/A,#N/A,FALSE,"Ergebnis";#N/A,#N/A,FALSE,"Summary";#N/A,#N/A,FALSE,"Konrzern";#N/A,#N/A,FALSE,"Abweichung Budget-Actuell"}</definedName>
    <definedName name="HTYSRTHY" hidden="1">#REF!</definedName>
    <definedName name="htyuityuiotio" localSheetId="73" hidden="1">{#N/A,#N/A,FALSE,"REPORT"}</definedName>
    <definedName name="htyuityuiotio" hidden="1">{#N/A,#N/A,FALSE,"REPORT"}</definedName>
    <definedName name="HUh" localSheetId="73" hidden="1">{"'Standalone List Price Trends'!$A$1:$X$56"}</definedName>
    <definedName name="HUh" hidden="1">{"'Standalone List Price Trends'!$A$1:$X$56"}</definedName>
    <definedName name="hukh" localSheetId="73" hidden="1">{#N/A,#N/A,FALSE,"P&amp;L";#N/A,#N/A,FALSE,"DL Worksheet";#N/A,#N/A,FALSE,"Ind. Cell";#N/A,#N/A,FALSE,"Capital";#N/A,#N/A,FALSE,"Tooling";#N/A,#N/A,FALSE,"LRP"}</definedName>
    <definedName name="hukh" hidden="1">{#N/A,#N/A,FALSE,"P&amp;L";#N/A,#N/A,FALSE,"DL Worksheet";#N/A,#N/A,FALSE,"Ind. Cell";#N/A,#N/A,FALSE,"Capital";#N/A,#N/A,FALSE,"Tooling";#N/A,#N/A,FALSE,"LRP"}</definedName>
    <definedName name="HUMACAO_HM___DMS_100">#REF!</definedName>
    <definedName name="HUYTR" localSheetId="73" hidden="1">{#N/A,#N/A,FALSE,"Calculator"}</definedName>
    <definedName name="HUYTR" hidden="1">{#N/A,#N/A,FALSE,"Calculator"}</definedName>
    <definedName name="HW">#REF!</definedName>
    <definedName name="hw_discount">#REF!</definedName>
    <definedName name="HWCost">#REF!</definedName>
    <definedName name="HWCostY2">#REF!</definedName>
    <definedName name="HWCostY3">#REF!</definedName>
    <definedName name="HWCostY4">#REF!</definedName>
    <definedName name="HWCostY5">#REF!</definedName>
    <definedName name="HWDiscPrice">#REF!</definedName>
    <definedName name="HWListPrice">#REF!</definedName>
    <definedName name="HWNetPrice">#REF!</definedName>
    <definedName name="HWO" localSheetId="73" hidden="1">{"headcount for Marketing calendar 98",#N/A,FALSE,"Area";"headcount for Marketing for fiscal 1999",#N/A,FALSE,"Area";"headcount for Marketing for Fiscal 2000",#N/A,FALSE,"Area"}</definedName>
    <definedName name="HWO" hidden="1">{"headcount for Marketing calendar 98",#N/A,FALSE,"Area";"headcount for Marketing for fiscal 1999",#N/A,FALSE,"Area";"headcount for Marketing for Fiscal 2000",#N/A,FALSE,"Area"}</definedName>
    <definedName name="HWPerHrLaborCost">#REF!</definedName>
    <definedName name="HWPerHrLaborRate">#REF!</definedName>
    <definedName name="hwrththu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rththu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hwty" localSheetId="73" hidden="1">{"Units A",#N/A,FALSE,"FY95SLS";"Units B",#N/A,FALSE,"FY95SLS"}</definedName>
    <definedName name="hwty" hidden="1">{"Units A",#N/A,FALSE,"FY95SLS";"Units B",#N/A,FALSE,"FY95SLS"}</definedName>
    <definedName name="Hxj">#REF!</definedName>
    <definedName name="HY" localSheetId="73" hidden="1">{#N/A,#N/A,FALSE,"EWB";#N/A,#N/A,FALSE,"EWB-2"}</definedName>
    <definedName name="HY" hidden="1">{#N/A,#N/A,FALSE,"EWB";#N/A,#N/A,FALSE,"EWB-2"}</definedName>
    <definedName name="HYFee">#REF!</definedName>
    <definedName name="HYGF" localSheetId="73" hidden="1">{#N/A,#N/A,FALSE,"Calculator"}</definedName>
    <definedName name="HYGF" hidden="1">{#N/A,#N/A,FALSE,"Calculator"}</definedName>
    <definedName name="HYOI" localSheetId="73" hidden="1">{#N/A,#N/A,FALSE,"Aging Summary";#N/A,#N/A,FALSE,"Ratio Analysis";#N/A,#N/A,FALSE,"Test 120 Day Accts";#N/A,#N/A,FALSE,"Tickmarks"}</definedName>
    <definedName name="HYOI" hidden="1">{#N/A,#N/A,FALSE,"Aging Summary";#N/A,#N/A,FALSE,"Ratio Analysis";#N/A,#N/A,FALSE,"Test 120 Day Accts";#N/A,#N/A,FALSE,"Tickmarks"}</definedName>
    <definedName name="HYP_From">#REF!</definedName>
    <definedName name="HYP_TO">#REF!</definedName>
    <definedName name="Hypertention" localSheetId="73" hidden="1">{#N/A,#N/A,FALSE,"Pharm";#N/A,#N/A,FALSE,"WWCM"}</definedName>
    <definedName name="Hypertention" hidden="1">{#N/A,#N/A,FALSE,"Pharm";#N/A,#N/A,FALSE,"WWCM"}</definedName>
    <definedName name="hypo" localSheetId="73" hidden="1">{#N/A,#N/A,FALSE,"Pharm";#N/A,#N/A,FALSE,"WWCM"}</definedName>
    <definedName name="hypo" hidden="1">{#N/A,#N/A,FALSE,"Pharm";#N/A,#N/A,FALSE,"WWCM"}</definedName>
    <definedName name="HYPT">#REF!</definedName>
    <definedName name="HYT" localSheetId="73" hidden="1">{#N/A,#N/A,FALSE,"Report 2";#N/A,#N/A,FALSE,"Report 3";#N/A,#N/A,FALSE,"Konrzern"}</definedName>
    <definedName name="HYT" hidden="1">{#N/A,#N/A,FALSE,"Report 2";#N/A,#N/A,FALSE,"Report 3";#N/A,#N/A,FALSE,"Konrzern"}</definedName>
    <definedName name="HYTR" localSheetId="73" hidden="1">{#N/A,#N/A,FALSE,"Calculator"}</definedName>
    <definedName name="HYTR" hidden="1">{#N/A,#N/A,FALSE,"Calculator"}</definedName>
    <definedName name="hzdrfg" localSheetId="73" hidden="1">{#N/A,#N/A,FALSE,"Aging Summary";#N/A,#N/A,FALSE,"Ratio Analysis";#N/A,#N/A,FALSE,"Test 120 Day Accts";#N/A,#N/A,FALSE,"Tickmarks"}</definedName>
    <definedName name="hzdrfg" hidden="1">{#N/A,#N/A,FALSE,"Aging Summary";#N/A,#N/A,FALSE,"Ratio Analysis";#N/A,#N/A,FALSE,"Test 120 Day Accts";#N/A,#N/A,FALSE,"Tickmarks"}</definedName>
    <definedName name="i"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aia" localSheetId="73" hidden="1">{"TotalGeralDespesasPorArea",#N/A,FALSE,"VinculosAccessEfetivo"}</definedName>
    <definedName name="iaia" hidden="1">{"TotalGeralDespesasPorArea",#N/A,FALSE,"VinculosAccessEfetivo"}</definedName>
    <definedName name="IAM" hidden="1">#REF!</definedName>
    <definedName name="IBES_FY0">#REF!</definedName>
    <definedName name="IBESDate">#REF!</definedName>
    <definedName name="ibesgrowth" hidden="1">#REF!</definedName>
    <definedName name="ibestable" hidden="1">#REF!</definedName>
    <definedName name="IBFP">#REF!</definedName>
    <definedName name="IBFP2">#REF!</definedName>
    <definedName name="ICMemo">#REF!</definedName>
    <definedName name="ICMS_Fuel">#REF!</definedName>
    <definedName name="ICT">#REF!</definedName>
    <definedName name="IDD_SharesOutstanding">#REF!</definedName>
    <definedName name="idiot" localSheetId="73" hidden="1">{#N/A,#N/A,FALSE,"Aging Summary";#N/A,#N/A,FALSE,"Ratio Analysis";#N/A,#N/A,FALSE,"Test 120 Day Accts";#N/A,#N/A,FALSE,"Tickmarks"}</definedName>
    <definedName name="idiot" hidden="1">{#N/A,#N/A,FALSE,"Aging Summary";#N/A,#N/A,FALSE,"Ratio Analysis";#N/A,#N/A,FALSE,"Test 120 Day Accts";#N/A,#N/A,FALSE,"Tickmarks"}</definedName>
    <definedName name="IDN">#REF!</definedName>
    <definedName name="IER">#REF!</definedName>
    <definedName name="IFN">#REF!</definedName>
    <definedName name="II"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II"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IICh">#REF!</definedName>
    <definedName name="IICh2">#REF!</definedName>
    <definedName name="iii" hidden="1">#REF!</definedName>
    <definedName name="IIII" localSheetId="73" hidden="1">{"data",#N/A,FALSE,"Ratios";"ratios",#N/A,FALSE,"Ratios"}</definedName>
    <definedName name="IIII" hidden="1">{"data",#N/A,FALSE,"Ratios";"ratios",#N/A,FALSE,"Ratios"}</definedName>
    <definedName name="IIIII"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IIIIIIIII" localSheetId="73" hidden="1">{#N/A,#N/A,FALSE,"Form 912a-1";#N/A,#N/A,FALSE,"Form 912a-2";#N/A,#N/A,FALSE,"Form 914";#N/A,#N/A,FALSE,"F-910-C";#N/A,#N/A,FALSE,"Firmas";#N/A,#N/A,FALSE,"Memo"}</definedName>
    <definedName name="IIIIIIIIII" hidden="1">{#N/A,#N/A,FALSE,"Form 912a-1";#N/A,#N/A,FALSE,"Form 912a-2";#N/A,#N/A,FALSE,"Form 914";#N/A,#N/A,FALSE,"F-910-C";#N/A,#N/A,FALSE,"Firmas";#N/A,#N/A,FALSE,"Memo"}</definedName>
    <definedName name="IIIIIIIIIIII" localSheetId="73" hidden="1">{"data",#N/A,FALSE,"Ratios";"ratios",#N/A,FALSE,"Ratios"}</definedName>
    <definedName name="IIIIIIIIIIII" hidden="1">{"data",#N/A,FALSE,"Ratios";"ratios",#N/A,FALSE,"Ratios"}</definedName>
    <definedName name="iiiiiiiiiiiiiiii"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 localSheetId="73" hidden="1">{#N/A,#N/A,FALSE,"Aging Summary";#N/A,#N/A,FALSE,"Ratio Analysis";#N/A,#N/A,FALSE,"Test 120 Day Accts";#N/A,#N/A,FALSE,"Tickmarks"}</definedName>
    <definedName name="iiiiiiiiiiiiiiiiiiiiiiiiiii" hidden="1">{#N/A,#N/A,FALSE,"Aging Summary";#N/A,#N/A,FALSE,"Ratio Analysis";#N/A,#N/A,FALSE,"Test 120 Day Accts";#N/A,#N/A,FALSE,"Tickmarks"}</definedName>
    <definedName name="iiiiiiiiiiiiiiiiiiiiiiiiiiiiiiiiiiii"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iiiiiiiiiiiiiiiiiiiiiiiiiiiiiiiiii"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iikk"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iikk"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ik" localSheetId="73" hidden="1">{"Results Worksheets",#N/A,FALSE,"RESULTS"}</definedName>
    <definedName name="ik" hidden="1">{"Results Worksheets",#N/A,FALSE,"RESULTS"}</definedName>
    <definedName name="ileana" localSheetId="73" hidden="1">{"data",#N/A,FALSE,"Ratios";"ratios",#N/A,FALSE,"Ratios"}</definedName>
    <definedName name="ileana" hidden="1">{"data",#N/A,FALSE,"Ratios";"ratios",#N/A,FALSE,"Ratios"}</definedName>
    <definedName name="ileana2" localSheetId="73" hidden="1">{"data",#N/A,FALSE,"Ratios";"ratios",#N/A,FALSE,"Ratios"}</definedName>
    <definedName name="ileana2" hidden="1">{"data",#N/A,FALSE,"Ratios";"ratios",#N/A,FALSE,"Ratios"}</definedName>
    <definedName name="ileana5" localSheetId="73" hidden="1">{"data",#N/A,FALSE,"Ratios";"ratios",#N/A,FALSE,"Ratios"}</definedName>
    <definedName name="ileana5" hidden="1">{"data",#N/A,FALSE,"Ratios";"ratios",#N/A,FALSE,"Ratios"}</definedName>
    <definedName name="ileanaii" localSheetId="73" hidden="1">{"data",#N/A,FALSE,"Ratios";"ratios",#N/A,FALSE,"Ratios"}</definedName>
    <definedName name="ileanaii" hidden="1">{"data",#N/A,FALSE,"Ratios";"ratios",#N/A,FALSE,"Ratios"}</definedName>
    <definedName name="ileanaiii" localSheetId="73" hidden="1">{"data",#N/A,FALSE,"Ratios";"ratios",#N/A,FALSE,"Ratios"}</definedName>
    <definedName name="ileanaiii" hidden="1">{"data",#N/A,FALSE,"Ratios";"ratios",#N/A,FALSE,"Ratios"}</definedName>
    <definedName name="ILGA">#REF!</definedName>
    <definedName name="im" localSheetId="73" hidden="1">{#N/A,#N/A,FALSE,"ENERGIA";#N/A,#N/A,FALSE,"PERDIDAS";#N/A,#N/A,FALSE,"CLIENTES";#N/A,#N/A,FALSE,"ESTADO";#N/A,#N/A,FALSE,"TECNICA"}</definedName>
    <definedName name="im" hidden="1">{#N/A,#N/A,FALSE,"ENERGIA";#N/A,#N/A,FALSE,"PERDIDAS";#N/A,#N/A,FALSE,"CLIENTES";#N/A,#N/A,FALSE,"ESTADO";#N/A,#N/A,FALSE,"TECNICA"}</definedName>
    <definedName name="ime" localSheetId="73" hidden="1">{#N/A,#N/A,FALSE,"LLAVE";#N/A,#N/A,FALSE,"EERR";#N/A,#N/A,FALSE,"ESP";#N/A,#N/A,FALSE,"EOAF";#N/A,#N/A,FALSE,"CASH";#N/A,#N/A,FALSE,"FINANZAS";#N/A,#N/A,FALSE,"DEUDA";#N/A,#N/A,FALSE,"INVERSION";#N/A,#N/A,FALSE,"PERSONAL"}</definedName>
    <definedName name="ime" hidden="1">{#N/A,#N/A,FALSE,"LLAVE";#N/A,#N/A,FALSE,"EERR";#N/A,#N/A,FALSE,"ESP";#N/A,#N/A,FALSE,"EOAF";#N/A,#N/A,FALSE,"CASH";#N/A,#N/A,FALSE,"FINANZAS";#N/A,#N/A,FALSE,"DEUDA";#N/A,#N/A,FALSE,"INVERSION";#N/A,#N/A,FALSE,"PERSONAL"}</definedName>
    <definedName name="Img_ML_1t5s6u1f" hidden="1">"IMG_10"</definedName>
    <definedName name="Img_ML_3c7g1a7g" hidden="1">"IMG_6"</definedName>
    <definedName name="Img_ML_3p5d9q5j" hidden="1">"IMG_5"</definedName>
    <definedName name="Img_ML_5e7g5e5e" hidden="1">"IMG_5"</definedName>
    <definedName name="Img_ML_7g5e5e2b" hidden="1">"IMG_2"</definedName>
    <definedName name="Img_ML_7n6h3t1t" hidden="1">"IMG_5"</definedName>
    <definedName name="Img_ML_8b9j5t1p" hidden="1">"IMG_12"</definedName>
    <definedName name="Img_ML_8h5e9i3c" hidden="1">"IMG_5"</definedName>
    <definedName name="Img_ML_8h7g4d4d" hidden="1">"IMG_3"</definedName>
    <definedName name="Img_ML_8r1k8t4y" hidden="1">"IMG_5"</definedName>
    <definedName name="Img_Production_Breakdown" hidden="1">"IMG_3"</definedName>
    <definedName name="Img_Weekly_Chart">"IMG_10"</definedName>
    <definedName name="IMP_ELIMINACIONES">#REF!</definedName>
    <definedName name="ImpliedFX">#REF!</definedName>
    <definedName name="IMPOPCION">#REF!</definedName>
    <definedName name="import_bob" localSheetId="73" hidden="1">{#N/A,#N/A,FALSE,"Main Table"}</definedName>
    <definedName name="import_bob" hidden="1">{#N/A,#N/A,FALSE,"Main Table"}</definedName>
    <definedName name="import_Data2" localSheetId="73" hidden="1">{"'Demand Units'!$Z$2:$AF$53"}</definedName>
    <definedName name="import_Data2" hidden="1">{"'Demand Units'!$Z$2:$AF$53"}</definedName>
    <definedName name="import_frequency" localSheetId="73">{"Annually";"Semi-Annually";"Quarterly";"Bi-Monthly";"Monthly";"Bi-Weekly";"Weekly"}</definedName>
    <definedName name="import_frequency">{"Annually";"Semi-Annually";"Quarterly";"Bi-Monthly";"Monthly";"Bi-Weekly";"Weekly"}</definedName>
    <definedName name="import_HTML_Control" localSheetId="73" hidden="1">{"'Demand Units'!$Z$2:$AF$53"}</definedName>
    <definedName name="import_HTML_Control" hidden="1">{"'Demand Units'!$Z$2:$AF$53"}</definedName>
    <definedName name="import_Q3vsSeg" localSheetId="73" hidden="1">{"Monthly6Q",#N/A,FALSE,"0614ESL"}</definedName>
    <definedName name="import_Q3vsSeg" hidden="1">{"Monthly6Q",#N/A,FALSE,"0614ESL"}</definedName>
    <definedName name="import_wrn.all." localSheetId="73" hidden="1">{#N/A,#N/A,FALSE,"Time Warner";#N/A,#N/A,FALSE,"Entertainment Group";#N/A,#N/A,FALSE,"EBITDA";#N/A,#N/A,FALSE,"Notes"}</definedName>
    <definedName name="import_wrn.all." hidden="1">{#N/A,#N/A,FALSE,"Time Warner";#N/A,#N/A,FALSE,"Entertainment Group";#N/A,#N/A,FALSE,"EBITDA";#N/A,#N/A,FALSE,"Notes"}</definedName>
    <definedName name="import_wrn.CONSOLIDATION." localSheetId="73" hidden="1">{"PAGE1",#N/A,FALSE,"Consolidation";"PAGE2",#N/A,FALSE,"Consolidation";"PAGE3",#N/A,FALSE,"Consolidation";"PAGE4",#N/A,FALSE,"Consolidation";"PAGE5",#N/A,FALSE,"Consolidation";"PAGE6",#N/A,FALSE,"Consolidation";"PAGE7",#N/A,FALSE,"Consolidation"}</definedName>
    <definedName name="import_wrn.CONSOLIDATION." hidden="1">{"PAGE1",#N/A,FALSE,"Consolidation";"PAGE2",#N/A,FALSE,"Consolidation";"PAGE3",#N/A,FALSE,"Consolidation";"PAGE4",#N/A,FALSE,"Consolidation";"PAGE5",#N/A,FALSE,"Consolidation";"PAGE6",#N/A,FALSE,"Consolidation";"PAGE7",#N/A,FALSE,"Consolidation"}</definedName>
    <definedName name="import_wrn.Employee._.by._.CBU." localSheetId="73" hidden="1">{#N/A,#N/A,FALSE,"Main Table"}</definedName>
    <definedName name="import_wrn.Employee._.by._.CBU." hidden="1">{#N/A,#N/A,FALSE,"Main Table"}</definedName>
    <definedName name="import_wrn.esl." localSheetId="73" hidden="1">{"Monthly6Q",#N/A,FALSE,"0614ESL"}</definedName>
    <definedName name="import_wrn.esl." hidden="1">{"Monthly6Q",#N/A,FALSE,"0614ESL"}</definedName>
    <definedName name="import_wrn.Main._.Report._.All._.Sections." localSheetId="7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import_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import_wrn.Summary." localSheetId="73" hidden="1">{"Print Summary",#N/A,FALSE,"Bal_Graphs";"Print Summary",#N/A,FALSE,"DCF";"Print Summary",#N/A,FALSE,"Graphs";"Print Summary",#N/A,FALSE,"Summary"}</definedName>
    <definedName name="import_wrn.Summary." hidden="1">{"Print Summary",#N/A,FALSE,"Bal_Graphs";"Print Summary",#N/A,FALSE,"DCF";"Print Summary",#N/A,FALSE,"Graphs";"Print Summary",#N/A,FALSE,"Summary"}</definedName>
    <definedName name="import_www" localSheetId="73" hidden="1">{#N/A,#N/A,FALSE,"Main Table"}</definedName>
    <definedName name="import_www" hidden="1">{#N/A,#N/A,FALSE,"Main Table"}</definedName>
    <definedName name="Impp_Qtr1_Amt9" hidden="1">#REF!</definedName>
    <definedName name="Impp_Qtr2_Amt9" hidden="1">#REF!</definedName>
    <definedName name="Impp_Qtr3_Amt9" hidden="1">#REF!</definedName>
    <definedName name="Impp_Qtr4_Amt9" hidden="1">#REF!</definedName>
    <definedName name="Impp_Ye_Amt9" hidden="1">#REF!</definedName>
    <definedName name="in" localSheetId="73" hidden="1">{#N/A,#N/A,FALSE,"입주관리"}</definedName>
    <definedName name="in" hidden="1">{#N/A,#N/A,FALSE,"입주관리"}</definedName>
    <definedName name="in_2000">#REF!</definedName>
    <definedName name="in_2001">#REF!</definedName>
    <definedName name="in_2002">#REF!</definedName>
    <definedName name="in_2003">#REF!</definedName>
    <definedName name="in_2004">#REF!</definedName>
    <definedName name="INC_99">#REF!</definedName>
    <definedName name="INC_AFTER_TAX" hidden="1">"INC_AFTER_TAX"</definedName>
    <definedName name="INC_AVAIL_EXCL" hidden="1">"INC_AVAIL_EXCL"</definedName>
    <definedName name="INC_AVAIL_INCL" hidden="1">"INC_AVAIL_INCL"</definedName>
    <definedName name="INC_BEFORE_TAX" hidden="1">"INC_BEFORE_TAX"</definedName>
    <definedName name="INC_TAX" hidden="1">"INC_TAX"</definedName>
    <definedName name="INC_TAX_EXCL" hidden="1">"INC_TAX_EXCL"</definedName>
    <definedName name="INCENT_MULTIPLE">#REF!</definedName>
    <definedName name="INCEPTION_DATE">#REF!</definedName>
    <definedName name="IncludeList">#REF!</definedName>
    <definedName name="income">#REF!</definedName>
    <definedName name="income_2001">#REF!</definedName>
    <definedName name="Income_202" localSheetId="73" hidden="1">{#N/A,#N/A,FALSE,"A";#N/A,#N/A,FALSE,"B"}</definedName>
    <definedName name="Income_202" hidden="1">{#N/A,#N/A,FALSE,"A";#N/A,#N/A,FALSE,"B"}</definedName>
    <definedName name="Income_Statement2">#REF!</definedName>
    <definedName name="Income_Taxes">#REF!</definedName>
    <definedName name="income2000">#REF!</definedName>
    <definedName name="income2002">#REF!</definedName>
    <definedName name="IncomeStatementData">#REF!</definedName>
    <definedName name="IncomeTaxes">#REF!</definedName>
    <definedName name="incrementaltax" localSheetId="27">'C-11'!#REF!</definedName>
    <definedName name="incrementaltax" localSheetId="1">#REF!</definedName>
    <definedName name="incrementaltax">[6]Income!$E$87</definedName>
    <definedName name="IND">#REF!</definedName>
    <definedName name="Indefinite">#REF!</definedName>
    <definedName name="IndexNames" localSheetId="73" hidden="1">Indexn1,IndexN2</definedName>
    <definedName name="IndexNames" localSheetId="5" hidden="1">Indexn1,IndexN2</definedName>
    <definedName name="IndexNames" hidden="1">Indexn1,IndexN2</definedName>
    <definedName name="indexx" localSheetId="73" hidden="1">Indexx1,Indexx2</definedName>
    <definedName name="indexx" localSheetId="5" hidden="1">Indexx1,Indexx2</definedName>
    <definedName name="indexx" hidden="1">Indexx1,Indexx2</definedName>
    <definedName name="IndustryGroup">#REF!</definedName>
    <definedName name="Inflation">0</definedName>
    <definedName name="inflList" hidden="1">"00000000000000000000000000000000000000000000000000000000000000000000000000000000000000000000000000000000000000000000000000000000000000000000000000000000000000000000000000000000000000000000000000000000"</definedName>
    <definedName name="Info_Correct_As_Is">"ExEmpStatus2"</definedName>
    <definedName name="Info1">#REF!</definedName>
    <definedName name="Info10A">#REF!</definedName>
    <definedName name="Info10B">#REF!</definedName>
    <definedName name="Info2">#REF!</definedName>
    <definedName name="Info3">#REF!</definedName>
    <definedName name="Info4A">#REF!</definedName>
    <definedName name="Info4B">#REF!</definedName>
    <definedName name="Info5A">#REF!</definedName>
    <definedName name="Info5B">#REF!</definedName>
    <definedName name="Info6A">#REF!</definedName>
    <definedName name="Info6B">#REF!</definedName>
    <definedName name="Info7A">#REF!</definedName>
    <definedName name="Info7B">#REF!</definedName>
    <definedName name="Info8A">#REF!</definedName>
    <definedName name="Info8B">#REF!</definedName>
    <definedName name="Info9A">#REF!</definedName>
    <definedName name="Info9B">#REF!</definedName>
    <definedName name="InfoLabel1">#REF!</definedName>
    <definedName name="InfoLabel10">#REF!</definedName>
    <definedName name="InfoLabel2">#REF!</definedName>
    <definedName name="InfoLabel3">#REF!</definedName>
    <definedName name="InfoLabel4">#REF!</definedName>
    <definedName name="InfoLabel5">#REF!</definedName>
    <definedName name="InfoLabel6">#REF!</definedName>
    <definedName name="InfoLabel7">#REF!</definedName>
    <definedName name="InfoLabel8">#REF!</definedName>
    <definedName name="InfoLabel9">#REF!</definedName>
    <definedName name="inform"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orm"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Infra" localSheetId="73" hidden="1">{"'Quadro'!$A$4:$BG$78"}</definedName>
    <definedName name="Infra" hidden="1">{"'Quadro'!$A$4:$BG$78"}</definedName>
    <definedName name="INICIO">#REF!</definedName>
    <definedName name="InitializeCommand">"$d$1"</definedName>
    <definedName name="INN">#REF!</definedName>
    <definedName name="innlist">#REF!</definedName>
    <definedName name="inns">#REF!</definedName>
    <definedName name="INPUT">#REF!</definedName>
    <definedName name="InputAnn">#REF!,#REF!,#REF!,#REF!,#REF!,#REF!,#REF!,#REF!,#REF!,#REF!</definedName>
    <definedName name="InputLookUp">#REF!</definedName>
    <definedName name="InputQtr">#REF!,#REF!,#REF!,#REF!,#REF!,#REF!,#REF!</definedName>
    <definedName name="InputSheetDialogBox">"Edit Box 4"</definedName>
    <definedName name="ins">#REF!</definedName>
    <definedName name="inside">#REF!</definedName>
    <definedName name="InsPrice">#REF!</definedName>
    <definedName name="Inst\CommPerHrLaborCost">#REF!</definedName>
    <definedName name="Inst\CommPerHrLaborRate">#REF!</definedName>
    <definedName name="Inst_Hourly">#REF!</definedName>
    <definedName name="InstCost">#REF!</definedName>
    <definedName name="InstCostY2">#REF!</definedName>
    <definedName name="InstCostY3">#REF!</definedName>
    <definedName name="InstCostY4">#REF!</definedName>
    <definedName name="InstCostY5">#REF!</definedName>
    <definedName name="InstListPrice">#REF!</definedName>
    <definedName name="InstMarkupPct_cost">#REF!</definedName>
    <definedName name="InstMarkupPct_list">#REF!</definedName>
    <definedName name="InstMarkupPct_net">#REF!</definedName>
    <definedName name="InstNetPrice">#REF!</definedName>
    <definedName name="Insurance">#REF!</definedName>
    <definedName name="Insurance_Exp">#REF!</definedName>
    <definedName name="Int">#REF!</definedName>
    <definedName name="int.switch">#REF!</definedName>
    <definedName name="Int_Cons">#REF!</definedName>
    <definedName name="Int_Norte">#REF!</definedName>
    <definedName name="Int_Sur">#REF!</definedName>
    <definedName name="IntangibleAssets">#REF!</definedName>
    <definedName name="INTANGIBLES_NET" hidden="1">"INTANGIBLES_NET"</definedName>
    <definedName name="integri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ntegri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INTER_PRICE">#REF!</definedName>
    <definedName name="interchange">#REF!</definedName>
    <definedName name="Intercolijst">#REF!</definedName>
    <definedName name="Intercompany_Costs">#REF!</definedName>
    <definedName name="Intercompany_Revenue">#REF!</definedName>
    <definedName name="interconnection" localSheetId="73" hidden="1">{#N/A,#N/A,FALSE,"MAIN";#N/A,#N/A,FALSE,"MK_ASS_B";#N/A,#N/A,FALSE,"MK_ASS_R";#N/A,#N/A,FALSE,"TR_ASS_B";#N/A,#N/A,FALSE,"TR_ASS_R";#N/A,#N/A,FALSE,"ROAMING";#N/A,#N/A,FALSE,"PR_ASS_B";#N/A,#N/A,FALSE,"PR_ASS_R";#N/A,#N/A,FALSE,"PR_ASS_S"}</definedName>
    <definedName name="interconnection" hidden="1">{#N/A,#N/A,FALSE,"MAIN";#N/A,#N/A,FALSE,"MK_ASS_B";#N/A,#N/A,FALSE,"MK_ASS_R";#N/A,#N/A,FALSE,"TR_ASS_B";#N/A,#N/A,FALSE,"TR_ASS_R";#N/A,#N/A,FALSE,"ROAMING";#N/A,#N/A,FALSE,"PR_ASS_B";#N/A,#N/A,FALSE,"PR_ASS_R";#N/A,#N/A,FALSE,"PR_ASS_S"}</definedName>
    <definedName name="INTERESES">#REF!</definedName>
    <definedName name="Interest" localSheetId="73">IF(#REF!&lt;&gt;"",#REF!*'Final Revision'!Periodic_rate,"")</definedName>
    <definedName name="Interest">IF(#REF!&lt;&gt;"",#REF!*Periodic_rate,"")</definedName>
    <definedName name="INTEREST_EXP_NET" hidden="1">"INTEREST_EXP_NET"</definedName>
    <definedName name="INTEREST_EXP_NON" hidden="1">"INTEREST_EXP_NON"</definedName>
    <definedName name="INTEREST_EXP_SUPPL" hidden="1">"INTEREST_EXP_SUPPL"</definedName>
    <definedName name="INTEREST_INC" hidden="1">"INTEREST_INC"</definedName>
    <definedName name="INTEREST_INC_10K" hidden="1">"INTEREST_INC_10K"</definedName>
    <definedName name="INTEREST_INC_10Q" hidden="1">"INTEREST_INC_10Q"</definedName>
    <definedName name="INTEREST_INC_10Q1" hidden="1">"INTEREST_INC_10Q1"</definedName>
    <definedName name="INTEREST_INC_NON" hidden="1">"INTEREST_INC_NON"</definedName>
    <definedName name="Interest_Rate">#REF!</definedName>
    <definedName name="InterestExpense">#REF!</definedName>
    <definedName name="InterestIncome">#REF!</definedName>
    <definedName name="INTERESTS">#REF!</definedName>
    <definedName name="INTERFACE_">#REF!</definedName>
    <definedName name="INTERFACE1">#REF!</definedName>
    <definedName name="InterimMonth">#REF!</definedName>
    <definedName name="International_Inbound_Interconnect">#REF!</definedName>
    <definedName name="International_Outbound_Interconnect">#REF!</definedName>
    <definedName name="internet" localSheetId="73" hidden="1">{"data",#N/A,FALSE,"Ratios";"ratios",#N/A,FALSE,"Ratios"}</definedName>
    <definedName name="internet" hidden="1">{"data",#N/A,FALSE,"Ratios";"ratios",#N/A,FALSE,"Ratios"}</definedName>
    <definedName name="intexp">#REF!</definedName>
    <definedName name="IntroPrintArea" hidden="1">#REF!</definedName>
    <definedName name="inv">#REF!</definedName>
    <definedName name="INV_ECON_MENSAL" localSheetId="73" hidden="1">{#N/A,#N/A,FALSE,"DEF1";#N/A,#N/A,FALSE,"DEF2";#N/A,#N/A,FALSE,"DEF3"}</definedName>
    <definedName name="INV_ECON_MENSAL" hidden="1">{#N/A,#N/A,FALSE,"DEF1";#N/A,#N/A,FALSE,"DEF2";#N/A,#N/A,FALSE,"DEF3"}</definedName>
    <definedName name="inv_financ_Mensal_desemb" localSheetId="73" hidden="1">{#N/A,#N/A,FALSE,"DEF1";#N/A,#N/A,FALSE,"DEF2";#N/A,#N/A,FALSE,"DEF3"}</definedName>
    <definedName name="inv_financ_Mensal_desemb" hidden="1">{#N/A,#N/A,FALSE,"DEF1";#N/A,#N/A,FALSE,"DEF2";#N/A,#N/A,FALSE,"DEF3"}</definedName>
    <definedName name="invcap" hidden="1">#REF!</definedName>
    <definedName name="invcap2" hidden="1">#REF!</definedName>
    <definedName name="inve">#REF!</definedName>
    <definedName name="Inventories">#REF!</definedName>
    <definedName name="inventory">#REF!</definedName>
    <definedName name="INVENTORY_TURNS" hidden="1">"INVENTORY_TURNS"</definedName>
    <definedName name="Invested_Proceeds">#REF!</definedName>
    <definedName name="InvestmentsInUnconsolidatedAffiliates">#REF!</definedName>
    <definedName name="INVOICE_COUNT">#REF!</definedName>
    <definedName name="invs">#REF!</definedName>
    <definedName name="InvStatus">#REF!</definedName>
    <definedName name="io"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2" localSheetId="73" hidden="1">{"Pound Sterling",#N/A,TRUE,"PPD";"Pound Sterling",#N/A,TRUE,"Anaquest";"Pound Sterling",#N/A,TRUE,"Delta";"Pound Sterling",#N/A,TRUE,"INO"}</definedName>
    <definedName name="io_2" hidden="1">{"Pound Sterling",#N/A,TRUE,"PPD";"Pound Sterling",#N/A,TRUE,"Anaquest";"Pound Sterling",#N/A,TRUE,"Delta";"Pound Sterling",#N/A,TRUE,"INO"}</definedName>
    <definedName name="IOF_Cambio">#REF!</definedName>
    <definedName name="ion" localSheetId="73" hidden="1">{#N/A,#N/A,FALSE,"Hip.Bas";#N/A,#N/A,FALSE,"ventas";#N/A,#N/A,FALSE,"ingre-Año";#N/A,#N/A,FALSE,"ventas-Año";#N/A,#N/A,FALSE,"Costepro";#N/A,#N/A,FALSE,"inversion";#N/A,#N/A,FALSE,"personal";#N/A,#N/A,FALSE,"Gastos-V";#N/A,#N/A,FALSE,"Circulante";#N/A,#N/A,FALSE,"CONSOLI";#N/A,#N/A,FALSE,"Es-Fin";#N/A,#N/A,FALSE,"Margen-P"}</definedName>
    <definedName name="ion" hidden="1">{#N/A,#N/A,FALSE,"Hip.Bas";#N/A,#N/A,FALSE,"ventas";#N/A,#N/A,FALSE,"ingre-Año";#N/A,#N/A,FALSE,"ventas-Año";#N/A,#N/A,FALSE,"Costepro";#N/A,#N/A,FALSE,"inversion";#N/A,#N/A,FALSE,"personal";#N/A,#N/A,FALSE,"Gastos-V";#N/A,#N/A,FALSE,"Circulante";#N/A,#N/A,FALSE,"CONSOLI";#N/A,#N/A,FALSE,"Es-Fin";#N/A,#N/A,FALSE,"Margen-P"}</definedName>
    <definedName name="iotyud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tyud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OUs" localSheetId="27">'C-11'!#REF!</definedName>
    <definedName name="IOUs" localSheetId="1">#REF!</definedName>
    <definedName name="IOUs">[6]Backend!$F$2:$F$6</definedName>
    <definedName name="IP" localSheetId="73" hidden="1">{#N/A,#N/A,FALSE,"Pharm";#N/A,#N/A,FALSE,"WWCM"}</definedName>
    <definedName name="IP" hidden="1">{#N/A,#N/A,FALSE,"Pharm";#N/A,#N/A,FALSE,"WWCM"}</definedName>
    <definedName name="IPIC" localSheetId="73"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IPIC"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IPO">#REF!</definedName>
    <definedName name="IPRD_mites" localSheetId="73" hidden="1">{"bs",#N/A,FALSE,"SCF"}</definedName>
    <definedName name="IPRD_mites" hidden="1">{"bs",#N/A,FALSE,"SCF"}</definedName>
    <definedName name="IPRD_mites_1" localSheetId="73" hidden="1">{"bs",#N/A,FALSE,"SCF"}</definedName>
    <definedName name="IPRD_mites_1" hidden="1">{"bs",#N/A,FALSE,"SCF"}</definedName>
    <definedName name="IPRD_Pollen" localSheetId="73" hidden="1">{"bs",#N/A,FALSE,"SCF"}</definedName>
    <definedName name="IPRD_Pollen" hidden="1">{"bs",#N/A,FALSE,"SCF"}</definedName>
    <definedName name="IPRD_Pollen_1" localSheetId="73" hidden="1">{"bs",#N/A,FALSE,"SCF"}</definedName>
    <definedName name="IPRD_Pollen_1" hidden="1">{"bs",#N/A,FALSE,"SCF"}</definedName>
    <definedName name="IPS" localSheetId="73" hidden="1">{#N/A,#N/A,FALSE,"Presentation by Unit";#N/A,#N/A,FALSE,"Presentation by BD";#N/A,#N/A,FALSE,"Presentation Split by Biggest U";#N/A,#N/A,FALSE,"Presentation Split by Area";#N/A,#N/A,FALSE,"Presentation Split by BD"}</definedName>
    <definedName name="IPS" hidden="1">{#N/A,#N/A,FALSE,"Presentation by Unit";#N/A,#N/A,FALSE,"Presentation by BD";#N/A,#N/A,FALSE,"Presentation Split by Biggest U";#N/A,#N/A,FALSE,"Presentation Split by Area";#N/A,#N/A,FALSE,"Presentation Split by BD"}</definedName>
    <definedName name="Iq" hidden="1">39499.6500925926</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COUNT_CHANGE" hidden="1">"c1449"</definedName>
    <definedName name="IQ_ACCOUNT_CHANGE1" hidden="1">"c413"</definedName>
    <definedName name="IQ_ACCOUNTING_STANDARD">"c4539"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"c2657"</definedName>
    <definedName name="IQ_ACCUMULATED_PENSION_OBLIGATION_FOREIGN">"c2665"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D" hidden="1">"c7"</definedName>
    <definedName name="IQ_ADD_PAID_IN" hidden="1">"c1344"</definedName>
    <definedName name="IQ_ADDIN" hidden="1">"AUTO"</definedName>
    <definedName name="IQ_ADDITIONAL_NON_INT_INC_FDIC" hidden="1">"c6574"</definedName>
    <definedName name="IQ_ADJ_AVG_BANK_ASSETS">"c2671"</definedName>
    <definedName name="IQ_ADJUSTABLE_RATE_LOANS_FDIC" hidden="1">"c6375"</definedName>
    <definedName name="IQ_ADMIN_RATIO">"c2784"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"c1591"</definedName>
    <definedName name="IQ_AMORTIZED_COST_FDIC" hidden="1">"c6426"</definedName>
    <definedName name="IQ_AMT_OUT">"c2145"</definedName>
    <definedName name="IQ_ANNU_DISTRIBUTION_UNIT">"c3004"</definedName>
    <definedName name="IQ_ANNUAL_DIVIDEND" hidden="1">"c229"</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HELD_FDIC" hidden="1">"c6305"</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 hidden="1">"c1539"</definedName>
    <definedName name="IQ_AUDITOR_OPINION" hidden="1">"c1540"</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"c5315"</definedName>
    <definedName name="IQ_AVG_BROKER_REC_REUT">"c3630"</definedName>
    <definedName name="IQ_AVG_DAILY_VOL" hidden="1">"c65"</definedName>
    <definedName name="IQ_AVG_INDUSTRY_REC">"c4455"</definedName>
    <definedName name="IQ_AVG_INDUSTRY_REC_NO">"c4454"</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"c2544"</definedName>
    <definedName name="IQ_BANK_DEBT_PCT">"c2545"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 hidden="1">"c87"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"c2183"</definedName>
    <definedName name="IQ_BOND_COUPON_TYPE">"c2184"</definedName>
    <definedName name="IQ_BOND_PRICE">"c2162"</definedName>
    <definedName name="IQ_BONDRATING_FITCH" hidden="1">"c223"</definedName>
    <definedName name="IQ_BONDRATING_FITCH_DATE" hidden="1">"c241"</definedName>
    <definedName name="IQ_BONDRATING_MOODYS" hidden="1">"IQ_BONDRATING_MOODYS"</definedName>
    <definedName name="IQ_BONDRATING_SP" hidden="1">"c224"</definedName>
    <definedName name="IQ_BONDRATING_SP_DATE" hidden="1">"c242"</definedName>
    <definedName name="IQ_BOOK_VALUE" hidden="1">"c68"</definedName>
    <definedName name="IQ_BROK_COMISSION" hidden="1">"c98"</definedName>
    <definedName name="IQ_BROK_COMMISSION">"c3514"</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BUILDINGS" hidden="1">"c99"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PRIMARY_GIC">"c15584"</definedName>
    <definedName name="IQ_BUS_SEG_PRIMARY_GIC_ABS">"c15572"</definedName>
    <definedName name="IQ_BUS_SEG_REV">"c4068"</definedName>
    <definedName name="IQ_BUS_SEG_REV_ABS">"c4090"</definedName>
    <definedName name="IQ_BUS_SEG_REV_TOTAL">"c4106"</definedName>
    <definedName name="IQ_BUS_SEG_SECONDARY_GIC">"c15585"</definedName>
    <definedName name="IQ_BUS_SEG_SECONDARY_GIC_ABS">"c15573"</definedName>
    <definedName name="IQ_BUSINESS_DESCRIPTION" hidden="1">"c322"</definedName>
    <definedName name="IQ_BV_ACT_OR_EST_REUT">"c5471"</definedName>
    <definedName name="IQ_BV_ACT_OR_EST_THOM" hidden="1">"c5308"</definedName>
    <definedName name="IQ_BV_EST_REUT">"c5403"</definedName>
    <definedName name="IQ_BV_EST_THOM" hidden="1">"c5147"</definedName>
    <definedName name="IQ_BV_HIGH_EST_REUT">"c5405"</definedName>
    <definedName name="IQ_BV_HIGH_EST_THOM" hidden="1">"c5149"</definedName>
    <definedName name="IQ_BV_LOW_EST_REUT">"c5406"</definedName>
    <definedName name="IQ_BV_LOW_EST_THOM" hidden="1">"c5150"</definedName>
    <definedName name="IQ_BV_MEDIAN_EST_REUT">"c5404"</definedName>
    <definedName name="IQ_BV_MEDIAN_EST_THOM" hidden="1">"c5148"</definedName>
    <definedName name="IQ_BV_NUM_EST_REUT">"c5407"</definedName>
    <definedName name="IQ_BV_NUM_EST_THOM" hidden="1">"c5151"</definedName>
    <definedName name="IQ_BV_OVER_SHARES" hidden="1">"c1349"</definedName>
    <definedName name="IQ_BV_SHARE" hidden="1">"c100"</definedName>
    <definedName name="IQ_BV_SHARE_ACT_OR_EST">"c3587"</definedName>
    <definedName name="IQ_BV_SHARE_ACT_OR_EST_REUT">"c5477"</definedName>
    <definedName name="IQ_BV_SHARE_EST">"c3541"</definedName>
    <definedName name="IQ_BV_SHARE_EST_DOWN_2MONTH_REUT" hidden="1">"c17113"</definedName>
    <definedName name="IQ_BV_SHARE_EST_DOWN_3MONTH_REUT" hidden="1">"c17117"</definedName>
    <definedName name="IQ_BV_SHARE_EST_DOWN_MONTH_REUT" hidden="1">"c17109"</definedName>
    <definedName name="IQ_BV_SHARE_EST_NUM_ANALYSTS_2MONTH_REUT" hidden="1">"c17111"</definedName>
    <definedName name="IQ_BV_SHARE_EST_NUM_ANALYSTS_3MONTH_REUT" hidden="1">"c17115"</definedName>
    <definedName name="IQ_BV_SHARE_EST_NUM_ANALYSTS_MONTH_REUT" hidden="1">"c17107"</definedName>
    <definedName name="IQ_BV_SHARE_EST_REUT">"c5439"</definedName>
    <definedName name="IQ_BV_SHARE_EST_TOTAL_REVISED_2MONTH_REUT" hidden="1">"c17114"</definedName>
    <definedName name="IQ_BV_SHARE_EST_TOTAL_REVISED_3MONTH_REUT" hidden="1">"c17118"</definedName>
    <definedName name="IQ_BV_SHARE_EST_TOTAL_REVISED_MONTH_REUT" hidden="1">"c17110"</definedName>
    <definedName name="IQ_BV_SHARE_EST_UP_2MONTH_REUT" hidden="1">"c17112"</definedName>
    <definedName name="IQ_BV_SHARE_EST_UP_3MONTH_REUT" hidden="1">"c17116"</definedName>
    <definedName name="IQ_BV_SHARE_EST_UP_MONTH_REUT" hidden="1">"c17108"</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_REUT">"c5408"</definedName>
    <definedName name="IQ_BV_STDDEV_EST_THOM" hidden="1">"c5152"</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 hidden="1">"c101"</definedName>
    <definedName name="IQ_CAL_Q_EST_REUT">"c6800"</definedName>
    <definedName name="IQ_CAL_Y" hidden="1">"c102"</definedName>
    <definedName name="IQ_CAL_Y_EST_REUT">"c6801"</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"c3584"</definedName>
    <definedName name="IQ_CAPEX_ACT_OR_EST_REUT">"c5474"</definedName>
    <definedName name="IQ_CAPEX_BNK" hidden="1">"c110"</definedName>
    <definedName name="IQ_CAPEX_BR" hidden="1">"c111"</definedName>
    <definedName name="IQ_CAPEX_EST">"c3523"</definedName>
    <definedName name="IQ_CAPEX_EST_DOWN_2MONTH_REUT" hidden="1">"c17065"</definedName>
    <definedName name="IQ_CAPEX_EST_DOWN_3MONTH_REUT" hidden="1">"c17069"</definedName>
    <definedName name="IQ_CAPEX_EST_DOWN_MONTH_REUT" hidden="1">"c17061"</definedName>
    <definedName name="IQ_CAPEX_EST_NUM_ANALYSTS_2MONTH_REUT" hidden="1">"c17063"</definedName>
    <definedName name="IQ_CAPEX_EST_NUM_ANALYSTS_3MONTH_REUT" hidden="1">"c17067"</definedName>
    <definedName name="IQ_CAPEX_EST_NUM_ANALYSTS_MONTH_REUT" hidden="1">"c17059"</definedName>
    <definedName name="IQ_CAPEX_EST_REUT">"c3969"</definedName>
    <definedName name="IQ_CAPEX_EST_TOTAL_REVISED_2MONTH_REUT" hidden="1">"c17066"</definedName>
    <definedName name="IQ_CAPEX_EST_TOTAL_REVISED_3MONTH_REUT" hidden="1">"c17070"</definedName>
    <definedName name="IQ_CAPEX_EST_TOTAL_REVISED_MONTH_REUT" hidden="1">"c17062"</definedName>
    <definedName name="IQ_CAPEX_EST_UP_2MONTH_REUT" hidden="1">"c17064"</definedName>
    <definedName name="IQ_CAPEX_EST_UP_3MONTH_REUT" hidden="1">"c17068"</definedName>
    <definedName name="IQ_CAPEX_EST_UP_MONTH_REUT" hidden="1">"c17060"</definedName>
    <definedName name="IQ_CAPEX_FIN" hidden="1">"c112"</definedName>
    <definedName name="IQ_CAPEX_GUIDANCE">"c4150"</definedName>
    <definedName name="IQ_CAPEX_HIGH_EST">"c3524"</definedName>
    <definedName name="IQ_CAPEX_HIGH_EST_REUT">"c3971"</definedName>
    <definedName name="IQ_CAPEX_HIGH_GUIDANCE">"c4180"</definedName>
    <definedName name="IQ_CAPEX_INS" hidden="1">"c113"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 hidden="1">"c114"</definedName>
    <definedName name="IQ_CAPITAL_LEASE" hidden="1">"c1350"</definedName>
    <definedName name="IQ_CAPITAL_LEASES" hidden="1">"c115"</definedName>
    <definedName name="IQ_CAPITAL_LEASES_TOTAL">"c3031"</definedName>
    <definedName name="IQ_CAPITAL_LEASES_TOTAL_PCT">"c2506"</definedName>
    <definedName name="IQ_CAPITALIZED_INTEREST" hidden="1">"c2076"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 hidden="1">"c1458"</definedName>
    <definedName name="IQ_CASH_ACQUIRE_CF" hidden="1">"c1630"</definedName>
    <definedName name="IQ_CASH_CONVERSION" hidden="1">"c117"</definedName>
    <definedName name="IQ_CASH_DIVIDENDS_NET_INCOME_FDIC" hidden="1">"c6738"</definedName>
    <definedName name="IQ_CASH_DUE_BANKS" hidden="1">"c1351"</definedName>
    <definedName name="IQ_CASH_EQUIV" hidden="1">"c118"</definedName>
    <definedName name="IQ_CASH_FINAN" hidden="1">"c119"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 hidden="1">"c6386"</definedName>
    <definedName name="IQ_CASH_INTEREST" hidden="1">"c120"</definedName>
    <definedName name="IQ_CASH_INVEST" hidden="1">"c121"</definedName>
    <definedName name="IQ_CASH_OPER" hidden="1">"c122"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 hidden="1">"c123"</definedName>
    <definedName name="IQ_CASH_SHARE" hidden="1">"c1911"</definedName>
    <definedName name="IQ_CASH_ST" hidden="1">"c1355"</definedName>
    <definedName name="IQ_CASH_ST_INVEST" hidden="1">"c124"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 hidden="1">"c125"</definedName>
    <definedName name="IQ_CCE_FDIC" hidden="1">"c6296"</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ACT_OR_EST_REUT">"c5463"</definedName>
    <definedName name="IQ_CFPS_EST" hidden="1">"c1667"</definedName>
    <definedName name="IQ_CFPS_EST_DOWN_2MONTH_REUT" hidden="1">"c16909"</definedName>
    <definedName name="IQ_CFPS_EST_DOWN_3MONTH_REUT" hidden="1">"c16913"</definedName>
    <definedName name="IQ_CFPS_EST_DOWN_MONTH_REUT" hidden="1">"c16905"</definedName>
    <definedName name="IQ_CFPS_EST_NUM_ANALYSTS_2MONTH_REUT" hidden="1">"c16907"</definedName>
    <definedName name="IQ_CFPS_EST_NUM_ANALYSTS_3MONTH_REUT" hidden="1">"c16911"</definedName>
    <definedName name="IQ_CFPS_EST_NUM_ANALYSTS_MONTH_REUT" hidden="1">"c16903"</definedName>
    <definedName name="IQ_CFPS_EST_REUT">"c3844"</definedName>
    <definedName name="IQ_CFPS_EST_TOTAL_REVISED_2MONTH_REUT" hidden="1">"c16910"</definedName>
    <definedName name="IQ_CFPS_EST_TOTAL_REVISED_3MONTH_REUT" hidden="1">"c16914"</definedName>
    <definedName name="IQ_CFPS_EST_TOTAL_REVISED_MONTH_REUT" hidden="1">"c16906"</definedName>
    <definedName name="IQ_CFPS_EST_UP_2MONTH_REUT" hidden="1">"c16908"</definedName>
    <definedName name="IQ_CFPS_EST_UP_3MONTH_REUT" hidden="1">"c16912"</definedName>
    <definedName name="IQ_CFPS_EST_UP_MONTH_REUT" hidden="1">"c16904"</definedName>
    <definedName name="IQ_CFPS_GUIDANCE">"c4256"</definedName>
    <definedName name="IQ_CFPS_HIGH_EST" hidden="1">"c1669"</definedName>
    <definedName name="IQ_CFPS_HIGH_EST_REUT">"c3846"</definedName>
    <definedName name="IQ_CFPS_HIGH_GUIDANCE">"c4167"</definedName>
    <definedName name="IQ_CFPS_LOW_EST" hidden="1">"c1670"</definedName>
    <definedName name="IQ_CFPS_LOW_EST_REUT">"c3847"</definedName>
    <definedName name="IQ_CFPS_LOW_GUIDANCE">"c4207"</definedName>
    <definedName name="IQ_CFPS_MEDIAN_EST" hidden="1">"c1668"</definedName>
    <definedName name="IQ_CFPS_MEDIAN_EST_REUT">"c3845"</definedName>
    <definedName name="IQ_CFPS_NUM_EST" hidden="1">"c1671"</definedName>
    <definedName name="IQ_CFPS_NUM_EST_REUT">"c3848"</definedName>
    <definedName name="IQ_CFPS_STDDEV_EST" hidden="1">"c1672"</definedName>
    <definedName name="IQ_CFPS_STDDEV_EST_REUT">"c3849"</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INVENTORY" hidden="1">"c151"</definedName>
    <definedName name="IQ_CHANGE_NET_OPER_ASSETS">"c3592"</definedName>
    <definedName name="IQ_CHANGE_NET_WORKING_CAPITAL" hidden="1">"c1909"</definedName>
    <definedName name="IQ_CHANGE_OTHER_NET_OPER_ASSETS">"c3593"</definedName>
    <definedName name="IQ_CHANGE_OTHER_NET_OPER_ASSETS_BNK">"c3594"</definedName>
    <definedName name="IQ_CHANGE_OTHER_NET_OPER_ASSETS_BR" hidden="1">"c3595"</definedName>
    <definedName name="IQ_CHANGE_OTHER_NET_OPER_ASSETS_FIN">"c3596"</definedName>
    <definedName name="IQ_CHANGE_OTHER_NET_OPER_ASSETS_INS">"c3597"</definedName>
    <definedName name="IQ_CHANGE_OTHER_NET_OPER_ASSETS_REIT">"c3598"</definedName>
    <definedName name="IQ_CHANGE_OTHER_NET_OPER_ASSETS_UTI">"c3599"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 hidden="1">"c1971"</definedName>
    <definedName name="IQ_CLASSA_OUTSTANDING_FILING_DATE" hidden="1">"c1973"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MO_FDIC" hidden="1">"c6406"</definedName>
    <definedName name="IQ_COGS" hidden="1">"c175"</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LOANS" hidden="1">"c223"</definedName>
    <definedName name="IQ_CONTRACTS_OTHER_COMMODITIES_EQUITIES._FDIC" hidden="1">"c6522"</definedName>
    <definedName name="IQ_CONTRACTS_OTHER_COMMODITIES_EQUITIES_FDIC" hidden="1">"c6522"</definedName>
    <definedName name="IQ_CONV_DATE">"c2191"</definedName>
    <definedName name="IQ_CONV_EXP_DATE">"c3043"</definedName>
    <definedName name="IQ_CONV_PREMIUM">"c2195"</definedName>
    <definedName name="IQ_CONV_PRICE">"c2193"</definedName>
    <definedName name="IQ_CONV_RATE" hidden="1">"c2192"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DEBT" hidden="1">"c224"</definedName>
    <definedName name="IQ_CONVERT_PCT">"c2537"</definedName>
    <definedName name="IQ_CONVEXITY">"c2182"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BORROWING">"c2936"</definedName>
    <definedName name="IQ_COST_BORROWINGS" hidden="1">"c225"</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"c2495"</definedName>
    <definedName name="IQ_CP_PCT">"c2496"</definedName>
    <definedName name="IQ_CQ">5000</definedName>
    <definedName name="IQ_CREDIT_CARD_CHARGE_OFFS_FDIC" hidden="1">"c6652"</definedName>
    <definedName name="IQ_CREDIT_CARD_FEE" hidden="1">"c231"</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CF" hidden="1">"c232"</definedName>
    <definedName name="IQ_CREDIT_LOSS_PROVISION_NET_CHARGE_OFFS_FDIC" hidden="1">"c6734"</definedName>
    <definedName name="IQ_CUMULATIVE_SPLIT_FACTOR" hidden="1">"c2094"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"c2185"</definedName>
    <definedName name="IQ_DAY_COUNT">"c2161"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"c2652"</definedName>
    <definedName name="IQ_DEF_BENEFIT_INTEREST_COST_FOREIGN">"c2660"</definedName>
    <definedName name="IQ_DEF_BENEFIT_OTHER_COST" hidden="1">"c284"</definedName>
    <definedName name="IQ_DEF_BENEFIT_OTHER_COST_DOMESTIC">"c2654"</definedName>
    <definedName name="IQ_DEF_BENEFIT_OTHER_COST_FOREIGN">"c2662"</definedName>
    <definedName name="IQ_DEF_BENEFIT_ROA" hidden="1">"c285"</definedName>
    <definedName name="IQ_DEF_BENEFIT_ROA_DOMESTIC">"c2653"</definedName>
    <definedName name="IQ_DEF_BENEFIT_ROA_FOREIGN">"c2661"</definedName>
    <definedName name="IQ_DEF_BENEFIT_SERVICE_COST" hidden="1">"c286"</definedName>
    <definedName name="IQ_DEF_BENEFIT_SERVICE_COST_DOMESTIC">"c2651"</definedName>
    <definedName name="IQ_DEF_BENEFIT_SERVICE_COST_FOREIGN">"c2659"</definedName>
    <definedName name="IQ_DEF_BENEFIT_TOTAL_COST" hidden="1">"c287"</definedName>
    <definedName name="IQ_DEF_BENEFIT_TOTAL_COST_DOMESTIC">"c2655"</definedName>
    <definedName name="IQ_DEF_BENEFIT_TOTAL_COST_FOREIGN">"c2663"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SCRIPTION_LONG" hidden="1">"c1520"</definedName>
    <definedName name="IQ_DEVELOP_LAND" hidden="1">"c323"</definedName>
    <definedName name="IQ_DIFF_LASTCLOSE_TARGET_PRICE" hidden="1">"c1854"</definedName>
    <definedName name="IQ_DIFF_LASTCLOSE_TARGET_PRICE_REUT">"c5436"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 hidden="1">"c326"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"c3002"</definedName>
    <definedName name="IQ_DISTRIBUTABLE_CASH_ACT_OR_EST">"c4278"</definedName>
    <definedName name="IQ_DISTRIBUTABLE_CASH_EST">"c4277"</definedName>
    <definedName name="IQ_DISTRIBUTABLE_CASH_EST_CIQ" hidden="1">"c4802"</definedName>
    <definedName name="IQ_DISTRIBUTABLE_CASH_GUIDANCE">"c4279"</definedName>
    <definedName name="IQ_DISTRIBUTABLE_CASH_HIGH_EST">"c4280"</definedName>
    <definedName name="IQ_DISTRIBUTABLE_CASH_HIGH_EST_CIQ" hidden="1">"c4805"</definedName>
    <definedName name="IQ_DISTRIBUTABLE_CASH_HIGH_GUIDANCE">"c4198"</definedName>
    <definedName name="IQ_DISTRIBUTABLE_CASH_LOW_EST">"c4281"</definedName>
    <definedName name="IQ_DISTRIBUTABLE_CASH_LOW_EST_CIQ" hidden="1">"c4806"</definedName>
    <definedName name="IQ_DISTRIBUTABLE_CASH_LOW_GUIDANCE">"c4238"</definedName>
    <definedName name="IQ_DISTRIBUTABLE_CASH_MEDIAN_EST">"c4282"</definedName>
    <definedName name="IQ_DISTRIBUTABLE_CASH_MEDIAN_EST_CIQ" hidden="1">"c4807"</definedName>
    <definedName name="IQ_DISTRIBUTABLE_CASH_NUM_EST">"c4283"</definedName>
    <definedName name="IQ_DISTRIBUTABLE_CASH_NUM_EST_CIQ" hidden="1">"c4808"</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EST_CIQ" hidden="1">"c4810"</definedName>
    <definedName name="IQ_DISTRIBUTABLE_CASH_SHARE_GUIDANCE">"c4287"</definedName>
    <definedName name="IQ_DISTRIBUTABLE_CASH_SHARE_HIGH_EST">"c4288"</definedName>
    <definedName name="IQ_DISTRIBUTABLE_CASH_SHARE_HIGH_EST_CIQ" hidden="1">"c4813"</definedName>
    <definedName name="IQ_DISTRIBUTABLE_CASH_SHARE_HIGH_GUIDANCE">"c4199"</definedName>
    <definedName name="IQ_DISTRIBUTABLE_CASH_SHARE_LOW_EST">"c4289"</definedName>
    <definedName name="IQ_DISTRIBUTABLE_CASH_SHARE_LOW_EST_CIQ" hidden="1">"c4814"</definedName>
    <definedName name="IQ_DISTRIBUTABLE_CASH_SHARE_LOW_GUIDANCE">"c4239"</definedName>
    <definedName name="IQ_DISTRIBUTABLE_CASH_SHARE_MEDIAN_EST">"c4290"</definedName>
    <definedName name="IQ_DISTRIBUTABLE_CASH_SHARE_MEDIAN_EST_CIQ" hidden="1">"c4815"</definedName>
    <definedName name="IQ_DISTRIBUTABLE_CASH_SHARE_NUM_EST">"c4291"</definedName>
    <definedName name="IQ_DISTRIBUTABLE_CASH_SHARE_NUM_EST_CIQ" hidden="1">"c4816"</definedName>
    <definedName name="IQ_DISTRIBUTABLE_CASH_SHARE_STDDEV_EST">"c4292"</definedName>
    <definedName name="IQ_DISTRIBUTABLE_CASH_SHARE_STDDEV_EST_CIQ" hidden="1">"c4817"</definedName>
    <definedName name="IQ_DISTRIBUTABLE_CASH_STDDEV_EST">"c4294"</definedName>
    <definedName name="IQ_DISTRIBUTABLE_CASH_STDDEV_EST_CIQ" hidden="1">"c4819"</definedName>
    <definedName name="IQ_DIV_AMOUNT">"c3041"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AC" hidden="1">"c2801"</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ACT_OR_EST_REUT">"c5464"</definedName>
    <definedName name="IQ_DPS_EST" hidden="1">"c1674"</definedName>
    <definedName name="IQ_DPS_EST_BOTTOM_UP">"c5493"</definedName>
    <definedName name="IQ_DPS_EST_BOTTOM_UP_REUT">"c5501"</definedName>
    <definedName name="IQ_DPS_EST_DOWN_2MONTH_REUT" hidden="1">"c16921"</definedName>
    <definedName name="IQ_DPS_EST_DOWN_3MONTH_REUT" hidden="1">"c16925"</definedName>
    <definedName name="IQ_DPS_EST_DOWN_MONTH_REUT" hidden="1">"c16917"</definedName>
    <definedName name="IQ_DPS_EST_NUM_ANALYSTS_2MONTH_REUT" hidden="1">"c16919"</definedName>
    <definedName name="IQ_DPS_EST_NUM_ANALYSTS_3MONTH_REUT" hidden="1">"c16923"</definedName>
    <definedName name="IQ_DPS_EST_NUM_ANALYSTS_MONTH_REUT" hidden="1">"c16915"</definedName>
    <definedName name="IQ_DPS_EST_REUT">"c3851"</definedName>
    <definedName name="IQ_DPS_EST_TOTAL_REVISED_2MONTH_REUT" hidden="1">"c16922"</definedName>
    <definedName name="IQ_DPS_EST_TOTAL_REVISED_3MONTH_REUT" hidden="1">"c16926"</definedName>
    <definedName name="IQ_DPS_EST_TOTAL_REVISED_MONTH_REUT" hidden="1">"c16918"</definedName>
    <definedName name="IQ_DPS_EST_UP_2MONTH_REUT" hidden="1">"c16920"</definedName>
    <definedName name="IQ_DPS_EST_UP_3MONTH_REUT" hidden="1">"c16924"</definedName>
    <definedName name="IQ_DPS_EST_UP_MONTH_REUT" hidden="1">"c16916"</definedName>
    <definedName name="IQ_DPS_GUIDANCE">"c4302"</definedName>
    <definedName name="IQ_DPS_HIGH_EST" hidden="1">"c1676"</definedName>
    <definedName name="IQ_DPS_HIGH_EST_REUT">"c3853"</definedName>
    <definedName name="IQ_DPS_HIGH_GUIDANCE">"c4168"</definedName>
    <definedName name="IQ_DPS_LOW_EST" hidden="1">"c1677"</definedName>
    <definedName name="IQ_DPS_LOW_EST_REUT">"c3854"</definedName>
    <definedName name="IQ_DPS_LOW_GUIDANCE">"c4208"</definedName>
    <definedName name="IQ_DPS_MEDIAN_EST" hidden="1">"c1675"</definedName>
    <definedName name="IQ_DPS_MEDIAN_EST_REUT">"c3852"</definedName>
    <definedName name="IQ_DPS_NUM_EST" hidden="1">"c1678"</definedName>
    <definedName name="IQ_DPS_NUM_EST_REUT">"c3855"</definedName>
    <definedName name="IQ_DPS_STDDEV_EST" hidden="1">"c1679"</definedName>
    <definedName name="IQ_DPS_STDDEV_EST_REUT">"c3856"</definedName>
    <definedName name="IQ_DURATION">"c2181"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"c5314"</definedName>
    <definedName name="IQ_EARNINGS_COVERAGE_NET_CHARGE_OFFS_FDIC" hidden="1">"c6735"</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ACT_OR_EST_REUT">"c5465"</definedName>
    <definedName name="IQ_EBIT_EQ_INC">"c3498"</definedName>
    <definedName name="IQ_EBIT_EQ_INC_EXCL_SBC">"c3502"</definedName>
    <definedName name="IQ_EBIT_EST" hidden="1">"c1681"</definedName>
    <definedName name="IQ_EBIT_EST_DOWN_2MONTH_REUT" hidden="1">"c16933"</definedName>
    <definedName name="IQ_EBIT_EST_DOWN_3MONTH_REUT" hidden="1">"c16937"</definedName>
    <definedName name="IQ_EBIT_EST_DOWN_MONTH_REUT" hidden="1">"c16929"</definedName>
    <definedName name="IQ_EBIT_EST_NUM_ANALYSTS_2MONTH_REUT" hidden="1">"c16931"</definedName>
    <definedName name="IQ_EBIT_EST_NUM_ANALYSTS_3MONTH_REUT" hidden="1">"c16935"</definedName>
    <definedName name="IQ_EBIT_EST_NUM_ANALYSTS_MONTH_REUT" hidden="1">"c16927"</definedName>
    <definedName name="IQ_EBIT_EST_REUT">"c5333"</definedName>
    <definedName name="IQ_EBIT_EST_TOTAL_REVISED_2MONTH_REUT" hidden="1">"c16934"</definedName>
    <definedName name="IQ_EBIT_EST_TOTAL_REVISED_3MONTH_REUT" hidden="1">"c16938"</definedName>
    <definedName name="IQ_EBIT_EST_TOTAL_REVISED_MONTH_REUT" hidden="1">"c16930"</definedName>
    <definedName name="IQ_EBIT_EST_UP_2MONTH_REUT" hidden="1">"c16932"</definedName>
    <definedName name="IQ_EBIT_EST_UP_3MONTH_REUT" hidden="1">"c16936"</definedName>
    <definedName name="IQ_EBIT_EST_UP_MONTH_REUT" hidden="1">"c16928"</definedName>
    <definedName name="IQ_EBIT_EXCL_SBC">"c3082"</definedName>
    <definedName name="IQ_EBIT_GROWTH_1" hidden="1">"c157"</definedName>
    <definedName name="IQ_EBIT_GROWTH_2" hidden="1">"c161"</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 hidden="1">"c1683"</definedName>
    <definedName name="IQ_EBIT_HIGH_EST_REUT">"c5335"</definedName>
    <definedName name="IQ_EBIT_HIGH_GUIDANCE">"c4172"</definedName>
    <definedName name="IQ_EBIT_INT" hidden="1">"c360"</definedName>
    <definedName name="IQ_EBIT_LOW_EST" hidden="1">"c1684"</definedName>
    <definedName name="IQ_EBIT_LOW_EST_REUT">"c5336"</definedName>
    <definedName name="IQ_EBIT_LOW_GUIDANCE">"c4212"</definedName>
    <definedName name="IQ_EBIT_MARGIN" hidden="1">"c359"</definedName>
    <definedName name="IQ_EBIT_MEDIAN_EST" hidden="1">"c1682"</definedName>
    <definedName name="IQ_EBIT_MEDIAN_EST_REUT">"c5334"</definedName>
    <definedName name="IQ_EBIT_NUM_EST" hidden="1">"c1685"</definedName>
    <definedName name="IQ_EBIT_NUM_EST_REUT">"c5337"</definedName>
    <definedName name="IQ_EBIT_OVER_IE" hidden="1">"c1369"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 hidden="1">"c1686"</definedName>
    <definedName name="IQ_EBIT_STDDEV_EST_REUT">"c5338"</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"c3497"</definedName>
    <definedName name="IQ_EBITA_EQ_INC_EXCL_SBC">"c3501"</definedName>
    <definedName name="IQ_EBITA_EXCL_SBC">"c3080"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ACT_OR_EST_REUT">"c5462"</definedName>
    <definedName name="IQ_EBITDA_CAPEX_INT" hidden="1">"c368"</definedName>
    <definedName name="IQ_EBITDA_CAPEX_OVER_TOTAL_IE" hidden="1">"c1370"</definedName>
    <definedName name="IQ_EBITDA_EQ_INC">"c3496"</definedName>
    <definedName name="IQ_EBITDA_EQ_INC_EXCL_SBC">"c3500"</definedName>
    <definedName name="IQ_EBITDA_EST" hidden="1">"c369"</definedName>
    <definedName name="IQ_EBITDA_EST_DOWN_2MONTH_REUT" hidden="1">"c16885"</definedName>
    <definedName name="IQ_EBITDA_EST_DOWN_3MONTH_REUT" hidden="1">"c16889"</definedName>
    <definedName name="IQ_EBITDA_EST_DOWN_MONTH_REUT" hidden="1">"c16881"</definedName>
    <definedName name="IQ_EBITDA_EST_NUM_ANALYSTS_2MONTH_REUT" hidden="1">"c16883"</definedName>
    <definedName name="IQ_EBITDA_EST_NUM_ANALYSTS_3MONTH_REUT" hidden="1">"c16887"</definedName>
    <definedName name="IQ_EBITDA_EST_NUM_ANALYSTS_MONTH_REUT" hidden="1">"c16879"</definedName>
    <definedName name="IQ_EBITDA_EST_REUT">"c3640"</definedName>
    <definedName name="IQ_EBITDA_EST_TOTAL_REVISED_2MONTH_REUT" hidden="1">"c16886"</definedName>
    <definedName name="IQ_EBITDA_EST_TOTAL_REVISED_3MONTH_REUT" hidden="1">"c16890"</definedName>
    <definedName name="IQ_EBITDA_EST_TOTAL_REVISED_MONTH_REUT" hidden="1">"c16882"</definedName>
    <definedName name="IQ_EBITDA_EST_UP_2MONTH_REUT" hidden="1">"c16884"</definedName>
    <definedName name="IQ_EBITDA_EST_UP_3MONTH_REUT" hidden="1">"c16888"</definedName>
    <definedName name="IQ_EBITDA_EST_UP_MONTH_REUT" hidden="1">"c16880"</definedName>
    <definedName name="IQ_EBITDA_EXCL_SBC">"c3081"</definedName>
    <definedName name="IQ_EBITDA_GROWTH_1" hidden="1">"c156"</definedName>
    <definedName name="IQ_EBITDA_GROWTH_2" hidden="1">"c160"</definedName>
    <definedName name="IQ_EBITDA_GUIDANCE">"c4334"</definedName>
    <definedName name="IQ_EBITDA_HIGH_EST" hidden="1">"c370"</definedName>
    <definedName name="IQ_EBITDA_HIGH_EST_REUT">"c3642"</definedName>
    <definedName name="IQ_EBITDA_HIGH_GUIDANCE">"c4170"</definedName>
    <definedName name="IQ_EBITDA_INT" hidden="1">"c373"</definedName>
    <definedName name="IQ_EBITDA_LOW_EST" hidden="1">"c371"</definedName>
    <definedName name="IQ_EBITDA_LOW_EST_REUT">"c3643"</definedName>
    <definedName name="IQ_EBITDA_LOW_GUIDANCE">"c4210"</definedName>
    <definedName name="IQ_EBITDA_MARGIN" hidden="1">"c372"</definedName>
    <definedName name="IQ_EBITDA_MEDIAN_EST" hidden="1">"c1663"</definedName>
    <definedName name="IQ_EBITDA_MEDIAN_EST_REUT">"c3641"</definedName>
    <definedName name="IQ_EBITDA_NO_EST" hidden="1">"c267"</definedName>
    <definedName name="IQ_EBITDA_NUM_EST" hidden="1">"c374"</definedName>
    <definedName name="IQ_EBITDA_NUM_EST_REUT">"c3644"</definedName>
    <definedName name="IQ_EBITDA_OVER_TOTAL_IE" hidden="1">"c1371"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 hidden="1">"c375"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 hidden="1">"c387"</definedName>
    <definedName name="IQ_EBT_INS" hidden="1">"c388"</definedName>
    <definedName name="IQ_EBT_LOW_GUIDANCE">"c4213"</definedName>
    <definedName name="IQ_EBT_REIT" hidden="1">"c389"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 hidden="1">"c390"</definedName>
    <definedName name="IQ_ECO_METRIC_6810" hidden="1">"c6810"</definedName>
    <definedName name="IQ_ECO_METRIC_6811" hidden="1">"c6811"</definedName>
    <definedName name="IQ_ECO_METRIC_6812" hidden="1">"c6812"</definedName>
    <definedName name="IQ_ECO_METRIC_6813" hidden="1">"c6813"</definedName>
    <definedName name="IQ_ECO_METRIC_6814" hidden="1">"c6814"</definedName>
    <definedName name="IQ_ECO_METRIC_6815" hidden="1">"c6815"</definedName>
    <definedName name="IQ_ECO_METRIC_6816" hidden="1">"c6816"</definedName>
    <definedName name="IQ_ECO_METRIC_6817" hidden="1">"c6817"</definedName>
    <definedName name="IQ_ECO_METRIC_6818" hidden="1">"c6818"</definedName>
    <definedName name="IQ_ECO_METRIC_6819" hidden="1">"c6819"</definedName>
    <definedName name="IQ_ECO_METRIC_6820" hidden="1">"c6820"</definedName>
    <definedName name="IQ_ECO_METRIC_6821" hidden="1">"c6821"</definedName>
    <definedName name="IQ_ECO_METRIC_6822" hidden="1">"c6822"</definedName>
    <definedName name="IQ_ECO_METRIC_6823" hidden="1">"c6823"</definedName>
    <definedName name="IQ_ECO_METRIC_6824" hidden="1">"c6824"</definedName>
    <definedName name="IQ_ECO_METRIC_6825" hidden="1">"c6825"</definedName>
    <definedName name="IQ_ECO_METRIC_6825_UNUSED_UNUSED_UNUSED" hidden="1">"c6825"</definedName>
    <definedName name="IQ_ECO_METRIC_6826" hidden="1">"c6826"</definedName>
    <definedName name="IQ_ECO_METRIC_6827" hidden="1">"c6827"</definedName>
    <definedName name="IQ_ECO_METRIC_6828" hidden="1">"c6828"</definedName>
    <definedName name="IQ_ECO_METRIC_6829" hidden="1">"c6829"</definedName>
    <definedName name="IQ_ECO_METRIC_6830" hidden="1">"c6830"</definedName>
    <definedName name="IQ_ECO_METRIC_6831" hidden="1">"c6831"</definedName>
    <definedName name="IQ_ECO_METRIC_6832" hidden="1">"c6832"</definedName>
    <definedName name="IQ_ECO_METRIC_6833" hidden="1">"c6833"</definedName>
    <definedName name="IQ_ECO_METRIC_6834" hidden="1">"c6834"</definedName>
    <definedName name="IQ_ECO_METRIC_6835" hidden="1">"c6835"</definedName>
    <definedName name="IQ_ECO_METRIC_6836" hidden="1">"c6836"</definedName>
    <definedName name="IQ_ECO_METRIC_6837" hidden="1">"c6837"</definedName>
    <definedName name="IQ_ECO_METRIC_6838" hidden="1">"c6838"</definedName>
    <definedName name="IQ_ECO_METRIC_6839" hidden="1">"c6839"</definedName>
    <definedName name="IQ_ECO_METRIC_6839_UNUSED_UNUSED_UNUSED" hidden="1">"c6839"</definedName>
    <definedName name="IQ_ECO_METRIC_6840" hidden="1">"c6840"</definedName>
    <definedName name="IQ_ECO_METRIC_6841" hidden="1">"c6841"</definedName>
    <definedName name="IQ_ECO_METRIC_6842" hidden="1">"c6842"</definedName>
    <definedName name="IQ_ECO_METRIC_6843" hidden="1">"c6843"</definedName>
    <definedName name="IQ_ECO_METRIC_6844" hidden="1">"c6844"</definedName>
    <definedName name="IQ_ECO_METRIC_6845" hidden="1">"c6845"</definedName>
    <definedName name="IQ_ECO_METRIC_6846" hidden="1">"c6846"</definedName>
    <definedName name="IQ_ECO_METRIC_6847" hidden="1">"c6847"</definedName>
    <definedName name="IQ_ECO_METRIC_6848" hidden="1">"c6848"</definedName>
    <definedName name="IQ_ECO_METRIC_6849" hidden="1">"c6849"</definedName>
    <definedName name="IQ_ECO_METRIC_6850" hidden="1">"c6850"</definedName>
    <definedName name="IQ_ECO_METRIC_6851" hidden="1">"c6851"</definedName>
    <definedName name="IQ_ECO_METRIC_6852" hidden="1">"c6852"</definedName>
    <definedName name="IQ_ECO_METRIC_6853" hidden="1">"c6853"</definedName>
    <definedName name="IQ_ECO_METRIC_6854" hidden="1">"c6854"</definedName>
    <definedName name="IQ_ECO_METRIC_6855" hidden="1">"c6855"</definedName>
    <definedName name="IQ_ECO_METRIC_6856" hidden="1">"c6856"</definedName>
    <definedName name="IQ_ECO_METRIC_6857" hidden="1">"c6857"</definedName>
    <definedName name="IQ_ECO_METRIC_6858" hidden="1">"c6858"</definedName>
    <definedName name="IQ_ECO_METRIC_6859" hidden="1">"c6859"</definedName>
    <definedName name="IQ_ECO_METRIC_6860" hidden="1">"c6860"</definedName>
    <definedName name="IQ_ECO_METRIC_6861" hidden="1">"c6861"</definedName>
    <definedName name="IQ_ECO_METRIC_6862" hidden="1">"c6862"</definedName>
    <definedName name="IQ_ECO_METRIC_6863" hidden="1">"c6863"</definedName>
    <definedName name="IQ_ECO_METRIC_6864" hidden="1">"c6864"</definedName>
    <definedName name="IQ_ECO_METRIC_6865" hidden="1">"c6865"</definedName>
    <definedName name="IQ_ECO_METRIC_6866" hidden="1">"c6866"</definedName>
    <definedName name="IQ_ECO_METRIC_6867" hidden="1">"c6867"</definedName>
    <definedName name="IQ_ECO_METRIC_6868" hidden="1">"c6868"</definedName>
    <definedName name="IQ_ECO_METRIC_6869" hidden="1">"c6869"</definedName>
    <definedName name="IQ_ECO_METRIC_6870" hidden="1">"c6870"</definedName>
    <definedName name="IQ_ECO_METRIC_6871" hidden="1">"c6871"</definedName>
    <definedName name="IQ_ECO_METRIC_6872" hidden="1">"c6872"</definedName>
    <definedName name="IQ_ECO_METRIC_6873" hidden="1">"c6873"</definedName>
    <definedName name="IQ_ECO_METRIC_6874" hidden="1">"c6874"</definedName>
    <definedName name="IQ_ECO_METRIC_6875" hidden="1">"c6875"</definedName>
    <definedName name="IQ_ECO_METRIC_6876" hidden="1">"c6876"</definedName>
    <definedName name="IQ_ECO_METRIC_6877" hidden="1">"c6877"</definedName>
    <definedName name="IQ_ECO_METRIC_6878" hidden="1">"c6878"</definedName>
    <definedName name="IQ_ECO_METRIC_6879" hidden="1">"c6879"</definedName>
    <definedName name="IQ_ECO_METRIC_6880" hidden="1">"c6880"</definedName>
    <definedName name="IQ_ECO_METRIC_6881" hidden="1">"c6881"</definedName>
    <definedName name="IQ_ECO_METRIC_6882" hidden="1">"c6882"</definedName>
    <definedName name="IQ_ECO_METRIC_6883" hidden="1">"c6883"</definedName>
    <definedName name="IQ_ECO_METRIC_6884" hidden="1">"c6884"</definedName>
    <definedName name="IQ_ECO_METRIC_6885" hidden="1">"c6885"</definedName>
    <definedName name="IQ_ECO_METRIC_6886" hidden="1">"c6886"</definedName>
    <definedName name="IQ_ECO_METRIC_6887" hidden="1">"c6887"</definedName>
    <definedName name="IQ_ECO_METRIC_6888" hidden="1">"c6888"</definedName>
    <definedName name="IQ_ECO_METRIC_6889" hidden="1">"c6889"</definedName>
    <definedName name="IQ_ECO_METRIC_6890" hidden="1">"c6890"</definedName>
    <definedName name="IQ_ECO_METRIC_6891" hidden="1">"c6891"</definedName>
    <definedName name="IQ_ECO_METRIC_6892" hidden="1">"c6892"</definedName>
    <definedName name="IQ_ECO_METRIC_6893" hidden="1">"c6893"</definedName>
    <definedName name="IQ_ECO_METRIC_6894" hidden="1">"c6894"</definedName>
    <definedName name="IQ_ECO_METRIC_6895" hidden="1">"c6895"</definedName>
    <definedName name="IQ_ECO_METRIC_6896" hidden="1">"c6896"</definedName>
    <definedName name="IQ_ECO_METRIC_6896_UNUSED_UNUSED_UNUSED" hidden="1">"c6896"</definedName>
    <definedName name="IQ_ECO_METRIC_6897" hidden="1">"c6897"</definedName>
    <definedName name="IQ_ECO_METRIC_6897_UNUSED_UNUSED_UNUSED" hidden="1">"c6897"</definedName>
    <definedName name="IQ_ECO_METRIC_6899" hidden="1">"c6899"</definedName>
    <definedName name="IQ_ECO_METRIC_6900" hidden="1">"c6900"</definedName>
    <definedName name="IQ_ECO_METRIC_6901" hidden="1">"c6901"</definedName>
    <definedName name="IQ_ECO_METRIC_6902" hidden="1">"c6902"</definedName>
    <definedName name="IQ_ECO_METRIC_6903" hidden="1">"c6903"</definedName>
    <definedName name="IQ_ECO_METRIC_6904" hidden="1">"c6904"</definedName>
    <definedName name="IQ_ECO_METRIC_6905" hidden="1">"c6905"</definedName>
    <definedName name="IQ_ECO_METRIC_6906" hidden="1">"c6906"</definedName>
    <definedName name="IQ_ECO_METRIC_6907" hidden="1">"c6907"</definedName>
    <definedName name="IQ_ECO_METRIC_6908" hidden="1">"c6908"</definedName>
    <definedName name="IQ_ECO_METRIC_6909" hidden="1">"c6909"</definedName>
    <definedName name="IQ_ECO_METRIC_6910" hidden="1">"c6910"</definedName>
    <definedName name="IQ_ECO_METRIC_6911" hidden="1">"c6911"</definedName>
    <definedName name="IQ_ECO_METRIC_6912" hidden="1">"c6912"</definedName>
    <definedName name="IQ_ECO_METRIC_6913" hidden="1">"c6913"</definedName>
    <definedName name="IQ_ECO_METRIC_6914" hidden="1">"c6914"</definedName>
    <definedName name="IQ_ECO_METRIC_6915" hidden="1">"c6915"</definedName>
    <definedName name="IQ_ECO_METRIC_6916" hidden="1">"c6916"</definedName>
    <definedName name="IQ_ECO_METRIC_6917" hidden="1">"c6917"</definedName>
    <definedName name="IQ_ECO_METRIC_6918" hidden="1">"c6918"</definedName>
    <definedName name="IQ_ECO_METRIC_6919" hidden="1">"c6919"</definedName>
    <definedName name="IQ_ECO_METRIC_6920" hidden="1">"c6920"</definedName>
    <definedName name="IQ_ECO_METRIC_6921" hidden="1">"c6921"</definedName>
    <definedName name="IQ_ECO_METRIC_6922" hidden="1">"c6922"</definedName>
    <definedName name="IQ_ECO_METRIC_6923" hidden="1">"c6923"</definedName>
    <definedName name="IQ_ECO_METRIC_6924" hidden="1">"c6924"</definedName>
    <definedName name="IQ_ECO_METRIC_6925" hidden="1">"c6925"</definedName>
    <definedName name="IQ_ECO_METRIC_6926" hidden="1">"c6926"</definedName>
    <definedName name="IQ_ECO_METRIC_6928" hidden="1">"c6928"</definedName>
    <definedName name="IQ_ECO_METRIC_6929" hidden="1">"c6929"</definedName>
    <definedName name="IQ_ECO_METRIC_6930" hidden="1">"c6930"</definedName>
    <definedName name="IQ_ECO_METRIC_6931" hidden="1">"c6931"</definedName>
    <definedName name="IQ_ECO_METRIC_6932" hidden="1">"c6932"</definedName>
    <definedName name="IQ_ECO_METRIC_6933" hidden="1">"c6933"</definedName>
    <definedName name="IQ_ECO_METRIC_6934" hidden="1">"c6934"</definedName>
    <definedName name="IQ_ECO_METRIC_6935" hidden="1">"c6935"</definedName>
    <definedName name="IQ_ECO_METRIC_6936" hidden="1">"c6936"</definedName>
    <definedName name="IQ_ECO_METRIC_6937" hidden="1">"c6937"</definedName>
    <definedName name="IQ_ECO_METRIC_6938" hidden="1">"c6938"</definedName>
    <definedName name="IQ_ECO_METRIC_6939" hidden="1">"c6939"</definedName>
    <definedName name="IQ_ECO_METRIC_6940" hidden="1">"c6940"</definedName>
    <definedName name="IQ_ECO_METRIC_6941" hidden="1">"c6941"</definedName>
    <definedName name="IQ_ECO_METRIC_6942" hidden="1">"c6942"</definedName>
    <definedName name="IQ_ECO_METRIC_6943" hidden="1">"c6943"</definedName>
    <definedName name="IQ_ECO_METRIC_6944" hidden="1">"c6944"</definedName>
    <definedName name="IQ_ECO_METRIC_6945" hidden="1">"c6945"</definedName>
    <definedName name="IQ_ECO_METRIC_6946" hidden="1">"c6946"</definedName>
    <definedName name="IQ_ECO_METRIC_6947" hidden="1">"c6947"</definedName>
    <definedName name="IQ_ECO_METRIC_6948" hidden="1">"c6948"</definedName>
    <definedName name="IQ_ECO_METRIC_6949" hidden="1">"c6949"</definedName>
    <definedName name="IQ_ECO_METRIC_6950" hidden="1">"c6950"</definedName>
    <definedName name="IQ_ECO_METRIC_6951" hidden="1">"c6951"</definedName>
    <definedName name="IQ_ECO_METRIC_6952" hidden="1">"c6952"</definedName>
    <definedName name="IQ_ECO_METRIC_6953" hidden="1">"c6953"</definedName>
    <definedName name="IQ_ECO_METRIC_6954" hidden="1">"c6954"</definedName>
    <definedName name="IQ_ECO_METRIC_6955" hidden="1">"c6955"</definedName>
    <definedName name="IQ_ECO_METRIC_6956" hidden="1">"c6956"</definedName>
    <definedName name="IQ_ECO_METRIC_6957" hidden="1">"c6957"</definedName>
    <definedName name="IQ_ECO_METRIC_6958" hidden="1">"c6958"</definedName>
    <definedName name="IQ_ECO_METRIC_6959" hidden="1">"c6959"</definedName>
    <definedName name="IQ_ECO_METRIC_6960" hidden="1">"c6960"</definedName>
    <definedName name="IQ_ECO_METRIC_6962" hidden="1">"c6962"</definedName>
    <definedName name="IQ_ECO_METRIC_6963" hidden="1">"c6963"</definedName>
    <definedName name="IQ_ECO_METRIC_6964" hidden="1">"c6964"</definedName>
    <definedName name="IQ_ECO_METRIC_6965" hidden="1">"c6965"</definedName>
    <definedName name="IQ_ECO_METRIC_6966" hidden="1">"c6966"</definedName>
    <definedName name="IQ_ECO_METRIC_6967" hidden="1">"c6967"</definedName>
    <definedName name="IQ_ECO_METRIC_6968" hidden="1">"c6968"</definedName>
    <definedName name="IQ_ECO_METRIC_6969" hidden="1">"c6969"</definedName>
    <definedName name="IQ_ECO_METRIC_6970" hidden="1">"c6970"</definedName>
    <definedName name="IQ_ECO_METRIC_6971" hidden="1">"c6971"</definedName>
    <definedName name="IQ_ECO_METRIC_6972" hidden="1">"c6972"</definedName>
    <definedName name="IQ_ECO_METRIC_6973" hidden="1">"c6973"</definedName>
    <definedName name="IQ_ECO_METRIC_6974" hidden="1">"c6974"</definedName>
    <definedName name="IQ_ECO_METRIC_6975" hidden="1">"c6975"</definedName>
    <definedName name="IQ_ECO_METRIC_6976" hidden="1">"c6976"</definedName>
    <definedName name="IQ_ECO_METRIC_6977" hidden="1">"c6977"</definedName>
    <definedName name="IQ_ECO_METRIC_6978" hidden="1">"c6978"</definedName>
    <definedName name="IQ_ECO_METRIC_6979" hidden="1">"c6979"</definedName>
    <definedName name="IQ_ECO_METRIC_6980" hidden="1">"c6980"</definedName>
    <definedName name="IQ_ECO_METRIC_6981" hidden="1">"c6981"</definedName>
    <definedName name="IQ_ECO_METRIC_6982" hidden="1">"c6982"</definedName>
    <definedName name="IQ_ECO_METRIC_6983" hidden="1">"c6983"</definedName>
    <definedName name="IQ_ECO_METRIC_6984" hidden="1">"c6984"</definedName>
    <definedName name="IQ_ECO_METRIC_6985" hidden="1">"c6985"</definedName>
    <definedName name="IQ_ECO_METRIC_6986" hidden="1">"c6986"</definedName>
    <definedName name="IQ_ECO_METRIC_6987" hidden="1">"c6987"</definedName>
    <definedName name="IQ_ECO_METRIC_6988" hidden="1">"c6988"</definedName>
    <definedName name="IQ_ECO_METRIC_6988_UNUSED_UNUSED_UNUSED" hidden="1">"c6988"</definedName>
    <definedName name="IQ_ECO_METRIC_6989" hidden="1">"c6989"</definedName>
    <definedName name="IQ_ECO_METRIC_6990" hidden="1">"c6990"</definedName>
    <definedName name="IQ_ECO_METRIC_6991" hidden="1">"c6991"</definedName>
    <definedName name="IQ_ECO_METRIC_6992" hidden="1">"c6992"</definedName>
    <definedName name="IQ_ECO_METRIC_6993" hidden="1">"c6993"</definedName>
    <definedName name="IQ_ECO_METRIC_6994" hidden="1">"c6994"</definedName>
    <definedName name="IQ_ECO_METRIC_6995" hidden="1">"c6995"</definedName>
    <definedName name="IQ_ECO_METRIC_6996" hidden="1">"c6996"</definedName>
    <definedName name="IQ_ECO_METRIC_6997" hidden="1">"c6997"</definedName>
    <definedName name="IQ_ECO_METRIC_6998" hidden="1">"c6998"</definedName>
    <definedName name="IQ_ECO_METRIC_7000" hidden="1">"c7000"</definedName>
    <definedName name="IQ_ECO_METRIC_7001" hidden="1">"c7001"</definedName>
    <definedName name="IQ_ECO_METRIC_7002" hidden="1">"c7002"</definedName>
    <definedName name="IQ_ECO_METRIC_7003" hidden="1">"c7003"</definedName>
    <definedName name="IQ_ECO_METRIC_7004" hidden="1">"c7004"</definedName>
    <definedName name="IQ_ECO_METRIC_7005" hidden="1">"c7005"</definedName>
    <definedName name="IQ_ECO_METRIC_7006" hidden="1">"c7006"</definedName>
    <definedName name="IQ_ECO_METRIC_7007" hidden="1">"c7007"</definedName>
    <definedName name="IQ_ECO_METRIC_7008" hidden="1">"c7008"</definedName>
    <definedName name="IQ_ECO_METRIC_7009" hidden="1">"c7009"</definedName>
    <definedName name="IQ_ECO_METRIC_7010" hidden="1">"c7010"</definedName>
    <definedName name="IQ_ECO_METRIC_7011" hidden="1">"c7011"</definedName>
    <definedName name="IQ_ECO_METRIC_7012" hidden="1">"c7012"</definedName>
    <definedName name="IQ_ECO_METRIC_7013" hidden="1">"c7013"</definedName>
    <definedName name="IQ_ECO_METRIC_7015" hidden="1">"c7015"</definedName>
    <definedName name="IQ_ECO_METRIC_7016" hidden="1">"c7016"</definedName>
    <definedName name="IQ_ECO_METRIC_7017" hidden="1">"c7017"</definedName>
    <definedName name="IQ_ECO_METRIC_7018" hidden="1">"c7018"</definedName>
    <definedName name="IQ_ECO_METRIC_7019" hidden="1">"c7019"</definedName>
    <definedName name="IQ_ECO_METRIC_7020" hidden="1">"c7020"</definedName>
    <definedName name="IQ_ECO_METRIC_7021" hidden="1">"c7021"</definedName>
    <definedName name="IQ_ECO_METRIC_7023" hidden="1">"c7023"</definedName>
    <definedName name="IQ_ECO_METRIC_7024" hidden="1">"c7024"</definedName>
    <definedName name="IQ_ECO_METRIC_7025" hidden="1">"c7025"</definedName>
    <definedName name="IQ_ECO_METRIC_7026" hidden="1">"c7026"</definedName>
    <definedName name="IQ_ECO_METRIC_7027" hidden="1">"c7027"</definedName>
    <definedName name="IQ_ECO_METRIC_7028" hidden="1">"c7028"</definedName>
    <definedName name="IQ_ECO_METRIC_7029" hidden="1">"c7029"</definedName>
    <definedName name="IQ_ECO_METRIC_7030" hidden="1">"c7030"</definedName>
    <definedName name="IQ_ECO_METRIC_7031" hidden="1">"c7031"</definedName>
    <definedName name="IQ_ECO_METRIC_7032" hidden="1">"c7032"</definedName>
    <definedName name="IQ_ECO_METRIC_7033" hidden="1">"c7033"</definedName>
    <definedName name="IQ_ECO_METRIC_7034" hidden="1">"c7034"</definedName>
    <definedName name="IQ_ECO_METRIC_7035" hidden="1">"c7035"</definedName>
    <definedName name="IQ_ECO_METRIC_7036" hidden="1">"c7036"</definedName>
    <definedName name="IQ_ECO_METRIC_7037" hidden="1">"c7037"</definedName>
    <definedName name="IQ_ECO_METRIC_7038" hidden="1">"c7038"</definedName>
    <definedName name="IQ_ECO_METRIC_7039" hidden="1">"c7039"</definedName>
    <definedName name="IQ_ECO_METRIC_7040" hidden="1">"c7040"</definedName>
    <definedName name="IQ_ECO_METRIC_7041" hidden="1">"c7041"</definedName>
    <definedName name="IQ_ECO_METRIC_7042" hidden="1">"c7042"</definedName>
    <definedName name="IQ_ECO_METRIC_7043" hidden="1">"c7043"</definedName>
    <definedName name="IQ_ECO_METRIC_7044" hidden="1">"c7044"</definedName>
    <definedName name="IQ_ECO_METRIC_7045" hidden="1">"c7045"</definedName>
    <definedName name="IQ_ECO_METRIC_7045_UNUSED_UNUSED_UNUSED" hidden="1">"c7045"</definedName>
    <definedName name="IQ_ECO_METRIC_7046" hidden="1">"c7046"</definedName>
    <definedName name="IQ_ECO_METRIC_7047" hidden="1">"c7047"</definedName>
    <definedName name="IQ_ECO_METRIC_7048" hidden="1">"c7048"</definedName>
    <definedName name="IQ_ECO_METRIC_7049" hidden="1">"c7049"</definedName>
    <definedName name="IQ_ECO_METRIC_7050" hidden="1">"c7050"</definedName>
    <definedName name="IQ_ECO_METRIC_7051" hidden="1">"c7051"</definedName>
    <definedName name="IQ_ECO_METRIC_7052" hidden="1">"c7052"</definedName>
    <definedName name="IQ_ECO_METRIC_7053" hidden="1">"c7053"</definedName>
    <definedName name="IQ_ECO_METRIC_7054" hidden="1">"c7054"</definedName>
    <definedName name="IQ_ECO_METRIC_7055" hidden="1">"c7055"</definedName>
    <definedName name="IQ_ECO_METRIC_7056" hidden="1">"c7056"</definedName>
    <definedName name="IQ_ECO_METRIC_7057" hidden="1">"c7057"</definedName>
    <definedName name="IQ_ECO_METRIC_7058" hidden="1">"c7058"</definedName>
    <definedName name="IQ_ECO_METRIC_7059" hidden="1">"c7059"</definedName>
    <definedName name="IQ_ECO_METRIC_7059_UNUSED_UNUSED_UNUSED" hidden="1">"c7059"</definedName>
    <definedName name="IQ_ECO_METRIC_7060" hidden="1">"c7060"</definedName>
    <definedName name="IQ_ECO_METRIC_7061" hidden="1">"c7061"</definedName>
    <definedName name="IQ_ECO_METRIC_7062" hidden="1">"c7062"</definedName>
    <definedName name="IQ_ECO_METRIC_7063" hidden="1">"c7063"</definedName>
    <definedName name="IQ_ECO_METRIC_7064" hidden="1">"c7064"</definedName>
    <definedName name="IQ_ECO_METRIC_7065" hidden="1">"c7065"</definedName>
    <definedName name="IQ_ECO_METRIC_7066" hidden="1">"c7066"</definedName>
    <definedName name="IQ_ECO_METRIC_7067" hidden="1">"c7067"</definedName>
    <definedName name="IQ_ECO_METRIC_7068" hidden="1">"c7068"</definedName>
    <definedName name="IQ_ECO_METRIC_7069" hidden="1">"c7069"</definedName>
    <definedName name="IQ_ECO_METRIC_7070" hidden="1">"c7070"</definedName>
    <definedName name="IQ_ECO_METRIC_7071" hidden="1">"c7071"</definedName>
    <definedName name="IQ_ECO_METRIC_7072" hidden="1">"c7072"</definedName>
    <definedName name="IQ_ECO_METRIC_7073" hidden="1">"c7073"</definedName>
    <definedName name="IQ_ECO_METRIC_7074" hidden="1">"c7074"</definedName>
    <definedName name="IQ_ECO_METRIC_7075" hidden="1">"c7075"</definedName>
    <definedName name="IQ_ECO_METRIC_7076" hidden="1">"c7076"</definedName>
    <definedName name="IQ_ECO_METRIC_7077" hidden="1">"c7077"</definedName>
    <definedName name="IQ_ECO_METRIC_7078" hidden="1">"c7078"</definedName>
    <definedName name="IQ_ECO_METRIC_7079" hidden="1">"c7079"</definedName>
    <definedName name="IQ_ECO_METRIC_7080" hidden="1">"c7080"</definedName>
    <definedName name="IQ_ECO_METRIC_7081" hidden="1">"c7081"</definedName>
    <definedName name="IQ_ECO_METRIC_7082" hidden="1">"c7082"</definedName>
    <definedName name="IQ_ECO_METRIC_7083" hidden="1">"c7083"</definedName>
    <definedName name="IQ_ECO_METRIC_7084" hidden="1">"c7084"</definedName>
    <definedName name="IQ_ECO_METRIC_7085" hidden="1">"c7085"</definedName>
    <definedName name="IQ_ECO_METRIC_7086" hidden="1">"c7086"</definedName>
    <definedName name="IQ_ECO_METRIC_7087" hidden="1">"c7087"</definedName>
    <definedName name="IQ_ECO_METRIC_7088" hidden="1">"c7088"</definedName>
    <definedName name="IQ_ECO_METRIC_7089" hidden="1">"c7089"</definedName>
    <definedName name="IQ_ECO_METRIC_7090" hidden="1">"c7090"</definedName>
    <definedName name="IQ_ECO_METRIC_7091" hidden="1">"c7091"</definedName>
    <definedName name="IQ_ECO_METRIC_7092" hidden="1">"c7092"</definedName>
    <definedName name="IQ_ECO_METRIC_7093" hidden="1">"c7093"</definedName>
    <definedName name="IQ_ECO_METRIC_7094" hidden="1">"c7094"</definedName>
    <definedName name="IQ_ECO_METRIC_7095" hidden="1">"c7095"</definedName>
    <definedName name="IQ_ECO_METRIC_7096" hidden="1">"c7096"</definedName>
    <definedName name="IQ_ECO_METRIC_7097" hidden="1">"c7097"</definedName>
    <definedName name="IQ_ECO_METRIC_7098" hidden="1">"c7098"</definedName>
    <definedName name="IQ_ECO_METRIC_7099" hidden="1">"c7099"</definedName>
    <definedName name="IQ_ECO_METRIC_7100" hidden="1">"c7100"</definedName>
    <definedName name="IQ_ECO_METRIC_7101" hidden="1">"c7101"</definedName>
    <definedName name="IQ_ECO_METRIC_7102" hidden="1">"c7102"</definedName>
    <definedName name="IQ_ECO_METRIC_7103" hidden="1">"c7103"</definedName>
    <definedName name="IQ_ECO_METRIC_7104" hidden="1">"c7104"</definedName>
    <definedName name="IQ_ECO_METRIC_7105" hidden="1">"c7105"</definedName>
    <definedName name="IQ_ECO_METRIC_7106" hidden="1">"c7106"</definedName>
    <definedName name="IQ_ECO_METRIC_7107" hidden="1">"c7107"</definedName>
    <definedName name="IQ_ECO_METRIC_7108" hidden="1">"c7108"</definedName>
    <definedName name="IQ_ECO_METRIC_7109" hidden="1">"c7109"</definedName>
    <definedName name="IQ_ECO_METRIC_7110" hidden="1">"c7110"</definedName>
    <definedName name="IQ_ECO_METRIC_7111" hidden="1">"c7111"</definedName>
    <definedName name="IQ_ECO_METRIC_7112" hidden="1">"c7112"</definedName>
    <definedName name="IQ_ECO_METRIC_7113" hidden="1">"c7113"</definedName>
    <definedName name="IQ_ECO_METRIC_7114" hidden="1">"c7114"</definedName>
    <definedName name="IQ_ECO_METRIC_7115" hidden="1">"c7115"</definedName>
    <definedName name="IQ_ECO_METRIC_7116" hidden="1">"c7116"</definedName>
    <definedName name="IQ_ECO_METRIC_7116_UNUSED_UNUSED_UNUSED" hidden="1">"c7116"</definedName>
    <definedName name="IQ_ECO_METRIC_7117" hidden="1">"c7117"</definedName>
    <definedName name="IQ_ECO_METRIC_7117_UNUSED_UNUSED_UNUSED" hidden="1">"c7117"</definedName>
    <definedName name="IQ_ECO_METRIC_7119" hidden="1">"c7119"</definedName>
    <definedName name="IQ_ECO_METRIC_7120" hidden="1">"c7120"</definedName>
    <definedName name="IQ_ECO_METRIC_7121" hidden="1">"c7121"</definedName>
    <definedName name="IQ_ECO_METRIC_7122" hidden="1">"c7122"</definedName>
    <definedName name="IQ_ECO_METRIC_7123" hidden="1">"c7123"</definedName>
    <definedName name="IQ_ECO_METRIC_7124" hidden="1">"c7124"</definedName>
    <definedName name="IQ_ECO_METRIC_7125" hidden="1">"c7125"</definedName>
    <definedName name="IQ_ECO_METRIC_7126" hidden="1">"c7126"</definedName>
    <definedName name="IQ_ECO_METRIC_7127" hidden="1">"c7127"</definedName>
    <definedName name="IQ_ECO_METRIC_7128" hidden="1">"c7128"</definedName>
    <definedName name="IQ_ECO_METRIC_7129" hidden="1">"c7129"</definedName>
    <definedName name="IQ_ECO_METRIC_7130" hidden="1">"c7130"</definedName>
    <definedName name="IQ_ECO_METRIC_7131" hidden="1">"c7131"</definedName>
    <definedName name="IQ_ECO_METRIC_7132" hidden="1">"c7132"</definedName>
    <definedName name="IQ_ECO_METRIC_7133" hidden="1">"c7133"</definedName>
    <definedName name="IQ_ECO_METRIC_7134" hidden="1">"c7134"</definedName>
    <definedName name="IQ_ECO_METRIC_7135" hidden="1">"c7135"</definedName>
    <definedName name="IQ_ECO_METRIC_7136" hidden="1">"c7136"</definedName>
    <definedName name="IQ_ECO_METRIC_7137" hidden="1">"c7137"</definedName>
    <definedName name="IQ_ECO_METRIC_7138" hidden="1">"c7138"</definedName>
    <definedName name="IQ_ECO_METRIC_7139" hidden="1">"c7139"</definedName>
    <definedName name="IQ_ECO_METRIC_7140" hidden="1">"c7140"</definedName>
    <definedName name="IQ_ECO_METRIC_7141" hidden="1">"c7141"</definedName>
    <definedName name="IQ_ECO_METRIC_7142" hidden="1">"c7142"</definedName>
    <definedName name="IQ_ECO_METRIC_7143" hidden="1">"c7143"</definedName>
    <definedName name="IQ_ECO_METRIC_7144" hidden="1">"c7144"</definedName>
    <definedName name="IQ_ECO_METRIC_7145" hidden="1">"c7145"</definedName>
    <definedName name="IQ_ECO_METRIC_7146" hidden="1">"c7146"</definedName>
    <definedName name="IQ_ECO_METRIC_7148" hidden="1">"c7148"</definedName>
    <definedName name="IQ_ECO_METRIC_7149" hidden="1">"c7149"</definedName>
    <definedName name="IQ_ECO_METRIC_7150" hidden="1">"c7150"</definedName>
    <definedName name="IQ_ECO_METRIC_7151" hidden="1">"c7151"</definedName>
    <definedName name="IQ_ECO_METRIC_7152" hidden="1">"c7152"</definedName>
    <definedName name="IQ_ECO_METRIC_7153" hidden="1">"c7153"</definedName>
    <definedName name="IQ_ECO_METRIC_7154" hidden="1">"c7154"</definedName>
    <definedName name="IQ_ECO_METRIC_7155" hidden="1">"c7155"</definedName>
    <definedName name="IQ_ECO_METRIC_7156" hidden="1">"c7156"</definedName>
    <definedName name="IQ_ECO_METRIC_7157" hidden="1">"c7157"</definedName>
    <definedName name="IQ_ECO_METRIC_7158" hidden="1">"c7158"</definedName>
    <definedName name="IQ_ECO_METRIC_7159" hidden="1">"c7159"</definedName>
    <definedName name="IQ_ECO_METRIC_7160" hidden="1">"c7160"</definedName>
    <definedName name="IQ_ECO_METRIC_7161" hidden="1">"c7161"</definedName>
    <definedName name="IQ_ECO_METRIC_7162" hidden="1">"c7162"</definedName>
    <definedName name="IQ_ECO_METRIC_7163" hidden="1">"c7163"</definedName>
    <definedName name="IQ_ECO_METRIC_7164" hidden="1">"c7164"</definedName>
    <definedName name="IQ_ECO_METRIC_7165" hidden="1">"c7165"</definedName>
    <definedName name="IQ_ECO_METRIC_7166" hidden="1">"c7166"</definedName>
    <definedName name="IQ_ECO_METRIC_7167" hidden="1">"c7167"</definedName>
    <definedName name="IQ_ECO_METRIC_7168" hidden="1">"c7168"</definedName>
    <definedName name="IQ_ECO_METRIC_7169" hidden="1">"c7169"</definedName>
    <definedName name="IQ_ECO_METRIC_7170" hidden="1">"c7170"</definedName>
    <definedName name="IQ_ECO_METRIC_7171" hidden="1">"c7171"</definedName>
    <definedName name="IQ_ECO_METRIC_7172" hidden="1">"c7172"</definedName>
    <definedName name="IQ_ECO_METRIC_7173" hidden="1">"c7173"</definedName>
    <definedName name="IQ_ECO_METRIC_7174" hidden="1">"c7174"</definedName>
    <definedName name="IQ_ECO_METRIC_7175" hidden="1">"c7175"</definedName>
    <definedName name="IQ_ECO_METRIC_7176" hidden="1">"c7176"</definedName>
    <definedName name="IQ_ECO_METRIC_7177" hidden="1">"c7177"</definedName>
    <definedName name="IQ_ECO_METRIC_7178" hidden="1">"c7178"</definedName>
    <definedName name="IQ_ECO_METRIC_7179" hidden="1">"c7179"</definedName>
    <definedName name="IQ_ECO_METRIC_7180" hidden="1">"c7180"</definedName>
    <definedName name="IQ_ECO_METRIC_7182" hidden="1">"c7182"</definedName>
    <definedName name="IQ_ECO_METRIC_7183" hidden="1">"c7183"</definedName>
    <definedName name="IQ_ECO_METRIC_7184" hidden="1">"c7184"</definedName>
    <definedName name="IQ_ECO_METRIC_7185" hidden="1">"c7185"</definedName>
    <definedName name="IQ_ECO_METRIC_7186" hidden="1">"c7186"</definedName>
    <definedName name="IQ_ECO_METRIC_7187" hidden="1">"c7187"</definedName>
    <definedName name="IQ_ECO_METRIC_7188" hidden="1">"c7188"</definedName>
    <definedName name="IQ_ECO_METRIC_7189" hidden="1">"c7189"</definedName>
    <definedName name="IQ_ECO_METRIC_7190" hidden="1">"c7190"</definedName>
    <definedName name="IQ_ECO_METRIC_7191" hidden="1">"c7191"</definedName>
    <definedName name="IQ_ECO_METRIC_7192" hidden="1">"c7192"</definedName>
    <definedName name="IQ_ECO_METRIC_7193" hidden="1">"c7193"</definedName>
    <definedName name="IQ_ECO_METRIC_7194" hidden="1">"c7194"</definedName>
    <definedName name="IQ_ECO_METRIC_7195" hidden="1">"c7195"</definedName>
    <definedName name="IQ_ECO_METRIC_7196" hidden="1">"c7196"</definedName>
    <definedName name="IQ_ECO_METRIC_7197" hidden="1">"c7197"</definedName>
    <definedName name="IQ_ECO_METRIC_7198" hidden="1">"c7198"</definedName>
    <definedName name="IQ_ECO_METRIC_7199" hidden="1">"c7199"</definedName>
    <definedName name="IQ_ECO_METRIC_7200" hidden="1">"c7200"</definedName>
    <definedName name="IQ_ECO_METRIC_7201" hidden="1">"c7201"</definedName>
    <definedName name="IQ_ECO_METRIC_7202" hidden="1">"c7202"</definedName>
    <definedName name="IQ_ECO_METRIC_7203" hidden="1">"c7203"</definedName>
    <definedName name="IQ_ECO_METRIC_7204" hidden="1">"c7204"</definedName>
    <definedName name="IQ_ECO_METRIC_7205" hidden="1">"c7205"</definedName>
    <definedName name="IQ_ECO_METRIC_7206" hidden="1">"c7206"</definedName>
    <definedName name="IQ_ECO_METRIC_7207" hidden="1">"c7207"</definedName>
    <definedName name="IQ_ECO_METRIC_7208" hidden="1">"c7208"</definedName>
    <definedName name="IQ_ECO_METRIC_7208_UNUSED_UNUSED_UNUSED" hidden="1">"c7208"</definedName>
    <definedName name="IQ_ECO_METRIC_7209" hidden="1">"c7209"</definedName>
    <definedName name="IQ_ECO_METRIC_7210" hidden="1">"c7210"</definedName>
    <definedName name="IQ_ECO_METRIC_7211" hidden="1">"c7211"</definedName>
    <definedName name="IQ_ECO_METRIC_7212" hidden="1">"c7212"</definedName>
    <definedName name="IQ_ECO_METRIC_7213" hidden="1">"c7213"</definedName>
    <definedName name="IQ_ECO_METRIC_7214" hidden="1">"c7214"</definedName>
    <definedName name="IQ_ECO_METRIC_7215" hidden="1">"c7215"</definedName>
    <definedName name="IQ_ECO_METRIC_7216" hidden="1">"c7216"</definedName>
    <definedName name="IQ_ECO_METRIC_7217" hidden="1">"c7217"</definedName>
    <definedName name="IQ_ECO_METRIC_7218" hidden="1">"c7218"</definedName>
    <definedName name="IQ_ECO_METRIC_7220" hidden="1">"c7220"</definedName>
    <definedName name="IQ_ECO_METRIC_7221" hidden="1">"c7221"</definedName>
    <definedName name="IQ_ECO_METRIC_7222" hidden="1">"c7222"</definedName>
    <definedName name="IQ_ECO_METRIC_7223" hidden="1">"c7223"</definedName>
    <definedName name="IQ_ECO_METRIC_7224" hidden="1">"c7224"</definedName>
    <definedName name="IQ_ECO_METRIC_7225" hidden="1">"c7225"</definedName>
    <definedName name="IQ_ECO_METRIC_7226" hidden="1">"c7226"</definedName>
    <definedName name="IQ_ECO_METRIC_7227" hidden="1">"c7227"</definedName>
    <definedName name="IQ_ECO_METRIC_7228" hidden="1">"c7228"</definedName>
    <definedName name="IQ_ECO_METRIC_7229" hidden="1">"c7229"</definedName>
    <definedName name="IQ_ECO_METRIC_7230" hidden="1">"c7230"</definedName>
    <definedName name="IQ_ECO_METRIC_7231" hidden="1">"c7231"</definedName>
    <definedName name="IQ_ECO_METRIC_7232" hidden="1">"c7232"</definedName>
    <definedName name="IQ_ECO_METRIC_7233" hidden="1">"c7233"</definedName>
    <definedName name="IQ_ECO_METRIC_7235" hidden="1">"c7235"</definedName>
    <definedName name="IQ_ECO_METRIC_7236" hidden="1">"c7236"</definedName>
    <definedName name="IQ_ECO_METRIC_7237" hidden="1">"c7237"</definedName>
    <definedName name="IQ_ECO_METRIC_7238" hidden="1">"c7238"</definedName>
    <definedName name="IQ_ECO_METRIC_7239" hidden="1">"c7239"</definedName>
    <definedName name="IQ_ECO_METRIC_7240" hidden="1">"c7240"</definedName>
    <definedName name="IQ_ECO_METRIC_7241" hidden="1">"c7241"</definedName>
    <definedName name="IQ_ECO_METRIC_7243" hidden="1">"c7243"</definedName>
    <definedName name="IQ_ECO_METRIC_7244" hidden="1">"c7244"</definedName>
    <definedName name="IQ_ECO_METRIC_7245" hidden="1">"c7245"</definedName>
    <definedName name="IQ_ECO_METRIC_7246" hidden="1">"c7246"</definedName>
    <definedName name="IQ_ECO_METRIC_7247" hidden="1">"c7247"</definedName>
    <definedName name="IQ_ECO_METRIC_7248" hidden="1">"c7248"</definedName>
    <definedName name="IQ_ECO_METRIC_7249" hidden="1">"c7249"</definedName>
    <definedName name="IQ_ECO_METRIC_7250" hidden="1">"c7250"</definedName>
    <definedName name="IQ_ECO_METRIC_7251" hidden="1">"c7251"</definedName>
    <definedName name="IQ_ECO_METRIC_7252" hidden="1">"c7252"</definedName>
    <definedName name="IQ_ECO_METRIC_7253" hidden="1">"c7253"</definedName>
    <definedName name="IQ_ECO_METRIC_7254" hidden="1">"c7254"</definedName>
    <definedName name="IQ_ECO_METRIC_7255" hidden="1">"c7255"</definedName>
    <definedName name="IQ_ECO_METRIC_7256" hidden="1">"c7256"</definedName>
    <definedName name="IQ_ECO_METRIC_7257" hidden="1">"c7257"</definedName>
    <definedName name="IQ_ECO_METRIC_7258" hidden="1">"c7258"</definedName>
    <definedName name="IQ_ECO_METRIC_7259" hidden="1">"c7259"</definedName>
    <definedName name="IQ_ECO_METRIC_7260" hidden="1">"c7260"</definedName>
    <definedName name="IQ_ECO_METRIC_7261" hidden="1">"c7261"</definedName>
    <definedName name="IQ_ECO_METRIC_7262" hidden="1">"c7262"</definedName>
    <definedName name="IQ_ECO_METRIC_7263" hidden="1">"c7263"</definedName>
    <definedName name="IQ_ECO_METRIC_7264" hidden="1">"c7264"</definedName>
    <definedName name="IQ_ECO_METRIC_7265" hidden="1">"c7265"</definedName>
    <definedName name="IQ_ECO_METRIC_7265_UNUSED_UNUSED_UNUSED" hidden="1">"c7265"</definedName>
    <definedName name="IQ_ECO_METRIC_7266" hidden="1">"c7266"</definedName>
    <definedName name="IQ_ECO_METRIC_7267" hidden="1">"c7267"</definedName>
    <definedName name="IQ_ECO_METRIC_7268" hidden="1">"c7268"</definedName>
    <definedName name="IQ_ECO_METRIC_7269" hidden="1">"c7269"</definedName>
    <definedName name="IQ_ECO_METRIC_7270" hidden="1">"c7270"</definedName>
    <definedName name="IQ_ECO_METRIC_7272" hidden="1">"c7272"</definedName>
    <definedName name="IQ_ECO_METRIC_7273" hidden="1">"c7273"</definedName>
    <definedName name="IQ_ECO_METRIC_7274" hidden="1">"c7274"</definedName>
    <definedName name="IQ_ECO_METRIC_7275" hidden="1">"c7275"</definedName>
    <definedName name="IQ_ECO_METRIC_7276" hidden="1">"c7276"</definedName>
    <definedName name="IQ_ECO_METRIC_7277" hidden="1">"c7277"</definedName>
    <definedName name="IQ_ECO_METRIC_7278" hidden="1">"c7278"</definedName>
    <definedName name="IQ_ECO_METRIC_7279" hidden="1">"c7279"</definedName>
    <definedName name="IQ_ECO_METRIC_7279_UNUSED_UNUSED_UNUSED" hidden="1">"c7279"</definedName>
    <definedName name="IQ_ECO_METRIC_7280" hidden="1">"c7280"</definedName>
    <definedName name="IQ_ECO_METRIC_7281" hidden="1">"c7281"</definedName>
    <definedName name="IQ_ECO_METRIC_7282" hidden="1">"c7282"</definedName>
    <definedName name="IQ_ECO_METRIC_7283" hidden="1">"c7283"</definedName>
    <definedName name="IQ_ECO_METRIC_7284" hidden="1">"c7284"</definedName>
    <definedName name="IQ_ECO_METRIC_7285" hidden="1">"c7285"</definedName>
    <definedName name="IQ_ECO_METRIC_7286" hidden="1">"c7286"</definedName>
    <definedName name="IQ_ECO_METRIC_7287" hidden="1">"c7287"</definedName>
    <definedName name="IQ_ECO_METRIC_7288" hidden="1">"c7288"</definedName>
    <definedName name="IQ_ECO_METRIC_7289" hidden="1">"c7289"</definedName>
    <definedName name="IQ_ECO_METRIC_7290" hidden="1">"c7290"</definedName>
    <definedName name="IQ_ECO_METRIC_7291" hidden="1">"c7291"</definedName>
    <definedName name="IQ_ECO_METRIC_7292" hidden="1">"c7292"</definedName>
    <definedName name="IQ_ECO_METRIC_7293" hidden="1">"c7293"</definedName>
    <definedName name="IQ_ECO_METRIC_7294" hidden="1">"c7294"</definedName>
    <definedName name="IQ_ECO_METRIC_7295" hidden="1">"c7295"</definedName>
    <definedName name="IQ_ECO_METRIC_7296" hidden="1">"c7296"</definedName>
    <definedName name="IQ_ECO_METRIC_7297" hidden="1">"c7297"</definedName>
    <definedName name="IQ_ECO_METRIC_7298" hidden="1">"c7298"</definedName>
    <definedName name="IQ_ECO_METRIC_7299" hidden="1">"c7299"</definedName>
    <definedName name="IQ_ECO_METRIC_7300" hidden="1">"c7300"</definedName>
    <definedName name="IQ_ECO_METRIC_7301" hidden="1">"c7301"</definedName>
    <definedName name="IQ_ECO_METRIC_7302" hidden="1">"c7302"</definedName>
    <definedName name="IQ_ECO_METRIC_7303" hidden="1">"c7303"</definedName>
    <definedName name="IQ_ECO_METRIC_7304" hidden="1">"c7304"</definedName>
    <definedName name="IQ_ECO_METRIC_7305" hidden="1">"c7305"</definedName>
    <definedName name="IQ_ECO_METRIC_7306" hidden="1">"c7306"</definedName>
    <definedName name="IQ_ECO_METRIC_7307" hidden="1">"c7307"</definedName>
    <definedName name="IQ_ECO_METRIC_7308" hidden="1">"c7308"</definedName>
    <definedName name="IQ_ECO_METRIC_7309" hidden="1">"c7309"</definedName>
    <definedName name="IQ_ECO_METRIC_7310" hidden="1">"c7310"</definedName>
    <definedName name="IQ_ECO_METRIC_7311" hidden="1">"c7311"</definedName>
    <definedName name="IQ_ECO_METRIC_7312" hidden="1">"c7312"</definedName>
    <definedName name="IQ_ECO_METRIC_7313" hidden="1">"c7313"</definedName>
    <definedName name="IQ_ECO_METRIC_7314" hidden="1">"c7314"</definedName>
    <definedName name="IQ_ECO_METRIC_7315" hidden="1">"c7315"</definedName>
    <definedName name="IQ_ECO_METRIC_7316" hidden="1">"c7316"</definedName>
    <definedName name="IQ_ECO_METRIC_7317" hidden="1">"c7317"</definedName>
    <definedName name="IQ_ECO_METRIC_7318" hidden="1">"c7318"</definedName>
    <definedName name="IQ_ECO_METRIC_7319" hidden="1">"c7319"</definedName>
    <definedName name="IQ_ECO_METRIC_7320" hidden="1">"c7320"</definedName>
    <definedName name="IQ_ECO_METRIC_7321" hidden="1">"c7321"</definedName>
    <definedName name="IQ_ECO_METRIC_7322" hidden="1">"c7322"</definedName>
    <definedName name="IQ_ECO_METRIC_7323" hidden="1">"c7323"</definedName>
    <definedName name="IQ_ECO_METRIC_7324" hidden="1">"c7324"</definedName>
    <definedName name="IQ_ECO_METRIC_7325" hidden="1">"c7325"</definedName>
    <definedName name="IQ_ECO_METRIC_7326" hidden="1">"c7326"</definedName>
    <definedName name="IQ_ECO_METRIC_7327" hidden="1">"c7327"</definedName>
    <definedName name="IQ_ECO_METRIC_7328" hidden="1">"c7328"</definedName>
    <definedName name="IQ_ECO_METRIC_7329" hidden="1">"c7329"</definedName>
    <definedName name="IQ_ECO_METRIC_7330" hidden="1">"c7330"</definedName>
    <definedName name="IQ_ECO_METRIC_7331" hidden="1">"c7331"</definedName>
    <definedName name="IQ_ECO_METRIC_7332" hidden="1">"c7332"</definedName>
    <definedName name="IQ_ECO_METRIC_7333" hidden="1">"c7333"</definedName>
    <definedName name="IQ_ECO_METRIC_7334" hidden="1">"c7334"</definedName>
    <definedName name="IQ_ECO_METRIC_7335" hidden="1">"c7335"</definedName>
    <definedName name="IQ_ECO_METRIC_7336" hidden="1">"c7336"</definedName>
    <definedName name="IQ_ECO_METRIC_7336_UNUSED_UNUSED_UNUSED" hidden="1">"c7336"</definedName>
    <definedName name="IQ_ECO_METRIC_7337" hidden="1">"c7337"</definedName>
    <definedName name="IQ_ECO_METRIC_7337_UNUSED_UNUSED_UNUSED" hidden="1">"c7337"</definedName>
    <definedName name="IQ_ECO_METRIC_7339" hidden="1">"c7339"</definedName>
    <definedName name="IQ_ECO_METRIC_7341" hidden="1">"c7341"</definedName>
    <definedName name="IQ_ECO_METRIC_7342" hidden="1">"c7342"</definedName>
    <definedName name="IQ_ECO_METRIC_7343" hidden="1">"c7343"</definedName>
    <definedName name="IQ_ECO_METRIC_7344" hidden="1">"c7344"</definedName>
    <definedName name="IQ_ECO_METRIC_7345" hidden="1">"c7345"</definedName>
    <definedName name="IQ_ECO_METRIC_7346" hidden="1">"c7346"</definedName>
    <definedName name="IQ_ECO_METRIC_7347" hidden="1">"c7347"</definedName>
    <definedName name="IQ_ECO_METRIC_7348" hidden="1">"c7348"</definedName>
    <definedName name="IQ_ECO_METRIC_7349" hidden="1">"c7349"</definedName>
    <definedName name="IQ_ECO_METRIC_7350" hidden="1">"c7350"</definedName>
    <definedName name="IQ_ECO_METRIC_7351" hidden="1">"c7351"</definedName>
    <definedName name="IQ_ECO_METRIC_7352" hidden="1">"c7352"</definedName>
    <definedName name="IQ_ECO_METRIC_7353" hidden="1">"c7353"</definedName>
    <definedName name="IQ_ECO_METRIC_7354" hidden="1">"c7354"</definedName>
    <definedName name="IQ_ECO_METRIC_7355" hidden="1">"c7355"</definedName>
    <definedName name="IQ_ECO_METRIC_7356" hidden="1">"c7356"</definedName>
    <definedName name="IQ_ECO_METRIC_7357" hidden="1">"c7357"</definedName>
    <definedName name="IQ_ECO_METRIC_7358" hidden="1">"c7358"</definedName>
    <definedName name="IQ_ECO_METRIC_7359" hidden="1">"c7359"</definedName>
    <definedName name="IQ_ECO_METRIC_7360" hidden="1">"c7360"</definedName>
    <definedName name="IQ_ECO_METRIC_7361" hidden="1">"c7361"</definedName>
    <definedName name="IQ_ECO_METRIC_7362" hidden="1">"c7362"</definedName>
    <definedName name="IQ_ECO_METRIC_7363" hidden="1">"c7363"</definedName>
    <definedName name="IQ_ECO_METRIC_7364" hidden="1">"c7364"</definedName>
    <definedName name="IQ_ECO_METRIC_7365" hidden="1">"c7365"</definedName>
    <definedName name="IQ_ECO_METRIC_7366" hidden="1">"c7366"</definedName>
    <definedName name="IQ_ECO_METRIC_7368" hidden="1">"c7368"</definedName>
    <definedName name="IQ_ECO_METRIC_7369" hidden="1">"c7369"</definedName>
    <definedName name="IQ_ECO_METRIC_7370" hidden="1">"c7370"</definedName>
    <definedName name="IQ_ECO_METRIC_7371" hidden="1">"c7371"</definedName>
    <definedName name="IQ_ECO_METRIC_7372" hidden="1">"c7372"</definedName>
    <definedName name="IQ_ECO_METRIC_7373" hidden="1">"c7373"</definedName>
    <definedName name="IQ_ECO_METRIC_7374" hidden="1">"c7374"</definedName>
    <definedName name="IQ_ECO_METRIC_7375" hidden="1">"c7375"</definedName>
    <definedName name="IQ_ECO_METRIC_7376" hidden="1">"c7376"</definedName>
    <definedName name="IQ_ECO_METRIC_7377" hidden="1">"c7377"</definedName>
    <definedName name="IQ_ECO_METRIC_7378" hidden="1">"c7378"</definedName>
    <definedName name="IQ_ECO_METRIC_7379" hidden="1">"c7379"</definedName>
    <definedName name="IQ_ECO_METRIC_7380" hidden="1">"c7380"</definedName>
    <definedName name="IQ_ECO_METRIC_7381" hidden="1">"c7381"</definedName>
    <definedName name="IQ_ECO_METRIC_7382" hidden="1">"c7382"</definedName>
    <definedName name="IQ_ECO_METRIC_7383" hidden="1">"c7383"</definedName>
    <definedName name="IQ_ECO_METRIC_7384" hidden="1">"c7384"</definedName>
    <definedName name="IQ_ECO_METRIC_7385" hidden="1">"c7385"</definedName>
    <definedName name="IQ_ECO_METRIC_7386" hidden="1">"c7386"</definedName>
    <definedName name="IQ_ECO_METRIC_7387" hidden="1">"c7387"</definedName>
    <definedName name="IQ_ECO_METRIC_7388" hidden="1">"c7388"</definedName>
    <definedName name="IQ_ECO_METRIC_7389" hidden="1">"c7389"</definedName>
    <definedName name="IQ_ECO_METRIC_7390" hidden="1">"c7390"</definedName>
    <definedName name="IQ_ECO_METRIC_7391" hidden="1">"c7391"</definedName>
    <definedName name="IQ_ECO_METRIC_7392" hidden="1">"c7392"</definedName>
    <definedName name="IQ_ECO_METRIC_7393" hidden="1">"c7393"</definedName>
    <definedName name="IQ_ECO_METRIC_7394" hidden="1">"c7394"</definedName>
    <definedName name="IQ_ECO_METRIC_7395" hidden="1">"c7395"</definedName>
    <definedName name="IQ_ECO_METRIC_7396" hidden="1">"c7396"</definedName>
    <definedName name="IQ_ECO_METRIC_7397" hidden="1">"c7397"</definedName>
    <definedName name="IQ_ECO_METRIC_7398" hidden="1">"c7398"</definedName>
    <definedName name="IQ_ECO_METRIC_7399" hidden="1">"c7399"</definedName>
    <definedName name="IQ_ECO_METRIC_7400" hidden="1">"c7400"</definedName>
    <definedName name="IQ_ECO_METRIC_7402" hidden="1">"c7402"</definedName>
    <definedName name="IQ_ECO_METRIC_7403" hidden="1">"c7403"</definedName>
    <definedName name="IQ_ECO_METRIC_7404" hidden="1">"c7404"</definedName>
    <definedName name="IQ_ECO_METRIC_7405" hidden="1">"c7405"</definedName>
    <definedName name="IQ_ECO_METRIC_7406" hidden="1">"c7406"</definedName>
    <definedName name="IQ_ECO_METRIC_7407" hidden="1">"c7407"</definedName>
    <definedName name="IQ_ECO_METRIC_7408" hidden="1">"c7408"</definedName>
    <definedName name="IQ_ECO_METRIC_7409" hidden="1">"c7409"</definedName>
    <definedName name="IQ_ECO_METRIC_7410" hidden="1">"c7410"</definedName>
    <definedName name="IQ_ECO_METRIC_7411" hidden="1">"c7411"</definedName>
    <definedName name="IQ_ECO_METRIC_7412" hidden="1">"c7412"</definedName>
    <definedName name="IQ_ECO_METRIC_7413" hidden="1">"c7413"</definedName>
    <definedName name="IQ_ECO_METRIC_7414" hidden="1">"c7414"</definedName>
    <definedName name="IQ_ECO_METRIC_7415" hidden="1">"c7415"</definedName>
    <definedName name="IQ_ECO_METRIC_7416" hidden="1">"c7416"</definedName>
    <definedName name="IQ_ECO_METRIC_7417" hidden="1">"c7417"</definedName>
    <definedName name="IQ_ECO_METRIC_7418" hidden="1">"c7418"</definedName>
    <definedName name="IQ_ECO_METRIC_7419" hidden="1">"c7419"</definedName>
    <definedName name="IQ_ECO_METRIC_7420" hidden="1">"c7420"</definedName>
    <definedName name="IQ_ECO_METRIC_7421" hidden="1">"c7421"</definedName>
    <definedName name="IQ_ECO_METRIC_7422" hidden="1">"c7422"</definedName>
    <definedName name="IQ_ECO_METRIC_7423" hidden="1">"c7423"</definedName>
    <definedName name="IQ_ECO_METRIC_7424" hidden="1">"c7424"</definedName>
    <definedName name="IQ_ECO_METRIC_7425" hidden="1">"c7425"</definedName>
    <definedName name="IQ_ECO_METRIC_7426" hidden="1">"c7426"</definedName>
    <definedName name="IQ_ECO_METRIC_7427" hidden="1">"c7427"</definedName>
    <definedName name="IQ_ECO_METRIC_7428" hidden="1">"c7428"</definedName>
    <definedName name="IQ_ECO_METRIC_7428_UNUSED_UNUSED_UNUSED" hidden="1">"c7428"</definedName>
    <definedName name="IQ_ECO_METRIC_7429" hidden="1">"c7429"</definedName>
    <definedName name="IQ_ECO_METRIC_7430" hidden="1">"c7430"</definedName>
    <definedName name="IQ_ECO_METRIC_7431" hidden="1">"c7431"</definedName>
    <definedName name="IQ_ECO_METRIC_7432" hidden="1">"c7432"</definedName>
    <definedName name="IQ_ECO_METRIC_7433" hidden="1">"c7433"</definedName>
    <definedName name="IQ_ECO_METRIC_7434" hidden="1">"c7434"</definedName>
    <definedName name="IQ_ECO_METRIC_7435" hidden="1">"c7435"</definedName>
    <definedName name="IQ_ECO_METRIC_7436" hidden="1">"c7436"</definedName>
    <definedName name="IQ_ECO_METRIC_7437" hidden="1">"c7437"</definedName>
    <definedName name="IQ_ECO_METRIC_7438" hidden="1">"c7438"</definedName>
    <definedName name="IQ_ECO_METRIC_7440" hidden="1">"c7440"</definedName>
    <definedName name="IQ_ECO_METRIC_7441" hidden="1">"c7441"</definedName>
    <definedName name="IQ_ECO_METRIC_7442" hidden="1">"c7442"</definedName>
    <definedName name="IQ_ECO_METRIC_7443" hidden="1">"c7443"</definedName>
    <definedName name="IQ_ECO_METRIC_7444" hidden="1">"c7444"</definedName>
    <definedName name="IQ_ECO_METRIC_7445" hidden="1">"c7445"</definedName>
    <definedName name="IQ_ECO_METRIC_7446" hidden="1">"c7446"</definedName>
    <definedName name="IQ_ECO_METRIC_7447" hidden="1">"c7447"</definedName>
    <definedName name="IQ_ECO_METRIC_7448" hidden="1">"c7448"</definedName>
    <definedName name="IQ_ECO_METRIC_7449" hidden="1">"c7449"</definedName>
    <definedName name="IQ_ECO_METRIC_7450" hidden="1">"c7450"</definedName>
    <definedName name="IQ_ECO_METRIC_7451" hidden="1">"c7451"</definedName>
    <definedName name="IQ_ECO_METRIC_7452" hidden="1">"c7452"</definedName>
    <definedName name="IQ_ECO_METRIC_7453" hidden="1">"c7453"</definedName>
    <definedName name="IQ_ECO_METRIC_7455" hidden="1">"c7455"</definedName>
    <definedName name="IQ_ECO_METRIC_7456" hidden="1">"c7456"</definedName>
    <definedName name="IQ_ECO_METRIC_7457" hidden="1">"c7457"</definedName>
    <definedName name="IQ_ECO_METRIC_7458" hidden="1">"c7458"</definedName>
    <definedName name="IQ_ECO_METRIC_7459" hidden="1">"c7459"</definedName>
    <definedName name="IQ_ECO_METRIC_7460" hidden="1">"c7460"</definedName>
    <definedName name="IQ_ECO_METRIC_7461" hidden="1">"c7461"</definedName>
    <definedName name="IQ_ECO_METRIC_7463" hidden="1">"c7463"</definedName>
    <definedName name="IQ_ECO_METRIC_7464" hidden="1">"c7464"</definedName>
    <definedName name="IQ_ECO_METRIC_7465" hidden="1">"c7465"</definedName>
    <definedName name="IQ_ECO_METRIC_7466" hidden="1">"c7466"</definedName>
    <definedName name="IQ_ECO_METRIC_7467" hidden="1">"c7467"</definedName>
    <definedName name="IQ_ECO_METRIC_7468" hidden="1">"c7468"</definedName>
    <definedName name="IQ_ECO_METRIC_7469" hidden="1">"c7469"</definedName>
    <definedName name="IQ_ECO_METRIC_7470" hidden="1">"c7470"</definedName>
    <definedName name="IQ_ECO_METRIC_7472" hidden="1">"c7472"</definedName>
    <definedName name="IQ_ECO_METRIC_7473" hidden="1">"c7473"</definedName>
    <definedName name="IQ_ECO_METRIC_7474" hidden="1">"c7474"</definedName>
    <definedName name="IQ_ECO_METRIC_7475" hidden="1">"c7475"</definedName>
    <definedName name="IQ_ECO_METRIC_7476" hidden="1">"c7476"</definedName>
    <definedName name="IQ_ECO_METRIC_7477" hidden="1">"c7477"</definedName>
    <definedName name="IQ_ECO_METRIC_7478" hidden="1">"c7478"</definedName>
    <definedName name="IQ_ECO_METRIC_7479" hidden="1">"c7479"</definedName>
    <definedName name="IQ_ECO_METRIC_7480" hidden="1">"c7480"</definedName>
    <definedName name="IQ_ECO_METRIC_7481" hidden="1">"c7481"</definedName>
    <definedName name="IQ_ECO_METRIC_7482" hidden="1">"c7482"</definedName>
    <definedName name="IQ_ECO_METRIC_7483" hidden="1">"c7483"</definedName>
    <definedName name="IQ_ECO_METRIC_7486" hidden="1">"c7486"</definedName>
    <definedName name="IQ_ECO_METRIC_7487" hidden="1">"c7487"</definedName>
    <definedName name="IQ_ECO_METRIC_7488" hidden="1">"c7488"</definedName>
    <definedName name="IQ_ECO_METRIC_7489" hidden="1">"c7489"</definedName>
    <definedName name="IQ_ECO_METRIC_7490" hidden="1">"c7490"</definedName>
    <definedName name="IQ_ECO_METRIC_7491" hidden="1">"c7491"</definedName>
    <definedName name="IQ_ECO_METRIC_7492" hidden="1">"c7492"</definedName>
    <definedName name="IQ_ECO_METRIC_7493" hidden="1">"c7493"</definedName>
    <definedName name="IQ_ECO_METRIC_7494" hidden="1">"c7494"</definedName>
    <definedName name="IQ_ECO_METRIC_7495" hidden="1">"c7495"</definedName>
    <definedName name="IQ_ECO_METRIC_7496" hidden="1">"c7496"</definedName>
    <definedName name="IQ_ECO_METRIC_7497" hidden="1">"c7497"</definedName>
    <definedName name="IQ_ECO_METRIC_7498" hidden="1">"c7498"</definedName>
    <definedName name="IQ_ECO_METRIC_7500" hidden="1">"c7500"</definedName>
    <definedName name="IQ_ECO_METRIC_7501" hidden="1">"c7501"</definedName>
    <definedName name="IQ_ECO_METRIC_7502" hidden="1">"c7502"</definedName>
    <definedName name="IQ_ECO_METRIC_7503" hidden="1">"c7503"</definedName>
    <definedName name="IQ_ECO_METRIC_7504" hidden="1">"c7504"</definedName>
    <definedName name="IQ_ECO_METRIC_7505" hidden="1">"c7505"</definedName>
    <definedName name="IQ_ECO_METRIC_7507" hidden="1">"c7507"</definedName>
    <definedName name="IQ_ECO_METRIC_7508" hidden="1">"c7508"</definedName>
    <definedName name="IQ_ECO_METRIC_7509" hidden="1">"c7509"</definedName>
    <definedName name="IQ_ECO_METRIC_7510" hidden="1">"c7510"</definedName>
    <definedName name="IQ_ECO_METRIC_7511" hidden="1">"c7511"</definedName>
    <definedName name="IQ_ECO_METRIC_7512" hidden="1">"c7512"</definedName>
    <definedName name="IQ_ECO_METRIC_7513" hidden="1">"c7513"</definedName>
    <definedName name="IQ_ECO_METRIC_7514" hidden="1">"c7514"</definedName>
    <definedName name="IQ_ECO_METRIC_7515" hidden="1">"c7515"</definedName>
    <definedName name="IQ_ECO_METRIC_7516" hidden="1">"c7516"</definedName>
    <definedName name="IQ_ECO_METRIC_7517" hidden="1">"c7517"</definedName>
    <definedName name="IQ_ECO_METRIC_7518" hidden="1">"c7518"</definedName>
    <definedName name="IQ_ECO_METRIC_7519" hidden="1">"c7519"</definedName>
    <definedName name="IQ_ECO_METRIC_7520" hidden="1">"c7520"</definedName>
    <definedName name="IQ_ECO_METRIC_7521" hidden="1">"c7521"</definedName>
    <definedName name="IQ_ECO_METRIC_7522" hidden="1">"c7522"</definedName>
    <definedName name="IQ_ECO_METRIC_7523" hidden="1">"c7523"</definedName>
    <definedName name="IQ_ECO_METRIC_7524" hidden="1">"c7524"</definedName>
    <definedName name="IQ_ECO_METRIC_7525" hidden="1">"c7525"</definedName>
    <definedName name="IQ_ECO_METRIC_7526" hidden="1">"c7526"</definedName>
    <definedName name="IQ_ECO_METRIC_7527" hidden="1">"c7527"</definedName>
    <definedName name="IQ_ECO_METRIC_7528" hidden="1">"c7528"</definedName>
    <definedName name="IQ_ECO_METRIC_7529" hidden="1">"c7529"</definedName>
    <definedName name="IQ_ECO_METRIC_7530" hidden="1">"c7530"</definedName>
    <definedName name="IQ_ECO_METRIC_7531" hidden="1">"c7531"</definedName>
    <definedName name="IQ_ECO_METRIC_7532" hidden="1">"c7532"</definedName>
    <definedName name="IQ_ECO_METRIC_7533" hidden="1">"c7533"</definedName>
    <definedName name="IQ_ECO_METRIC_7534" hidden="1">"c7534"</definedName>
    <definedName name="IQ_ECO_METRIC_7535" hidden="1">"c7535"</definedName>
    <definedName name="IQ_ECO_METRIC_7536" hidden="1">"c7536"</definedName>
    <definedName name="IQ_ECO_METRIC_7537" hidden="1">"c7537"</definedName>
    <definedName name="IQ_ECO_METRIC_7538" hidden="1">"c7538"</definedName>
    <definedName name="IQ_ECO_METRIC_7539" hidden="1">"c7539"</definedName>
    <definedName name="IQ_ECO_METRIC_7540" hidden="1">"c7540"</definedName>
    <definedName name="IQ_ECO_METRIC_7541" hidden="1">"c7541"</definedName>
    <definedName name="IQ_ECO_METRIC_7542" hidden="1">"c7542"</definedName>
    <definedName name="IQ_ECO_METRIC_7543" hidden="1">"c7543"</definedName>
    <definedName name="IQ_ECO_METRIC_7544" hidden="1">"c7544"</definedName>
    <definedName name="IQ_ECO_METRIC_7545" hidden="1">"c7545"</definedName>
    <definedName name="IQ_ECO_METRIC_7546" hidden="1">"c7546"</definedName>
    <definedName name="IQ_ECO_METRIC_7547" hidden="1">"c7547"</definedName>
    <definedName name="IQ_ECO_METRIC_7548" hidden="1">"c7548"</definedName>
    <definedName name="IQ_ECO_METRIC_7549" hidden="1">"c7549"</definedName>
    <definedName name="IQ_ECO_METRIC_7550" hidden="1">"c7550"</definedName>
    <definedName name="IQ_ECO_METRIC_7551" hidden="1">"c7551"</definedName>
    <definedName name="IQ_ECO_METRIC_7552" hidden="1">"c7552"</definedName>
    <definedName name="IQ_ECO_METRIC_7553" hidden="1">"c7553"</definedName>
    <definedName name="IQ_ECO_METRIC_7554" hidden="1">"c7554"</definedName>
    <definedName name="IQ_ECO_METRIC_7555" hidden="1">"c7555"</definedName>
    <definedName name="IQ_ECO_METRIC_7556" hidden="1">"c7556"</definedName>
    <definedName name="IQ_ECO_METRIC_7556_UNUSED_UNUSED_UNUSED" hidden="1">"c7556"</definedName>
    <definedName name="IQ_ECO_METRIC_7557" hidden="1">"c7557"</definedName>
    <definedName name="IQ_ECO_METRIC_7557_UNUSED_UNUSED_UNUSED" hidden="1">"c7557"</definedName>
    <definedName name="IQ_ECO_METRIC_7560" hidden="1">"c7560"</definedName>
    <definedName name="IQ_ECO_METRIC_7561" hidden="1">"c7561"</definedName>
    <definedName name="IQ_ECO_METRIC_7562" hidden="1">"c7562"</definedName>
    <definedName name="IQ_ECO_METRIC_7563" hidden="1">"c7563"</definedName>
    <definedName name="IQ_ECO_METRIC_7564" hidden="1">"c7564"</definedName>
    <definedName name="IQ_ECO_METRIC_7565" hidden="1">"c7565"</definedName>
    <definedName name="IQ_ECO_METRIC_7566" hidden="1">"c7566"</definedName>
    <definedName name="IQ_ECO_METRIC_7567" hidden="1">"c7567"</definedName>
    <definedName name="IQ_ECO_METRIC_7568" hidden="1">"c7568"</definedName>
    <definedName name="IQ_ECO_METRIC_7570" hidden="1">"c7570"</definedName>
    <definedName name="IQ_ECO_METRIC_7571" hidden="1">"c7571"</definedName>
    <definedName name="IQ_ECO_METRIC_7572" hidden="1">"c7572"</definedName>
    <definedName name="IQ_ECO_METRIC_7573" hidden="1">"c7573"</definedName>
    <definedName name="IQ_ECO_METRIC_7574" hidden="1">"c7574"</definedName>
    <definedName name="IQ_ECO_METRIC_7575" hidden="1">"c7575"</definedName>
    <definedName name="IQ_ECO_METRIC_7576" hidden="1">"c7576"</definedName>
    <definedName name="IQ_ECO_METRIC_7577" hidden="1">"c7577"</definedName>
    <definedName name="IQ_ECO_METRIC_7578" hidden="1">"c7578"</definedName>
    <definedName name="IQ_ECO_METRIC_7579" hidden="1">"c7579"</definedName>
    <definedName name="IQ_ECO_METRIC_7580" hidden="1">"c7580"</definedName>
    <definedName name="IQ_ECO_METRIC_7581" hidden="1">"c7581"</definedName>
    <definedName name="IQ_ECO_METRIC_7582" hidden="1">"c7582"</definedName>
    <definedName name="IQ_ECO_METRIC_7583" hidden="1">"c7583"</definedName>
    <definedName name="IQ_ECO_METRIC_7584" hidden="1">"c7584"</definedName>
    <definedName name="IQ_ECO_METRIC_7585" hidden="1">"c7585"</definedName>
    <definedName name="IQ_ECO_METRIC_7586" hidden="1">"c7586"</definedName>
    <definedName name="IQ_ECO_METRIC_7588" hidden="1">"c7588"</definedName>
    <definedName name="IQ_ECO_METRIC_7589" hidden="1">"c7589"</definedName>
    <definedName name="IQ_ECO_METRIC_7590" hidden="1">"c7590"</definedName>
    <definedName name="IQ_ECO_METRIC_7591" hidden="1">"c7591"</definedName>
    <definedName name="IQ_ECO_METRIC_7592" hidden="1">"c7592"</definedName>
    <definedName name="IQ_ECO_METRIC_7593" hidden="1">"c7593"</definedName>
    <definedName name="IQ_ECO_METRIC_7594" hidden="1">"c7594"</definedName>
    <definedName name="IQ_ECO_METRIC_7596" hidden="1">"c7596"</definedName>
    <definedName name="IQ_ECO_METRIC_7597" hidden="1">"c7597"</definedName>
    <definedName name="IQ_ECO_METRIC_7598" hidden="1">"c7598"</definedName>
    <definedName name="IQ_ECO_METRIC_7599" hidden="1">"c7599"</definedName>
    <definedName name="IQ_ECO_METRIC_7600" hidden="1">"c7600"</definedName>
    <definedName name="IQ_ECO_METRIC_7601" hidden="1">"c7601"</definedName>
    <definedName name="IQ_ECO_METRIC_7602" hidden="1">"c7602"</definedName>
    <definedName name="IQ_ECO_METRIC_7603" hidden="1">"c7603"</definedName>
    <definedName name="IQ_ECO_METRIC_7604" hidden="1">"c7604"</definedName>
    <definedName name="IQ_ECO_METRIC_7605" hidden="1">"c7605"</definedName>
    <definedName name="IQ_ECO_METRIC_7606" hidden="1">"c7606"</definedName>
    <definedName name="IQ_ECO_METRIC_7607" hidden="1">"c7607"</definedName>
    <definedName name="IQ_ECO_METRIC_7608" hidden="1">"c7608"</definedName>
    <definedName name="IQ_ECO_METRIC_7609" hidden="1">"c7609"</definedName>
    <definedName name="IQ_ECO_METRIC_7610" hidden="1">"c7610"</definedName>
    <definedName name="IQ_ECO_METRIC_7611" hidden="1">"c7611"</definedName>
    <definedName name="IQ_ECO_METRIC_7612" hidden="1">"c7612"</definedName>
    <definedName name="IQ_ECO_METRIC_7613" hidden="1">"c7613"</definedName>
    <definedName name="IQ_ECO_METRIC_7614" hidden="1">"c7614"</definedName>
    <definedName name="IQ_ECO_METRIC_7615" hidden="1">"c7615"</definedName>
    <definedName name="IQ_ECO_METRIC_7616" hidden="1">"c7616"</definedName>
    <definedName name="IQ_ECO_METRIC_7617" hidden="1">"c7617"</definedName>
    <definedName name="IQ_ECO_METRIC_7618" hidden="1">"c7618"</definedName>
    <definedName name="IQ_ECO_METRIC_7619" hidden="1">"c7619"</definedName>
    <definedName name="IQ_ECO_METRIC_7620" hidden="1">"c7620"</definedName>
    <definedName name="IQ_ECO_METRIC_7622" hidden="1">"c7622"</definedName>
    <definedName name="IQ_ECO_METRIC_7623" hidden="1">"c7623"</definedName>
    <definedName name="IQ_ECO_METRIC_7624" hidden="1">"c7624"</definedName>
    <definedName name="IQ_ECO_METRIC_7625" hidden="1">"c7625"</definedName>
    <definedName name="IQ_ECO_METRIC_7626" hidden="1">"c7626"</definedName>
    <definedName name="IQ_ECO_METRIC_7627" hidden="1">"c7627"</definedName>
    <definedName name="IQ_ECO_METRIC_7628" hidden="1">"c7628"</definedName>
    <definedName name="IQ_ECO_METRIC_7629" hidden="1">"c7629"</definedName>
    <definedName name="IQ_ECO_METRIC_7630" hidden="1">"c7630"</definedName>
    <definedName name="IQ_ECO_METRIC_7631" hidden="1">"c7631"</definedName>
    <definedName name="IQ_ECO_METRIC_7632" hidden="1">"c7632"</definedName>
    <definedName name="IQ_ECO_METRIC_7633" hidden="1">"c7633"</definedName>
    <definedName name="IQ_ECO_METRIC_7634" hidden="1">"c7634"</definedName>
    <definedName name="IQ_ECO_METRIC_7635" hidden="1">"c7635"</definedName>
    <definedName name="IQ_ECO_METRIC_7636" hidden="1">"c7636"</definedName>
    <definedName name="IQ_ECO_METRIC_7637" hidden="1">"c7637"</definedName>
    <definedName name="IQ_ECO_METRIC_7638" hidden="1">"c7638"</definedName>
    <definedName name="IQ_ECO_METRIC_7639" hidden="1">"c7639"</definedName>
    <definedName name="IQ_ECO_METRIC_7640" hidden="1">"c7640"</definedName>
    <definedName name="IQ_ECO_METRIC_7641" hidden="1">"c7641"</definedName>
    <definedName name="IQ_ECO_METRIC_7642" hidden="1">"c7642"</definedName>
    <definedName name="IQ_ECO_METRIC_7643" hidden="1">"c7643"</definedName>
    <definedName name="IQ_ECO_METRIC_7644" hidden="1">"c7644"</definedName>
    <definedName name="IQ_ECO_METRIC_7645" hidden="1">"c7645"</definedName>
    <definedName name="IQ_ECO_METRIC_7646" hidden="1">"c7646"</definedName>
    <definedName name="IQ_ECO_METRIC_7647" hidden="1">"c7647"</definedName>
    <definedName name="IQ_ECO_METRIC_7648" hidden="1">"c7648"</definedName>
    <definedName name="IQ_ECO_METRIC_7648_UNUSED_UNUSED_UNUSED" hidden="1">"c7648"</definedName>
    <definedName name="IQ_ECO_METRIC_7649" hidden="1">"c7649"</definedName>
    <definedName name="IQ_ECO_METRIC_7650" hidden="1">"c7650"</definedName>
    <definedName name="IQ_ECO_METRIC_7651" hidden="1">"c7651"</definedName>
    <definedName name="IQ_ECO_METRIC_7652" hidden="1">"c7652"</definedName>
    <definedName name="IQ_ECO_METRIC_7653" hidden="1">"c7653"</definedName>
    <definedName name="IQ_ECO_METRIC_7654" hidden="1">"c7654"</definedName>
    <definedName name="IQ_ECO_METRIC_7655" hidden="1">"c7655"</definedName>
    <definedName name="IQ_ECO_METRIC_7656" hidden="1">"c7656"</definedName>
    <definedName name="IQ_ECO_METRIC_7657" hidden="1">"c7657"</definedName>
    <definedName name="IQ_ECO_METRIC_7658" hidden="1">"c7658"</definedName>
    <definedName name="IQ_ECO_METRIC_7660" hidden="1">"c7660"</definedName>
    <definedName name="IQ_ECO_METRIC_7661" hidden="1">"c7661"</definedName>
    <definedName name="IQ_ECO_METRIC_7663" hidden="1">"c7663"</definedName>
    <definedName name="IQ_ECO_METRIC_7664" hidden="1">"c7664"</definedName>
    <definedName name="IQ_ECO_METRIC_7665" hidden="1">"c7665"</definedName>
    <definedName name="IQ_ECO_METRIC_7666" hidden="1">"c7666"</definedName>
    <definedName name="IQ_ECO_METRIC_7667" hidden="1">"c7667"</definedName>
    <definedName name="IQ_ECO_METRIC_7668" hidden="1">"c7668"</definedName>
    <definedName name="IQ_ECO_METRIC_7669" hidden="1">"c7669"</definedName>
    <definedName name="IQ_ECO_METRIC_7670" hidden="1">"c7670"</definedName>
    <definedName name="IQ_ECO_METRIC_7675" hidden="1">"c7675"</definedName>
    <definedName name="IQ_ECO_METRIC_7676" hidden="1">"c7676"</definedName>
    <definedName name="IQ_ECO_METRIC_7677" hidden="1">"c7677"</definedName>
    <definedName name="IQ_ECO_METRIC_7678" hidden="1">"c7678"</definedName>
    <definedName name="IQ_ECO_METRIC_7679" hidden="1">"c7679"</definedName>
    <definedName name="IQ_ECO_METRIC_7680" hidden="1">"c7680"</definedName>
    <definedName name="IQ_ECO_METRIC_7681" hidden="1">"c7681"</definedName>
    <definedName name="IQ_ECO_METRIC_7685" hidden="1">"c7685"</definedName>
    <definedName name="IQ_ECO_METRIC_7687" hidden="1">"c7687"</definedName>
    <definedName name="IQ_ECO_METRIC_7688" hidden="1">"c7688"</definedName>
    <definedName name="IQ_ECO_METRIC_7689" hidden="1">"c7689"</definedName>
    <definedName name="IQ_ECO_METRIC_7690" hidden="1">"c7690"</definedName>
    <definedName name="IQ_ECO_METRIC_7691" hidden="1">"c7691"</definedName>
    <definedName name="IQ_ECO_METRIC_7692" hidden="1">"c7692"</definedName>
    <definedName name="IQ_ECO_METRIC_7693" hidden="1">"c7693"</definedName>
    <definedName name="IQ_ECO_METRIC_7694" hidden="1">"c7694"</definedName>
    <definedName name="IQ_ECO_METRIC_7695" hidden="1">"c7695"</definedName>
    <definedName name="IQ_ECO_METRIC_7696" hidden="1">"c7696"</definedName>
    <definedName name="IQ_ECO_METRIC_7697" hidden="1">"c7697"</definedName>
    <definedName name="IQ_ECO_METRIC_7698" hidden="1">"c7698"</definedName>
    <definedName name="IQ_ECO_METRIC_7699" hidden="1">"c7699"</definedName>
    <definedName name="IQ_ECO_METRIC_7700" hidden="1">"c7700"</definedName>
    <definedName name="IQ_ECO_METRIC_7701" hidden="1">"c7701"</definedName>
    <definedName name="IQ_ECO_METRIC_7702" hidden="1">"c7702"</definedName>
    <definedName name="IQ_ECO_METRIC_7703" hidden="1">"c7703"</definedName>
    <definedName name="IQ_ECO_METRIC_7705" hidden="1">"c7705"</definedName>
    <definedName name="IQ_ECO_METRIC_7705_UNUSED_UNUSED_UNUSED" hidden="1">"c7705"</definedName>
    <definedName name="IQ_ECO_METRIC_7707" hidden="1">"c7707"</definedName>
    <definedName name="IQ_ECO_METRIC_7708" hidden="1">"c7708"</definedName>
    <definedName name="IQ_ECO_METRIC_7709" hidden="1">"c7709"</definedName>
    <definedName name="IQ_ECO_METRIC_7710" hidden="1">"c7710"</definedName>
    <definedName name="IQ_ECO_METRIC_7711" hidden="1">"c7711"</definedName>
    <definedName name="IQ_ECO_METRIC_7712" hidden="1">"c7712"</definedName>
    <definedName name="IQ_ECO_METRIC_7713" hidden="1">"c7713"</definedName>
    <definedName name="IQ_ECO_METRIC_7714" hidden="1">"c7714"</definedName>
    <definedName name="IQ_ECO_METRIC_7715" hidden="1">"c7715"</definedName>
    <definedName name="IQ_ECO_METRIC_7716" hidden="1">"c7716"</definedName>
    <definedName name="IQ_ECO_METRIC_7717" hidden="1">"c7717"</definedName>
    <definedName name="IQ_ECO_METRIC_7719" hidden="1">"c7719"</definedName>
    <definedName name="IQ_ECO_METRIC_7719_UNUSED_UNUSED_UNUSED" hidden="1">"c7719"</definedName>
    <definedName name="IQ_ECO_METRIC_7720" hidden="1">"c7720"</definedName>
    <definedName name="IQ_ECO_METRIC_7721" hidden="1">"c7721"</definedName>
    <definedName name="IQ_ECO_METRIC_7722" hidden="1">"c7722"</definedName>
    <definedName name="IQ_ECO_METRIC_7723" hidden="1">"c7723"</definedName>
    <definedName name="IQ_ECO_METRIC_7724" hidden="1">"c7724"</definedName>
    <definedName name="IQ_ECO_METRIC_7725" hidden="1">"c7725"</definedName>
    <definedName name="IQ_ECO_METRIC_7726" hidden="1">"c7726"</definedName>
    <definedName name="IQ_ECO_METRIC_7727" hidden="1">"c7727"</definedName>
    <definedName name="IQ_ECO_METRIC_7728" hidden="1">"c7728"</definedName>
    <definedName name="IQ_ECO_METRIC_7729" hidden="1">"c7729"</definedName>
    <definedName name="IQ_ECO_METRIC_7730" hidden="1">"c7730"</definedName>
    <definedName name="IQ_ECO_METRIC_7731" hidden="1">"c7731"</definedName>
    <definedName name="IQ_ECO_METRIC_7732" hidden="1">"c7732"</definedName>
    <definedName name="IQ_ECO_METRIC_7733" hidden="1">"c7733"</definedName>
    <definedName name="IQ_ECO_METRIC_7734" hidden="1">"c7734"</definedName>
    <definedName name="IQ_ECO_METRIC_7735" hidden="1">"c7735"</definedName>
    <definedName name="IQ_ECO_METRIC_7736" hidden="1">"c7736"</definedName>
    <definedName name="IQ_ECO_METRIC_7737" hidden="1">"c7737"</definedName>
    <definedName name="IQ_ECO_METRIC_7738" hidden="1">"c7738"</definedName>
    <definedName name="IQ_ECO_METRIC_7739" hidden="1">"c7739"</definedName>
    <definedName name="IQ_ECO_METRIC_7740" hidden="1">"c7740"</definedName>
    <definedName name="IQ_ECO_METRIC_7741" hidden="1">"c7741"</definedName>
    <definedName name="IQ_ECO_METRIC_7742" hidden="1">"c7742"</definedName>
    <definedName name="IQ_ECO_METRIC_7743" hidden="1">"c7743"</definedName>
    <definedName name="IQ_ECO_METRIC_7744" hidden="1">"c7744"</definedName>
    <definedName name="IQ_ECO_METRIC_7745" hidden="1">"c7745"</definedName>
    <definedName name="IQ_ECO_METRIC_7746" hidden="1">"c7746"</definedName>
    <definedName name="IQ_ECO_METRIC_7747" hidden="1">"c7747"</definedName>
    <definedName name="IQ_ECO_METRIC_7748" hidden="1">"c7748"</definedName>
    <definedName name="IQ_ECO_METRIC_7749" hidden="1">"c7749"</definedName>
    <definedName name="IQ_ECO_METRIC_7750" hidden="1">"c7750"</definedName>
    <definedName name="IQ_ECO_METRIC_7751" hidden="1">"c7751"</definedName>
    <definedName name="IQ_ECO_METRIC_7752" hidden="1">"c7752"</definedName>
    <definedName name="IQ_ECO_METRIC_7753" hidden="1">"c7753"</definedName>
    <definedName name="IQ_ECO_METRIC_7754" hidden="1">"c7754"</definedName>
    <definedName name="IQ_ECO_METRIC_7755" hidden="1">"c7755"</definedName>
    <definedName name="IQ_ECO_METRIC_7756" hidden="1">"c7756"</definedName>
    <definedName name="IQ_ECO_METRIC_7757" hidden="1">"c7757"</definedName>
    <definedName name="IQ_ECO_METRIC_7758" hidden="1">"c7758"</definedName>
    <definedName name="IQ_ECO_METRIC_7759" hidden="1">"c7759"</definedName>
    <definedName name="IQ_ECO_METRIC_7760" hidden="1">"c7760"</definedName>
    <definedName name="IQ_ECO_METRIC_7761" hidden="1">"c7761"</definedName>
    <definedName name="IQ_ECO_METRIC_7762" hidden="1">"c7762"</definedName>
    <definedName name="IQ_ECO_METRIC_7763" hidden="1">"c7763"</definedName>
    <definedName name="IQ_ECO_METRIC_7764" hidden="1">"c7764"</definedName>
    <definedName name="IQ_ECO_METRIC_7765" hidden="1">"c7765"</definedName>
    <definedName name="IQ_ECO_METRIC_7766" hidden="1">"c7766"</definedName>
    <definedName name="IQ_ECO_METRIC_7767" hidden="1">"c7767"</definedName>
    <definedName name="IQ_ECO_METRIC_7768" hidden="1">"c7768"</definedName>
    <definedName name="IQ_ECO_METRIC_7769" hidden="1">"c7769"</definedName>
    <definedName name="IQ_ECO_METRIC_7770" hidden="1">"c7770"</definedName>
    <definedName name="IQ_ECO_METRIC_7771" hidden="1">"c7771"</definedName>
    <definedName name="IQ_ECO_METRIC_7772" hidden="1">"c7772"</definedName>
    <definedName name="IQ_ECO_METRIC_7773" hidden="1">"c7773"</definedName>
    <definedName name="IQ_ECO_METRIC_7774" hidden="1">"c7774"</definedName>
    <definedName name="IQ_ECO_METRIC_7775" hidden="1">"c7775"</definedName>
    <definedName name="IQ_ECO_METRIC_7776" hidden="1">"c7776"</definedName>
    <definedName name="IQ_ECO_METRIC_7776_UNUSED_UNUSED_UNUSED" hidden="1">"c7776"</definedName>
    <definedName name="IQ_ECO_METRIC_7777" hidden="1">"c7777"</definedName>
    <definedName name="IQ_ECO_METRIC_7777_UNUSED_UNUSED_UNUSED" hidden="1">"c7777"</definedName>
    <definedName name="IQ_ECO_METRIC_7779" hidden="1">"c7779"</definedName>
    <definedName name="IQ_ECO_METRIC_7780" hidden="1">"c7780"</definedName>
    <definedName name="IQ_ECO_METRIC_7781" hidden="1">"c7781"</definedName>
    <definedName name="IQ_ECO_METRIC_7782" hidden="1">"c7782"</definedName>
    <definedName name="IQ_ECO_METRIC_7783" hidden="1">"c7783"</definedName>
    <definedName name="IQ_ECO_METRIC_7784" hidden="1">"c7784"</definedName>
    <definedName name="IQ_ECO_METRIC_7785" hidden="1">"c7785"</definedName>
    <definedName name="IQ_ECO_METRIC_7786" hidden="1">"c7786"</definedName>
    <definedName name="IQ_ECO_METRIC_7787" hidden="1">"c7787"</definedName>
    <definedName name="IQ_ECO_METRIC_7788" hidden="1">"c7788"</definedName>
    <definedName name="IQ_ECO_METRIC_7789" hidden="1">"c7789"</definedName>
    <definedName name="IQ_ECO_METRIC_7790" hidden="1">"c7790"</definedName>
    <definedName name="IQ_ECO_METRIC_7791" hidden="1">"c7791"</definedName>
    <definedName name="IQ_ECO_METRIC_7792" hidden="1">"c7792"</definedName>
    <definedName name="IQ_ECO_METRIC_7793" hidden="1">"c7793"</definedName>
    <definedName name="IQ_ECO_METRIC_7794" hidden="1">"c7794"</definedName>
    <definedName name="IQ_ECO_METRIC_7795" hidden="1">"c7795"</definedName>
    <definedName name="IQ_ECO_METRIC_7796" hidden="1">"c7796"</definedName>
    <definedName name="IQ_ECO_METRIC_7797" hidden="1">"c7797"</definedName>
    <definedName name="IQ_ECO_METRIC_7798" hidden="1">"c7798"</definedName>
    <definedName name="IQ_ECO_METRIC_7799" hidden="1">"c7799"</definedName>
    <definedName name="IQ_ECO_METRIC_7800" hidden="1">"c7800"</definedName>
    <definedName name="IQ_ECO_METRIC_7801" hidden="1">"c7801"</definedName>
    <definedName name="IQ_ECO_METRIC_7802" hidden="1">"c7802"</definedName>
    <definedName name="IQ_ECO_METRIC_7803" hidden="1">"c7803"</definedName>
    <definedName name="IQ_ECO_METRIC_7804" hidden="1">"c7804"</definedName>
    <definedName name="IQ_ECO_METRIC_7805" hidden="1">"c7805"</definedName>
    <definedName name="IQ_ECO_METRIC_7806" hidden="1">"c7806"</definedName>
    <definedName name="IQ_ECO_METRIC_7808" hidden="1">"c7808"</definedName>
    <definedName name="IQ_ECO_METRIC_7809" hidden="1">"c7809"</definedName>
    <definedName name="IQ_ECO_METRIC_7810" hidden="1">"c7810"</definedName>
    <definedName name="IQ_ECO_METRIC_7812" hidden="1">"c7812"</definedName>
    <definedName name="IQ_ECO_METRIC_7813" hidden="1">"c7813"</definedName>
    <definedName name="IQ_ECO_METRIC_7814" hidden="1">"c7814"</definedName>
    <definedName name="IQ_ECO_METRIC_7815" hidden="1">"c7815"</definedName>
    <definedName name="IQ_ECO_METRIC_7816" hidden="1">"c7816"</definedName>
    <definedName name="IQ_ECO_METRIC_7817" hidden="1">"c7817"</definedName>
    <definedName name="IQ_ECO_METRIC_7818" hidden="1">"c7818"</definedName>
    <definedName name="IQ_ECO_METRIC_7819" hidden="1">"c7819"</definedName>
    <definedName name="IQ_ECO_METRIC_7820" hidden="1">"c7820"</definedName>
    <definedName name="IQ_ECO_METRIC_7821" hidden="1">"c7821"</definedName>
    <definedName name="IQ_ECO_METRIC_7822" hidden="1">"c7822"</definedName>
    <definedName name="IQ_ECO_METRIC_7823" hidden="1">"c7823"</definedName>
    <definedName name="IQ_ECO_METRIC_7824" hidden="1">"c7824"</definedName>
    <definedName name="IQ_ECO_METRIC_7825" hidden="1">"c7825"</definedName>
    <definedName name="IQ_ECO_METRIC_7826" hidden="1">"c7826"</definedName>
    <definedName name="IQ_ECO_METRIC_7827" hidden="1">"c7827"</definedName>
    <definedName name="IQ_ECO_METRIC_7828" hidden="1">"c7828"</definedName>
    <definedName name="IQ_ECO_METRIC_7829" hidden="1">"c7829"</definedName>
    <definedName name="IQ_ECO_METRIC_7830" hidden="1">"c7830"</definedName>
    <definedName name="IQ_ECO_METRIC_7831" hidden="1">"c7831"</definedName>
    <definedName name="IQ_ECO_METRIC_7832" hidden="1">"c7832"</definedName>
    <definedName name="IQ_ECO_METRIC_7833" hidden="1">"c7833"</definedName>
    <definedName name="IQ_ECO_METRIC_7834" hidden="1">"c7834"</definedName>
    <definedName name="IQ_ECO_METRIC_7835" hidden="1">"c7835"</definedName>
    <definedName name="IQ_ECO_METRIC_7836" hidden="1">"c7836"</definedName>
    <definedName name="IQ_ECO_METRIC_7837" hidden="1">"c7837"</definedName>
    <definedName name="IQ_ECO_METRIC_7838" hidden="1">"c7838"</definedName>
    <definedName name="IQ_ECO_METRIC_7839" hidden="1">"c7839"</definedName>
    <definedName name="IQ_ECO_METRIC_7840" hidden="1">"c7840"</definedName>
    <definedName name="IQ_ECO_METRIC_7842" hidden="1">"c7842"</definedName>
    <definedName name="IQ_ECO_METRIC_7843" hidden="1">"c7843"</definedName>
    <definedName name="IQ_ECO_METRIC_7844" hidden="1">"c7844"</definedName>
    <definedName name="IQ_ECO_METRIC_7845" hidden="1">"c7845"</definedName>
    <definedName name="IQ_ECO_METRIC_7846" hidden="1">"c7846"</definedName>
    <definedName name="IQ_ECO_METRIC_7847" hidden="1">"c7847"</definedName>
    <definedName name="IQ_ECO_METRIC_7848" hidden="1">"c7848"</definedName>
    <definedName name="IQ_ECO_METRIC_7849" hidden="1">"c7849"</definedName>
    <definedName name="IQ_ECO_METRIC_7850" hidden="1">"c7850"</definedName>
    <definedName name="IQ_ECO_METRIC_7851" hidden="1">"c7851"</definedName>
    <definedName name="IQ_ECO_METRIC_7852" hidden="1">"c7852"</definedName>
    <definedName name="IQ_ECO_METRIC_7853" hidden="1">"c7853"</definedName>
    <definedName name="IQ_ECO_METRIC_7854" hidden="1">"c7854"</definedName>
    <definedName name="IQ_ECO_METRIC_7855" hidden="1">"c7855"</definedName>
    <definedName name="IQ_ECO_METRIC_7856" hidden="1">"c7856"</definedName>
    <definedName name="IQ_ECO_METRIC_7857" hidden="1">"c7857"</definedName>
    <definedName name="IQ_ECO_METRIC_7858" hidden="1">"c7858"</definedName>
    <definedName name="IQ_ECO_METRIC_7859" hidden="1">"c7859"</definedName>
    <definedName name="IQ_ECO_METRIC_7860" hidden="1">"c7860"</definedName>
    <definedName name="IQ_ECO_METRIC_7861" hidden="1">"c7861"</definedName>
    <definedName name="IQ_ECO_METRIC_7862" hidden="1">"c7862"</definedName>
    <definedName name="IQ_ECO_METRIC_7863" hidden="1">"c7863"</definedName>
    <definedName name="IQ_ECO_METRIC_7864" hidden="1">"c7864"</definedName>
    <definedName name="IQ_ECO_METRIC_7865" hidden="1">"c7865"</definedName>
    <definedName name="IQ_ECO_METRIC_7866" hidden="1">"c7866"</definedName>
    <definedName name="IQ_ECO_METRIC_7867" hidden="1">"c7867"</definedName>
    <definedName name="IQ_ECO_METRIC_7868" hidden="1">"c7868"</definedName>
    <definedName name="IQ_ECO_METRIC_7868_UNUSED_UNUSED_UNUSED" hidden="1">"c7868"</definedName>
    <definedName name="IQ_ECO_METRIC_7869" hidden="1">"c7869"</definedName>
    <definedName name="IQ_ECO_METRIC_7870" hidden="1">"c7870"</definedName>
    <definedName name="IQ_ECO_METRIC_7871" hidden="1">"c7871"</definedName>
    <definedName name="IQ_ECO_METRIC_7872" hidden="1">"c7872"</definedName>
    <definedName name="IQ_ECO_METRIC_7874" hidden="1">"c7874"</definedName>
    <definedName name="IQ_ECO_METRIC_7875" hidden="1">"c7875"</definedName>
    <definedName name="IQ_ECO_METRIC_7876" hidden="1">"c7876"</definedName>
    <definedName name="IQ_ECO_METRIC_7877" hidden="1">"c7877"</definedName>
    <definedName name="IQ_ECO_METRIC_7878" hidden="1">"c7878"</definedName>
    <definedName name="IQ_ECO_METRIC_7880" hidden="1">"c7880"</definedName>
    <definedName name="IQ_ECO_METRIC_7881" hidden="1">"c7881"</definedName>
    <definedName name="IQ_ECO_METRIC_7882" hidden="1">"c7882"</definedName>
    <definedName name="IQ_ECO_METRIC_7883" hidden="1">"c7883"</definedName>
    <definedName name="IQ_ECO_METRIC_7884" hidden="1">"c7884"</definedName>
    <definedName name="IQ_ECO_METRIC_7885" hidden="1">"c7885"</definedName>
    <definedName name="IQ_ECO_METRIC_7886" hidden="1">"c7886"</definedName>
    <definedName name="IQ_ECO_METRIC_7887" hidden="1">"c7887"</definedName>
    <definedName name="IQ_ECO_METRIC_7888" hidden="1">"c7888"</definedName>
    <definedName name="IQ_ECO_METRIC_7889" hidden="1">"c7889"</definedName>
    <definedName name="IQ_ECO_METRIC_7890" hidden="1">"c7890"</definedName>
    <definedName name="IQ_ECO_METRIC_7891" hidden="1">"c7891"</definedName>
    <definedName name="IQ_ECO_METRIC_7892" hidden="1">"c7892"</definedName>
    <definedName name="IQ_ECO_METRIC_7893" hidden="1">"c7893"</definedName>
    <definedName name="IQ_ECO_METRIC_7895" hidden="1">"c7895"</definedName>
    <definedName name="IQ_ECO_METRIC_7896" hidden="1">"c7896"</definedName>
    <definedName name="IQ_ECO_METRIC_7897" hidden="1">"c7897"</definedName>
    <definedName name="IQ_ECO_METRIC_7898" hidden="1">"c7898"</definedName>
    <definedName name="IQ_ECO_METRIC_7899" hidden="1">"c7899"</definedName>
    <definedName name="IQ_ECO_METRIC_7900" hidden="1">"c7900"</definedName>
    <definedName name="IQ_ECO_METRIC_7901" hidden="1">"c7901"</definedName>
    <definedName name="IQ_ECO_METRIC_7903" hidden="1">"c7903"</definedName>
    <definedName name="IQ_ECO_METRIC_7904" hidden="1">"c7904"</definedName>
    <definedName name="IQ_ECO_METRIC_7905" hidden="1">"c7905"</definedName>
    <definedName name="IQ_ECO_METRIC_7906" hidden="1">"c7906"</definedName>
    <definedName name="IQ_ECO_METRIC_7907" hidden="1">"c7907"</definedName>
    <definedName name="IQ_ECO_METRIC_7908" hidden="1">"c7908"</definedName>
    <definedName name="IQ_ECO_METRIC_7909" hidden="1">"c7909"</definedName>
    <definedName name="IQ_ECO_METRIC_7910" hidden="1">"c7910"</definedName>
    <definedName name="IQ_ECO_METRIC_7911" hidden="1">"c7911"</definedName>
    <definedName name="IQ_ECO_METRIC_7912" hidden="1">"c7912"</definedName>
    <definedName name="IQ_ECO_METRIC_7913" hidden="1">"c7913"</definedName>
    <definedName name="IQ_ECO_METRIC_7914" hidden="1">"c7914"</definedName>
    <definedName name="IQ_ECO_METRIC_7915" hidden="1">"c7915"</definedName>
    <definedName name="IQ_ECO_METRIC_7916" hidden="1">"c7916"</definedName>
    <definedName name="IQ_ECO_METRIC_7917" hidden="1">"c7917"</definedName>
    <definedName name="IQ_ECO_METRIC_7918" hidden="1">"c7918"</definedName>
    <definedName name="IQ_ECO_METRIC_7919" hidden="1">"c7919"</definedName>
    <definedName name="IQ_ECO_METRIC_7920" hidden="1">"c7920"</definedName>
    <definedName name="IQ_ECO_METRIC_7921" hidden="1">"c7921"</definedName>
    <definedName name="IQ_ECO_METRIC_7922" hidden="1">"c7922"</definedName>
    <definedName name="IQ_ECO_METRIC_7923" hidden="1">"c7923"</definedName>
    <definedName name="IQ_ECO_METRIC_7925" hidden="1">"c7925"</definedName>
    <definedName name="IQ_ECO_METRIC_7925_UNUSED_UNUSED_UNUSED" hidden="1">"c7925"</definedName>
    <definedName name="IQ_ECO_METRIC_7927" hidden="1">"c7927"</definedName>
    <definedName name="IQ_ECO_METRIC_7928" hidden="1">"c7928"</definedName>
    <definedName name="IQ_ECO_METRIC_7929" hidden="1">"c7929"</definedName>
    <definedName name="IQ_ECO_METRIC_7930" hidden="1">"c7930"</definedName>
    <definedName name="IQ_ECO_METRIC_7931" hidden="1">"c7931"</definedName>
    <definedName name="IQ_ECO_METRIC_7932" hidden="1">"c7932"</definedName>
    <definedName name="IQ_ECO_METRIC_7933" hidden="1">"c7933"</definedName>
    <definedName name="IQ_ECO_METRIC_7934" hidden="1">"c7934"</definedName>
    <definedName name="IQ_ECO_METRIC_7935" hidden="1">"c7935"</definedName>
    <definedName name="IQ_ECO_METRIC_7936" hidden="1">"c7936"</definedName>
    <definedName name="IQ_ECO_METRIC_7937" hidden="1">"c7937"</definedName>
    <definedName name="IQ_ECO_METRIC_7939" hidden="1">"c7939"</definedName>
    <definedName name="IQ_ECO_METRIC_7939_UNUSED_UNUSED_UNUSED" hidden="1">"c7939"</definedName>
    <definedName name="IQ_ECO_METRIC_7940" hidden="1">"c7940"</definedName>
    <definedName name="IQ_ECO_METRIC_7941" hidden="1">"c7941"</definedName>
    <definedName name="IQ_ECO_METRIC_7942" hidden="1">"c7942"</definedName>
    <definedName name="IQ_ECO_METRIC_7943" hidden="1">"c7943"</definedName>
    <definedName name="IQ_ECO_METRIC_7944" hidden="1">"c7944"</definedName>
    <definedName name="IQ_ECO_METRIC_7945" hidden="1">"c7945"</definedName>
    <definedName name="IQ_ECO_METRIC_7946" hidden="1">"c7946"</definedName>
    <definedName name="IQ_ECO_METRIC_7947" hidden="1">"c7947"</definedName>
    <definedName name="IQ_ECO_METRIC_7948" hidden="1">"c7948"</definedName>
    <definedName name="IQ_ECO_METRIC_7949" hidden="1">"c7949"</definedName>
    <definedName name="IQ_ECO_METRIC_7950" hidden="1">"c7950"</definedName>
    <definedName name="IQ_ECO_METRIC_7951" hidden="1">"c7951"</definedName>
    <definedName name="IQ_ECO_METRIC_7952" hidden="1">"c7952"</definedName>
    <definedName name="IQ_ECO_METRIC_7953" hidden="1">"c7953"</definedName>
    <definedName name="IQ_ECO_METRIC_7954" hidden="1">"c7954"</definedName>
    <definedName name="IQ_ECO_METRIC_7955" hidden="1">"c7955"</definedName>
    <definedName name="IQ_ECO_METRIC_7956" hidden="1">"c7956"</definedName>
    <definedName name="IQ_ECO_METRIC_7957" hidden="1">"c7957"</definedName>
    <definedName name="IQ_ECO_METRIC_7958" hidden="1">"c7958"</definedName>
    <definedName name="IQ_ECO_METRIC_7959" hidden="1">"c7959"</definedName>
    <definedName name="IQ_ECO_METRIC_7960" hidden="1">"c7960"</definedName>
    <definedName name="IQ_ECO_METRIC_7961" hidden="1">"c7961"</definedName>
    <definedName name="IQ_ECO_METRIC_7962" hidden="1">"c7962"</definedName>
    <definedName name="IQ_ECO_METRIC_7963" hidden="1">"c7963"</definedName>
    <definedName name="IQ_ECO_METRIC_7964" hidden="1">"c7964"</definedName>
    <definedName name="IQ_ECO_METRIC_7965" hidden="1">"c7965"</definedName>
    <definedName name="IQ_ECO_METRIC_7966" hidden="1">"c7966"</definedName>
    <definedName name="IQ_ECO_METRIC_7967" hidden="1">"c7967"</definedName>
    <definedName name="IQ_ECO_METRIC_7968" hidden="1">"c7968"</definedName>
    <definedName name="IQ_ECO_METRIC_7969" hidden="1">"c7969"</definedName>
    <definedName name="IQ_ECO_METRIC_7970" hidden="1">"c7970"</definedName>
    <definedName name="IQ_ECO_METRIC_7971" hidden="1">"c7971"</definedName>
    <definedName name="IQ_ECO_METRIC_7972" hidden="1">"c7972"</definedName>
    <definedName name="IQ_ECO_METRIC_7973" hidden="1">"c7973"</definedName>
    <definedName name="IQ_ECO_METRIC_7974" hidden="1">"c7974"</definedName>
    <definedName name="IQ_ECO_METRIC_7975" hidden="1">"c7975"</definedName>
    <definedName name="IQ_ECO_METRIC_7976" hidden="1">"c7976"</definedName>
    <definedName name="IQ_ECO_METRIC_7977" hidden="1">"c7977"</definedName>
    <definedName name="IQ_ECO_METRIC_7978" hidden="1">"c7978"</definedName>
    <definedName name="IQ_ECO_METRIC_7979" hidden="1">"c7979"</definedName>
    <definedName name="IQ_ECO_METRIC_7980" hidden="1">"c7980"</definedName>
    <definedName name="IQ_ECO_METRIC_7981" hidden="1">"c7981"</definedName>
    <definedName name="IQ_ECO_METRIC_7982" hidden="1">"c7982"</definedName>
    <definedName name="IQ_ECO_METRIC_7983" hidden="1">"c7983"</definedName>
    <definedName name="IQ_ECO_METRIC_7984" hidden="1">"c7984"</definedName>
    <definedName name="IQ_ECO_METRIC_7985" hidden="1">"c7985"</definedName>
    <definedName name="IQ_ECO_METRIC_7986" hidden="1">"c7986"</definedName>
    <definedName name="IQ_ECO_METRIC_7987" hidden="1">"c7987"</definedName>
    <definedName name="IQ_ECO_METRIC_7988" hidden="1">"c7988"</definedName>
    <definedName name="IQ_ECO_METRIC_7989" hidden="1">"c7989"</definedName>
    <definedName name="IQ_ECO_METRIC_7990" hidden="1">"c7990"</definedName>
    <definedName name="IQ_ECO_METRIC_7991" hidden="1">"c7991"</definedName>
    <definedName name="IQ_ECO_METRIC_7992" hidden="1">"c7992"</definedName>
    <definedName name="IQ_ECO_METRIC_7993" hidden="1">"c7993"</definedName>
    <definedName name="IQ_ECO_METRIC_7994" hidden="1">"c7994"</definedName>
    <definedName name="IQ_ECO_METRIC_7995" hidden="1">"c7995"</definedName>
    <definedName name="IQ_ECO_METRIC_7996" hidden="1">"c7996"</definedName>
    <definedName name="IQ_ECO_METRIC_7996_UNUSED_UNUSED_UNUSED" hidden="1">"c7996"</definedName>
    <definedName name="IQ_ECO_METRIC_7997" hidden="1">"c7997"</definedName>
    <definedName name="IQ_ECO_METRIC_7997_UNUSED_UNUSED_UNUSED" hidden="1">"c7997"</definedName>
    <definedName name="IQ_ECO_METRIC_7999" hidden="1">"c7999"</definedName>
    <definedName name="IQ_ECO_METRIC_8000" hidden="1">"c8000"</definedName>
    <definedName name="IQ_ECO_METRIC_8001" hidden="1">"c8001"</definedName>
    <definedName name="IQ_ECO_METRIC_8002" hidden="1">"c8002"</definedName>
    <definedName name="IQ_ECO_METRIC_8003" hidden="1">"c8003"</definedName>
    <definedName name="IQ_ECO_METRIC_8004" hidden="1">"c8004"</definedName>
    <definedName name="IQ_ECO_METRIC_8005" hidden="1">"c8005"</definedName>
    <definedName name="IQ_ECO_METRIC_8006" hidden="1">"c8006"</definedName>
    <definedName name="IQ_ECO_METRIC_8007" hidden="1">"c8007"</definedName>
    <definedName name="IQ_ECO_METRIC_8008" hidden="1">"c8008"</definedName>
    <definedName name="IQ_ECO_METRIC_8009" hidden="1">"c8009"</definedName>
    <definedName name="IQ_ECO_METRIC_8010" hidden="1">"c8010"</definedName>
    <definedName name="IQ_ECO_METRIC_8011" hidden="1">"c8011"</definedName>
    <definedName name="IQ_ECO_METRIC_8012" hidden="1">"c8012"</definedName>
    <definedName name="IQ_ECO_METRIC_8013" hidden="1">"c8013"</definedName>
    <definedName name="IQ_ECO_METRIC_8014" hidden="1">"c8014"</definedName>
    <definedName name="IQ_ECO_METRIC_8015" hidden="1">"c8015"</definedName>
    <definedName name="IQ_ECO_METRIC_8016" hidden="1">"c8016"</definedName>
    <definedName name="IQ_ECO_METRIC_8017" hidden="1">"c8017"</definedName>
    <definedName name="IQ_ECO_METRIC_8018" hidden="1">"c8018"</definedName>
    <definedName name="IQ_ECO_METRIC_8019" hidden="1">"c8019"</definedName>
    <definedName name="IQ_ECO_METRIC_8020" hidden="1">"c8020"</definedName>
    <definedName name="IQ_ECO_METRIC_8021" hidden="1">"c8021"</definedName>
    <definedName name="IQ_ECO_METRIC_8022" hidden="1">"c8022"</definedName>
    <definedName name="IQ_ECO_METRIC_8023" hidden="1">"c8023"</definedName>
    <definedName name="IQ_ECO_METRIC_8024" hidden="1">"c8024"</definedName>
    <definedName name="IQ_ECO_METRIC_8025" hidden="1">"c8025"</definedName>
    <definedName name="IQ_ECO_METRIC_8026" hidden="1">"c8026"</definedName>
    <definedName name="IQ_ECO_METRIC_8028" hidden="1">"c8028"</definedName>
    <definedName name="IQ_ECO_METRIC_8029" hidden="1">"c8029"</definedName>
    <definedName name="IQ_ECO_METRIC_8030" hidden="1">"c8030"</definedName>
    <definedName name="IQ_ECO_METRIC_8032" hidden="1">"c8032"</definedName>
    <definedName name="IQ_ECO_METRIC_8033" hidden="1">"c8033"</definedName>
    <definedName name="IQ_ECO_METRIC_8034" hidden="1">"c8034"</definedName>
    <definedName name="IQ_ECO_METRIC_8035" hidden="1">"c8035"</definedName>
    <definedName name="IQ_ECO_METRIC_8036" hidden="1">"c8036"</definedName>
    <definedName name="IQ_ECO_METRIC_8037" hidden="1">"c8037"</definedName>
    <definedName name="IQ_ECO_METRIC_8038" hidden="1">"c8038"</definedName>
    <definedName name="IQ_ECO_METRIC_8039" hidden="1">"c8039"</definedName>
    <definedName name="IQ_ECO_METRIC_8040" hidden="1">"c8040"</definedName>
    <definedName name="IQ_ECO_METRIC_8041" hidden="1">"c8041"</definedName>
    <definedName name="IQ_ECO_METRIC_8042" hidden="1">"c8042"</definedName>
    <definedName name="IQ_ECO_METRIC_8043" hidden="1">"c8043"</definedName>
    <definedName name="IQ_ECO_METRIC_8044" hidden="1">"c8044"</definedName>
    <definedName name="IQ_ECO_METRIC_8045" hidden="1">"c8045"</definedName>
    <definedName name="IQ_ECO_METRIC_8046" hidden="1">"c8046"</definedName>
    <definedName name="IQ_ECO_METRIC_8047" hidden="1">"c8047"</definedName>
    <definedName name="IQ_ECO_METRIC_8048" hidden="1">"c8048"</definedName>
    <definedName name="IQ_ECO_METRIC_8049" hidden="1">"c8049"</definedName>
    <definedName name="IQ_ECO_METRIC_8050" hidden="1">"c8050"</definedName>
    <definedName name="IQ_ECO_METRIC_8051" hidden="1">"c8051"</definedName>
    <definedName name="IQ_ECO_METRIC_8052" hidden="1">"c8052"</definedName>
    <definedName name="IQ_ECO_METRIC_8053" hidden="1">"c8053"</definedName>
    <definedName name="IQ_ECO_METRIC_8054" hidden="1">"c8054"</definedName>
    <definedName name="IQ_ECO_METRIC_8055" hidden="1">"c8055"</definedName>
    <definedName name="IQ_ECO_METRIC_8056" hidden="1">"c8056"</definedName>
    <definedName name="IQ_ECO_METRIC_8057" hidden="1">"c8057"</definedName>
    <definedName name="IQ_ECO_METRIC_8058" hidden="1">"c8058"</definedName>
    <definedName name="IQ_ECO_METRIC_8059" hidden="1">"c8059"</definedName>
    <definedName name="IQ_ECO_METRIC_8060" hidden="1">"c8060"</definedName>
    <definedName name="IQ_ECO_METRIC_8062" hidden="1">"c8062"</definedName>
    <definedName name="IQ_ECO_METRIC_8063" hidden="1">"c8063"</definedName>
    <definedName name="IQ_ECO_METRIC_8064" hidden="1">"c8064"</definedName>
    <definedName name="IQ_ECO_METRIC_8065" hidden="1">"c8065"</definedName>
    <definedName name="IQ_ECO_METRIC_8066" hidden="1">"c8066"</definedName>
    <definedName name="IQ_ECO_METRIC_8067" hidden="1">"c8067"</definedName>
    <definedName name="IQ_ECO_METRIC_8068" hidden="1">"c8068"</definedName>
    <definedName name="IQ_ECO_METRIC_8069" hidden="1">"c8069"</definedName>
    <definedName name="IQ_ECO_METRIC_8070" hidden="1">"c8070"</definedName>
    <definedName name="IQ_ECO_METRIC_8071" hidden="1">"c8071"</definedName>
    <definedName name="IQ_ECO_METRIC_8072" hidden="1">"c8072"</definedName>
    <definedName name="IQ_ECO_METRIC_8073" hidden="1">"c8073"</definedName>
    <definedName name="IQ_ECO_METRIC_8074" hidden="1">"c8074"</definedName>
    <definedName name="IQ_ECO_METRIC_8075" hidden="1">"c8075"</definedName>
    <definedName name="IQ_ECO_METRIC_8076" hidden="1">"c8076"</definedName>
    <definedName name="IQ_ECO_METRIC_8077" hidden="1">"c8077"</definedName>
    <definedName name="IQ_ECO_METRIC_8078" hidden="1">"c8078"</definedName>
    <definedName name="IQ_ECO_METRIC_8079" hidden="1">"c8079"</definedName>
    <definedName name="IQ_ECO_METRIC_8080" hidden="1">"c8080"</definedName>
    <definedName name="IQ_ECO_METRIC_8081" hidden="1">"c8081"</definedName>
    <definedName name="IQ_ECO_METRIC_8082" hidden="1">"c8082"</definedName>
    <definedName name="IQ_ECO_METRIC_8083" hidden="1">"c8083"</definedName>
    <definedName name="IQ_ECO_METRIC_8084" hidden="1">"c8084"</definedName>
    <definedName name="IQ_ECO_METRIC_8085" hidden="1">"c8085"</definedName>
    <definedName name="IQ_ECO_METRIC_8086" hidden="1">"c8086"</definedName>
    <definedName name="IQ_ECO_METRIC_8087" hidden="1">"c8087"</definedName>
    <definedName name="IQ_ECO_METRIC_8088" hidden="1">"c8088"</definedName>
    <definedName name="IQ_ECO_METRIC_8088_UNUSED_UNUSED_UNUSED" hidden="1">"c8088"</definedName>
    <definedName name="IQ_ECO_METRIC_8089" hidden="1">"c8089"</definedName>
    <definedName name="IQ_ECO_METRIC_8090" hidden="1">"c8090"</definedName>
    <definedName name="IQ_ECO_METRIC_8091" hidden="1">"c8091"</definedName>
    <definedName name="IQ_ECO_METRIC_8092" hidden="1">"c8092"</definedName>
    <definedName name="IQ_ECO_METRIC_8094" hidden="1">"c8094"</definedName>
    <definedName name="IQ_ECO_METRIC_8095" hidden="1">"c8095"</definedName>
    <definedName name="IQ_ECO_METRIC_8096" hidden="1">"c8096"</definedName>
    <definedName name="IQ_ECO_METRIC_8097" hidden="1">"c8097"</definedName>
    <definedName name="IQ_ECO_METRIC_8098" hidden="1">"c8098"</definedName>
    <definedName name="IQ_ECO_METRIC_8100" hidden="1">"c8100"</definedName>
    <definedName name="IQ_ECO_METRIC_8101" hidden="1">"c8101"</definedName>
    <definedName name="IQ_ECO_METRIC_8102" hidden="1">"c8102"</definedName>
    <definedName name="IQ_ECO_METRIC_8103" hidden="1">"c8103"</definedName>
    <definedName name="IQ_ECO_METRIC_8104" hidden="1">"c8104"</definedName>
    <definedName name="IQ_ECO_METRIC_8105" hidden="1">"c8105"</definedName>
    <definedName name="IQ_ECO_METRIC_8106" hidden="1">"c8106"</definedName>
    <definedName name="IQ_ECO_METRIC_8107" hidden="1">"c8107"</definedName>
    <definedName name="IQ_ECO_METRIC_8108" hidden="1">"c8108"</definedName>
    <definedName name="IQ_ECO_METRIC_8109" hidden="1">"c8109"</definedName>
    <definedName name="IQ_ECO_METRIC_8110" hidden="1">"c8110"</definedName>
    <definedName name="IQ_ECO_METRIC_8111" hidden="1">"c8111"</definedName>
    <definedName name="IQ_ECO_METRIC_8112" hidden="1">"c8112"</definedName>
    <definedName name="IQ_ECO_METRIC_8113" hidden="1">"c8113"</definedName>
    <definedName name="IQ_ECO_METRIC_8115" hidden="1">"c8115"</definedName>
    <definedName name="IQ_ECO_METRIC_8116" hidden="1">"c8116"</definedName>
    <definedName name="IQ_ECO_METRIC_8117" hidden="1">"c8117"</definedName>
    <definedName name="IQ_ECO_METRIC_8118" hidden="1">"c8118"</definedName>
    <definedName name="IQ_ECO_METRIC_8119" hidden="1">"c8119"</definedName>
    <definedName name="IQ_ECO_METRIC_8120" hidden="1">"c8120"</definedName>
    <definedName name="IQ_ECO_METRIC_8121" hidden="1">"c8121"</definedName>
    <definedName name="IQ_ECO_METRIC_8123" hidden="1">"c8123"</definedName>
    <definedName name="IQ_ECO_METRIC_8124" hidden="1">"c8124"</definedName>
    <definedName name="IQ_ECO_METRIC_8125" hidden="1">"c8125"</definedName>
    <definedName name="IQ_ECO_METRIC_8126" hidden="1">"c8126"</definedName>
    <definedName name="IQ_ECO_METRIC_8127" hidden="1">"c8127"</definedName>
    <definedName name="IQ_ECO_METRIC_8128" hidden="1">"c8128"</definedName>
    <definedName name="IQ_ECO_METRIC_8129" hidden="1">"c8129"</definedName>
    <definedName name="IQ_ECO_METRIC_8130" hidden="1">"c8130"</definedName>
    <definedName name="IQ_ECO_METRIC_8131" hidden="1">"c8131"</definedName>
    <definedName name="IQ_ECO_METRIC_8132" hidden="1">"c8132"</definedName>
    <definedName name="IQ_ECO_METRIC_8133" hidden="1">"c8133"</definedName>
    <definedName name="IQ_ECO_METRIC_8134" hidden="1">"c8134"</definedName>
    <definedName name="IQ_ECO_METRIC_8135" hidden="1">"c8135"</definedName>
    <definedName name="IQ_ECO_METRIC_8136" hidden="1">"c8136"</definedName>
    <definedName name="IQ_ECO_METRIC_8137" hidden="1">"c8137"</definedName>
    <definedName name="IQ_ECO_METRIC_8138" hidden="1">"c8138"</definedName>
    <definedName name="IQ_ECO_METRIC_8139" hidden="1">"c8139"</definedName>
    <definedName name="IQ_ECO_METRIC_8140" hidden="1">"c8140"</definedName>
    <definedName name="IQ_ECO_METRIC_8141" hidden="1">"c8141"</definedName>
    <definedName name="IQ_ECO_METRIC_8142" hidden="1">"c8142"</definedName>
    <definedName name="IQ_ECO_METRIC_8143" hidden="1">"c8143"</definedName>
    <definedName name="IQ_ECO_METRIC_8145" hidden="1">"c8145"</definedName>
    <definedName name="IQ_ECO_METRIC_8145_UNUSED_UNUSED_UNUSED" hidden="1">"c8145"</definedName>
    <definedName name="IQ_ECO_METRIC_8147" hidden="1">"c8147"</definedName>
    <definedName name="IQ_ECO_METRIC_8148" hidden="1">"c8148"</definedName>
    <definedName name="IQ_ECO_METRIC_8149" hidden="1">"c8149"</definedName>
    <definedName name="IQ_ECO_METRIC_8150" hidden="1">"c8150"</definedName>
    <definedName name="IQ_ECO_METRIC_8152" hidden="1">"c8152"</definedName>
    <definedName name="IQ_ECO_METRIC_8153" hidden="1">"c8153"</definedName>
    <definedName name="IQ_ECO_METRIC_8154" hidden="1">"c8154"</definedName>
    <definedName name="IQ_ECO_METRIC_8155" hidden="1">"c8155"</definedName>
    <definedName name="IQ_ECO_METRIC_8156" hidden="1">"c8156"</definedName>
    <definedName name="IQ_ECO_METRIC_8157" hidden="1">"c8157"</definedName>
    <definedName name="IQ_ECO_METRIC_8159" hidden="1">"c8159"</definedName>
    <definedName name="IQ_ECO_METRIC_8159_UNUSED_UNUSED_UNUSED" hidden="1">"c8159"</definedName>
    <definedName name="IQ_ECO_METRIC_8160" hidden="1">"c8160"</definedName>
    <definedName name="IQ_ECO_METRIC_8161" hidden="1">"c8161"</definedName>
    <definedName name="IQ_ECO_METRIC_8162" hidden="1">"c8162"</definedName>
    <definedName name="IQ_ECO_METRIC_8163" hidden="1">"c8163"</definedName>
    <definedName name="IQ_ECO_METRIC_8164" hidden="1">"c8164"</definedName>
    <definedName name="IQ_ECO_METRIC_8165" hidden="1">"c8165"</definedName>
    <definedName name="IQ_ECO_METRIC_8166" hidden="1">"c8166"</definedName>
    <definedName name="IQ_ECO_METRIC_8167" hidden="1">"c8167"</definedName>
    <definedName name="IQ_ECO_METRIC_8168" hidden="1">"c8168"</definedName>
    <definedName name="IQ_ECO_METRIC_8169" hidden="1">"c8169"</definedName>
    <definedName name="IQ_ECO_METRIC_8170" hidden="1">"c8170"</definedName>
    <definedName name="IQ_ECO_METRIC_8171" hidden="1">"c8171"</definedName>
    <definedName name="IQ_ECO_METRIC_8172" hidden="1">"c8172"</definedName>
    <definedName name="IQ_ECO_METRIC_8173" hidden="1">"c8173"</definedName>
    <definedName name="IQ_ECO_METRIC_8174" hidden="1">"c8174"</definedName>
    <definedName name="IQ_ECO_METRIC_8175" hidden="1">"c8175"</definedName>
    <definedName name="IQ_ECO_METRIC_8176" hidden="1">"c8176"</definedName>
    <definedName name="IQ_ECO_METRIC_8177" hidden="1">"c8177"</definedName>
    <definedName name="IQ_ECO_METRIC_8178" hidden="1">"c8178"</definedName>
    <definedName name="IQ_ECO_METRIC_8179" hidden="1">"c8179"</definedName>
    <definedName name="IQ_ECO_METRIC_8180" hidden="1">"c8180"</definedName>
    <definedName name="IQ_ECO_METRIC_8181" hidden="1">"c8181"</definedName>
    <definedName name="IQ_ECO_METRIC_8182" hidden="1">"c8182"</definedName>
    <definedName name="IQ_ECO_METRIC_8183" hidden="1">"c8183"</definedName>
    <definedName name="IQ_ECO_METRIC_8184" hidden="1">"c8184"</definedName>
    <definedName name="IQ_ECO_METRIC_8185" hidden="1">"c8185"</definedName>
    <definedName name="IQ_ECO_METRIC_8186" hidden="1">"c8186"</definedName>
    <definedName name="IQ_ECO_METRIC_8187" hidden="1">"c8187"</definedName>
    <definedName name="IQ_ECO_METRIC_8188" hidden="1">"c8188"</definedName>
    <definedName name="IQ_ECO_METRIC_8189" hidden="1">"c8189"</definedName>
    <definedName name="IQ_ECO_METRIC_8190" hidden="1">"c8190"</definedName>
    <definedName name="IQ_ECO_METRIC_8191" hidden="1">"c8191"</definedName>
    <definedName name="IQ_ECO_METRIC_8192" hidden="1">"c8192"</definedName>
    <definedName name="IQ_ECO_METRIC_8193" hidden="1">"c8193"</definedName>
    <definedName name="IQ_ECO_METRIC_8194" hidden="1">"c8194"</definedName>
    <definedName name="IQ_ECO_METRIC_8195" hidden="1">"c8195"</definedName>
    <definedName name="IQ_ECO_METRIC_8196" hidden="1">"c8196"</definedName>
    <definedName name="IQ_ECO_METRIC_8197" hidden="1">"c8197"</definedName>
    <definedName name="IQ_ECO_METRIC_8198" hidden="1">"c8198"</definedName>
    <definedName name="IQ_ECO_METRIC_8199" hidden="1">"c8199"</definedName>
    <definedName name="IQ_ECO_METRIC_8200" hidden="1">"c8200"</definedName>
    <definedName name="IQ_ECO_METRIC_8201" hidden="1">"c8201"</definedName>
    <definedName name="IQ_ECO_METRIC_8202" hidden="1">"c8202"</definedName>
    <definedName name="IQ_ECO_METRIC_8203" hidden="1">"c8203"</definedName>
    <definedName name="IQ_ECO_METRIC_8204" hidden="1">"c8204"</definedName>
    <definedName name="IQ_ECO_METRIC_8205" hidden="1">"c8205"</definedName>
    <definedName name="IQ_ECO_METRIC_8206" hidden="1">"c8206"</definedName>
    <definedName name="IQ_ECO_METRIC_8207" hidden="1">"c8207"</definedName>
    <definedName name="IQ_ECO_METRIC_8208" hidden="1">"c8208"</definedName>
    <definedName name="IQ_ECO_METRIC_8209" hidden="1">"c8209"</definedName>
    <definedName name="IQ_ECO_METRIC_8210" hidden="1">"c8210"</definedName>
    <definedName name="IQ_ECO_METRIC_8211" hidden="1">"c8211"</definedName>
    <definedName name="IQ_ECO_METRIC_8212" hidden="1">"c8212"</definedName>
    <definedName name="IQ_ECO_METRIC_8213" hidden="1">"c8213"</definedName>
    <definedName name="IQ_ECO_METRIC_8214" hidden="1">"c8214"</definedName>
    <definedName name="IQ_ECO_METRIC_8215" hidden="1">"c8215"</definedName>
    <definedName name="IQ_ECO_METRIC_8216" hidden="1">"c8216"</definedName>
    <definedName name="IQ_ECO_METRIC_8216_UNUSED_UNUSED_UNUSED" hidden="1">"c8216"</definedName>
    <definedName name="IQ_ECO_METRIC_8217" hidden="1">"c8217"</definedName>
    <definedName name="IQ_ECO_METRIC_8217_UNUSED_UNUSED_UNUSED" hidden="1">"c8217"</definedName>
    <definedName name="IQ_ECO_METRIC_8219" hidden="1">"c8219"</definedName>
    <definedName name="IQ_ECO_METRIC_8221" hidden="1">"c8221"</definedName>
    <definedName name="IQ_ECO_METRIC_8222" hidden="1">"c8222"</definedName>
    <definedName name="IQ_ECO_METRIC_8223" hidden="1">"c8223"</definedName>
    <definedName name="IQ_ECO_METRIC_8224" hidden="1">"c8224"</definedName>
    <definedName name="IQ_ECO_METRIC_8225" hidden="1">"c8225"</definedName>
    <definedName name="IQ_ECO_METRIC_8226" hidden="1">"c8226"</definedName>
    <definedName name="IQ_ECO_METRIC_8227" hidden="1">"c8227"</definedName>
    <definedName name="IQ_ECO_METRIC_8228" hidden="1">"c8228"</definedName>
    <definedName name="IQ_ECO_METRIC_8229" hidden="1">"c8229"</definedName>
    <definedName name="IQ_ECO_METRIC_8230" hidden="1">"c8230"</definedName>
    <definedName name="IQ_ECO_METRIC_8231" hidden="1">"c8231"</definedName>
    <definedName name="IQ_ECO_METRIC_8232" hidden="1">"c8232"</definedName>
    <definedName name="IQ_ECO_METRIC_8233" hidden="1">"c8233"</definedName>
    <definedName name="IQ_ECO_METRIC_8234" hidden="1">"c8234"</definedName>
    <definedName name="IQ_ECO_METRIC_8235" hidden="1">"c8235"</definedName>
    <definedName name="IQ_ECO_METRIC_8236" hidden="1">"c8236"</definedName>
    <definedName name="IQ_ECO_METRIC_8237" hidden="1">"c8237"</definedName>
    <definedName name="IQ_ECO_METRIC_8238" hidden="1">"c8238"</definedName>
    <definedName name="IQ_ECO_METRIC_8239" hidden="1">"c8239"</definedName>
    <definedName name="IQ_ECO_METRIC_8240" hidden="1">"c8240"</definedName>
    <definedName name="IQ_ECO_METRIC_8241" hidden="1">"c8241"</definedName>
    <definedName name="IQ_ECO_METRIC_8242" hidden="1">"c8242"</definedName>
    <definedName name="IQ_ECO_METRIC_8243" hidden="1">"c8243"</definedName>
    <definedName name="IQ_ECO_METRIC_8244" hidden="1">"c8244"</definedName>
    <definedName name="IQ_ECO_METRIC_8245" hidden="1">"c8245"</definedName>
    <definedName name="IQ_ECO_METRIC_8246" hidden="1">"c8246"</definedName>
    <definedName name="IQ_ECO_METRIC_8248" hidden="1">"c8248"</definedName>
    <definedName name="IQ_ECO_METRIC_8249" hidden="1">"c8249"</definedName>
    <definedName name="IQ_ECO_METRIC_8250" hidden="1">"c8250"</definedName>
    <definedName name="IQ_ECO_METRIC_8252" hidden="1">"c8252"</definedName>
    <definedName name="IQ_ECO_METRIC_8253" hidden="1">"c8253"</definedName>
    <definedName name="IQ_ECO_METRIC_8254" hidden="1">"c8254"</definedName>
    <definedName name="IQ_ECO_METRIC_8255" hidden="1">"c8255"</definedName>
    <definedName name="IQ_ECO_METRIC_8256" hidden="1">"c8256"</definedName>
    <definedName name="IQ_ECO_METRIC_8257" hidden="1">"c8257"</definedName>
    <definedName name="IQ_ECO_METRIC_8258" hidden="1">"c8258"</definedName>
    <definedName name="IQ_ECO_METRIC_8259" hidden="1">"c8259"</definedName>
    <definedName name="IQ_ECO_METRIC_8260" hidden="1">"c8260"</definedName>
    <definedName name="IQ_ECO_METRIC_8261" hidden="1">"c8261"</definedName>
    <definedName name="IQ_ECO_METRIC_8262" hidden="1">"c8262"</definedName>
    <definedName name="IQ_ECO_METRIC_8263" hidden="1">"c8263"</definedName>
    <definedName name="IQ_ECO_METRIC_8264" hidden="1">"c8264"</definedName>
    <definedName name="IQ_ECO_METRIC_8265" hidden="1">"c8265"</definedName>
    <definedName name="IQ_ECO_METRIC_8266" hidden="1">"c8266"</definedName>
    <definedName name="IQ_ECO_METRIC_8267" hidden="1">"c8267"</definedName>
    <definedName name="IQ_ECO_METRIC_8268" hidden="1">"c8268"</definedName>
    <definedName name="IQ_ECO_METRIC_8269" hidden="1">"c8269"</definedName>
    <definedName name="IQ_ECO_METRIC_8270" hidden="1">"c8270"</definedName>
    <definedName name="IQ_ECO_METRIC_8271" hidden="1">"c8271"</definedName>
    <definedName name="IQ_ECO_METRIC_8272" hidden="1">"c8272"</definedName>
    <definedName name="IQ_ECO_METRIC_8273" hidden="1">"c8273"</definedName>
    <definedName name="IQ_ECO_METRIC_8274" hidden="1">"c8274"</definedName>
    <definedName name="IQ_ECO_METRIC_8275" hidden="1">"c8275"</definedName>
    <definedName name="IQ_ECO_METRIC_8276" hidden="1">"c8276"</definedName>
    <definedName name="IQ_ECO_METRIC_8277" hidden="1">"c8277"</definedName>
    <definedName name="IQ_ECO_METRIC_8278" hidden="1">"c8278"</definedName>
    <definedName name="IQ_ECO_METRIC_8279" hidden="1">"c8279"</definedName>
    <definedName name="IQ_ECO_METRIC_8280" hidden="1">"c8280"</definedName>
    <definedName name="IQ_ECO_METRIC_8282" hidden="1">"c8282"</definedName>
    <definedName name="IQ_ECO_METRIC_8283" hidden="1">"c8283"</definedName>
    <definedName name="IQ_ECO_METRIC_8284" hidden="1">"c8284"</definedName>
    <definedName name="IQ_ECO_METRIC_8285" hidden="1">"c8285"</definedName>
    <definedName name="IQ_ECO_METRIC_8286" hidden="1">"c8286"</definedName>
    <definedName name="IQ_ECO_METRIC_8287" hidden="1">"c8287"</definedName>
    <definedName name="IQ_ECO_METRIC_8288" hidden="1">"c8288"</definedName>
    <definedName name="IQ_ECO_METRIC_8289" hidden="1">"c8289"</definedName>
    <definedName name="IQ_ECO_METRIC_8290" hidden="1">"c8290"</definedName>
    <definedName name="IQ_ECO_METRIC_8291" hidden="1">"c8291"</definedName>
    <definedName name="IQ_ECO_METRIC_8292" hidden="1">"c8292"</definedName>
    <definedName name="IQ_ECO_METRIC_8293" hidden="1">"c8293"</definedName>
    <definedName name="IQ_ECO_METRIC_8294" hidden="1">"c8294"</definedName>
    <definedName name="IQ_ECO_METRIC_8295" hidden="1">"c8295"</definedName>
    <definedName name="IQ_ECO_METRIC_8296" hidden="1">"c8296"</definedName>
    <definedName name="IQ_ECO_METRIC_8297" hidden="1">"c8297"</definedName>
    <definedName name="IQ_ECO_METRIC_8298" hidden="1">"c8298"</definedName>
    <definedName name="IQ_ECO_METRIC_8299" hidden="1">"c8299"</definedName>
    <definedName name="IQ_ECO_METRIC_8300" hidden="1">"c8300"</definedName>
    <definedName name="IQ_ECO_METRIC_8301" hidden="1">"c8301"</definedName>
    <definedName name="IQ_ECO_METRIC_8302" hidden="1">"c8302"</definedName>
    <definedName name="IQ_ECO_METRIC_8303" hidden="1">"c8303"</definedName>
    <definedName name="IQ_ECO_METRIC_8304" hidden="1">"c8304"</definedName>
    <definedName name="IQ_ECO_METRIC_8305" hidden="1">"c8305"</definedName>
    <definedName name="IQ_ECO_METRIC_8306" hidden="1">"c8306"</definedName>
    <definedName name="IQ_ECO_METRIC_8307" hidden="1">"c8307"</definedName>
    <definedName name="IQ_ECO_METRIC_8308" hidden="1">"c8308"</definedName>
    <definedName name="IQ_ECO_METRIC_8308_UNUSED_UNUSED_UNUSED" hidden="1">"c8308"</definedName>
    <definedName name="IQ_ECO_METRIC_8309" hidden="1">"c8309"</definedName>
    <definedName name="IQ_ECO_METRIC_8310" hidden="1">"c8310"</definedName>
    <definedName name="IQ_ECO_METRIC_8311" hidden="1">"c8311"</definedName>
    <definedName name="IQ_ECO_METRIC_8312" hidden="1">"c8312"</definedName>
    <definedName name="IQ_ECO_METRIC_8314" hidden="1">"c8314"</definedName>
    <definedName name="IQ_ECO_METRIC_8315" hidden="1">"c8315"</definedName>
    <definedName name="IQ_ECO_METRIC_8316" hidden="1">"c8316"</definedName>
    <definedName name="IQ_ECO_METRIC_8317" hidden="1">"c8317"</definedName>
    <definedName name="IQ_ECO_METRIC_8318" hidden="1">"c8318"</definedName>
    <definedName name="IQ_ECO_METRIC_8320" hidden="1">"c8320"</definedName>
    <definedName name="IQ_ECO_METRIC_8321" hidden="1">"c8321"</definedName>
    <definedName name="IQ_ECO_METRIC_8322" hidden="1">"c8322"</definedName>
    <definedName name="IQ_ECO_METRIC_8323" hidden="1">"c8323"</definedName>
    <definedName name="IQ_ECO_METRIC_8324" hidden="1">"c8324"</definedName>
    <definedName name="IQ_ECO_METRIC_8325" hidden="1">"c8325"</definedName>
    <definedName name="IQ_ECO_METRIC_8326" hidden="1">"c8326"</definedName>
    <definedName name="IQ_ECO_METRIC_8327" hidden="1">"c8327"</definedName>
    <definedName name="IQ_ECO_METRIC_8328" hidden="1">"c8328"</definedName>
    <definedName name="IQ_ECO_METRIC_8329" hidden="1">"c8329"</definedName>
    <definedName name="IQ_ECO_METRIC_8330" hidden="1">"c8330"</definedName>
    <definedName name="IQ_ECO_METRIC_8331" hidden="1">"c8331"</definedName>
    <definedName name="IQ_ECO_METRIC_8332" hidden="1">"c8332"</definedName>
    <definedName name="IQ_ECO_METRIC_8333" hidden="1">"c8333"</definedName>
    <definedName name="IQ_ECO_METRIC_8335" hidden="1">"c8335"</definedName>
    <definedName name="IQ_ECO_METRIC_8336" hidden="1">"c8336"</definedName>
    <definedName name="IQ_ECO_METRIC_8337" hidden="1">"c8337"</definedName>
    <definedName name="IQ_ECO_METRIC_8338" hidden="1">"c8338"</definedName>
    <definedName name="IQ_ECO_METRIC_8339" hidden="1">"c8339"</definedName>
    <definedName name="IQ_ECO_METRIC_8340" hidden="1">"c8340"</definedName>
    <definedName name="IQ_ECO_METRIC_8341" hidden="1">"c8341"</definedName>
    <definedName name="IQ_ECO_METRIC_8343" hidden="1">"c8343"</definedName>
    <definedName name="IQ_ECO_METRIC_8344" hidden="1">"c8344"</definedName>
    <definedName name="IQ_ECO_METRIC_8345" hidden="1">"c8345"</definedName>
    <definedName name="IQ_ECO_METRIC_8346" hidden="1">"c8346"</definedName>
    <definedName name="IQ_ECO_METRIC_8347" hidden="1">"c8347"</definedName>
    <definedName name="IQ_ECO_METRIC_8348" hidden="1">"c8348"</definedName>
    <definedName name="IQ_ECO_METRIC_8349" hidden="1">"c8349"</definedName>
    <definedName name="IQ_ECO_METRIC_8350" hidden="1">"c8350"</definedName>
    <definedName name="IQ_ECO_METRIC_8352" hidden="1">"c8352"</definedName>
    <definedName name="IQ_ECO_METRIC_8353" hidden="1">"c8353"</definedName>
    <definedName name="IQ_ECO_METRIC_8354" hidden="1">"c8354"</definedName>
    <definedName name="IQ_ECO_METRIC_8355" hidden="1">"c8355"</definedName>
    <definedName name="IQ_ECO_METRIC_8356" hidden="1">"c8356"</definedName>
    <definedName name="IQ_ECO_METRIC_8357" hidden="1">"c8357"</definedName>
    <definedName name="IQ_ECO_METRIC_8358" hidden="1">"c8358"</definedName>
    <definedName name="IQ_ECO_METRIC_8359" hidden="1">"c8359"</definedName>
    <definedName name="IQ_ECO_METRIC_8360" hidden="1">"c8360"</definedName>
    <definedName name="IQ_ECO_METRIC_8361" hidden="1">"c8361"</definedName>
    <definedName name="IQ_ECO_METRIC_8362" hidden="1">"c8362"</definedName>
    <definedName name="IQ_ECO_METRIC_8363" hidden="1">"c8363"</definedName>
    <definedName name="IQ_ECO_METRIC_8367" hidden="1">"c8367"</definedName>
    <definedName name="IQ_ECO_METRIC_8368" hidden="1">"c8368"</definedName>
    <definedName name="IQ_ECO_METRIC_8369" hidden="1">"c8369"</definedName>
    <definedName name="IQ_ECO_METRIC_8370" hidden="1">"c8370"</definedName>
    <definedName name="IQ_ECO_METRIC_8371" hidden="1">"c8371"</definedName>
    <definedName name="IQ_ECO_METRIC_8372" hidden="1">"c8372"</definedName>
    <definedName name="IQ_ECO_METRIC_8373" hidden="1">"c8373"</definedName>
    <definedName name="IQ_ECO_METRIC_8374" hidden="1">"c8374"</definedName>
    <definedName name="IQ_ECO_METRIC_8375" hidden="1">"c8375"</definedName>
    <definedName name="IQ_ECO_METRIC_8376" hidden="1">"c8376"</definedName>
    <definedName name="IQ_ECO_METRIC_8377" hidden="1">"c8377"</definedName>
    <definedName name="IQ_ECO_METRIC_8380" hidden="1">"c8380"</definedName>
    <definedName name="IQ_ECO_METRIC_8381" hidden="1">"c8381"</definedName>
    <definedName name="IQ_ECO_METRIC_8382" hidden="1">"c8382"</definedName>
    <definedName name="IQ_ECO_METRIC_8383" hidden="1">"c8383"</definedName>
    <definedName name="IQ_ECO_METRIC_8384" hidden="1">"c8384"</definedName>
    <definedName name="IQ_ECO_METRIC_8385" hidden="1">"c8385"</definedName>
    <definedName name="IQ_ECO_METRIC_8387" hidden="1">"c8387"</definedName>
    <definedName name="IQ_ECO_METRIC_8388" hidden="1">"c8388"</definedName>
    <definedName name="IQ_ECO_METRIC_8389" hidden="1">"c8389"</definedName>
    <definedName name="IQ_ECO_METRIC_8390" hidden="1">"c8390"</definedName>
    <definedName name="IQ_ECO_METRIC_8391" hidden="1">"c8391"</definedName>
    <definedName name="IQ_ECO_METRIC_8392" hidden="1">"c8392"</definedName>
    <definedName name="IQ_ECO_METRIC_8393" hidden="1">"c8393"</definedName>
    <definedName name="IQ_ECO_METRIC_8394" hidden="1">"c8394"</definedName>
    <definedName name="IQ_ECO_METRIC_8395" hidden="1">"c8395"</definedName>
    <definedName name="IQ_ECO_METRIC_8396" hidden="1">"c8396"</definedName>
    <definedName name="IQ_ECO_METRIC_8397" hidden="1">"c8397"</definedName>
    <definedName name="IQ_ECO_METRIC_8398" hidden="1">"c8398"</definedName>
    <definedName name="IQ_ECO_METRIC_8399" hidden="1">"c8399"</definedName>
    <definedName name="IQ_ECO_METRIC_8400" hidden="1">"c8400"</definedName>
    <definedName name="IQ_ECO_METRIC_8401" hidden="1">"c8401"</definedName>
    <definedName name="IQ_ECO_METRIC_8402" hidden="1">"c8402"</definedName>
    <definedName name="IQ_ECO_METRIC_8403" hidden="1">"c8403"</definedName>
    <definedName name="IQ_ECO_METRIC_8404" hidden="1">"c8404"</definedName>
    <definedName name="IQ_ECO_METRIC_8405" hidden="1">"c8405"</definedName>
    <definedName name="IQ_ECO_METRIC_8406" hidden="1">"c8406"</definedName>
    <definedName name="IQ_ECO_METRIC_8407" hidden="1">"c8407"</definedName>
    <definedName name="IQ_ECO_METRIC_8408" hidden="1">"c8408"</definedName>
    <definedName name="IQ_ECO_METRIC_8409" hidden="1">"c8409"</definedName>
    <definedName name="IQ_ECO_METRIC_8410" hidden="1">"c8410"</definedName>
    <definedName name="IQ_ECO_METRIC_8411" hidden="1">"c8411"</definedName>
    <definedName name="IQ_ECO_METRIC_8412" hidden="1">"c8412"</definedName>
    <definedName name="IQ_ECO_METRIC_8413" hidden="1">"c8413"</definedName>
    <definedName name="IQ_ECO_METRIC_8414" hidden="1">"c8414"</definedName>
    <definedName name="IQ_ECO_METRIC_8415" hidden="1">"c8415"</definedName>
    <definedName name="IQ_ECO_METRIC_8416" hidden="1">"c8416"</definedName>
    <definedName name="IQ_ECO_METRIC_8417" hidden="1">"c8417"</definedName>
    <definedName name="IQ_ECO_METRIC_8418" hidden="1">"c8418"</definedName>
    <definedName name="IQ_ECO_METRIC_8419" hidden="1">"c8419"</definedName>
    <definedName name="IQ_ECO_METRIC_8420" hidden="1">"c8420"</definedName>
    <definedName name="IQ_ECO_METRIC_8421" hidden="1">"c8421"</definedName>
    <definedName name="IQ_ECO_METRIC_8422" hidden="1">"c8422"</definedName>
    <definedName name="IQ_ECO_METRIC_8423" hidden="1">"c8423"</definedName>
    <definedName name="IQ_ECO_METRIC_8424" hidden="1">"c8424"</definedName>
    <definedName name="IQ_ECO_METRIC_8425" hidden="1">"c8425"</definedName>
    <definedName name="IQ_ECO_METRIC_8426" hidden="1">"c8426"</definedName>
    <definedName name="IQ_ECO_METRIC_8427" hidden="1">"c8427"</definedName>
    <definedName name="IQ_ECO_METRIC_8428" hidden="1">"c8428"</definedName>
    <definedName name="IQ_ECO_METRIC_8429" hidden="1">"c8429"</definedName>
    <definedName name="IQ_ECO_METRIC_8430" hidden="1">"c8430"</definedName>
    <definedName name="IQ_ECO_METRIC_8431" hidden="1">"c8431"</definedName>
    <definedName name="IQ_ECO_METRIC_8432" hidden="1">"c8432"</definedName>
    <definedName name="IQ_ECO_METRIC_8433" hidden="1">"c8433"</definedName>
    <definedName name="IQ_ECO_METRIC_8434" hidden="1">"c8434"</definedName>
    <definedName name="IQ_ECO_METRIC_8435" hidden="1">"c8435"</definedName>
    <definedName name="IQ_ECO_METRIC_8436" hidden="1">"c8436"</definedName>
    <definedName name="IQ_ECO_METRIC_8436_UNUSED_UNUSED_UNUSED" hidden="1">"c8436"</definedName>
    <definedName name="IQ_ECO_METRIC_8437" hidden="1">"c8437"</definedName>
    <definedName name="IQ_ECO_METRIC_8437_UNUSED_UNUSED_UNUSED" hidden="1">"c8437"</definedName>
    <definedName name="IQ_ECO_METRIC_8440" hidden="1">"c8440"</definedName>
    <definedName name="IQ_ECO_METRIC_8441" hidden="1">"c8441"</definedName>
    <definedName name="IQ_ECO_METRIC_8442" hidden="1">"c8442"</definedName>
    <definedName name="IQ_ECO_METRIC_8443" hidden="1">"c8443"</definedName>
    <definedName name="IQ_ECO_METRIC_8444" hidden="1">"c8444"</definedName>
    <definedName name="IQ_ECO_METRIC_8445" hidden="1">"c8445"</definedName>
    <definedName name="IQ_ECO_METRIC_8446" hidden="1">"c8446"</definedName>
    <definedName name="IQ_ECO_METRIC_8447" hidden="1">"c8447"</definedName>
    <definedName name="IQ_ECO_METRIC_8448" hidden="1">"c8448"</definedName>
    <definedName name="IQ_ECO_METRIC_8450" hidden="1">"c8450"</definedName>
    <definedName name="IQ_ECO_METRIC_8451" hidden="1">"c8451"</definedName>
    <definedName name="IQ_ECO_METRIC_8452" hidden="1">"c8452"</definedName>
    <definedName name="IQ_ECO_METRIC_8453" hidden="1">"c8453"</definedName>
    <definedName name="IQ_ECO_METRIC_8454" hidden="1">"c8454"</definedName>
    <definedName name="IQ_ECO_METRIC_8455" hidden="1">"c8455"</definedName>
    <definedName name="IQ_ECO_METRIC_8456" hidden="1">"c8456"</definedName>
    <definedName name="IQ_ECO_METRIC_8457" hidden="1">"c8457"</definedName>
    <definedName name="IQ_ECO_METRIC_8458" hidden="1">"c8458"</definedName>
    <definedName name="IQ_ECO_METRIC_8459" hidden="1">"c8459"</definedName>
    <definedName name="IQ_ECO_METRIC_8460" hidden="1">"c8460"</definedName>
    <definedName name="IQ_ECO_METRIC_8461" hidden="1">"c8461"</definedName>
    <definedName name="IQ_ECO_METRIC_8462" hidden="1">"c8462"</definedName>
    <definedName name="IQ_ECO_METRIC_8463" hidden="1">"c8463"</definedName>
    <definedName name="IQ_ECO_METRIC_8464" hidden="1">"c8464"</definedName>
    <definedName name="IQ_ECO_METRIC_8465" hidden="1">"c8465"</definedName>
    <definedName name="IQ_ECO_METRIC_8466" hidden="1">"c8466"</definedName>
    <definedName name="IQ_ECO_METRIC_8468" hidden="1">"c8468"</definedName>
    <definedName name="IQ_ECO_METRIC_8469" hidden="1">"c8469"</definedName>
    <definedName name="IQ_ECO_METRIC_8470" hidden="1">"c8470"</definedName>
    <definedName name="IQ_ECO_METRIC_8472" hidden="1">"c8472"</definedName>
    <definedName name="IQ_ECO_METRIC_8473" hidden="1">"c8473"</definedName>
    <definedName name="IQ_ECO_METRIC_8474" hidden="1">"c8474"</definedName>
    <definedName name="IQ_ECO_METRIC_8476" hidden="1">"c8476"</definedName>
    <definedName name="IQ_ECO_METRIC_8477" hidden="1">"c8477"</definedName>
    <definedName name="IQ_ECO_METRIC_8478" hidden="1">"c8478"</definedName>
    <definedName name="IQ_ECO_METRIC_8479" hidden="1">"c8479"</definedName>
    <definedName name="IQ_ECO_METRIC_8480" hidden="1">"c8480"</definedName>
    <definedName name="IQ_ECO_METRIC_8481" hidden="1">"c8481"</definedName>
    <definedName name="IQ_ECO_METRIC_8482" hidden="1">"c8482"</definedName>
    <definedName name="IQ_ECO_METRIC_8483" hidden="1">"c8483"</definedName>
    <definedName name="IQ_ECO_METRIC_8484" hidden="1">"c8484"</definedName>
    <definedName name="IQ_ECO_METRIC_8485" hidden="1">"c8485"</definedName>
    <definedName name="IQ_ECO_METRIC_8486" hidden="1">"c8486"</definedName>
    <definedName name="IQ_ECO_METRIC_8487" hidden="1">"c8487"</definedName>
    <definedName name="IQ_ECO_METRIC_8488" hidden="1">"c8488"</definedName>
    <definedName name="IQ_ECO_METRIC_8489" hidden="1">"c8489"</definedName>
    <definedName name="IQ_ECO_METRIC_8490" hidden="1">"c8490"</definedName>
    <definedName name="IQ_ECO_METRIC_8491" hidden="1">"c8491"</definedName>
    <definedName name="IQ_ECO_METRIC_8492" hidden="1">"c8492"</definedName>
    <definedName name="IQ_ECO_METRIC_8493" hidden="1">"c8493"</definedName>
    <definedName name="IQ_ECO_METRIC_8494" hidden="1">"c8494"</definedName>
    <definedName name="IQ_ECO_METRIC_8495" hidden="1">"c8495"</definedName>
    <definedName name="IQ_ECO_METRIC_8496" hidden="1">"c8496"</definedName>
    <definedName name="IQ_ECO_METRIC_8497" hidden="1">"c8497"</definedName>
    <definedName name="IQ_ECO_METRIC_8498" hidden="1">"c8498"</definedName>
    <definedName name="IQ_ECO_METRIC_8499" hidden="1">"c8499"</definedName>
    <definedName name="IQ_ECO_METRIC_8500" hidden="1">"c8500"</definedName>
    <definedName name="IQ_ECO_METRIC_8502" hidden="1">"c8502"</definedName>
    <definedName name="IQ_ECO_METRIC_8503" hidden="1">"c8503"</definedName>
    <definedName name="IQ_ECO_METRIC_8504" hidden="1">"c8504"</definedName>
    <definedName name="IQ_ECO_METRIC_8505" hidden="1">"c8505"</definedName>
    <definedName name="IQ_ECO_METRIC_8506" hidden="1">"c8506"</definedName>
    <definedName name="IQ_ECO_METRIC_8507" hidden="1">"c8507"</definedName>
    <definedName name="IQ_ECO_METRIC_8508" hidden="1">"c8508"</definedName>
    <definedName name="IQ_ECO_METRIC_8509" hidden="1">"c8509"</definedName>
    <definedName name="IQ_ECO_METRIC_8510" hidden="1">"c8510"</definedName>
    <definedName name="IQ_ECO_METRIC_8511" hidden="1">"c8511"</definedName>
    <definedName name="IQ_ECO_METRIC_8512" hidden="1">"c8512"</definedName>
    <definedName name="IQ_ECO_METRIC_8513" hidden="1">"c8513"</definedName>
    <definedName name="IQ_ECO_METRIC_8514" hidden="1">"c8514"</definedName>
    <definedName name="IQ_ECO_METRIC_8515" hidden="1">"c8515"</definedName>
    <definedName name="IQ_ECO_METRIC_8516" hidden="1">"c8516"</definedName>
    <definedName name="IQ_ECO_METRIC_8517" hidden="1">"c8517"</definedName>
    <definedName name="IQ_ECO_METRIC_8518" hidden="1">"c8518"</definedName>
    <definedName name="IQ_ECO_METRIC_8519" hidden="1">"c8519"</definedName>
    <definedName name="IQ_ECO_METRIC_8520" hidden="1">"c8520"</definedName>
    <definedName name="IQ_ECO_METRIC_8521" hidden="1">"c8521"</definedName>
    <definedName name="IQ_ECO_METRIC_8522" hidden="1">"c8522"</definedName>
    <definedName name="IQ_ECO_METRIC_8523" hidden="1">"c8523"</definedName>
    <definedName name="IQ_ECO_METRIC_8524" hidden="1">"c8524"</definedName>
    <definedName name="IQ_ECO_METRIC_8525" hidden="1">"c8525"</definedName>
    <definedName name="IQ_ECO_METRIC_8526" hidden="1">"c8526"</definedName>
    <definedName name="IQ_ECO_METRIC_8527" hidden="1">"c8527"</definedName>
    <definedName name="IQ_ECO_METRIC_8528" hidden="1">"c8528"</definedName>
    <definedName name="IQ_ECO_METRIC_8528_UNUSED_UNUSED_UNUSED" hidden="1">"c8528"</definedName>
    <definedName name="IQ_ECO_METRIC_8529" hidden="1">"c8529"</definedName>
    <definedName name="IQ_ECO_METRIC_8530" hidden="1">"c8530"</definedName>
    <definedName name="IQ_ECO_METRIC_8531" hidden="1">"c8531"</definedName>
    <definedName name="IQ_ECO_METRIC_8532" hidden="1">"c8532"</definedName>
    <definedName name="IQ_ECO_METRIC_8534" hidden="1">"c8534"</definedName>
    <definedName name="IQ_ECO_METRIC_8535" hidden="1">"c8535"</definedName>
    <definedName name="IQ_ECO_METRIC_8536" hidden="1">"c8536"</definedName>
    <definedName name="IQ_ECO_METRIC_8537" hidden="1">"c8537"</definedName>
    <definedName name="IQ_ECO_METRIC_8538" hidden="1">"c8538"</definedName>
    <definedName name="IQ_ECO_METRIC_8540" hidden="1">"c8540"</definedName>
    <definedName name="IQ_ECO_METRIC_8541" hidden="1">"c8541"</definedName>
    <definedName name="IQ_ECO_METRIC_8543" hidden="1">"c8543"</definedName>
    <definedName name="IQ_ECO_METRIC_8544" hidden="1">"c8544"</definedName>
    <definedName name="IQ_ECO_METRIC_8545" hidden="1">"c8545"</definedName>
    <definedName name="IQ_ECO_METRIC_8546" hidden="1">"c8546"</definedName>
    <definedName name="IQ_ECO_METRIC_8547" hidden="1">"c8547"</definedName>
    <definedName name="IQ_ECO_METRIC_8548" hidden="1">"c8548"</definedName>
    <definedName name="IQ_ECO_METRIC_8549" hidden="1">"c8549"</definedName>
    <definedName name="IQ_ECO_METRIC_8550" hidden="1">"c8550"</definedName>
    <definedName name="IQ_ECO_METRIC_8555" hidden="1">"c8555"</definedName>
    <definedName name="IQ_ECO_METRIC_8556" hidden="1">"c8556"</definedName>
    <definedName name="IQ_ECO_METRIC_8557" hidden="1">"c8557"</definedName>
    <definedName name="IQ_ECO_METRIC_8558" hidden="1">"c8558"</definedName>
    <definedName name="IQ_ECO_METRIC_8559" hidden="1">"c8559"</definedName>
    <definedName name="IQ_ECO_METRIC_8560" hidden="1">"c8560"</definedName>
    <definedName name="IQ_ECO_METRIC_8561" hidden="1">"c8561"</definedName>
    <definedName name="IQ_ECO_METRIC_8565" hidden="1">"c8565"</definedName>
    <definedName name="IQ_ECO_METRIC_8567" hidden="1">"c8567"</definedName>
    <definedName name="IQ_ECO_METRIC_8568" hidden="1">"c8568"</definedName>
    <definedName name="IQ_ECO_METRIC_8569" hidden="1">"c8569"</definedName>
    <definedName name="IQ_EFFECT_SPECIAL_CHARGE" hidden="1">"c1595"</definedName>
    <definedName name="IQ_EFFECT_TAX_RATE" hidden="1">"c1899"</definedName>
    <definedName name="IQ_EFFICIENCY_RATIO" hidden="1">"c391"</definedName>
    <definedName name="IQ_EFFICIENCY_RATIO_FDIC" hidden="1">"c6736"</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ACT_OR_EST_REUT">"c5460"</definedName>
    <definedName name="IQ_EPS_EST" hidden="1">"c399"</definedName>
    <definedName name="IQ_EPS_EST_1" hidden="1">"c189"</definedName>
    <definedName name="IQ_EPS_EST_BOTTOM_UP">"c5489"</definedName>
    <definedName name="IQ_EPS_EST_BOTTOM_UP_REUT">"c5497"</definedName>
    <definedName name="IQ_EPS_EST_DOWN_2MONTH_REUT" hidden="1">"c16897"</definedName>
    <definedName name="IQ_EPS_EST_DOWN_3MONTH_REUT" hidden="1">"c16901"</definedName>
    <definedName name="IQ_EPS_EST_DOWN_MONTH_REUT" hidden="1">"c16893"</definedName>
    <definedName name="IQ_EPS_EST_NUM_ANALYSTS_2MONTH_REUT" hidden="1">"c16895"</definedName>
    <definedName name="IQ_EPS_EST_NUM_ANALYSTS_3MONTH_REUT" hidden="1">"c16899"</definedName>
    <definedName name="IQ_EPS_EST_NUM_ANALYSTS_MONTH_REUT" hidden="1">"c16891"</definedName>
    <definedName name="IQ_EPS_EST_REUT">"c5453"</definedName>
    <definedName name="IQ_EPS_EST_TOTAL_REVISED_2MONTH_REUT" hidden="1">"c16898"</definedName>
    <definedName name="IQ_EPS_EST_TOTAL_REVISED_3MONTH_REUT" hidden="1">"c16902"</definedName>
    <definedName name="IQ_EPS_EST_TOTAL_REVISED_MONTH_REUT" hidden="1">"c16894"</definedName>
    <definedName name="IQ_EPS_EST_UP_2MONTH_REUT" hidden="1">"c16896"</definedName>
    <definedName name="IQ_EPS_EST_UP_3MONTH_REUT" hidden="1">"c16900"</definedName>
    <definedName name="IQ_EPS_EST_UP_MONTH_REUT" hidden="1">"c16892"</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 hidden="1">"c2223"</definedName>
    <definedName name="IQ_EPS_GW_ACT_OR_EST_REUT">"c5469"</definedName>
    <definedName name="IQ_EPS_GW_EST" hidden="1">"c1737"</definedName>
    <definedName name="IQ_EPS_GW_EST_BOTTOM_UP">"c5491"</definedName>
    <definedName name="IQ_EPS_GW_EST_BOTTOM_UP_REUT">"c5499"</definedName>
    <definedName name="IQ_EPS_GW_EST_DOWN_2MONTH_REUT" hidden="1">"c17029"</definedName>
    <definedName name="IQ_EPS_GW_EST_DOWN_3MONTH_REUT" hidden="1">"c17033"</definedName>
    <definedName name="IQ_EPS_GW_EST_DOWN_MONTH_REUT" hidden="1">"c17025"</definedName>
    <definedName name="IQ_EPS_GW_EST_NUM_ANALYSTS_2MONTH_REUT" hidden="1">"c17027"</definedName>
    <definedName name="IQ_EPS_GW_EST_NUM_ANALYSTS_3MONTH_REUT" hidden="1">"c17031"</definedName>
    <definedName name="IQ_EPS_GW_EST_NUM_ANALYSTS_MONTH_REUT" hidden="1">"c17023"</definedName>
    <definedName name="IQ_EPS_GW_EST_REUT">"c5389"</definedName>
    <definedName name="IQ_EPS_GW_EST_TOTAL_REVISED_2MONTH_REUT" hidden="1">"c17030"</definedName>
    <definedName name="IQ_EPS_GW_EST_TOTAL_REVISED_3MONTH_REUT" hidden="1">"c17034"</definedName>
    <definedName name="IQ_EPS_GW_EST_TOTAL_REVISED_MONTH_REUT" hidden="1">"c17026"</definedName>
    <definedName name="IQ_EPS_GW_EST_UP_2MONTH_REUT" hidden="1">"c17028"</definedName>
    <definedName name="IQ_EPS_GW_EST_UP_3MONTH_REUT" hidden="1">"c17032"</definedName>
    <definedName name="IQ_EPS_GW_EST_UP_MONTH_REUT" hidden="1">"c17024"</definedName>
    <definedName name="IQ_EPS_GW_GUIDANCE">"c4372"</definedName>
    <definedName name="IQ_EPS_GW_HIGH_EST" hidden="1">"c1739"</definedName>
    <definedName name="IQ_EPS_GW_HIGH_EST_REUT">"c5391"</definedName>
    <definedName name="IQ_EPS_GW_HIGH_GUIDANCE">"c4373"</definedName>
    <definedName name="IQ_EPS_GW_LOW_EST" hidden="1">"c1740"</definedName>
    <definedName name="IQ_EPS_GW_LOW_EST_REUT">"c5392"</definedName>
    <definedName name="IQ_EPS_GW_LOW_GUIDANCE">"c4206"</definedName>
    <definedName name="IQ_EPS_GW_MEDIAN_EST" hidden="1">"c1738"</definedName>
    <definedName name="IQ_EPS_GW_MEDIAN_EST_REUT">"c5390"</definedName>
    <definedName name="IQ_EPS_GW_NUM_EST" hidden="1">"c1741"</definedName>
    <definedName name="IQ_EPS_GW_NUM_EST_REUT">"c5393"</definedName>
    <definedName name="IQ_EPS_GW_STDDEV_EST" hidden="1">"c1742"</definedName>
    <definedName name="IQ_EPS_GW_STDDEV_EST_REUT">"c5394"</definedName>
    <definedName name="IQ_EPS_HIGH_EST" hidden="1">"c400"</definedName>
    <definedName name="IQ_EPS_HIGH_EST_REUT">"c5454"</definedName>
    <definedName name="IQ_EPS_LOW_EST" hidden="1">"c401"</definedName>
    <definedName name="IQ_EPS_LOW_EST_REUT">"c5455"</definedName>
    <definedName name="IQ_EPS_MEDIAN_EST" hidden="1">"c1661"</definedName>
    <definedName name="IQ_EPS_MEDIAN_EST_REUT">"c5456"</definedName>
    <definedName name="IQ_EPS_NO_EST" hidden="1">"c271"</definedName>
    <definedName name="IQ_EPS_NORM" hidden="1">"c1902"</definedName>
    <definedName name="IQ_EPS_NORM_EST" hidden="1">"c2226"</definedName>
    <definedName name="IQ_EPS_NORM_EST_BOTTOM_UP">"c5490"</definedName>
    <definedName name="IQ_EPS_NORM_EST_BOTTOM_UP_REUT">"c5498"</definedName>
    <definedName name="IQ_EPS_NORM_EST_DOWN_2MONTH_REUT" hidden="1">"c17137"</definedName>
    <definedName name="IQ_EPS_NORM_EST_DOWN_3MONTH_REUT" hidden="1">"c17141"</definedName>
    <definedName name="IQ_EPS_NORM_EST_DOWN_MONTH_REUT" hidden="1">"c17133"</definedName>
    <definedName name="IQ_EPS_NORM_EST_NUM_ANALYSTS_2MONTH_REUT" hidden="1">"c17135"</definedName>
    <definedName name="IQ_EPS_NORM_EST_NUM_ANALYSTS_3MONTH_REUT" hidden="1">"c17139"</definedName>
    <definedName name="IQ_EPS_NORM_EST_NUM_ANALYSTS_MONTH_REUT" hidden="1">"c17131"</definedName>
    <definedName name="IQ_EPS_NORM_EST_REUT">"c5326"</definedName>
    <definedName name="IQ_EPS_NORM_EST_TOTAL_REVISED_2MONTH_REUT" hidden="1">"c17138"</definedName>
    <definedName name="IQ_EPS_NORM_EST_TOTAL_REVISED_3MONTH_REUT" hidden="1">"c17142"</definedName>
    <definedName name="IQ_EPS_NORM_EST_TOTAL_REVISED_MONTH_REUT" hidden="1">"c17134"</definedName>
    <definedName name="IQ_EPS_NORM_EST_UP_2MONTH_REUT" hidden="1">"c17136"</definedName>
    <definedName name="IQ_EPS_NORM_EST_UP_3MONTH_REUT" hidden="1">"c17140"</definedName>
    <definedName name="IQ_EPS_NORM_EST_UP_MONTH_REUT" hidden="1">"c17132"</definedName>
    <definedName name="IQ_EPS_NORM_HIGH_EST" hidden="1">"c2228"</definedName>
    <definedName name="IQ_EPS_NORM_HIGH_EST_REUT">"c5328"</definedName>
    <definedName name="IQ_EPS_NORM_LOW_EST" hidden="1">"c2229"</definedName>
    <definedName name="IQ_EPS_NORM_LOW_EST_REUT">"c5329"</definedName>
    <definedName name="IQ_EPS_NORM_MEDIAN_EST" hidden="1">"c2227"</definedName>
    <definedName name="IQ_EPS_NORM_MEDIAN_EST_REUT">"c5327"</definedName>
    <definedName name="IQ_EPS_NORM_NUM_EST" hidden="1">"c2230"</definedName>
    <definedName name="IQ_EPS_NORM_NUM_EST_REUT">"c5330"</definedName>
    <definedName name="IQ_EPS_NORM_STDDEV_EST" hidden="1">"c2231"</definedName>
    <definedName name="IQ_EPS_NORM_STDDEV_EST_REUT">"c5331"</definedName>
    <definedName name="IQ_EPS_NUM_EST" hidden="1">"c402"</definedName>
    <definedName name="IQ_EPS_NUM_EST_REUT">"c5451"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REUT">"c5470"</definedName>
    <definedName name="IQ_EPS_REPORTED_EST" hidden="1">"c1744"</definedName>
    <definedName name="IQ_EPS_REPORTED_EST_BOTTOM_UP">"c5492"</definedName>
    <definedName name="IQ_EPS_REPORTED_EST_BOTTOM_UP_REUT">"c5500"</definedName>
    <definedName name="IQ_EPS_REPORTED_EST_DOWN_2MONTH_REUT" hidden="1">"c17041"</definedName>
    <definedName name="IQ_EPS_REPORTED_EST_DOWN_3MONTH_REUT" hidden="1">"c17045"</definedName>
    <definedName name="IQ_EPS_REPORTED_EST_DOWN_MONTH_REUT" hidden="1">"c17037"</definedName>
    <definedName name="IQ_EPS_REPORTED_EST_NUM_ANALYSTS_2MONTH_REUT" hidden="1">"c17039"</definedName>
    <definedName name="IQ_EPS_REPORTED_EST_NUM_ANALYSTS_3MONTH_REUT" hidden="1">"c17043"</definedName>
    <definedName name="IQ_EPS_REPORTED_EST_NUM_ANALYSTS_MONTH_REUT" hidden="1">"c17035"</definedName>
    <definedName name="IQ_EPS_REPORTED_EST_REUT">"c5396"</definedName>
    <definedName name="IQ_EPS_REPORTED_EST_TOTAL_REVISED_2MONTH_REUT" hidden="1">"c17042"</definedName>
    <definedName name="IQ_EPS_REPORTED_EST_TOTAL_REVISED_3MONTH_REUT" hidden="1">"c17046"</definedName>
    <definedName name="IQ_EPS_REPORTED_EST_TOTAL_REVISED_MONTH_REUT" hidden="1">"c17038"</definedName>
    <definedName name="IQ_EPS_REPORTED_EST_UP_2MONTH_REUT" hidden="1">"c17040"</definedName>
    <definedName name="IQ_EPS_REPORTED_EST_UP_3MONTH_REUT" hidden="1">"c17044"</definedName>
    <definedName name="IQ_EPS_REPORTED_EST_UP_MONTH_REUT" hidden="1">"c17036"</definedName>
    <definedName name="IQ_EPS_REPORTED_HIGH_EST" hidden="1">"c1746"</definedName>
    <definedName name="IQ_EPS_REPORTED_HIGH_EST_REUT">"c5398"</definedName>
    <definedName name="IQ_EPS_REPORTED_LOW_EST" hidden="1">"c1747"</definedName>
    <definedName name="IQ_EPS_REPORTED_LOW_EST_REUT">"c5399"</definedName>
    <definedName name="IQ_EPS_REPORTED_MEDIAN_EST" hidden="1">"c1745"</definedName>
    <definedName name="IQ_EPS_REPORTED_MEDIAN_EST_REUT">"c5397"</definedName>
    <definedName name="IQ_EPS_REPORTED_NUM_EST" hidden="1">"c1748"</definedName>
    <definedName name="IQ_EPS_REPORTED_NUM_EST_REUT">"c5400"</definedName>
    <definedName name="IQ_EPS_REPORTED_STDDEV_EST" hidden="1">"c1749"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 hidden="1">"c403"</definedName>
    <definedName name="IQ_EPS_STDDEV_EST_REUT">"c5452"</definedName>
    <definedName name="IQ_EQUITY_AFFIL" hidden="1">"c1451"</definedName>
    <definedName name="IQ_EQUITY_CAPITAL_ASSETS_FDIC" hidden="1">"c6744"</definedName>
    <definedName name="IQ_EQUITY_FDIC" hidden="1">"c6353"</definedName>
    <definedName name="IQ_EQUITY_METHOD" hidden="1">"c404"</definedName>
    <definedName name="IQ_EQUITY_SECURITIES_FDIC" hidden="1">"c6304"</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T_ACT_BV_REUT">"c5409"</definedName>
    <definedName name="IQ_EST_ACT_BV_SHARE">"c3549"</definedName>
    <definedName name="IQ_EST_ACT_BV_SHARE_REUT">"c5445"</definedName>
    <definedName name="IQ_EST_ACT_BV_THOM" hidden="1">"c5153"</definedName>
    <definedName name="IQ_EST_ACT_CAPEX">"c3546"</definedName>
    <definedName name="IQ_EST_ACT_CAPEX_REUT">"c3975"</definedName>
    <definedName name="IQ_EST_ACT_CASH_FLOW">"c4394"</definedName>
    <definedName name="IQ_EST_ACT_CASH_OPER">"c4395"</definedName>
    <definedName name="IQ_EST_ACT_CFPS" hidden="1">"c1673"</definedName>
    <definedName name="IQ_EST_ACT_CFPS_REUT">"c3850"</definedName>
    <definedName name="IQ_EST_ACT_DISTRIBUTABLE_CASH">"c4396"</definedName>
    <definedName name="IQ_EST_ACT_DISTRIBUTABLE_CASH_SHARE">"c4397"</definedName>
    <definedName name="IQ_EST_ACT_DPS" hidden="1">"c1680"</definedName>
    <definedName name="IQ_EST_ACT_DPS_REUT">"c3857"</definedName>
    <definedName name="IQ_EST_ACT_EBIT" hidden="1">"c1687"</definedName>
    <definedName name="IQ_EST_ACT_EBIT_GW">"c4398"</definedName>
    <definedName name="IQ_EST_ACT_EBIT_REUT">"c5339"</definedName>
    <definedName name="IQ_EST_ACT_EBIT_SBC">"c4399"</definedName>
    <definedName name="IQ_EST_ACT_EBIT_SBC_GW">"c4400"</definedName>
    <definedName name="IQ_EST_ACT_EBITDA" hidden="1">"c1664"</definedName>
    <definedName name="IQ_EST_ACT_EBITDA_REUT">"c3836"</definedName>
    <definedName name="IQ_EST_ACT_EBITDA_SBC">"c4401"</definedName>
    <definedName name="IQ_EST_ACT_EBT_SBC">"c4402"</definedName>
    <definedName name="IQ_EST_ACT_EBT_SBC_GW">"c4403"</definedName>
    <definedName name="IQ_EST_ACT_EPS" hidden="1">"c1648"</definedName>
    <definedName name="IQ_EST_ACT_EPS_GW" hidden="1">"c1743"</definedName>
    <definedName name="IQ_EST_ACT_EPS_GW_REUT">"c5395"</definedName>
    <definedName name="IQ_EST_ACT_EPS_NORM" hidden="1">"c2232"</definedName>
    <definedName name="IQ_EST_ACT_EPS_NORM_REUT">"c5332"</definedName>
    <definedName name="IQ_EST_ACT_EPS_PRIMARY" hidden="1">"c2232"</definedName>
    <definedName name="IQ_EST_ACT_EPS_REPORTED" hidden="1">"c1750"</definedName>
    <definedName name="IQ_EST_ACT_EPS_REPORTED_REUT">"c5402"</definedName>
    <definedName name="IQ_EST_ACT_EPS_REUT">"c5457"</definedName>
    <definedName name="IQ_EST_ACT_EPS_SBC">"c4404"</definedName>
    <definedName name="IQ_EST_ACT_EPS_SBC_GW">"c4405"</definedName>
    <definedName name="IQ_EST_ACT_FFO" hidden="1">"c1666"</definedName>
    <definedName name="IQ_EST_ACT_FFO_ADJ">"c4406"</definedName>
    <definedName name="IQ_EST_ACT_FFO_REUT">"c3843"</definedName>
    <definedName name="IQ_EST_ACT_FFO_SHARE">"c4407"</definedName>
    <definedName name="IQ_EST_ACT_FFO_SHARE_REUT" hidden="1">"c3843"</definedName>
    <definedName name="IQ_EST_ACT_FFO_SHARE_SHARE_REUT" hidden="1">"c3843"</definedName>
    <definedName name="IQ_EST_ACT_FFO_SHARE_SHARE_THOM">"c4005"</definedName>
    <definedName name="IQ_EST_ACT_FFO_THOM" hidden="1">"c4005"</definedName>
    <definedName name="IQ_EST_ACT_GROSS_MARGIN">"c5553"</definedName>
    <definedName name="IQ_EST_ACT_MAINT_CAPEX">"c4408"</definedName>
    <definedName name="IQ_EST_ACT_NAV" hidden="1">"c1757"</definedName>
    <definedName name="IQ_EST_ACT_NAV_SHARE_REUT" hidden="1">"c5616"</definedName>
    <definedName name="IQ_EST_ACT_NET_DEBT">"c3545"</definedName>
    <definedName name="IQ_EST_ACT_NET_DEBT_REUT">"c5446"</definedName>
    <definedName name="IQ_EST_ACT_NI" hidden="1">"c1722"</definedName>
    <definedName name="IQ_EST_ACT_NI_GW" hidden="1">"c1729"</definedName>
    <definedName name="IQ_EST_ACT_NI_GW_REUT">"c5381"</definedName>
    <definedName name="IQ_EST_ACT_NI_GW_THOM" hidden="1">"c5139"</definedName>
    <definedName name="IQ_EST_ACT_NI_REPORTED" hidden="1">"c1736"</definedName>
    <definedName name="IQ_EST_ACT_NI_REPORTED_REUT">"c5388"</definedName>
    <definedName name="IQ_EST_ACT_NI_REUT">"c5374"</definedName>
    <definedName name="IQ_EST_ACT_NI_SBC">"c4409"</definedName>
    <definedName name="IQ_EST_ACT_NI_SBC_GW">"c4410"</definedName>
    <definedName name="IQ_EST_ACT_OPER_INC" hidden="1">"c1694"</definedName>
    <definedName name="IQ_EST_ACT_OPER_INC_REUT">"c5346"</definedName>
    <definedName name="IQ_EST_ACT_PRETAX_GW_INC" hidden="1">"c1708"</definedName>
    <definedName name="IQ_EST_ACT_PRETAX_GW_INC_REUT">"c5360"</definedName>
    <definedName name="IQ_EST_ACT_PRETAX_INC" hidden="1">"c1701"</definedName>
    <definedName name="IQ_EST_ACT_PRETAX_INC_REUT">"c5353"</definedName>
    <definedName name="IQ_EST_ACT_PRETAX_REPORT_INC" hidden="1">"c1715"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 hidden="1">"c2113"</definedName>
    <definedName name="IQ_EST_ACT_REV_REUT">"c3835"</definedName>
    <definedName name="IQ_EST_BV_DIFF_CIQ" hidden="1">"c4765"</definedName>
    <definedName name="IQ_EST_BV_DIFF_REUT">"c5433"</definedName>
    <definedName name="IQ_EST_BV_DIFF_THOM" hidden="1">"c5204"</definedName>
    <definedName name="IQ_EST_BV_SHARE_DIFF">"c4147"</definedName>
    <definedName name="IQ_EST_BV_SHARE_SURPRISE_PERCENT">"c4148"</definedName>
    <definedName name="IQ_EST_BV_SURPRISE_PERCENT_CIQ" hidden="1">"c4766"</definedName>
    <definedName name="IQ_EST_BV_SURPRISE_PERCENT_REUT">"c5434"</definedName>
    <definedName name="IQ_EST_BV_SURPRISE_PERCENT_THOM" hidden="1">"c5205"</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 hidden="1">"c1871"</definedName>
    <definedName name="IQ_EST_CFPS_DIFF_REUT">"c3892"</definedName>
    <definedName name="IQ_EST_CFPS_GROWTH_1YR" hidden="1">"c1774"</definedName>
    <definedName name="IQ_EST_CFPS_GROWTH_1YR_REUT">"c3878"</definedName>
    <definedName name="IQ_EST_CFPS_GROWTH_2YR" hidden="1">"c1775"</definedName>
    <definedName name="IQ_EST_CFPS_GROWTH_2YR_REUT">"c3879"</definedName>
    <definedName name="IQ_EST_CFPS_GROWTH_Q_1YR" hidden="1">"c1776"</definedName>
    <definedName name="IQ_EST_CFPS_GROWTH_Q_1YR_REUT">"c3880"</definedName>
    <definedName name="IQ_EST_CFPS_SEQ_GROWTH_Q" hidden="1">"c1777"</definedName>
    <definedName name="IQ_EST_CFPS_SEQ_GROWTH_Q_REUT">"c3881"</definedName>
    <definedName name="IQ_EST_CFPS_SURPRISE_PERCENT" hidden="1">"c1872"</definedName>
    <definedName name="IQ_EST_CFPS_SURPRISE_PERCENT_REUT">"c3893"</definedName>
    <definedName name="IQ_EST_CURRENCY" hidden="1">"c2140"</definedName>
    <definedName name="IQ_EST_CURRENCY_REUT">"c5437"</definedName>
    <definedName name="IQ_EST_DATE" hidden="1">"c1634"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 hidden="1">"c1873"</definedName>
    <definedName name="IQ_EST_DPS_DIFF_REUT">"c3894"</definedName>
    <definedName name="IQ_EST_DPS_GROWTH_1YR" hidden="1">"c1778"</definedName>
    <definedName name="IQ_EST_DPS_GROWTH_1YR_REUT">"c3882"</definedName>
    <definedName name="IQ_EST_DPS_GROWTH_2YR" hidden="1">"c1779"</definedName>
    <definedName name="IQ_EST_DPS_GROWTH_2YR_REUT">"c3883"</definedName>
    <definedName name="IQ_EST_DPS_GROWTH_Q_1YR" hidden="1">"c1780"</definedName>
    <definedName name="IQ_EST_DPS_GROWTH_Q_1YR_REUT">"c3884"</definedName>
    <definedName name="IQ_EST_DPS_SEQ_GROWTH_Q" hidden="1">"c1781"</definedName>
    <definedName name="IQ_EST_DPS_SEQ_GROWTH_Q_REUT">"c3885"</definedName>
    <definedName name="IQ_EST_DPS_SURPRISE_PERCENT" hidden="1">"c1874"</definedName>
    <definedName name="IQ_EST_DPS_SURPRISE_PERCENT_REUT">"c3895"</definedName>
    <definedName name="IQ_EST_EBIT_DIFF" hidden="1">"c1875"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 hidden="1">"c1876"</definedName>
    <definedName name="IQ_EST_EBIT_SURPRISE_PERCENT_REUT">"c5414"</definedName>
    <definedName name="IQ_EST_EBITDA_DIFF" hidden="1">"c1867"</definedName>
    <definedName name="IQ_EST_EBITDA_DIFF_REUT">"c3888"</definedName>
    <definedName name="IQ_EST_EBITDA_GROWTH_1YR" hidden="1">"c1766"</definedName>
    <definedName name="IQ_EST_EBITDA_GROWTH_1YR_REUT">"c3864"</definedName>
    <definedName name="IQ_EST_EBITDA_GROWTH_2YR" hidden="1">"c1767"</definedName>
    <definedName name="IQ_EST_EBITDA_GROWTH_2YR_REUT">"c3865"</definedName>
    <definedName name="IQ_EST_EBITDA_GROWTH_Q_1YR" hidden="1">"c1768"</definedName>
    <definedName name="IQ_EST_EBITDA_GROWTH_Q_1YR_REUT">"c3866"</definedName>
    <definedName name="IQ_EST_EBITDA_SBC_DIFF">"c4335"</definedName>
    <definedName name="IQ_EST_EBITDA_SBC_SURPRISE_PERCENT">"c4344"</definedName>
    <definedName name="IQ_EST_EBITDA_SEQ_GROWTH_Q" hidden="1">"c1769"</definedName>
    <definedName name="IQ_EST_EBITDA_SEQ_GROWTH_Q_REUT">"c3867"</definedName>
    <definedName name="IQ_EST_EBITDA_SURPRISE_PERCENT" hidden="1">"c1868"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 hidden="1">"c1864"</definedName>
    <definedName name="IQ_EST_EPS_DIFF_REUT">"c5458"</definedName>
    <definedName name="IQ_EST_EPS_GROWTH_1YR" hidden="1">"c1636"</definedName>
    <definedName name="IQ_EST_EPS_GROWTH_1YR_REUT">"c3646"</definedName>
    <definedName name="IQ_EST_EPS_GROWTH_2YR" hidden="1">"c1637"</definedName>
    <definedName name="IQ_EST_EPS_GROWTH_2YR_REUT">"c3858"</definedName>
    <definedName name="IQ_EST_EPS_GROWTH_5YR" hidden="1">"c1655"</definedName>
    <definedName name="IQ_EST_EPS_GROWTH_5YR_BOTTOM_UP">"c5487"</definedName>
    <definedName name="IQ_EST_EPS_GROWTH_5YR_BOTTOM_UP_REUT">"c5495"</definedName>
    <definedName name="IQ_EST_EPS_GROWTH_5YR_HIGH" hidden="1">"c1657"</definedName>
    <definedName name="IQ_EST_EPS_GROWTH_5YR_HIGH_REUT">"c5322"</definedName>
    <definedName name="IQ_EST_EPS_GROWTH_5YR_LOW" hidden="1">"c1658"</definedName>
    <definedName name="IQ_EST_EPS_GROWTH_5YR_LOW_REUT">"c5323"</definedName>
    <definedName name="IQ_EST_EPS_GROWTH_5YR_MEDIAN" hidden="1">"c1656"</definedName>
    <definedName name="IQ_EST_EPS_GROWTH_5YR_MEDIAN_REUT">"c5321"</definedName>
    <definedName name="IQ_EST_EPS_GROWTH_5YR_NUM" hidden="1">"c1659"</definedName>
    <definedName name="IQ_EST_EPS_GROWTH_5YR_NUM_REUT">"c5324"</definedName>
    <definedName name="IQ_EST_EPS_GROWTH_5YR_REUT">"c3633"</definedName>
    <definedName name="IQ_EST_EPS_GROWTH_5YR_STDDEV" hidden="1">"c1660"</definedName>
    <definedName name="IQ_EST_EPS_GROWTH_5YR_STDDEV_REUT">"c5325"</definedName>
    <definedName name="IQ_EST_EPS_GROWTH_Q_1YR" hidden="1">"c1641"</definedName>
    <definedName name="IQ_EST_EPS_GROWTH_Q_1YR_REUT">"c5410"</definedName>
    <definedName name="IQ_EST_EPS_GW_DIFF" hidden="1">"c1891"</definedName>
    <definedName name="IQ_EST_EPS_GW_DIFF_REUT">"c5429"</definedName>
    <definedName name="IQ_EST_EPS_GW_SURPRISE_PERCENT" hidden="1">"c1892"</definedName>
    <definedName name="IQ_EST_EPS_GW_SURPRISE_PERCENT_REUT">"c5430"</definedName>
    <definedName name="IQ_EST_EPS_NORM_DIFF" hidden="1">"c2247"</definedName>
    <definedName name="IQ_EST_EPS_NORM_DIFF_REUT">"c5411"</definedName>
    <definedName name="IQ_EST_EPS_NORM_SURPRISE_PERCENT" hidden="1">"c2248"</definedName>
    <definedName name="IQ_EST_EPS_NORM_SURPRISE_PERCENT_REUT">"c5412"</definedName>
    <definedName name="IQ_EST_EPS_REPORT_DIFF" hidden="1">"c1893"</definedName>
    <definedName name="IQ_EST_EPS_REPORT_DIFF_REUT">"c5431"</definedName>
    <definedName name="IQ_EST_EPS_REPORT_SURPRISE_PERCENT" hidden="1">"c1894"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 hidden="1">"c1764"</definedName>
    <definedName name="IQ_EST_EPS_SEQ_GROWTH_Q_REUT">"c3859"</definedName>
    <definedName name="IQ_EST_EPS_SURPRISE" hidden="1">"c1635"</definedName>
    <definedName name="IQ_EST_EPS_SURPRISE_PERCENT" hidden="1">"c1635"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 hidden="1">"c1869"</definedName>
    <definedName name="IQ_EST_FFO_DIFF_REUT">"c3890"</definedName>
    <definedName name="IQ_EST_FFO_DIFF_THOM" hidden="1">"c5186"</definedName>
    <definedName name="IQ_EST_FFO_GROWTH_1YR" hidden="1">"c1770"</definedName>
    <definedName name="IQ_EST_FFO_GROWTH_1YR_REUT">"c3874"</definedName>
    <definedName name="IQ_EST_FFO_GROWTH_2YR" hidden="1">"c1771"</definedName>
    <definedName name="IQ_EST_FFO_GROWTH_2YR_REUT">"c3875"</definedName>
    <definedName name="IQ_EST_FFO_GROWTH_Q_1YR" hidden="1">"c1772"</definedName>
    <definedName name="IQ_EST_FFO_GROWTH_Q_1YR_REUT">"c3876"</definedName>
    <definedName name="IQ_EST_FFO_SEQ_GROWTH_Q" hidden="1">"c1773"</definedName>
    <definedName name="IQ_EST_FFO_SEQ_GROWTH_Q_REUT">"c3877"</definedName>
    <definedName name="IQ_EST_FFO_SHARE_DIFF">"c4444"</definedName>
    <definedName name="IQ_EST_FFO_SHARE_DIFF_REUT" hidden="1">"c3890"</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HARE_DIFF_REUT" hidden="1">"c3890"</definedName>
    <definedName name="IQ_EST_FFO_SHARE_SHARE_DIFF_THOM">"c5186"</definedName>
    <definedName name="IQ_EST_FFO_SHARE_SHARE_SURPRISE_PERCENT_REUT" hidden="1">"c3891"</definedName>
    <definedName name="IQ_EST_FFO_SHARE_SHARE_SURPRISE_PERCENT_THOM">"c5187"</definedName>
    <definedName name="IQ_EST_FFO_SHARE_SURPRISE_PERCENT">"c4453"</definedName>
    <definedName name="IQ_EST_FFO_SHARE_SURPRISE_PERCENT_REUT" hidden="1">"c3891"</definedName>
    <definedName name="IQ_EST_FFO_SURPRISE_PERCENT" hidden="1">"c1870"</definedName>
    <definedName name="IQ_EST_FFO_SURPRISE_PERCENT_REUT">"c3891"</definedName>
    <definedName name="IQ_EST_FFO_SURPRISE_PERCENT_THOM" hidden="1">"c5187"</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 hidden="1">"c1895"</definedName>
    <definedName name="IQ_EST_NAV_SURPRISE_PERCENT" hidden="1">"c1896"</definedName>
    <definedName name="IQ_EST_NET_DEBT_DIFF">"c4466"</definedName>
    <definedName name="IQ_EST_NET_DEBT_SURPRISE_PERCENT">"c4468"</definedName>
    <definedName name="IQ_EST_NI_DIFF" hidden="1">"c1885"</definedName>
    <definedName name="IQ_EST_NI_DIFF_REUT">"c5423"</definedName>
    <definedName name="IQ_EST_NI_GW_DIFF" hidden="1">"c1887"</definedName>
    <definedName name="IQ_EST_NI_GW_DIFF_REUT">"c5425"</definedName>
    <definedName name="IQ_EST_NI_GW_DIFF_THOM" hidden="1">"c5200"</definedName>
    <definedName name="IQ_EST_NI_GW_SURPRISE_PERCENT" hidden="1">"c1888"</definedName>
    <definedName name="IQ_EST_NI_GW_SURPRISE_PERCENT_REUT">"c5426"</definedName>
    <definedName name="IQ_EST_NI_GW_SURPRISE_PERCENT_THOM" hidden="1">"c5201"</definedName>
    <definedName name="IQ_EST_NI_REPORT_DIFF" hidden="1">"c1889"</definedName>
    <definedName name="IQ_EST_NI_REPORT_DIFF_REUT">"c5427"</definedName>
    <definedName name="IQ_EST_NI_REPORT_SURPRISE_PERCENT" hidden="1">"c1890"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 hidden="1">"c1886"</definedName>
    <definedName name="IQ_EST_NI_SURPRISE_PERCENT_REUT">"c5424"</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_REUT" hidden="1">"c3870"</definedName>
    <definedName name="IQ_EST_NUM_HIGHEST_REC_REUT" hidden="1">"c3869"</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_REUT" hidden="1">"c3872"</definedName>
    <definedName name="IQ_EST_NUM_LOWEST_REC_REUT" hidden="1">"c3873"</definedName>
    <definedName name="IQ_EST_NUM_NEUTRAL_REC_REUT" hidden="1">"c3871"</definedName>
    <definedName name="IQ_EST_NUM_NO_OPINION" hidden="1">"c1758"</definedName>
    <definedName name="IQ_EST_NUM_NO_OPINION_REUT">"c3868"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REUT">"c5415"</definedName>
    <definedName name="IQ_EST_OPER_INC_SURPRISE_PERCENT" hidden="1">"c1878"</definedName>
    <definedName name="IQ_EST_OPER_INC_SURPRISE_PERCENT_REUT">"c5416"</definedName>
    <definedName name="IQ_EST_PRE_TAX_DIFF" hidden="1">"c1879"</definedName>
    <definedName name="IQ_EST_PRE_TAX_DIFF_REUT">"c5417"</definedName>
    <definedName name="IQ_EST_PRE_TAX_GW_DIFF" hidden="1">"c1881"</definedName>
    <definedName name="IQ_EST_PRE_TAX_GW_DIFF_REUT">"c5419"</definedName>
    <definedName name="IQ_EST_PRE_TAX_GW_SURPRISE_PERCENT" hidden="1">"c1882"</definedName>
    <definedName name="IQ_EST_PRE_TAX_GW_SURPRISE_PERCENT_REUT">"c5420"</definedName>
    <definedName name="IQ_EST_PRE_TAX_REPORT_DIFF" hidden="1">"c1883"</definedName>
    <definedName name="IQ_EST_PRE_TAX_REPORT_DIFF_REUT">"c5421"</definedName>
    <definedName name="IQ_EST_PRE_TAX_REPORT_SURPRISE_PERCENT" hidden="1">"c1884"</definedName>
    <definedName name="IQ_EST_PRE_TAX_REPORT_SURPRISE_PERCENT_REUT">"c5422"</definedName>
    <definedName name="IQ_EST_PRE_TAX_SURPRISE_PERCENT" hidden="1">"c1880"</definedName>
    <definedName name="IQ_EST_PRE_TAX_SURPRISE_PERCENT_REUT">"c5418"</definedName>
    <definedName name="IQ_EST_RECURRING_PROFIT_SHARE_DIFF">"c4505"</definedName>
    <definedName name="IQ_EST_RECURRING_PROFIT_SHARE_SURPRISE_PERCENT">"c4515"</definedName>
    <definedName name="IQ_EST_REUT_ACT_CAPEX" hidden="1">"c3975"</definedName>
    <definedName name="IQ_EST_REV_DIFF" hidden="1">"c1865"</definedName>
    <definedName name="IQ_EST_REV_DIFF_REUT">"c3886"</definedName>
    <definedName name="IQ_EST_REV_GROWTH_1YR" hidden="1">"c1638"</definedName>
    <definedName name="IQ_EST_REV_GROWTH_1YR_REUT">"c3860"</definedName>
    <definedName name="IQ_EST_REV_GROWTH_2YR" hidden="1">"c1639"</definedName>
    <definedName name="IQ_EST_REV_GROWTH_2YR_REUT">"c3861"</definedName>
    <definedName name="IQ_EST_REV_GROWTH_Q_1YR" hidden="1">"c1640"</definedName>
    <definedName name="IQ_EST_REV_GROWTH_Q_1YR_REUT">"c3862"</definedName>
    <definedName name="IQ_EST_REV_SEQ_GROWTH_Q" hidden="1">"c1765"</definedName>
    <definedName name="IQ_EST_REV_SEQ_GROWTH_Q_REUT">"c3863"</definedName>
    <definedName name="IQ_EST_REV_SURPRISE_PERCENT" hidden="1">"c1866"</definedName>
    <definedName name="IQ_EST_REV_SURPRISE_PERCENT_REUT">"c3887"</definedName>
    <definedName name="IQ_EST_VENDOR">"c5564"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"c165"</definedName>
    <definedName name="IQ_EV_OVER_REVENUE_EST_1" hidden="1">"c166"</definedName>
    <definedName name="IQ_EVAL_DATE">"c2180"</definedName>
    <definedName name="IQ_EXCHANGE" hidden="1">"c405"</definedName>
    <definedName name="IQ_EXCISE_TAXES_EXCL_SALES">"c5515"</definedName>
    <definedName name="IQ_EXCISE_TAXES_INCL_SALES">"c5514"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_CODE_" hidden="1">111</definedName>
    <definedName name="IQ_EXPLORE_DRILL" hidden="1">"c409"</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FUNDS_PURCHASED_FDIC" hidden="1">"c6343"</definedName>
    <definedName name="IQ_FED_FUNDS_SOLD_FDIC" hidden="1">"c6307"</definedName>
    <definedName name="IQ_FEDFUNDS_SOLD" hidden="1">"c2256"</definedName>
    <definedName name="IQ_FFO" hidden="1">"c1574"</definedName>
    <definedName name="IQ_FFO_ACT_OR_EST" hidden="1">"c2216"</definedName>
    <definedName name="IQ_FFO_ADJ_ACT_OR_EST">"c4435"</definedName>
    <definedName name="IQ_FFO_ADJ_EST">"c4434"</definedName>
    <definedName name="IQ_FFO_ADJ_EST_CIQ" hidden="1">"c4959"</definedName>
    <definedName name="IQ_FFO_ADJ_GUIDANCE">"c4436"</definedName>
    <definedName name="IQ_FFO_ADJ_HIGH_EST">"c4437"</definedName>
    <definedName name="IQ_FFO_ADJ_HIGH_EST_CIQ" hidden="1">"c4962"</definedName>
    <definedName name="IQ_FFO_ADJ_HIGH_GUIDANCE">"c4202"</definedName>
    <definedName name="IQ_FFO_ADJ_LOW_EST">"c4438"</definedName>
    <definedName name="IQ_FFO_ADJ_LOW_EST_CIQ" hidden="1">"c4963"</definedName>
    <definedName name="IQ_FFO_ADJ_LOW_GUIDANCE">"c4242"</definedName>
    <definedName name="IQ_FFO_ADJ_MEDIAN_EST">"c4439"</definedName>
    <definedName name="IQ_FFO_ADJ_MEDIAN_EST_CIQ" hidden="1">"c4964"</definedName>
    <definedName name="IQ_FFO_ADJ_NUM_EST">"c4440"</definedName>
    <definedName name="IQ_FFO_ADJ_NUM_EST_CIQ" hidden="1">"c4965"</definedName>
    <definedName name="IQ_FFO_ADJ_STDDEV_EST">"c4441"</definedName>
    <definedName name="IQ_FFO_ADJ_STDDEV_EST_CIQ" hidden="1">"c4966"</definedName>
    <definedName name="IQ_FFO_EST" hidden="1">"c418"</definedName>
    <definedName name="IQ_FFO_EST_CIQ" hidden="1">"c4970"</definedName>
    <definedName name="IQ_FFO_EST_DET_EST">"c12059"</definedName>
    <definedName name="IQ_FFO_EST_DET_EST_CIQ" hidden="1">"c12121"</definedName>
    <definedName name="IQ_FFO_EST_DET_EST_CURRENCY">"c12466"</definedName>
    <definedName name="IQ_FFO_EST_DET_EST_CURRENCY_CIQ" hidden="1">"c12512"</definedName>
    <definedName name="IQ_FFO_EST_DET_EST_CURRENCY_REUT" hidden="1">"c12536"</definedName>
    <definedName name="IQ_FFO_EST_DET_EST_CURRENCY_THOM">"c12487"</definedName>
    <definedName name="IQ_FFO_EST_DET_EST_DATE">"c12212"</definedName>
    <definedName name="IQ_FFO_EST_DET_EST_DATE_CIQ" hidden="1">"c12267"</definedName>
    <definedName name="IQ_FFO_EST_DET_EST_DATE_REUT" hidden="1">"c12295"</definedName>
    <definedName name="IQ_FFO_EST_DET_EST_DATE_THOM">"c12238"</definedName>
    <definedName name="IQ_FFO_EST_DET_EST_INCL">"c12349"</definedName>
    <definedName name="IQ_FFO_EST_DET_EST_INCL_CIQ" hidden="1">"c12395"</definedName>
    <definedName name="IQ_FFO_EST_DET_EST_INCL_REUT" hidden="1">"c12419"</definedName>
    <definedName name="IQ_FFO_EST_DET_EST_INCL_THOM">"c12370"</definedName>
    <definedName name="IQ_FFO_EST_DET_EST_ORIGIN">"c12722"</definedName>
    <definedName name="IQ_FFO_EST_DET_EST_ORIGIN_CIQ" hidden="1">"c12720"</definedName>
    <definedName name="IQ_FFO_EST_DET_EST_ORIGIN_REUT" hidden="1">"c12724"</definedName>
    <definedName name="IQ_FFO_EST_DET_EST_ORIGIN_THOM">"c12608"</definedName>
    <definedName name="IQ_FFO_EST_DET_EST_REUT" hidden="1">"c12153"</definedName>
    <definedName name="IQ_FFO_EST_DET_EST_THOM">"c12088"</definedName>
    <definedName name="IQ_FFO_EST_REUT">"c3837"</definedName>
    <definedName name="IQ_FFO_EST_THOM" hidden="1">"c3999"</definedName>
    <definedName name="IQ_FFO_GUIDANCE">"c4443"</definedName>
    <definedName name="IQ_FFO_HIGH_EST" hidden="1">"c419"</definedName>
    <definedName name="IQ_FFO_HIGH_EST_CIQ" hidden="1">"c4977"</definedName>
    <definedName name="IQ_FFO_HIGH_EST_REUT">"c3839"</definedName>
    <definedName name="IQ_FFO_HIGH_EST_THOM" hidden="1">"c4001"</definedName>
    <definedName name="IQ_FFO_HIGH_GUIDANCE">"c4184"</definedName>
    <definedName name="IQ_FFO_LOW_EST" hidden="1">"c420"</definedName>
    <definedName name="IQ_FFO_LOW_EST_CIQ" hidden="1">"c4978"</definedName>
    <definedName name="IQ_FFO_LOW_EST_REUT">"c3840"</definedName>
    <definedName name="IQ_FFO_LOW_EST_THOM" hidden="1">"c4002"</definedName>
    <definedName name="IQ_FFO_LOW_GUIDANCE">"c4224"</definedName>
    <definedName name="IQ_FFO_MEDIAN_EST" hidden="1">"c1665"</definedName>
    <definedName name="IQ_FFO_MEDIAN_EST_CIQ" hidden="1">"c4979"</definedName>
    <definedName name="IQ_FFO_MEDIAN_EST_REUT">"c3838"</definedName>
    <definedName name="IQ_FFO_MEDIAN_EST_THOM" hidden="1">"c4000"</definedName>
    <definedName name="IQ_FFO_NO_EST" hidden="1">"c276"</definedName>
    <definedName name="IQ_FFO_NUM_EST" hidden="1">"c421"</definedName>
    <definedName name="IQ_FFO_NUM_EST_CIQ" hidden="1">"c4980"</definedName>
    <definedName name="IQ_FFO_NUM_EST_REUT">"c3841"</definedName>
    <definedName name="IQ_FFO_NUM_EST_THOM" hidden="1">"c4003"</definedName>
    <definedName name="IQ_FFO_PAYOUT_RATIO">"c3492"</definedName>
    <definedName name="IQ_FFO_SHARE_ACT_OR_EST">"c4446"</definedName>
    <definedName name="IQ_FFO_SHARE_EST">"c4445"</definedName>
    <definedName name="IQ_FFO_SHARE_EST_DOWN_2MONTH_REUT" hidden="1">"c17125"</definedName>
    <definedName name="IQ_FFO_SHARE_EST_DOWN_3MONTH_REUT" hidden="1">"c17129"</definedName>
    <definedName name="IQ_FFO_SHARE_EST_DOWN_MONTH_REUT" hidden="1">"c17121"</definedName>
    <definedName name="IQ_FFO_SHARE_EST_NUM_ANALYSTS_2MONTH_REUT" hidden="1">"c17123"</definedName>
    <definedName name="IQ_FFO_SHARE_EST_NUM_ANALYSTS_3MONTH_REUT" hidden="1">"c17127"</definedName>
    <definedName name="IQ_FFO_SHARE_EST_NUM_ANALYSTS_MONTH_REUT" hidden="1">"c17119"</definedName>
    <definedName name="IQ_FFO_SHARE_EST_REUT" hidden="1">"c3837"</definedName>
    <definedName name="IQ_FFO_SHARE_EST_TOTAL_REVISED_2MONTH_REUT" hidden="1">"c17126"</definedName>
    <definedName name="IQ_FFO_SHARE_EST_TOTAL_REVISED_3MONTH_REUT" hidden="1">"c17130"</definedName>
    <definedName name="IQ_FFO_SHARE_EST_TOTAL_REVISED_MONTH_REUT" hidden="1">"c17122"</definedName>
    <definedName name="IQ_FFO_SHARE_EST_UP_2MONTH_REUT" hidden="1">"c17124"</definedName>
    <definedName name="IQ_FFO_SHARE_EST_UP_3MONTH_REUT" hidden="1">"c17128"</definedName>
    <definedName name="IQ_FFO_SHARE_EST_UP_MONTH_REUT" hidden="1">"c17120"</definedName>
    <definedName name="IQ_FFO_SHARE_GUIDANCE">"c4447"</definedName>
    <definedName name="IQ_FFO_SHARE_HIGH_EST">"c4448"</definedName>
    <definedName name="IQ_FFO_SHARE_HIGH_EST_REUT" hidden="1">"c3839"</definedName>
    <definedName name="IQ_FFO_SHARE_HIGH_GUIDANCE">"c4203"</definedName>
    <definedName name="IQ_FFO_SHARE_LOW_EST">"c4449"</definedName>
    <definedName name="IQ_FFO_SHARE_LOW_EST_REUT" hidden="1">"c3840"</definedName>
    <definedName name="IQ_FFO_SHARE_LOW_GUIDANCE">"c4243"</definedName>
    <definedName name="IQ_FFO_SHARE_MEDIAN_EST">"c4450"</definedName>
    <definedName name="IQ_FFO_SHARE_MEDIAN_EST_REUT" hidden="1">"c3838"</definedName>
    <definedName name="IQ_FFO_SHARE_NUM_EST">"c4451"</definedName>
    <definedName name="IQ_FFO_SHARE_NUM_EST_REUT" hidden="1">"c3841"</definedName>
    <definedName name="IQ_FFO_SHARE_SHARE_EST_DET_EST">"c12059"</definedName>
    <definedName name="IQ_FFO_SHARE_SHARE_EST_DET_EST_CIQ" hidden="1">"c12121"</definedName>
    <definedName name="IQ_FFO_SHARE_SHARE_EST_DET_EST_CURRENCY">"c12466"</definedName>
    <definedName name="IQ_FFO_SHARE_SHARE_EST_DET_EST_CURRENCY_CIQ" hidden="1">"c12512"</definedName>
    <definedName name="IQ_FFO_SHARE_SHARE_EST_DET_EST_CURRENCY_REUT" hidden="1">"c12536"</definedName>
    <definedName name="IQ_FFO_SHARE_SHARE_EST_DET_EST_CURRENCY_THOM">"c12487"</definedName>
    <definedName name="IQ_FFO_SHARE_SHARE_EST_DET_EST_DATE">"c12212"</definedName>
    <definedName name="IQ_FFO_SHARE_SHARE_EST_DET_EST_DATE_CIQ" hidden="1">"c12267"</definedName>
    <definedName name="IQ_FFO_SHARE_SHARE_EST_DET_EST_DATE_REUT" hidden="1">"c12295"</definedName>
    <definedName name="IQ_FFO_SHARE_SHARE_EST_DET_EST_DATE_THOM">"c12238"</definedName>
    <definedName name="IQ_FFO_SHARE_SHARE_EST_DET_EST_INCL">"c12349"</definedName>
    <definedName name="IQ_FFO_SHARE_SHARE_EST_DET_EST_INCL_CIQ" hidden="1">"c12395"</definedName>
    <definedName name="IQ_FFO_SHARE_SHARE_EST_DET_EST_INCL_REUT" hidden="1">"c12419"</definedName>
    <definedName name="IQ_FFO_SHARE_SHARE_EST_DET_EST_INCL_THOM">"c12370"</definedName>
    <definedName name="IQ_FFO_SHARE_SHARE_EST_DET_EST_ORIGIN">"c12722"</definedName>
    <definedName name="IQ_FFO_SHARE_SHARE_EST_DET_EST_ORIGIN_CIQ" hidden="1">"c12720"</definedName>
    <definedName name="IQ_FFO_SHARE_SHARE_EST_DET_EST_ORIGIN_REUT" hidden="1">"c12724"</definedName>
    <definedName name="IQ_FFO_SHARE_SHARE_EST_DET_EST_ORIGIN_THOM">"c12608"</definedName>
    <definedName name="IQ_FFO_SHARE_SHARE_EST_DET_EST_REUT" hidden="1">"c12153"</definedName>
    <definedName name="IQ_FFO_SHARE_SHARE_EST_DET_EST_THOM">"c12088"</definedName>
    <definedName name="IQ_FFO_SHARE_SHARE_EST_REUT" hidden="1">"c3837"</definedName>
    <definedName name="IQ_FFO_SHARE_SHARE_EST_THOM">"c3999"</definedName>
    <definedName name="IQ_FFO_SHARE_SHARE_HIGH_EST_REUT" hidden="1">"c3839"</definedName>
    <definedName name="IQ_FFO_SHARE_SHARE_HIGH_EST_THOM">"c4001"</definedName>
    <definedName name="IQ_FFO_SHARE_SHARE_LOW_EST_REUT" hidden="1">"c3840"</definedName>
    <definedName name="IQ_FFO_SHARE_SHARE_LOW_EST_THOM">"c4002"</definedName>
    <definedName name="IQ_FFO_SHARE_SHARE_MEDIAN_EST_REUT" hidden="1">"c3838"</definedName>
    <definedName name="IQ_FFO_SHARE_SHARE_MEDIAN_EST_THOM">"c4000"</definedName>
    <definedName name="IQ_FFO_SHARE_SHARE_NUM_EST_REUT" hidden="1">"c3841"</definedName>
    <definedName name="IQ_FFO_SHARE_SHARE_NUM_EST_THOM">"c4003"</definedName>
    <definedName name="IQ_FFO_SHARE_SHARE_STDDEV_EST_REUT" hidden="1">"c3842"</definedName>
    <definedName name="IQ_FFO_SHARE_SHARE_STDDEV_EST_THOM">"c4004"</definedName>
    <definedName name="IQ_FFO_SHARE_STDDEV_EST">"c4452"</definedName>
    <definedName name="IQ_FFO_SHARE_STDDEV_EST_REUT" hidden="1">"c3842"</definedName>
    <definedName name="IQ_FFO_STDDEV_EST" hidden="1">"c422"</definedName>
    <definedName name="IQ_FFO_STDDEV_EST_CIQ" hidden="1">"c4981"</definedName>
    <definedName name="IQ_FFO_STDDEV_EST_REUT">"c3842"</definedName>
    <definedName name="IQ_FFO_STDDEV_EST_THOM" hidden="1">"c4004"</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"c5527"</definedName>
    <definedName name="IQ_FINANCING_CASH" hidden="1">"c1405"</definedName>
    <definedName name="IQ_FINANCING_CASH_SUPPL" hidden="1">"c1406"</definedName>
    <definedName name="IQ_FINISHED_INV" hidden="1">"c438"</definedName>
    <definedName name="IQ_FIRST_INT_DATE">"c2186"</definedName>
    <definedName name="IQ_FIRST_YEAR_LIFE" hidden="1">"c439"</definedName>
    <definedName name="IQ_FIRST_YEAR_LIFE_PREM">"c2787"</definedName>
    <definedName name="IQ_FIRST_YEAR_PREM">"c2786"</definedName>
    <definedName name="IQ_FIRSTPRICINGDATE">"c3050"</definedName>
    <definedName name="IQ_FISCAL_Q" hidden="1">"c440"</definedName>
    <definedName name="IQ_FISCAL_Q_EST_REUT">"c6798"</definedName>
    <definedName name="IQ_FISCAL_Y" hidden="1">"c441"</definedName>
    <definedName name="IQ_FISCAL_Y_EST_REUT">"c6799"</definedName>
    <definedName name="IQ_FIVE_PERCENT_AMOUNT" hidden="1">"c240"</definedName>
    <definedName name="IQ_FIVE_PERCENT_OWNER" hidden="1">"c442"</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ED_ASSET_TURNS" hidden="1">"c445"</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LOAT" hidden="1">"c225"</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SPOT_FDIC" hidden="1">"c6356"</definedName>
    <definedName name="IQ_FY">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SALE_ASSETS_FDIC" hidden="1">"c6675"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"c2742"</definedName>
    <definedName name="IQ_GROSS_CLAIM_EXP_INCUR">"c2755"</definedName>
    <definedName name="IQ_GROSS_CLAIM_EXP_PAID">"c2758"</definedName>
    <definedName name="IQ_GROSS_CLAIM_EXP_RES">"c2752"</definedName>
    <definedName name="IQ_GROSS_DIVID" hidden="1">"c1446"</definedName>
    <definedName name="IQ_GROSS_EARNED">"c2732"</definedName>
    <definedName name="IQ_GROSS_INTAN" hidden="1">"c520"</definedName>
    <definedName name="IQ_GROSS_LIFE_EARNED">"c2737"</definedName>
    <definedName name="IQ_GROSS_LIFE_IN_FORCE">"c2767"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 hidden="1">"c1378"</definedName>
    <definedName name="IQ_GROSS_SPRD">"c2155"</definedName>
    <definedName name="IQ_GROSS_WRITTEN">"c2726"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ELD_MATURITY_FDIC" hidden="1">"c6408"</definedName>
    <definedName name="IQ_HG_REV_OTHER_HOTEL_MOTEL" hidden="1">"c8731"</definedName>
    <definedName name="IQ_HG_REV_TOTAL_CASINO_GAMING" hidden="1">"c8723"</definedName>
    <definedName name="IQ_HG_REV_TOTAL_HOTEL_MOTEL" hidden="1">"c8732"</definedName>
    <definedName name="IQ_HIGH_TARGET_PRICE" hidden="1">"c1651"</definedName>
    <definedName name="IQ_HIGH_TARGET_PRICE_REUT">"c5317"</definedName>
    <definedName name="IQ_HIGHPRICE" hidden="1">"c545"</definedName>
    <definedName name="IQ_HOME_EQUITY_LOC_NET_CHARGE_OFFS_FDIC" hidden="1">"c6644"</definedName>
    <definedName name="IQ_HOME_EQUITY_LOC_TOTAL_CHARGE_OFFS_FDIC" hidden="1">"c6606"</definedName>
    <definedName name="IQ_HOME_EQUITY_LOC_TOTAL_RECOVERIES_FDIC" hidden="1">"c6625"</definedName>
    <definedName name="IQ_HOMEOWNERS_WRITTEN" hidden="1">"c546"</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AIR_OIL" hidden="1">"c547"</definedName>
    <definedName name="IQ_IMPAIRMENT_GW" hidden="1">"c548"</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MPUT_OPER_LEASE_DEPR">"c2987"</definedName>
    <definedName name="IQ_IMPUT_OPER_LEASE_INT_EXP">"c2986"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PROVIDED_DIVIDEND" hidden="1">"c19252"</definedName>
    <definedName name="IQ_INDEXCONSTITUENT_CLOSEPRICE" hidden="1">"c19241"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Y">"c3601"</definedName>
    <definedName name="IQ_INDUSTRY_GROUP">"c3602"</definedName>
    <definedName name="IQ_INDUSTRY_SECTOR">"c3603"</definedName>
    <definedName name="IQ_INS_ANNUITY_LIAB" hidden="1">"c563"</definedName>
    <definedName name="IQ_INS_ANNUITY_REV">"c2788"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ITUTIONAL_AMOUNT" hidden="1">"c236"</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"c2988"</definedName>
    <definedName name="IQ_INT_EXP_INS" hidden="1">"c589"</definedName>
    <definedName name="IQ_INT_EXP_LTD" hidden="1">"c2086"</definedName>
    <definedName name="IQ_INT_EXP_REIT" hidden="1">"c590"</definedName>
    <definedName name="IQ_INT_EXP_TOTAL" hidden="1">"c591"</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IT" hidden="1">"c597"</definedName>
    <definedName name="IQ_INT_INC_SECURITIES_FDIC" hidden="1">"c6559"</definedName>
    <definedName name="IQ_INT_INC_TOTAL" hidden="1">"c598"</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"c1407"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TEREST_RATE_CONTRACTS_FDIC" hidden="1">"c6512"</definedName>
    <definedName name="IQ_INTEREST_RATE_EXPOSURES_FDIC" hidden="1">"c6662"</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"c5511"</definedName>
    <definedName name="IQ_INVESTMENT_BANKING_OTHER_FEES_FDIC" hidden="1">"c6666"</definedName>
    <definedName name="IQ_IPRD" hidden="1">"c644"</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_DEBT_NET" hidden="1">"c1391"</definedName>
    <definedName name="IQ_ISS_STOCK_NET" hidden="1">"c1601"</definedName>
    <definedName name="IQ_ISSUE_CURRENCY">"c2156"</definedName>
    <definedName name="IQ_ISSUE_NAME">"c2142"</definedName>
    <definedName name="IQ_ISSUED_GUARANTEED_US_FDIC" hidden="1">"c6404"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 hidden="1">"c645"</definedName>
    <definedName name="IQ_LAST_EBIT_MARGIN" hidden="1">"c151"</definedName>
    <definedName name="IQ_LAST_EBITDA_MARGIN" hidden="1">"c150"</definedName>
    <definedName name="IQ_LAST_GROSS_MARGIN" hidden="1">"c149"</definedName>
    <definedName name="IQ_LAST_NET_INC_MARGIN" hidden="1">"c152"</definedName>
    <definedName name="IQ_LAST_PMT_DATE">"c2188"</definedName>
    <definedName name="IQ_LAST_SPLIT_DATE" hidden="1">"c2095"</definedName>
    <definedName name="IQ_LAST_SPLIT_FACTOR" hidden="1">"c2093"</definedName>
    <definedName name="IQ_LASTPRICINGDATE">"c3051"</definedName>
    <definedName name="IQ_LASTSALEPRICE" hidden="1">"c646"</definedName>
    <definedName name="IQ_LASTSALEPRICE_DATE" hidden="1">"c2109"</definedName>
    <definedName name="IQ_LATEST" hidden="1">"1"</definedName>
    <definedName name="IQ_LATESTK" hidden="1">1000</definedName>
    <definedName name="IQ_LATESTKFR" hidden="1">"100"</definedName>
    <definedName name="IQ_LATESTQ" hidden="1">500</definedName>
    <definedName name="IQ_LATESTQFR" hidden="1">"50"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"c2771"</definedName>
    <definedName name="IQ_LICENSED_POPS" hidden="1">"c2123"</definedName>
    <definedName name="IQ_LIFE_EARNED">"c2739"</definedName>
    <definedName name="IQ_LIFE_INSURANCE_ASSETS_FDIC" hidden="1">"c6372"</definedName>
    <definedName name="IQ_LIFOR" hidden="1">"c655"</definedName>
    <definedName name="IQ_LISTING_CURRENCY" hidden="1">"c2127"</definedName>
    <definedName name="IQ_LL" hidden="1">"c656"</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LOSS_EXP" hidden="1">"c672"</definedName>
    <definedName name="IQ_LOSS_TO_NET_EARNED">"c2751"</definedName>
    <definedName name="IQ_LOW_TARGET_PRICE" hidden="1">"c1652"</definedName>
    <definedName name="IQ_LOW_TARGET_PRICE_REUT">"c5318"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"c2542"</definedName>
    <definedName name="IQ_LT_DEBT_CAPITAL_LEASES_PCT">"c2543"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 hidden="1">"c2087"</definedName>
    <definedName name="IQ_MAKE_WHOLE_END_DATE">"c2493"</definedName>
    <definedName name="IQ_MAKE_WHOLE_SPREAD">"c2494"</definedName>
    <definedName name="IQ_MAKE_WHOLE_START_DATE">"c2492"</definedName>
    <definedName name="IQ_MARKET_CAP_LFCF" hidden="1">"c2209"</definedName>
    <definedName name="IQ_MARKETCAP" hidden="1">"c712"</definedName>
    <definedName name="IQ_MARKETING" hidden="1">"c2239"</definedName>
    <definedName name="IQ_MARKTCAP" hidden="1">"c258"</definedName>
    <definedName name="IQ_MATURITY_DATE">"c2146"</definedName>
    <definedName name="IQ_MATURITY_ONE_YEAR_LESS_FDIC" hidden="1">"c6425"</definedName>
    <definedName name="IQ_MC_GA_MARGIN" hidden="1">"c9930"</definedName>
    <definedName name="IQ_MC_GA_OPERATING_REV" hidden="1">"c9929"</definedName>
    <definedName name="IQ_MC_MEDICAL_EXPENSE_RATIO" hidden="1">"c9927"</definedName>
    <definedName name="IQ_MC_RATIO">"c2783"</definedName>
    <definedName name="IQ_MC_SGA_MARGIN" hidden="1">"c9932"</definedName>
    <definedName name="IQ_MC_SGA_OPERATING_REV" hidden="1">"c9931"</definedName>
    <definedName name="IQ_MC_STATUTORY_SURPLUS">"c2772"</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DIAN_TARGET_PRICE" hidden="1">"c1650"</definedName>
    <definedName name="IQ_MEDIAN_TARGET_PRICE_REUT">"c5316"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"c4048"</definedName>
    <definedName name="IQ_MM_ACCOUNT" hidden="1">"c743"</definedName>
    <definedName name="IQ_MONEY_MARKET_DEPOSIT_ACCOUNTS_FDIC" hidden="1">"c6553"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localSheetId="64" hidden="1">41832.4655902778</definedName>
    <definedName name="IQ_NAMES_REVISION_DATE_" hidden="1">43326.0086458333</definedName>
    <definedName name="IQ_NAMES_REVISION_DATE__1">42787.5609606481</definedName>
    <definedName name="IQ_NAMES_REVISION_DATE__2">42608.6762962962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_REUT" hidden="1">"c5623"</definedName>
    <definedName name="IQ_NAV_SHARE_EST_DOWN_2MONTH_REUT" hidden="1">"c17101"</definedName>
    <definedName name="IQ_NAV_SHARE_EST_DOWN_3MONTH_REUT" hidden="1">"c17105"</definedName>
    <definedName name="IQ_NAV_SHARE_EST_DOWN_MONTH_REUT" hidden="1">"c17097"</definedName>
    <definedName name="IQ_NAV_SHARE_EST_NUM_ANALYSTS_2MONTH_REUT" hidden="1">"c17099"</definedName>
    <definedName name="IQ_NAV_SHARE_EST_NUM_ANALYSTS_3MONTH_REUT" hidden="1">"c17103"</definedName>
    <definedName name="IQ_NAV_SHARE_EST_NUM_ANALYSTS_MONTH_REUT" hidden="1">"c17095"</definedName>
    <definedName name="IQ_NAV_SHARE_EST_REUT" hidden="1">"c5617"</definedName>
    <definedName name="IQ_NAV_SHARE_EST_TOTAL_REVISED_2MONTH_REUT" hidden="1">"c17102"</definedName>
    <definedName name="IQ_NAV_SHARE_EST_TOTAL_REVISED_3MONTH_REUT" hidden="1">"c17106"</definedName>
    <definedName name="IQ_NAV_SHARE_EST_TOTAL_REVISED_MONTH_REUT" hidden="1">"c17098"</definedName>
    <definedName name="IQ_NAV_SHARE_EST_UP_2MONTH_REUT" hidden="1">"c17100"</definedName>
    <definedName name="IQ_NAV_SHARE_EST_UP_3MONTH_REUT" hidden="1">"c17104"</definedName>
    <definedName name="IQ_NAV_SHARE_EST_UP_MONTH_REUT" hidden="1">"c17096"</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STDDEV_EST_REUT" hidden="1">"c5619"</definedName>
    <definedName name="IQ_NAV_STDDEV_EST" hidden="1">"c1756"</definedName>
    <definedName name="IQ_NET_CHANGE" hidden="1">"c749"</definedName>
    <definedName name="IQ_NET_CHARGE_OFFS_FDIC" hidden="1">"c6641"</definedName>
    <definedName name="IQ_NET_CHARGE_OFFS_LOANS_FDIC" hidden="1">"c6751"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 hidden="1">"c1584"</definedName>
    <definedName name="IQ_NET_DEBT_ACT_OR_EST">"c3583"</definedName>
    <definedName name="IQ_NET_DEBT_ACT_OR_EST_REUT">"c5473"</definedName>
    <definedName name="IQ_NET_DEBT_EBITDA" hidden="1">"c750"</definedName>
    <definedName name="IQ_NET_DEBT_EBITDA_CAPEX">"c2949"</definedName>
    <definedName name="IQ_NET_DEBT_EST">"c3517"</definedName>
    <definedName name="IQ_NET_DEBT_EST_DOWN_2MONTH_REUT" hidden="1">"c17053"</definedName>
    <definedName name="IQ_NET_DEBT_EST_DOWN_3MONTH_REUT" hidden="1">"c17057"</definedName>
    <definedName name="IQ_NET_DEBT_EST_DOWN_MONTH_REUT" hidden="1">"c17049"</definedName>
    <definedName name="IQ_NET_DEBT_EST_NUM_ANALYSTS_2MONTH_REUT" hidden="1">"c17051"</definedName>
    <definedName name="IQ_NET_DEBT_EST_NUM_ANALYSTS_3MONTH_REUT" hidden="1">"c17055"</definedName>
    <definedName name="IQ_NET_DEBT_EST_NUM_ANALYSTS_MONTH_REUT" hidden="1">"c17047"</definedName>
    <definedName name="IQ_NET_DEBT_EST_REUT">"c3976"</definedName>
    <definedName name="IQ_NET_DEBT_EST_TOTAL_REVISED_2MONTH_REUT" hidden="1">"c17054"</definedName>
    <definedName name="IQ_NET_DEBT_EST_TOTAL_REVISED_3MONTH_REUT" hidden="1">"c17058"</definedName>
    <definedName name="IQ_NET_DEBT_EST_TOTAL_REVISED_MONTH_REUT" hidden="1">"c17050"</definedName>
    <definedName name="IQ_NET_DEBT_EST_UP_2MONTH_REUT" hidden="1">"c17052"</definedName>
    <definedName name="IQ_NET_DEBT_EST_UP_3MONTH_REUT" hidden="1">"c17056"</definedName>
    <definedName name="IQ_NET_DEBT_EST_UP_MONTH_REUT" hidden="1">"c17048"</definedName>
    <definedName name="IQ_NET_DEBT_GUIDANCE">"c4467"</definedName>
    <definedName name="IQ_NET_DEBT_HIGH_EST">"c3518"</definedName>
    <definedName name="IQ_NET_DEBT_HIGH_EST_REUT">"c3978"</definedName>
    <definedName name="IQ_NET_DEBT_HIGH_GUIDANCE">"c4181"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"c158"</definedName>
    <definedName name="IQ_NET_INC_GROWTH_2" hidden="1">"c162"</definedName>
    <definedName name="IQ_NET_INC_MARGIN" hidden="1">"c1398"</definedName>
    <definedName name="IQ_NET_INCOME_FDIC" hidden="1">"c6587"</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NK_FDIC" hidden="1">"c6570"</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CT_OR_EST_REUT">"c5468"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DOWN_2MONTH_REUT" hidden="1">"c16993"</definedName>
    <definedName name="IQ_NI_EST_DOWN_3MONTH_REUT" hidden="1">"c16997"</definedName>
    <definedName name="IQ_NI_EST_DOWN_MONTH_REUT" hidden="1">"c16989"</definedName>
    <definedName name="IQ_NI_EST_NUM_ANALYSTS_2MONTH_REUT" hidden="1">"c16991"</definedName>
    <definedName name="IQ_NI_EST_NUM_ANALYSTS_3MONTH_REUT" hidden="1">"c16995"</definedName>
    <definedName name="IQ_NI_EST_NUM_ANALYSTS_MONTH_REUT" hidden="1">"c16987"</definedName>
    <definedName name="IQ_NI_EST_REUT">"c5368"</definedName>
    <definedName name="IQ_NI_EST_TOTAL_REVISED_2MONTH_REUT" hidden="1">"c16994"</definedName>
    <definedName name="IQ_NI_EST_TOTAL_REVISED_3MONTH_REUT" hidden="1">"c16998"</definedName>
    <definedName name="IQ_NI_EST_TOTAL_REVISED_MONTH_REUT" hidden="1">"c16990"</definedName>
    <definedName name="IQ_NI_EST_UP_2MONTH_REUT" hidden="1">"c16992"</definedName>
    <definedName name="IQ_NI_EST_UP_3MONTH_REUT" hidden="1">"c16996"</definedName>
    <definedName name="IQ_NI_EST_UP_MONTH_REUT" hidden="1">"c16988"</definedName>
    <definedName name="IQ_NI_GAAP_GUIDANCE">"c4470"</definedName>
    <definedName name="IQ_NI_GAAP_HIGH_GUIDANCE">"c4177"</definedName>
    <definedName name="IQ_NI_GAAP_LOW_GUIDANCE">"c4217"</definedName>
    <definedName name="IQ_NI_GUIDANCE">"c4469"</definedName>
    <definedName name="IQ_NI_GW_EST" hidden="1">"c1723"</definedName>
    <definedName name="IQ_NI_GW_EST_DOWN_2MONTH_REUT" hidden="1">"c17017"</definedName>
    <definedName name="IQ_NI_GW_EST_DOWN_3MONTH_REUT" hidden="1">"c17021"</definedName>
    <definedName name="IQ_NI_GW_EST_DOWN_MONTH_REUT" hidden="1">"c17013"</definedName>
    <definedName name="IQ_NI_GW_EST_NUM_ANALYSTS_2MONTH_REUT" hidden="1">"c17015"</definedName>
    <definedName name="IQ_NI_GW_EST_NUM_ANALYSTS_3MONTH_REUT" hidden="1">"c17019"</definedName>
    <definedName name="IQ_NI_GW_EST_NUM_ANALYSTS_MONTH_REUT" hidden="1">"c17011"</definedName>
    <definedName name="IQ_NI_GW_EST_REUT">"c5375"</definedName>
    <definedName name="IQ_NI_GW_EST_THOM" hidden="1">"c5133"</definedName>
    <definedName name="IQ_NI_GW_EST_TOTAL_REVISED_2MONTH_REUT" hidden="1">"c17018"</definedName>
    <definedName name="IQ_NI_GW_EST_TOTAL_REVISED_3MONTH_REUT" hidden="1">"c17022"</definedName>
    <definedName name="IQ_NI_GW_EST_TOTAL_REVISED_MONTH_REUT" hidden="1">"c17014"</definedName>
    <definedName name="IQ_NI_GW_EST_UP_2MONTH_REUT" hidden="1">"c17016"</definedName>
    <definedName name="IQ_NI_GW_EST_UP_3MONTH_REUT" hidden="1">"c17020"</definedName>
    <definedName name="IQ_NI_GW_EST_UP_MONTH_REUT" hidden="1">"c17012"</definedName>
    <definedName name="IQ_NI_GW_GUIDANCE">"c4471"</definedName>
    <definedName name="IQ_NI_GW_HIGH_EST" hidden="1">"c1725"</definedName>
    <definedName name="IQ_NI_GW_HIGH_EST_REUT">"c5377"</definedName>
    <definedName name="IQ_NI_GW_HIGH_EST_THOM" hidden="1">"c5135"</definedName>
    <definedName name="IQ_NI_GW_HIGH_GUIDANCE">"c4178"</definedName>
    <definedName name="IQ_NI_GW_LOW_EST" hidden="1">"c1726"</definedName>
    <definedName name="IQ_NI_GW_LOW_EST_REUT">"c5378"</definedName>
    <definedName name="IQ_NI_GW_LOW_EST_THOM" hidden="1">"c5136"</definedName>
    <definedName name="IQ_NI_GW_LOW_GUIDANCE">"c4218"</definedName>
    <definedName name="IQ_NI_GW_MEDIAN_EST" hidden="1">"c1724"</definedName>
    <definedName name="IQ_NI_GW_MEDIAN_EST_REUT">"c5376"</definedName>
    <definedName name="IQ_NI_GW_MEDIAN_EST_THOM" hidden="1">"c5134"</definedName>
    <definedName name="IQ_NI_GW_NUM_EST" hidden="1">"c1727"</definedName>
    <definedName name="IQ_NI_GW_NUM_EST_REUT">"c5379"</definedName>
    <definedName name="IQ_NI_GW_NUM_EST_THOM" hidden="1">"c5137"</definedName>
    <definedName name="IQ_NI_GW_STDDEV_EST" hidden="1">"c1728"</definedName>
    <definedName name="IQ_NI_GW_STDDEV_EST_REUT">"c5380"</definedName>
    <definedName name="IQ_NI_GW_STDDEV_EST_THOM" hidden="1">"c5138"</definedName>
    <definedName name="IQ_NI_HIGH_EST" hidden="1">"c1718"</definedName>
    <definedName name="IQ_NI_HIGH_EST_REUT">"c5370"</definedName>
    <definedName name="IQ_NI_HIGH_GUIDANCE">"c4176"</definedName>
    <definedName name="IQ_NI_LOW_EST" hidden="1">"c1719"</definedName>
    <definedName name="IQ_NI_LOW_EST_REUT">"c5371"</definedName>
    <definedName name="IQ_NI_LOW_GUIDANCE">"c4216"</definedName>
    <definedName name="IQ_NI_MARGIN" hidden="1">"c794"</definedName>
    <definedName name="IQ_NI_MEDIAN_EST" hidden="1">"c1717"</definedName>
    <definedName name="IQ_NI_MEDIAN_EST_REUT">"c5369"</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NUM_EST_REUT">"c5372"</definedName>
    <definedName name="IQ_NI_REPORTED_EST" hidden="1">"c1730"</definedName>
    <definedName name="IQ_NI_REPORTED_EST_DOWN_2MONTH_REUT" hidden="1">"c17005"</definedName>
    <definedName name="IQ_NI_REPORTED_EST_DOWN_3MONTH_REUT" hidden="1">"c17009"</definedName>
    <definedName name="IQ_NI_REPORTED_EST_DOWN_MONTH_REUT" hidden="1">"c17001"</definedName>
    <definedName name="IQ_NI_REPORTED_EST_NUM_ANALYSTS_2MONTH_REUT" hidden="1">"c17003"</definedName>
    <definedName name="IQ_NI_REPORTED_EST_NUM_ANALYSTS_3MONTH_REUT" hidden="1">"c17007"</definedName>
    <definedName name="IQ_NI_REPORTED_EST_NUM_ANALYSTS_MONTH_REUT" hidden="1">"c16999"</definedName>
    <definedName name="IQ_NI_REPORTED_EST_REUT">"c5382"</definedName>
    <definedName name="IQ_NI_REPORTED_EST_TOTAL_REVISED_2MONTH_REUT" hidden="1">"c17006"</definedName>
    <definedName name="IQ_NI_REPORTED_EST_TOTAL_REVISED_3MONTH_REUT" hidden="1">"c17010"</definedName>
    <definedName name="IQ_NI_REPORTED_EST_TOTAL_REVISED_MONTH_REUT" hidden="1">"c17002"</definedName>
    <definedName name="IQ_NI_REPORTED_EST_UP_2MONTH_REUT" hidden="1">"c17004"</definedName>
    <definedName name="IQ_NI_REPORTED_EST_UP_3MONTH_REUT" hidden="1">"c17008"</definedName>
    <definedName name="IQ_NI_REPORTED_EST_UP_MONTH_REUT" hidden="1">"c17000"</definedName>
    <definedName name="IQ_NI_REPORTED_HIGH_EST" hidden="1">"c1732"</definedName>
    <definedName name="IQ_NI_REPORTED_HIGH_EST_REUT">"c5384"</definedName>
    <definedName name="IQ_NI_REPORTED_LOW_EST" hidden="1">"c1733"</definedName>
    <definedName name="IQ_NI_REPORTED_LOW_EST_REUT">"c5385"</definedName>
    <definedName name="IQ_NI_REPORTED_MEDIAN_EST" hidden="1">"c1731"</definedName>
    <definedName name="IQ_NI_REPORTED_MEDIAN_EST_REUT">"c5383"</definedName>
    <definedName name="IQ_NI_REPORTED_NUM_EST" hidden="1">"c1734"</definedName>
    <definedName name="IQ_NI_REPORTED_NUM_EST_REUT">"c5386"</definedName>
    <definedName name="IQ_NI_REPORTED_STDDEV_EST" hidden="1">"c1735"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 hidden="1">"c795"</definedName>
    <definedName name="IQ_NI_STDDEV_EST" hidden="1">"c1721"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EXP_FDIC" hidden="1">"c6579"</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_INC_FDIC" hidden="1">"c6575"</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"c2550"</definedName>
    <definedName name="IQ_NONRECOURSE_DEBT_PCT">"c2551"</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NUTIL_REV" hidden="1">"c2089"</definedName>
    <definedName name="IQ_NORM_EPS_ACT_OR_EST" hidden="1">"c2249"</definedName>
    <definedName name="IQ_NORM_EPS_ACT_OR_EST_REUT">"c5472"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BLIGATIONS_OF_STATES_TOTAL_LOANS_FOREIGN_FDIC" hidden="1">"c6447"</definedName>
    <definedName name="IQ_OBLIGATIONS_STATES_FDIC" hidden="1">"c6431"</definedName>
    <definedName name="IQ_OCCUPY_EXP" hidden="1">"c839"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"c2910"</definedName>
    <definedName name="IQ_OG_AVG_DAILY_PROD_NGL">"c2911"</definedName>
    <definedName name="IQ_OG_AVG_DAILY_PROD_OIL">"c2909"</definedName>
    <definedName name="IQ_OG_CLOSE_BALANCE_GAS" hidden="1">"c2049"</definedName>
    <definedName name="IQ_OG_CLOSE_BALANCE_NGL">"c2920"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"c2918"</definedName>
    <definedName name="IQ_OG_PRODUCTION_OIL" hidden="1">"c2035"</definedName>
    <definedName name="IQ_OG_PURCHASES_GAS" hidden="1">"c2045"</definedName>
    <definedName name="IQ_OG_PURCHASES_NGL">"c2916"</definedName>
    <definedName name="IQ_OG_PURCHASES_OIL" hidden="1">"c2033"</definedName>
    <definedName name="IQ_OG_REVISIONS_GAS" hidden="1">"c2042"</definedName>
    <definedName name="IQ_OG_REVISIONS_NGL">"c2913"</definedName>
    <definedName name="IQ_OG_REVISIONS_OIL" hidden="1">"c2030"</definedName>
    <definedName name="IQ_OG_SALES_IN_PLACE_GAS" hidden="1">"c2046"</definedName>
    <definedName name="IQ_OG_SALES_IN_PLACE_NGL">"c2917"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UNRECOG_PRIOR">"c3320"</definedName>
    <definedName name="IQ_OPEB_UNRECOG_PRIOR_DOM">"c3318"</definedName>
    <definedName name="IQ_OPEB_UNRECOG_PRIOR_FOREIGN">"c3319"</definedName>
    <definedName name="IQ_OPENED55" hidden="1">1</definedName>
    <definedName name="IQ_OPENPRICE" hidden="1">"c848"</definedName>
    <definedName name="IQ_OPER_INC" hidden="1">"c849"</definedName>
    <definedName name="IQ_OPER_INC_ACT_OR_EST" hidden="1">"c2220"</definedName>
    <definedName name="IQ_OPER_INC_ACT_OR_EST_REUT">"c5466"</definedName>
    <definedName name="IQ_OPER_INC_BR" hidden="1">"c850"</definedName>
    <definedName name="IQ_OPER_INC_EST" hidden="1">"c1688"</definedName>
    <definedName name="IQ_OPER_INC_EST_DOWN_2MONTH_REUT" hidden="1">"c16945"</definedName>
    <definedName name="IQ_OPER_INC_EST_DOWN_3MONTH_REUT" hidden="1">"c16949"</definedName>
    <definedName name="IQ_OPER_INC_EST_DOWN_MONTH_REUT" hidden="1">"c16941"</definedName>
    <definedName name="IQ_OPER_INC_EST_NUM_ANALYSTS_2MONTH_REUT" hidden="1">"c16943"</definedName>
    <definedName name="IQ_OPER_INC_EST_NUM_ANALYSTS_3MONTH_REUT" hidden="1">"c16947"</definedName>
    <definedName name="IQ_OPER_INC_EST_NUM_ANALYSTS_MONTH_REUT" hidden="1">"c16939"</definedName>
    <definedName name="IQ_OPER_INC_EST_REUT">"c5340"</definedName>
    <definedName name="IQ_OPER_INC_EST_TOTAL_REVISED_2MONTH_REUT" hidden="1">"c16946"</definedName>
    <definedName name="IQ_OPER_INC_EST_TOTAL_REVISED_3MONTH_REUT" hidden="1">"c16950"</definedName>
    <definedName name="IQ_OPER_INC_EST_TOTAL_REVISED_MONTH_REUT" hidden="1">"c16942"</definedName>
    <definedName name="IQ_OPER_INC_EST_UP_2MONTH_REUT" hidden="1">"c16944"</definedName>
    <definedName name="IQ_OPER_INC_EST_UP_3MONTH_REUT" hidden="1">"c16948"</definedName>
    <definedName name="IQ_OPER_INC_EST_UP_MONTH_REUT" hidden="1">"c16940"</definedName>
    <definedName name="IQ_OPER_INC_FIN" hidden="1">"c851"</definedName>
    <definedName name="IQ_OPER_INC_HIGH_EST" hidden="1">"c1690"</definedName>
    <definedName name="IQ_OPER_INC_HIGH_EST_REUT">"c5342"</definedName>
    <definedName name="IQ_OPER_INC_INS" hidden="1">"c852"</definedName>
    <definedName name="IQ_OPER_INC_LOW_EST" hidden="1">"c1691"</definedName>
    <definedName name="IQ_OPER_INC_LOW_EST_REUT">"c5343"</definedName>
    <definedName name="IQ_OPER_INC_MARGIN" hidden="1">"c1448"</definedName>
    <definedName name="IQ_OPER_INC_MEDIAN_EST" hidden="1">"c1689"</definedName>
    <definedName name="IQ_OPER_INC_MEDIAN_EST_REUT">"c5341"</definedName>
    <definedName name="IQ_OPER_INC_NUM_EST" hidden="1">"c1692"</definedName>
    <definedName name="IQ_OPER_INC_NUM_EST_REUT">"c5344"</definedName>
    <definedName name="IQ_OPER_INC_REIT" hidden="1">"c853"</definedName>
    <definedName name="IQ_OPER_INC_STDDEV_EST" hidden="1">"c1693"</definedName>
    <definedName name="IQ_OPER_INC_STDDEV_EST_REUT">"c5345"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"c2673"</definedName>
    <definedName name="IQ_OPTIONS_ISSUED" hidden="1">"c857"</definedName>
    <definedName name="IQ_OPTIONS_OS" hidden="1">"c858"</definedName>
    <definedName name="IQ_OPTIONS_STRIKE_PRICE_GRANTED">"c2678"</definedName>
    <definedName name="IQ_OPTIONS_STRIKE_PRICE_OS">"c2677"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MORT">"c5563"</definedName>
    <definedName name="IQ_OTHER_AMORT_BR" hidden="1">"c5566"</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"c1403"</definedName>
    <definedName name="IQ_OTHER_CURRENT_LIAB" hidden="1">"c1404"</definedName>
    <definedName name="IQ_OTHER_DEBT">"c2507"</definedName>
    <definedName name="IQ_OTHER_DEBT_PCT">"c2508"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MINING_REVENUE_COAL">"c15931"</definedName>
    <definedName name="IQ_OTHER_NET" hidden="1">"c1453"</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 hidden="1">"c1972"</definedName>
    <definedName name="IQ_OTHER_OUTSTANDING_FILING_DATE" hidden="1">"c1974"</definedName>
    <definedName name="IQ_OTHER_PC_WRITTEN" hidden="1">"c1006"</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AVINGS_DEPOSITS_FDIC" hidden="1">"c6554"</definedName>
    <definedName name="IQ_OTHER_STRIKE_PRICE_GRANTED">"c2692"</definedName>
    <definedName name="IQ_OTHER_TRANSACTIONS_FDIC" hidden="1">"c6504"</definedName>
    <definedName name="IQ_OTHER_UNDRAWN">"c2522"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 hidden="1">"c2128"</definedName>
    <definedName name="IQ_OUTSTANDING_FILING_DATE" hidden="1">"c2127"</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"c2160"</definedName>
    <definedName name="IQ_PART_TIME" hidden="1">"c1024"</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"c1457"</definedName>
    <definedName name="IQ_PAYOUT_RATIO" hidden="1">"c1900"</definedName>
    <definedName name="IQ_PBV" hidden="1">"c1025"</definedName>
    <definedName name="IQ_PBV_AVG" hidden="1">"c1026"</definedName>
    <definedName name="IQ_PBV_FWD_REUT" hidden="1">"c15238"</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 hidden="1">"c1027"</definedName>
    <definedName name="IQ_PE_EXCL" hidden="1">"c1028"</definedName>
    <definedName name="IQ_PE_EXCL_AVG" hidden="1">"c1029"</definedName>
    <definedName name="IQ_PE_EXCL_FWD" hidden="1">"c1030"</definedName>
    <definedName name="IQ_PE_EXCL_FWD_REUT">"c4049"</definedName>
    <definedName name="IQ_PE_NORMALIZED" hidden="1">"c2207"</definedName>
    <definedName name="IQ_PE_RATIO" hidden="1">"c1610"</definedName>
    <definedName name="IQ_PEG_FWD" hidden="1">"c1863"</definedName>
    <definedName name="IQ_PEG_FWD_REUT">"c4052"</definedName>
    <definedName name="IQ_PENSION" hidden="1">"c1031"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 hidden="1">"c1852"</definedName>
    <definedName name="IQ_PERCENT_CHANGE_EST_5YR_GROWTH_RATE_12MONTHS_REUT">"c3959"</definedName>
    <definedName name="IQ_PERCENT_CHANGE_EST_5YR_GROWTH_RATE_18MONTHS" hidden="1">"c1853"</definedName>
    <definedName name="IQ_PERCENT_CHANGE_EST_5YR_GROWTH_RATE_18MONTHS_REUT">"c3960"</definedName>
    <definedName name="IQ_PERCENT_CHANGE_EST_5YR_GROWTH_RATE_3MONTHS" hidden="1">"c1849"</definedName>
    <definedName name="IQ_PERCENT_CHANGE_EST_5YR_GROWTH_RATE_3MONTHS_REUT">"c3956"</definedName>
    <definedName name="IQ_PERCENT_CHANGE_EST_5YR_GROWTH_RATE_6MONTHS" hidden="1">"c1850"</definedName>
    <definedName name="IQ_PERCENT_CHANGE_EST_5YR_GROWTH_RATE_6MONTHS_REUT">"c3957"</definedName>
    <definedName name="IQ_PERCENT_CHANGE_EST_5YR_GROWTH_RATE_9MONTHS" hidden="1">"c1851"</definedName>
    <definedName name="IQ_PERCENT_CHANGE_EST_5YR_GROWTH_RATE_9MONTHS_REUT">"c3958"</definedName>
    <definedName name="IQ_PERCENT_CHANGE_EST_5YR_GROWTH_RATE_DAY" hidden="1">"c1846"</definedName>
    <definedName name="IQ_PERCENT_CHANGE_EST_5YR_GROWTH_RATE_DAY_REUT">"c3954"</definedName>
    <definedName name="IQ_PERCENT_CHANGE_EST_5YR_GROWTH_RATE_MONTH" hidden="1">"c1848"</definedName>
    <definedName name="IQ_PERCENT_CHANGE_EST_5YR_GROWTH_RATE_MONTH_REUT">"c3955"</definedName>
    <definedName name="IQ_PERCENT_CHANGE_EST_5YR_GROWTH_RATE_WEEK" hidden="1">"c1847"</definedName>
    <definedName name="IQ_PERCENT_CHANGE_EST_5YR_GROWTH_RATE_WEEK_REUT">"c5435"</definedName>
    <definedName name="IQ_PERCENT_CHANGE_EST_CFPS_12MONTHS" hidden="1">"c1812"</definedName>
    <definedName name="IQ_PERCENT_CHANGE_EST_CFPS_12MONTHS_REUT">"c3924"</definedName>
    <definedName name="IQ_PERCENT_CHANGE_EST_CFPS_18MONTHS" hidden="1">"c1813"</definedName>
    <definedName name="IQ_PERCENT_CHANGE_EST_CFPS_18MONTHS_REUT">"c3925"</definedName>
    <definedName name="IQ_PERCENT_CHANGE_EST_CFPS_3MONTHS" hidden="1">"c1809"</definedName>
    <definedName name="IQ_PERCENT_CHANGE_EST_CFPS_3MONTHS_REUT">"c3921"</definedName>
    <definedName name="IQ_PERCENT_CHANGE_EST_CFPS_6MONTHS" hidden="1">"c1810"</definedName>
    <definedName name="IQ_PERCENT_CHANGE_EST_CFPS_6MONTHS_REUT">"c3922"</definedName>
    <definedName name="IQ_PERCENT_CHANGE_EST_CFPS_9MONTHS" hidden="1">"c1811"</definedName>
    <definedName name="IQ_PERCENT_CHANGE_EST_CFPS_9MONTHS_REUT">"c3923"</definedName>
    <definedName name="IQ_PERCENT_CHANGE_EST_CFPS_DAY" hidden="1">"c1806"</definedName>
    <definedName name="IQ_PERCENT_CHANGE_EST_CFPS_DAY_REUT">"c3919"</definedName>
    <definedName name="IQ_PERCENT_CHANGE_EST_CFPS_MONTH" hidden="1">"c1808"</definedName>
    <definedName name="IQ_PERCENT_CHANGE_EST_CFPS_MONTH_REUT">"c3920"</definedName>
    <definedName name="IQ_PERCENT_CHANGE_EST_CFPS_WEEK" hidden="1">"c1807"</definedName>
    <definedName name="IQ_PERCENT_CHANGE_EST_CFPS_WEEK_REUT">"c3962"</definedName>
    <definedName name="IQ_PERCENT_CHANGE_EST_DPS_12MONTHS" hidden="1">"c1820"</definedName>
    <definedName name="IQ_PERCENT_CHANGE_EST_DPS_12MONTHS_REUT">"c3931"</definedName>
    <definedName name="IQ_PERCENT_CHANGE_EST_DPS_18MONTHS" hidden="1">"c1821"</definedName>
    <definedName name="IQ_PERCENT_CHANGE_EST_DPS_18MONTHS_REUT">"c3932"</definedName>
    <definedName name="IQ_PERCENT_CHANGE_EST_DPS_3MONTHS" hidden="1">"c1817"</definedName>
    <definedName name="IQ_PERCENT_CHANGE_EST_DPS_3MONTHS_REUT">"c3928"</definedName>
    <definedName name="IQ_PERCENT_CHANGE_EST_DPS_6MONTHS" hidden="1">"c1818"</definedName>
    <definedName name="IQ_PERCENT_CHANGE_EST_DPS_6MONTHS_REUT">"c3929"</definedName>
    <definedName name="IQ_PERCENT_CHANGE_EST_DPS_9MONTHS" hidden="1">"c1819"</definedName>
    <definedName name="IQ_PERCENT_CHANGE_EST_DPS_9MONTHS_REUT">"c3930"</definedName>
    <definedName name="IQ_PERCENT_CHANGE_EST_DPS_DAY" hidden="1">"c1814"</definedName>
    <definedName name="IQ_PERCENT_CHANGE_EST_DPS_DAY_REUT">"c3926"</definedName>
    <definedName name="IQ_PERCENT_CHANGE_EST_DPS_MONTH" hidden="1">"c1816"</definedName>
    <definedName name="IQ_PERCENT_CHANGE_EST_DPS_MONTH_REUT">"c3927"</definedName>
    <definedName name="IQ_PERCENT_CHANGE_EST_DPS_WEEK" hidden="1">"c1815"</definedName>
    <definedName name="IQ_PERCENT_CHANGE_EST_DPS_WEEK_REUT">"c3963"</definedName>
    <definedName name="IQ_PERCENT_CHANGE_EST_EBITDA_12MONTHS" hidden="1">"c1804"</definedName>
    <definedName name="IQ_PERCENT_CHANGE_EST_EBITDA_12MONTHS_REUT">"c3917"</definedName>
    <definedName name="IQ_PERCENT_CHANGE_EST_EBITDA_18MONTHS" hidden="1">"c1805"</definedName>
    <definedName name="IQ_PERCENT_CHANGE_EST_EBITDA_18MONTHS_REUT">"c3918"</definedName>
    <definedName name="IQ_PERCENT_CHANGE_EST_EBITDA_3MONTHS" hidden="1">"c1801"</definedName>
    <definedName name="IQ_PERCENT_CHANGE_EST_EBITDA_3MONTHS_REUT">"c3914"</definedName>
    <definedName name="IQ_PERCENT_CHANGE_EST_EBITDA_6MONTHS" hidden="1">"c1802"</definedName>
    <definedName name="IQ_PERCENT_CHANGE_EST_EBITDA_6MONTHS_REUT">"c3915"</definedName>
    <definedName name="IQ_PERCENT_CHANGE_EST_EBITDA_9MONTHS" hidden="1">"c1803"</definedName>
    <definedName name="IQ_PERCENT_CHANGE_EST_EBITDA_9MONTHS_REUT">"c3916"</definedName>
    <definedName name="IQ_PERCENT_CHANGE_EST_EBITDA_DAY" hidden="1">"c1798"</definedName>
    <definedName name="IQ_PERCENT_CHANGE_EST_EBITDA_DAY_REUT">"c3912"</definedName>
    <definedName name="IQ_PERCENT_CHANGE_EST_EBITDA_MONTH" hidden="1">"c1800"</definedName>
    <definedName name="IQ_PERCENT_CHANGE_EST_EBITDA_MONTH_REUT">"c3913"</definedName>
    <definedName name="IQ_PERCENT_CHANGE_EST_EBITDA_WEEK" hidden="1">"c1799"</definedName>
    <definedName name="IQ_PERCENT_CHANGE_EST_EBITDA_WEEK_REUT">"c3961"</definedName>
    <definedName name="IQ_PERCENT_CHANGE_EST_EPS_12MONTHS" hidden="1">"c1788"</definedName>
    <definedName name="IQ_PERCENT_CHANGE_EST_EPS_12MONTHS_REUT">"c3902"</definedName>
    <definedName name="IQ_PERCENT_CHANGE_EST_EPS_18MONTHS" hidden="1">"c1789"</definedName>
    <definedName name="IQ_PERCENT_CHANGE_EST_EPS_18MONTHS_REUT">"c3903"</definedName>
    <definedName name="IQ_PERCENT_CHANGE_EST_EPS_3MONTHS" hidden="1">"c1785"</definedName>
    <definedName name="IQ_PERCENT_CHANGE_EST_EPS_3MONTHS_REUT">"c3899"</definedName>
    <definedName name="IQ_PERCENT_CHANGE_EST_EPS_6MONTHS" hidden="1">"c1786"</definedName>
    <definedName name="IQ_PERCENT_CHANGE_EST_EPS_6MONTHS_REUT">"c3900"</definedName>
    <definedName name="IQ_PERCENT_CHANGE_EST_EPS_9MONTHS" hidden="1">"c1787"</definedName>
    <definedName name="IQ_PERCENT_CHANGE_EST_EPS_9MONTHS_REUT">"c3901"</definedName>
    <definedName name="IQ_PERCENT_CHANGE_EST_EPS_DAY" hidden="1">"c1782"</definedName>
    <definedName name="IQ_PERCENT_CHANGE_EST_EPS_DAY_REUT">"c3896"</definedName>
    <definedName name="IQ_PERCENT_CHANGE_EST_EPS_MONTH" hidden="1">"c1784"</definedName>
    <definedName name="IQ_PERCENT_CHANGE_EST_EPS_MONTH_REUT">"c3898"</definedName>
    <definedName name="IQ_PERCENT_CHANGE_EST_EPS_WEEK" hidden="1">"c1783"</definedName>
    <definedName name="IQ_PERCENT_CHANGE_EST_EPS_WEEK_REUT">"c3897"</definedName>
    <definedName name="IQ_PERCENT_CHANGE_EST_FFO_12MONTHS" hidden="1">"c1828"</definedName>
    <definedName name="IQ_PERCENT_CHANGE_EST_FFO_12MONTHS_CIQ" hidden="1">"c3769"</definedName>
    <definedName name="IQ_PERCENT_CHANGE_EST_FFO_12MONTHS_REUT">"c3938"</definedName>
    <definedName name="IQ_PERCENT_CHANGE_EST_FFO_12MONTHS_THOM" hidden="1">"c5248"</definedName>
    <definedName name="IQ_PERCENT_CHANGE_EST_FFO_18MONTHS" hidden="1">"c1829"</definedName>
    <definedName name="IQ_PERCENT_CHANGE_EST_FFO_18MONTHS_CIQ" hidden="1">"c3770"</definedName>
    <definedName name="IQ_PERCENT_CHANGE_EST_FFO_18MONTHS_REUT">"c3939"</definedName>
    <definedName name="IQ_PERCENT_CHANGE_EST_FFO_18MONTHS_THOM" hidden="1">"c5249"</definedName>
    <definedName name="IQ_PERCENT_CHANGE_EST_FFO_3MONTHS" hidden="1">"c1825"</definedName>
    <definedName name="IQ_PERCENT_CHANGE_EST_FFO_3MONTHS_CIQ" hidden="1">"c3766"</definedName>
    <definedName name="IQ_PERCENT_CHANGE_EST_FFO_3MONTHS_REUT">"c3935"</definedName>
    <definedName name="IQ_PERCENT_CHANGE_EST_FFO_3MONTHS_THOM" hidden="1">"c5245"</definedName>
    <definedName name="IQ_PERCENT_CHANGE_EST_FFO_6MONTHS" hidden="1">"c1826"</definedName>
    <definedName name="IQ_PERCENT_CHANGE_EST_FFO_6MONTHS_CIQ" hidden="1">"c3767"</definedName>
    <definedName name="IQ_PERCENT_CHANGE_EST_FFO_6MONTHS_REUT">"c3936"</definedName>
    <definedName name="IQ_PERCENT_CHANGE_EST_FFO_6MONTHS_THOM" hidden="1">"c5246"</definedName>
    <definedName name="IQ_PERCENT_CHANGE_EST_FFO_9MONTHS" hidden="1">"c1827"</definedName>
    <definedName name="IQ_PERCENT_CHANGE_EST_FFO_9MONTHS_CIQ" hidden="1">"c3768"</definedName>
    <definedName name="IQ_PERCENT_CHANGE_EST_FFO_9MONTHS_REUT">"c3937"</definedName>
    <definedName name="IQ_PERCENT_CHANGE_EST_FFO_9MONTHS_THOM" hidden="1">"c5247"</definedName>
    <definedName name="IQ_PERCENT_CHANGE_EST_FFO_DAY" hidden="1">"c1822"</definedName>
    <definedName name="IQ_PERCENT_CHANGE_EST_FFO_DAY_CIQ" hidden="1">"c3764"</definedName>
    <definedName name="IQ_PERCENT_CHANGE_EST_FFO_DAY_REUT">"c3933"</definedName>
    <definedName name="IQ_PERCENT_CHANGE_EST_FFO_DAY_THOM" hidden="1">"c5243"</definedName>
    <definedName name="IQ_PERCENT_CHANGE_EST_FFO_MONTH" hidden="1">"c1824"</definedName>
    <definedName name="IQ_PERCENT_CHANGE_EST_FFO_MONTH_CIQ" hidden="1">"c3765"</definedName>
    <definedName name="IQ_PERCENT_CHANGE_EST_FFO_MONTH_REUT">"c3934"</definedName>
    <definedName name="IQ_PERCENT_CHANGE_EST_FFO_MONTH_THOM" hidden="1">"c5244"</definedName>
    <definedName name="IQ_PERCENT_CHANGE_EST_FFO_SHARE_12MONTHS_REUT" hidden="1">"c3938"</definedName>
    <definedName name="IQ_PERCENT_CHANGE_EST_FFO_SHARE_18MONTHS_REUT" hidden="1">"c3939"</definedName>
    <definedName name="IQ_PERCENT_CHANGE_EST_FFO_SHARE_3MONTHS_REUT" hidden="1">"c3935"</definedName>
    <definedName name="IQ_PERCENT_CHANGE_EST_FFO_SHARE_6MONTHS_REUT" hidden="1">"c3936"</definedName>
    <definedName name="IQ_PERCENT_CHANGE_EST_FFO_SHARE_9MONTHS_REUT" hidden="1">"c3937"</definedName>
    <definedName name="IQ_PERCENT_CHANGE_EST_FFO_SHARE_DAY_REUT" hidden="1">"c3933"</definedName>
    <definedName name="IQ_PERCENT_CHANGE_EST_FFO_SHARE_MONTH_REUT" hidden="1">"c3934"</definedName>
    <definedName name="IQ_PERCENT_CHANGE_EST_FFO_SHARE_SHARE_12MONTHS">"c1828"</definedName>
    <definedName name="IQ_PERCENT_CHANGE_EST_FFO_SHARE_SHARE_12MONTHS_CIQ" hidden="1">"c3769"</definedName>
    <definedName name="IQ_PERCENT_CHANGE_EST_FFO_SHARE_SHARE_12MONTHS_REUT" hidden="1">"c3938"</definedName>
    <definedName name="IQ_PERCENT_CHANGE_EST_FFO_SHARE_SHARE_12MONTHS_THOM">"c5248"</definedName>
    <definedName name="IQ_PERCENT_CHANGE_EST_FFO_SHARE_SHARE_18MONTHS">"c1829"</definedName>
    <definedName name="IQ_PERCENT_CHANGE_EST_FFO_SHARE_SHARE_18MONTHS_CIQ" hidden="1">"c3770"</definedName>
    <definedName name="IQ_PERCENT_CHANGE_EST_FFO_SHARE_SHARE_18MONTHS_REUT" hidden="1">"c3939"</definedName>
    <definedName name="IQ_PERCENT_CHANGE_EST_FFO_SHARE_SHARE_18MONTHS_THOM">"c5249"</definedName>
    <definedName name="IQ_PERCENT_CHANGE_EST_FFO_SHARE_SHARE_3MONTHS">"c1825"</definedName>
    <definedName name="IQ_PERCENT_CHANGE_EST_FFO_SHARE_SHARE_3MONTHS_CIQ" hidden="1">"c3766"</definedName>
    <definedName name="IQ_PERCENT_CHANGE_EST_FFO_SHARE_SHARE_3MONTHS_REUT" hidden="1">"c3935"</definedName>
    <definedName name="IQ_PERCENT_CHANGE_EST_FFO_SHARE_SHARE_3MONTHS_THOM">"c5245"</definedName>
    <definedName name="IQ_PERCENT_CHANGE_EST_FFO_SHARE_SHARE_6MONTHS">"c1826"</definedName>
    <definedName name="IQ_PERCENT_CHANGE_EST_FFO_SHARE_SHARE_6MONTHS_CIQ" hidden="1">"c3767"</definedName>
    <definedName name="IQ_PERCENT_CHANGE_EST_FFO_SHARE_SHARE_6MONTHS_REUT" hidden="1">"c3936"</definedName>
    <definedName name="IQ_PERCENT_CHANGE_EST_FFO_SHARE_SHARE_6MONTHS_THOM">"c5246"</definedName>
    <definedName name="IQ_PERCENT_CHANGE_EST_FFO_SHARE_SHARE_9MONTHS">"c1827"</definedName>
    <definedName name="IQ_PERCENT_CHANGE_EST_FFO_SHARE_SHARE_9MONTHS_CIQ" hidden="1">"c3768"</definedName>
    <definedName name="IQ_PERCENT_CHANGE_EST_FFO_SHARE_SHARE_9MONTHS_REUT" hidden="1">"c3937"</definedName>
    <definedName name="IQ_PERCENT_CHANGE_EST_FFO_SHARE_SHARE_9MONTHS_THOM">"c5247"</definedName>
    <definedName name="IQ_PERCENT_CHANGE_EST_FFO_SHARE_SHARE_DAY">"c1822"</definedName>
    <definedName name="IQ_PERCENT_CHANGE_EST_FFO_SHARE_SHARE_DAY_CIQ" hidden="1">"c3764"</definedName>
    <definedName name="IQ_PERCENT_CHANGE_EST_FFO_SHARE_SHARE_DAY_REUT" hidden="1">"c3933"</definedName>
    <definedName name="IQ_PERCENT_CHANGE_EST_FFO_SHARE_SHARE_DAY_THOM">"c5243"</definedName>
    <definedName name="IQ_PERCENT_CHANGE_EST_FFO_SHARE_SHARE_MONTH">"c1824"</definedName>
    <definedName name="IQ_PERCENT_CHANGE_EST_FFO_SHARE_SHARE_MONTH_CIQ" hidden="1">"c3765"</definedName>
    <definedName name="IQ_PERCENT_CHANGE_EST_FFO_SHARE_SHARE_MONTH_REUT" hidden="1">"c3934"</definedName>
    <definedName name="IQ_PERCENT_CHANGE_EST_FFO_SHARE_SHARE_MONTH_THOM">"c5244"</definedName>
    <definedName name="IQ_PERCENT_CHANGE_EST_FFO_SHARE_SHARE_WEEK">"c1823"</definedName>
    <definedName name="IQ_PERCENT_CHANGE_EST_FFO_SHARE_SHARE_WEEK_CIQ" hidden="1">"c3795"</definedName>
    <definedName name="IQ_PERCENT_CHANGE_EST_FFO_SHARE_SHARE_WEEK_REUT" hidden="1">"c3964"</definedName>
    <definedName name="IQ_PERCENT_CHANGE_EST_FFO_SHARE_SHARE_WEEK_THOM">"c5274"</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REUT">"c3964"</definedName>
    <definedName name="IQ_PERCENT_CHANGE_EST_FFO_WEEK_THOM" hidden="1">"c5274"</definedName>
    <definedName name="IQ_PERCENT_CHANGE_EST_PRICE_TARGET_12MONTHS" hidden="1">"c1844"</definedName>
    <definedName name="IQ_PERCENT_CHANGE_EST_PRICE_TARGET_12MONTHS_REUT">"c3952"</definedName>
    <definedName name="IQ_PERCENT_CHANGE_EST_PRICE_TARGET_18MONTHS" hidden="1">"c1845"</definedName>
    <definedName name="IQ_PERCENT_CHANGE_EST_PRICE_TARGET_18MONTHS_REUT">"c3953"</definedName>
    <definedName name="IQ_PERCENT_CHANGE_EST_PRICE_TARGET_3MONTHS" hidden="1">"c1841"</definedName>
    <definedName name="IQ_PERCENT_CHANGE_EST_PRICE_TARGET_3MONTHS_REUT">"c3949"</definedName>
    <definedName name="IQ_PERCENT_CHANGE_EST_PRICE_TARGET_6MONTHS" hidden="1">"c1842"</definedName>
    <definedName name="IQ_PERCENT_CHANGE_EST_PRICE_TARGET_6MONTHS_REUT">"c3950"</definedName>
    <definedName name="IQ_PERCENT_CHANGE_EST_PRICE_TARGET_9MONTHS" hidden="1">"c1843"</definedName>
    <definedName name="IQ_PERCENT_CHANGE_EST_PRICE_TARGET_9MONTHS_REUT">"c3951"</definedName>
    <definedName name="IQ_PERCENT_CHANGE_EST_PRICE_TARGET_DAY" hidden="1">"c1838"</definedName>
    <definedName name="IQ_PERCENT_CHANGE_EST_PRICE_TARGET_DAY_REUT">"c3947"</definedName>
    <definedName name="IQ_PERCENT_CHANGE_EST_PRICE_TARGET_MONTH" hidden="1">"c1840"</definedName>
    <definedName name="IQ_PERCENT_CHANGE_EST_PRICE_TARGET_MONTH_REUT">"c3948"</definedName>
    <definedName name="IQ_PERCENT_CHANGE_EST_PRICE_TARGET_WEEK" hidden="1">"c1839"</definedName>
    <definedName name="IQ_PERCENT_CHANGE_EST_PRICE_TARGET_WEEK_REUT">"c3967"</definedName>
    <definedName name="IQ_PERCENT_CHANGE_EST_RECO_12MONTHS" hidden="1">"c1836"</definedName>
    <definedName name="IQ_PERCENT_CHANGE_EST_RECO_12MONTHS_REUT">"c3945"</definedName>
    <definedName name="IQ_PERCENT_CHANGE_EST_RECO_18MONTHS" hidden="1">"c1837"</definedName>
    <definedName name="IQ_PERCENT_CHANGE_EST_RECO_18MONTHS_REUT">"c3946"</definedName>
    <definedName name="IQ_PERCENT_CHANGE_EST_RECO_3MONTHS" hidden="1">"c1833"</definedName>
    <definedName name="IQ_PERCENT_CHANGE_EST_RECO_3MONTHS_REUT">"c3942"</definedName>
    <definedName name="IQ_PERCENT_CHANGE_EST_RECO_6MONTHS" hidden="1">"c1834"</definedName>
    <definedName name="IQ_PERCENT_CHANGE_EST_RECO_6MONTHS_REUT">"c3943"</definedName>
    <definedName name="IQ_PERCENT_CHANGE_EST_RECO_9MONTHS" hidden="1">"c1835"</definedName>
    <definedName name="IQ_PERCENT_CHANGE_EST_RECO_9MONTHS_REUT">"c3944"</definedName>
    <definedName name="IQ_PERCENT_CHANGE_EST_RECO_DAY" hidden="1">"c1830"</definedName>
    <definedName name="IQ_PERCENT_CHANGE_EST_RECO_DAY_REUT">"c3940"</definedName>
    <definedName name="IQ_PERCENT_CHANGE_EST_RECO_MONTH" hidden="1">"c1832"</definedName>
    <definedName name="IQ_PERCENT_CHANGE_EST_RECO_MONTH_REUT">"c3941"</definedName>
    <definedName name="IQ_PERCENT_CHANGE_EST_RECO_WEEK" hidden="1">"c1831"</definedName>
    <definedName name="IQ_PERCENT_CHANGE_EST_RECO_WEEK_REUT">"c3965"</definedName>
    <definedName name="IQ_PERCENT_CHANGE_EST_REV_12MONTHS" hidden="1">"c1796"</definedName>
    <definedName name="IQ_PERCENT_CHANGE_EST_REV_12MONTHS_REUT">"c3910"</definedName>
    <definedName name="IQ_PERCENT_CHANGE_EST_REV_18MONTHS" hidden="1">"c1797"</definedName>
    <definedName name="IQ_PERCENT_CHANGE_EST_REV_18MONTHS_REUT">"c3911"</definedName>
    <definedName name="IQ_PERCENT_CHANGE_EST_REV_3MONTHS" hidden="1">"c1793"</definedName>
    <definedName name="IQ_PERCENT_CHANGE_EST_REV_3MONTHS_REUT">"c3907"</definedName>
    <definedName name="IQ_PERCENT_CHANGE_EST_REV_6MONTHS" hidden="1">"c1794"</definedName>
    <definedName name="IQ_PERCENT_CHANGE_EST_REV_6MONTHS_REUT">"c3908"</definedName>
    <definedName name="IQ_PERCENT_CHANGE_EST_REV_9MONTHS" hidden="1">"c1795"</definedName>
    <definedName name="IQ_PERCENT_CHANGE_EST_REV_9MONTHS_REUT">"c3909"</definedName>
    <definedName name="IQ_PERCENT_CHANGE_EST_REV_DAY" hidden="1">"c1790"</definedName>
    <definedName name="IQ_PERCENT_CHANGE_EST_REV_DAY_REUT">"c3904"</definedName>
    <definedName name="IQ_PERCENT_CHANGE_EST_REV_MONTH" hidden="1">"c1792"</definedName>
    <definedName name="IQ_PERCENT_CHANGE_EST_REV_MONTH_REUT">"c3906"</definedName>
    <definedName name="IQ_PERCENT_CHANGE_EST_REV_WEEK" hidden="1">"c1791"</definedName>
    <definedName name="IQ_PERCENT_CHANGE_EST_REV_WEEK_REUT">"c3905"</definedName>
    <definedName name="IQ_PERCENT_FLOAT" hidden="1">"c227"</definedName>
    <definedName name="IQ_PERCENT_INSURED_FDIC" hidden="1">"c6374"</definedName>
    <definedName name="IQ_PERIODDATE" hidden="1">"c1414"</definedName>
    <definedName name="IQ_PERIODDATE_BS" hidden="1">"c1032"</definedName>
    <definedName name="IQ_PERIODDATE_CF" hidden="1">"c1033"</definedName>
    <definedName name="IQ_PERIODDATE_FDIC" hidden="1">"c13646"</definedName>
    <definedName name="IQ_PERIODDATE_IS" hidden="1">"c1034"</definedName>
    <definedName name="IQ_PERIODLENGTH_CF" hidden="1">"c1502"</definedName>
    <definedName name="IQ_PERIODLENGTH_IS" hidden="1">"c1503"</definedName>
    <definedName name="IQ_PERTYPE" hidden="1">"c1611"</definedName>
    <definedName name="IQ_PLEDGED_SECURITIES_FDIC" hidden="1">"c6401"</definedName>
    <definedName name="IQ_PLL" hidden="1">"c2114"</definedName>
    <definedName name="IQ_PMT_FREQ">"c2236"</definedName>
    <definedName name="IQ_POISON_PUT_EFFECT_DATE">"c2486"</definedName>
    <definedName name="IQ_POISON_PUT_EXPIRATION_DATE">"c2487"</definedName>
    <definedName name="IQ_POISON_PUT_PRICE">"c2488"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"c3968"</definedName>
    <definedName name="IQ_PRE_OPEN_COST" hidden="1">"c1040"</definedName>
    <definedName name="IQ_PRE_TAX_ACT_OR_EST" hidden="1">"c2221"</definedName>
    <definedName name="IQ_PRE_TAX_ACT_OR_EST_REUT">"c5467"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DOWN_2MONTH_REUT" hidden="1">"c16981"</definedName>
    <definedName name="IQ_PRETAX_GW_INC_EST_DOWN_3MONTH_REUT" hidden="1">"c16985"</definedName>
    <definedName name="IQ_PRETAX_GW_INC_EST_DOWN_MONTH_REUT" hidden="1">"c16977"</definedName>
    <definedName name="IQ_PRETAX_GW_INC_EST_NUM_ANALYSTS_2MONTH_REUT" hidden="1">"c16979"</definedName>
    <definedName name="IQ_PRETAX_GW_INC_EST_NUM_ANALYSTS_3MONTH_REUT" hidden="1">"c16983"</definedName>
    <definedName name="IQ_PRETAX_GW_INC_EST_NUM_ANALYSTS_MONTH_REUT" hidden="1">"c16975"</definedName>
    <definedName name="IQ_PRETAX_GW_INC_EST_REUT">"c5354"</definedName>
    <definedName name="IQ_PRETAX_GW_INC_EST_TOTAL_REVISED_2MONTH_REUT" hidden="1">"c16982"</definedName>
    <definedName name="IQ_PRETAX_GW_INC_EST_TOTAL_REVISED_3MONTH_REUT" hidden="1">"c16986"</definedName>
    <definedName name="IQ_PRETAX_GW_INC_EST_TOTAL_REVISED_MONTH_REUT" hidden="1">"c16978"</definedName>
    <definedName name="IQ_PRETAX_GW_INC_EST_UP_2MONTH_REUT" hidden="1">"c16980"</definedName>
    <definedName name="IQ_PRETAX_GW_INC_EST_UP_3MONTH_REUT" hidden="1">"c16984"</definedName>
    <definedName name="IQ_PRETAX_GW_INC_EST_UP_MONTH_REUT" hidden="1">"c16976"</definedName>
    <definedName name="IQ_PRETAX_GW_INC_HIGH_EST" hidden="1">"c1704"</definedName>
    <definedName name="IQ_PRETAX_GW_INC_HIGH_EST_REUT">"c5356"</definedName>
    <definedName name="IQ_PRETAX_GW_INC_LOW_EST" hidden="1">"c1705"</definedName>
    <definedName name="IQ_PRETAX_GW_INC_LOW_EST_REUT">"c5357"</definedName>
    <definedName name="IQ_PRETAX_GW_INC_MEDIAN_EST" hidden="1">"c1703"</definedName>
    <definedName name="IQ_PRETAX_GW_INC_MEDIAN_EST_REUT">"c5355"</definedName>
    <definedName name="IQ_PRETAX_GW_INC_NUM_EST" hidden="1">"c1706"</definedName>
    <definedName name="IQ_PRETAX_GW_INC_NUM_EST_REUT">"c5358"</definedName>
    <definedName name="IQ_PRETAX_GW_INC_STDDEV_EST" hidden="1">"c1707"</definedName>
    <definedName name="IQ_PRETAX_GW_INC_STDDEV_EST_REUT">"c5359"</definedName>
    <definedName name="IQ_PRETAX_INC" hidden="1">"c16"</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EST_DOWN_2MONTH_REUT" hidden="1">"c16957"</definedName>
    <definedName name="IQ_PRETAX_INC_EST_DOWN_3MONTH_REUT" hidden="1">"c16961"</definedName>
    <definedName name="IQ_PRETAX_INC_EST_DOWN_MONTH_REUT" hidden="1">"c16953"</definedName>
    <definedName name="IQ_PRETAX_INC_EST_NUM_ANALYSTS_2MONTH_REUT" hidden="1">"c16955"</definedName>
    <definedName name="IQ_PRETAX_INC_EST_NUM_ANALYSTS_3MONTH_REUT" hidden="1">"c16959"</definedName>
    <definedName name="IQ_PRETAX_INC_EST_NUM_ANALYSTS_MONTH_REUT" hidden="1">"c16951"</definedName>
    <definedName name="IQ_PRETAX_INC_EST_REUT">"c5347"</definedName>
    <definedName name="IQ_PRETAX_INC_EST_TOTAL_REVISED_2MONTH_REUT" hidden="1">"c16958"</definedName>
    <definedName name="IQ_PRETAX_INC_EST_TOTAL_REVISED_3MONTH_REUT" hidden="1">"c16962"</definedName>
    <definedName name="IQ_PRETAX_INC_EST_TOTAL_REVISED_MONTH_REUT" hidden="1">"c16954"</definedName>
    <definedName name="IQ_PRETAX_INC_EST_UP_2MONTH_REUT" hidden="1">"c16956"</definedName>
    <definedName name="IQ_PRETAX_INC_EST_UP_3MONTH_REUT" hidden="1">"c16960"</definedName>
    <definedName name="IQ_PRETAX_INC_EST_UP_MONTH_REUT" hidden="1">"c16952"</definedName>
    <definedName name="IQ_PRETAX_INC_HIGH_EST" hidden="1">"c1697"</definedName>
    <definedName name="IQ_PRETAX_INC_HIGH_EST_REUT">"c5349"</definedName>
    <definedName name="IQ_PRETAX_INC_LOW_EST" hidden="1">"c1698"</definedName>
    <definedName name="IQ_PRETAX_INC_LOW_EST_REUT">"c5350"</definedName>
    <definedName name="IQ_PRETAX_INC_MEDIAN_EST" hidden="1">"c1696"</definedName>
    <definedName name="IQ_PRETAX_INC_MEDIAN_EST_REUT">"c5348"</definedName>
    <definedName name="IQ_PRETAX_INC_NUM_EST" hidden="1">"c1699"</definedName>
    <definedName name="IQ_PRETAX_INC_NUM_EST_REUT">"c5351"</definedName>
    <definedName name="IQ_PRETAX_INC_STDDEV_EST" hidden="1">"c1700"</definedName>
    <definedName name="IQ_PRETAX_INC_STDDEV_EST_REUT">"c5352"</definedName>
    <definedName name="IQ_PRETAX_REPORT_INC_EST" hidden="1">"c1709"</definedName>
    <definedName name="IQ_PRETAX_REPORT_INC_EST_DOWN_2MONTH_REUT" hidden="1">"c16969"</definedName>
    <definedName name="IQ_PRETAX_REPORT_INC_EST_DOWN_3MONTH_REUT" hidden="1">"c16973"</definedName>
    <definedName name="IQ_PRETAX_REPORT_INC_EST_DOWN_MONTH_REUT" hidden="1">"c16965"</definedName>
    <definedName name="IQ_PRETAX_REPORT_INC_EST_NUM_ANALYSTS_2MONTH_REUT" hidden="1">"c16967"</definedName>
    <definedName name="IQ_PRETAX_REPORT_INC_EST_NUM_ANALYSTS_3MONTH_REUT" hidden="1">"c16971"</definedName>
    <definedName name="IQ_PRETAX_REPORT_INC_EST_NUM_ANALYSTS_MONTH_REUT" hidden="1">"c16963"</definedName>
    <definedName name="IQ_PRETAX_REPORT_INC_EST_REUT">"c5361"</definedName>
    <definedName name="IQ_PRETAX_REPORT_INC_EST_TOTAL_REVISED_2MONTH_REUT" hidden="1">"c16970"</definedName>
    <definedName name="IQ_PRETAX_REPORT_INC_EST_TOTAL_REVISED_3MONTH_REUT" hidden="1">"c16974"</definedName>
    <definedName name="IQ_PRETAX_REPORT_INC_EST_TOTAL_REVISED_MONTH_REUT" hidden="1">"c16966"</definedName>
    <definedName name="IQ_PRETAX_REPORT_INC_EST_UP_2MONTH_REUT" hidden="1">"c16968"</definedName>
    <definedName name="IQ_PRETAX_REPORT_INC_EST_UP_3MONTH_REUT" hidden="1">"c16972"</definedName>
    <definedName name="IQ_PRETAX_REPORT_INC_EST_UP_MONTH_REUT" hidden="1">"c16964"</definedName>
    <definedName name="IQ_PRETAX_REPORT_INC_HIGH_EST" hidden="1">"c1711"</definedName>
    <definedName name="IQ_PRETAX_REPORT_INC_HIGH_EST_REUT">"c5363"</definedName>
    <definedName name="IQ_PRETAX_REPORT_INC_LOW_EST" hidden="1">"c1712"</definedName>
    <definedName name="IQ_PRETAX_REPORT_INC_LOW_EST_REUT">"c5364"</definedName>
    <definedName name="IQ_PRETAX_REPORT_INC_MEDIAN_EST" hidden="1">"c1710"</definedName>
    <definedName name="IQ_PRETAX_REPORT_INC_MEDIAN_EST_REUT">"c5362"</definedName>
    <definedName name="IQ_PRETAX_REPORT_INC_NUM_EST" hidden="1">"c1713"</definedName>
    <definedName name="IQ_PRETAX_REPORT_INC_NUM_EST_REUT">"c5365"</definedName>
    <definedName name="IQ_PRETAX_REPORT_INC_STDDEV_EST" hidden="1">"c1714"</definedName>
    <definedName name="IQ_PRETAX_REPORT_INC_STDDEV_EST_REUT">"c5366"</definedName>
    <definedName name="IQ_PRETAX_RETURN_ASSETS_FDIC" hidden="1">"c6731"</definedName>
    <definedName name="IQ_PRICE_CFPS_FWD" hidden="1">"c2237"</definedName>
    <definedName name="IQ_PRICE_CFPS_FWD_REUT">"c4053"</definedName>
    <definedName name="IQ_PRICE_OVER_BVPS" hidden="1">"c1412"</definedName>
    <definedName name="IQ_PRICE_OVER_EPS_EST" hidden="1">"c174"</definedName>
    <definedName name="IQ_PRICE_OVER_EPS_EST_1" hidden="1">"c175"</definedName>
    <definedName name="IQ_PRICE_OVER_LTM_EPS" hidden="1">"c1413"</definedName>
    <definedName name="IQ_PRICE_TARGET" hidden="1">"c82"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 hidden="1">"c1069"</definedName>
    <definedName name="IQ_PRICEDATETIME" hidden="1">"IQ_PRICEDATETIME"</definedName>
    <definedName name="IQ_PRICING_DATE" hidden="1">"c1613"</definedName>
    <definedName name="IQ_PRIMARY_EPS_TYPE">"c4498"</definedName>
    <definedName name="IQ_PRIMARY_EPS_TYPE_REUT">"c5481"</definedName>
    <definedName name="IQ_PRIMARY_EPS_TYPE_THOM" hidden="1">"c5297"</definedName>
    <definedName name="IQ_PRIMARY_INDUSTRY" hidden="1">"c1070"</definedName>
    <definedName name="IQ_PRINCIPAL_AMT">"c2157"</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"c2656"</definedName>
    <definedName name="IQ_PROJECTED_PENSION_OBLIGATION_FOREIGN">"c2664"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PUT_DATE_SCHEDULE">"c2483"</definedName>
    <definedName name="IQ_PUT_NOTIFICATION">"c2485"</definedName>
    <definedName name="IQ_PUT_PRICE_SCHEDULE">"c2484"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"c2497"</definedName>
    <definedName name="IQ_RC_PCT">"c2498"</definedName>
    <definedName name="IQ_RD_EXP" hidden="1">"c1090"</definedName>
    <definedName name="IQ_RD_EXP_FN" hidden="1">"c1091"</definedName>
    <definedName name="IQ_RE" hidden="1">"c1092"</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AL_REV" hidden="1">"c1101"</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"c3506"</definedName>
    <definedName name="IQ_RESTR_STOCK_COMP_PRETAX">"c3504"</definedName>
    <definedName name="IQ_RESTR_STOCK_COMP_TAX">"c3505"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FRANCHISE_STORES">"c2903"</definedName>
    <definedName name="IQ_RETAIL_ACQUIRED_OWNED_STORES">"c2895"</definedName>
    <definedName name="IQ_RETAIL_ACQUIRED_STORES">"c2887"</definedName>
    <definedName name="IQ_RETAIL_AVG_STORE_SIZE_GROSS" hidden="1">"c2066"</definedName>
    <definedName name="IQ_RETAIL_AVG_STORE_SIZE_NET" hidden="1">"c2067"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 hidden="1">"c2063"</definedName>
    <definedName name="IQ_RETAIL_DEPOSITS_FDIC" hidden="1">"c6488"</definedName>
    <definedName name="IQ_RETAIL_FRANCHISE_STORES_BEG">"c2893"</definedName>
    <definedName name="IQ_RETAIL_OPENED_FRANCHISE_STORES">"c2894"</definedName>
    <definedName name="IQ_RETAIL_OPENED_OWNED_STORES">"c2902"</definedName>
    <definedName name="IQ_RETAIL_OPENED_STORES" hidden="1">"c2062"</definedName>
    <definedName name="IQ_RETAIL_OWNED_STORES_BEG">"c2901"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"c2897"</definedName>
    <definedName name="IQ_RETAIL_SOLD_OWNED_STORES">"c2905"</definedName>
    <definedName name="IQ_RETAIL_SOLD_STORES">"c2889"</definedName>
    <definedName name="IQ_RETAIL_SQ_FOOTAGE" hidden="1">"c2064"</definedName>
    <definedName name="IQ_RETAIL_STORE_SELLING_AREA" hidden="1">"c2065"</definedName>
    <definedName name="IQ_RETAIL_STORES_BEG">"c2885"</definedName>
    <definedName name="IQ_RETAIL_TOTAL_FRANCHISE_STORES">"c2898"</definedName>
    <definedName name="IQ_RETAIL_TOTAL_OWNED_STORES">"c2906"</definedName>
    <definedName name="IQ_RETAIL_TOTAL_STORES" hidden="1">"c2061"</definedName>
    <definedName name="IQ_RETAINED_EARN" hidden="1">"c1420"</definedName>
    <definedName name="IQ_RETAINED_EARNINGS_AVERAGE_EQUITY_FDIC" hidden="1">"c6733"</definedName>
    <definedName name="IQ_RETURN_ASSETS" hidden="1">"c1113"</definedName>
    <definedName name="IQ_RETURN_ASSETS_ACT_OR_EST">"c3585"</definedName>
    <definedName name="IQ_RETURN_ASSETS_ACT_OR_EST_REUT">"c5475"</definedName>
    <definedName name="IQ_RETURN_ASSETS_BANK" hidden="1">"c1114"</definedName>
    <definedName name="IQ_RETURN_ASSETS_BROK" hidden="1">"c1115"</definedName>
    <definedName name="IQ_RETURN_ASSETS_EST">"c3529"</definedName>
    <definedName name="IQ_RETURN_ASSETS_EST_DOWN_2MONTH_REUT" hidden="1">"c17077"</definedName>
    <definedName name="IQ_RETURN_ASSETS_EST_DOWN_3MONTH_REUT" hidden="1">"c17081"</definedName>
    <definedName name="IQ_RETURN_ASSETS_EST_DOWN_MONTH_REUT" hidden="1">"c17073"</definedName>
    <definedName name="IQ_RETURN_ASSETS_EST_NUM_ANALYSTS_2MONTH_REUT" hidden="1">"c17075"</definedName>
    <definedName name="IQ_RETURN_ASSETS_EST_NUM_ANALYSTS_3MONTH_REUT" hidden="1">"c17079"</definedName>
    <definedName name="IQ_RETURN_ASSETS_EST_NUM_ANALYSTS_MONTH_REUT" hidden="1">"c17071"</definedName>
    <definedName name="IQ_RETURN_ASSETS_EST_REUT">"c3990"</definedName>
    <definedName name="IQ_RETURN_ASSETS_EST_TOTAL_REVISED_2MONTH_REUT" hidden="1">"c17078"</definedName>
    <definedName name="IQ_RETURN_ASSETS_EST_TOTAL_REVISED_3MONTH_REUT" hidden="1">"c17082"</definedName>
    <definedName name="IQ_RETURN_ASSETS_EST_TOTAL_REVISED_MONTH_REUT" hidden="1">"c17074"</definedName>
    <definedName name="IQ_RETURN_ASSETS_EST_UP_2MONTH_REUT" hidden="1">"c17076"</definedName>
    <definedName name="IQ_RETURN_ASSETS_EST_UP_3MONTH_REUT" hidden="1">"c17080"</definedName>
    <definedName name="IQ_RETURN_ASSETS_EST_UP_MONTH_REUT" hidden="1">"c17072"</definedName>
    <definedName name="IQ_RETURN_ASSETS_FDIC" hidden="1">"c6730"</definedName>
    <definedName name="IQ_RETURN_ASSETS_FS" hidden="1">"c1116"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 hidden="1">"c1117"</definedName>
    <definedName name="IQ_RETURN_EQUITY" hidden="1">"c1118"</definedName>
    <definedName name="IQ_RETURN_EQUITY_ACT_OR_EST">"c3586"</definedName>
    <definedName name="IQ_RETURN_EQUITY_ACT_OR_EST_REUT">"c5476"</definedName>
    <definedName name="IQ_RETURN_EQUITY_BANK" hidden="1">"c1119"</definedName>
    <definedName name="IQ_RETURN_EQUITY_BROK" hidden="1">"c1120"</definedName>
    <definedName name="IQ_RETURN_EQUITY_EST">"c3535"</definedName>
    <definedName name="IQ_RETURN_EQUITY_EST_DOWN_2MONTH_REUT" hidden="1">"c17089"</definedName>
    <definedName name="IQ_RETURN_EQUITY_EST_DOWN_3MONTH_REUT" hidden="1">"c17093"</definedName>
    <definedName name="IQ_RETURN_EQUITY_EST_DOWN_MONTH_REUT" hidden="1">"c17085"</definedName>
    <definedName name="IQ_RETURN_EQUITY_EST_NUM_ANALYSTS_2MONTH_REUT" hidden="1">"c17087"</definedName>
    <definedName name="IQ_RETURN_EQUITY_EST_NUM_ANALYSTS_3MONTH_REUT" hidden="1">"c17091"</definedName>
    <definedName name="IQ_RETURN_EQUITY_EST_NUM_ANALYSTS_MONTH_REUT" hidden="1">"c17083"</definedName>
    <definedName name="IQ_RETURN_EQUITY_EST_REUT">"c3983"</definedName>
    <definedName name="IQ_RETURN_EQUITY_EST_TOTAL_REVISED_2MONTH_REUT" hidden="1">"c17090"</definedName>
    <definedName name="IQ_RETURN_EQUITY_EST_TOTAL_REVISED_3MONTH_REUT" hidden="1">"c17094"</definedName>
    <definedName name="IQ_RETURN_EQUITY_EST_TOTAL_REVISED_MONTH_REUT" hidden="1">"c17086"</definedName>
    <definedName name="IQ_RETURN_EQUITY_EST_UP_2MONTH_REUT" hidden="1">"c17088"</definedName>
    <definedName name="IQ_RETURN_EQUITY_EST_UP_3MONTH_REUT" hidden="1">"c17092"</definedName>
    <definedName name="IQ_RETURN_EQUITY_EST_UP_MONTH_REUT" hidden="1">"c17084"</definedName>
    <definedName name="IQ_RETURN_EQUITY_FDIC" hidden="1">"c6732"</definedName>
    <definedName name="IQ_RETURN_EQUITY_FS" hidden="1">"c1121"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 hidden="1">"c1421"</definedName>
    <definedName name="IQ_REV" hidden="1">"c1122"</definedName>
    <definedName name="IQ_REV_BEFORE_LL" hidden="1">"c1123"</definedName>
    <definedName name="IQ_REV_STDDEV_EST" hidden="1">"c1124"</definedName>
    <definedName name="IQ_REV_STDDEV_EST_REUT">"c3639"</definedName>
    <definedName name="IQ_REV_UTI" hidden="1">"c1125"</definedName>
    <definedName name="IQ_REVALUATION_GAINS_FDIC" hidden="1">"c6428"</definedName>
    <definedName name="IQ_REVALUATION_LOSSES_FDIC" hidden="1">"c6429"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REUT">"c5461"</definedName>
    <definedName name="IQ_REVENUE_EST" hidden="1">"c1126"</definedName>
    <definedName name="IQ_REVENUE_EST_1" hidden="1">"c190"</definedName>
    <definedName name="IQ_REVENUE_EST_BOTTOM_UP">"c5488"</definedName>
    <definedName name="IQ_REVENUE_EST_BOTTOM_UP_REUT">"c5496"</definedName>
    <definedName name="IQ_REVENUE_EST_DOWN_2MONTH_REUT" hidden="1">"c16873"</definedName>
    <definedName name="IQ_REVENUE_EST_DOWN_3MONTH_REUT" hidden="1">"c16877"</definedName>
    <definedName name="IQ_REVENUE_EST_DOWN_MONTH_REUT" hidden="1">"c16869"</definedName>
    <definedName name="IQ_REVENUE_EST_NUM_ANALYSTS_2MONTH_REUT" hidden="1">"c16871"</definedName>
    <definedName name="IQ_REVENUE_EST_NUM_ANALYSTS_3MONTH_REUT" hidden="1">"c16875"</definedName>
    <definedName name="IQ_REVENUE_EST_NUM_ANALYSTS_MONTH_REUT" hidden="1">"c16867"</definedName>
    <definedName name="IQ_REVENUE_EST_REUT">"c3634"</definedName>
    <definedName name="IQ_REVENUE_EST_TOTAL_REVISED_2MONTH_REUT" hidden="1">"c16874"</definedName>
    <definedName name="IQ_REVENUE_EST_TOTAL_REVISED_3MONTH_REUT" hidden="1">"c16878"</definedName>
    <definedName name="IQ_REVENUE_EST_TOTAL_REVISED_MONTH_REUT" hidden="1">"c16870"</definedName>
    <definedName name="IQ_REVENUE_EST_UP_2MONTH_REUT" hidden="1">"c16872"</definedName>
    <definedName name="IQ_REVENUE_EST_UP_3MONTH_REUT" hidden="1">"c16876"</definedName>
    <definedName name="IQ_REVENUE_EST_UP_MONTH_REUT" hidden="1">"c16868"</definedName>
    <definedName name="IQ_REVENUE_GROWTH_1" hidden="1">"c155"</definedName>
    <definedName name="IQ_REVENUE_GROWTH_2" hidden="1">"c159"</definedName>
    <definedName name="IQ_REVENUE_GUIDANCE">"c4519"</definedName>
    <definedName name="IQ_REVENUE_HIGH_EST" hidden="1">"c1127"</definedName>
    <definedName name="IQ_REVENUE_HIGH_EST_REUT">"c3636"</definedName>
    <definedName name="IQ_REVENUE_HIGH_GUIDANCE">"c4169"</definedName>
    <definedName name="IQ_REVENUE_LOW_EST" hidden="1">"c1128"</definedName>
    <definedName name="IQ_REVENUE_LOW_EST_REUT">"c3637"</definedName>
    <definedName name="IQ_REVENUE_LOW_GUIDANCE">"c4209"</definedName>
    <definedName name="IQ_REVENUE_MEDIAN_EST" hidden="1">"c1662"</definedName>
    <definedName name="IQ_REVENUE_MEDIAN_EST_REUT">"c3635"</definedName>
    <definedName name="IQ_REVENUE_NO_EST" hidden="1">"c263"</definedName>
    <definedName name="IQ_REVENUE_NUM_EST" hidden="1">"c1129"</definedName>
    <definedName name="IQ_REVENUE_NUM_EST_REUT">"c3638"</definedName>
    <definedName name="IQ_REVISION_DATE" hidden="1">38938.4095486111</definedName>
    <definedName name="IQ_REVISION_DATE_">39122.6409837963</definedName>
    <definedName name="IQ_REVISION_DATE__1" hidden="1">38960.4042939815</definedName>
    <definedName name="IQ_Revision_date_2" hidden="1">38961.5214814815</definedName>
    <definedName name="IQ_REVISION_DATE_Flagler">39113.8943055556</definedName>
    <definedName name="IQ_REVOLVING_SECURED_1_–4_NON_ACCRUAL_FFIEC" hidden="1">"c15565"</definedName>
    <definedName name="IQ_RISK_ADJ_BANK_ASSETS">"c2670"</definedName>
    <definedName name="IQ_RISK_WEIGHTED_ASSETS_FDIC" hidden="1">"c6370"</definedName>
    <definedName name="IQ_ROYALTY_REVENUE_COAL">"c15932"</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"c2900"</definedName>
    <definedName name="IQ_SAME_STORE_OWNED">"c2908"</definedName>
    <definedName name="IQ_SAME_STORE_TOTAL">"c2892"</definedName>
    <definedName name="IQ_SAVING_DEP" hidden="1">"c1150"</definedName>
    <definedName name="IQ_SEC_PURCHASED_RESELL">"c5513"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"c2546"</definedName>
    <definedName name="IQ_SECURED_DEBT_PCT">"c2547"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"c2159"</definedName>
    <definedName name="IQ_SECURITY_NOTES">"c2202"</definedName>
    <definedName name="IQ_SECURITY_OWN" hidden="1">"c1153"</definedName>
    <definedName name="IQ_SECURITY_RESELL" hidden="1">"c1154"</definedName>
    <definedName name="IQ_SECURITY_TYPE">"c2158"</definedName>
    <definedName name="IQ_SEMI_BACKLOG_UNITS" hidden="1">"c10005"</definedName>
    <definedName name="IQ_SEMI_BOOKINGS_AVG_PRICE" hidden="1">"c10002"</definedName>
    <definedName name="IQ_SEMI_BOOKINGS_UNITS" hidden="1">"c10001"</definedName>
    <definedName name="IQ_SEMI_BOOKINGS_VALUE" hidden="1">"c10003"</definedName>
    <definedName name="IQ_SEMI_BOOKINGS_VALUE_CHANGE" hidden="1">"c10004"</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INTEREST_VOLUME" hidden="1">"c228"</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ISSUE_LC_ACTION" hidden="1">"c2644"</definedName>
    <definedName name="IQ_SP_ISSUE_LC_DATE" hidden="1">"c2643"</definedName>
    <definedName name="IQ_SP_ISSUE_LC_LT" hidden="1">"c2645"</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"c2999"</definedName>
    <definedName name="IQ_STOCK_BASED_CF" hidden="1">"c1203"</definedName>
    <definedName name="IQ_STOCK_BASED_COGS">"c2990"</definedName>
    <definedName name="IQ_STOCK_BASED_COGS_FIN" hidden="1">"c2998"</definedName>
    <definedName name="IQ_STOCK_BASED_COGS_UTIL" hidden="1">"c2997"</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IKE_PRICE_ISSUED" hidden="1">"c1645"</definedName>
    <definedName name="IQ_STRIKE_PRICE_OS" hidden="1">"c1646"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 hidden="1">"c6346"</definedName>
    <definedName name="IQ_SUB_DEBT_PCT">"c2533"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LASTCLOSE" hidden="1">"c1855"</definedName>
    <definedName name="IQ_TARGET_PRICE_NUM" hidden="1">"c1653"</definedName>
    <definedName name="IQ_TARGET_PRICE_NUM_REUT">"c5319"</definedName>
    <definedName name="IQ_TARGET_PRICE_STDDEV" hidden="1">"c1654"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"c2499"</definedName>
    <definedName name="IQ_TERM_LOANS_PCT">"c2500"</definedName>
    <definedName name="IQ_TEV" hidden="1">"c1219"</definedName>
    <definedName name="IQ_TEV_EBIT" hidden="1">"c1220"</definedName>
    <definedName name="IQ_TEV_EBIT_AVG" hidden="1">"c1221"</definedName>
    <definedName name="IQ_TEV_EBIT_FWD" hidden="1">"c2238"</definedName>
    <definedName name="IQ_TEV_EBIT_FWD_REUT">"c4054"</definedName>
    <definedName name="IQ_TEV_EBITDA" hidden="1">"c1222"</definedName>
    <definedName name="IQ_TEV_EBITDA_AVG" hidden="1">"c1223"</definedName>
    <definedName name="IQ_TEV_EBITDA_FWD" hidden="1">"c1224"</definedName>
    <definedName name="IQ_TEV_EBITDA_FWD_REUT">"c4050"</definedName>
    <definedName name="IQ_TEV_EMPLOYEE_AVG" hidden="1">"c1225"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 hidden="1">"c1226"</definedName>
    <definedName name="IQ_TEV_TOTAL_REV_AVG" hidden="1">"c1227"</definedName>
    <definedName name="IQ_TEV_TOTAL_REV_FWD" hidden="1">"c1228"</definedName>
    <definedName name="IQ_TEV_TOTAL_REV_FWD_REUT">"c4051"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"c2667"</definedName>
    <definedName name="IQ_TIER_ONE_FDIC" hidden="1">"c6369"</definedName>
    <definedName name="IQ_TIER_ONE_RATIO" hidden="1">"c1229"</definedName>
    <definedName name="IQ_TIER_TWO_CAPITAL">"c2669"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SSETS_FDIC" hidden="1">"c6339"</definedName>
    <definedName name="IQ_TOTAL_AVG_CE_TOTAL_AVG_ASSETS" hidden="1">"c1241"</definedName>
    <definedName name="IQ_TOTAL_AVG_EQUITY_TOTAL_AVG_ASSETS" hidden="1">"c1242"</definedName>
    <definedName name="IQ_TOTAL_BANK_CAPITAL">"c2668"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DUE" hidden="1">"c2509"</definedName>
    <definedName name="IQ_TOTAL_DEBT_EBITDA" hidden="1">"c1249"</definedName>
    <definedName name="IQ_TOTAL_DEBT_EBITDA_CAPEX">"c2948"</definedName>
    <definedName name="IQ_TOTAL_DEBT_EQUITY" hidden="1">"c1250"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BT_SECURITIES_FDIC" hidden="1">"c6410"</definedName>
    <definedName name="IQ_TOTAL_DEBT_STDDEV_EST">"c4538"</definedName>
    <definedName name="IQ_TOTAL_DEPOSITS" hidden="1">"c1265"</definedName>
    <definedName name="IQ_TOTAL_DEPOSITS_FDIC" hidden="1">"c6342"</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IABILITIES_FDIC" hidden="1">"c6348"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"c2658"</definedName>
    <definedName name="IQ_TOTAL_PENSION_ASSETS_FOREIGN">"c2666"</definedName>
    <definedName name="IQ_TOTAL_PENSION_EXP" hidden="1">"c1291"</definedName>
    <definedName name="IQ_TOTAL_PENSION_OBLIGATION" hidden="1">"c1292"</definedName>
    <definedName name="IQ_TOTAL_PRINCIPAL">"c2509"</definedName>
    <definedName name="IQ_TOTAL_PRINCIPAL_PCT">"c2510"</definedName>
    <definedName name="IQ_TOTAL_PROVED_RESERVES_NGL">"c2924"</definedName>
    <definedName name="IQ_TOTAL_PROVED_RESERVES_OIL" hidden="1">"c2040"</definedName>
    <definedName name="IQ_TOTAL_RECEIV" hidden="1">"c1293"</definedName>
    <definedName name="IQ_TOTAL_RECOVERIES_FDIC" hidden="1">"c6622"</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RISK_BASED_CAPITAL_RATIO_FDIC" hidden="1">"c6747"</definedName>
    <definedName name="IQ_TOTAL_SECURITIES_FDIC" hidden="1">"c6306"</definedName>
    <definedName name="IQ_TOTAL_SPECIAL" hidden="1">"c1618"</definedName>
    <definedName name="IQ_TOTAL_ST_BORROW" hidden="1">"c1424"</definedName>
    <definedName name="IQ_TOTAL_SUB_DEBT">"c2528"</definedName>
    <definedName name="IQ_TOTAL_SUB_DEBT_EBITDA">"c2554"</definedName>
    <definedName name="IQ_TOTAL_SUB_DEBT_EBITDA_CAPEX">"c2555"</definedName>
    <definedName name="IQ_TOTAL_SUB_DEBT_PCT">"c2529"</definedName>
    <definedName name="IQ_TOTAL_SUBS" hidden="1">"c2119"</definedName>
    <definedName name="IQ_TOTAL_TIME_DEPOSITS_FDIC" hidden="1">"c6497"</definedName>
    <definedName name="IQ_TOTAL_TIME_SAVINGS_DEPOSITS_FDIC" hidden="1">"c6498"</definedName>
    <definedName name="IQ_TOTAL_UNUSED_COMMITMENTS_FDIC" hidden="1">"c6536"</definedName>
    <definedName name="IQ_TOTAL_UNUSUAL" hidden="1">"c1508"</definedName>
    <definedName name="IQ_TOTAL_UNUSUAL_BNK">"c5516"</definedName>
    <definedName name="IQ_TOTAL_UNUSUAL_BR" hidden="1">"c5517"</definedName>
    <definedName name="IQ_TOTAL_UNUSUAL_FIN">"c5518"</definedName>
    <definedName name="IQ_TOTAL_UNUSUAL_INS">"c5519"</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ADVISORS" hidden="1">"c2387"</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ADVISORS" hidden="1">"c2388"</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BDEBT" hidden="1">"c2370"</definedName>
    <definedName name="IQ_TR_SUSPENDED_DATE">"c2407"</definedName>
    <definedName name="IQ_TR_TARGET_52WKHI_PCT">"c2351"</definedName>
    <definedName name="IQ_TR_TARGET_52WKLOW_PCT">"c2350"</definedName>
    <definedName name="IQ_TR_TARGET_ACC_ADVISORS">"c3047"</definedName>
    <definedName name="IQ_TR_TARGET_ADVISORS" hidden="1">"c2386"</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ST_INC" hidden="1">"c1319"</definedName>
    <definedName name="IQ_TRUST_PREF" hidden="1">"c1320"</definedName>
    <definedName name="IQ_TRUST_PREFERRED">"c3029"</definedName>
    <definedName name="IQ_TRUST_PREFERRED_PCT">"c3030"</definedName>
    <definedName name="IQ_TWELVE_MONTHS_FIXED_AND_FLOATING_FDIC" hidden="1">"c6420"</definedName>
    <definedName name="IQ_TWELVE_MONTHS_MORTGAGE_PASS_THROUGHS_FDIC" hidden="1">"c6412"</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 hidden="1">"c6352"</definedName>
    <definedName name="IQ_UNDRAWN_CP">"c2518"</definedName>
    <definedName name="IQ_UNDRAWN_CREDIT">"c3032"</definedName>
    <definedName name="IQ_UNDRAWN_RC">"c2517"</definedName>
    <definedName name="IQ_UNDRAWN_TL">"c2519"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"c2548"</definedName>
    <definedName name="IQ_UNSECURED_DEBT_PCT">"c2549"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"c2984"</definedName>
    <definedName name="IQ_US_GAAP_BASIC_EPS_INCL">"c2982"</definedName>
    <definedName name="IQ_US_GAAP_BASIC_WEIGHT">"c2980"</definedName>
    <definedName name="IQ_US_GAAP_CA" hidden="1">"c2930"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 hidden="1">"c2932"</definedName>
    <definedName name="IQ_US_GAAP_CL_ADJ">"c2927"</definedName>
    <definedName name="IQ_US_GAAP_COST_REV" hidden="1">"c2965"</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 hidden="1">"c2973"</definedName>
    <definedName name="IQ_US_GAAP_DO_ADJ">"c2959"</definedName>
    <definedName name="IQ_US_GAAP_EXTRA_ACC_ITEMS" hidden="1">"c2972"</definedName>
    <definedName name="IQ_US_GAAP_EXTRA_ACC_ITEMS_ADJ">"c2958"</definedName>
    <definedName name="IQ_US_GAAP_INC_TAX" hidden="1">"c2975"</definedName>
    <definedName name="IQ_US_GAAP_INC_TAX_ADJ">"c2961"</definedName>
    <definedName name="IQ_US_GAAP_INTEREST_EXP" hidden="1">"c2971"</definedName>
    <definedName name="IQ_US_GAAP_INTEREST_EXP_ADJ">"c2957"</definedName>
    <definedName name="IQ_US_GAAP_LIAB_LT" hidden="1">"c2933"</definedName>
    <definedName name="IQ_US_GAAP_LIAB_LT_ADJ">"c2928"</definedName>
    <definedName name="IQ_US_GAAP_LIAB_TOTAL_LIAB">"c2933"</definedName>
    <definedName name="IQ_US_GAAP_MINORITY_INTEREST_IS" hidden="1">"c2974"</definedName>
    <definedName name="IQ_US_GAAP_MINORITY_INTEREST_IS_ADJ">"c2960"</definedName>
    <definedName name="IQ_US_GAAP_NCA" hidden="1">"c2931"</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EXCL" hidden="1">"c2977"</definedName>
    <definedName name="IQ_US_GAAP_NI_AVAIL_INCL">"c2978"</definedName>
    <definedName name="IQ_US_GAAP_OTHER_ADJ_ADJ">"c2962"</definedName>
    <definedName name="IQ_US_GAAP_OTHER_NON_OPER" hidden="1">"c2969"</definedName>
    <definedName name="IQ_US_GAAP_OTHER_NON_OPER_ADJ">"c2955"</definedName>
    <definedName name="IQ_US_GAAP_OTHER_OPER" hidden="1">"c2968"</definedName>
    <definedName name="IQ_US_GAAP_OTHER_OPER_ADJ">"c2954"</definedName>
    <definedName name="IQ_US_GAAP_RD" hidden="1">"c2967"</definedName>
    <definedName name="IQ_US_GAAP_RD_ADJ">"c2953"</definedName>
    <definedName name="IQ_US_GAAP_SGA" hidden="1">"c2966"</definedName>
    <definedName name="IQ_US_GAAP_SGA_ADJ">"c2952"</definedName>
    <definedName name="IQ_US_GAAP_TOTAL_ASSETS">"c2931"</definedName>
    <definedName name="IQ_US_GAAP_TOTAL_EQUITY">"c2934"</definedName>
    <definedName name="IQ_US_GAAP_TOTAL_EQUITY_ADJ">"c2929"</definedName>
    <definedName name="IQ_US_GAAP_TOTAL_REV" hidden="1">"c2964"</definedName>
    <definedName name="IQ_US_GAAP_TOTAL_REV_ADJ">"c2950"</definedName>
    <definedName name="IQ_US_GAAP_TOTAL_UNUSUAL" hidden="1">"c2970"</definedName>
    <definedName name="IQ_US_GAAP_TOTAL_UNUSUAL_ADJ">"c2956"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 hidden="1">"c1334"</definedName>
    <definedName name="IQ_WIP_INV" hidden="1">"c1335"</definedName>
    <definedName name="IQ_WORKING_CAP">"c3494"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"c2163"</definedName>
    <definedName name="IQ_YTW_DATE">"c2164"</definedName>
    <definedName name="IQ_YTW_DATE_TYPE">"c2165"</definedName>
    <definedName name="IQ_Z_SCORE" hidden="1">"c1339"</definedName>
    <definedName name="IQB_BOOKMARK_COUNT" hidden="1">1</definedName>
    <definedName name="IQB_BOOKMARK_LOCATION_0" hidden="1">#REF!</definedName>
    <definedName name="IQB_BOOKMARK_LOCATION_1" hidden="1">#REF!</definedName>
    <definedName name="IQB_BOOKMARK_LOCATION_10" hidden="1">#REF!</definedName>
    <definedName name="IQB_BOOKMARK_LOCATION_12" hidden="1">#REF!</definedName>
    <definedName name="IQB_BOOKMARK_LOCATION_2" hidden="1">#REF!</definedName>
    <definedName name="IQB_BOOKMARK_LOCATION_3" hidden="1">#REF!</definedName>
    <definedName name="IQB_BOOKMARK_LOCATION_5" hidden="1">#REF!</definedName>
    <definedName name="IQB_BOOKMARK_LOCATION_6" hidden="1">#REF!</definedName>
    <definedName name="IQB_BOOKMARK_LOCATION_7" hidden="1">#REF!</definedName>
    <definedName name="IQB_BOOKMARK_LOCATION_8" hidden="1">#REF!</definedName>
    <definedName name="IQB_CURRENT_BOOKMARK" hidden="1">1</definedName>
    <definedName name="IQRA10" hidden="1">"$A$11:$A$262"</definedName>
    <definedName name="IQRA11" hidden="1">"$A$12:$A$264"</definedName>
    <definedName name="IQRA14" hidden="1">"$A$15"</definedName>
    <definedName name="IQRA6" hidden="1">"$A$7:$A$1723"</definedName>
    <definedName name="IQRA7" hidden="1">"$A$8:$A$11"</definedName>
    <definedName name="IQRA8" hidden="1">"$A$9:$A$282"</definedName>
    <definedName name="IQRAA14" hidden="1">"$AA$15:$AA$114"</definedName>
    <definedName name="IQRAC17" hidden="1">"$AC$18:$AC$271"</definedName>
    <definedName name="IQRAK17" hidden="1">"$AK$18:$AK$261"</definedName>
    <definedName name="IQRAS17" hidden="1">"$AS$18:$AS$273"</definedName>
    <definedName name="IQRAW207" hidden="1">"$AW$208:$AW$460"</definedName>
    <definedName name="IQRB14" hidden="1">"$B$15:$B$518"</definedName>
    <definedName name="IQRB15" hidden="1">"$B$16:$B$17"</definedName>
    <definedName name="IQRB16" hidden="1">"$B$17:$B$520"</definedName>
    <definedName name="IQRB17" hidden="1">"$B$18:$B$30"</definedName>
    <definedName name="IQRB18" hidden="1">"$B$19:$B$522"</definedName>
    <definedName name="IQRB19" hidden="1">"$B$20:$B$24"</definedName>
    <definedName name="IQRB2" hidden="1">"$B$3:$B$980"</definedName>
    <definedName name="IQRB20" hidden="1">"$B$21:$B$25"</definedName>
    <definedName name="IQRB21" hidden="1">"$B$22:$B$26"</definedName>
    <definedName name="IQRB22" hidden="1">"$B$23:$B$27"</definedName>
    <definedName name="IQRB23" hidden="1">"$B$24:$B$28"</definedName>
    <definedName name="IQRB24" hidden="1">"$B$25:$B$29"</definedName>
    <definedName name="IQRB30" hidden="1">"$B$31"</definedName>
    <definedName name="IQRB31" hidden="1">"$B$32"</definedName>
    <definedName name="IQRB32" hidden="1">"$B$33:$B$37"</definedName>
    <definedName name="IQRB33" hidden="1">"$B$34:$B$38"</definedName>
    <definedName name="IQRB34" hidden="1">"$B$35:$B$39"</definedName>
    <definedName name="IQRB35" hidden="1">"$B$36"</definedName>
    <definedName name="IQRB36" hidden="1">"$B$37"</definedName>
    <definedName name="IQRB37" hidden="1">"$B$38"</definedName>
    <definedName name="IQRB38" hidden="1">"$B$39:$B$292"</definedName>
    <definedName name="IQRB7" hidden="1">"$B$8:$B$11"</definedName>
    <definedName name="IQRB8" hidden="1">"$B$9:$B$282"</definedName>
    <definedName name="IQRBA17" hidden="1">"$BA$18:$BA$275"</definedName>
    <definedName name="IQRBA4" hidden="1">"$BA$5:$BA$9"</definedName>
    <definedName name="IQRBB17" hidden="1">"$BB$18:$BB$1299"</definedName>
    <definedName name="IQRBB4" hidden="1">"$BB$5:$BB$9"</definedName>
    <definedName name="IQRBB40" hidden="1">"$BB$41:$BB$45"</definedName>
    <definedName name="IQRBH4" hidden="1">"$BH$5:$BH$9"</definedName>
    <definedName name="IQRBI17" hidden="1">"$BI$18:$BI$275"</definedName>
    <definedName name="IQRBI4" hidden="1">"$BI$5:$BI$9"</definedName>
    <definedName name="IQRBQ17" hidden="1">"$BQ$18:$BQ$266"</definedName>
    <definedName name="IQRBY17" hidden="1">"$BY$18:$BY$270"</definedName>
    <definedName name="IQRC10" hidden="1">"$C$11:$C$264"</definedName>
    <definedName name="IQRC11" hidden="1">"$C$12:$C$263"</definedName>
    <definedName name="IQRC12" hidden="1">"$C$13"</definedName>
    <definedName name="IQRC13" hidden="1">"$C$14:$C$267"</definedName>
    <definedName name="IQRC14" hidden="1">"$C$15:$C$119"</definedName>
    <definedName name="IQRC15" hidden="1">"$C$16:$C$20"</definedName>
    <definedName name="IQRC16" hidden="1">"$C$17:$C$270"</definedName>
    <definedName name="IQRC17" hidden="1">"$C$18:$C$271"</definedName>
    <definedName name="IQRC18" hidden="1">"$C$19:$C$272"</definedName>
    <definedName name="IQRC19" hidden="1">"$C$20:$C$273"</definedName>
    <definedName name="IQRC2" hidden="1">"$C$3:$C$980"</definedName>
    <definedName name="IQRC20" hidden="1">"$C$21:$C$274"</definedName>
    <definedName name="IQRC21" hidden="1">"$C$22:$C$275"</definedName>
    <definedName name="IQRC22" hidden="1">"$C$23:$C$276"</definedName>
    <definedName name="IQRC23" hidden="1">"$C$24:$C$277"</definedName>
    <definedName name="IQRC24" hidden="1">"$C$25:$C$29"</definedName>
    <definedName name="IQRC25" hidden="1">"$C$26:$C$279"</definedName>
    <definedName name="IQRC26" hidden="1">"$C$27:$C$280"</definedName>
    <definedName name="IQRC27" hidden="1">"$C$28:$C$281"</definedName>
    <definedName name="IQRC28" hidden="1">"$C$29:$C$282"</definedName>
    <definedName name="IQRC29" hidden="1">"$C$30:$C$283"</definedName>
    <definedName name="IQRC30" hidden="1">"$C$31:$C$282"</definedName>
    <definedName name="IQRC5" hidden="1">"$C$6:$C$25"</definedName>
    <definedName name="IQRC7" hidden="1">"$C$8:$C$11"</definedName>
    <definedName name="IQRC8" hidden="1">"$C$9:$C$282"</definedName>
    <definedName name="IQRC9" hidden="1">"$C$10:$C$767"</definedName>
    <definedName name="IQRCapIQPullDK13" hidden="1">#REF!</definedName>
    <definedName name="IQRCapIQPullDK14" hidden="1">#REF!</definedName>
    <definedName name="IQRCapIQPullDK15" hidden="1">#REF!</definedName>
    <definedName name="IQRCapIQPullDK16" hidden="1">#REF!</definedName>
    <definedName name="IQRCapIQPullDK17" hidden="1">#REF!</definedName>
    <definedName name="IQRCapIQPullDK18" hidden="1">#REF!</definedName>
    <definedName name="IQRCapIQPullDK19" hidden="1">#REF!</definedName>
    <definedName name="IQRCapIQPullDK20" hidden="1">#REF!</definedName>
    <definedName name="IQRCG17" hidden="1">"$CG$18"</definedName>
    <definedName name="IQRCO17" hidden="1">"$CO$18"</definedName>
    <definedName name="IQRCW17" hidden="1">"$CW$18"</definedName>
    <definedName name="IQRD10" hidden="1">"$D$11:$D$12"</definedName>
    <definedName name="IQRD108" hidden="1">"$D$109"</definedName>
    <definedName name="IQRD11" hidden="1">"$D$12:$D$21"</definedName>
    <definedName name="IQRD110" hidden="1">"$D$111:$D$115"</definedName>
    <definedName name="IQRD135" hidden="1">"$D$136:$D$138"</definedName>
    <definedName name="IQRD14" hidden="1">"$D$15:$D$38"</definedName>
    <definedName name="IQRD15" hidden="1">"$D$16:$D$17"</definedName>
    <definedName name="IQRD17" hidden="1">"$D$18:$D$3142"</definedName>
    <definedName name="IQRD19" hidden="1">"$D$20:$D$275"</definedName>
    <definedName name="IQRD22" hidden="1">"$D$23:$D$25"</definedName>
    <definedName name="IQRD33" hidden="1">"$D$34:$D$39"</definedName>
    <definedName name="IQRD44" hidden="1">"$D$45:$D$48"</definedName>
    <definedName name="IQRD55" hidden="1">"$D$56"</definedName>
    <definedName name="IQRD66" hidden="1">"$D$67"</definedName>
    <definedName name="IQRD67" hidden="1">"$D$68:$D$77"</definedName>
    <definedName name="IQRD7" hidden="1">"$D$8:$D$11"</definedName>
    <definedName name="IQRD77" hidden="1">"$D$78"</definedName>
    <definedName name="IQRD78" hidden="1">"$D$79:$D$88"</definedName>
    <definedName name="IQRD8" hidden="1">"$D$9:$D$261"</definedName>
    <definedName name="IQRD88" hidden="1">"$D$89"</definedName>
    <definedName name="IQRD9" hidden="1">"$D$10:$D$262"</definedName>
    <definedName name="IQRD90" hidden="1">"$D$91"</definedName>
    <definedName name="IQRD99" hidden="1">"$D$100"</definedName>
    <definedName name="IQRDE17" hidden="1">"$DE$18"</definedName>
    <definedName name="IQRDebtWPD11" hidden="1">#REF!</definedName>
    <definedName name="IQRDebtWPD110" hidden="1">#REF!</definedName>
    <definedName name="IQRDebtWPD22" hidden="1">#REF!</definedName>
    <definedName name="IQRDebtWPD44" hidden="1">#REF!</definedName>
    <definedName name="IQRDebtWPD67" hidden="1">#REF!</definedName>
    <definedName name="IQRDebtWPD78" hidden="1">#REF!</definedName>
    <definedName name="IQRDebtWPD90" hidden="1">#REF!</definedName>
    <definedName name="IQRDM17" hidden="1">"$DM$18"</definedName>
    <definedName name="IQRDU17" hidden="1">"$DU$18"</definedName>
    <definedName name="IQRE14" hidden="1">"$E$15"</definedName>
    <definedName name="IQRE17" hidden="1">"$E$18:$E$275"</definedName>
    <definedName name="IQRE7" hidden="1">"$E$8:$E$11"</definedName>
    <definedName name="IQREC17" hidden="1">"$EC$18"</definedName>
    <definedName name="IQRF7" hidden="1">"$F$8:$F$11"</definedName>
    <definedName name="IQRF8" hidden="1">"$F$9:$F$260"</definedName>
    <definedName name="IQRG12" hidden="1">"$H$12:$L$12"</definedName>
    <definedName name="IQRG14" hidden="1">"$G$15:$G$114"</definedName>
    <definedName name="IQRG7" hidden="1">"$G$8:$G$11"</definedName>
    <definedName name="IQRG8" hidden="1">"$G$9:$G$260"</definedName>
    <definedName name="IQRH12" hidden="1">"$I$12:$M$12"</definedName>
    <definedName name="IQRH13" hidden="1">"$I$13:$M$13"</definedName>
    <definedName name="IQRH14" hidden="1">"$I$14:$M$14"</definedName>
    <definedName name="IQRH15" hidden="1">"$I$15:$M$15"</definedName>
    <definedName name="IQRH16" hidden="1">"$I$16:$M$16"</definedName>
    <definedName name="IQRH17" hidden="1">"$I$17:$M$17"</definedName>
    <definedName name="IQRH18" hidden="1">"$I$18:$M$18"</definedName>
    <definedName name="IQRH19" hidden="1">"$I$19:$M$19"</definedName>
    <definedName name="IQRH20" hidden="1">"$I$20:$M$20"</definedName>
    <definedName name="IQRH21" hidden="1">"$I$21:$M$21"</definedName>
    <definedName name="IQRH22" hidden="1">"$I$22:$M$22"</definedName>
    <definedName name="IQRH23" hidden="1">"$I$23"</definedName>
    <definedName name="IQRH24" hidden="1">"$I$24"</definedName>
    <definedName name="IQRH25" hidden="1">"$I$25"</definedName>
    <definedName name="IQRH26" hidden="1">"$I$26"</definedName>
    <definedName name="IQRH27" hidden="1">"$I$27"</definedName>
    <definedName name="IQRH28" hidden="1">"$I$28"</definedName>
    <definedName name="IQRH29" hidden="1">"$H$30:$H$786"</definedName>
    <definedName name="IQRH7" hidden="1">"$H$8:$H$11"</definedName>
    <definedName name="IQRH8" hidden="1">"$H$9:$H$260"</definedName>
    <definedName name="IQRI14" hidden="1">"$I$15:$I$114"</definedName>
    <definedName name="IQRI19" hidden="1">"$I$20:$I$271"</definedName>
    <definedName name="IQRI29" hidden="1">"$I$30:$I$661"</definedName>
    <definedName name="IQRI30" hidden="1">"$I$31:$I$1038"</definedName>
    <definedName name="IQRI7" hidden="1">"$I$8:$I$11"</definedName>
    <definedName name="IQRI8" hidden="1">"$I$9:$I$260"</definedName>
    <definedName name="IQRJ4" hidden="1">"$J$5:$J$258"</definedName>
    <definedName name="IQRJ7" hidden="1">"$J$8:$J$11"</definedName>
    <definedName name="IQRJ8" hidden="1">"$J$9"</definedName>
    <definedName name="IQRK14" hidden="1">"$K$15:$K$114"</definedName>
    <definedName name="IQRK7" hidden="1">"$K$8:$K$38"</definedName>
    <definedName name="IQRL10" hidden="1">"$L$11:$L$269"</definedName>
    <definedName name="IQRL11" hidden="1">"$L$12:$L$765"</definedName>
    <definedName name="IQRL12" hidden="1">"$L$13:$L$1271"</definedName>
    <definedName name="IQRL7" hidden="1">"$L$8:$L$642"</definedName>
    <definedName name="IQRL8" hidden="1">"$L$9:$L$643"</definedName>
    <definedName name="IQRL9" hidden="1">"$L$10:$L$644"</definedName>
    <definedName name="IQRM12" hidden="1">"$N$12:$R$12"</definedName>
    <definedName name="IQRM14" hidden="1">"$M$15:$M$114"</definedName>
    <definedName name="IQRM17" hidden="1">"$M$18:$M$265"</definedName>
    <definedName name="IQRM7" hidden="1">"$M$8:$M$765"</definedName>
    <definedName name="IQRM8" hidden="1">"$M$9:$M$261"</definedName>
    <definedName name="IQRM9" hidden="1">"$M$10:$M$262"</definedName>
    <definedName name="IQRMktCapsI1" hidden="1">#REF!</definedName>
    <definedName name="IQRN12" hidden="1">"$O$12:$S$12"</definedName>
    <definedName name="IQRN13" hidden="1">"$O$13:$S$13"</definedName>
    <definedName name="IQRN14" hidden="1">"$O$14:$S$14"</definedName>
    <definedName name="IQRN15" hidden="1">"$O$15:$S$15"</definedName>
    <definedName name="IQRN16" hidden="1">"$O$16:$S$16"</definedName>
    <definedName name="IQRN17" hidden="1">"$O$17:$S$17"</definedName>
    <definedName name="IQRN18" hidden="1">"$O$18:$S$18"</definedName>
    <definedName name="IQRN19" hidden="1">"$O$19:$S$19"</definedName>
    <definedName name="IQRN20" hidden="1">"$O$20:$S$20"</definedName>
    <definedName name="IQRN21" hidden="1">"$O$21:$S$21"</definedName>
    <definedName name="IQRN22" hidden="1">"$O$22:$S$22"</definedName>
    <definedName name="IQRN23" hidden="1">"$O$23"</definedName>
    <definedName name="IQRN24" hidden="1">"$O$24"</definedName>
    <definedName name="IQRN25" hidden="1">"$O$25"</definedName>
    <definedName name="IQRN26" hidden="1">"$O$26"</definedName>
    <definedName name="IQRN27" hidden="1">"$O$27"</definedName>
    <definedName name="IQRN28" hidden="1">"$O$28"</definedName>
    <definedName name="IQRN4" hidden="1">"$N$5:$N$258"</definedName>
    <definedName name="IQRN9" hidden="1">"$N$10:$N$262"</definedName>
    <definedName name="IQRNasdaqGSINTCG145" hidden="1">#REF!</definedName>
    <definedName name="IQRNasdaqGSINTCH145" hidden="1">#REF!</definedName>
    <definedName name="IQRO14" hidden="1">"$O$15:$O$114"</definedName>
    <definedName name="IQRPasteInN9" hidden="1">#REF!</definedName>
    <definedName name="IQRQ14" hidden="1">"$Q$15:$Q$114"</definedName>
    <definedName name="IQRQ7" hidden="1">"$Q$8:$Q$22"</definedName>
    <definedName name="IQRR43" hidden="1">"$R$44:$R$296"</definedName>
    <definedName name="IQRR44" hidden="1">"$R$45:$R$297"</definedName>
    <definedName name="IQRR45" hidden="1">"$R$46:$R$298"</definedName>
    <definedName name="IQRR46" hidden="1">"$R$47:$R$299"</definedName>
    <definedName name="IQRR47" hidden="1">"$R$48:$R$300"</definedName>
    <definedName name="IQRR48" hidden="1">"$R$49:$R$301"</definedName>
    <definedName name="IQRR55" hidden="1">"$R$56:$R$308"</definedName>
    <definedName name="IQRR56" hidden="1">"$R$57:$R$309"</definedName>
    <definedName name="IQRR7" hidden="1">"$R$8:$R$22"</definedName>
    <definedName name="IQRS14" hidden="1">"$S$15:$S$114"</definedName>
    <definedName name="IQRT3" hidden="1">"$T$4:$T$640"</definedName>
    <definedName name="IQRU14" hidden="1">"$U$15:$U$266"</definedName>
    <definedName name="IQRU17" hidden="1">"$U$18:$U$270"</definedName>
    <definedName name="IQRU3" hidden="1">"$U$4:$U$654"</definedName>
    <definedName name="IQRW11" hidden="1">"$W$12:$W$16"</definedName>
    <definedName name="IQRW12" hidden="1">"$W$13:$W$17"</definedName>
    <definedName name="IQRW13" hidden="1">"$W$14:$W$18"</definedName>
    <definedName name="IQRW14" hidden="1">"$W$15:$W$23"</definedName>
    <definedName name="IQRW15" hidden="1">"$W$16:$W$23"</definedName>
    <definedName name="IQRW16" hidden="1">"$W$17"</definedName>
    <definedName name="IQRX11" hidden="1">"$X$12"</definedName>
    <definedName name="IQRX3" hidden="1">"$X$4:$X$759"</definedName>
    <definedName name="IQRY14" hidden="1">"$Y$15:$Y$114"</definedName>
    <definedName name="IQRY3" hidden="1">"$Y$4:$Y$654"</definedName>
    <definedName name="iQShowHideColumns" hidden="1">"iQShowAll"</definedName>
    <definedName name="IQSIPOsB23" hidden="1">#REF!</definedName>
    <definedName name="IQSKey2012IPOsB27" hidden="1">"$B$28:$B$46"</definedName>
    <definedName name="IQSSheet1A1" hidden="1">#REF!</definedName>
    <definedName name="IQSSheet1B2" hidden="1">"$B$3:$B$1682"</definedName>
    <definedName name="IR2_0D_Transponders">#REF!</definedName>
    <definedName name="IR2_1W_Transponders">#REF!</definedName>
    <definedName name="IR2_300_0D">#REF!</definedName>
    <definedName name="IR2_300_1W">#REF!</definedName>
    <definedName name="irass">#REF!</definedName>
    <definedName name="Irbe" localSheetId="73" hidden="1">{#N/A,#N/A,FALSE,"Pharm";#N/A,#N/A,FALSE,"WWCM"}</definedName>
    <definedName name="Irbe" hidden="1">{#N/A,#N/A,FALSE,"Pharm";#N/A,#N/A,FALSE,"WWCM"}</definedName>
    <definedName name="Ireland_EDW">#REF!</definedName>
    <definedName name="Ireland_IS">#REF!</definedName>
    <definedName name="irkr" localSheetId="73" hidden="1">{"Units A",#N/A,FALSE,"FY95SLS";"Units B",#N/A,FALSE,"FY95SLS"}</definedName>
    <definedName name="irkr" hidden="1">{"Units A",#N/A,FALSE,"FY95SLS";"Units B",#N/A,FALSE,"FY95SLS"}</definedName>
    <definedName name="IRPJ_tax">#REF!</definedName>
    <definedName name="IRRCALC">#REF!</definedName>
    <definedName name="IRRDIFF">#REF!</definedName>
    <definedName name="IS">#REF!</definedName>
    <definedName name="IS_ByCounterparty_EDW">#REF!</definedName>
    <definedName name="IS_COGS">#REF!</definedName>
    <definedName name="is_cons_pcs">#REF!</definedName>
    <definedName name="IS_Consolidated_EDW">#REF!</definedName>
    <definedName name="IS_convprefdiv">#REF!</definedName>
    <definedName name="IS_deprec">#REF!</definedName>
    <definedName name="IS_eps">#REF!</definedName>
    <definedName name="IS_goodwill">#REF!</definedName>
    <definedName name="IS_inctaxes">#REF!</definedName>
    <definedName name="IS_intangamort">#REF!</definedName>
    <definedName name="IS_intconvert">#REF!</definedName>
    <definedName name="IS_intexisting">#REF!</definedName>
    <definedName name="IS_intincome">#REF!</definedName>
    <definedName name="IS_intrevolver">#REF!</definedName>
    <definedName name="is_may">#REF!</definedName>
    <definedName name="IS_minority">#REF!</definedName>
    <definedName name="IS_othernonopexp">#REF!</definedName>
    <definedName name="IS_otheropexp">#REF!</definedName>
    <definedName name="IS_revenues">#REF!</definedName>
    <definedName name="IS_SGA">#REF!</definedName>
    <definedName name="IS_straightprefdiv">#REF!</definedName>
    <definedName name="IS_Summary_EDW">#REF!</definedName>
    <definedName name="ISCol">#REF!</definedName>
    <definedName name="IsColHidden" hidden="1">FALSE</definedName>
    <definedName name="ishideend" hidden="1">#REF!</definedName>
    <definedName name="ishidestart" hidden="1">#REF!</definedName>
    <definedName name="islr" localSheetId="73" hidden="1">{#N/A,#N/A,FALSE,"OUT  AREC"}</definedName>
    <definedName name="islr" hidden="1">{#N/A,#N/A,FALSE,"OUT  AREC"}</definedName>
    <definedName name="IsLTMColHidden" hidden="1">FALSE</definedName>
    <definedName name="ISO_QUANTITY">#REF!</definedName>
    <definedName name="ISO_QUANTITY_FACTOR">#REF!</definedName>
    <definedName name="ISORENTAL">#REF!</definedName>
    <definedName name="ISORENTAL_DAY">#REF!</definedName>
    <definedName name="ISQrt" localSheetId="73" hidden="1">{"GLA Actual",#N/A,FALSE,"GLA Input";"GLB Actual",#N/A,FALSE,"GLB Input";"GGM Actual",#N/A,FALSE,"GGM Input";"SurFin Actual",#N/A,FALSE,"SurFin Input";"CBC Actual",#N/A,FALSE,"CBC Input";"DTVI Actual",#N/A,FALSE,"DTVI Input";"Elim Actual",#N/A,FALSE,"Elim Input";"Other Actual",#N/A,FALSE,"Other Input"}</definedName>
    <definedName name="ISQrt" hidden="1">{"GLA Actual",#N/A,FALSE,"GLA Input";"GLB Actual",#N/A,FALSE,"GLB Input";"GGM Actual",#N/A,FALSE,"GGM Input";"SurFin Actual",#N/A,FALSE,"SurFin Input";"CBC Actual",#N/A,FALSE,"CBC Input";"DTVI Actual",#N/A,FALSE,"DTVI Input";"Elim Actual",#N/A,FALSE,"Elim Input";"Other Actual",#N/A,FALSE,"Other Input"}</definedName>
    <definedName name="ISRow">#REF!</definedName>
    <definedName name="ISS_DEBT_NET" hidden="1">"ISS_DEBT_NET"</definedName>
    <definedName name="ISS_STOCK_NET" hidden="1">"ISS_STOCK_NET"</definedName>
    <definedName name="IT"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IT_2009_Base">#REF!</definedName>
    <definedName name="ITL">#REF!</definedName>
    <definedName name="itz" localSheetId="73" hidden="1">{#N/A,#N/A,FALSE,"Op-BS";#N/A,#N/A,FALSE,"Assum";#N/A,#N/A,FALSE,"IS";#N/A,#N/A,FALSE,"Syn+Elim";#N/A,#N/A,FALSE,"BSCF";#N/A,#N/A,FALSE,"Blue_IS";#N/A,#N/A,FALSE,"Blue_BSCF";#N/A,#N/A,FALSE,"Ratings"}</definedName>
    <definedName name="itz" hidden="1">{#N/A,#N/A,FALSE,"Op-BS";#N/A,#N/A,FALSE,"Assum";#N/A,#N/A,FALSE,"IS";#N/A,#N/A,FALSE,"Syn+Elim";#N/A,#N/A,FALSE,"BSCF";#N/A,#N/A,FALSE,"Blue_IS";#N/A,#N/A,FALSE,"Blue_BSCF";#N/A,#N/A,FALSE,"Ratings"}</definedName>
    <definedName name="IT수정" localSheetId="73" hidden="1">{"'Sheet1'!$A$1:$H$36"}</definedName>
    <definedName name="IT수정" hidden="1">{"'Sheet1'!$A$1:$H$36"}</definedName>
    <definedName name="IU" localSheetId="73" hidden="1">{#N/A,#N/A,FALSE,"Calculator"}</definedName>
    <definedName name="IU" hidden="1">{#N/A,#N/A,FALSE,"Calculator"}</definedName>
    <definedName name="iugoiñ" localSheetId="73" hidden="1">{#N/A,#N/A,FALSE,"Aging Summary";#N/A,#N/A,FALSE,"Ratio Analysis";#N/A,#N/A,FALSE,"Test 120 Day Accts";#N/A,#N/A,FALSE,"Tickmarks"}</definedName>
    <definedName name="iugoiñ" hidden="1">{#N/A,#N/A,FALSE,"Aging Summary";#N/A,#N/A,FALSE,"Ratio Analysis";#N/A,#N/A,FALSE,"Test 120 Day Accts";#N/A,#N/A,FALSE,"Tickmarks"}</definedName>
    <definedName name="IUH" localSheetId="73">{"Client Name or Project Name"}</definedName>
    <definedName name="IUH">{"Client Name or Project Name"}</definedName>
    <definedName name="iultui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ltui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UY" localSheetId="73" hidden="1">{#N/A,#N/A,FALSE,"Calculator"}</definedName>
    <definedName name="IUY" hidden="1">{#N/A,#N/A,FALSE,"Calculator"}</definedName>
    <definedName name="iyuid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iyuid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 localSheetId="73" hidden="1">{#N/A,#N/A,FALSE,"Calculator"}</definedName>
    <definedName name="J" hidden="1">{#N/A,#N/A,FALSE,"Calculator"}</definedName>
    <definedName name="J12_">#REF!</definedName>
    <definedName name="J12_K_L_P">#REF!</definedName>
    <definedName name="ja"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gual">#REF!</definedName>
    <definedName name="jaje">#REF!</definedName>
    <definedName name="jajjks" localSheetId="73" hidden="1">{#N/A,#N/A,FALSE,"Total";#N/A,#N/A,FALSE,"ASNS";#N/A,#N/A,FALSE,"PNCNS";#N/A,#N/A,FALSE,"DSNS";#N/A,#N/A,FALSE,"TNS"}</definedName>
    <definedName name="jajjks" hidden="1">{#N/A,#N/A,FALSE,"Total";#N/A,#N/A,FALSE,"ASNS";#N/A,#N/A,FALSE,"PNCNS";#N/A,#N/A,FALSE,"DSNS";#N/A,#N/A,FALSE,"TNS"}</definedName>
    <definedName name="jam"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amalco_EDW">#REF!</definedName>
    <definedName name="JamalcoSum">#REF!</definedName>
    <definedName name="James" localSheetId="73" hidden="1">{#N/A,#N/A,FALSE,"Aging Summary";#N/A,#N/A,FALSE,"Ratio Analysis";#N/A,#N/A,FALSE,"Test 120 Day Accts";#N/A,#N/A,FALSE,"Tickmarks"}</definedName>
    <definedName name="James" hidden="1">{#N/A,#N/A,FALSE,"Aging Summary";#N/A,#N/A,FALSE,"Ratio Analysis";#N/A,#N/A,FALSE,"Test 120 Day Accts";#N/A,#N/A,FALSE,"Tickmarks"}</definedName>
    <definedName name="jan">#REF!</definedName>
    <definedName name="janeiro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eiro1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Janitorial">#REF!</definedName>
    <definedName name="Janitorial_Exp">#REF!</definedName>
    <definedName name="jazz" localSheetId="73" hidden="1">{#N/A,#N/A,FALSE,"Spain MKT";#N/A,#N/A,FALSE,"Assumptions";#N/A,#N/A,FALSE,"Adve";#N/A,#N/A,FALSE,"E-Commerce";#N/A,#N/A,FALSE,"Opex";#N/A,#N/A,FALSE,"P&amp;L";#N/A,#N/A,FALSE,"FCF &amp; DCF"}</definedName>
    <definedName name="jazz" hidden="1">{#N/A,#N/A,FALSE,"Spain MKT";#N/A,#N/A,FALSE,"Assumptions";#N/A,#N/A,FALSE,"Adve";#N/A,#N/A,FALSE,"E-Commerce";#N/A,#N/A,FALSE,"Opex";#N/A,#N/A,FALSE,"P&amp;L";#N/A,#N/A,FALSE,"FCF &amp; DCF"}</definedName>
    <definedName name="jazz2" localSheetId="73" hidden="1">{#N/A,#N/A,FALSE,"Spain MKT";#N/A,#N/A,FALSE,"Assumptions";#N/A,#N/A,FALSE,"Adve";#N/A,#N/A,FALSE,"E-Commerce";#N/A,#N/A,FALSE,"Opex";#N/A,#N/A,FALSE,"P&amp;L";#N/A,#N/A,FALSE,"FCF &amp; DCF"}</definedName>
    <definedName name="jazz2" hidden="1">{#N/A,#N/A,FALSE,"Spain MKT";#N/A,#N/A,FALSE,"Assumptions";#N/A,#N/A,FALSE,"Adve";#N/A,#N/A,FALSE,"E-Commerce";#N/A,#N/A,FALSE,"Opex";#N/A,#N/A,FALSE,"P&amp;L";#N/A,#N/A,FALSE,"FCF &amp; DCF"}</definedName>
    <definedName name="jb"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jb"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JCC1_">#REF!</definedName>
    <definedName name="JCC1_Work_Segment">#REF!</definedName>
    <definedName name="JCC2_">#REF!</definedName>
    <definedName name="JCC2_Element_Summary">#REF!</definedName>
    <definedName name="JCC3_">#REF!</definedName>
    <definedName name="JCC3_Element_Category">#REF!</definedName>
    <definedName name="JCC4_">#REF!</definedName>
    <definedName name="JCC4_Element_Sub_Category">#REF!</definedName>
    <definedName name="JCC5_">#REF!</definedName>
    <definedName name="JCP_switch">#REF!</definedName>
    <definedName name="jd">#REF!</definedName>
    <definedName name="jdghjdyt" localSheetId="73" hidden="1">{"Sum WW A",#N/A,FALSE,"FY95SLS";"Sum WW B",#N/A,FALSE,"FY95SLS";"Sum US A",#N/A,FALSE,"FY95SLS";"Sum US B",#N/A,FALSE,"FY95SLS";"Sum US Bocg",#N/A,FALSE,"FY95SLS";"Sum Can A",#N/A,FALSE,"FY95SLS";"Sum Can B",#N/A,FALSE,"FY95SLS";"Sum Europe",#N/A,FALSE,"FY95SLS";"Sum Row",#N/A,FALSE,"FY95SLS"}</definedName>
    <definedName name="jdghjdyt" hidden="1">{"Sum WW A",#N/A,FALSE,"FY95SLS";"Sum WW B",#N/A,FALSE,"FY95SLS";"Sum US A",#N/A,FALSE,"FY95SLS";"Sum US B",#N/A,FALSE,"FY95SLS";"Sum US Bocg",#N/A,FALSE,"FY95SLS";"Sum Can A",#N/A,FALSE,"FY95SLS";"Sum Can B",#N/A,FALSE,"FY95SLS";"Sum Europe",#N/A,FALSE,"FY95SLS";"Sum Row",#N/A,FALSE,"FY95SLS"}</definedName>
    <definedName name="jdsf" localSheetId="73" hidden="1">{#N/A,#N/A,FALSE,"FAB VENDORS";"BUD SUM",#N/A,FALSE,"BUD SUM WO TEX"}</definedName>
    <definedName name="jdsf" hidden="1">{#N/A,#N/A,FALSE,"FAB VENDORS";"BUD SUM",#N/A,FALSE,"BUD SUM WO TEX"}</definedName>
    <definedName name="jeins1">#REF!</definedName>
    <definedName name="jen" hidden="1">#REF!</definedName>
    <definedName name="jera" localSheetId="73" hidden="1">{#N/A,#N/A,FALSE,"OUT  AREC"}</definedName>
    <definedName name="jera" hidden="1">{#N/A,#N/A,FALSE,"OUT  AREC"}</definedName>
    <definedName name="jesse">#REF!</definedName>
    <definedName name="jf.augflsh" localSheetId="73" hidden="1">{"PG1",#N/A,FALSE,"AugFlashTemplate";"PG2",#N/A,FALSE,"AugFlashTemplate"}</definedName>
    <definedName name="jf.augflsh" hidden="1">{"PG1",#N/A,FALSE,"AugFlashTemplate";"PG2",#N/A,FALSE,"AugFlashTemplate"}</definedName>
    <definedName name="jfalkf" localSheetId="73" hidden="1">{#N/A,#N/A,FALSE,"Che-Ga";#N/A,#N/A,FALSE,"Iv-Sm";#N/A,#N/A,FALSE,"So-We";#N/A,#N/A,FALSE,"Me-Po";#N/A,#N/A,FALSE,"Be-Bo";#N/A,#N/A,FALSE,"Cha-Ki";#N/A,#N/A,FALSE,"In";#N/A,#N/A,FALSE,"Schedule 23";#N/A,#N/A,FALSE,"Schedule 22";#N/A,#N/A,FALSE,"WACC"}</definedName>
    <definedName name="jfalkf" hidden="1">{#N/A,#N/A,FALSE,"Che-Ga";#N/A,#N/A,FALSE,"Iv-Sm";#N/A,#N/A,FALSE,"So-We";#N/A,#N/A,FALSE,"Me-Po";#N/A,#N/A,FALSE,"Be-Bo";#N/A,#N/A,FALSE,"Cha-Ki";#N/A,#N/A,FALSE,"In";#N/A,#N/A,FALSE,"Schedule 23";#N/A,#N/A,FALSE,"Schedule 22";#N/A,#N/A,FALSE,"WACC"}</definedName>
    <definedName name="jfgjfgj" localSheetId="73" hidden="1">{"Units A",#N/A,FALSE,"FY95SLS";"Units B",#N/A,FALSE,"FY95SLS"}</definedName>
    <definedName name="jfgjfgj" hidden="1">{"Units A",#N/A,FALSE,"FY95SLS";"Units B",#N/A,FALSE,"FY95SLS"}</definedName>
    <definedName name="jfkdjk" hidden="1">#REF!</definedName>
    <definedName name="jgfhtr" localSheetId="73" hidden="1">{"Units A",#N/A,FALSE,"FY95SLS";"Units B",#N/A,FALSE,"FY95SLS"}</definedName>
    <definedName name="jgfhtr" hidden="1">{"Units A",#N/A,FALSE,"FY95SLS";"Units B",#N/A,FALSE,"FY95SLS"}</definedName>
    <definedName name="jgfjgfj" localSheetId="73" hidden="1">{"Sum WW A",#N/A,FALSE,"FY95SLS";"Sum WW B",#N/A,FALSE,"FY95SLS";"Sum US A",#N/A,FALSE,"FY95SLS";"Sum US B",#N/A,FALSE,"FY95SLS";"Sum US Bocg",#N/A,FALSE,"FY95SLS";"Sum Can A",#N/A,FALSE,"FY95SLS";"Sum Can B",#N/A,FALSE,"FY95SLS";"Sum Europe",#N/A,FALSE,"FY95SLS";"Sum Row",#N/A,FALSE,"FY95SLS"}</definedName>
    <definedName name="jgfjgfj" hidden="1">{"Sum WW A",#N/A,FALSE,"FY95SLS";"Sum WW B",#N/A,FALSE,"FY95SLS";"Sum US A",#N/A,FALSE,"FY95SLS";"Sum US B",#N/A,FALSE,"FY95SLS";"Sum US Bocg",#N/A,FALSE,"FY95SLS";"Sum Can A",#N/A,FALSE,"FY95SLS";"Sum Can B",#N/A,FALSE,"FY95SLS";"Sum Europe",#N/A,FALSE,"FY95SLS";"Sum Row",#N/A,FALSE,"FY95SLS"}</definedName>
    <definedName name="jgfjghj" hidden="1">#REF!</definedName>
    <definedName name="jgh" localSheetId="73" hidden="1">{"Units A",#N/A,FALSE,"FY95SLS";"Units B",#N/A,FALSE,"FY95SLS"}</definedName>
    <definedName name="jgh" hidden="1">{"Units A",#N/A,FALSE,"FY95SLS";"Units B",#N/A,FALSE,"FY95SLS"}</definedName>
    <definedName name="jghjgajd" localSheetId="73" hidden="1">{#N/A,#N/A,FALSE,"1321";#N/A,#N/A,FALSE,"1324";#N/A,#N/A,FALSE,"1333";#N/A,#N/A,FALSE,"1371"}</definedName>
    <definedName name="jghjgajd" hidden="1">{#N/A,#N/A,FALSE,"1321";#N/A,#N/A,FALSE,"1324";#N/A,#N/A,FALSE,"1333";#N/A,#N/A,FALSE,"1371"}</definedName>
    <definedName name="jghjghjhg" localSheetId="73" hidden="1">{"Sum WW A",#N/A,FALSE,"FY95SLS";"Sum WW B",#N/A,FALSE,"FY95SLS";"Sum US A",#N/A,FALSE,"FY95SLS";"Sum US B",#N/A,FALSE,"FY95SLS";"Sum US Bocg",#N/A,FALSE,"FY95SLS";"Sum Can A",#N/A,FALSE,"FY95SLS";"Sum Can B",#N/A,FALSE,"FY95SLS";"Sum Europe",#N/A,FALSE,"FY95SLS";"Sum Row",#N/A,FALSE,"FY95SLS"}</definedName>
    <definedName name="jghjghjhg" hidden="1">{"Sum WW A",#N/A,FALSE,"FY95SLS";"Sum WW B",#N/A,FALSE,"FY95SLS";"Sum US A",#N/A,FALSE,"FY95SLS";"Sum US B",#N/A,FALSE,"FY95SLS";"Sum US Bocg",#N/A,FALSE,"FY95SLS";"Sum Can A",#N/A,FALSE,"FY95SLS";"Sum Can B",#N/A,FALSE,"FY95SLS";"Sum Europe",#N/A,FALSE,"FY95SLS";"Sum Row",#N/A,FALSE,"FY95SLS"}</definedName>
    <definedName name="jghjudtyu" localSheetId="73" hidden="1">{"Units A",#N/A,FALSE,"FY95SLS";"Units B",#N/A,FALSE,"FY95SLS"}</definedName>
    <definedName name="jghjudtyu" hidden="1">{"Units A",#N/A,FALSE,"FY95SLS";"Units B",#N/A,FALSE,"FY95SLS"}</definedName>
    <definedName name="jgj" localSheetId="73" hidden="1">{"Pound Sterling",#N/A,TRUE,"PPD";"Pound Sterling",#N/A,TRUE,"Anaquest";"Pound Sterling",#N/A,TRUE,"Delta";"Pound Sterling",#N/A,TRUE,"INO"}</definedName>
    <definedName name="jgj" hidden="1">{"Pound Sterling",#N/A,TRUE,"PPD";"Pound Sterling",#N/A,TRUE,"Anaquest";"Pound Sterling",#N/A,TRUE,"Delta";"Pound Sterling",#N/A,TRUE,"INO"}</definedName>
    <definedName name="jgkjkhk" localSheetId="73" hidden="1">{#N/A,#N/A,FALSE,"Cover";"DailyEstimate",#N/A,FALSE,"Estimate";"DailyEstimate",#N/A,FALSE,"Variance";#N/A,#N/A,FALSE,"AnalystvsEstimate"}</definedName>
    <definedName name="jgkjkhk" hidden="1">{#N/A,#N/A,FALSE,"Cover";"DailyEstimate",#N/A,FALSE,"Estimate";"DailyEstimate",#N/A,FALSE,"Variance";#N/A,#N/A,FALSE,"AnalystvsEstimate"}</definedName>
    <definedName name="jh" localSheetId="73" hidden="1">{#N/A,#N/A,FALSE,"Sheet1";#N/A,#N/A,FALSE,"Sheet2";#N/A,#N/A,FALSE,"Sheet3";#N/A,#N/A,FALSE,"Sheet4";#N/A,#N/A,FALSE,"Sheet5";#N/A,#N/A,FALSE,"Sheet6"}</definedName>
    <definedName name="jh" hidden="1">{#N/A,#N/A,FALSE,"Sheet1";#N/A,#N/A,FALSE,"Sheet2";#N/A,#N/A,FALSE,"Sheet3";#N/A,#N/A,FALSE,"Sheet4";#N/A,#N/A,FALSE,"Sheet5";#N/A,#N/A,FALSE,"Sheet6"}</definedName>
    <definedName name="jh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hg" localSheetId="73" hidden="1">{#N/A,#N/A,FALSE,"Aging Summary";#N/A,#N/A,FALSE,"Ratio Analysis";#N/A,#N/A,FALSE,"Test 120 Day Accts";#N/A,#N/A,FALSE,"Tickmarks"}</definedName>
    <definedName name="jhg" hidden="1">{#N/A,#N/A,FALSE,"Aging Summary";#N/A,#N/A,FALSE,"Ratio Analysis";#N/A,#N/A,FALSE,"Test 120 Day Accts";#N/A,#N/A,FALSE,"Tickmarks"}</definedName>
    <definedName name="JHGFDSTG"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JHGFDSTG"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jhnhgg" localSheetId="73" hidden="1">{#N/A,#N/A,FALSE,"Aging Summary";#N/A,#N/A,FALSE,"Ratio Analysis";#N/A,#N/A,FALSE,"Test 120 Day Accts";#N/A,#N/A,FALSE,"Tickmarks"}</definedName>
    <definedName name="jhnhgg" hidden="1">{#N/A,#N/A,FALSE,"Aging Summary";#N/A,#N/A,FALSE,"Ratio Analysis";#N/A,#N/A,FALSE,"Test 120 Day Accts";#N/A,#N/A,FALSE,"Tickmarks"}</definedName>
    <definedName name="jhnhgga" localSheetId="73" hidden="1">{#N/A,#N/A,FALSE,"Aging Summary";#N/A,#N/A,FALSE,"Ratio Analysis";#N/A,#N/A,FALSE,"Test 120 Day Accts";#N/A,#N/A,FALSE,"Tickmarks"}</definedName>
    <definedName name="jhnhgga" hidden="1">{#N/A,#N/A,FALSE,"Aging Summary";#N/A,#N/A,FALSE,"Ratio Analysis";#N/A,#N/A,FALSE,"Test 120 Day Accts";#N/A,#N/A,FALSE,"Tickmarks"}</definedName>
    <definedName name="jhsfhj" localSheetId="73" hidden="1">{"Pound Sterling",#N/A,TRUE,"PPD";"Pound Sterling",#N/A,TRUE,"Anaquest";"Pound Sterling",#N/A,TRUE,"Delta";"Pound Sterling",#N/A,TRUE,"INO"}</definedName>
    <definedName name="jhsfhj" hidden="1">{"Pound Sterling",#N/A,TRUE,"PPD";"Pound Sterling",#N/A,TRUE,"Anaquest";"Pound Sterling",#N/A,TRUE,"Delta";"Pound Sterling",#N/A,TRUE,"INO"}</definedName>
    <definedName name="JHUIO" localSheetId="73" hidden="1">{#N/A,#N/A,FALSE,"Aging Summary";#N/A,#N/A,FALSE,"Ratio Analysis";#N/A,#N/A,FALSE,"Test 120 Day Accts";#N/A,#N/A,FALSE,"Tickmarks"}</definedName>
    <definedName name="JHUIO" hidden="1">{#N/A,#N/A,FALSE,"Aging Summary";#N/A,#N/A,FALSE,"Ratio Analysis";#N/A,#N/A,FALSE,"Test 120 Day Accts";#N/A,#N/A,FALSE,"Tickmarks"}</definedName>
    <definedName name="jig">#REF!</definedName>
    <definedName name="jil" localSheetId="73" hidden="1">{#N/A,#N/A,TRUE,"index";#N/A,#N/A,TRUE,"Summary";#N/A,#N/A,TRUE,"Continuing Business";#N/A,#N/A,TRUE,"Disposals";#N/A,#N/A,TRUE,"Acquisitions";#N/A,#N/A,TRUE,"Actual &amp; Plan Reconciliation"}</definedName>
    <definedName name="jil" hidden="1">{#N/A,#N/A,TRUE,"index";#N/A,#N/A,TRUE,"Summary";#N/A,#N/A,TRUE,"Continuing Business";#N/A,#N/A,TRUE,"Disposals";#N/A,#N/A,TRUE,"Acquisitions";#N/A,#N/A,TRUE,"Actual &amp; Plan Reconciliation"}</definedName>
    <definedName name="Jim" localSheetId="73" hidden="1">{#N/A,#N/A,FALSE,"L&amp;M Performance";#N/A,#N/A,FALSE,"Brand Performance";#N/A,#N/A,FALSE,"Marlboro Performance"}</definedName>
    <definedName name="Jim" hidden="1">{#N/A,#N/A,FALSE,"L&amp;M Performance";#N/A,#N/A,FALSE,"Brand Performance";#N/A,#N/A,FALSE,"Marlboro Performance"}</definedName>
    <definedName name="jimm" localSheetId="73" hidden="1">{#N/A,#N/A,TRUE,"index";#N/A,#N/A,TRUE,"Summary";#N/A,#N/A,TRUE,"Continuing Business";#N/A,#N/A,TRUE,"Disposals";#N/A,#N/A,TRUE,"Acquisitions";#N/A,#N/A,TRUE,"Actual &amp; Plan Reconciliation"}</definedName>
    <definedName name="jimm" hidden="1">{#N/A,#N/A,TRUE,"index";#N/A,#N/A,TRUE,"Summary";#N/A,#N/A,TRUE,"Continuing Business";#N/A,#N/A,TRUE,"Disposals";#N/A,#N/A,TRUE,"Acquisitions";#N/A,#N/A,TRUE,"Actual &amp; Plan Reconciliation"}</definedName>
    <definedName name="jimmmn" localSheetId="73" hidden="1">{#N/A,#N/A,TRUE,"index";#N/A,#N/A,TRUE,"Summary";#N/A,#N/A,TRUE,"Continuing Business";#N/A,#N/A,TRUE,"Disposals";#N/A,#N/A,TRUE,"Acquisitions";#N/A,#N/A,TRUE,"Actual &amp; Plan Reconciliation"}</definedName>
    <definedName name="jimmmn" hidden="1">{#N/A,#N/A,TRUE,"index";#N/A,#N/A,TRUE,"Summary";#N/A,#N/A,TRUE,"Continuing Business";#N/A,#N/A,TRUE,"Disposals";#N/A,#N/A,TRUE,"Acquisitions";#N/A,#N/A,TRUE,"Actual &amp; Plan Reconciliation"}</definedName>
    <definedName name="jimmy" localSheetId="73" hidden="1">{#N/A,#N/A,FALSE,"L&amp;M Performance";#N/A,#N/A,FALSE,"Brand Performance";#N/A,#N/A,FALSE,"Marlboro Performance"}</definedName>
    <definedName name="jimmy" hidden="1">{#N/A,#N/A,FALSE,"L&amp;M Performance";#N/A,#N/A,FALSE,"Brand Performance";#N/A,#N/A,FALSE,"Marlboro Performance"}</definedName>
    <definedName name="jj" localSheetId="73" hidden="1">{"'표지'!$B$5"}</definedName>
    <definedName name="jj" hidden="1">{"'표지'!$B$5"}</definedName>
    <definedName name="jjj" localSheetId="73" hidden="1">{"CSheet",#N/A,FALSE,"C";"SmCap",#N/A,FALSE,"VAL1";"GulfCoast",#N/A,FALSE,"VAL1";"nav",#N/A,FALSE,"NAV";"Summary",#N/A,FALSE,"NAV"}</definedName>
    <definedName name="jjj" hidden="1">{"CSheet",#N/A,FALSE,"C";"SmCap",#N/A,FALSE,"VAL1";"GulfCoast",#N/A,FALSE,"VAL1";"nav",#N/A,FALSE,"NAV";"Summary",#N/A,FALSE,"NAV"}</definedName>
    <definedName name="JJJBBB"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JJJBBB"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JJJJ"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jjjj" hidden="1">#REF!</definedName>
    <definedName name="jjjjj" localSheetId="73" hidden="1">{"Total",#N/A,FALSE,"Total Proved + Probable";"PDP",#N/A,FALSE,"Total Proved + Probable";"PNP",#N/A,FALSE,"Total Proved + Probable";"PUD",#N/A,FALSE,"Total Proved + Probable";"Prob",#N/A,FALSE,"Total Proved + Probable"}</definedName>
    <definedName name="jjjjj" hidden="1">{"Total",#N/A,FALSE,"Total Proved + Probable";"PDP",#N/A,FALSE,"Total Proved + Probable";"PNP",#N/A,FALSE,"Total Proved + Probable";"PUD",#N/A,FALSE,"Total Proved + Probable";"Prob",#N/A,FALSE,"Total Proved + Probable"}</definedName>
    <definedName name="jjjjjj" localSheetId="73" hidden="1">{"trademark1",#N/A,FALSE,"Trademark(s) and Trade Name(s)"}</definedName>
    <definedName name="jjjjjj" hidden="1">{"trademark1",#N/A,FALSE,"Trademark(s) and Trade Name(s)"}</definedName>
    <definedName name="jjjjjjj" localSheetId="73" hidden="1">{"histincome",#N/A,FALSE,"hyfins";"closing balance",#N/A,FALSE,"hyfins"}</definedName>
    <definedName name="jjjjjjj" hidden="1">{"histincome",#N/A,FALSE,"hyfins";"closing balance",#N/A,FALSE,"hyfins"}</definedName>
    <definedName name="jjjjjjjj" localSheetId="73" hidden="1">OFFSET(CompRange1Main,9,0,COUNTA(CompRange1Main)-COUNTA(#REF!),1)</definedName>
    <definedName name="jjjjjjjj" hidden="1">OFFSET(CompRange1Main,9,0,COUNTA(CompRange1Main)-COUNTA(#REF!),1)</definedName>
    <definedName name="JJJJJJJJ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JJJJJJJ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jjjjjjjjjj" localSheetId="7" hidden="1">#REF!</definedName>
    <definedName name="jjjjjjjjjjj" localSheetId="6" hidden="1">#REF!</definedName>
    <definedName name="jjjjjjjjjjj" localSheetId="25" hidden="1">#REF!</definedName>
    <definedName name="jjjjjjjjjjj" hidden="1">#REF!</definedName>
    <definedName name="JJJJJJJJJJJGGGG">#REF!</definedName>
    <definedName name="jjjk" localSheetId="73" hidden="1">{#N/A,#N/A,FALSE,"Aging Summary";#N/A,#N/A,FALSE,"Ratio Analysis";#N/A,#N/A,FALSE,"Test 120 Day Accts";#N/A,#N/A,FALSE,"Tickmarks"}</definedName>
    <definedName name="jjjk" hidden="1">{#N/A,#N/A,FALSE,"Aging Summary";#N/A,#N/A,FALSE,"Ratio Analysis";#N/A,#N/A,FALSE,"Test 120 Day Accts";#N/A,#N/A,FALSE,"Tickmarks"}</definedName>
    <definedName name="jjk" localSheetId="73" hidden="1">{#N/A,#N/A,FALSE,"Aging Summary";#N/A,#N/A,FALSE,"Ratio Analysis";#N/A,#N/A,FALSE,"Test 120 Day Accts";#N/A,#N/A,FALSE,"Tickmarks"}</definedName>
    <definedName name="jjk" hidden="1">{#N/A,#N/A,FALSE,"Aging Summary";#N/A,#N/A,FALSE,"Ratio Analysis";#N/A,#N/A,FALSE,"Test 120 Day Accts";#N/A,#N/A,FALSE,"Tickmarks"}</definedName>
    <definedName name="jjl" localSheetId="73" hidden="1">{"'표지'!$B$5"}</definedName>
    <definedName name="jjl" hidden="1">{"'표지'!$B$5"}</definedName>
    <definedName name="jjv" localSheetId="73" hidden="1">{#N/A,#N/A,FALSE,"Bank List";#N/A,#N/A,FALSE,"Entity List";#N/A,#N/A,FALSE,"Rate List"}</definedName>
    <definedName name="jjv" hidden="1">{#N/A,#N/A,FALSE,"Bank List";#N/A,#N/A,FALSE,"Entity List";#N/A,#N/A,FALSE,"Rate List"}</definedName>
    <definedName name="jk"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k"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jkfjk" localSheetId="73" hidden="1">{"'Demand Units'!$Z$2:$AF$53"}</definedName>
    <definedName name="jkfjk" hidden="1">{"'Demand Units'!$Z$2:$AF$53"}</definedName>
    <definedName name="jkhjhjk" localSheetId="73" hidden="1">{"Units A",#N/A,FALSE,"FY95SLS";"Units B",#N/A,FALSE,"FY95SLS"}</definedName>
    <definedName name="jkhjhjk" hidden="1">{"Units A",#N/A,FALSE,"FY95SLS";"Units B",#N/A,FALSE,"FY95SLS"}</definedName>
    <definedName name="jkhjkhlkj" localSheetId="73" hidden="1">{"Units A",#N/A,FALSE,"FY95SLS";"Units B",#N/A,FALSE,"FY95SLS"}</definedName>
    <definedName name="jkhjkhlkj" hidden="1">{"Units A",#N/A,FALSE,"FY95SLS";"Units B",#N/A,FALSE,"FY95SLS"}</definedName>
    <definedName name="jkjk" localSheetId="7" hidden="1">#REF!</definedName>
    <definedName name="jkjk" localSheetId="6" hidden="1">#REF!</definedName>
    <definedName name="jkjk" localSheetId="25" hidden="1">#REF!</definedName>
    <definedName name="jkjk" hidden="1">#REF!</definedName>
    <definedName name="jkjk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jkljkljlk" localSheetId="73" hidden="1">{"Units A",#N/A,FALSE,"FY95SLS";"Units B",#N/A,FALSE,"FY95SLS"}</definedName>
    <definedName name="jkjkljkljlk" hidden="1">{"Units A",#N/A,FALSE,"FY95SLS";"Units B",#N/A,FALSE,"FY95SLS"}</definedName>
    <definedName name="jkjlk" localSheetId="73" hidden="1">{"Sum WW A",#N/A,FALSE,"FY95SLS";"Sum WW B",#N/A,FALSE,"FY95SLS";"Sum US A",#N/A,FALSE,"FY95SLS";"Sum US B",#N/A,FALSE,"FY95SLS";"Sum US Bocg",#N/A,FALSE,"FY95SLS";"Sum Can A",#N/A,FALSE,"FY95SLS";"Sum Can B",#N/A,FALSE,"FY95SLS";"Sum Europe",#N/A,FALSE,"FY95SLS";"Sum Row",#N/A,FALSE,"FY95SLS"}</definedName>
    <definedName name="jkjlk" hidden="1">{"Sum WW A",#N/A,FALSE,"FY95SLS";"Sum WW B",#N/A,FALSE,"FY95SLS";"Sum US A",#N/A,FALSE,"FY95SLS";"Sum US B",#N/A,FALSE,"FY95SLS";"Sum US Bocg",#N/A,FALSE,"FY95SLS";"Sum Can A",#N/A,FALSE,"FY95SLS";"Sum Can B",#N/A,FALSE,"FY95SLS";"Sum Europe",#N/A,FALSE,"FY95SLS";"Sum Row",#N/A,FALSE,"FY95SLS"}</definedName>
    <definedName name="jkjlkj" localSheetId="73" hidden="1">{"Sum WW A",#N/A,FALSE,"FY95SLS";"Sum WW B",#N/A,FALSE,"FY95SLS";"Sum US A",#N/A,FALSE,"FY95SLS";"Sum US B",#N/A,FALSE,"FY95SLS";"Sum US Bocg",#N/A,FALSE,"FY95SLS";"Sum Can A",#N/A,FALSE,"FY95SLS";"Sum Can B",#N/A,FALSE,"FY95SLS";"Sum Europe",#N/A,FALSE,"FY95SLS";"Sum Row",#N/A,FALSE,"FY95SLS"}</definedName>
    <definedName name="jkjlkj" hidden="1">{"Sum WW A",#N/A,FALSE,"FY95SLS";"Sum WW B",#N/A,FALSE,"FY95SLS";"Sum US A",#N/A,FALSE,"FY95SLS";"Sum US B",#N/A,FALSE,"FY95SLS";"Sum US Bocg",#N/A,FALSE,"FY95SLS";"Sum Can A",#N/A,FALSE,"FY95SLS";"Sum Can B",#N/A,FALSE,"FY95SLS";"Sum Europe",#N/A,FALSE,"FY95SLS";"Sum Row",#N/A,FALSE,"FY95SLS"}</definedName>
    <definedName name="jkkjkljlkj" localSheetId="73" hidden="1">{"US Dollars",#N/A,TRUE,"PPD";"US Dollar",#N/A,TRUE,"Anaquest";"US Dollar",#N/A,TRUE,"Delta";"US Dollar",#N/A,TRUE,"INO"}</definedName>
    <definedName name="jkkjkljlkj" hidden="1">{"US Dollars",#N/A,TRUE,"PPD";"US Dollar",#N/A,TRUE,"Anaquest";"US Dollar",#N/A,TRUE,"Delta";"US Dollar",#N/A,TRUE,"INO"}</definedName>
    <definedName name="jkl" localSheetId="73" hidden="1">{#N/A,#N/A,FALSE,"Aging Summary";#N/A,#N/A,FALSE,"Ratio Analysis";#N/A,#N/A,FALSE,"Test 120 Day Accts";#N/A,#N/A,FALSE,"Tickmarks"}</definedName>
    <definedName name="jkl" hidden="1">{#N/A,#N/A,FALSE,"Aging Summary";#N/A,#N/A,FALSE,"Ratio Analysis";#N/A,#N/A,FALSE,"Test 120 Day Accts";#N/A,#N/A,FALSE,"Tickmarks"}</definedName>
    <definedName name="jk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kl" localSheetId="73" hidden="1">{"Sum WW A",#N/A,FALSE,"FY95SLS";"Sum WW B",#N/A,FALSE,"FY95SLS";"Sum US A",#N/A,FALSE,"FY95SLS";"Sum US B",#N/A,FALSE,"FY95SLS";"Sum US Bocg",#N/A,FALSE,"FY95SLS";"Sum Can A",#N/A,FALSE,"FY95SLS";"Sum Can B",#N/A,FALSE,"FY95SLS";"Sum Europe",#N/A,FALSE,"FY95SLS";"Sum Row",#N/A,FALSE,"FY95SLS"}</definedName>
    <definedName name="jkljkl" hidden="1">{"Sum WW A",#N/A,FALSE,"FY95SLS";"Sum WW B",#N/A,FALSE,"FY95SLS";"Sum US A",#N/A,FALSE,"FY95SLS";"Sum US B",#N/A,FALSE,"FY95SLS";"Sum US Bocg",#N/A,FALSE,"FY95SLS";"Sum Can A",#N/A,FALSE,"FY95SLS";"Sum Can B",#N/A,FALSE,"FY95SLS";"Sum Europe",#N/A,FALSE,"FY95SLS";"Sum Row",#N/A,FALSE,"FY95SLS"}</definedName>
    <definedName name="jkljklj" localSheetId="73" hidden="1">{"Sum WW A",#N/A,FALSE,"FY95SLS";"Sum WW B",#N/A,FALSE,"FY95SLS";"Sum US A",#N/A,FALSE,"FY95SLS";"Sum US B",#N/A,FALSE,"FY95SLS";"Sum US Bocg",#N/A,FALSE,"FY95SLS";"Sum Can A",#N/A,FALSE,"FY95SLS";"Sum Can B",#N/A,FALSE,"FY95SLS";"Sum Europe",#N/A,FALSE,"FY95SLS";"Sum Row",#N/A,FALSE,"FY95SLS"}</definedName>
    <definedName name="jkljklj" hidden="1">{"Sum WW A",#N/A,FALSE,"FY95SLS";"Sum WW B",#N/A,FALSE,"FY95SLS";"Sum US A",#N/A,FALSE,"FY95SLS";"Sum US B",#N/A,FALSE,"FY95SLS";"Sum US Bocg",#N/A,FALSE,"FY95SLS";"Sum Can A",#N/A,FALSE,"FY95SLS";"Sum Can B",#N/A,FALSE,"FY95SLS";"Sum Europe",#N/A,FALSE,"FY95SLS";"Sum Row",#N/A,FALSE,"FY95SLS"}</definedName>
    <definedName name="jkljl" localSheetId="73" hidden="1">{"Units A",#N/A,FALSE,"FY95SLS";"Units B",#N/A,FALSE,"FY95SLS"}</definedName>
    <definedName name="jkljl" hidden="1">{"Units A",#N/A,FALSE,"FY95SLS";"Units B",#N/A,FALSE,"FY95SLS"}</definedName>
    <definedName name="jkljl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l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jljlk" localSheetId="73" hidden="1">{"Monthly6Q",#N/A,FALSE,"0614ESL"}</definedName>
    <definedName name="jkljljlk" hidden="1">{"Monthly6Q",#N/A,FALSE,"0614ESL"}</definedName>
    <definedName name="jkljlk" localSheetId="73" hidden="1">{"Sum WW A",#N/A,FALSE,"FY95SLS";"Sum WW B",#N/A,FALSE,"FY95SLS";"Sum US A",#N/A,FALSE,"FY95SLS";"Sum US B",#N/A,FALSE,"FY95SLS";"Sum US Bocg",#N/A,FALSE,"FY95SLS";"Sum Can A",#N/A,FALSE,"FY95SLS";"Sum Can B",#N/A,FALSE,"FY95SLS";"Sum Europe",#N/A,FALSE,"FY95SLS";"Sum Row",#N/A,FALSE,"FY95SLS"}</definedName>
    <definedName name="jkljlk" hidden="1">{"Sum WW A",#N/A,FALSE,"FY95SLS";"Sum WW B",#N/A,FALSE,"FY95SLS";"Sum US A",#N/A,FALSE,"FY95SLS";"Sum US B",#N/A,FALSE,"FY95SLS";"Sum US Bocg",#N/A,FALSE,"FY95SLS";"Sum Can A",#N/A,FALSE,"FY95SLS";"Sum Can B",#N/A,FALSE,"FY95SLS";"Sum Europe",#N/A,FALSE,"FY95SLS";"Sum Row",#N/A,FALSE,"FY95SLS"}</definedName>
    <definedName name="jkljlk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jlk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lkj" localSheetId="73" hidden="1">{"Units A",#N/A,FALSE,"FY95SLS";"Units B",#N/A,FALSE,"FY95SLS"}</definedName>
    <definedName name="jklkj" hidden="1">{"Units A",#N/A,FALSE,"FY95SLS";"Units B",#N/A,FALSE,"FY95SLS"}</definedName>
    <definedName name="jklkjkj" localSheetId="73" hidden="1">{"Units A",#N/A,FALSE,"FY95SLS";"Units B",#N/A,FALSE,"FY95SLS"}</definedName>
    <definedName name="jklkjkj" hidden="1">{"Units A",#N/A,FALSE,"FY95SLS";"Units B",#N/A,FALSE,"FY95SLS"}</definedName>
    <definedName name="jkll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l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klñ" localSheetId="73" hidden="1">{"DetallexDep",#N/A,FALSE,"Giovanna (x DEPT)"}</definedName>
    <definedName name="jklñ" hidden="1">{"DetallexDep",#N/A,FALSE,"Giovanna (x DEPT)"}</definedName>
    <definedName name="jkq" localSheetId="73" hidden="1">{#N/A,#N/A,FALSE,"LLAVE";#N/A,#N/A,FALSE,"EERR";#N/A,#N/A,FALSE,"ESP";#N/A,#N/A,FALSE,"EOAF";#N/A,#N/A,FALSE,"CASH";#N/A,#N/A,FALSE,"FINANZAS";#N/A,#N/A,FALSE,"DEUDA";#N/A,#N/A,FALSE,"INVERSION";#N/A,#N/A,FALSE,"PERSONAL"}</definedName>
    <definedName name="jkq" hidden="1">{#N/A,#N/A,FALSE,"LLAVE";#N/A,#N/A,FALSE,"EERR";#N/A,#N/A,FALSE,"ESP";#N/A,#N/A,FALSE,"EOAF";#N/A,#N/A,FALSE,"CASH";#N/A,#N/A,FALSE,"FINANZAS";#N/A,#N/A,FALSE,"DEUDA";#N/A,#N/A,FALSE,"INVERSION";#N/A,#N/A,FALSE,"PERSONAL"}</definedName>
    <definedName name="jkr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r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ks" localSheetId="73" hidden="1">{#N/A,#N/A,FALSE,"Aging Summary";#N/A,#N/A,FALSE,"Ratio Analysis";#N/A,#N/A,FALSE,"Test 120 Day Accts";#N/A,#N/A,FALSE,"Tickmarks"}</definedName>
    <definedName name="jks" hidden="1">{#N/A,#N/A,FALSE,"Aging Summary";#N/A,#N/A,FALSE,"Ratio Analysis";#N/A,#N/A,FALSE,"Test 120 Day Accts";#N/A,#N/A,FALSE,"Tickmarks"}</definedName>
    <definedName name="jljlkj" localSheetId="73" hidden="1">{"Pound Sterling",#N/A,TRUE,"PPD";"Pound Sterling",#N/A,TRUE,"Anaquest";"Pound Sterling",#N/A,TRUE,"Delta";"Pound Sterling",#N/A,TRUE,"INO"}</definedName>
    <definedName name="jljlkj" hidden="1">{"Pound Sterling",#N/A,TRUE,"PPD";"Pound Sterling",#N/A,TRUE,"Anaquest";"Pound Sterling",#N/A,TRUE,"Delta";"Pound Sterling",#N/A,TRUE,"INO"}</definedName>
    <definedName name="jlkjkjl" localSheetId="73" hidden="1">{"Units A",#N/A,FALSE,"FY95SLS";"Units B",#N/A,FALSE,"FY95SLS"}</definedName>
    <definedName name="jlkjkjl" hidden="1">{"Units A",#N/A,FALSE,"FY95SLS";"Units B",#N/A,FALSE,"FY95SLS"}</definedName>
    <definedName name="JMLSDGMLSQ"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MLSDGMLSQ"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jn" localSheetId="73" hidden="1">{#N/A,#N/A,FALSE,"Global by BU";#N/A,#N/A,FALSE,"U.S. by BU";#N/A,#N/A,FALSE,"Canada by BU";#N/A,#N/A,FALSE,"Europe by BU";#N/A,#N/A,FALSE,"Asia by BU";#N/A,#N/A,FALSE,"Cala by BU"}</definedName>
    <definedName name="jn" hidden="1">{#N/A,#N/A,FALSE,"Global by BU";#N/A,#N/A,FALSE,"U.S. by BU";#N/A,#N/A,FALSE,"Canada by BU";#N/A,#N/A,FALSE,"Europe by BU";#N/A,#N/A,FALSE,"Asia by BU";#N/A,#N/A,FALSE,"Cala by BU"}</definedName>
    <definedName name="jnkvcnklvcxlñkflkfdioerkjfioerw"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jnkvcnklvcxlñkflkfdioerkjfioerw"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jo" localSheetId="73" hidden="1">{#N/A,#N/A,FALSE,"Calculator"}</definedName>
    <definedName name="jo" hidden="1">{#N/A,#N/A,FALSE,"Calculator"}</definedName>
    <definedName name="jo_1" localSheetId="73" hidden="1">{#N/A,#N/A,FALSE,"Calculator"}</definedName>
    <definedName name="jo_1" hidden="1">{#N/A,#N/A,FALSE,"Calculator"}</definedName>
    <definedName name="jo_2" localSheetId="73" hidden="1">{#N/A,#N/A,FALSE,"Calculator"}</definedName>
    <definedName name="jo_2" hidden="1">{#N/A,#N/A,FALSE,"Calculator"}</definedName>
    <definedName name="jo_3" localSheetId="73" hidden="1">{#N/A,#N/A,FALSE,"Calculator"}</definedName>
    <definedName name="jo_3" hidden="1">{#N/A,#N/A,FALSE,"Calculator"}</definedName>
    <definedName name="jo_4" localSheetId="73" hidden="1">{#N/A,#N/A,FALSE,"Calculator"}</definedName>
    <definedName name="jo_4" hidden="1">{#N/A,#N/A,FALSE,"Calculator"}</definedName>
    <definedName name="jo_5" localSheetId="73" hidden="1">{#N/A,#N/A,FALSE,"Calculator"}</definedName>
    <definedName name="jo_5" hidden="1">{#N/A,#N/A,FALSE,"Calculator"}</definedName>
    <definedName name="jo1a" localSheetId="73" hidden="1">{#N/A,#N/A,FALSE,"Calculator"}</definedName>
    <definedName name="jo1a" hidden="1">{#N/A,#N/A,FALSE,"Calculator"}</definedName>
    <definedName name="jo1a_1" localSheetId="73" hidden="1">{#N/A,#N/A,FALSE,"Calculator"}</definedName>
    <definedName name="jo1a_1" hidden="1">{#N/A,#N/A,FALSE,"Calculator"}</definedName>
    <definedName name="jo1a_2" localSheetId="73" hidden="1">{#N/A,#N/A,FALSE,"Calculator"}</definedName>
    <definedName name="jo1a_2" hidden="1">{#N/A,#N/A,FALSE,"Calculator"}</definedName>
    <definedName name="jo1a_3" localSheetId="73" hidden="1">{#N/A,#N/A,FALSE,"Calculator"}</definedName>
    <definedName name="jo1a_3" hidden="1">{#N/A,#N/A,FALSE,"Calculator"}</definedName>
    <definedName name="jo1a_4" localSheetId="73" hidden="1">{#N/A,#N/A,FALSE,"Calculator"}</definedName>
    <definedName name="jo1a_4" hidden="1">{#N/A,#N/A,FALSE,"Calculator"}</definedName>
    <definedName name="jo1a_5" localSheetId="73" hidden="1">{#N/A,#N/A,FALSE,"Calculator"}</definedName>
    <definedName name="jo1a_5" hidden="1">{#N/A,#N/A,FALSE,"Calculator"}</definedName>
    <definedName name="joa" localSheetId="73" hidden="1">{#N/A,#N/A,FALSE,"Calculator"}</definedName>
    <definedName name="joa" hidden="1">{#N/A,#N/A,FALSE,"Calculator"}</definedName>
    <definedName name="joa_1" localSheetId="73" hidden="1">{#N/A,#N/A,FALSE,"Calculator"}</definedName>
    <definedName name="joa_1" hidden="1">{#N/A,#N/A,FALSE,"Calculator"}</definedName>
    <definedName name="joa_2" localSheetId="73" hidden="1">{#N/A,#N/A,FALSE,"Calculator"}</definedName>
    <definedName name="joa_2" hidden="1">{#N/A,#N/A,FALSE,"Calculator"}</definedName>
    <definedName name="joa_3" localSheetId="73" hidden="1">{#N/A,#N/A,FALSE,"Calculator"}</definedName>
    <definedName name="joa_3" hidden="1">{#N/A,#N/A,FALSE,"Calculator"}</definedName>
    <definedName name="joa_4" localSheetId="73" hidden="1">{#N/A,#N/A,FALSE,"Calculator"}</definedName>
    <definedName name="joa_4" hidden="1">{#N/A,#N/A,FALSE,"Calculator"}</definedName>
    <definedName name="joa_5" localSheetId="73" hidden="1">{#N/A,#N/A,FALSE,"Calculator"}</definedName>
    <definedName name="joa_5" hidden="1">{#N/A,#N/A,FALSE,"Calculator"}</definedName>
    <definedName name="Job">#REF!</definedName>
    <definedName name="Job_Number">#REF!</definedName>
    <definedName name="JobID">#REF!</definedName>
    <definedName name="JobTotal_ColumnC">#REF!</definedName>
    <definedName name="JobTotal_ColumnD">#REF!</definedName>
    <definedName name="JobTotal_ColumnE">#REF!</definedName>
    <definedName name="JobTotal_ColumnH">#REF!</definedName>
    <definedName name="JobTotal_ColumnI">#REF!</definedName>
    <definedName name="JobTotal_ColumnJ">#REF!</definedName>
    <definedName name="JobTotal_ColumnK">#REF!</definedName>
    <definedName name="JobTotal_ColumnM">#REF!</definedName>
    <definedName name="JobType.pid">#REF!</definedName>
    <definedName name="joe" localSheetId="73" hidden="1">{#N/A,#N/A,FALSE,"Calculator"}</definedName>
    <definedName name="joe" hidden="1">{#N/A,#N/A,FALSE,"Calculator"}</definedName>
    <definedName name="joe_1" localSheetId="73" hidden="1">{#N/A,#N/A,FALSE,"Calculator"}</definedName>
    <definedName name="joe_1" hidden="1">{#N/A,#N/A,FALSE,"Calculator"}</definedName>
    <definedName name="joe_2" localSheetId="73" hidden="1">{#N/A,#N/A,FALSE,"Calculator"}</definedName>
    <definedName name="joe_2" hidden="1">{#N/A,#N/A,FALSE,"Calculator"}</definedName>
    <definedName name="joe_3" localSheetId="73" hidden="1">{#N/A,#N/A,FALSE,"Calculator"}</definedName>
    <definedName name="joe_3" hidden="1">{#N/A,#N/A,FALSE,"Calculator"}</definedName>
    <definedName name="john" localSheetId="73" hidden="1">{"'Inventory &amp; Anal-Cur Wkbk'!$A$7:$AP$71"}</definedName>
    <definedName name="john" hidden="1">{"'Inventory &amp; Anal-Cur Wkbk'!$A$7:$AP$71"}</definedName>
    <definedName name="jon"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jon"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jop" localSheetId="73" hidden="1">{#N/A,#N/A,FALSE,"Calculator"}</definedName>
    <definedName name="jop" hidden="1">{#N/A,#N/A,FALSE,"Calculator"}</definedName>
    <definedName name="jop_1" localSheetId="73" hidden="1">{#N/A,#N/A,FALSE,"Calculator"}</definedName>
    <definedName name="jop_1" hidden="1">{#N/A,#N/A,FALSE,"Calculator"}</definedName>
    <definedName name="jop_2" localSheetId="73" hidden="1">{#N/A,#N/A,FALSE,"Calculator"}</definedName>
    <definedName name="jop_2" hidden="1">{#N/A,#N/A,FALSE,"Calculator"}</definedName>
    <definedName name="jop_3" localSheetId="73" hidden="1">{#N/A,#N/A,FALSE,"Calculator"}</definedName>
    <definedName name="jop_3" hidden="1">{#N/A,#N/A,FALSE,"Calculator"}</definedName>
    <definedName name="jop_4" localSheetId="73" hidden="1">{#N/A,#N/A,FALSE,"Calculator"}</definedName>
    <definedName name="jop_4" hidden="1">{#N/A,#N/A,FALSE,"Calculator"}</definedName>
    <definedName name="jop_5" localSheetId="73" hidden="1">{#N/A,#N/A,FALSE,"Calculator"}</definedName>
    <definedName name="jop_5" hidden="1">{#N/A,#N/A,FALSE,"Calculator"}</definedName>
    <definedName name="jopa" localSheetId="73" hidden="1">{#N/A,#N/A,FALSE,"Calculator"}</definedName>
    <definedName name="jopa" hidden="1">{#N/A,#N/A,FALSE,"Calculator"}</definedName>
    <definedName name="jopa_1" localSheetId="73" hidden="1">{#N/A,#N/A,FALSE,"Calculator"}</definedName>
    <definedName name="jopa_1" hidden="1">{#N/A,#N/A,FALSE,"Calculator"}</definedName>
    <definedName name="jopa_2" localSheetId="73" hidden="1">{#N/A,#N/A,FALSE,"Calculator"}</definedName>
    <definedName name="jopa_2" hidden="1">{#N/A,#N/A,FALSE,"Calculator"}</definedName>
    <definedName name="jopa_3" localSheetId="73" hidden="1">{#N/A,#N/A,FALSE,"Calculator"}</definedName>
    <definedName name="jopa_3" hidden="1">{#N/A,#N/A,FALSE,"Calculator"}</definedName>
    <definedName name="jopa_4" localSheetId="73" hidden="1">{#N/A,#N/A,FALSE,"Calculator"}</definedName>
    <definedName name="jopa_4" hidden="1">{#N/A,#N/A,FALSE,"Calculator"}</definedName>
    <definedName name="jopa_5" localSheetId="73" hidden="1">{#N/A,#N/A,FALSE,"Calculator"}</definedName>
    <definedName name="jopa_5" hidden="1">{#N/A,#N/A,FALSE,"Calculator"}</definedName>
    <definedName name="jorge" localSheetId="73" hidden="1">{#N/A,#N/A,TRUE,"GRAND TOTAL";#N/A,#N/A,TRUE,"SAM'S";#N/A,#N/A,TRUE,"SUPERCENTER";#N/A,#N/A,TRUE,"MEXICO";#N/A,#N/A,TRUE,"FOOD";#N/A,#N/A,TRUE,"TOTAL WITHOUT CIFRA TAB"}</definedName>
    <definedName name="jorge" hidden="1">{#N/A,#N/A,TRUE,"GRAND TOTAL";#N/A,#N/A,TRUE,"SAM'S";#N/A,#N/A,TRUE,"SUPERCENTER";#N/A,#N/A,TRUE,"MEXICO";#N/A,#N/A,TRUE,"FOOD";#N/A,#N/A,TRUE,"TOTAL WITHOUT CIFRA TAB"}</definedName>
    <definedName name="jpcy1">#REF!</definedName>
    <definedName name="jpfx1">#REF!</definedName>
    <definedName name="JRNL">#REF!</definedName>
    <definedName name="jrtrte" localSheetId="73" hidden="1">{#N/A,#N/A,FALSE,"Aging Summary";#N/A,#N/A,FALSE,"Ratio Analysis";#N/A,#N/A,FALSE,"Test 120 Day Accts";#N/A,#N/A,FALSE,"Tickmarks"}</definedName>
    <definedName name="jrtrte" hidden="1">{#N/A,#N/A,FALSE,"Aging Summary";#N/A,#N/A,FALSE,"Ratio Analysis";#N/A,#N/A,FALSE,"Test 120 Day Accts";#N/A,#N/A,FALSE,"Tickmarks"}</definedName>
    <definedName name="JSHSDJH" localSheetId="73" hidden="1">{#N/A,#N/A,TRUE,"Capa";#N/A,#N/A,TRUE,"Assumptions";#N/A,#N/A,TRUE,"R$LEG_Renda";#N/A,#N/A,TRUE,"USDLEG_Renda";#N/A,#N/A,TRUE,"GAAP_Renda";#N/A,#N/A,TRUE,"CUSTO";#N/A,#N/A,TRUE,"R$Comp";#N/A,#N/A,TRUE,"R$LEG_OE";#N/A,#N/A,TRUE,"USDLEG_OE";#N/A,#N/A,TRUE,"GAAP_OE";#N/A,#N/A,TRUE,"OIDLEGR$";#N/A,#N/A,TRUE,"OIDLEGUSD";#N/A,#N/A,TRUE,"OIDLEGGAAP"}</definedName>
    <definedName name="JSHSDJH" hidden="1">{#N/A,#N/A,TRUE,"Capa";#N/A,#N/A,TRUE,"Assumptions";#N/A,#N/A,TRUE,"R$LEG_Renda";#N/A,#N/A,TRUE,"USDLEG_Renda";#N/A,#N/A,TRUE,"GAAP_Renda";#N/A,#N/A,TRUE,"CUSTO";#N/A,#N/A,TRUE,"R$Comp";#N/A,#N/A,TRUE,"R$LEG_OE";#N/A,#N/A,TRUE,"USDLEG_OE";#N/A,#N/A,TRUE,"GAAP_OE";#N/A,#N/A,TRUE,"OIDLEGR$";#N/A,#N/A,TRUE,"OIDLEGUSD";#N/A,#N/A,TRUE,"OIDLEGGAAP"}</definedName>
    <definedName name="JSHSDJH_1" localSheetId="73" hidden="1">{#N/A,#N/A,TRUE,"Capa";#N/A,#N/A,TRUE,"Assumptions";#N/A,#N/A,TRUE,"R$LEG_Renda";#N/A,#N/A,TRUE,"USDLEG_Renda";#N/A,#N/A,TRUE,"GAAP_Renda";#N/A,#N/A,TRUE,"CUSTO";#N/A,#N/A,TRUE,"R$Comp";#N/A,#N/A,TRUE,"R$LEG_OE";#N/A,#N/A,TRUE,"USDLEG_OE";#N/A,#N/A,TRUE,"GAAP_OE";#N/A,#N/A,TRUE,"OIDLEGR$";#N/A,#N/A,TRUE,"OIDLEGUSD";#N/A,#N/A,TRUE,"OIDLEGGAAP"}</definedName>
    <definedName name="JSHSDJH_1" hidden="1">{#N/A,#N/A,TRUE,"Capa";#N/A,#N/A,TRUE,"Assumptions";#N/A,#N/A,TRUE,"R$LEG_Renda";#N/A,#N/A,TRUE,"USDLEG_Renda";#N/A,#N/A,TRUE,"GAAP_Renda";#N/A,#N/A,TRUE,"CUSTO";#N/A,#N/A,TRUE,"R$Comp";#N/A,#N/A,TRUE,"R$LEG_OE";#N/A,#N/A,TRUE,"USDLEG_OE";#N/A,#N/A,TRUE,"GAAP_OE";#N/A,#N/A,TRUE,"OIDLEGR$";#N/A,#N/A,TRUE,"OIDLEGUSD";#N/A,#N/A,TRUE,"OIDLEGGAAP"}</definedName>
    <definedName name="jskljsljslk" localSheetId="7" hidden="1">TextRefCopy1</definedName>
    <definedName name="jskljsljslk" localSheetId="6" hidden="1">TextRefCopy1</definedName>
    <definedName name="jskljsljslk" localSheetId="9" hidden="1">TextRefCopy1</definedName>
    <definedName name="jskljsljslk" localSheetId="10" hidden="1">TextRefCopy1</definedName>
    <definedName name="jskljsljslk" localSheetId="11" hidden="1">TextRefCopy1</definedName>
    <definedName name="jskljsljslk" localSheetId="15" hidden="1">TextRefCopy1</definedName>
    <definedName name="jskljsljslk" localSheetId="27" hidden="1">TextRefCopy1</definedName>
    <definedName name="jskljsljslk" localSheetId="17" hidden="1">TextRefCopy1</definedName>
    <definedName name="jskljsljslk" localSheetId="16" hidden="1">TextRefCopy1</definedName>
    <definedName name="jskljsljslk" localSheetId="18" hidden="1">TextRefCopy1</definedName>
    <definedName name="jskljsljslk" localSheetId="19" hidden="1">TextRefCopy1</definedName>
    <definedName name="jskljsljslk" localSheetId="20" hidden="1">TextRefCopy1</definedName>
    <definedName name="jskljsljslk" localSheetId="22" hidden="1">TextRefCopy1</definedName>
    <definedName name="jskljsljslk" localSheetId="23" hidden="1">TextRefCopy1</definedName>
    <definedName name="jskljsljslk" localSheetId="25" hidden="1">TextRefCopy1</definedName>
    <definedName name="jskljsljslk" localSheetId="0" hidden="1">TextRefCopy1</definedName>
    <definedName name="jskljsljslk" localSheetId="33" hidden="1">TextRefCopy1</definedName>
    <definedName name="jskljsljslk" localSheetId="29" hidden="1">TextRefCopy1</definedName>
    <definedName name="jskljsljslk" localSheetId="36" hidden="1">TextRefCopy1</definedName>
    <definedName name="jskljsljslk" localSheetId="32" hidden="1">TextRefCopy1</definedName>
    <definedName name="jskljsljslk" localSheetId="40" hidden="1">TextRefCopy1</definedName>
    <definedName name="jskljsljslk" localSheetId="41" hidden="1">TextRefCopy1</definedName>
    <definedName name="jskljsljslk" localSheetId="43" hidden="1">TextRefCopy1</definedName>
    <definedName name="jskljsljslk" localSheetId="44" hidden="1">TextRefCopy1</definedName>
    <definedName name="jskljsljslk" localSheetId="45" hidden="1">TextRefCopy1</definedName>
    <definedName name="jskljsljslk" localSheetId="46" hidden="1">TextRefCopy1</definedName>
    <definedName name="jskljsljslk" localSheetId="47" hidden="1">TextRefCopy1</definedName>
    <definedName name="jskljsljslk" localSheetId="50" hidden="1">TextRefCopy1</definedName>
    <definedName name="jskljsljslk" localSheetId="52" hidden="1">TextRefCopy1</definedName>
    <definedName name="jskljsljslk" localSheetId="73" hidden="1">TextRefCopy1</definedName>
    <definedName name="jskljsljslk" localSheetId="69" hidden="1">TextRefCopy1</definedName>
    <definedName name="jskljsljslk" localSheetId="72" hidden="1">TextRefCopy1</definedName>
    <definedName name="jskljsljslk" localSheetId="64" hidden="1">TextRefCopy1</definedName>
    <definedName name="jskljsljslk" localSheetId="5" hidden="1">TextRefCopy1</definedName>
    <definedName name="jskljsljslk" localSheetId="57" hidden="1">TextRefCopy1</definedName>
    <definedName name="jskljsljslk" localSheetId="58" hidden="1">TextRefCopy1</definedName>
    <definedName name="jskljsljslk" localSheetId="59" hidden="1">TextRefCopy1</definedName>
    <definedName name="jskljsljslk" localSheetId="60" hidden="1">TextRefCopy1</definedName>
    <definedName name="jskljsljslk" localSheetId="2" hidden="1">TextRefCopy1</definedName>
    <definedName name="jskljsljslk" localSheetId="1" hidden="1">TextRefCopy1</definedName>
    <definedName name="jskljsljslk" hidden="1">TextRefCopy1</definedName>
    <definedName name="JSS_EDW">#REF!</definedName>
    <definedName name="jt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htrh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trh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rhyt" localSheetId="73" hidden="1">{"US Dollars",#N/A,TRUE,"PPD";"US Dollar",#N/A,TRUE,"Anaquest";"US Dollar",#N/A,TRUE,"Delta";"US Dollar",#N/A,TRUE,"INO"}</definedName>
    <definedName name="jtrhyt" hidden="1">{"US Dollars",#N/A,TRUE,"PPD";"US Dollar",#N/A,TRUE,"Anaquest";"US Dollar",#N/A,TRUE,"Delta";"US Dollar",#N/A,TRUE,"INO"}</definedName>
    <definedName name="jtrjtrh" localSheetId="73" hidden="1">{"Pound Sterling",#N/A,TRUE,"PPD";"Pound Sterling",#N/A,TRUE,"Anaquest";"Pound Sterling",#N/A,TRUE,"Delta";"Pound Sterling",#N/A,TRUE,"INO"}</definedName>
    <definedName name="jtrjtrh" hidden="1">{"Pound Sterling",#N/A,TRUE,"PPD";"Pound Sterling",#N/A,TRUE,"Anaquest";"Pound Sterling",#N/A,TRUE,"Delta";"Pound Sterling",#N/A,TRUE,"INO"}</definedName>
    <definedName name="jtrjt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jt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jtryw" localSheetId="73" hidden="1">{"Pound Sterling",#N/A,TRUE,"PPD";"Pound Sterling",#N/A,TRUE,"Anaquest";"Pound Sterling",#N/A,TRUE,"Delta";"Pound Sterling",#N/A,TRUE,"INO"}</definedName>
    <definedName name="jtryw" hidden="1">{"Pound Sterling",#N/A,TRUE,"PPD";"Pound Sterling",#N/A,TRUE,"Anaquest";"Pound Sterling",#N/A,TRUE,"Delta";"Pound Sterling",#N/A,TRUE,"INO"}</definedName>
    <definedName name="jtu" localSheetId="73" hidden="1">{"Pound Sterling",#N/A,TRUE,"PPD";"Pound Sterling",#N/A,TRUE,"Anaquest";"Pound Sterling",#N/A,TRUE,"Delta";"Pound Sterling",#N/A,TRUE,"INO"}</definedName>
    <definedName name="jtu" hidden="1">{"Pound Sterling",#N/A,TRUE,"PPD";"Pound Sterling",#N/A,TRUE,"Anaquest";"Pound Sterling",#N/A,TRUE,"Delta";"Pound Sterling",#N/A,TRUE,"INO"}</definedName>
    <definedName name="jtwhrtywe" localSheetId="73" hidden="1">{"Pound Sterling",#N/A,TRUE,"PPD";"Pound Sterling",#N/A,TRUE,"Anaquest";"Pound Sterling",#N/A,TRUE,"Delta";"Pound Sterling",#N/A,TRUE,"INO"}</definedName>
    <definedName name="jtwhrtywe" hidden="1">{"Pound Sterling",#N/A,TRUE,"PPD";"Pound Sterling",#N/A,TRUE,"Anaquest";"Pound Sterling",#N/A,TRUE,"Delta";"Pound Sterling",#N/A,TRUE,"INO"}</definedName>
    <definedName name="jtyj" localSheetId="73" hidden="1">{"Units A",#N/A,FALSE,"FY95SLS";"Units B",#N/A,FALSE,"FY95SLS"}</definedName>
    <definedName name="jtyj" hidden="1">{"Units A",#N/A,FALSE,"FY95SLS";"Units B",#N/A,FALSE,"FY95SLS"}</definedName>
    <definedName name="jtyjtjutr" localSheetId="73" hidden="1">{"Units A",#N/A,FALSE,"FY95SLS";"Units B",#N/A,FALSE,"FY95SLS"}</definedName>
    <definedName name="jtyjtjutr" hidden="1">{"Units A",#N/A,FALSE,"FY95SLS";"Units B",#N/A,FALSE,"FY95SLS"}</definedName>
    <definedName name="jtyju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u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tyjwryj" localSheetId="73" hidden="1">{"Sum WW A",#N/A,FALSE,"FY95SLS";"Sum WW B",#N/A,FALSE,"FY95SLS";"Sum US A",#N/A,FALSE,"FY95SLS";"Sum US B",#N/A,FALSE,"FY95SLS";"Sum US Bocg",#N/A,FALSE,"FY95SLS";"Sum Can A",#N/A,FALSE,"FY95SLS";"Sum Can B",#N/A,FALSE,"FY95SLS";"Sum Europe",#N/A,FALSE,"FY95SLS";"Sum Row",#N/A,FALSE,"FY95SLS"}</definedName>
    <definedName name="jtyjwryj" hidden="1">{"Sum WW A",#N/A,FALSE,"FY95SLS";"Sum WW B",#N/A,FALSE,"FY95SLS";"Sum US A",#N/A,FALSE,"FY95SLS";"Sum US B",#N/A,FALSE,"FY95SLS";"Sum US Bocg",#N/A,FALSE,"FY95SLS";"Sum Can A",#N/A,FALSE,"FY95SLS";"Sum Can B",#N/A,FALSE,"FY95SLS";"Sum Europe",#N/A,FALSE,"FY95SLS";"Sum Row",#N/A,FALSE,"FY95SLS"}</definedName>
    <definedName name="JU_CKREQ">#REF!</definedName>
    <definedName name="JU_SCHED">#REF!</definedName>
    <definedName name="Juan" localSheetId="73" hidden="1">{"Sum WW A",#N/A,FALSE,"FY95SLS";"Sum WW B",#N/A,FALSE,"FY95SLS";"Sum US A",#N/A,FALSE,"FY95SLS";"Sum US B",#N/A,FALSE,"FY95SLS";"Sum US Bocg",#N/A,FALSE,"FY95SLS";"Sum Can A",#N/A,FALSE,"FY95SLS";"Sum Can B",#N/A,FALSE,"FY95SLS";"Sum Europe",#N/A,FALSE,"FY95SLS";"Sum Row",#N/A,FALSE,"FY95SLS"}</definedName>
    <definedName name="Juan" hidden="1">{"Sum WW A",#N/A,FALSE,"FY95SLS";"Sum WW B",#N/A,FALSE,"FY95SLS";"Sum US A",#N/A,FALSE,"FY95SLS";"Sum US B",#N/A,FALSE,"FY95SLS";"Sum US Bocg",#N/A,FALSE,"FY95SLS";"Sum Can A",#N/A,FALSE,"FY95SLS";"Sum Can B",#N/A,FALSE,"FY95SLS";"Sum Europe",#N/A,FALSE,"FY95SLS";"Sum Row",#N/A,FALSE,"FY95SLS"}</definedName>
    <definedName name="juan1"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1"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2"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2"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4"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4"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juan5"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an5"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judy" localSheetId="73" hidden="1">{#N/A,#N/A,FALSE,"Pharm";#N/A,#N/A,FALSE,"WWCM"}</definedName>
    <definedName name="judy" hidden="1">{#N/A,#N/A,FALSE,"Pharm";#N/A,#N/A,FALSE,"WWCM"}</definedName>
    <definedName name="judy1" localSheetId="73" hidden="1">{#N/A,#N/A,FALSE,"Pharm";#N/A,#N/A,FALSE,"WWCM"}</definedName>
    <definedName name="judy1" hidden="1">{#N/A,#N/A,FALSE,"Pharm";#N/A,#N/A,FALSE,"WWCM"}</definedName>
    <definedName name="jufn" localSheetId="73" hidden="1">{"stepel",#N/A,FALSE,"AHFSTEP"}</definedName>
    <definedName name="jufn" hidden="1">{"stepel",#N/A,FALSE,"AHFSTEP"}</definedName>
    <definedName name="JUKE">#REF!</definedName>
    <definedName name="jul">#REF!</definedName>
    <definedName name="Julio" localSheetId="73" hidden="1">{#N/A,#N/A,FALSE,"Hip.Bas";#N/A,#N/A,FALSE,"ventas";#N/A,#N/A,FALSE,"ingre-Año";#N/A,#N/A,FALSE,"ventas-Año";#N/A,#N/A,FALSE,"Costepro";#N/A,#N/A,FALSE,"inversion";#N/A,#N/A,FALSE,"personal";#N/A,#N/A,FALSE,"Gastos-V";#N/A,#N/A,FALSE,"Circulante";#N/A,#N/A,FALSE,"CONSOLI";#N/A,#N/A,FALSE,"Es-Fin";#N/A,#N/A,FALSE,"Margen-P"}</definedName>
    <definedName name="Julio" hidden="1">{#N/A,#N/A,FALSE,"Hip.Bas";#N/A,#N/A,FALSE,"ventas";#N/A,#N/A,FALSE,"ingre-Año";#N/A,#N/A,FALSE,"ventas-Año";#N/A,#N/A,FALSE,"Costepro";#N/A,#N/A,FALSE,"inversion";#N/A,#N/A,FALSE,"personal";#N/A,#N/A,FALSE,"Gastos-V";#N/A,#N/A,FALSE,"Circulante";#N/A,#N/A,FALSE,"CONSOLI";#N/A,#N/A,FALSE,"Es-Fin";#N/A,#N/A,FALSE,"Margen-P"}</definedName>
    <definedName name="Jun">#REF!</definedName>
    <definedName name="Jun_From">#REF!</definedName>
    <definedName name="June_2019_EDW">#REF!</definedName>
    <definedName name="June_From">#REF!</definedName>
    <definedName name="junk" localSheetId="73" hidden="1">{#N/A,#N/A,FALSE,"Brad BANM_S";#N/A,#N/A,FALSE,"Brad SAM_BANM";#N/A,#N/A,FALSE,"Brad_LD";#N/A,#N/A,FALSE,"BANM-&gt;S";#N/A,#N/A,FALSE,"BANM_S";#N/A,#N/A,FALSE,"S-&gt;BANM";#N/A,#N/A,FALSE,"SAM_BANM";#N/A,#N/A,FALSE,"BANM";#N/A,#N/A,FALSE,"Sam"}</definedName>
    <definedName name="junk" hidden="1">{#N/A,#N/A,FALSE,"Brad BANM_S";#N/A,#N/A,FALSE,"Brad SAM_BANM";#N/A,#N/A,FALSE,"Brad_LD";#N/A,#N/A,FALSE,"BANM-&gt;S";#N/A,#N/A,FALSE,"BANM_S";#N/A,#N/A,FALSE,"S-&gt;BANM";#N/A,#N/A,FALSE,"SAM_BANM";#N/A,#N/A,FALSE,"BANM";#N/A,#N/A,FALSE,"Sam"}</definedName>
    <definedName name="junk1" localSheetId="73" hidden="1">{"PG1",#N/A,FALSE,"AugFlashTemplate";"PG2",#N/A,FALSE,"AugFlashTemplate"}</definedName>
    <definedName name="junk1" hidden="1">{"PG1",#N/A,FALSE,"AugFlashTemplate";"PG2",#N/A,FALSE,"AugFlashTemplate"}</definedName>
    <definedName name="Junk10" localSheetId="73" hidden="1">{"PG1",#N/A,FALSE,"AugFlashTemplate";"PG2",#N/A,FALSE,"AugFlashTemplate"}</definedName>
    <definedName name="Junk10" hidden="1">{"PG1",#N/A,FALSE,"AugFlashTemplate";"PG2",#N/A,FALSE,"AugFlashTemplate"}</definedName>
    <definedName name="junk100" localSheetId="73" hidden="1">{"PG1",#N/A,FALSE,"AugFlashTemplate";"PG2",#N/A,FALSE,"AugFlashTemplate"}</definedName>
    <definedName name="junk100" hidden="1">{"PG1",#N/A,FALSE,"AugFlashTemplate";"PG2",#N/A,FALSE,"AugFlashTemplate"}</definedName>
    <definedName name="junk2" localSheetId="73" hidden="1">{"PG1",#N/A,FALSE,"AugFlashTemplate";"PG2",#N/A,FALSE,"AugFlashTemplate"}</definedName>
    <definedName name="junk2" hidden="1">{"PG1",#N/A,FALSE,"AugFlashTemplate";"PG2",#N/A,FALSE,"AugFlashTemplate"}</definedName>
    <definedName name="junk200" localSheetId="73" hidden="1">{"PG1",#N/A,FALSE,"AugFlashTemplate";"PG2",#N/A,FALSE,"AugFlashTemplate"}</definedName>
    <definedName name="junk200" hidden="1">{"PG1",#N/A,FALSE,"AugFlashTemplate";"PG2",#N/A,FALSE,"AugFlashTemplate"}</definedName>
    <definedName name="junk3" localSheetId="73" hidden="1">{#N/A,#N/A,FALSE,"Assum";#N/A,#N/A,FALSE,"IS";#N/A,#N/A,FALSE,"Op-BS";#N/A,#N/A,FALSE,"BSCF";#N/A,#N/A,FALSE,"Brad_IS";#N/A,#N/A,FALSE,"Brad_BSCF";#N/A,#N/A,FALSE,"Nick_IS";#N/A,#N/A,FALSE,"Nick_BSCF";#N/A,#N/A,FALSE,"Mobile_IS";#N/A,#N/A,FALSE,"Mobile_BSCF";#N/A,#N/A,FALSE,"Syn+Elim";#N/A,#N/A,FALSE,"Ratings"}</definedName>
    <definedName name="junk3" hidden="1">{#N/A,#N/A,FALSE,"Assum";#N/A,#N/A,FALSE,"IS";#N/A,#N/A,FALSE,"Op-BS";#N/A,#N/A,FALSE,"BSCF";#N/A,#N/A,FALSE,"Brad_IS";#N/A,#N/A,FALSE,"Brad_BSCF";#N/A,#N/A,FALSE,"Nick_IS";#N/A,#N/A,FALSE,"Nick_BSCF";#N/A,#N/A,FALSE,"Mobile_IS";#N/A,#N/A,FALSE,"Mobile_BSCF";#N/A,#N/A,FALSE,"Syn+Elim";#N/A,#N/A,FALSE,"Ratings"}</definedName>
    <definedName name="junk300" localSheetId="73" hidden="1">{"PG1",#N/A,FALSE,"AugFlashTemplate";"PG2",#N/A,FALSE,"AugFlashTemplate"}</definedName>
    <definedName name="junk300" hidden="1">{"PG1",#N/A,FALSE,"AugFlashTemplate";"PG2",#N/A,FALSE,"AugFlashTemplate"}</definedName>
    <definedName name="junk500" localSheetId="73" hidden="1">{"PG1",#N/A,FALSE,"AugFlashTemplate";"PG2",#N/A,FALSE,"AugFlashTemplate"}</definedName>
    <definedName name="junk500" hidden="1">{"PG1",#N/A,FALSE,"AugFlashTemplate";"PG2",#N/A,FALSE,"AugFlashTemplate"}</definedName>
    <definedName name="Justif" localSheetId="73" hidden="1">{#N/A,#N/A,FALSE,"Extra2";#N/A,#N/A,FALSE,"Comp2";#N/A,#N/A,FALSE,"Ret-PL"}</definedName>
    <definedName name="Justif" hidden="1">{#N/A,#N/A,FALSE,"Extra2";#N/A,#N/A,FALSE,"Comp2";#N/A,#N/A,FALSE,"Ret-PL"}</definedName>
    <definedName name="JUY" localSheetId="73">{"Client Name or Project Name"}</definedName>
    <definedName name="JUY">{"Client Name or Project Name"}</definedName>
    <definedName name="JUYHT" localSheetId="73" hidden="1">{#N/A,#N/A,FALSE,"Calculator"}</definedName>
    <definedName name="JUYHT" hidden="1">{#N/A,#N/A,FALSE,"Calculator"}</definedName>
    <definedName name="JUYT" localSheetId="73" hidden="1">{"CSC_1",#N/A,FALSE,"CSC Outputs";"CSC_2",#N/A,FALSE,"CSC Outputs"}</definedName>
    <definedName name="JUYT" hidden="1">{"CSC_1",#N/A,FALSE,"CSC Outputs";"CSC_2",#N/A,FALSE,"CSC Outputs"}</definedName>
    <definedName name="JUYTF" localSheetId="73" hidden="1">{#N/A,#N/A,FALSE,"Calculator"}</definedName>
    <definedName name="JUYTF" hidden="1">{#N/A,#N/A,FALSE,"Calculator"}</definedName>
    <definedName name="jwrtjr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rtjr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jwtywy" localSheetId="73" hidden="1">{"Pound Sterling",#N/A,TRUE,"PPD";"Pound Sterling",#N/A,TRUE,"Anaquest";"Pound Sterling",#N/A,TRUE,"Delta";"Pound Sterling",#N/A,TRUE,"INO"}</definedName>
    <definedName name="jwtywy" hidden="1">{"Pound Sterling",#N/A,TRUE,"PPD";"Pound Sterling",#N/A,TRUE,"Anaquest";"Pound Sterling",#N/A,TRUE,"Delta";"Pound Sterling",#N/A,TRUE,"INO"}</definedName>
    <definedName name="jwyjwj" localSheetId="73" hidden="1">{"Sum WW A",#N/A,FALSE,"FY95SLS";"Sum WW B",#N/A,FALSE,"FY95SLS";"Sum US A",#N/A,FALSE,"FY95SLS";"Sum US B",#N/A,FALSE,"FY95SLS";"Sum US Bocg",#N/A,FALSE,"FY95SLS";"Sum Can A",#N/A,FALSE,"FY95SLS";"Sum Can B",#N/A,FALSE,"FY95SLS";"Sum Europe",#N/A,FALSE,"FY95SLS";"Sum Row",#N/A,FALSE,"FY95SLS"}</definedName>
    <definedName name="jwyjwj" hidden="1">{"Sum WW A",#N/A,FALSE,"FY95SLS";"Sum WW B",#N/A,FALSE,"FY95SLS";"Sum US A",#N/A,FALSE,"FY95SLS";"Sum US B",#N/A,FALSE,"FY95SLS";"Sum US Bocg",#N/A,FALSE,"FY95SLS";"Sum Can A",#N/A,FALSE,"FY95SLS";"Sum Can B",#N/A,FALSE,"FY95SLS";"Sum Europe",#N/A,FALSE,"FY95SLS";"Sum Row",#N/A,FALSE,"FY95SLS"}</definedName>
    <definedName name="jy" localSheetId="73" hidden="1">{"Headcount Worksheet",#N/A,FALSE,"HEADCOUNT"}</definedName>
    <definedName name="jy" hidden="1">{"Headcount Worksheet",#N/A,FALSE,"HEADCOUNT"}</definedName>
    <definedName name="JYNTHBRGF"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JYNTHBRGF"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jytjktyji" localSheetId="73" hidden="1">{"Pound Sterling",#N/A,TRUE,"PPD";"Pound Sterling",#N/A,TRUE,"Anaquest";"Pound Sterling",#N/A,TRUE,"Delta";"Pound Sterling",#N/A,TRUE,"INO"}</definedName>
    <definedName name="jytjktyji" hidden="1">{"Pound Sterling",#N/A,TRUE,"PPD";"Pound Sterling",#N/A,TRUE,"Anaquest";"Pound Sterling",#N/A,TRUE,"Delta";"Pound Sterling",#N/A,TRUE,"INO"}</definedName>
    <definedName name="jytrj" localSheetId="73" hidden="1">{"Pound Sterling",#N/A,TRUE,"PPD";"Pound Sterling",#N/A,TRUE,"Anaquest";"Pound Sterling",#N/A,TRUE,"Delta";"Pound Sterling",#N/A,TRUE,"INO"}</definedName>
    <definedName name="jytrj" hidden="1">{"Pound Sterling",#N/A,TRUE,"PPD";"Pound Sterling",#N/A,TRUE,"Anaquest";"Pound Sterling",#N/A,TRUE,"Delta";"Pound Sterling",#N/A,TRUE,"INO"}</definedName>
    <definedName name="jywryjrt" localSheetId="73" hidden="1">{"Units A",#N/A,FALSE,"FY95SLS";"Units B",#N/A,FALSE,"FY95SLS"}</definedName>
    <definedName name="jywryjrt" hidden="1">{"Units A",#N/A,FALSE,"FY95SLS";"Units B",#N/A,FALSE,"FY95SLS"}</definedName>
    <definedName name="jz" hidden="1">#REF!</definedName>
    <definedName name="k" localSheetId="73" hidden="1">{#N/A,#N/A,FALSE,"ENERGIA";#N/A,#N/A,FALSE,"PERDIDAS";#N/A,#N/A,FALSE,"CLIENTES";#N/A,#N/A,FALSE,"ESTADO";#N/A,#N/A,FALSE,"TECNICA"}</definedName>
    <definedName name="k" hidden="1">{#N/A,#N/A,FALSE,"ENERGIA";#N/A,#N/A,FALSE,"PERDIDAS";#N/A,#N/A,FALSE,"CLIENTES";#N/A,#N/A,FALSE,"ESTADO";#N/A,#N/A,FALSE,"TECNICA"}</definedName>
    <definedName name="k_1" localSheetId="73" hidden="1">{#N/A,#N/A,FALSE,"Actual";#N/A,#N/A,FALSE,"Management Report 2";#N/A,#N/A,FALSE,"Management Report 3";#N/A,#N/A,FALSE,"Ergebnis";#N/A,#N/A,FALSE,"Summary";#N/A,#N/A,FALSE,"Konrzern";#N/A,#N/A,FALSE,"Abweichung Budget-Actuell"}</definedName>
    <definedName name="k_1" hidden="1">{#N/A,#N/A,FALSE,"Actual";#N/A,#N/A,FALSE,"Management Report 2";#N/A,#N/A,FALSE,"Management Report 3";#N/A,#N/A,FALSE,"Ergebnis";#N/A,#N/A,FALSE,"Summary";#N/A,#N/A,FALSE,"Konrzern";#N/A,#N/A,FALSE,"Abweichung Budget-Actuell"}</definedName>
    <definedName name="k_2" localSheetId="73" hidden="1">{#N/A,#N/A,FALSE,"Actual";#N/A,#N/A,FALSE,"Management Report 2";#N/A,#N/A,FALSE,"Management Report 3";#N/A,#N/A,FALSE,"Ergebnis";#N/A,#N/A,FALSE,"Summary";#N/A,#N/A,FALSE,"Konrzern";#N/A,#N/A,FALSE,"Abweichung Budget-Actuell"}</definedName>
    <definedName name="k_2" hidden="1">{#N/A,#N/A,FALSE,"Actual";#N/A,#N/A,FALSE,"Management Report 2";#N/A,#N/A,FALSE,"Management Report 3";#N/A,#N/A,FALSE,"Ergebnis";#N/A,#N/A,FALSE,"Summary";#N/A,#N/A,FALSE,"Konrzern";#N/A,#N/A,FALSE,"Abweichung Budget-Actuell"}</definedName>
    <definedName name="k_3" localSheetId="73" hidden="1">{#N/A,#N/A,FALSE,"Actual";#N/A,#N/A,FALSE,"Management Report 2";#N/A,#N/A,FALSE,"Management Report 3";#N/A,#N/A,FALSE,"Ergebnis";#N/A,#N/A,FALSE,"Summary";#N/A,#N/A,FALSE,"Konrzern";#N/A,#N/A,FALSE,"Abweichung Budget-Actuell"}</definedName>
    <definedName name="k_3" hidden="1">{#N/A,#N/A,FALSE,"Actual";#N/A,#N/A,FALSE,"Management Report 2";#N/A,#N/A,FALSE,"Management Report 3";#N/A,#N/A,FALSE,"Ergebnis";#N/A,#N/A,FALSE,"Summary";#N/A,#N/A,FALSE,"Konrzern";#N/A,#N/A,FALSE,"Abweichung Budget-Actuell"}</definedName>
    <definedName name="k_4" localSheetId="73" hidden="1">{#N/A,#N/A,FALSE,"PLC";#N/A,#N/A,FALSE,"CCC";#N/A,#N/A,FALSE,"ARC";#N/A,#N/A,FALSE,"PLE"}</definedName>
    <definedName name="k_4" hidden="1">{#N/A,#N/A,FALSE,"PLC";#N/A,#N/A,FALSE,"CCC";#N/A,#N/A,FALSE,"ARC";#N/A,#N/A,FALSE,"PLE"}</definedName>
    <definedName name="k_5" localSheetId="73" hidden="1">{#N/A,#N/A,FALSE,"PLC";#N/A,#N/A,FALSE,"CCC";#N/A,#N/A,FALSE,"ARC";#N/A,#N/A,FALSE,"PLE"}</definedName>
    <definedName name="k_5" hidden="1">{#N/A,#N/A,FALSE,"PLC";#N/A,#N/A,FALSE,"CCC";#N/A,#N/A,FALSE,"ARC";#N/A,#N/A,FALSE,"PLE"}</definedName>
    <definedName name="K_L_M_N">#REF!</definedName>
    <definedName name="K2__EVCOMOPTS__" hidden="1">10</definedName>
    <definedName name="K2_WBEVMODE" hidden="1">-1</definedName>
    <definedName name="Kaufman" localSheetId="73" hidden="1">{#N/A,#N/A,FALSE,"A";#N/A,#N/A,FALSE,"B-TOT";#N/A,#N/A,FALSE,"Declaration1";#N/A,#N/A,FALSE,"Spravka1";#N/A,#N/A,FALSE,"A (2)";#N/A,#N/A,FALSE,"B-TOT (2)";#N/A,#N/A,FALSE,"Declaration1 (2)";#N/A,#N/A,FALSE,"Spravka1 (2)"}</definedName>
    <definedName name="Kaufman" hidden="1">{#N/A,#N/A,FALSE,"A";#N/A,#N/A,FALSE,"B-TOT";#N/A,#N/A,FALSE,"Declaration1";#N/A,#N/A,FALSE,"Spravka1";#N/A,#N/A,FALSE,"A (2)";#N/A,#N/A,FALSE,"B-TOT (2)";#N/A,#N/A,FALSE,"Declaration1 (2)";#N/A,#N/A,FALSE,"Spravka1 (2)"}</definedName>
    <definedName name="kconsol_2000">#REF!</definedName>
    <definedName name="kconsol_2001">#REF!</definedName>
    <definedName name="kconsol_2002">#REF!</definedName>
    <definedName name="kconsol_2003">#REF!</definedName>
    <definedName name="kconsol_2004">#REF!</definedName>
    <definedName name="kconsolidado">#REF!</definedName>
    <definedName name="kdmfls" localSheetId="73" hidden="1">{#N/A,#N/A,FALSE,"Activo_Hist";#N/A,#N/A,FALSE,"Pasivo_Hist";#N/A,#N/A,FALSE,"Ganan_Perd_Hist";#N/A,#N/A,FALSE,"Patrimonio_Hist";#N/A,#N/A,FALSE,"Flujo_Hist"}</definedName>
    <definedName name="kdmfls" hidden="1">{#N/A,#N/A,FALSE,"Activo_Hist";#N/A,#N/A,FALSE,"Pasivo_Hist";#N/A,#N/A,FALSE,"Ganan_Perd_Hist";#N/A,#N/A,FALSE,"Patrimonio_Hist";#N/A,#N/A,FALSE,"Flujo_Hist"}</definedName>
    <definedName name="Ke">#REF!</definedName>
    <definedName name="kenerr" localSheetId="73"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73"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TY" localSheetId="73" hidden="1">{#N/A,#N/A,TRUE,"ИсхМстржд";#N/A,#N/A,TRUE,"Исх-Центр";#N/A,#N/A,TRUE,"Исх-2рт ";#N/A,#N/A,TRUE,"Исх-2рт ";#N/A,#N/A,TRUE,"Исх-3рт";#N/A,#N/A,TRUE,"Вар1";#N/A,#N/A,TRUE,"Вар2";#N/A,#N/A,TRUE,"Вар2-блоки";#N/A,#N/A,TRUE,"В3-Центр";#N/A,#N/A,TRUE,"В3-2рт";#N/A,#N/A,TRUE,"В3-3рт"}</definedName>
    <definedName name="KETY" hidden="1">{#N/A,#N/A,TRUE,"ИсхМстржд";#N/A,#N/A,TRUE,"Исх-Центр";#N/A,#N/A,TRUE,"Исх-2рт ";#N/A,#N/A,TRUE,"Исх-2рт ";#N/A,#N/A,TRUE,"Исх-3рт";#N/A,#N/A,TRUE,"Вар1";#N/A,#N/A,TRUE,"Вар2";#N/A,#N/A,TRUE,"Вар2-блоки";#N/A,#N/A,TRUE,"В3-Центр";#N/A,#N/A,TRUE,"В3-2рт";#N/A,#N/A,TRUE,"В3-3рт"}</definedName>
    <definedName name="kevin_POTS_CAB_COMMUNITY">#REF!</definedName>
    <definedName name="Key" localSheetId="73" hidden="1">{"'comite'!$A$9:$G$44","'comite'!$A$1:$G$6"}</definedName>
    <definedName name="Key" hidden="1">{"'comite'!$A$9:$G$44","'comite'!$A$1:$G$6"}</definedName>
    <definedName name="key_driv_2000">#REF!,#REF!,#REF!</definedName>
    <definedName name="Key_driver2001">#REF!,#REF!,#REF!</definedName>
    <definedName name="KEY_DRIVERS_PREPAID">#REF!</definedName>
    <definedName name="KEY_DRIVERS_REGULAR">#REF!</definedName>
    <definedName name="key_drivers2000">#REF!,#REF!,#REF!</definedName>
    <definedName name="key00" hidden="1">#REF!</definedName>
    <definedName name="KeyAnaly_Header" hidden="1">#REF!</definedName>
    <definedName name="keybookltm" hidden="1">#REF!</definedName>
    <definedName name="keybookty" hidden="1">#REF!</definedName>
    <definedName name="KeyDrivers">#REF!</definedName>
    <definedName name="keyearnltm" hidden="1">#REF!</definedName>
    <definedName name="keyearnty" hidden="1">#REF!</definedName>
    <definedName name="keyebitdaty" hidden="1">#REF!</definedName>
    <definedName name="keyebitltm" hidden="1">#REF!</definedName>
    <definedName name="keyebitty" hidden="1">#REF!</definedName>
    <definedName name="keyformrow" hidden="1">#REF!</definedName>
    <definedName name="keyformrow2" hidden="1">#REF!</definedName>
    <definedName name="keypebitdaltm" hidden="1">#REF!</definedName>
    <definedName name="keypebitdaty" hidden="1">#REF!</definedName>
    <definedName name="keyprefeqtyty" hidden="1">#REF!</definedName>
    <definedName name="keyrevty" hidden="1">#REF!</definedName>
    <definedName name="keyshareoutty" hidden="1">#REF!</definedName>
    <definedName name="keysharepricety" hidden="1">#REF!</definedName>
    <definedName name="keytotdebtty" hidden="1">#REF!</definedName>
    <definedName name="keytyrange" hidden="1">#REF!</definedName>
    <definedName name="keytyrangeone" hidden="1">#REF!</definedName>
    <definedName name="kghkjhg" hidden="1">#REF!</definedName>
    <definedName name="KGKHJ"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GKHJ"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kgkuhg" localSheetId="73" hidden="1">{#N/A,#N/A,FALSE,"A";#N/A,#N/A,FALSE,"B-TOT";#N/A,#N/A,FALSE,"Declaration1";#N/A,#N/A,FALSE,"Spravka1";#N/A,#N/A,FALSE,"A (2)";#N/A,#N/A,FALSE,"B-TOT (2)";#N/A,#N/A,FALSE,"Declaration1 (2)";#N/A,#N/A,FALSE,"Spravka1 (2)"}</definedName>
    <definedName name="kgkuhg" hidden="1">{#N/A,#N/A,FALSE,"A";#N/A,#N/A,FALSE,"B-TOT";#N/A,#N/A,FALSE,"Declaration1";#N/A,#N/A,FALSE,"Spravka1";#N/A,#N/A,FALSE,"A (2)";#N/A,#N/A,FALSE,"B-TOT (2)";#N/A,#N/A,FALSE,"Declaration1 (2)";#N/A,#N/A,FALSE,"Spravka1 (2)"}</definedName>
    <definedName name="KGS_TO_LBS">#REF!</definedName>
    <definedName name="khg" localSheetId="73" hidden="1">{#N/A,#N/A,FALSE,"A";#N/A,#N/A,FALSE,"B-TOT";#N/A,#N/A,FALSE,"Declaration1";#N/A,#N/A,FALSE,"Spravka1";#N/A,#N/A,FALSE,"A (2)";#N/A,#N/A,FALSE,"B-TOT (2)";#N/A,#N/A,FALSE,"Declaration1 (2)";#N/A,#N/A,FALSE,"Spravka1 (2)"}</definedName>
    <definedName name="khg" hidden="1">{#N/A,#N/A,FALSE,"A";#N/A,#N/A,FALSE,"B-TOT";#N/A,#N/A,FALSE,"Declaration1";#N/A,#N/A,FALSE,"Spravka1";#N/A,#N/A,FALSE,"A (2)";#N/A,#N/A,FALSE,"B-TOT (2)";#N/A,#N/A,FALSE,"Declaration1 (2)";#N/A,#N/A,FALSE,"Spravka1 (2)"}</definedName>
    <definedName name="khjkhjk" hidden="1">#REF!</definedName>
    <definedName name="KHKH">#REF!</definedName>
    <definedName name="KHKHK">#REF!,#REF!</definedName>
    <definedName name="KI" localSheetId="73" hidden="1">{#N/A,#N/A,FALSE,"GERAL";#N/A,#N/A,FALSE,"012-96";#N/A,#N/A,FALSE,"018-96";#N/A,#N/A,FALSE,"027-96";#N/A,#N/A,FALSE,"059-96";#N/A,#N/A,FALSE,"076-96";#N/A,#N/A,FALSE,"019-97";#N/A,#N/A,FALSE,"021-97";#N/A,#N/A,FALSE,"022-97";#N/A,#N/A,FALSE,"028-97"}</definedName>
    <definedName name="KI" hidden="1">{#N/A,#N/A,FALSE,"GERAL";#N/A,#N/A,FALSE,"012-96";#N/A,#N/A,FALSE,"018-96";#N/A,#N/A,FALSE,"027-96";#N/A,#N/A,FALSE,"059-96";#N/A,#N/A,FALSE,"076-96";#N/A,#N/A,FALSE,"019-97";#N/A,#N/A,FALSE,"021-97";#N/A,#N/A,FALSE,"022-97";#N/A,#N/A,FALSE,"028-97"}</definedName>
    <definedName name="kijaje">#REF!</definedName>
    <definedName name="kil" localSheetId="73" hidden="1">{#N/A,#N/A,TRUE,"index";#N/A,#N/A,TRUE,"Summary";#N/A,#N/A,TRUE,"Continuing Business";#N/A,#N/A,TRUE,"Disposals";#N/A,#N/A,TRUE,"Acquisitions";#N/A,#N/A,TRUE,"Actual &amp; Plan Reconciliation"}</definedName>
    <definedName name="kil" hidden="1">{#N/A,#N/A,TRUE,"index";#N/A,#N/A,TRUE,"Summary";#N/A,#N/A,TRUE,"Continuing Business";#N/A,#N/A,TRUE,"Disposals";#N/A,#N/A,TRUE,"Acquisitions";#N/A,#N/A,TRUE,"Actual &amp; Plan Reconciliation"}</definedName>
    <definedName name="kite" localSheetId="73" hidden="1">{"FCB_ALL",#N/A,FALSE,"FCB";"GREY_ALL",#N/A,FALSE,"GREY"}</definedName>
    <definedName name="kite" hidden="1">{"FCB_ALL",#N/A,FALSE,"FCB";"GREY_ALL",#N/A,FALSE,"GREY"}</definedName>
    <definedName name="kITTY" localSheetId="73" hidden="1">{"DetallexDep",#N/A,FALSE,"Giovanna (x DEPT)"}</definedName>
    <definedName name="kITTY" hidden="1">{"DetallexDep",#N/A,FALSE,"Giovanna (x DEPT)"}</definedName>
    <definedName name="kiuy">#REF!</definedName>
    <definedName name="kj" localSheetId="73" hidden="1">{#N/A,#N/A,FALSE,"Aging Summary";#N/A,#N/A,FALSE,"Ratio Analysis";#N/A,#N/A,FALSE,"Test 120 Day Accts";#N/A,#N/A,FALSE,"Tickmarks"}</definedName>
    <definedName name="kj" hidden="1">{#N/A,#N/A,FALSE,"Aging Summary";#N/A,#N/A,FALSE,"Ratio Analysis";#N/A,#N/A,FALSE,"Test 120 Day Accts";#N/A,#N/A,FALSE,"Tickmarks"}</definedName>
    <definedName name="kjdfj" localSheetId="7" hidden="1">{#N/A,#N/A,FALSE,"FY97P1";#N/A,#N/A,FALSE,"FY97Z312";#N/A,#N/A,FALSE,"FY97LRBC";#N/A,#N/A,FALSE,"FY97O";#N/A,#N/A,FALSE,"FY97DAM"}</definedName>
    <definedName name="kjdfj" localSheetId="6" hidden="1">{#N/A,#N/A,FALSE,"FY97P1";#N/A,#N/A,FALSE,"FY97Z312";#N/A,#N/A,FALSE,"FY97LRBC";#N/A,#N/A,FALSE,"FY97O";#N/A,#N/A,FALSE,"FY97DAM"}</definedName>
    <definedName name="kjdfj" localSheetId="27" hidden="1">{#N/A,#N/A,FALSE,"FY97P1";#N/A,#N/A,FALSE,"FY97Z312";#N/A,#N/A,FALSE,"FY97LRBC";#N/A,#N/A,FALSE,"FY97O";#N/A,#N/A,FALSE,"FY97DAM"}</definedName>
    <definedName name="kjdfj" localSheetId="25" hidden="1">{#N/A,#N/A,FALSE,"FY97P1";#N/A,#N/A,FALSE,"FY97Z312";#N/A,#N/A,FALSE,"FY97LRBC";#N/A,#N/A,FALSE,"FY97O";#N/A,#N/A,FALSE,"FY97DAM"}</definedName>
    <definedName name="kjdfj" localSheetId="73" hidden="1">{#N/A,#N/A,FALSE,"FY97P1";#N/A,#N/A,FALSE,"FY97Z312";#N/A,#N/A,FALSE,"FY97LRBC";#N/A,#N/A,FALSE,"FY97O";#N/A,#N/A,FALSE,"FY97DAM"}</definedName>
    <definedName name="kjdfj" localSheetId="69" hidden="1">{#N/A,#N/A,FALSE,"FY97P1";#N/A,#N/A,FALSE,"FY97Z312";#N/A,#N/A,FALSE,"FY97LRBC";#N/A,#N/A,FALSE,"FY97O";#N/A,#N/A,FALSE,"FY97DAM"}</definedName>
    <definedName name="kjdfj" localSheetId="64" hidden="1">{#N/A,#N/A,FALSE,"FY97P1";#N/A,#N/A,FALSE,"FY97Z312";#N/A,#N/A,FALSE,"FY97LRBC";#N/A,#N/A,FALSE,"FY97O";#N/A,#N/A,FALSE,"FY97DAM"}</definedName>
    <definedName name="kjdfj" localSheetId="5" hidden="1">{#N/A,#N/A,FALSE,"FY97P1";#N/A,#N/A,FALSE,"FY97Z312";#N/A,#N/A,FALSE,"FY97LRBC";#N/A,#N/A,FALSE,"FY97O";#N/A,#N/A,FALSE,"FY97DAM"}</definedName>
    <definedName name="kjdfj" localSheetId="1" hidden="1">{#N/A,#N/A,FALSE,"FY97P1";#N/A,#N/A,FALSE,"FY97Z312";#N/A,#N/A,FALSE,"FY97LRBC";#N/A,#N/A,FALSE,"FY97O";#N/A,#N/A,FALSE,"FY97DAM"}</definedName>
    <definedName name="kjdfj" hidden="1">{#N/A,#N/A,FALSE,"FY97P1";#N/A,#N/A,FALSE,"FY97Z312";#N/A,#N/A,FALSE,"FY97LRBC";#N/A,#N/A,FALSE,"FY97O";#N/A,#N/A,FALSE,"FY97DAM"}</definedName>
    <definedName name="kjh" localSheetId="73" hidden="1">{#N/A,#N/A,FALSE,"Aging Summary";#N/A,#N/A,FALSE,"Ratio Analysis";#N/A,#N/A,FALSE,"Test 120 Day Accts";#N/A,#N/A,FALSE,"Tickmarks"}</definedName>
    <definedName name="kjh" hidden="1">{#N/A,#N/A,FALSE,"Aging Summary";#N/A,#N/A,FALSE,"Ratio Analysis";#N/A,#N/A,FALSE,"Test 120 Day Accts";#N/A,#N/A,FALSE,"Tickmarks"}</definedName>
    <definedName name="kjhuhoiu" localSheetId="73" hidden="1">{#N/A,#N/A,FALSE,"A";#N/A,#N/A,FALSE,"B"}</definedName>
    <definedName name="kjhuhoiu" hidden="1">{#N/A,#N/A,FALSE,"A";#N/A,#N/A,FALSE,"B"}</definedName>
    <definedName name="kjj" localSheetId="73" hidden="1">binary</definedName>
    <definedName name="kjj" localSheetId="5" hidden="1">binary</definedName>
    <definedName name="kjj" hidden="1">binary</definedName>
    <definedName name="kjjjjjjjjjjjjj" hidden="1">#REF!</definedName>
    <definedName name="kjk" localSheetId="73" hidden="1">{"US Dollars",#N/A,TRUE,"PPD";"US Dollar",#N/A,TRUE,"Anaquest";"US Dollar",#N/A,TRUE,"Delta";"US Dollar",#N/A,TRUE,"INO"}</definedName>
    <definedName name="kjk" hidden="1">{"US Dollars",#N/A,TRUE,"PPD";"US Dollar",#N/A,TRUE,"Anaquest";"US Dollar",#N/A,TRUE,"Delta";"US Dollar",#N/A,TRUE,"INO"}</definedName>
    <definedName name="kjkhui" localSheetId="73" hidden="1">{"Units A",#N/A,FALSE,"FY95SLS";"Units B",#N/A,FALSE,"FY95SLS"}</definedName>
    <definedName name="kjkhui" hidden="1">{"Units A",#N/A,FALSE,"FY95SLS";"Units B",#N/A,FALSE,"FY95SLS"}</definedName>
    <definedName name="kjkk" localSheetId="7" hidden="1">#REF!</definedName>
    <definedName name="kjkk" localSheetId="6" hidden="1">#REF!</definedName>
    <definedName name="kjkk" localSheetId="25" hidden="1">#REF!</definedName>
    <definedName name="kjkk" hidden="1">#REF!</definedName>
    <definedName name="kjkl"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i" localSheetId="73" hidden="1">{"Sum WW A",#N/A,FALSE,"FY95SLS";"Sum WW B",#N/A,FALSE,"FY95SLS";"Sum US A",#N/A,FALSE,"FY95SLS";"Sum US B",#N/A,FALSE,"FY95SLS";"Sum US Bocg",#N/A,FALSE,"FY95SLS";"Sum Can A",#N/A,FALSE,"FY95SLS";"Sum Can B",#N/A,FALSE,"FY95SLS";"Sum Europe",#N/A,FALSE,"FY95SLS";"Sum Row",#N/A,FALSE,"FY95SLS"}</definedName>
    <definedName name="kjkli" hidden="1">{"Sum WW A",#N/A,FALSE,"FY95SLS";"Sum WW B",#N/A,FALSE,"FY95SLS";"Sum US A",#N/A,FALSE,"FY95SLS";"Sum US B",#N/A,FALSE,"FY95SLS";"Sum US Bocg",#N/A,FALSE,"FY95SLS";"Sum Can A",#N/A,FALSE,"FY95SLS";"Sum Can B",#N/A,FALSE,"FY95SLS";"Sum Europe",#N/A,FALSE,"FY95SLS";"Sum Row",#N/A,FALSE,"FY95SLS"}</definedName>
    <definedName name="kjklj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j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jkljl" localSheetId="73" hidden="1">{"Pound Sterling",#N/A,TRUE,"PPD";"Pound Sterling",#N/A,TRUE,"Anaquest";"Pound Sterling",#N/A,TRUE,"Delta";"Pound Sterling",#N/A,TRUE,"INO"}</definedName>
    <definedName name="kjkljl" hidden="1">{"Pound Sterling",#N/A,TRUE,"PPD";"Pound Sterling",#N/A,TRUE,"Anaquest";"Pound Sterling",#N/A,TRUE,"Delta";"Pound Sterling",#N/A,TRUE,"INO"}</definedName>
    <definedName name="kjl" localSheetId="73" hidden="1">{#N/A,#N/A,FALSE,"TOTFINAL";#N/A,#N/A,FALSE,"FINPLAN";#N/A,#N/A,FALSE,"TOTMOTADJ";#N/A,#N/A,FALSE,"tieEQ";#N/A,#N/A,FALSE,"G";#N/A,#N/A,FALSE,"ELIMS";#N/A,#N/A,FALSE,"NEXTEL ADJ";#N/A,#N/A,FALSE,"MIMS";#N/A,#N/A,FALSE,"LMPS";#N/A,#N/A,FALSE,"CNSS";#N/A,#N/A,FALSE,"CSS";#N/A,#N/A,FALSE,"MCG";#N/A,#N/A,FALSE,"AECS";#N/A,#N/A,FALSE,"SPS";#N/A,#N/A,FALSE,"CORP"}</definedName>
    <definedName name="kjl" hidden="1">{#N/A,#N/A,FALSE,"TOTFINAL";#N/A,#N/A,FALSE,"FINPLAN";#N/A,#N/A,FALSE,"TOTMOTADJ";#N/A,#N/A,FALSE,"tieEQ";#N/A,#N/A,FALSE,"G";#N/A,#N/A,FALSE,"ELIMS";#N/A,#N/A,FALSE,"NEXTEL ADJ";#N/A,#N/A,FALSE,"MIMS";#N/A,#N/A,FALSE,"LMPS";#N/A,#N/A,FALSE,"CNSS";#N/A,#N/A,FALSE,"CSS";#N/A,#N/A,FALSE,"MCG";#N/A,#N/A,FALSE,"AECS";#N/A,#N/A,FALSE,"SPS";#N/A,#N/A,FALSE,"CORP"}</definedName>
    <definedName name="kjlkji" localSheetId="73" hidden="1">{"Units A",#N/A,FALSE,"FY95SLS";"Units B",#N/A,FALSE,"FY95SLS"}</definedName>
    <definedName name="kjlkji" hidden="1">{"Units A",#N/A,FALSE,"FY95SLS";"Units B",#N/A,FALSE,"FY95SLS"}</definedName>
    <definedName name="kjlkjli" localSheetId="73" hidden="1">{"Sum WW A",#N/A,FALSE,"FY95SLS";"Sum WW B",#N/A,FALSE,"FY95SLS";"Sum US A",#N/A,FALSE,"FY95SLS";"Sum US B",#N/A,FALSE,"FY95SLS";"Sum US Bocg",#N/A,FALSE,"FY95SLS";"Sum Can A",#N/A,FALSE,"FY95SLS";"Sum Can B",#N/A,FALSE,"FY95SLS";"Sum Europe",#N/A,FALSE,"FY95SLS";"Sum Row",#N/A,FALSE,"FY95SLS"}</definedName>
    <definedName name="kjlkjli" hidden="1">{"Sum WW A",#N/A,FALSE,"FY95SLS";"Sum WW B",#N/A,FALSE,"FY95SLS";"Sum US A",#N/A,FALSE,"FY95SLS";"Sum US B",#N/A,FALSE,"FY95SLS";"Sum US Bocg",#N/A,FALSE,"FY95SLS";"Sum Can A",#N/A,FALSE,"FY95SLS";"Sum Can B",#N/A,FALSE,"FY95SLS";"Sum Europe",#N/A,FALSE,"FY95SLS";"Sum Row",#N/A,FALSE,"FY95SLS"}</definedName>
    <definedName name="kjo" localSheetId="73" hidden="1">{#N/A,#N/A,FALSE,"SUMMARY";#N/A,#N/A,FALSE,"mcsh";#N/A,#N/A,FALSE,"vol&amp;rev";#N/A,#N/A,FALSE,"wkgcap";#N/A,#N/A,FALSE,"DEPR&amp;DT";#N/A,#N/A,FALSE,"ASSETS";#N/A,#N/A,FALSE,"NI&amp;OTH&amp;DIV";#N/A,#N/A,FALSE,"CASHFLOW";#N/A,#N/A,FALSE,"CAPEMPL";#N/A,#N/A,FALSE,"ROCE"}</definedName>
    <definedName name="kjo" hidden="1">{#N/A,#N/A,FALSE,"SUMMARY";#N/A,#N/A,FALSE,"mcsh";#N/A,#N/A,FALSE,"vol&amp;rev";#N/A,#N/A,FALSE,"wkgcap";#N/A,#N/A,FALSE,"DEPR&amp;DT";#N/A,#N/A,FALSE,"ASSETS";#N/A,#N/A,FALSE,"NI&amp;OTH&amp;DIV";#N/A,#N/A,FALSE,"CASHFLOW";#N/A,#N/A,FALSE,"CAPEMPL";#N/A,#N/A,FALSE,"ROCE"}</definedName>
    <definedName name="kj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j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k" localSheetId="73" hidden="1">{"Sum1",#N/A,FALSE,"Reserve Report";"Sum2",#N/A,FALSE,"Reserve Report";"Sum3",#N/A,FALSE,"Reserve Report";"Sum4",#N/A,FALSE,"Reserve Report"}</definedName>
    <definedName name="kk" hidden="1">{"Sum1",#N/A,FALSE,"Reserve Report";"Sum2",#N/A,FALSE,"Reserve Report";"Sum3",#N/A,FALSE,"Reserve Report";"Sum4",#N/A,FALSE,"Reserve Report"}</definedName>
    <definedName name="KKa" localSheetId="73" hidden="1">{#N/A,#N/A,FALSE,"Aging Summary";#N/A,#N/A,FALSE,"Ratio Analysis";#N/A,#N/A,FALSE,"Test 120 Day Accts";#N/A,#N/A,FALSE,"Tickmarks"}</definedName>
    <definedName name="KKa" hidden="1">{#N/A,#N/A,FALSE,"Aging Summary";#N/A,#N/A,FALSE,"Ratio Analysis";#N/A,#N/A,FALSE,"Test 120 Day Accts";#N/A,#N/A,FALSE,"Tickmarks"}</definedName>
    <definedName name="KKJHKH">#REF!</definedName>
    <definedName name="kkk" localSheetId="73" hidden="1">{#N/A,#N/A,FALSE,"A";#N/A,#N/A,FALSE,"B"}</definedName>
    <definedName name="kkk" hidden="1">{#N/A,#N/A,FALSE,"A";#N/A,#N/A,FALSE,"B"}</definedName>
    <definedName name="kkkk" localSheetId="73" hidden="1">{#N/A,#N/A,FALSE,"Aging Summary";#N/A,#N/A,FALSE,"Ratio Analysis";#N/A,#N/A,FALSE,"Test 120 Day Accts";#N/A,#N/A,FALSE,"Tickmarks"}</definedName>
    <definedName name="kkkk" hidden="1">#REF!</definedName>
    <definedName name="kkkkk" localSheetId="73" hidden="1">{"TotalGeralDespesasPorArea",#N/A,FALSE,"VinculosAccessEfetivo"}</definedName>
    <definedName name="kkkkk" hidden="1">{"TotalGeralDespesasPorArea",#N/A,FALSE,"VinculosAccessEfetivo"}</definedName>
    <definedName name="kkkkkkkk" localSheetId="7" hidden="1">{#N/A,#N/A,FALSE,"FY97P1";#N/A,#N/A,FALSE,"FY97Z312";#N/A,#N/A,FALSE,"FY97LRBC";#N/A,#N/A,FALSE,"FY97O";#N/A,#N/A,FALSE,"FY97DAM"}</definedName>
    <definedName name="kkkkkkkk" localSheetId="6" hidden="1">{#N/A,#N/A,FALSE,"FY97P1";#N/A,#N/A,FALSE,"FY97Z312";#N/A,#N/A,FALSE,"FY97LRBC";#N/A,#N/A,FALSE,"FY97O";#N/A,#N/A,FALSE,"FY97DAM"}</definedName>
    <definedName name="kkkkkkkk" localSheetId="27" hidden="1">{#N/A,#N/A,FALSE,"FY97P1";#N/A,#N/A,FALSE,"FY97Z312";#N/A,#N/A,FALSE,"FY97LRBC";#N/A,#N/A,FALSE,"FY97O";#N/A,#N/A,FALSE,"FY97DAM"}</definedName>
    <definedName name="kkkkkkkk" localSheetId="25" hidden="1">{#N/A,#N/A,FALSE,"FY97P1";#N/A,#N/A,FALSE,"FY97Z312";#N/A,#N/A,FALSE,"FY97LRBC";#N/A,#N/A,FALSE,"FY97O";#N/A,#N/A,FALSE,"FY97DAM"}</definedName>
    <definedName name="kkkkkkkk" localSheetId="73" hidden="1">{"Units A",#N/A,FALSE,"FY95SLS";"Units B",#N/A,FALSE,"FY95SLS"}</definedName>
    <definedName name="kkkkkkkk" localSheetId="69" hidden="1">{#N/A,#N/A,FALSE,"FY97P1";#N/A,#N/A,FALSE,"FY97Z312";#N/A,#N/A,FALSE,"FY97LRBC";#N/A,#N/A,FALSE,"FY97O";#N/A,#N/A,FALSE,"FY97DAM"}</definedName>
    <definedName name="kkkkkkkk" localSheetId="64" hidden="1">{#N/A,#N/A,FALSE,"FY97P1";#N/A,#N/A,FALSE,"FY97Z312";#N/A,#N/A,FALSE,"FY97LRBC";#N/A,#N/A,FALSE,"FY97O";#N/A,#N/A,FALSE,"FY97DAM"}</definedName>
    <definedName name="kkkkkkkk" localSheetId="5" hidden="1">{#N/A,#N/A,FALSE,"FY97P1";#N/A,#N/A,FALSE,"FY97Z312";#N/A,#N/A,FALSE,"FY97LRBC";#N/A,#N/A,FALSE,"FY97O";#N/A,#N/A,FALSE,"FY97DAM"}</definedName>
    <definedName name="kkkkkkkk" localSheetId="1" hidden="1">{#N/A,#N/A,FALSE,"FY97P1";#N/A,#N/A,FALSE,"FY97Z312";#N/A,#N/A,FALSE,"FY97LRBC";#N/A,#N/A,FALSE,"FY97O";#N/A,#N/A,FALSE,"FY97DAM"}</definedName>
    <definedName name="kkkkkkkk" hidden="1">{#N/A,#N/A,FALSE,"FY97P1";#N/A,#N/A,FALSE,"FY97Z312";#N/A,#N/A,FALSE,"FY97LRBC";#N/A,#N/A,FALSE,"FY97O";#N/A,#N/A,FALSE,"FY97DAM"}</definedName>
    <definedName name="kkkkkkkkkkkk"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kkkkkkkkkkkk" hidden="1">#REF!</definedName>
    <definedName name="kkkkkkkkkkkkkk" hidden="1">#REF!</definedName>
    <definedName name="kkkkkkkkkkkkkkkll" hidden="1">#REF!</definedName>
    <definedName name="kl" localSheetId="73" hidden="1">{#N/A,#N/A,FALSE,"FY97";#N/A,#N/A,FALSE,"FY98";#N/A,#N/A,FALSE,"FY99";#N/A,#N/A,FALSE,"FY00";#N/A,#N/A,FALSE,"FY01"}</definedName>
    <definedName name="kl" hidden="1">{#N/A,#N/A,FALSE,"FY97";#N/A,#N/A,FALSE,"FY98";#N/A,#N/A,FALSE,"FY99";#N/A,#N/A,FALSE,"FY00";#N/A,#N/A,FALSE,"FY01"}</definedName>
    <definedName name="kla" localSheetId="73" hidden="1">{#N/A,#N/A,FALSE,"Aging Summary";#N/A,#N/A,FALSE,"Ratio Analysis";#N/A,#N/A,FALSE,"Test 120 Day Accts";#N/A,#N/A,FALSE,"Tickmarks"}</definedName>
    <definedName name="kla" hidden="1">{#N/A,#N/A,FALSE,"Aging Summary";#N/A,#N/A,FALSE,"Ratio Analysis";#N/A,#N/A,FALSE,"Test 120 Day Accts";#N/A,#N/A,FALSE,"Tickmarks"}</definedName>
    <definedName name="klajfkls" localSheetId="73" hidden="1">{#N/A,#N/A,FALSE,"DBK";#N/A,#N/A,FALSE,"Inh (2)";#N/A,#N/A,FALSE,"102-1";#N/A,#N/A,FALSE,"102-2";#N/A,#N/A,FALSE,"425";#N/A,#N/A,FALSE,"102-447";#N/A,#N/A,FALSE,"441-GesSys";#N/A,#N/A,FALSE,"442 576 B Rech";#N/A,#N/A,FALSE,"446 R+P"}</definedName>
    <definedName name="klajfkls" hidden="1">{#N/A,#N/A,FALSE,"DBK";#N/A,#N/A,FALSE,"Inh (2)";#N/A,#N/A,FALSE,"102-1";#N/A,#N/A,FALSE,"102-2";#N/A,#N/A,FALSE,"425";#N/A,#N/A,FALSE,"102-447";#N/A,#N/A,FALSE,"441-GesSys";#N/A,#N/A,FALSE,"442 576 B Rech";#N/A,#N/A,FALSE,"446 R+P"}</definedName>
    <definedName name="kljklji" localSheetId="73" hidden="1">{"Sum WW A",#N/A,FALSE,"FY95SLS";"Sum WW B",#N/A,FALSE,"FY95SLS";"Sum US A",#N/A,FALSE,"FY95SLS";"Sum US B",#N/A,FALSE,"FY95SLS";"Sum US Bocg",#N/A,FALSE,"FY95SLS";"Sum Can A",#N/A,FALSE,"FY95SLS";"Sum Can B",#N/A,FALSE,"FY95SLS";"Sum Europe",#N/A,FALSE,"FY95SLS";"Sum Row",#N/A,FALSE,"FY95SLS"}</definedName>
    <definedName name="kljklji" hidden="1">{"Sum WW A",#N/A,FALSE,"FY95SLS";"Sum WW B",#N/A,FALSE,"FY95SLS";"Sum US A",#N/A,FALSE,"FY95SLS";"Sum US B",#N/A,FALSE,"FY95SLS";"Sum US Bocg",#N/A,FALSE,"FY95SLS";"Sum Can A",#N/A,FALSE,"FY95SLS";"Sum Can B",#N/A,FALSE,"FY95SLS";"Sum Europe",#N/A,FALSE,"FY95SLS";"Sum Row",#N/A,FALSE,"FY95SLS"}</definedName>
    <definedName name="klklklklklkl"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klklklklkl"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ll"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l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klu" localSheetId="73" hidden="1">{"Results Worksheets",#N/A,FALSE,"RESULTS"}</definedName>
    <definedName name="klu" hidden="1">{"Results Worksheets",#N/A,FALSE,"RESULTS"}</definedName>
    <definedName name="klulo" localSheetId="73" hidden="1">{"Units A",#N/A,FALSE,"FY95SLS";"Units B",#N/A,FALSE,"FY95SLS"}</definedName>
    <definedName name="klulo" hidden="1">{"Units A",#N/A,FALSE,"FY95SLS";"Units B",#N/A,FALSE,"FY95SLS"}</definedName>
    <definedName name="KMAAh">#REF!</definedName>
    <definedName name="KMAAh2">#REF!</definedName>
    <definedName name="KMAb">#REF!</definedName>
    <definedName name="KMAb2">#REF!</definedName>
    <definedName name="KMAQh">#REF!</definedName>
    <definedName name="KMAQh2">#REF!</definedName>
    <definedName name="KMKMKMKMKM">#REF!</definedName>
    <definedName name="KMPF" localSheetId="73" hidden="1">{#N/A,#N/A,FALSE,"Presentation by Unit";#N/A,#N/A,FALSE,"Presentation by BD";#N/A,#N/A,FALSE,"Presentation Split by Biggest U";#N/A,#N/A,FALSE,"Presentation Split by Area";#N/A,#N/A,FALSE,"Presentation Split by BD"}</definedName>
    <definedName name="KMPF" hidden="1">{#N/A,#N/A,FALSE,"Presentation by Unit";#N/A,#N/A,FALSE,"Presentation by BD";#N/A,#N/A,FALSE,"Presentation Split by Biggest U";#N/A,#N/A,FALSE,"Presentation Split by Area";#N/A,#N/A,FALSE,"Presentation Split by BD"}</definedName>
    <definedName name="kndklfn">#REF!</definedName>
    <definedName name="KNTY8" localSheetId="73" hidden="1">{"firs",#N/A,FALSE,"Sheet1";"second",#N/A,FALSE,"Sheet1"}</definedName>
    <definedName name="KNTY8" hidden="1">{"firs",#N/A,FALSE,"Sheet1";"second",#N/A,FALSE,"Sheet1"}</definedName>
    <definedName name="ko" localSheetId="73" hidden="1">{"'표지'!$B$5"}</definedName>
    <definedName name="ko" hidden="1">{"'표지'!$B$5"}</definedName>
    <definedName name="KOKO" localSheetId="73" hidden="1">{#N/A,#N/A,FALSE,"Hip.Bas";#N/A,#N/A,FALSE,"ventas";#N/A,#N/A,FALSE,"ingre-Año";#N/A,#N/A,FALSE,"ventas-Año";#N/A,#N/A,FALSE,"Costepro";#N/A,#N/A,FALSE,"inversion";#N/A,#N/A,FALSE,"personal";#N/A,#N/A,FALSE,"Gastos-V";#N/A,#N/A,FALSE,"Circulante";#N/A,#N/A,FALSE,"CONSOLI";#N/A,#N/A,FALSE,"Es-Fin";#N/A,#N/A,FALSE,"Margen-P"}</definedName>
    <definedName name="KOKO" hidden="1">{#N/A,#N/A,FALSE,"Hip.Bas";#N/A,#N/A,FALSE,"ventas";#N/A,#N/A,FALSE,"ingre-Año";#N/A,#N/A,FALSE,"ventas-Año";#N/A,#N/A,FALSE,"Costepro";#N/A,#N/A,FALSE,"inversion";#N/A,#N/A,FALSE,"personal";#N/A,#N/A,FALSE,"Gastos-V";#N/A,#N/A,FALSE,"Circulante";#N/A,#N/A,FALSE,"CONSOLI";#N/A,#N/A,FALSE,"Es-Fin";#N/A,#N/A,FALSE,"Margen-P"}</definedName>
    <definedName name="Kompassenko" localSheetId="73" hidden="1">{#N/A,#N/A,FALSE,"A";#N/A,#N/A,FALSE,"B"}</definedName>
    <definedName name="Kompassenko" hidden="1">{#N/A,#N/A,FALSE,"A";#N/A,#N/A,FALSE,"B"}</definedName>
    <definedName name="kongki">#REF!</definedName>
    <definedName name="Konzern1" localSheetId="73" hidden="1">{#N/A,#N/A,FALSE,"Actual";#N/A,#N/A,FALSE,"Management Report 2";#N/A,#N/A,FALSE,"Management Report 3";#N/A,#N/A,FALSE,"Ergebnis";#N/A,#N/A,FALSE,"Summary";#N/A,#N/A,FALSE,"Konrzern";#N/A,#N/A,FALSE,"Abweichung Budget-Actuell"}</definedName>
    <definedName name="Konzern1" hidden="1">{#N/A,#N/A,FALSE,"Actual";#N/A,#N/A,FALSE,"Management Report 2";#N/A,#N/A,FALSE,"Management Report 3";#N/A,#N/A,FALSE,"Ergebnis";#N/A,#N/A,FALSE,"Summary";#N/A,#N/A,FALSE,"Konrzern";#N/A,#N/A,FALSE,"Abweichung Budget-Actuell"}</definedName>
    <definedName name="Konzern1_1" localSheetId="73" hidden="1">{#N/A,#N/A,FALSE,"Actual";#N/A,#N/A,FALSE,"Management Report 2";#N/A,#N/A,FALSE,"Management Report 3";#N/A,#N/A,FALSE,"Ergebnis";#N/A,#N/A,FALSE,"Summary";#N/A,#N/A,FALSE,"Konrzern";#N/A,#N/A,FALSE,"Abweichung Budget-Actuell"}</definedName>
    <definedName name="Konzern1_1" hidden="1">{#N/A,#N/A,FALSE,"Actual";#N/A,#N/A,FALSE,"Management Report 2";#N/A,#N/A,FALSE,"Management Report 3";#N/A,#N/A,FALSE,"Ergebnis";#N/A,#N/A,FALSE,"Summary";#N/A,#N/A,FALSE,"Konrzern";#N/A,#N/A,FALSE,"Abweichung Budget-Actuell"}</definedName>
    <definedName name="Konzern1_2" localSheetId="73" hidden="1">{#N/A,#N/A,FALSE,"Actual";#N/A,#N/A,FALSE,"Management Report 2";#N/A,#N/A,FALSE,"Management Report 3";#N/A,#N/A,FALSE,"Ergebnis";#N/A,#N/A,FALSE,"Summary";#N/A,#N/A,FALSE,"Konrzern";#N/A,#N/A,FALSE,"Abweichung Budget-Actuell"}</definedName>
    <definedName name="Konzern1_2" hidden="1">{#N/A,#N/A,FALSE,"Actual";#N/A,#N/A,FALSE,"Management Report 2";#N/A,#N/A,FALSE,"Management Report 3";#N/A,#N/A,FALSE,"Ergebnis";#N/A,#N/A,FALSE,"Summary";#N/A,#N/A,FALSE,"Konrzern";#N/A,#N/A,FALSE,"Abweichung Budget-Actuell"}</definedName>
    <definedName name="Konzern1_3" localSheetId="73" hidden="1">{#N/A,#N/A,FALSE,"Actual";#N/A,#N/A,FALSE,"Management Report 2";#N/A,#N/A,FALSE,"Management Report 3";#N/A,#N/A,FALSE,"Ergebnis";#N/A,#N/A,FALSE,"Summary";#N/A,#N/A,FALSE,"Konrzern";#N/A,#N/A,FALSE,"Abweichung Budget-Actuell"}</definedName>
    <definedName name="Konzern1_3" hidden="1">{#N/A,#N/A,FALSE,"Actual";#N/A,#N/A,FALSE,"Management Report 2";#N/A,#N/A,FALSE,"Management Report 3";#N/A,#N/A,FALSE,"Ergebnis";#N/A,#N/A,FALSE,"Summary";#N/A,#N/A,FALSE,"Konrzern";#N/A,#N/A,FALSE,"Abweichung Budget-Actuell"}</definedName>
    <definedName name="Konzern1_4" localSheetId="73" hidden="1">{#N/A,#N/A,FALSE,"Actual";#N/A,#N/A,FALSE,"Management Report 2";#N/A,#N/A,FALSE,"Management Report 3";#N/A,#N/A,FALSE,"Ergebnis";#N/A,#N/A,FALSE,"Summary";#N/A,#N/A,FALSE,"Konrzern";#N/A,#N/A,FALSE,"Abweichung Budget-Actuell"}</definedName>
    <definedName name="Konzern1_4" hidden="1">{#N/A,#N/A,FALSE,"Actual";#N/A,#N/A,FALSE,"Management Report 2";#N/A,#N/A,FALSE,"Management Report 3";#N/A,#N/A,FALSE,"Ergebnis";#N/A,#N/A,FALSE,"Summary";#N/A,#N/A,FALSE,"Konrzern";#N/A,#N/A,FALSE,"Abweichung Budget-Actuell"}</definedName>
    <definedName name="Konzern1_5" localSheetId="73" hidden="1">{#N/A,#N/A,FALSE,"Actual";#N/A,#N/A,FALSE,"Management Report 2";#N/A,#N/A,FALSE,"Management Report 3";#N/A,#N/A,FALSE,"Ergebnis";#N/A,#N/A,FALSE,"Summary";#N/A,#N/A,FALSE,"Konrzern";#N/A,#N/A,FALSE,"Abweichung Budget-Actuell"}</definedName>
    <definedName name="Konzern1_5" hidden="1">{#N/A,#N/A,FALSE,"Actual";#N/A,#N/A,FALSE,"Management Report 2";#N/A,#N/A,FALSE,"Management Report 3";#N/A,#N/A,FALSE,"Ergebnis";#N/A,#N/A,FALSE,"Summary";#N/A,#N/A,FALSE,"Konrzern";#N/A,#N/A,FALSE,"Abweichung Budget-Actuell"}</definedName>
    <definedName name="KOR">#REF!:#REF!</definedName>
    <definedName name="kp_2000">#REF!</definedName>
    <definedName name="kp_2001">#REF!</definedName>
    <definedName name="kp_2002">#REF!</definedName>
    <definedName name="kp_2003">#REF!</definedName>
    <definedName name="kp_2004">#REF!</definedName>
    <definedName name="KPMGexp">#REF!</definedName>
    <definedName name="kppaid2000">#REF!</definedName>
    <definedName name="kprepaid">#REF!</definedName>
    <definedName name="kr_2000">#REF!</definedName>
    <definedName name="kr_2001">#REF!</definedName>
    <definedName name="kr_2002">#REF!</definedName>
    <definedName name="kr_2003">#REF!</definedName>
    <definedName name="kr_2004">#REF!</definedName>
    <definedName name="Kraft" localSheetId="73" hidden="1">{#N/A,#N/A,FALSE,"changes";#N/A,#N/A,FALSE,"Assumptions";"view1",#N/A,FALSE,"BE Analysis";"view2",#N/A,FALSE,"BE Analysis";#N/A,#N/A,FALSE,"DCF Calculation - Scenario 1";"Dollar",#N/A,FALSE,"Consolidated - Scenario 1";"CS",#N/A,FALSE,"Consolidated - Scenario 1"}</definedName>
    <definedName name="Kraft" hidden="1">{#N/A,#N/A,FALSE,"changes";#N/A,#N/A,FALSE,"Assumptions";"view1",#N/A,FALSE,"BE Analysis";"view2",#N/A,FALSE,"BE Analysis";#N/A,#N/A,FALSE,"DCF Calculation - Scenario 1";"Dollar",#N/A,FALSE,"Consolidated - Scenario 1";"CS",#N/A,FALSE,"Consolidated - Scenario 1"}</definedName>
    <definedName name="kreg2000">#REF!</definedName>
    <definedName name="kregular">#REF!</definedName>
    <definedName name="krii" localSheetId="73" hidden="1">{"US Dollars",#N/A,TRUE,"PPD";"US Dollar",#N/A,TRUE,"Anaquest";"US Dollar",#N/A,TRUE,"Delta";"US Dollar",#N/A,TRUE,"INO"}</definedName>
    <definedName name="krii" hidden="1">{"US Dollars",#N/A,TRUE,"PPD";"US Dollar",#N/A,TRUE,"Anaquest";"US Dollar",#N/A,TRUE,"Delta";"US Dollar",#N/A,TRUE,"INO"}</definedName>
    <definedName name="kris" localSheetId="73" hidden="1">{"Units A",#N/A,FALSE,"FY95SLS";"Units B",#N/A,FALSE,"FY95SLS"}</definedName>
    <definedName name="kris" hidden="1">{"Units A",#N/A,FALSE,"FY95SLS";"Units B",#N/A,FALSE,"FY95SLS"}</definedName>
    <definedName name="Kroger" hidden="1">#REF!</definedName>
    <definedName name="KRW">#REF!</definedName>
    <definedName name="ksdjksajdjsld" localSheetId="73" hidden="1">{#N/A,#N/A,TRUE,"Capa";#N/A,#N/A,TRUE,"Assumptions";#N/A,#N/A,TRUE,"R$LEG_Renda";#N/A,#N/A,TRUE,"USDLEG_Renda";#N/A,#N/A,TRUE,"GAAP_Renda";#N/A,#N/A,TRUE,"CUSTO";#N/A,#N/A,TRUE,"R$Comp";#N/A,#N/A,TRUE,"R$LEG_OE";#N/A,#N/A,TRUE,"USDLEG_OE";#N/A,#N/A,TRUE,"GAAP_OE";#N/A,#N/A,TRUE,"OIDLEGR$";#N/A,#N/A,TRUE,"OIDLEGUSD";#N/A,#N/A,TRUE,"OIDLEGGAAP"}</definedName>
    <definedName name="ksdjksajdjsld" hidden="1">{#N/A,#N/A,TRUE,"Capa";#N/A,#N/A,TRUE,"Assumptions";#N/A,#N/A,TRUE,"R$LEG_Renda";#N/A,#N/A,TRUE,"USDLEG_Renda";#N/A,#N/A,TRUE,"GAAP_Renda";#N/A,#N/A,TRUE,"CUSTO";#N/A,#N/A,TRUE,"R$Comp";#N/A,#N/A,TRUE,"R$LEG_OE";#N/A,#N/A,TRUE,"USDLEG_OE";#N/A,#N/A,TRUE,"GAAP_OE";#N/A,#N/A,TRUE,"OIDLEGR$";#N/A,#N/A,TRUE,"OIDLEGUSD";#N/A,#N/A,TRUE,"OIDLEGGAAP"}</definedName>
    <definedName name="ksdjksajdjsld_1" localSheetId="73" hidden="1">{#N/A,#N/A,TRUE,"Capa";#N/A,#N/A,TRUE,"Assumptions";#N/A,#N/A,TRUE,"R$LEG_Renda";#N/A,#N/A,TRUE,"USDLEG_Renda";#N/A,#N/A,TRUE,"GAAP_Renda";#N/A,#N/A,TRUE,"CUSTO";#N/A,#N/A,TRUE,"R$Comp";#N/A,#N/A,TRUE,"R$LEG_OE";#N/A,#N/A,TRUE,"USDLEG_OE";#N/A,#N/A,TRUE,"GAAP_OE";#N/A,#N/A,TRUE,"OIDLEGR$";#N/A,#N/A,TRUE,"OIDLEGUSD";#N/A,#N/A,TRUE,"OIDLEGGAAP"}</definedName>
    <definedName name="ksdjksajdjsld_1" hidden="1">{#N/A,#N/A,TRUE,"Capa";#N/A,#N/A,TRUE,"Assumptions";#N/A,#N/A,TRUE,"R$LEG_Renda";#N/A,#N/A,TRUE,"USDLEG_Renda";#N/A,#N/A,TRUE,"GAAP_Renda";#N/A,#N/A,TRUE,"CUSTO";#N/A,#N/A,TRUE,"R$Comp";#N/A,#N/A,TRUE,"R$LEG_OE";#N/A,#N/A,TRUE,"USDLEG_OE";#N/A,#N/A,TRUE,"GAAP_OE";#N/A,#N/A,TRUE,"OIDLEGR$";#N/A,#N/A,TRUE,"OIDLEGUSD";#N/A,#N/A,TRUE,"OIDLEGGAAP"}</definedName>
    <definedName name="ksdnmlsmd">#REF!</definedName>
    <definedName name="kslkjkjlkjd" localSheetId="73" hidden="1">{#N/A,#N/A,FALSE,"REPORT"}</definedName>
    <definedName name="kslkjkjlkjd" hidden="1">{#N/A,#N/A,FALSE,"REPORT"}</definedName>
    <definedName name="KTA">#REF!</definedName>
    <definedName name="KTB">#REF!</definedName>
    <definedName name="KTO_BILGUV_1" hidden="1">#REF!,#REF!,#REF!,#REF!,#REF!,#REF!,#REF!,#REF!,#REF!,#REF!,#REF!,#REF!,#REF!,#REF!,#REF!,#REF!,#REF!,#REF!,#REF!,#REF!,#REF!,#REF!,#REF!,#REF!,#REF!,#REF!,#REF!,#REF!,#REF!,#REF!,#REF!,#REF!</definedName>
    <definedName name="KTO_BILGUV_2" hidden="1">#REF!,#REF!,#REF!,#REF!,#REF!,#REF!,#REF!,#REF!,#REF!,#REF!,#REF!,#REF!,#REF!,#REF!,#REF!,#REF!,#REF!,#REF!,#REF!,#REF!,#REF!,#REF!,#REF!,#REF!,#REF!,#REF!,#REF!,#REF!,#REF!,#REF!</definedName>
    <definedName name="KTO_BILGUV_3" hidden="1">#REF!,#REF!,#REF!,#REF!,#REF!,#REF!,#REF!,#REF!,#REF!,#REF!,#REF!,#REF!,#REF!</definedName>
    <definedName name="KTO_BILGUV_4" hidden="1">#REF!,#REF!,#REF!,#REF!,#REF!,#REF!,#REF!,#REF!,#REF!,#REF!,#REF!,#REF!,#REF!,#REF!,#REF!,#REF!</definedName>
    <definedName name="KTO_H" hidden="1">#REF!,#REF!,#REF!,#REF!,#REF!,#REF!,#REF!,#REF!,#REF!,#REF!,#REF!,#REF!,#REF!,#REF!,#REF!,#REF!,#REF!,#REF!,#REF!,#REF!,#REF!,#REF!,#REF!,#REF!,#REF!,#REF!,#REF!,#REF!,#REF!,#REF!,#REF!,#REF!,#REF!,#REF!,#REF!,#REF!</definedName>
    <definedName name="KTO_S" hidden="1">#REF!,#REF!,#REF!,#REF!,#REF!,#REF!,#REF!,#REF!,#REF!,#REF!,#REF!,#REF!,#REF!,#REF!,#REF!,#REF!,#REF!,#REF!,#REF!,#REF!,#REF!,#REF!,#REF!,#REF!,#REF!,#REF!,#REF!,#REF!,#REF!,#REF!,#REF!,#REF!,#REF!,#REF!,#REF!,#REF!,#REF!,#REF!,#REF!,#REF!,#REF!,#REF!,#REF!,#REF!,#REF!,#REF!,#REF!,#REF!,#REF!,#REF!,#REF!,#REF!,#REF!</definedName>
    <definedName name="ktot2000">#REF!</definedName>
    <definedName name="kttr2000">#REF!</definedName>
    <definedName name="KTUYJTYGEK" localSheetId="73" hidden="1">{#N/A,#N/A,FALSE,"Calculator"}</definedName>
    <definedName name="KTUYJTYGEK" hidden="1">{#N/A,#N/A,FALSE,"Calculator"}</definedName>
    <definedName name="KTX">#REF!</definedName>
    <definedName name="KTYK" localSheetId="73" hidden="1">{#N/A,#N/A,FALSE,"Calculator"}</definedName>
    <definedName name="KTYK" hidden="1">{#N/A,#N/A,FALSE,"Calculator"}</definedName>
    <definedName name="kuie"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e"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kuir" localSheetId="73" hidden="1">{"Units A",#N/A,FALSE,"FY95SLS";"Units B",#N/A,FALSE,"FY95SLS"}</definedName>
    <definedName name="kuir" hidden="1">{"Units A",#N/A,FALSE,"FY95SLS";"Units B",#N/A,FALSE,"FY95SLS"}</definedName>
    <definedName name="kuyrk" localSheetId="73" hidden="1">{"Units A",#N/A,FALSE,"FY95SLS";"Units B",#N/A,FALSE,"FY95SLS"}</definedName>
    <definedName name="kuyrk" hidden="1">{"Units A",#N/A,FALSE,"FY95SLS";"Units B",#N/A,FALSE,"FY95SLS"}</definedName>
    <definedName name="KWH" localSheetId="27">'C-11'!#REF!</definedName>
    <definedName name="KWH" localSheetId="1">#REF!</definedName>
    <definedName name="KWH">[5]KWH!$A$3:$M$42</definedName>
    <definedName name="kyd.ChngCell.01." hidden="1">#REF!</definedName>
    <definedName name="kyd.ChngCell.02." hidden="1">#REF!</definedName>
    <definedName name="kyd.CounterLimitCell.01." hidden="1">"x"</definedName>
    <definedName name="kyd.CounterLimitCell.02.">"x"</definedName>
    <definedName name="kyd.Dim.01." hidden="1">"toad:Company"</definedName>
    <definedName name="kyd.Dim.02.">"chandep#"</definedName>
    <definedName name="kyd.ElementList.01.">"x"</definedName>
    <definedName name="kyd.ElementList.02." hidden="1">#REF!</definedName>
    <definedName name="kyd.ElementType.01." hidden="1">3</definedName>
    <definedName name="kyd.ElementType.02.">1</definedName>
    <definedName name="kyd.FileNameCell." hidden="1">#REF!</definedName>
    <definedName name="kyd.FileSaveDir." hidden="1">"V:\MEAP\Finance\Forecast 2004\FC1\FC1 templates\Revised Templates\"</definedName>
    <definedName name="kyd.ItemType.01." hidden="1">2</definedName>
    <definedName name="kyd.ItemType.02.">2</definedName>
    <definedName name="kyd.KillLinks." hidden="1">1</definedName>
    <definedName name="kyd.MacroAfterMemoRow." hidden="1">""</definedName>
    <definedName name="kyd.MacroAfterZap." hidden="1">""</definedName>
    <definedName name="kyd.MacroAtEnd.">""</definedName>
    <definedName name="kyd.MacroEachCycle.">""</definedName>
    <definedName name="kyd.MacroEndOfEachCycle.">""</definedName>
    <definedName name="kyd.MacroStartOfProc." hidden="1">""</definedName>
    <definedName name="kyd.MemoSortHide.">FALSE</definedName>
    <definedName name="kyd.NumLevels.01." hidden="1">999</definedName>
    <definedName name="kyd.NumLevels.02.">999</definedName>
    <definedName name="kyd.PanicStop.">FALSE</definedName>
    <definedName name="kyd.ParentName.01." hidden="1">""</definedName>
    <definedName name="kyd.ParentName.02.">""</definedName>
    <definedName name="kyd.Password." hidden="1">""</definedName>
    <definedName name="kyd.PreScreenData.">FALSE</definedName>
    <definedName name="kyd.PrintCtrlRange." hidden="1">#REF!</definedName>
    <definedName name="kyd.PrintMemo.">FALSE</definedName>
    <definedName name="kyd.PrintParent.01.">TRUE</definedName>
    <definedName name="kyd.PrintParent.02.">TRUE</definedName>
    <definedName name="kyd.PrintStdWhen.">3</definedName>
    <definedName name="kyd.PrintToWbk." hidden="1">FALSE</definedName>
    <definedName name="kyd.ProtWbkStruct." hidden="1">-4146</definedName>
    <definedName name="kyd.ProtWbkWin." hidden="1">-4146</definedName>
    <definedName name="kyd.ReplaceFile." hidden="1">-4146</definedName>
    <definedName name="kyd.SaveAsFile.">TRUE</definedName>
    <definedName name="kyd.SaveCopy." hidden="1">1</definedName>
    <definedName name="kyd.SaveMemo.">FALSE</definedName>
    <definedName name="kyd.SelectString.01." hidden="1">"*"</definedName>
    <definedName name="kyd.SelectString.02.">"*"</definedName>
    <definedName name="kyd.Shortcut." hidden="1">FALSE</definedName>
    <definedName name="kyd.StdHasFooterRow.">-4146</definedName>
    <definedName name="kyd.StdHasHeaderRow.">-4146</definedName>
    <definedName name="kyd.StdSortHide.">TRUE</definedName>
    <definedName name="kyd.StdSortRpt1.">1</definedName>
    <definedName name="kyd.StdSortRpt2.">1</definedName>
    <definedName name="kyd.StdSortRpt3.">1</definedName>
    <definedName name="kyd.StdSortRptList1.">""</definedName>
    <definedName name="kyd.StdSortRptList2.">""</definedName>
    <definedName name="kyd.StdSortRptList3.">""</definedName>
    <definedName name="kyd.StopRow.">65536</definedName>
    <definedName name="kyd.UsePrintCtrlRange." hidden="1">TRUE</definedName>
    <definedName name="kyd.WriteMemWhenOptn.">3</definedName>
    <definedName name="kyuiuyi" localSheetId="73" hidden="1">{"Pound Sterling",#N/A,TRUE,"PPD";"Pound Sterling",#N/A,TRUE,"Anaquest";"Pound Sterling",#N/A,TRUE,"Delta";"Pound Sterling",#N/A,TRUE,"INO"}</definedName>
    <definedName name="kyuiuyi" hidden="1">{"Pound Sterling",#N/A,TRUE,"PPD";"Pound Sterling",#N/A,TRUE,"Anaquest";"Pound Sterling",#N/A,TRUE,"Delta";"Pound Sterling",#N/A,TRUE,"INO"}</definedName>
    <definedName name="l" localSheetId="73" hidden="1">{#N/A,#N/A,TRUE,"Acquirer_Cases_Input";#N/A,#N/A,TRUE,"Acquirer_Input";#N/A,#N/A,TRUE,"Acquirer"}</definedName>
    <definedName name="l" hidden="1">{#N/A,#N/A,TRUE,"Acquirer_Cases_Input";#N/A,#N/A,TRUE,"Acquirer_Input";#N/A,#N/A,TRUE,"Acquirer"}</definedName>
    <definedName name="L_0_Code">#REF!</definedName>
    <definedName name="L_1" localSheetId="73" hidden="1">{#N/A,#N/A,FALSE,"PLC";#N/A,#N/A,FALSE,"CCC";#N/A,#N/A,FALSE,"ARC";#N/A,#N/A,FALSE,"PLE"}</definedName>
    <definedName name="L_1" hidden="1">{#N/A,#N/A,FALSE,"PLC";#N/A,#N/A,FALSE,"CCC";#N/A,#N/A,FALSE,"ARC";#N/A,#N/A,FALSE,"PLE"}</definedName>
    <definedName name="L_1_Code">#REF!</definedName>
    <definedName name="L_2" localSheetId="73" hidden="1">{#N/A,#N/A,FALSE,"PLC";#N/A,#N/A,FALSE,"CCC";#N/A,#N/A,FALSE,"ARC";#N/A,#N/A,FALSE,"PLE"}</definedName>
    <definedName name="L_2" hidden="1">{#N/A,#N/A,FALSE,"PLC";#N/A,#N/A,FALSE,"CCC";#N/A,#N/A,FALSE,"ARC";#N/A,#N/A,FALSE,"PLE"}</definedName>
    <definedName name="L_3" localSheetId="73" hidden="1">{#N/A,#N/A,FALSE,"PLC";#N/A,#N/A,FALSE,"CCC";#N/A,#N/A,FALSE,"ARC";#N/A,#N/A,FALSE,"PLE"}</definedName>
    <definedName name="L_3" hidden="1">{#N/A,#N/A,FALSE,"PLC";#N/A,#N/A,FALSE,"CCC";#N/A,#N/A,FALSE,"ARC";#N/A,#N/A,FALSE,"PLE"}</definedName>
    <definedName name="L_4" localSheetId="73" hidden="1">{#N/A,#N/A,FALSE,"PLC";#N/A,#N/A,FALSE,"CCC";#N/A,#N/A,FALSE,"ARC";#N/A,#N/A,FALSE,"PLE"}</definedName>
    <definedName name="L_4" hidden="1">{#N/A,#N/A,FALSE,"PLC";#N/A,#N/A,FALSE,"CCC";#N/A,#N/A,FALSE,"ARC";#N/A,#N/A,FALSE,"PLE"}</definedName>
    <definedName name="L_5" localSheetId="73" hidden="1">{#N/A,#N/A,FALSE,"PLC";#N/A,#N/A,FALSE,"CCC";#N/A,#N/A,FALSE,"ARC";#N/A,#N/A,FALSE,"PLE"}</definedName>
    <definedName name="L_5" hidden="1">{#N/A,#N/A,FALSE,"PLC";#N/A,#N/A,FALSE,"CCC";#N/A,#N/A,FALSE,"ARC";#N/A,#N/A,FALSE,"PLE"}</definedName>
    <definedName name="LABOR">#REF!</definedName>
    <definedName name="LaborCost">#REF!</definedName>
    <definedName name="LaborPrice">#REF!</definedName>
    <definedName name="Laercio" localSheetId="73" hidden="1">{#N/A,#N/A,FALSE,"RESUMO";#N/A,#N/A,FALSE,"PDD";#N/A,#N/A,FALSE,"P.I.R.D. ";#N/A,#N/A,FALSE,"Contr.CT";#N/A,#N/A,FALSE,"Cofins";#N/A,#N/A,FALSE,"PIS";#N/A,#N/A,FALSE,"C.Social";#N/A,#N/A,FALSE,"C.Social (2)";#N/A,#N/A,FALSE,"Lalur";#N/A,#N/A,FALSE,"Lalur (2)";#N/A,#N/A,FALSE,"Estimado1";#N/A,#N/A,FALSE,"Temp 12";#N/A,#N/A,FALSE,"Estimado2"}</definedName>
    <definedName name="Laercio" hidden="1">{#N/A,#N/A,FALSE,"RESUMO";#N/A,#N/A,FALSE,"PDD";#N/A,#N/A,FALSE,"P.I.R.D. ";#N/A,#N/A,FALSE,"Contr.CT";#N/A,#N/A,FALSE,"Cofins";#N/A,#N/A,FALSE,"PIS";#N/A,#N/A,FALSE,"C.Social";#N/A,#N/A,FALSE,"C.Social (2)";#N/A,#N/A,FALSE,"Lalur";#N/A,#N/A,FALSE,"Lalur (2)";#N/A,#N/A,FALSE,"Estimado1";#N/A,#N/A,FALSE,"Temp 12";#N/A,#N/A,FALSE,"Estimado2"}</definedName>
    <definedName name="LAN">#REF!</definedName>
    <definedName name="Landscaping">#REF!</definedName>
    <definedName name="Landscaping_Exp">#REF!</definedName>
    <definedName name="LARK" localSheetId="73" hidden="1">{"Others",#N/A,TRUE,"OTHERS";"Análisis Ingresos por Familia","HojaI",TRUE,"MDFeb97";"Análisis Ingresos por Marca","HojaII",TRUE,"MDFeb97";"Costos y Desvíos por Marca","HojaIII",TRUE,"MDFeb97";"Control de Costos","HojaIV",TRUE,"MDFeb97"}</definedName>
    <definedName name="LARK" hidden="1">{"Others",#N/A,TRUE,"OTHERS";"Análisis Ingresos por Familia","HojaI",TRUE,"MDFeb97";"Análisis Ingresos por Marca","HojaII",TRUE,"MDFeb97";"Costos y Desvíos por Marca","HojaIII",TRUE,"MDFeb97";"Control de Costos","HojaIV",TRUE,"MDFeb97"}</definedName>
    <definedName name="LARK2" localSheetId="73" hidden="1">{"Others",#N/A,TRUE,"OTHERS";"Análisis Ingresos por Familia","HojaI",TRUE,"MDFeb97";"Análisis Ingresos por Marca","HojaII",TRUE,"MDFeb97";"Costos y Desvíos por Marca","HojaIII",TRUE,"MDFeb97";"Control de Costos","HojaIV",TRUE,"MDFeb97"}</definedName>
    <definedName name="LARK2" hidden="1">{"Others",#N/A,TRUE,"OTHERS";"Análisis Ingresos por Familia","HojaI",TRUE,"MDFeb97";"Análisis Ingresos por Marca","HojaII",TRUE,"MDFeb97";"Costos y Desvíos por Marca","HojaIII",TRUE,"MDFeb97";"Control de Costos","HojaIV",TRUE,"MDFeb97"}</definedName>
    <definedName name="LARK3" localSheetId="73" hidden="1">{"Others",#N/A,TRUE,"OTHERS";"Análisis Ingresos por Familia","HojaI",TRUE,"MDFeb97";"Análisis Ingresos por Marca","HojaII",TRUE,"MDFeb97";"Costos y Desvíos por Marca","HojaIII",TRUE,"MDFeb97";"Control de Costos","HojaIV",TRUE,"MDFeb97"}</definedName>
    <definedName name="LARK3" hidden="1">{"Others",#N/A,TRUE,"OTHERS";"Análisis Ingresos por Familia","HojaI",TRUE,"MDFeb97";"Análisis Ingresos por Marca","HojaII",TRUE,"MDFeb97";"Costos y Desvíos por Marca","HojaIII",TRUE,"MDFeb97";"Control de Costos","HojaIV",TRUE,"MDFeb97"}</definedName>
    <definedName name="LAST_EBIT_MARGIN" hidden="1">"LAST_EBIT_MARGIN"</definedName>
    <definedName name="LAST_EBITDA_MARGIN" hidden="1">"LAST_EBITDA_MARGIN"</definedName>
    <definedName name="last_expl_year">#REF!</definedName>
    <definedName name="LAST_GROSS_MARGIN" hidden="1">"LAST_GROSS_MARGIN"</definedName>
    <definedName name="LAST_NET_INC_MARGIN" hidden="1">"LAST_NET_INC_MARGIN"</definedName>
    <definedName name="Last_Row" hidden="1">#N/A</definedName>
    <definedName name="last_year">#REF!</definedName>
    <definedName name="lastdebt">#REF!</definedName>
    <definedName name="lastpref">#REF!</definedName>
    <definedName name="LASTSALEPRICE" hidden="1">"LASTSALEPRICE"</definedName>
    <definedName name="LastUpdated_configuration">#REF!</definedName>
    <definedName name="LastUpdated_cost\price">#REF!</definedName>
    <definedName name="LatestCash">#REF!</definedName>
    <definedName name="LatestConvertibleDebt">#REF!</definedName>
    <definedName name="LatestConvertiblePreferred">#REF!</definedName>
    <definedName name="LatestDocument">#REF!</definedName>
    <definedName name="LatestFYE">#REF!</definedName>
    <definedName name="LatestInvestmentsInUnconsolidatedAffiliates">#REF!</definedName>
    <definedName name="LATESTK" hidden="1">1000</definedName>
    <definedName name="LATESTKFR" hidden="1">50</definedName>
    <definedName name="LatestMinorityInterest">#REF!</definedName>
    <definedName name="LATESTQ" hidden="1">500</definedName>
    <definedName name="LATESTQFR" hidden="1">100</definedName>
    <definedName name="LatestShortTermDebt">#REF!</definedName>
    <definedName name="LatestStraightLongTermDebt">#REF!</definedName>
    <definedName name="LatestStraightPreferred">#REF!</definedName>
    <definedName name="laubach" localSheetId="73" hidden="1">{#N/A,#N/A,FALSE,"DBK";#N/A,#N/A,FALSE,"102-1";#N/A,#N/A,FALSE,"102-2";#N/A,#N/A,FALSE,"102-447";#N/A,#N/A,FALSE,"441-60"}</definedName>
    <definedName name="laubach" hidden="1">{#N/A,#N/A,FALSE,"DBK";#N/A,#N/A,FALSE,"102-1";#N/A,#N/A,FALSE,"102-2";#N/A,#N/A,FALSE,"102-447";#N/A,#N/A,FALSE,"441-60"}</definedName>
    <definedName name="LBOCreditConsol" localSheetId="73" hidden="1">{"FCB_ALL",#N/A,FALSE,"FCB"}</definedName>
    <definedName name="LBOCreditConsol" hidden="1">{"FCB_ALL",#N/A,FALSE,"FCB"}</definedName>
    <definedName name="LBOIPOExit1">#REF!</definedName>
    <definedName name="LBOIPOExit2">#REF!</definedName>
    <definedName name="LBOMinCash">#REF!</definedName>
    <definedName name="LBOSaleExit1">#REF!</definedName>
    <definedName name="LBOSaleExit2">#REF!</definedName>
    <definedName name="lcol" hidden="1">#REF!</definedName>
    <definedName name="lcs">#REF!</definedName>
    <definedName name="LCTO31" localSheetId="73" hidden="1">{#N/A,#N/A,FALSE,"RET. GERAL-98";#N/A,#N/A,FALSE,"RET. GERAL-99 ";#N/A,#N/A,FALSE,"CANOAS";#N/A,#N/A,FALSE,"L. ARARAQUARA";#N/A,#N/A,FALSE,"L. F. TRIUNFO";#N/A,#N/A,FALSE,"L. CD'OESTE";#N/A,#N/A,FALSE,"LIMÃO";#N/A,#N/A,FALSE,"BRASÍLIA";#N/A,#N/A,FALSE,"BONSUCESSO";#N/A,#N/A,FALSE,"COLOMBO"}</definedName>
    <definedName name="LCTO31" hidden="1">{#N/A,#N/A,FALSE,"RET. GERAL-98";#N/A,#N/A,FALSE,"RET. GERAL-99 ";#N/A,#N/A,FALSE,"CANOAS";#N/A,#N/A,FALSE,"L. ARARAQUARA";#N/A,#N/A,FALSE,"L. F. TRIUNFO";#N/A,#N/A,FALSE,"L. CD'OESTE";#N/A,#N/A,FALSE,"LIMÃO";#N/A,#N/A,FALSE,"BRASÍLIA";#N/A,#N/A,FALSE,"BONSUCESSO";#N/A,#N/A,FALSE,"COLOMBO"}</definedName>
    <definedName name="ld">#REF!</definedName>
    <definedName name="LDASLD">#N/A</definedName>
    <definedName name="LDNCOMBO" localSheetId="73" hidden="1">{"fullset",#N/A,FALSE,"COMJULY94.XLS";#N/A,#N/A,FALSE,"PARTPERC";"PAGE3",#N/A,FALSE,"BGC REPORT";"page1",#N/A,FALSE,"BGC REPORT"}</definedName>
    <definedName name="LDNCOMBO" hidden="1">{"fullset",#N/A,FALSE,"COMJULY94.XLS";#N/A,#N/A,FALSE,"PARTPERC";"PAGE3",#N/A,FALSE,"BGC REPORT";"page1",#N/A,FALSE,"BGC REPORT"}</definedName>
    <definedName name="Lease_Cost_Sum_N_Data_Total_CurrentPeriod_D_CIP">#REF!</definedName>
    <definedName name="Lease_Cost_Sum_N_Data_Total_CurrentPeriod_D_Cost_Sales">#REF!</definedName>
    <definedName name="Lease_Cost_Sum_N_Data_Total_CurrentPeriod_D_Fixed_Lease">#REF!</definedName>
    <definedName name="Lease_Cost_Sum_N_Data_Total_CurrentPeriod_D_Inventory">#REF!</definedName>
    <definedName name="Lease_Cost_Sum_N_Data_Total_CurrentPeriod_D_OM">#REF!</definedName>
    <definedName name="Lease_Cost_Sum_N_Data_Total_CurrentPeriod_D_SGA">#REF!</definedName>
    <definedName name="Lease_Cost_Sum_N_Data_Total_CurrentPeriod_D_Short_Term_Lease">#REF!</definedName>
    <definedName name="Lease_Cost_Sum_N_Data_Total_CurrentPeriod_D_Variable_Lease">#REF!</definedName>
    <definedName name="Lease_Cost_Sum_N_Data_Total_CurrentPeriod_Q_D_Cost_Sales">#REF!</definedName>
    <definedName name="Lease_Cost_Sum_N_Data_Total_CurrentPeriod_Q_D_Fixed_Lease">#REF!</definedName>
    <definedName name="Lease_Cost_Sum_N_Data_Total_CurrentPeriod_Q_D_OM">#REF!</definedName>
    <definedName name="Lease_Cost_Sum_N_Data_Total_CurrentPeriod_Q_D_SGA">#REF!</definedName>
    <definedName name="Lease_Cost_Sum_N_Data_Total_CurrentPeriod_Q_D_Short_Term_Lease">#REF!</definedName>
    <definedName name="Lease_Cost_Sum_N_Data_Total_CurrentPeriod_Q_D_Variable_Lease">#REF!</definedName>
    <definedName name="LEASE_END_DATE">#REF!</definedName>
    <definedName name="Lease_Purch">#REF!</definedName>
    <definedName name="LEASE_START_DATE">#REF!</definedName>
    <definedName name="Leased_equipment">#REF!</definedName>
    <definedName name="Leased_Equipment_Exp">#REF!</definedName>
    <definedName name="LeaseUpSCruves">#REF!</definedName>
    <definedName name="lee" localSheetId="73" hidden="1">{#N/A,#N/A,FALSE,"Pharm";#N/A,#N/A,FALSE,"WWCM"}</definedName>
    <definedName name="lee" hidden="1">{#N/A,#N/A,FALSE,"Pharm";#N/A,#N/A,FALSE,"WWCM"}</definedName>
    <definedName name="Legacy1" localSheetId="73" hidden="1">{"'표지'!$B$5"}</definedName>
    <definedName name="Legacy1" hidden="1">{"'표지'!$B$5"}</definedName>
    <definedName name="legal"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ga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EO" localSheetId="73" hidden="1">{#N/A,#N/A,FALSE,"GERAL";#N/A,#N/A,FALSE,"012-96";#N/A,#N/A,FALSE,"018-96";#N/A,#N/A,FALSE,"027-96";#N/A,#N/A,FALSE,"059-96";#N/A,#N/A,FALSE,"076-96";#N/A,#N/A,FALSE,"019-97";#N/A,#N/A,FALSE,"021-97";#N/A,#N/A,FALSE,"022-97";#N/A,#N/A,FALSE,"028-97"}</definedName>
    <definedName name="LEO" hidden="1">{#N/A,#N/A,FALSE,"GERAL";#N/A,#N/A,FALSE,"012-96";#N/A,#N/A,FALSE,"018-96";#N/A,#N/A,FALSE,"027-96";#N/A,#N/A,FALSE,"059-96";#N/A,#N/A,FALSE,"076-96";#N/A,#N/A,FALSE,"019-97";#N/A,#N/A,FALSE,"021-97";#N/A,#N/A,FALSE,"022-97";#N/A,#N/A,FALSE,"028-97"}</definedName>
    <definedName name="LETTER">#REF!</definedName>
    <definedName name="lev_fcf_rate">#REF!</definedName>
    <definedName name="LFQ">#REF!</definedName>
    <definedName name="LFY">#REF!</definedName>
    <definedName name="lhjfkl" localSheetId="73" hidden="1">{"Units A",#N/A,FALSE,"FY95SLS";"Units B",#N/A,FALSE,"FY95SLS"}</definedName>
    <definedName name="lhjfkl" hidden="1">{"Units A",#N/A,FALSE,"FY95SLS";"Units B",#N/A,FALSE,"FY95SLS"}</definedName>
    <definedName name="li" localSheetId="73" hidden="1">{"Results Worksheets",#N/A,FALSE,"RESULTS"}</definedName>
    <definedName name="li" hidden="1">{"Results Worksheets",#N/A,FALSE,"RESULTS"}</definedName>
    <definedName name="liab">#REF!</definedName>
    <definedName name="Liability_Insurance">#REF!</definedName>
    <definedName name="Liability_Insurance_Exp">#REF!</definedName>
    <definedName name="LIBOR">#REF!</definedName>
    <definedName name="LIBORDays_Year">#REF!</definedName>
    <definedName name="Library" hidden="1">"a1"</definedName>
    <definedName name="License___Taxes">#REF!</definedName>
    <definedName name="License_Charges">#REF!</definedName>
    <definedName name="Licenses">#REF!</definedName>
    <definedName name="LicPriceDecision">#REF!</definedName>
    <definedName name="LicPropRevDecision">#REF!</definedName>
    <definedName name="LicVolDecision">#REF!</definedName>
    <definedName name="Life">#REF!</definedName>
    <definedName name="Liga"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gas"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imcount" hidden="1">1</definedName>
    <definedName name="LineItemMapping">#REF!</definedName>
    <definedName name="LIQUEFACTION_FEE">#REF!</definedName>
    <definedName name="liquidacao" localSheetId="73" hidden="1">{#N/A,#N/A,TRUE,"Capa";#N/A,#N/A,TRUE,"Assumptions";#N/A,#N/A,TRUE,"R$LEG_Renda";#N/A,#N/A,TRUE,"USDLEG_Renda";#N/A,#N/A,TRUE,"GAAP_Renda";#N/A,#N/A,TRUE,"CUSTO";#N/A,#N/A,TRUE,"R$Comp";#N/A,#N/A,TRUE,"R$LEG_OE";#N/A,#N/A,TRUE,"USDLEG_OE";#N/A,#N/A,TRUE,"GAAP_OE";#N/A,#N/A,TRUE,"OIDLEGR$";#N/A,#N/A,TRUE,"OIDLEGUSD";#N/A,#N/A,TRUE,"OIDLEGGAAP"}</definedName>
    <definedName name="liquidacao" hidden="1">{#N/A,#N/A,TRUE,"Capa";#N/A,#N/A,TRUE,"Assumptions";#N/A,#N/A,TRUE,"R$LEG_Renda";#N/A,#N/A,TRUE,"USDLEG_Renda";#N/A,#N/A,TRUE,"GAAP_Renda";#N/A,#N/A,TRUE,"CUSTO";#N/A,#N/A,TRUE,"R$Comp";#N/A,#N/A,TRUE,"R$LEG_OE";#N/A,#N/A,TRUE,"USDLEG_OE";#N/A,#N/A,TRUE,"GAAP_OE";#N/A,#N/A,TRUE,"OIDLEGR$";#N/A,#N/A,TRUE,"OIDLEGUSD";#N/A,#N/A,TRUE,"OIDLEGGAAP"}</definedName>
    <definedName name="LIQUIDADO" hidden="1">#REF!</definedName>
    <definedName name="lisa" localSheetId="73" hidden="1">{"var_page",#N/A,FALSE,"template"}</definedName>
    <definedName name="lisa" hidden="1">{"var_page",#N/A,FALSE,"template"}</definedName>
    <definedName name="List.AssetID">#REF!</definedName>
    <definedName name="List.Banks">OFFSET(#REF!,0,0,COUNTA(#REF!),1)</definedName>
    <definedName name="List.CorpAndVessels">OFFSET(#REF!,0,0,COUNTIFS(#REF!,"&lt;&gt;"&amp;0),1)</definedName>
    <definedName name="List.Currencies">#REF!</definedName>
    <definedName name="List.ExchangeRates">#REF!</definedName>
    <definedName name="List.FinancialInstruments">OFFSET(#REF!,0,0,COUNTA(#REF!),1)</definedName>
    <definedName name="List.FinancingType">OFFSET(#REF!,0,0,COUNTA(#REF!),1)</definedName>
    <definedName name="List.LeaseClassification">#REF!</definedName>
    <definedName name="List.LoanTypes" hidden="1">OFFSET(#REF!,0,0,COUNTA(#REF!),1)</definedName>
    <definedName name="List.MonthsinTerm">#REF!</definedName>
    <definedName name="List.PaymentStructure">#REF!</definedName>
    <definedName name="List.Periodicity">#REF!</definedName>
    <definedName name="List.RentEscalationType">#REF!</definedName>
    <definedName name="List.Switch" hidden="1">#REF!</definedName>
    <definedName name="List.Vessels" hidden="1">OFFSET(#REF!,0,0,COUNTA(#REF!),1)</definedName>
    <definedName name="List.VesselStatus">OFFSET(#REF!,0,0,COUNTA(#REF!),1)</definedName>
    <definedName name="List.VesselSubType">OFFSET(#REF!,0,0,COUNTA(#REF!),1)</definedName>
    <definedName name="List.VesselType">OFFSET(#REF!,0,0,COUNTA(#REF!),1)</definedName>
    <definedName name="List.Years">OFFSET(#REF!,0,0,COUNTIFS(#REF!,"&lt;&gt;"&amp;0),1)</definedName>
    <definedName name="List_Data.Address">#REF!</definedName>
    <definedName name="List_Data.ALUnitCount">#REF!</definedName>
    <definedName name="List_Data.Buildings">#REF!</definedName>
    <definedName name="List_Data.BuyerCapitalInvestmentType">#REF!</definedName>
    <definedName name="List_Data.BuyerCompanyName">#REF!</definedName>
    <definedName name="List_Data.CampusType">#REF!</definedName>
    <definedName name="List_Data.CapRateQualifier">#REF!</definedName>
    <definedName name="List_Data.CBSA">#REF!</definedName>
    <definedName name="List_Data.City">#REF!</definedName>
    <definedName name="List_Data.CloseCapRate">#REF!</definedName>
    <definedName name="List_Data.ClosePrice">#REF!</definedName>
    <definedName name="List_Data.ClosePriceConfidence">#REF!</definedName>
    <definedName name="List_Data.CommunityByPlurality">#REF!</definedName>
    <definedName name="List_Data.CompanyTransaction">#REF!</definedName>
    <definedName name="List_Data.DealName">#REF!</definedName>
    <definedName name="List_Data.Floors">#REF!</definedName>
    <definedName name="List_Data.ILUnitCount">#REF!</definedName>
    <definedName name="List_Data.Interest">#REF!</definedName>
    <definedName name="List_Data.LandArea">#REF!</definedName>
    <definedName name="List_Data.Latitude">#REF!</definedName>
    <definedName name="List_Data.Longitude">#REF!</definedName>
    <definedName name="List_Data.MCUnitCount">#REF!</definedName>
    <definedName name="List_Data.MeasurementType">#REF!</definedName>
    <definedName name="List_Data.MeasurmentType">#REF!</definedName>
    <definedName name="List_Data.NCUnitCount">#REF!</definedName>
    <definedName name="List_Data.Notes">#REF!</definedName>
    <definedName name="List_Data.OccupancyAtSale">#REF!</definedName>
    <definedName name="List_Data.Operator">#REF!</definedName>
    <definedName name="List_Data.PortfolioSale">#REF!</definedName>
    <definedName name="List_Data.PricePerUnit">#REF!</definedName>
    <definedName name="List_Data.PropertyCount">#REF!</definedName>
    <definedName name="List_Data.PropertyId">#REF!</definedName>
    <definedName name="List_Data.PropertyName">#REF!</definedName>
    <definedName name="List_Data.PropertyType">#REF!</definedName>
    <definedName name="List_Data.SaleDate">#REF!</definedName>
    <definedName name="List_Data.Sector">#REF!</definedName>
    <definedName name="List_Data.SegmentMix">#REF!</definedName>
    <definedName name="List_Data.SellerBrokerCompanyName">#REF!</definedName>
    <definedName name="List_Data.SellerCapitalInvestmentType">#REF!</definedName>
    <definedName name="List_Data.SellerCompanyName">#REF!</definedName>
    <definedName name="List_Data.SqFt">#REF!</definedName>
    <definedName name="List_Data.State">#REF!</definedName>
    <definedName name="List_Data.TotalUnits">#REF!</definedName>
    <definedName name="List_Data.TransactionStatus">#REF!</definedName>
    <definedName name="List_Data.YearBuilt">#REF!</definedName>
    <definedName name="List_Data.YearRenovated">#REF!</definedName>
    <definedName name="List_Data.Zip">#REF!</definedName>
    <definedName name="list_items">#REF!</definedName>
    <definedName name="list_items_discount">#REF!</definedName>
    <definedName name="list_other">#REF!</definedName>
    <definedName name="list_other_discount">#REF!</definedName>
    <definedName name="List_Shortcuts">#REF!</definedName>
    <definedName name="list_sum">#REF!</definedName>
    <definedName name="list3">#REF!</definedName>
    <definedName name="LISTA" localSheetId="73" hidden="1">{#N/A,#N/A,FALSE,"GERAL";#N/A,#N/A,FALSE,"012-96";#N/A,#N/A,FALSE,"018-96";#N/A,#N/A,FALSE,"027-96";#N/A,#N/A,FALSE,"059-96";#N/A,#N/A,FALSE,"076-96";#N/A,#N/A,FALSE,"019-97";#N/A,#N/A,FALSE,"021-97";#N/A,#N/A,FALSE,"022-97";#N/A,#N/A,FALSE,"028-97"}</definedName>
    <definedName name="LISTA" hidden="1">{#N/A,#N/A,FALSE,"GERAL";#N/A,#N/A,FALSE,"012-96";#N/A,#N/A,FALSE,"018-96";#N/A,#N/A,FALSE,"027-96";#N/A,#N/A,FALSE,"059-96";#N/A,#N/A,FALSE,"076-96";#N/A,#N/A,FALSE,"019-97";#N/A,#N/A,FALSE,"021-97";#N/A,#N/A,FALSE,"022-97";#N/A,#N/A,FALSE,"028-97"}</definedName>
    <definedName name="LISTAGEM">#REF!</definedName>
    <definedName name="ListOffset" hidden="1">1</definedName>
    <definedName name="ListPrice">#REF!</definedName>
    <definedName name="ListPrice.soln">#REF!</definedName>
    <definedName name="liz"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liz"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ljhkasd" hidden="1">#REF!</definedName>
    <definedName name="ljkl" localSheetId="73" hidden="1">{"Sum WW A",#N/A,FALSE,"FY95SLS";"Sum WW B",#N/A,FALSE,"FY95SLS";"Sum US A",#N/A,FALSE,"FY95SLS";"Sum US B",#N/A,FALSE,"FY95SLS";"Sum US Bocg",#N/A,FALSE,"FY95SLS";"Sum Can A",#N/A,FALSE,"FY95SLS";"Sum Can B",#N/A,FALSE,"FY95SLS";"Sum Europe",#N/A,FALSE,"FY95SLS";"Sum Row",#N/A,FALSE,"FY95SLS"}</definedName>
    <definedName name="ljkl" hidden="1">{"Sum WW A",#N/A,FALSE,"FY95SLS";"Sum WW B",#N/A,FALSE,"FY95SLS";"Sum US A",#N/A,FALSE,"FY95SLS";"Sum US B",#N/A,FALSE,"FY95SLS";"Sum US Bocg",#N/A,FALSE,"FY95SLS";"Sum Can A",#N/A,FALSE,"FY95SLS";"Sum Can B",#N/A,FALSE,"FY95SLS";"Sum Europe",#N/A,FALSE,"FY95SLS";"Sum Row",#N/A,FALSE,"FY95SLS"}</definedName>
    <definedName name="ljlk" localSheetId="73" hidden="1">{#N/A,#N/A,FALSE,"A";#N/A,#N/A,FALSE,"B"}</definedName>
    <definedName name="ljlk" hidden="1">{#N/A,#N/A,FALSE,"A";#N/A,#N/A,FALSE,"B"}</definedName>
    <definedName name="ljn" hidden="1">#REF!</definedName>
    <definedName name="LJR" hidden="1">#REF!</definedName>
    <definedName name="lk" localSheetId="73" hidden="1">{"'comite'!$A$9:$G$44","'comite'!$A$1:$G$6"}</definedName>
    <definedName name="lk" hidden="1">{"'comite'!$A$9:$G$44","'comite'!$A$1:$G$6"}</definedName>
    <definedName name="lkajsd" hidden="1">#REF!</definedName>
    <definedName name="lkdjfjlashj" localSheetId="73" hidden="1">{#N/A,#N/A,FALSE,"L&amp;M Performance";#N/A,#N/A,FALSE,"Brand Performance";#N/A,#N/A,FALSE,"Marlboro Performance"}</definedName>
    <definedName name="lkdjfjlashj" hidden="1">{#N/A,#N/A,FALSE,"L&amp;M Performance";#N/A,#N/A,FALSE,"Brand Performance";#N/A,#N/A,FALSE,"Marlboro Performance"}</definedName>
    <definedName name="lkj" localSheetId="73" hidden="1">{#N/A,#N/A,FALSE,"Aging Summary";#N/A,#N/A,FALSE,"Ratio Analysis";#N/A,#N/A,FALSE,"Test 120 Day Accts";#N/A,#N/A,FALSE,"Tickmarks"}</definedName>
    <definedName name="lkj" hidden="1">{#N/A,#N/A,FALSE,"Aging Summary";#N/A,#N/A,FALSE,"Ratio Analysis";#N/A,#N/A,FALSE,"Test 120 Day Accts";#N/A,#N/A,FALSE,"Tickmarks"}</definedName>
    <definedName name="lkjh" localSheetId="73" hidden="1">{#N/A,#N/A,FALSE,"Aging Summary";#N/A,#N/A,FALSE,"Ratio Analysis";#N/A,#N/A,FALSE,"Test 120 Day Accts";#N/A,#N/A,FALSE,"Tickmarks"}</definedName>
    <definedName name="lkjh" hidden="1">{#N/A,#N/A,FALSE,"Aging Summary";#N/A,#N/A,FALSE,"Ratio Analysis";#N/A,#N/A,FALSE,"Test 120 Day Accts";#N/A,#N/A,FALSE,"Tickmarks"}</definedName>
    <definedName name="lkjlkj" localSheetId="73" hidden="1">{"Final",#N/A,FALSE,"Feb-96"}</definedName>
    <definedName name="lkjlkj" hidden="1">{"Final",#N/A,FALSE,"Feb-96"}</definedName>
    <definedName name="lkjlkjkl" localSheetId="73" hidden="1">{"Monthly6Q",#N/A,FALSE,"0614ESL"}</definedName>
    <definedName name="lkjlkjkl" hidden="1">{"Monthly6Q",#N/A,FALSE,"0614ESL"}</definedName>
    <definedName name="LKK" localSheetId="73" hidden="1">{#N/A,#N/A,FALSE,"ARCSTEP"}</definedName>
    <definedName name="LKK" hidden="1">{#N/A,#N/A,FALSE,"ARCSTEP"}</definedName>
    <definedName name="lkkh" localSheetId="73" hidden="1">{#N/A,#N/A,FALSE,"Aging Summary";#N/A,#N/A,FALSE,"Ratio Analysis";#N/A,#N/A,FALSE,"Test 120 Day Accts";#N/A,#N/A,FALSE,"Tickmarks"}</definedName>
    <definedName name="lkkh" hidden="1">{#N/A,#N/A,FALSE,"Aging Summary";#N/A,#N/A,FALSE,"Ratio Analysis";#N/A,#N/A,FALSE,"Test 120 Day Accts";#N/A,#N/A,FALSE,"Tickmarks"}</definedName>
    <definedName name="lkl" localSheetId="73" hidden="1">{#N/A,#N/A,FALSE,"Total";#N/A,#N/A,FALSE,"ASNS";#N/A,#N/A,FALSE,"PNCNS";#N/A,#N/A,FALSE,"DSNS";#N/A,#N/A,FALSE,"TNS"}</definedName>
    <definedName name="lkl" hidden="1">{#N/A,#N/A,FALSE,"Total";#N/A,#N/A,FALSE,"ASNS";#N/A,#N/A,FALSE,"PNCNS";#N/A,#N/A,FALSE,"DSNS";#N/A,#N/A,FALSE,"TNS"}</definedName>
    <definedName name="lklkl" localSheetId="73" hidden="1">{"consolidated",#N/A,FALSE,"Sheet1";"cms",#N/A,FALSE,"Sheet1";"fse",#N/A,FALSE,"Sheet1"}</definedName>
    <definedName name="lklkl" hidden="1">{"consolidated",#N/A,FALSE,"Sheet1";"cms",#N/A,FALSE,"Sheet1";"fse",#N/A,FALSE,"Sheet1"}</definedName>
    <definedName name="lko" localSheetId="73" hidden="1">{#N/A,#N/A,FALSE,"OUT  AREC"}</definedName>
    <definedName name="lko" hidden="1">{#N/A,#N/A,FALSE,"OUT  AREC"}</definedName>
    <definedName name="lkoi" hidden="1">#REF!</definedName>
    <definedName name="lkp" localSheetId="73" hidden="1">{#N/A,#N/A,FALSE,"Aging Summary";#N/A,#N/A,FALSE,"Ratio Analysis";#N/A,#N/A,FALSE,"Test 120 Day Accts";#N/A,#N/A,FALSE,"Tickmarks"}</definedName>
    <definedName name="lkp" hidden="1">{#N/A,#N/A,FALSE,"Aging Summary";#N/A,#N/A,FALSE,"Ratio Analysis";#N/A,#N/A,FALSE,"Test 120 Day Accts";#N/A,#N/A,FALSE,"Tickmarks"}</definedName>
    <definedName name="lkytyt" localSheetId="73" hidden="1">{#N/A,#N/A,FALSE,"Aging Summary";#N/A,#N/A,FALSE,"Ratio Analysis";#N/A,#N/A,FALSE,"Test 120 Day Accts";#N/A,#N/A,FALSE,"Tickmarks"}</definedName>
    <definedName name="lkytyt" hidden="1">{#N/A,#N/A,FALSE,"Aging Summary";#N/A,#N/A,FALSE,"Ratio Analysis";#N/A,#N/A,FALSE,"Test 120 Day Accts";#N/A,#N/A,FALSE,"Tickmarks"}</definedName>
    <definedName name="ll" localSheetId="73" hidden="1">{"graph",#N/A,FALSE,"WWJU";"graph",#N/A,FALSE,"WWSEM";"graph",#N/A,FALSE,"GOMJU";"graph",#N/A,FALSE,"GOMSEM";"graph",#N/A,FALSE,"NSJU";"graph",#N/A,FALSE,"NSSEM";"graph",#N/A,FALSE,"WAJU";"graph",#N/A,FALSE,"STOCKPRI";"graph",#N/A,FALSE,"CFTEV";"graph",#N/A,FALSE,"NAV-RCV";"graph",#N/A,FALSE,"CRUDEWW"}</definedName>
    <definedName name="ll" hidden="1">{"graph",#N/A,FALSE,"WWJU";"graph",#N/A,FALSE,"WWSEM";"graph",#N/A,FALSE,"GOMJU";"graph",#N/A,FALSE,"GOMSEM";"graph",#N/A,FALSE,"NSJU";"graph",#N/A,FALSE,"NSSEM";"graph",#N/A,FALSE,"WAJU";"graph",#N/A,FALSE,"STOCKPRI";"graph",#N/A,FALSE,"CFTEV";"graph",#N/A,FALSE,"NAV-RCV";"graph",#N/A,FALSE,"CRUDEWW"}</definedName>
    <definedName name="ll_1" localSheetId="73" hidden="1">{#N/A,#N/A,FALSE,"Sheet1"}</definedName>
    <definedName name="ll_1" hidden="1">{#N/A,#N/A,FALSE,"Sheet1"}</definedName>
    <definedName name="LL_CKREQ">#REF!</definedName>
    <definedName name="LL_SCHED">#REF!</definedName>
    <definedName name="Llanos_de_Gurabo">#REF!</definedName>
    <definedName name="LLBaseGDP">#REF!</definedName>
    <definedName name="LLD__Subbase_Tank">#REF!</definedName>
    <definedName name="LLD_140">#REF!</definedName>
    <definedName name="LLD_250A">#REF!</definedName>
    <definedName name="LLElasticity">#REF!</definedName>
    <definedName name="LLFactorA1">#REF!</definedName>
    <definedName name="LLFactorA2">#REF!</definedName>
    <definedName name="LLFactorB1">#REF!</definedName>
    <definedName name="LLFactorB2">#REF!</definedName>
    <definedName name="llj" localSheetId="73" hidden="1">{#N/A,#N/A,FALSE,"A";#N/A,#N/A,FALSE,"B"}</definedName>
    <definedName name="llj" hidden="1">{#N/A,#N/A,FALSE,"A";#N/A,#N/A,FALSE,"B"}</definedName>
    <definedName name="llkh" localSheetId="73" hidden="1">{#N/A,#N/A,FALSE,"Aging Summary";#N/A,#N/A,FALSE,"Ratio Analysis";#N/A,#N/A,FALSE,"Test 120 Day Accts";#N/A,#N/A,FALSE,"Tickmarks"}</definedName>
    <definedName name="llkh" hidden="1">{#N/A,#N/A,FALSE,"Aging Summary";#N/A,#N/A,FALSE,"Ratio Analysis";#N/A,#N/A,FALSE,"Test 120 Day Accts";#N/A,#N/A,FALSE,"Tickmarks"}</definedName>
    <definedName name="llkkj" localSheetId="73" hidden="1">{#N/A,#N/A,TRUE,"CPRD";#N/A,#N/A,TRUE,"BCCPDR";#N/A,#N/A,TRUE,"EWRD";#N/A,#N/A,TRUE,"5100";#N/A,#N/A,TRUE,"5110"}</definedName>
    <definedName name="llkkj" hidden="1">{#N/A,#N/A,TRUE,"CPRD";#N/A,#N/A,TRUE,"BCCPDR";#N/A,#N/A,TRUE,"EWRD";#N/A,#N/A,TRUE,"5100";#N/A,#N/A,TRUE,"5110"}</definedName>
    <definedName name="lll" localSheetId="7" hidden="1">#REF!</definedName>
    <definedName name="lll" localSheetId="6" hidden="1">#REF!</definedName>
    <definedName name="lll" localSheetId="25" hidden="1">#REF!</definedName>
    <definedName name="lll" localSheetId="73" hidden="1">{#N/A,#N/A,FALSE,"PERSONAL";#N/A,#N/A,FALSE,"explotación";#N/A,#N/A,FALSE,"generales"}</definedName>
    <definedName name="lll" hidden="1">#REF!</definedName>
    <definedName name="LLLL"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LLL"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lllll" localSheetId="73" hidden="1">{"'Standalone List Price Trends'!$A$1:$X$56"}</definedName>
    <definedName name="lllll" hidden="1">{"'Standalone List Price Trends'!$A$1:$X$56"}</definedName>
    <definedName name="llllll" localSheetId="73" hidden="1">{"revenue detail 1",#N/A,FALSE,"Revenue Detail";"revenue detail 2",#N/A,FALSE,"Revenue Detail";"revenue detail 3",#N/A,FALSE,"Revenue Detail";"revenue detail 4",#N/A,FALSE,"Revenue Detail"}</definedName>
    <definedName name="LLLLLL" hidden="1">#REF!</definedName>
    <definedName name="lllllll" localSheetId="73" hidden="1">{"revenue graph",#N/A,FALSE,"Revenue Graph"}</definedName>
    <definedName name="lllllll" hidden="1">{"revenue graph",#N/A,FALSE,"Revenue Graph"}</definedName>
    <definedName name="LLLLLLLL"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LLLLLLLL"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lllllllll" localSheetId="7" hidden="1">#REF!</definedName>
    <definedName name="lllllllll" localSheetId="6" hidden="1">#REF!</definedName>
    <definedName name="lllllllll" localSheetId="25" hidden="1">#REF!</definedName>
    <definedName name="lllllllll" hidden="1">#REF!</definedName>
    <definedName name="lllllllllllllll" hidden="1">#REF!</definedName>
    <definedName name="llllllllllllllllllllll" localSheetId="7" hidden="1">#REF!</definedName>
    <definedName name="llllllllllllllllllllll" localSheetId="6" hidden="1">#REF!</definedName>
    <definedName name="llllllllllllllllllllll" localSheetId="25" hidden="1">#REF!</definedName>
    <definedName name="llllllllllllllllllllll" hidden="1">#REF!</definedName>
    <definedName name="llo" localSheetId="7" hidden="1">#REF!</definedName>
    <definedName name="llo" localSheetId="6" hidden="1">#REF!</definedName>
    <definedName name="llo" localSheetId="25" hidden="1">#REF!</definedName>
    <definedName name="llo" hidden="1">#REF!</definedName>
    <definedName name="lmk" localSheetId="73" hidden="1">{#N/A,#N/A,FALSE,"Aging Summary";#N/A,#N/A,FALSE,"Ratio Analysis";#N/A,#N/A,FALSE,"Test 120 Day Accts";#N/A,#N/A,FALSE,"Tickmarks"}</definedName>
    <definedName name="lmk" hidden="1">{#N/A,#N/A,FALSE,"Aging Summary";#N/A,#N/A,FALSE,"Ratio Analysis";#N/A,#N/A,FALSE,"Test 120 Day Accts";#N/A,#N/A,FALSE,"Tickmarks"}</definedName>
    <definedName name="LMONTH">#REF!</definedName>
    <definedName name="ln" localSheetId="73" hidden="1">{#N/A,#N/A,FALSE,"Aging Summary";#N/A,#N/A,FALSE,"Ratio Analysis";#N/A,#N/A,FALSE,"Test 120 Day Accts";#N/A,#N/A,FALSE,"Tickmarks"}</definedName>
    <definedName name="ln" hidden="1">{#N/A,#N/A,FALSE,"Aging Summary";#N/A,#N/A,FALSE,"Ratio Analysis";#N/A,#N/A,FALSE,"Test 120 Day Accts";#N/A,#N/A,FALSE,"Tickmarks"}</definedName>
    <definedName name="LNG_DES">#REF!</definedName>
    <definedName name="LNG_PRICE">#REF!</definedName>
    <definedName name="lnk_CoName" hidden="1">#REF!</definedName>
    <definedName name="lnk_countryID" hidden="1">#REF!</definedName>
    <definedName name="lnk_cpyID" hidden="1">#REF!</definedName>
    <definedName name="lnk_display_Currency" hidden="1">#REF!</definedName>
    <definedName name="lnk_drate_update" hidden="1">#REF!</definedName>
    <definedName name="lnk_IndustryType" hidden="1">#REF!</definedName>
    <definedName name="lnk_LastFiscalYear" hidden="1">#REF!</definedName>
    <definedName name="lnk_numForecastYears" hidden="1">#REF!</definedName>
    <definedName name="lnk_numHistoricalYears" hidden="1">#REF!</definedName>
    <definedName name="lnk_Print_Area" hidden="1">#REF!</definedName>
    <definedName name="lnk_rData_Start_Driver" hidden="1">#REF!</definedName>
    <definedName name="lnk_rData_Start_Result" hidden="1">#REF!</definedName>
    <definedName name="lnk_rDataStart" hidden="1">#REF!</definedName>
    <definedName name="lnk_rSourceFore" hidden="1">#REF!</definedName>
    <definedName name="lnk_rSourceFore1st" hidden="1">#REF!</definedName>
    <definedName name="lnk_rSourceHist" hidden="1">#REF!</definedName>
    <definedName name="lnk_rYearRow" hidden="1">#REF!</definedName>
    <definedName name="lnk_rYearRow_Driver" hidden="1">#REF!</definedName>
    <definedName name="lnk_rYearRow_Result" hidden="1">#REF!</definedName>
    <definedName name="lnk_ScenarioName" hidden="1">#REF!</definedName>
    <definedName name="lnk_TICK" hidden="1">#REF!</definedName>
    <definedName name="lnk_update" hidden="1">#REF!</definedName>
    <definedName name="lnk_version" hidden="1">#REF!</definedName>
    <definedName name="lnlklkkkkkkkkkjn">#REF!</definedName>
    <definedName name="lo" localSheetId="7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ad" localSheetId="27">'C-11'!#REF!</definedName>
    <definedName name="Load" localSheetId="1">#REF!</definedName>
    <definedName name="Load">[5]Chart!$C$2</definedName>
    <definedName name="Loan_Amount">#REF!</definedName>
    <definedName name="LOAN_BALANCE">#REF!</definedName>
    <definedName name="LOAN_LOSS" hidden="1">"LOAN_LOSS"</definedName>
    <definedName name="Loan_Start">#REF!</definedName>
    <definedName name="Loan_Years">#REF!</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#REF!</definedName>
    <definedName name="LocationCode">#REF!</definedName>
    <definedName name="log">#REF!</definedName>
    <definedName name="loi" localSheetId="73" hidden="1">{#N/A,#N/A,FALSE,"Aging Summary";#N/A,#N/A,FALSE,"Ratio Analysis";#N/A,#N/A,FALSE,"Test 120 Day Accts";#N/A,#N/A,FALSE,"Tickmarks"}</definedName>
    <definedName name="loi" hidden="1">{#N/A,#N/A,FALSE,"Aging Summary";#N/A,#N/A,FALSE,"Ratio Analysis";#N/A,#N/A,FALSE,"Test 120 Day Accts";#N/A,#N/A,FALSE,"Tickmarks"}</definedName>
    <definedName name="LOIIII" localSheetId="73" hidden="1">{#N/A,#N/A,FALSE,"Aging Summary";#N/A,#N/A,FALSE,"Ratio Analysis";#N/A,#N/A,FALSE,"Test 120 Day Accts";#N/A,#N/A,FALSE,"Tickmarks"}</definedName>
    <definedName name="LOIIII" hidden="1">{#N/A,#N/A,FALSE,"Aging Summary";#N/A,#N/A,FALSE,"Ratio Analysis";#N/A,#N/A,FALSE,"Test 120 Day Accts";#N/A,#N/A,FALSE,"Tickmarks"}</definedName>
    <definedName name="loip" localSheetId="73" hidden="1">{#N/A,#N/A,FALSE,"Aging Summary";#N/A,#N/A,FALSE,"Ratio Analysis";#N/A,#N/A,FALSE,"Test 120 Day Accts";#N/A,#N/A,FALSE,"Tickmarks"}</definedName>
    <definedName name="loip" hidden="1">{#N/A,#N/A,FALSE,"Aging Summary";#N/A,#N/A,FALSE,"Ratio Analysis";#N/A,#N/A,FALSE,"Test 120 Day Accts";#N/A,#N/A,FALSE,"Tickmarks"}</definedName>
    <definedName name="lokllk" localSheetId="73" hidden="1">{"charmin",#N/A,FALSE,"FMAM II"}</definedName>
    <definedName name="lokllk" hidden="1">{"charmin",#N/A,FALSE,"FMAM II"}</definedName>
    <definedName name="lola" localSheetId="73" hidden="1">{#N/A,#N/A,FALSE,"PERSONAL";#N/A,#N/A,FALSE,"explotación";#N/A,#N/A,FALSE,"generales"}</definedName>
    <definedName name="lola" hidden="1">{#N/A,#N/A,FALSE,"PERSONAL";#N/A,#N/A,FALSE,"explotación";#N/A,#N/A,FALSE,"generales"}</definedName>
    <definedName name="lolas" localSheetId="7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mas_de_Rio_Grande__walk_ups">#REF!</definedName>
    <definedName name="LONG_TERM_DEBT" hidden="1">"LONG_TERM_DEBT"</definedName>
    <definedName name="LONG_TERM_INV" hidden="1">"LONG_TERM_INV"</definedName>
    <definedName name="loo"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k">#REF!</definedName>
    <definedName name="lookup">#REF!</definedName>
    <definedName name="LookUpRange">#REF!</definedName>
    <definedName name="LOOP1">#REF!</definedName>
    <definedName name="Loopback_Packs">#REF!</definedName>
    <definedName name="lop" hidden="1">#REF!</definedName>
    <definedName name="lory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ry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os_Montes__Ph_1_2_3_4">#REF!</definedName>
    <definedName name="Los_Prados">#REF!</definedName>
    <definedName name="lost" localSheetId="73" hidden="1">{"'comite'!$A$9:$G$44","'comite'!$A$1:$G$6"}</definedName>
    <definedName name="lost" hidden="1">{"'comite'!$A$9:$G$44","'comite'!$A$1:$G$6"}</definedName>
    <definedName name="lote">#REF!</definedName>
    <definedName name="Lowdate">#REF!</definedName>
    <definedName name="LowDateA">#REF!</definedName>
    <definedName name="LowDateB">#REF!</definedName>
    <definedName name="LowOption1">#REF!</definedName>
    <definedName name="LowOption2">#REF!</definedName>
    <definedName name="LowOption3">#REF!</definedName>
    <definedName name="LowOption4">#REF!</definedName>
    <definedName name="LowOption5">#REF!</definedName>
    <definedName name="LOWPRICE" hidden="1">"LOWPRICE"</definedName>
    <definedName name="LowPriceA">#REF!</definedName>
    <definedName name="LowPriceB">#REF!</definedName>
    <definedName name="LQARev">#REF!</definedName>
    <definedName name="lrui" localSheetId="73" hidden="1">{"Units A",#N/A,FALSE,"FY95SLS";"Units B",#N/A,FALSE,"FY95SLS"}</definedName>
    <definedName name="lrui" hidden="1">{"Units A",#N/A,FALSE,"FY95SLS";"Units B",#N/A,FALSE,"FY95SLS"}</definedName>
    <definedName name="Lse_Asset_Type">#REF!</definedName>
    <definedName name="Lse_Buyout">#REF!</definedName>
    <definedName name="LSIdom">#REF!</definedName>
    <definedName name="LSIintl">#REF!</definedName>
    <definedName name="LSTSQ">#REF!</definedName>
    <definedName name="LTDEBT">#REF!</definedName>
    <definedName name="LTDEBT_R">#REF!</definedName>
    <definedName name="LTGovtRate">#REF!</definedName>
    <definedName name="ltiuot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iuot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LTM">#REF!</definedName>
    <definedName name="LTM_Amort">#REF!</definedName>
    <definedName name="LTM_REVENUE_OVER_EMPLOYEES" hidden="1">"LTM_REVENUE_OVER_EMPLOYEES"</definedName>
    <definedName name="LTMEBIT">#REF!</definedName>
    <definedName name="LTMEBITA">#REF!</definedName>
    <definedName name="LTMEBITDA">#REF!</definedName>
    <definedName name="LTMEBITDAR">#REF!</definedName>
    <definedName name="LTMNetRevenues">#REF!</definedName>
    <definedName name="ltmnonasset1" hidden="1">#REF!</definedName>
    <definedName name="ltmnonliab1" hidden="1">#REF!</definedName>
    <definedName name="LTMOther1">#REF!</definedName>
    <definedName name="LTMOther2">#REF!</definedName>
    <definedName name="LTMOther3">#REF!</definedName>
    <definedName name="LUCY" localSheetId="73" hidden="1">{"MDU Equipments",#N/A,FALSE,"Custos Equipamentos"}</definedName>
    <definedName name="LUCY" hidden="1">{"MDU Equipments",#N/A,FALSE,"Custos Equipamentos"}</definedName>
    <definedName name="LUCY2" localSheetId="73" hidden="1">{"penetration percentage",#N/A,FALSE,"Penetration";"penetration subs",#N/A,FALSE,"Penetration"}</definedName>
    <definedName name="LUCY2" hidden="1">{"penetration percentage",#N/A,FALSE,"Penetration";"penetration subs",#N/A,FALSE,"Penetration"}</definedName>
    <definedName name="LUCY3" localSheetId="73" hidden="1">{"Imported by GLB",#N/A,FALSE,"Custo imp. GLB"}</definedName>
    <definedName name="LUCY3" hidden="1">{"Imported by GLB",#N/A,FALSE,"Custo imp. GLB"}</definedName>
    <definedName name="luis" hidden="1">#REF!</definedName>
    <definedName name="luquillo">#REF!</definedName>
    <definedName name="LUQUILLO_TOTALS">#REF!</definedName>
    <definedName name="LV_CKREQ">#REF!</definedName>
    <definedName name="LV_SCHED">#REF!</definedName>
    <definedName name="LVOMCm">#REF!</definedName>
    <definedName name="LYN">#REF!</definedName>
    <definedName name="m" localSheetId="73" hidden="1">{#N/A,#N/A,FALSE,"ENERGIA";#N/A,#N/A,FALSE,"PERDIDAS";#N/A,#N/A,FALSE,"CLIENTES";#N/A,#N/A,FALSE,"ESTADO";#N/A,#N/A,FALSE,"TECNICA"}</definedName>
    <definedName name="m" hidden="1">{#N/A,#N/A,FALSE,"ENERGIA";#N/A,#N/A,FALSE,"PERDIDAS";#N/A,#N/A,FALSE,"CLIENTES";#N/A,#N/A,FALSE,"ESTADO";#N/A,#N/A,FALSE,"TECNICA"}</definedName>
    <definedName name="M_PlaceofPath" hidden="1">"F:\ABARBER\apb\VBA Models\stj_vdf.xls"</definedName>
    <definedName name="ma" localSheetId="73" hidden="1">{#N/A,#N/A,FALSE,"Aging Summary";#N/A,#N/A,FALSE,"Ratio Analysis";#N/A,#N/A,FALSE,"Test 120 Day Accts";#N/A,#N/A,FALSE,"Tickmarks"}</definedName>
    <definedName name="ma" hidden="1">{#N/A,#N/A,FALSE,"Aging Summary";#N/A,#N/A,FALSE,"Ratio Analysis";#N/A,#N/A,FALSE,"Test 120 Day Accts";#N/A,#N/A,FALSE,"Tickmarks"}</definedName>
    <definedName name="Macro_DebtCap">#REF!</definedName>
    <definedName name="Macro5">#REF!</definedName>
    <definedName name="MACROS">#REF!</definedName>
    <definedName name="magt4" localSheetId="73" hidden="1">{#N/A,#N/A,FALSE,"Sheet3"}</definedName>
    <definedName name="magt4" hidden="1">{#N/A,#N/A,FALSE,"Sheet3"}</definedName>
    <definedName name="magt6" localSheetId="73" hidden="1">{#N/A,#N/A,FALSE,"Sheet3"}</definedName>
    <definedName name="magt6" hidden="1">{#N/A,#N/A,FALSE,"Sheet3"}</definedName>
    <definedName name="Mail">#REF!</definedName>
    <definedName name="main">#REF!</definedName>
    <definedName name="MAINMENU">#REF!</definedName>
    <definedName name="Maintenance_Exp">#REF!</definedName>
    <definedName name="Maintenance_Recov">#REF!</definedName>
    <definedName name="majunitx">#REF!</definedName>
    <definedName name="majunity">#REF!</definedName>
    <definedName name="MAKER">#REF!</definedName>
    <definedName name="Management" localSheetId="73" hidden="1">{#N/A,"Faber45",FALSE,"LBPROFOR";#N/A,"Faber50",FALSE,"LBPROFOR";#N/A,"Faber55",FALSE,"LBPROFOR";#N/A,"Faber60",FALSE,"LBPROFOR"}</definedName>
    <definedName name="Management" hidden="1">{#N/A,"Faber45",FALSE,"LBPROFOR";#N/A,"Faber50",FALSE,"LBPROFOR";#N/A,"Faber55",FALSE,"LBPROFOR";#N/A,"Faber60",FALSE,"LBPROFOR"}</definedName>
    <definedName name="Management_Fee">#REF!</definedName>
    <definedName name="Management_Fee_Exp">#REF!</definedName>
    <definedName name="management_option">#REF!</definedName>
    <definedName name="MANATI_CO_SIEMENS_DE_5.1_MN">#REF!</definedName>
    <definedName name="manrique" localSheetId="73" hidden="1">{#N/A,#N/A,FALSE,"Aging Summary";#N/A,#N/A,FALSE,"Ratio Analysis";#N/A,#N/A,FALSE,"Test 120 Day Accts";#N/A,#N/A,FALSE,"Tickmarks"}</definedName>
    <definedName name="manrique" hidden="1">{#N/A,#N/A,FALSE,"Aging Summary";#N/A,#N/A,FALSE,"Ratio Analysis";#N/A,#N/A,FALSE,"Test 120 Day Accts";#N/A,#N/A,FALSE,"Tickmarks"}</definedName>
    <definedName name="Mansiones_de_Sta._Barabara">#REF!</definedName>
    <definedName name="Mansiones_del_Paraiso">#REF!</definedName>
    <definedName name="MANTO" localSheetId="73" hidden="1">{#N/A,#N/A,FALSE,"GERAL";#N/A,#N/A,FALSE,"012-96";#N/A,#N/A,FALSE,"018-96";#N/A,#N/A,FALSE,"027-96";#N/A,#N/A,FALSE,"059-96";#N/A,#N/A,FALSE,"076-96";#N/A,#N/A,FALSE,"019-97";#N/A,#N/A,FALSE,"021-97";#N/A,#N/A,FALSE,"022-97";#N/A,#N/A,FALSE,"028-97"}</definedName>
    <definedName name="MANTO" hidden="1">{#N/A,#N/A,FALSE,"GERAL";#N/A,#N/A,FALSE,"012-96";#N/A,#N/A,FALSE,"018-96";#N/A,#N/A,FALSE,"027-96";#N/A,#N/A,FALSE,"059-96";#N/A,#N/A,FALSE,"076-96";#N/A,#N/A,FALSE,"019-97";#N/A,#N/A,FALSE,"021-97";#N/A,#N/A,FALSE,"022-97";#N/A,#N/A,FALSE,"028-97"}</definedName>
    <definedName name="mar">#REF!</definedName>
    <definedName name="Mar_From">#REF!</definedName>
    <definedName name="marcapty" hidden="1">#REF!</definedName>
    <definedName name="March"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earntwo" hidden="1">#REF!</definedName>
    <definedName name="marebitdaty" hidden="1">#REF!</definedName>
    <definedName name="marebitty" hidden="1">#REF!</definedName>
    <definedName name="marformrow2" hidden="1">#REF!</definedName>
    <definedName name="MARGIE" localSheetId="73" hidden="1">{#N/A,#N/A,FALSE,"1";#N/A,#N/A,FALSE,"1a 1b";#N/A,#N/A,FALSE,"2";#N/A,#N/A,FALSE,"3";#N/A,#N/A,FALSE,"4";#N/A,#N/A,FALSE,"5";#N/A,#N/A,FALSE,"5a 5b"}</definedName>
    <definedName name="MARGIE" hidden="1">{#N/A,#N/A,FALSE,"1";#N/A,#N/A,FALSE,"1a 1b";#N/A,#N/A,FALSE,"2";#N/A,#N/A,FALSE,"3";#N/A,#N/A,FALSE,"4";#N/A,#N/A,FALSE,"5";#N/A,#N/A,FALSE,"5a 5b"}</definedName>
    <definedName name="margrossty" hidden="1">#REF!</definedName>
    <definedName name="MargTaxRate">#REF!</definedName>
    <definedName name="Maria" localSheetId="73" hidden="1">{#N/A,#N/A,FALSE,"Aging Summary";#N/A,#N/A,FALSE,"Ratio Analysis";#N/A,#N/A,FALSE,"Test 120 Day Accts";#N/A,#N/A,FALSE,"Tickmarks"}</definedName>
    <definedName name="Maria" hidden="1">{#N/A,#N/A,FALSE,"Aging Summary";#N/A,#N/A,FALSE,"Ratio Analysis";#N/A,#N/A,FALSE,"Test 120 Day Accts";#N/A,#N/A,FALSE,"Tickmarks"}</definedName>
    <definedName name="mariel">#REF!</definedName>
    <definedName name="marina" localSheetId="73" hidden="1">{"Fecha_Dezembro",#N/A,FALSE,"FECHAMENTO-2002 ";"Defer_Dezermbro",#N/A,FALSE,"DIFERIDO";"Pis_Dezembro",#N/A,FALSE,"PIS COFINS";"Iss_Dezembro",#N/A,FALSE,"ISS"}</definedName>
    <definedName name="marina" hidden="1">{"Fecha_Dezembro",#N/A,FALSE,"FECHAMENTO-2002 ";"Defer_Dezermbro",#N/A,FALSE,"DIFERIDO";"Pis_Dezembro",#N/A,FALSE,"PIS COFINS";"Iss_Dezembro",#N/A,FALSE,"ISS"}</definedName>
    <definedName name="marion"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arion"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arion1" localSheetId="73" hidden="1">{"Units A",#N/A,FALSE,"FY95SLS";"Units B",#N/A,FALSE,"FY95SLS"}</definedName>
    <definedName name="marion1" hidden="1">{"Units A",#N/A,FALSE,"FY95SLS";"Units B",#N/A,FALSE,"FY95SLS"}</definedName>
    <definedName name="mark"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_Name9" hidden="1">#REF!</definedName>
    <definedName name="MarketCap">#REF!</definedName>
    <definedName name="MarketCapitalization">#REF!</definedName>
    <definedName name="MarketEquity">#REF!</definedName>
    <definedName name="Marketing" localSheetId="73" hidden="1">{#N/A,"SCENARIO2",FALSE,"DirRpts_Sum";#N/A,"SCENARIO2",FALSE,"Exp_Adjmts";#N/A,#N/A,FALSE,"Advtg_Sum"}</definedName>
    <definedName name="Marketing" hidden="1">{#N/A,"SCENARIO2",FALSE,"DirRpts_Sum";#N/A,"SCENARIO2",FALSE,"Exp_Adjmts";#N/A,#N/A,FALSE,"Advtg_Sum"}</definedName>
    <definedName name="MarketPrice">#REF!</definedName>
    <definedName name="Markup">#REF!</definedName>
    <definedName name="Markup_for_unit_billing">#REF!</definedName>
    <definedName name="marnwcty" hidden="1">#REF!</definedName>
    <definedName name="marrevtwo" hidden="1">#REF!</definedName>
    <definedName name="martyrange" hidden="1">#REF!</definedName>
    <definedName name="martyrangeone" hidden="1">#REF!</definedName>
    <definedName name="MARY" localSheetId="73" hidden="1">{#N/A,#N/A,TRUE,"index";#N/A,#N/A,TRUE,"Summary";#N/A,#N/A,TRUE,"Continuing Business";#N/A,#N/A,TRUE,"Disposals";#N/A,#N/A,TRUE,"Acquisitions";#N/A,#N/A,TRUE,"Actual &amp; Plan Reconciliation"}</definedName>
    <definedName name="MARY" hidden="1">{#N/A,#N/A,TRUE,"index";#N/A,#N/A,TRUE,"Summary";#N/A,#N/A,TRUE,"Continuing Business";#N/A,#N/A,TRUE,"Disposals";#N/A,#N/A,TRUE,"Acquisitions";#N/A,#N/A,TRUE,"Actual &amp; Plan Reconciliation"}</definedName>
    <definedName name="MARZO" localSheetId="73" hidden="1">{#N/A,#N/A,FALSE,"OUT  AREC"}</definedName>
    <definedName name="MARZO" hidden="1">{#N/A,#N/A,FALSE,"OUT  AREC"}</definedName>
    <definedName name="MASTER" localSheetId="73" hidden="1">{#N/A,#N/A,FALSE,"GERAL";#N/A,#N/A,FALSE,"012-96";#N/A,#N/A,FALSE,"018-96";#N/A,#N/A,FALSE,"027-96";#N/A,#N/A,FALSE,"059-96";#N/A,#N/A,FALSE,"076-96";#N/A,#N/A,FALSE,"019-97";#N/A,#N/A,FALSE,"021-97";#N/A,#N/A,FALSE,"022-97";#N/A,#N/A,FALSE,"028-97"}</definedName>
    <definedName name="MASTER" hidden="1">{#N/A,#N/A,FALSE,"GERAL";#N/A,#N/A,FALSE,"012-96";#N/A,#N/A,FALSE,"018-96";#N/A,#N/A,FALSE,"027-96";#N/A,#N/A,FALSE,"059-96";#N/A,#N/A,FALSE,"076-96";#N/A,#N/A,FALSE,"019-97";#N/A,#N/A,FALSE,"021-97";#N/A,#N/A,FALSE,"022-97";#N/A,#N/A,FALSE,"028-97"}</definedName>
    <definedName name="Master_Portfolio">#REF!</definedName>
    <definedName name="Master_Table">#REF!</definedName>
    <definedName name="Mastersummarylist">#REF!</definedName>
    <definedName name="MaterialThreshold">0.1</definedName>
    <definedName name="MaterialThreshold2">0.5</definedName>
    <definedName name="matno">#REF!</definedName>
    <definedName name="Maximum_Amortization_Check">#REF!</definedName>
    <definedName name="maxPE">#REF!</definedName>
    <definedName name="maxx">#REF!</definedName>
    <definedName name="maxy">#REF!</definedName>
    <definedName name="may">#REF!</definedName>
    <definedName name="May_From">#REF!</definedName>
    <definedName name="May13th" localSheetId="73" hidden="1">{#N/A,#N/A,FALSE,"Presentation by Unit";#N/A,#N/A,FALSE,"Presentation by BD";#N/A,#N/A,FALSE,"Presentation Split by Biggest U";#N/A,#N/A,FALSE,"Presentation Split by Area";#N/A,#N/A,FALSE,"Presentation Split by BD"}</definedName>
    <definedName name="May13th" hidden="1">{#N/A,#N/A,FALSE,"Presentation by Unit";#N/A,#N/A,FALSE,"Presentation by BD";#N/A,#N/A,FALSE,"Presentation Split by Biggest U";#N/A,#N/A,FALSE,"Presentation Split by Area";#N/A,#N/A,FALSE,"Presentation Split by BD"}</definedName>
    <definedName name="MAYAGÜEZ_MY___DMS_100">#REF!</definedName>
    <definedName name="MAYI" localSheetId="73" hidden="1">{#N/A,#N/A,FALSE,"1";#N/A,#N/A,FALSE,"1a 1b";#N/A,#N/A,FALSE,"2";#N/A,#N/A,FALSE,"3";#N/A,#N/A,FALSE,"4";#N/A,#N/A,FALSE,"5";#N/A,#N/A,FALSE,"5a 5b"}</definedName>
    <definedName name="MAYI" hidden="1">{#N/A,#N/A,FALSE,"1";#N/A,#N/A,FALSE,"1a 1b";#N/A,#N/A,FALSE,"2";#N/A,#N/A,FALSE,"3";#N/A,#N/A,FALSE,"4";#N/A,#N/A,FALSE,"5";#N/A,#N/A,FALSE,"5a 5b"}</definedName>
    <definedName name="mb"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_CKREQ">#REF!</definedName>
    <definedName name="mb_inputLocation" hidden="1">#REF!</definedName>
    <definedName name="MB_SCHED">#REF!</definedName>
    <definedName name="MBR"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MBR_CGISS"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CGISS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MBR_FWT"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BR_FWT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MC" localSheetId="73" hidden="1">{#N/A,#N/A,FALSE,"GERAL";#N/A,#N/A,FALSE,"012-96";#N/A,#N/A,FALSE,"018-96";#N/A,#N/A,FALSE,"027-96";#N/A,#N/A,FALSE,"059-96";#N/A,#N/A,FALSE,"076-96";#N/A,#N/A,FALSE,"019-97";#N/A,#N/A,FALSE,"021-97";#N/A,#N/A,FALSE,"022-97";#N/A,#N/A,FALSE,"028-97"}</definedName>
    <definedName name="MC" hidden="1">{#N/A,#N/A,FALSE,"GERAL";#N/A,#N/A,FALSE,"012-96";#N/A,#N/A,FALSE,"018-96";#N/A,#N/A,FALSE,"027-96";#N/A,#N/A,FALSE,"059-96";#N/A,#N/A,FALSE,"076-96";#N/A,#N/A,FALSE,"019-97";#N/A,#N/A,FALSE,"021-97";#N/A,#N/A,FALSE,"022-97";#N/A,#N/A,FALSE,"028-97"}</definedName>
    <definedName name="MCM" localSheetId="73" hidden="1">{#N/A,#N/A,FALSE,"GERAL";#N/A,#N/A,FALSE,"012-96";#N/A,#N/A,FALSE,"018-96";#N/A,#N/A,FALSE,"027-96";#N/A,#N/A,FALSE,"059-96";#N/A,#N/A,FALSE,"076-96";#N/A,#N/A,FALSE,"019-97";#N/A,#N/A,FALSE,"021-97";#N/A,#N/A,FALSE,"022-97";#N/A,#N/A,FALSE,"028-97"}</definedName>
    <definedName name="MCM" hidden="1">{#N/A,#N/A,FALSE,"GERAL";#N/A,#N/A,FALSE,"012-96";#N/A,#N/A,FALSE,"018-96";#N/A,#N/A,FALSE,"027-96";#N/A,#N/A,FALSE,"059-96";#N/A,#N/A,FALSE,"076-96";#N/A,#N/A,FALSE,"019-97";#N/A,#N/A,FALSE,"021-97";#N/A,#N/A,FALSE,"022-97";#N/A,#N/A,FALSE,"028-97"}</definedName>
    <definedName name="mcs03g.ReqArray" localSheetId="73">{"Price","BSY","TS133","D","36032","36032","H"}</definedName>
    <definedName name="mcs03g.ReqArray">{"Price","BSY","TS133","D","36032","36032","H"}</definedName>
    <definedName name="MDFEB00" localSheetId="73" hidden="1">{"Others",#N/A,TRUE,"OTHERS";"Análisis Ingresos por Familia","HojaI",TRUE,"MDFeb97";"Análisis Ingresos por Marca","HojaII",TRUE,"MDFeb97";"Costos y Desvíos por Marca","HojaIII",TRUE,"MDFeb97";"Control de Costos","HojaIV",TRUE,"MDFeb97"}</definedName>
    <definedName name="MDFEB00" hidden="1">{"Others",#N/A,TRUE,"OTHERS";"Análisis Ingresos por Familia","HojaI",TRUE,"MDFeb97";"Análisis Ingresos por Marca","HojaII",TRUE,"MDFeb97";"Costos y Desvíos por Marca","HojaIII",TRUE,"MDFeb97";"Control de Costos","HojaIV",TRUE,"MDFeb97"}</definedName>
    <definedName name="mdgh" localSheetId="73" hidden="1">{"Pound Sterling",#N/A,TRUE,"PPD";"Pound Sterling",#N/A,TRUE,"Anaquest";"Pound Sterling",#N/A,TRUE,"Delta";"Pound Sterling",#N/A,TRUE,"INO"}</definedName>
    <definedName name="mdgh" hidden="1">{"Pound Sterling",#N/A,TRUE,"PPD";"Pound Sterling",#N/A,TRUE,"Anaquest";"Pound Sterling",#N/A,TRUE,"Delta";"Pound Sterling",#N/A,TRUE,"INO"}</definedName>
    <definedName name="MDI" localSheetId="73" hidden="1">{#N/A,#N/A,FALSE,"SUMMARY";#N/A,#N/A,FALSE,"mcsh";#N/A,#N/A,FALSE,"vol&amp;rev";#N/A,#N/A,FALSE,"wkgcap";#N/A,#N/A,FALSE,"DEPR&amp;DT";#N/A,#N/A,FALSE,"ASSETS";#N/A,#N/A,FALSE,"NI&amp;OTH&amp;DIV";#N/A,#N/A,FALSE,"CASHFLOW";#N/A,#N/A,FALSE,"CAPEMPL";#N/A,#N/A,FALSE,"ROCE"}</definedName>
    <definedName name="MDI" hidden="1">{#N/A,#N/A,FALSE,"SUMMARY";#N/A,#N/A,FALSE,"mcsh";#N/A,#N/A,FALSE,"vol&amp;rev";#N/A,#N/A,FALSE,"wkgcap";#N/A,#N/A,FALSE,"DEPR&amp;DT";#N/A,#N/A,FALSE,"ASSETS";#N/A,#N/A,FALSE,"NI&amp;OTH&amp;DIV";#N/A,#N/A,FALSE,"CASHFLOW";#N/A,#N/A,FALSE,"CAPEMPL";#N/A,#N/A,FALSE,"ROCE"}</definedName>
    <definedName name="MDO" localSheetId="73" hidden="1">{#N/A,#N/A,FALSE,"ET-CAPA";#N/A,#N/A,FALSE,"ET-PAG1";#N/A,#N/A,FALSE,"ET-PAG2";#N/A,#N/A,FALSE,"ET-PAG3";#N/A,#N/A,FALSE,"ET-PAG4";#N/A,#N/A,FALSE,"ET-PAG5"}</definedName>
    <definedName name="MDO" hidden="1">{#N/A,#N/A,FALSE,"ET-CAPA";#N/A,#N/A,FALSE,"ET-PAG1";#N/A,#N/A,FALSE,"ET-PAG2";#N/A,#N/A,FALSE,"ET-PAG3";#N/A,#N/A,FALSE,"ET-PAG4";#N/A,#N/A,FALSE,"ET-PAG5"}</definedName>
    <definedName name="MDRBaseData">#REF!</definedName>
    <definedName name="Meals_and_Entertainment">#REF!</definedName>
    <definedName name="Meals_and_Entertainment_Exp">#REF!</definedName>
    <definedName name="MEDEXP4.1" localSheetId="73" hidden="1">{#N/A,#N/A,FALSE,"ET-CAPA";#N/A,#N/A,FALSE,"ET-PAG1";#N/A,#N/A,FALSE,"ET-PAG2";#N/A,#N/A,FALSE,"ET-PAG3";#N/A,#N/A,FALSE,"ET-PAG4";#N/A,#N/A,FALSE,"ET-PAG5"}</definedName>
    <definedName name="MEDEXP4.1" hidden="1">{#N/A,#N/A,FALSE,"ET-CAPA";#N/A,#N/A,FALSE,"ET-PAG1";#N/A,#N/A,FALSE,"ET-PAG2";#N/A,#N/A,FALSE,"ET-PAG3";#N/A,#N/A,FALSE,"ET-PAG4";#N/A,#N/A,FALSE,"ET-PAG5"}</definedName>
    <definedName name="MEDEXP44" localSheetId="73" hidden="1">{#N/A,#N/A,FALSE,"ET-CAPA";#N/A,#N/A,FALSE,"ET-PAG1";#N/A,#N/A,FALSE,"ET-PAG2";#N/A,#N/A,FALSE,"ET-PAG3";#N/A,#N/A,FALSE,"ET-PAG4";#N/A,#N/A,FALSE,"ET-PAG5"}</definedName>
    <definedName name="MEDEXP44" hidden="1">{#N/A,#N/A,FALSE,"ET-CAPA";#N/A,#N/A,FALSE,"ET-PAG1";#N/A,#N/A,FALSE,"ET-PAG2";#N/A,#N/A,FALSE,"ET-PAG3";#N/A,#N/A,FALSE,"ET-PAG4";#N/A,#N/A,FALSE,"ET-PAG5"}</definedName>
    <definedName name="medmult" hidden="1">#REF!</definedName>
    <definedName name="meeting">#REF!</definedName>
    <definedName name="Melissa" localSheetId="73" hidden="1">{"'Demand Units'!$Z$2:$AF$53"}</definedName>
    <definedName name="Melissa" hidden="1">{"'Demand Units'!$Z$2:$AF$53"}</definedName>
    <definedName name="Memo_COS">#REF!</definedName>
    <definedName name="men" localSheetId="73" hidden="1">{#N/A,#N/A,FALSE,"LLAVE";#N/A,#N/A,FALSE,"EERR";#N/A,#N/A,FALSE,"ESP";#N/A,#N/A,FALSE,"EOAF";#N/A,#N/A,FALSE,"CASH";#N/A,#N/A,FALSE,"FINANZAS";#N/A,#N/A,FALSE,"DEUDA";#N/A,#N/A,FALSE,"INVERSION";#N/A,#N/A,FALSE,"PERSONAL"}</definedName>
    <definedName name="men" hidden="1">{#N/A,#N/A,FALSE,"LLAVE";#N/A,#N/A,FALSE,"EERR";#N/A,#N/A,FALSE,"ESP";#N/A,#N/A,FALSE,"EOAF";#N/A,#N/A,FALSE,"CASH";#N/A,#N/A,FALSE,"FINANZAS";#N/A,#N/A,FALSE,"DEUDA";#N/A,#N/A,FALSE,"INVERSION";#N/A,#N/A,FALSE,"PERSONAL"}</definedName>
    <definedName name="MENU">#REF!</definedName>
    <definedName name="MENUOPCION">#REF!</definedName>
    <definedName name="MENUPRINCIPAL">#REF!</definedName>
    <definedName name="MerrillPrintIt" hidden="1">#REF!</definedName>
    <definedName name="mes">#REF!</definedName>
    <definedName name="Meses">#REF!</definedName>
    <definedName name="MessageNa">"n/a"</definedName>
    <definedName name="MESTRE" localSheetId="73" hidden="1">{#N/A,#N/A,FALSE,"GERAL";#N/A,#N/A,FALSE,"012-96";#N/A,#N/A,FALSE,"018-96";#N/A,#N/A,FALSE,"027-96";#N/A,#N/A,FALSE,"059-96";#N/A,#N/A,FALSE,"076-96";#N/A,#N/A,FALSE,"019-97";#N/A,#N/A,FALSE,"021-97";#N/A,#N/A,FALSE,"022-97";#N/A,#N/A,FALSE,"028-97"}</definedName>
    <definedName name="MESTRE" hidden="1">{#N/A,#N/A,FALSE,"GERAL";#N/A,#N/A,FALSE,"012-96";#N/A,#N/A,FALSE,"018-96";#N/A,#N/A,FALSE,"027-96";#N/A,#N/A,FALSE,"059-96";#N/A,#N/A,FALSE,"076-96";#N/A,#N/A,FALSE,"019-97";#N/A,#N/A,FALSE,"021-97";#N/A,#N/A,FALSE,"022-97";#N/A,#N/A,FALSE,"028-97"}</definedName>
    <definedName name="MetricList">#REF!</definedName>
    <definedName name="MetricYrs">#REF!</definedName>
    <definedName name="Metro"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Ethernet"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troEthernet"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MEWarning" hidden="1">1</definedName>
    <definedName name="Mexico_EDW">#REF!</definedName>
    <definedName name="MexicoBudgetOutput">#REF!</definedName>
    <definedName name="MexicoTimeline">#REF!</definedName>
    <definedName name="MEY_B1">#REF!</definedName>
    <definedName name="MEY_B10">#REF!</definedName>
    <definedName name="MEY_B2">#REF!</definedName>
    <definedName name="MEY_B3">#REF!</definedName>
    <definedName name="MEY_B4">#REF!</definedName>
    <definedName name="MEY_B5">#REF!</definedName>
    <definedName name="MEY_B6">#REF!</definedName>
    <definedName name="MEY_B7">#REF!</definedName>
    <definedName name="MEY_B8">#REF!</definedName>
    <definedName name="MEY_B9">#REF!</definedName>
    <definedName name="MFCh">#REF!</definedName>
    <definedName name="MFCh2">#REF!</definedName>
    <definedName name="MGHM"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HM"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gmt">#REF!</definedName>
    <definedName name="mgmtamt">#REF!</definedName>
    <definedName name="MgtFee">#REF!</definedName>
    <definedName name="mhj"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mhjmdh" localSheetId="73" hidden="1">{"Pound Sterling",#N/A,TRUE,"PPD";"Pound Sterling",#N/A,TRUE,"Anaquest";"Pound Sterling",#N/A,TRUE,"Delta";"Pound Sterling",#N/A,TRUE,"INO"}</definedName>
    <definedName name="mhjmdh" hidden="1">{"Pound Sterling",#N/A,TRUE,"PPD";"Pound Sterling",#N/A,TRUE,"Anaquest";"Pound Sterling",#N/A,TRUE,"Delta";"Pound Sterling",#N/A,TRUE,"INO"}</definedName>
    <definedName name="MI_CKREQ">#REF!</definedName>
    <definedName name="MI_SCHED">#REF!</definedName>
    <definedName name="Miami_EDW">#REF!</definedName>
    <definedName name="Michelle" localSheetId="73" hidden="1">{#N/A,#N/A,FALSE,"Aging Summary";#N/A,#N/A,FALSE,"Ratio Analysis";#N/A,#N/A,FALSE,"Test 120 Day Accts";#N/A,#N/A,FALSE,"Tickmarks"}</definedName>
    <definedName name="Michelle" hidden="1">{#N/A,#N/A,FALSE,"Aging Summary";#N/A,#N/A,FALSE,"Ratio Analysis";#N/A,#N/A,FALSE,"Test 120 Day Accts";#N/A,#N/A,FALSE,"Tickmarks"}</definedName>
    <definedName name="Midwest" localSheetId="73" hidden="1">{"FY02_Assets",#N/A,FALSE,"Fin Stmt Budget";"FY02_Liabilities",#N/A,FALSE,"Fin Stmt Budget";"FY02_Inc_Stmt",#N/A,FALSE,"Fin Stmt Budget";"FY02_SOCF",#N/A,FALSE,"Fin Stmt Budget"}</definedName>
    <definedName name="Midwest" hidden="1">{"FY02_Assets",#N/A,FALSE,"Fin Stmt Budget";"FY02_Liabilities",#N/A,FALSE,"Fin Stmt Budget";"FY02_Inc_Stmt",#N/A,FALSE,"Fin Stmt Budget";"FY02_SOCF",#N/A,FALSE,"Fin Stmt Budget"}</definedName>
    <definedName name="miisis" localSheetId="73" hidden="1">{"DetallexDep",#N/A,FALSE,"Giovanna (x DEPT)"}</definedName>
    <definedName name="miisis" hidden="1">{"DetallexDep",#N/A,FALSE,"Giovanna (x DEPT)"}</definedName>
    <definedName name="mike" hidden="1">#REF!</definedName>
    <definedName name="Mil"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Mil"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millions">#REF!</definedName>
    <definedName name="MIN_INT_PATH">#REF!</definedName>
    <definedName name="mina" localSheetId="73" hidden="1">{#N/A,#N/A,FALSE,"REPORT"}</definedName>
    <definedName name="mina" hidden="1">{#N/A,#N/A,FALSE,"REPORT"}</definedName>
    <definedName name="minadj" hidden="1">#REF!</definedName>
    <definedName name="minadj2" hidden="1">#REF!</definedName>
    <definedName name="mincash">#REF!</definedName>
    <definedName name="mine_inf_sens">#REF!</definedName>
    <definedName name="mine_inf_sens_2">#REF!</definedName>
    <definedName name="Minimum_Cash">#REF!</definedName>
    <definedName name="MINORITY_INTEREST" hidden="1">"MINORITY_INTEREST"</definedName>
    <definedName name="MinorityInterest">#REF!</definedName>
    <definedName name="MinorityInterestInIncome">#REF!</definedName>
    <definedName name="minorityintyes" hidden="1">#REF!</definedName>
    <definedName name="minx">#REF!</definedName>
    <definedName name="miny">#REF!</definedName>
    <definedName name="MIP">#REF!</definedName>
    <definedName name="Miraflores">#REF!</definedName>
    <definedName name="mis">#REF!</definedName>
    <definedName name="MISAST">#REF!</definedName>
    <definedName name="MISC_EARN_ADJ" hidden="1">"MISC_EARN_ADJ"</definedName>
    <definedName name="Misc_Exp">#REF!</definedName>
    <definedName name="Misc_Taxes">#REF!</definedName>
    <definedName name="miscellaneous">#REF!</definedName>
    <definedName name="MiscFactor">#REF!</definedName>
    <definedName name="MiscIncome">#REF!</definedName>
    <definedName name="mj" localSheetId="73" hidden="1">{#N/A,#N/A,FALSE,"FY97";#N/A,#N/A,FALSE,"FY98";#N/A,#N/A,FALSE,"FY99";#N/A,#N/A,FALSE,"FY00";#N/A,#N/A,FALSE,"FY01"}</definedName>
    <definedName name="mj" hidden="1">{#N/A,#N/A,FALSE,"FY97";#N/A,#N/A,FALSE,"FY98";#N/A,#N/A,FALSE,"FY99";#N/A,#N/A,FALSE,"FY00";#N/A,#N/A,FALSE,"FY01"}</definedName>
    <definedName name="mjk" localSheetId="73" hidden="1">{#N/A,#N/A,FALSE,"Management";#N/A,#N/A,FALSE,"Cash Position"}</definedName>
    <definedName name="mjk" hidden="1">{#N/A,#N/A,FALSE,"Management";#N/A,#N/A,FALSE,"Cash Position"}</definedName>
    <definedName name="mjwrtjtrjutr" localSheetId="73" hidden="1">{"Pound Sterling",#N/A,TRUE,"PPD";"Pound Sterling",#N/A,TRUE,"Anaquest";"Pound Sterling",#N/A,TRUE,"Delta";"Pound Sterling",#N/A,TRUE,"INO"}</definedName>
    <definedName name="mjwrtjtrjutr" hidden="1">{"Pound Sterling",#N/A,TRUE,"PPD";"Pound Sterling",#N/A,TRUE,"Anaquest";"Pound Sterling",#N/A,TRUE,"Delta";"Pound Sterling",#N/A,TRUE,"INO"}</definedName>
    <definedName name="MK_CKREQ">#REF!</definedName>
    <definedName name="MK_SCHED">#REF!</definedName>
    <definedName name="Mkt" localSheetId="73" hidden="1">{#N/A,"SCENARIO2",FALSE,"DirRpts_Sum";#N/A,"SCENARIO2",FALSE,"Exp_Adjmts";#N/A,#N/A,FALSE,"Advtg_Sum"}</definedName>
    <definedName name="Mkt" hidden="1">{#N/A,"SCENARIO2",FALSE,"DirRpts_Sum";#N/A,"SCENARIO2",FALSE,"Exp_Adjmts";#N/A,#N/A,FALSE,"Advtg_Sum"}</definedName>
    <definedName name="mkt_date">#REF!</definedName>
    <definedName name="mktdisc" hidden="1">#REF!</definedName>
    <definedName name="mktdisc2" hidden="1">#REF!</definedName>
    <definedName name="mktformat" hidden="1">#REF!</definedName>
    <definedName name="mktformat2" hidden="1">#REF!</definedName>
    <definedName name="mktg" localSheetId="73" hidden="1">{#N/A,"SCENARIO2",FALSE,"DirRpts_Sum";#N/A,"SCENARIO2",FALSE,"Exp_Adjmts";#N/A,#N/A,FALSE,"Advtg_Sum"}</definedName>
    <definedName name="mktg" hidden="1">{#N/A,"SCENARIO2",FALSE,"DirRpts_Sum";#N/A,"SCENARIO2",FALSE,"Exp_Adjmts";#N/A,#N/A,FALSE,"Advtg_Sum"}</definedName>
    <definedName name="Mktg_Sal">#REF!</definedName>
    <definedName name="MktRskPrm">#REF!</definedName>
    <definedName name="MLBFFDMLGM"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LBFFDMLG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LNK02347c98abe94ba9b3722615bcea76f2" hidden="1">#REF!</definedName>
    <definedName name="MLNK0262065a669a4e968930c4526b0f05b7" localSheetId="7" hidden="1">#REF!</definedName>
    <definedName name="MLNK0262065a669a4e968930c4526b0f05b7" localSheetId="6" hidden="1">#REF!</definedName>
    <definedName name="MLNK0262065a669a4e968930c4526b0f05b7" localSheetId="25" hidden="1">#REF!</definedName>
    <definedName name="MLNK0262065a669a4e968930c4526b0f05b7" hidden="1">#REF!</definedName>
    <definedName name="MLNK02b791ed46a444d090833f3ce58fb934" hidden="1">#REF!</definedName>
    <definedName name="MLNK03e2a036ea3842699f83504ad8f7a5e5" hidden="1">#REF!</definedName>
    <definedName name="MLNK03f04ae1071849c79db6439ced8d26c9" hidden="1">#REF!</definedName>
    <definedName name="MLNK043c1e5a207443eb8f069dbd2d6ecc64" hidden="1">#REF!</definedName>
    <definedName name="MLNK045375ee4a4548bfa72023ea2f1316ae" hidden="1">#REF!</definedName>
    <definedName name="MLNK0465b191f0134334bd6cbd9eb298cdb0" hidden="1">#REF!</definedName>
    <definedName name="MLNK04937c37b0f64af18046c31d5cfeff71" hidden="1">#REF!</definedName>
    <definedName name="MLNK049828f2a61e436099b2fb772a17356d" hidden="1">#REF!</definedName>
    <definedName name="MLNK056d8357b79d4eb69caae6809440ae9e" hidden="1">#REF!</definedName>
    <definedName name="MLNK05b5f32848ca4ccdb53f467a4f8fcabf" hidden="1">#REF!</definedName>
    <definedName name="MLNK0624affccd53448b9975d0cd5b3b311c" hidden="1">#REF!</definedName>
    <definedName name="MLNK066d45cd0eaf423f82fea9c28653ace1" hidden="1">#REF!</definedName>
    <definedName name="MLNK06d6f2b802744c6bbacb48586ac5ebe1" hidden="1">#REF!</definedName>
    <definedName name="MLNK06ee92ac18cc4d1cb585ae5a9b158177" hidden="1">#REF!</definedName>
    <definedName name="MLNK070302756cb64499b49c608764cbc7d5" hidden="1">#REF!</definedName>
    <definedName name="MLNK070aa30f79e64056ae744044db8d4c19" hidden="1">#REF!</definedName>
    <definedName name="MLNK07d9cef4c7c74977abff5d0bf2e93c15" hidden="1">#REF!</definedName>
    <definedName name="MLNK097feda4769a4bf6847c682bb102e327" hidden="1">#REF!</definedName>
    <definedName name="MLNK09862c159cb148c4997e666ddcf57115" hidden="1">#REF!</definedName>
    <definedName name="MLNK09cca42754934922a07d3a367f92d435" hidden="1">#REF!</definedName>
    <definedName name="MLNK09d81ba5b40a42c0a9c14c810f1878cc" hidden="1">#REF!</definedName>
    <definedName name="MLNK0b082d276bca40faa8004fcab2601e68" hidden="1">#REF!</definedName>
    <definedName name="MLNK0b092fa231b04e2396db4bf15cecd0c3" hidden="1">#REF!</definedName>
    <definedName name="MLNK0b8bab327c0147d6ba4d9c01bde0c846" hidden="1">#REF!</definedName>
    <definedName name="MLNK0bf2454c25664e64ae8d489f22f02acd" hidden="1">#REF!</definedName>
    <definedName name="MLNK0c20fcebec34462ead6e44515658074e" hidden="1">#REF!</definedName>
    <definedName name="MLNK0c8ba547a1514edc9a147b16e9e57c04" hidden="1">#REF!</definedName>
    <definedName name="MLNK0d09efce5d334adab7eadc8455671d25" hidden="1">#REF!</definedName>
    <definedName name="MLNK0e7d997834d146e59be8c567513dbc73" localSheetId="7" hidden="1">#REF!</definedName>
    <definedName name="MLNK0e7d997834d146e59be8c567513dbc73" localSheetId="6" hidden="1">#REF!</definedName>
    <definedName name="MLNK0e7d997834d146e59be8c567513dbc73" localSheetId="25" hidden="1">#REF!</definedName>
    <definedName name="MLNK0e7d997834d146e59be8c567513dbc73" hidden="1">#REF!</definedName>
    <definedName name="MLNK0f6a8f93e67b44949558c9c724157855" hidden="1">#REF!</definedName>
    <definedName name="MLNK0f8ee7e3d6684f56b91213ff6e90fe1b" hidden="1">#REF!</definedName>
    <definedName name="MLNK0f9829bf3f2649c2a538fcb2cf8b24fe" hidden="1">#REF!</definedName>
    <definedName name="MLNK11b485f0e80a44ffb9a7deb8be61f099" hidden="1">#REF!</definedName>
    <definedName name="MLNK1391aab276394e21be88e9a90d23fcf2" hidden="1">#REF!</definedName>
    <definedName name="MLNK14e014d9037a49668e199d3784eef1f4" hidden="1">#REF!</definedName>
    <definedName name="MLNK15204dd5e4ec404d90f7eb22f1bad2ed" hidden="1">#REF!</definedName>
    <definedName name="MLNK15ce465ad48849b89dd690a9c51bba8a" hidden="1">#REF!</definedName>
    <definedName name="MLNK1607210ce72346f78bac1856d21ec9ea" hidden="1">#REF!</definedName>
    <definedName name="MLNK1639424883e1435b88a9242b1788d136" hidden="1">#REF!</definedName>
    <definedName name="MLNK165d1a9d7fa04befab5f4c77a2635fe9" hidden="1">#REF!</definedName>
    <definedName name="MLNK177560faf53444eba7c99a855f81b48a" hidden="1">#REF!</definedName>
    <definedName name="MLNK1871dbc761b14af196dd83f16fd31a61" hidden="1">#REF!</definedName>
    <definedName name="MLNK18cee1f17b9844a4a586aeb9361b4ef1" hidden="1">#REF!</definedName>
    <definedName name="MLNK18f36d5e46a242d4975aa2cb418391f5" hidden="1">#REF!</definedName>
    <definedName name="MLNK19e6afb16f4648328debe1c6135c3d10" hidden="1">#REF!</definedName>
    <definedName name="MLNK1a2a7cf1be524d52a31eb8cd96a763cb" hidden="1">#REF!</definedName>
    <definedName name="MLNK1a91886f3c5a4d589a5e6a36f4eec6d3" hidden="1">#REF!</definedName>
    <definedName name="MLNK1b01a1c7503f4e3db843c5ee082376b3" hidden="1">#REF!</definedName>
    <definedName name="MLNK1b9d7dbd02704ed0b18a5b5ee898cbe1" hidden="1">#REF!</definedName>
    <definedName name="MLNK1c65a5e0efd4414fb11830954083af7f" hidden="1">#REF!</definedName>
    <definedName name="MLNK1d4bc7fb67f544eb963ce66e6c87487d" hidden="1">#REF!</definedName>
    <definedName name="MLNK1ecd8ff118b84d0595b49e9cbba23524" hidden="1">#REF!</definedName>
    <definedName name="MLNK1f0c1ce04fd44380a7476d1707ca2bb8" hidden="1">#REF!</definedName>
    <definedName name="MLNK1f68c3d05fc04f47954f056ca0e8849b" hidden="1">#REF!</definedName>
    <definedName name="MLNK1fd69c2d7cb14234bacd3f64e619d2c8" hidden="1">#REF!</definedName>
    <definedName name="MLNK1fef4b2a96144fb694fcbb8d2b0c481a" hidden="1">#REF!</definedName>
    <definedName name="MLNK209443b38cdd4e9cae3c7943483c8070" hidden="1">#REF!</definedName>
    <definedName name="MLNK2184274f3e2d4f0c9ace0067e8f9e2da" hidden="1">#REF!</definedName>
    <definedName name="MLNK21a0d26467c549acb5dbaf5c2234f1b8" hidden="1">#REF!</definedName>
    <definedName name="MLNK21a3f9f85f66464ab19f2b2111d98410" hidden="1">#REF!</definedName>
    <definedName name="MLNK21b54d7030a740a9a542cd222db7c708" hidden="1">#REF!</definedName>
    <definedName name="MLNK22e32a2d70a84fafbb5884fa1ab5b76c" hidden="1">#REF!</definedName>
    <definedName name="MLNK248d9b3e0e934d35964a07c1341e23b6" hidden="1">#REF!</definedName>
    <definedName name="MLNK2658219a56b541ab8153804281cdba79" hidden="1">#REF!</definedName>
    <definedName name="MLNK26c02635a0d74d4088cd433fdea92ca1" hidden="1">#REF!</definedName>
    <definedName name="MLNK27da0f47019e47f79817fef6e398902d" hidden="1">#REF!</definedName>
    <definedName name="MLNK27f323f0e2874762881301b4e840d7f2" hidden="1">#REF!</definedName>
    <definedName name="MLNK2805b44edd0441129f8e11aa4acd41a7" hidden="1">#REF!</definedName>
    <definedName name="MLNK296c940554a54038b436a5a194f390b0" hidden="1">#REF!</definedName>
    <definedName name="MLNK29d6568d77a84ac0840cba8e1d1d6ee3" hidden="1">#REF!</definedName>
    <definedName name="MLNK2a47b22002254067be85e68327a7e813" hidden="1">#REF!</definedName>
    <definedName name="MLNK2a5c79f50aec42c8a2e31d5325c28031" hidden="1">#REF!</definedName>
    <definedName name="MLNK2a5e8554d6d24547af0536956f860375" hidden="1">#REF!</definedName>
    <definedName name="MLNK2aecb38e444a4a40a14b70143f708801" hidden="1">#REF!</definedName>
    <definedName name="MLNK2b8114d7a2d84280a2be0050bd51168b" hidden="1">#REF!</definedName>
    <definedName name="MLNK2be8dd5fafc0478aa9b72035019b5312" hidden="1">#REF!</definedName>
    <definedName name="MLNK2c1ea20a78034d11aad208c8cb37fc57" hidden="1">#REF!</definedName>
    <definedName name="MLNK2c24ddb14bd24af285ffc11304208820" hidden="1">#REF!</definedName>
    <definedName name="MLNK2c7069f1dccc47fcaec327b3c64f7bc6" hidden="1">#REF!</definedName>
    <definedName name="MLNK2db95360c50d4010be00f3b6ddc7792d" hidden="1">#REF!</definedName>
    <definedName name="MLNK2deef52e26fc409fa454323d5247537c" hidden="1">#REF!</definedName>
    <definedName name="MLNK2df7a817a5c246af99027147ede92642" hidden="1">#REF!</definedName>
    <definedName name="MLNK2e2dfb78537e41a6b46ecbf4575afbd1" hidden="1">#REF!</definedName>
    <definedName name="MLNK2f885612a8f944a086299dda361c7ed1" hidden="1">#REF!</definedName>
    <definedName name="MLNK2fe5187b5ef446448070aaf0b454c70c" hidden="1">#REF!</definedName>
    <definedName name="MLNK308ec47b16224f54a3a1ed632cbe0316" localSheetId="7" hidden="1">#REF!</definedName>
    <definedName name="MLNK308ec47b16224f54a3a1ed632cbe0316" localSheetId="6" hidden="1">#REF!</definedName>
    <definedName name="MLNK308ec47b16224f54a3a1ed632cbe0316" localSheetId="25" hidden="1">#REF!</definedName>
    <definedName name="MLNK308ec47b16224f54a3a1ed632cbe0316" hidden="1">#REF!</definedName>
    <definedName name="MLNK31399fdff50142e59cba8c077ad38f91" hidden="1">#REF!</definedName>
    <definedName name="MLNK31c2d578afa84b99a2cd086665213a79" hidden="1">#REF!</definedName>
    <definedName name="MLNK31ff285c72d4439dbe0e2be832dc8679" hidden="1">#REF!</definedName>
    <definedName name="MLNK35e4b6f0156948d1bdf9153b287ae30f" hidden="1">#REF!</definedName>
    <definedName name="MLNK360f3d432fda4ea990599a5f08def911" hidden="1">#REF!</definedName>
    <definedName name="MLNK3648f583af614635b59edb48f94a4130" hidden="1">#REF!</definedName>
    <definedName name="MLNK3658811918af4fd78645ae1c10cfe309" hidden="1">#REF!</definedName>
    <definedName name="MLNK36abbd0d52b04afd9a1aa158ef250528" localSheetId="7" hidden="1">#REF!</definedName>
    <definedName name="MLNK36abbd0d52b04afd9a1aa158ef250528" localSheetId="6" hidden="1">#REF!</definedName>
    <definedName name="MLNK36abbd0d52b04afd9a1aa158ef250528" localSheetId="25" hidden="1">#REF!</definedName>
    <definedName name="MLNK36abbd0d52b04afd9a1aa158ef250528" hidden="1">#REF!</definedName>
    <definedName name="MLNK36e5efc324ea43cabbf6164f660626bf" hidden="1">#REF!</definedName>
    <definedName name="MLNK36eb917cf7d14534b65b7531d6c48f0a" hidden="1">#REF!</definedName>
    <definedName name="MLNK3706e24c887c4bfbbdad6cf2cec81d6c" hidden="1">#REF!</definedName>
    <definedName name="MLNK37a873b0c9d34fb08c46e4acd5991a92" hidden="1">#REF!</definedName>
    <definedName name="MLNK37baddb09f3b4c75a05f2fcf17aedfe6" hidden="1">#REF!</definedName>
    <definedName name="MLNK37d337a44fde4268a243a50af90eea3e" hidden="1">#REF!</definedName>
    <definedName name="MLNK37f868d4fa2843f0824a0aea3caff875" hidden="1">#REF!</definedName>
    <definedName name="MLNK3828f00d5db24b5cb3f5ea512518e4e1" hidden="1">#REF!</definedName>
    <definedName name="MLNK38d046e8ed49413a95ebb71b6f526008" hidden="1">#REF!</definedName>
    <definedName name="MLNK3aade161feec4705b303c619f23a71c0" hidden="1">#REF!</definedName>
    <definedName name="MLNK3ad0197dea8e471aafedb431ba3d1ad3" hidden="1">#REF!</definedName>
    <definedName name="MLNK3b38a2b0fec4415786f78bdb5f2c5b17" hidden="1">#REF!</definedName>
    <definedName name="MLNK3b7d42c6927a47d3aa8c3b806705192d" hidden="1">#REF!</definedName>
    <definedName name="MLNK3bac5fe737474ee291eda81fc45a936b" hidden="1">#REF!</definedName>
    <definedName name="MLNK3bd9cb0bf4ae46c18f27be91d867f5d0" hidden="1">#REF!</definedName>
    <definedName name="MLNK3c28ecdfc128449bb2e925e5c3bc7f79" hidden="1">#REF!</definedName>
    <definedName name="MLNK3d4c90ddf7624b599035ed156292e6e7" hidden="1">#REF!</definedName>
    <definedName name="MLNK3e1282583c70432bb6e4f5bcf64f6799" hidden="1">#REF!</definedName>
    <definedName name="MLNK3e3e2f3ea73b4ce2b3b55a1ff8863e08" hidden="1">#REF!</definedName>
    <definedName name="MLNK3e5a338d69ad40388d23cbc751d891a4" hidden="1">#REF!</definedName>
    <definedName name="MLNK3e647beb89b24f928aea55bf87a19639" hidden="1">#REF!</definedName>
    <definedName name="MLNK3eee6069b89b44b9857417005784e3ab" hidden="1">#REF!</definedName>
    <definedName name="MLNK403ebfd4f40e43c99784de624c8f354d" hidden="1">#REF!</definedName>
    <definedName name="MLNK413da80677384ac0a79b6ccc1fdb5195" hidden="1">#REF!</definedName>
    <definedName name="MLNK415f334cb91f4b7282c1eeafac78ea43" hidden="1">#REF!</definedName>
    <definedName name="MLNK41e4e79c26a142d59def981d2dd145df" hidden="1">#REF!</definedName>
    <definedName name="MLNK42752d9e1ccc44ce9adb2280645efe9b" hidden="1">#REF!</definedName>
    <definedName name="MLNK42b3bb17631f41b8b3f75f71dd17fa5f" hidden="1">#REF!</definedName>
    <definedName name="MLNK4319580fe7794c4099aedb5cf68a3476" hidden="1">#REF!</definedName>
    <definedName name="MLNK433fb54cacd1435a9c9e560c0cdd8df8" hidden="1">#REF!</definedName>
    <definedName name="MLNK438a2a6e120142498741816ba9579735" hidden="1">#REF!</definedName>
    <definedName name="MLNK43d81e261c8a4297b97427c57a2a0f3d" hidden="1">#REF!</definedName>
    <definedName name="MLNK443d01b130344b52a766fe8ee0d9c39d" hidden="1">#REF!</definedName>
    <definedName name="MLNK458aaa79af9846afb73e41d3c9e2f1ab" hidden="1">#REF!</definedName>
    <definedName name="MLNK45b83cc97481460da2311ad794b247e4" hidden="1">#REF!</definedName>
    <definedName name="MLNK45c76ff10b874741ab77a9634a1feb11" hidden="1">#REF!</definedName>
    <definedName name="MLNK46df31e034a7404583d4c864ba95b54e" hidden="1">#REF!</definedName>
    <definedName name="MLNK47ecd769fb4441469072be216124a69f" hidden="1">#REF!</definedName>
    <definedName name="MLNK482919bd20434765a50a5474233d58dc" hidden="1">#REF!</definedName>
    <definedName name="MLNK48471666c3414f8aa956b5053db71384" hidden="1">#REF!</definedName>
    <definedName name="MLNK484bb76c7e41479cbe4e39303ad6f0d3" hidden="1">#REF!</definedName>
    <definedName name="MLNK4931501a55124a859b558556c9bde21a" hidden="1">#REF!</definedName>
    <definedName name="MLNK498d98cc04654c498b39d53c1522165b" hidden="1">#REF!</definedName>
    <definedName name="MLNK49d3f0c296384b68956588199f80ee48" hidden="1">#REF!</definedName>
    <definedName name="MLNK49e6d6b375eb4898b318fa941c74e98b" hidden="1">#REF!</definedName>
    <definedName name="MLNK4a1a0bcea1014b019e7b811681cb9ba0" hidden="1">#REF!</definedName>
    <definedName name="MLNK4bb76648e81d4bf3804872f4216576c9" hidden="1">#REF!</definedName>
    <definedName name="MLNK4c45991e708e4e0086cff0f3dec04376" hidden="1">#REF!</definedName>
    <definedName name="MLNK4c635a19550a44109070e6130c847b6b" hidden="1">#REF!</definedName>
    <definedName name="MLNK4cde9847bc18436482ab008f59ab9718" hidden="1">#REF!</definedName>
    <definedName name="MLNK4d258d99109745b2be56909102240102" hidden="1">#REF!</definedName>
    <definedName name="MLNK4d7213d61e414411986e7d332e756fc5" hidden="1">#REF!</definedName>
    <definedName name="MLNK4da9c9e6b8c644f380a6ca5d5ab2620f" hidden="1">#REF!</definedName>
    <definedName name="MLNK4e49e49c582e448e9e30a83d9c83a122" localSheetId="7" hidden="1">#REF!</definedName>
    <definedName name="MLNK4e49e49c582e448e9e30a83d9c83a122" localSheetId="6" hidden="1">#REF!</definedName>
    <definedName name="MLNK4e49e49c582e448e9e30a83d9c83a122" localSheetId="25" hidden="1">#REF!</definedName>
    <definedName name="MLNK4e49e49c582e448e9e30a83d9c83a122" hidden="1">#REF!</definedName>
    <definedName name="MLNK4e9053f195424c5898385bfd1c12f6b3" hidden="1">#REF!</definedName>
    <definedName name="MLNK4f98288bba1c4350913b060688bde28e" hidden="1">#REF!</definedName>
    <definedName name="MLNK508ff2ecf28e40cfaa71d75881b6a90a" hidden="1">#REF!</definedName>
    <definedName name="MLNK509f8c4fb6714660a48602426ab100f0" hidden="1">#REF!</definedName>
    <definedName name="MLNK50bae705cc0d41ad9ba07fcaf0b91d98" hidden="1">#REF!</definedName>
    <definedName name="MLNK51a8fd158f3540cd92b538a0e9992c1d" hidden="1">#REF!</definedName>
    <definedName name="MLNK51bea82e02e4429d891d84a27212e619" hidden="1">#REF!</definedName>
    <definedName name="MLNK52cb6911a2a44cb19e70c2ca9b02d38e" hidden="1">#REF!</definedName>
    <definedName name="MLNK52efdd4a84064a8ca4dec1a4ddc32412" localSheetId="7" hidden="1">#REF!</definedName>
    <definedName name="MLNK52efdd4a84064a8ca4dec1a4ddc32412" localSheetId="6" hidden="1">#REF!</definedName>
    <definedName name="MLNK52efdd4a84064a8ca4dec1a4ddc32412" localSheetId="25" hidden="1">#REF!</definedName>
    <definedName name="MLNK52efdd4a84064a8ca4dec1a4ddc32412" hidden="1">#REF!</definedName>
    <definedName name="MLNK5347981ee1dd4801af77c60c95ccb8e1" hidden="1">#REF!</definedName>
    <definedName name="MLNK536333f261bd411397bf03627d7c2745" hidden="1">#REF!</definedName>
    <definedName name="MLNK53a9cc6153f347ccb56b1fc51538aa76" hidden="1">#REF!</definedName>
    <definedName name="MLNK53e55a5a145e40329efd59713c9d9c6f" hidden="1">#REF!</definedName>
    <definedName name="MLNK5492763a4dfa4261a804a7a6144d6c5f" hidden="1">#REF!</definedName>
    <definedName name="MLNK55ae9c71f0dd499881deb18bc8d1f2a5" hidden="1">#REF!</definedName>
    <definedName name="MLNK560b6e60e3e0435e8c4d001347bff533" hidden="1">#REF!</definedName>
    <definedName name="MLNK570ef26b10a941acb89178583a814e76" hidden="1">#REF!</definedName>
    <definedName name="MLNK579ef4e1916f46aab301f33adc076bcc" hidden="1">#REF!</definedName>
    <definedName name="MLNK582db0217a614d7ba0e1511524a77e05" hidden="1">#REF!</definedName>
    <definedName name="MLNK5898a6e69caa4597babc57cdf97bd9bf" hidden="1">#REF!</definedName>
    <definedName name="MLNK59f209be2bf3401e9e0607f2f78b4c04" hidden="1">#REF!</definedName>
    <definedName name="MLNK5a83c17b18714ce0becd2b289712c52b" hidden="1">#REF!</definedName>
    <definedName name="MLNK5abb92c89621466b91d5cb1ade855f7f" hidden="1">#REF!</definedName>
    <definedName name="MLNK5ad85d409591497d8dad9509425e0ba2" hidden="1">#REF!</definedName>
    <definedName name="MLNK5ae714f60c1641bb934d97ab30be240e" hidden="1">#REF!</definedName>
    <definedName name="MLNK5b339955694e46b7802896462eee8b3d" hidden="1">#REF!</definedName>
    <definedName name="MLNK5cb4dbe67964435e930dd63eb29896b1" hidden="1">#REF!</definedName>
    <definedName name="MLNK5d5c778196e0436eba8d974251b3bf17" hidden="1">#REF!</definedName>
    <definedName name="MLNK5d68080b038343fa816dada380863ce8" localSheetId="7" hidden="1">#REF!</definedName>
    <definedName name="MLNK5d68080b038343fa816dada380863ce8" localSheetId="6" hidden="1">#REF!</definedName>
    <definedName name="MLNK5d68080b038343fa816dada380863ce8" localSheetId="25" hidden="1">#REF!</definedName>
    <definedName name="MLNK5d68080b038343fa816dada380863ce8" hidden="1">#REF!</definedName>
    <definedName name="MLNK5d77c638f3c2404dab35b6e6ac94b9a7" hidden="1">#REF!</definedName>
    <definedName name="MLNK5df9151fd86842b89bcd179e2f0def34" hidden="1">#REF!</definedName>
    <definedName name="MLNK5e5f590bc264463e98d16a114838aa57" hidden="1">#REF!</definedName>
    <definedName name="MLNK5eada16b3c5c487bbc0de01cf74e2173" hidden="1">#REF!</definedName>
    <definedName name="MLNK5f228fd4a59d4db2812d49b0a7754e23" hidden="1">#REF!</definedName>
    <definedName name="MLNK5f848ded84264f5d98bf3e15cbe8c01d" hidden="1">#REF!</definedName>
    <definedName name="MLNK5fa1877d45bd4a9289b48633d5b5072a" hidden="1">#REF!</definedName>
    <definedName name="MLNK610db0b6cc754ef99c73a3cd6f22f571" hidden="1">#REF!</definedName>
    <definedName name="MLNK6226dcd378504a2ca1dbbaa1e632dc0a" hidden="1">#REF!</definedName>
    <definedName name="MLNK63c206df9ed041a9a1121d1257b3f60b" hidden="1">#REF!</definedName>
    <definedName name="MLNK6411ea80b5b440648c6d6066ca29173c" hidden="1">#REF!</definedName>
    <definedName name="MLNK65bc63d0bd984accb696d002904d0f08" hidden="1">#REF!</definedName>
    <definedName name="MLNK6640a089c91645b3a9f3615b7584b729" hidden="1">#REF!</definedName>
    <definedName name="MLNK672e13883a264a4f8e419d942933dd1b" hidden="1">#REF!</definedName>
    <definedName name="MLNK6790d0c9a6224e2d928c158b38604b86" hidden="1">#REF!</definedName>
    <definedName name="MLNK67c184b495fd4955b3cf94cbcedb6638" hidden="1">#REF!</definedName>
    <definedName name="MLNK695bfab210c8400cbd5abb57e71aebe6" hidden="1">#REF!</definedName>
    <definedName name="MLNK69aa328df44848a999824b4b2fa0448b" hidden="1">#REF!</definedName>
    <definedName name="MLNK69d944092bcf489d931862cbfbe1c996" hidden="1">#REF!</definedName>
    <definedName name="MLNK6ab964da169d467bbce24bbafd667728" hidden="1">#REF!</definedName>
    <definedName name="MLNK6b00ddf2e9c04801b29cc98e91eb2dbc" hidden="1">#REF!</definedName>
    <definedName name="MLNK6b423b375ecf4725b5fa25353b990667" hidden="1">#REF!</definedName>
    <definedName name="MLNK6b65ed32ce7640a99fa7442f9889b454" localSheetId="7" hidden="1">#REF!</definedName>
    <definedName name="MLNK6b65ed32ce7640a99fa7442f9889b454" localSheetId="6" hidden="1">#REF!</definedName>
    <definedName name="MLNK6b65ed32ce7640a99fa7442f9889b454" localSheetId="25" hidden="1">#REF!</definedName>
    <definedName name="MLNK6b65ed32ce7640a99fa7442f9889b454" hidden="1">#REF!</definedName>
    <definedName name="MLNK6c16a94d2a0b43b7b8adb5c5950c7890" hidden="1">#REF!</definedName>
    <definedName name="MLNK6c366b5f04d54533bf372b0bebc30c9f" hidden="1">#REF!</definedName>
    <definedName name="MLNK6c949c245d594993a72b43c4e938f5d2" hidden="1">#REF!</definedName>
    <definedName name="MLNK6d480d6ee1b34b10965446268e5e05ed" hidden="1">#REF!</definedName>
    <definedName name="MLNK6d5ef2ae7d494c4983a39cafda858a07" localSheetId="7" hidden="1">#REF!</definedName>
    <definedName name="MLNK6d5ef2ae7d494c4983a39cafda858a07" localSheetId="6" hidden="1">#REF!</definedName>
    <definedName name="MLNK6d5ef2ae7d494c4983a39cafda858a07" localSheetId="25" hidden="1">#REF!</definedName>
    <definedName name="MLNK6d5ef2ae7d494c4983a39cafda858a07" hidden="1">#REF!</definedName>
    <definedName name="MLNK6e283d9da0464568a5dfc377690f1543" hidden="1">#REF!</definedName>
    <definedName name="MLNK6e6ce24531cb48eaa9d8307f24b6a872" hidden="1">#REF!</definedName>
    <definedName name="MLNK6ea59209ef7a45c9833c1204928341d0" hidden="1">#REF!</definedName>
    <definedName name="MLNK6f98c812586e46718c1e93daade62794" hidden="1">#REF!</definedName>
    <definedName name="MLNK6fae11f939ba4aaa9802df3725e20ebb" hidden="1">#REF!</definedName>
    <definedName name="MLNK6ff06dccb8854c3b939387890f5c8993" hidden="1">#REF!</definedName>
    <definedName name="MLNK7006de1b050c4e36a26d4f3df2768687" hidden="1">#REF!</definedName>
    <definedName name="MLNK70df96ddcf5e421ab12a8c2e2c167bf8" hidden="1">#REF!</definedName>
    <definedName name="MLNK72298a29c71740da88c3fd2965b44709" hidden="1">#REF!</definedName>
    <definedName name="MLNK7320956c55894738a58535007c9313c1" localSheetId="7" hidden="1">#REF!</definedName>
    <definedName name="MLNK7320956c55894738a58535007c9313c1" localSheetId="6" hidden="1">#REF!</definedName>
    <definedName name="MLNK7320956c55894738a58535007c9313c1" localSheetId="25" hidden="1">#REF!</definedName>
    <definedName name="MLNK7320956c55894738a58535007c9313c1" hidden="1">#REF!</definedName>
    <definedName name="MLNK732c066412c842f39247eaa9b6c6a2b0" hidden="1">#REF!</definedName>
    <definedName name="MLNK73cefd734dde4b4ca833bd52be1fa527" hidden="1">#REF!</definedName>
    <definedName name="MLNK73d7f83c73834c11ace54c3ccdbcac3f" hidden="1">#REF!</definedName>
    <definedName name="MLNK74b6be136557406f93d3fabd488f684b" hidden="1">#REF!</definedName>
    <definedName name="MLNK7586c74528b54c32aec2be58fd578869" hidden="1">#REF!</definedName>
    <definedName name="MLNK75cfff200780462da3dcec6b0350fe13" hidden="1">#REF!</definedName>
    <definedName name="MLNK75fed7b1a5d344618cc0a1d861ff8665" hidden="1">#REF!</definedName>
    <definedName name="MLNK76fea2f65b2c4015983773cce88188ba" hidden="1">#REF!</definedName>
    <definedName name="MLNK7717dbd64b4f4e368a87cd7134213489" hidden="1">#REF!</definedName>
    <definedName name="MLNK776e206f7b34477d9fe2261fc720ce07" hidden="1">#REF!</definedName>
    <definedName name="MLNK78198bd7015f42f599923a8e585086b5" hidden="1">#REF!</definedName>
    <definedName name="MLNK78afc04f88f94fb2a2de1a68e9f170f3" hidden="1">#REF!</definedName>
    <definedName name="MLNK79515637e4784aa7b54851b3bf4ee9d0" hidden="1">#REF!</definedName>
    <definedName name="MLNK79518544eb1e4239bad2c4df986bfcb2" hidden="1">#REF!</definedName>
    <definedName name="MLNK79c185f0a9ff46d49295c3ad86d88745" hidden="1">#REF!</definedName>
    <definedName name="MLNK7ab4431700474b12aad45a0e8e119c10" hidden="1">#REF!</definedName>
    <definedName name="MLNK7b2229d2956847c2bacafaddac3315c0" hidden="1">#REF!</definedName>
    <definedName name="MLNK7bdd4a8943c247d98d9afc0cccf057c7" hidden="1">#REF!</definedName>
    <definedName name="MLNK7d44ae3b8fb748759c025ff240f58bb1" hidden="1">#REF!</definedName>
    <definedName name="MLNK7dc1b60e98604641860cb357980c435e" hidden="1">#REF!</definedName>
    <definedName name="MLNK7dcaa5a87c7247068b76a43a8dd42b7d" localSheetId="7" hidden="1">#REF!</definedName>
    <definedName name="MLNK7dcaa5a87c7247068b76a43a8dd42b7d" localSheetId="6" hidden="1">#REF!</definedName>
    <definedName name="MLNK7dcaa5a87c7247068b76a43a8dd42b7d" localSheetId="25" hidden="1">#REF!</definedName>
    <definedName name="MLNK7dcaa5a87c7247068b76a43a8dd42b7d" hidden="1">#REF!</definedName>
    <definedName name="MLNK7ddf4f9db0324f7ebf9355303eb31c1f" hidden="1">#REF!</definedName>
    <definedName name="MLNK7ebcc979ebd94d74a778743b7667dc5c" hidden="1">#REF!</definedName>
    <definedName name="MLNK7ef2886e3c5b4aef813d8064e0a67da3" hidden="1">#REF!</definedName>
    <definedName name="MLNK7f3b2b5f505341e2953ae07dd22a644d" hidden="1">#REF!</definedName>
    <definedName name="MLNK7fb0284a33ca45b6bc8db27e6722b74e" hidden="1">#REF!</definedName>
    <definedName name="MLNK80e30c2279ce4a1c964731ffa1934673" hidden="1">#REF!</definedName>
    <definedName name="MLNK80e41df743d74118bf3cf2ba320c8cb9" hidden="1">#REF!</definedName>
    <definedName name="MLNK811988d6250a4f708b3574f3f52b2699" hidden="1">#REF!</definedName>
    <definedName name="MLNK819b54474d124f0e9e3fea62de36062a" hidden="1">#REF!</definedName>
    <definedName name="MLNK81a613552b8d452aa971184139314877" hidden="1">#REF!</definedName>
    <definedName name="MLNK820c2a12b47f4a3c985b400c17ec56b5" hidden="1">#REF!</definedName>
    <definedName name="MLNK827bbde68c754473b757a8c8abb0abbb" hidden="1">#REF!</definedName>
    <definedName name="MLNK8396db9410954821841a1bdd1cee3738" hidden="1">#REF!</definedName>
    <definedName name="MLNK84049fb093174bb1b26120e50bd191e8" hidden="1">#REF!</definedName>
    <definedName name="MLNK847e7ca4a4a242e1bb6cf1855fadc504" hidden="1">#REF!</definedName>
    <definedName name="MLNK866cca8ff8ec48cc93e8c250448cdf2a" hidden="1">#REF!</definedName>
    <definedName name="MLNK869e0e4728fa40b78dfa0e2b980196da" hidden="1">#REF!</definedName>
    <definedName name="MLNK86f97346d0a840ad8c439bc1929be8cf" hidden="1">#REF!</definedName>
    <definedName name="MLNK87588a7692c844439f842dd6417e3483" hidden="1">#REF!</definedName>
    <definedName name="MLNK88492eb2e92d43ae8fb3d16da3c4120a" hidden="1">#REF!</definedName>
    <definedName name="MLNK889fe013cd6d444e8eea8a3b3a056bd0" hidden="1">#REF!</definedName>
    <definedName name="MLNK88cc4edfffba4398b4ed2ebeb85d2376" hidden="1">#REF!</definedName>
    <definedName name="MLNK88d90c390dca4e7e82cae88ea2652b89" hidden="1">#REF!</definedName>
    <definedName name="MLNK89abd7b3eeca4827adb9fbfbd9f9af0e" hidden="1">#REF!</definedName>
    <definedName name="MLNK8af6e60d05ef41d79a30dc72856cdbee" hidden="1">#REF!</definedName>
    <definedName name="MLNK8b4b7de34bef406487decb310af2eeb4" hidden="1">#REF!</definedName>
    <definedName name="MLNK8bb79c82040d4484b3816f6f7b72d5d4" hidden="1">#REF!</definedName>
    <definedName name="MLNK8bb8e5a13b0e4054a5aa434d7650ebff" hidden="1">#REF!</definedName>
    <definedName name="MLNK8c9868abe09d492d97763b5181936f82" hidden="1">#REF!</definedName>
    <definedName name="MLNK8cca239a83654e938e539ccbc3626f0d" hidden="1">#REF!</definedName>
    <definedName name="MLNK8d1fec7a101845718ec1b31336d59a8b" hidden="1">#REF!</definedName>
    <definedName name="MLNK8ddf68f182e942319a0a75c5bdfb92a4" hidden="1">#REF!</definedName>
    <definedName name="MLNK8edb8209051f4f798a92546d1b2214e6" hidden="1">#REF!</definedName>
    <definedName name="MLNK8f0fd326f97b402ea1f2b6fb91b79004" hidden="1">#REF!</definedName>
    <definedName name="MLNK91042598dd4d48f9a3a5961b626a97be" hidden="1">#REF!</definedName>
    <definedName name="MLNK91a2c28d4b654ce7807c0ff0e49bc91a" hidden="1">#REF!</definedName>
    <definedName name="MLNK92138ec22c3e458ea27db72e9db740b0" hidden="1">#REF!</definedName>
    <definedName name="MLNK923cc8a94e3c4192b594ed402ccea5c1" hidden="1">#REF!</definedName>
    <definedName name="MLNK92debea704f94bf79b7e748022199504" hidden="1">#REF!</definedName>
    <definedName name="MLNK9369c50d1537418ba144f121a3aa92f4" hidden="1">#REF!</definedName>
    <definedName name="MLNK93b927d86f0143cc99b233ac64d83956" hidden="1">#REF!</definedName>
    <definedName name="MLNK93ee80bdbdd4474888dd3b666916415c" localSheetId="7" hidden="1">#REF!</definedName>
    <definedName name="MLNK93ee80bdbdd4474888dd3b666916415c" localSheetId="6" hidden="1">#REF!</definedName>
    <definedName name="MLNK93ee80bdbdd4474888dd3b666916415c" localSheetId="25" hidden="1">#REF!</definedName>
    <definedName name="MLNK93ee80bdbdd4474888dd3b666916415c" hidden="1">#REF!</definedName>
    <definedName name="MLNK9470b29f89cb476ab5ab6454188ec242" hidden="1">#REF!</definedName>
    <definedName name="MLNK94a72e226b1841c69836e117f7d264e0" hidden="1">#REF!</definedName>
    <definedName name="MLNK955edca74ed1456dbc18c5e93f19dc77" hidden="1">#REF!</definedName>
    <definedName name="MLNK9570a7e591704b08a74b41a5d9bae695" hidden="1">#REF!</definedName>
    <definedName name="MLNK97403d2bf29d45c2afdedec484e8b0e1" hidden="1">#REF!</definedName>
    <definedName name="MLNK9872e82cd1a0411eb1db7f06eca5cc98" hidden="1">#REF!</definedName>
    <definedName name="MLNK9960ce205b024d159716c3ce4936c881" hidden="1">#REF!</definedName>
    <definedName name="MLNK999d13581f694d4ba486490b078876f2" hidden="1">#REF!</definedName>
    <definedName name="MLNK9b10c5b6335e4b30a3912ec2b1c576da" hidden="1">#REF!</definedName>
    <definedName name="MLNK9b4c0e419e214f9f9bb282c52f22aa2f" hidden="1">#REF!</definedName>
    <definedName name="MLNK9c080c3c47054527b7506bc65c7449a8" hidden="1">#REF!</definedName>
    <definedName name="MLNK9c536454db82435bbd4c2fe2390cc7e6" hidden="1">#REF!</definedName>
    <definedName name="MLNK9cb237b3ae60460782dd06ffcc94d176" hidden="1">#REF!</definedName>
    <definedName name="MLNK9d5e29c21d444f83a3d5169a1a7c3f6f" hidden="1">#REF!</definedName>
    <definedName name="MLNK9d74016a436444f5ad4a81861f1a6148" hidden="1">#REF!</definedName>
    <definedName name="MLNK9dcf8d6ad50c4be6bb8591c8b7b857c8" hidden="1">#REF!</definedName>
    <definedName name="MLNK9e1a9dda33e14902a6dd0673b256826b" hidden="1">#REF!</definedName>
    <definedName name="MLNK9e8b43e038ae4e2ba9733b86fd90fe71" hidden="1">#REF!</definedName>
    <definedName name="MLNK9ef4dac6e4c84b458fc5f55c61125436" hidden="1">#REF!</definedName>
    <definedName name="MLNK9fd9933cf36142abbf30b1efe021931a" hidden="1">#REF!</definedName>
    <definedName name="MLNKa06fcdbf09ad4b959abcd6096bf0a309" hidden="1">#REF!</definedName>
    <definedName name="MLNKa0b680364bd64b6bb7599d2495f4e278" hidden="1">#REF!</definedName>
    <definedName name="MLNKa0ecde0bfb884f3a8551e84a6a8f60b9" hidden="1">#REF!</definedName>
    <definedName name="MLNKa37684ad5e5c439fba3caf3e931ef589" hidden="1">#REF!</definedName>
    <definedName name="MLNKa39050e76e34480aba1652cfb53b94e0" hidden="1">#REF!</definedName>
    <definedName name="MLNKa3a7625c9eb5408485d4ecbd181f23fc" hidden="1">#REF!</definedName>
    <definedName name="MLNKa4241d13e4bc4b39bad2e35c0e9d7ab6" hidden="1">#REF!</definedName>
    <definedName name="MLNKa45f0b5d58ae4ea698d724401b69a749" hidden="1">#REF!</definedName>
    <definedName name="MLNKa57dbd7b02de435f870166c7bda74f98" hidden="1">#REF!</definedName>
    <definedName name="MLNKa638583f96504e62abdc8491d2248f1b" hidden="1">#REF!</definedName>
    <definedName name="MLNKa641d40d22c24cfca1394053f04d5537" hidden="1">#REF!</definedName>
    <definedName name="MLNKa6a2b4c999754b6fa587294734a84eed" hidden="1">#REF!</definedName>
    <definedName name="MLNKa6ae728097774d5ba9301ffca4f74b11" hidden="1">#REF!</definedName>
    <definedName name="MLNKa6c0e0237cac402cabd6204e6e59d7a5" hidden="1">#REF!</definedName>
    <definedName name="MLNKa7b67ae77b284e35ae2b5f5bb9575b07" hidden="1">#REF!</definedName>
    <definedName name="MLNKa7e24b1e0aa14069b0ba2ebfa0a6bd41" hidden="1">#REF!</definedName>
    <definedName name="MLNKa7f7d52d146745979d9706bffbe6198f" hidden="1">#REF!</definedName>
    <definedName name="MLNKa8003a7005074dd4b91fd919082934b4" hidden="1">#REF!</definedName>
    <definedName name="MLNKa891951608d940f0b5453cea58d1ca19" hidden="1">#REF!</definedName>
    <definedName name="MLNKa9096654227746cba3b1e72d845b84ec" hidden="1">#REF!</definedName>
    <definedName name="MLNKa92d7f7227464481a58fce804523c660" localSheetId="7" hidden="1">#REF!</definedName>
    <definedName name="MLNKa92d7f7227464481a58fce804523c660" localSheetId="6" hidden="1">#REF!</definedName>
    <definedName name="MLNKa92d7f7227464481a58fce804523c660" localSheetId="25" hidden="1">#REF!</definedName>
    <definedName name="MLNKa92d7f7227464481a58fce804523c660" hidden="1">#REF!</definedName>
    <definedName name="MLNKa96dfec67e7d42c185eddf571b4a0871" hidden="1">#REF!</definedName>
    <definedName name="MLNKa9b72ee297dc4b6b82fd726e8ceed72e" hidden="1">#REF!</definedName>
    <definedName name="MLNKa9c3041995b9474f9a59fd740ee8ef41" hidden="1">#REF!</definedName>
    <definedName name="MLNKaaa54138778c4ed398d9c92f594c3692" hidden="1">#REF!</definedName>
    <definedName name="MLNKabdb601947de4e1f8d5ee0de13110117" hidden="1">#REF!</definedName>
    <definedName name="MLNKac79cba661f14184a139a93e111d3a40" hidden="1">#REF!</definedName>
    <definedName name="MLNKacaeb68fa0174607b702b054095283f1" hidden="1">#REF!</definedName>
    <definedName name="MLNKad0f0122808f4e6ca564f699b5d4df70" hidden="1">#REF!</definedName>
    <definedName name="MLNKad6f939e009f43f29aea395bcb7ff7da" hidden="1">#REF!</definedName>
    <definedName name="MLNKadae2988d338434fa6c1f93428bbcdba" hidden="1">#REF!</definedName>
    <definedName name="MLNKade14c001b4d484e97e8cb97712c662e" hidden="1">#REF!</definedName>
    <definedName name="MLNKaee04a1f5f4946128bac3cf1750d357e" hidden="1">#REF!</definedName>
    <definedName name="MLNKaee5ba47a48940498129a8b0c327aad7" localSheetId="7" hidden="1">#REF!</definedName>
    <definedName name="MLNKaee5ba47a48940498129a8b0c327aad7" localSheetId="6" hidden="1">#REF!</definedName>
    <definedName name="MLNKaee5ba47a48940498129a8b0c327aad7" localSheetId="25" hidden="1">#REF!</definedName>
    <definedName name="MLNKaee5ba47a48940498129a8b0c327aad7" hidden="1">#REF!</definedName>
    <definedName name="MLNKaeef41523bb6461a8ce9e28075b377e4" hidden="1">#REF!</definedName>
    <definedName name="MLNKaf2e362f14b04b17806312aeb7d9faf9" hidden="1">#REF!</definedName>
    <definedName name="MLNKaf77800d7a8e4682894b3769276f31bb" hidden="1">#REF!</definedName>
    <definedName name="MLNKaf94d03758284d08a9bb51221502e5b0" hidden="1">#REF!</definedName>
    <definedName name="MLNKb010cd6e928d416d9e7983be69f79c50" hidden="1">#REF!</definedName>
    <definedName name="MLNKb04447d1db1847e587a3d9aa4f78fe6d" hidden="1">#REF!</definedName>
    <definedName name="MLNKb0473d7dd78c4a649f8526b1e37979d5" hidden="1">#REF!</definedName>
    <definedName name="MLNKb136cf7245024dee886809a08f751993" hidden="1">#REF!</definedName>
    <definedName name="MLNKb1c120e3e05f442caee363901edde9fc" hidden="1">#REF!</definedName>
    <definedName name="MLNKb282340194064624b6cf45ee3a5d8cf3" hidden="1">#REF!</definedName>
    <definedName name="MLNKb2e29bf6bb754010b2035460a63decd5" hidden="1">#REF!</definedName>
    <definedName name="MLNKb349298827dd451ca01eae8d451cbafa" hidden="1">#REF!</definedName>
    <definedName name="MLNKb42d2ffc2880423dbdccee020c46e293" localSheetId="7" hidden="1">#REF!</definedName>
    <definedName name="MLNKb42d2ffc2880423dbdccee020c46e293" localSheetId="6" hidden="1">#REF!</definedName>
    <definedName name="MLNKb42d2ffc2880423dbdccee020c46e293" localSheetId="25" hidden="1">#REF!</definedName>
    <definedName name="MLNKb42d2ffc2880423dbdccee020c46e293" hidden="1">#REF!</definedName>
    <definedName name="MLNKb4f70c82a31a47ad83b8b7f15bf345a5" hidden="1">#REF!</definedName>
    <definedName name="MLNKb5508efe7987472ab4f953738785d4b4" localSheetId="7" hidden="1">#REF!</definedName>
    <definedName name="MLNKb5508efe7987472ab4f953738785d4b4" localSheetId="6" hidden="1">#REF!</definedName>
    <definedName name="MLNKb5508efe7987472ab4f953738785d4b4" localSheetId="25" hidden="1">#REF!</definedName>
    <definedName name="MLNKb5508efe7987472ab4f953738785d4b4" hidden="1">#REF!</definedName>
    <definedName name="MLNKb816d754e3344cc4be89f8ea0f8c9c94" hidden="1">#REF!</definedName>
    <definedName name="MLNKb8583062930e424f8748226949f89f6c" hidden="1">#REF!</definedName>
    <definedName name="MLNKb93d34857bb04fc1a64b9078ec23b406" hidden="1">#REF!</definedName>
    <definedName name="MLNKb9755911bd834082a7d986a6b07d2f82" hidden="1">#REF!</definedName>
    <definedName name="MLNKb979ac6f0cab4975bab3cda822c3b1e3" hidden="1">#REF!</definedName>
    <definedName name="MLNKb994f9a4d891480782542be08cb5cc8d" localSheetId="7" hidden="1">#REF!</definedName>
    <definedName name="MLNKb994f9a4d891480782542be08cb5cc8d" localSheetId="6" hidden="1">#REF!</definedName>
    <definedName name="MLNKb994f9a4d891480782542be08cb5cc8d" localSheetId="25" hidden="1">#REF!</definedName>
    <definedName name="MLNKb994f9a4d891480782542be08cb5cc8d" hidden="1">#REF!</definedName>
    <definedName name="MLNKb99b6f56a9e34f35abe68b74e546b1f1" hidden="1">#REF!</definedName>
    <definedName name="MLNKb9d53635a48a403cbdc3032cb2bb5329" hidden="1">#REF!</definedName>
    <definedName name="MLNKbb604d3957e44542bb81978f13919299" localSheetId="7" hidden="1">#REF!</definedName>
    <definedName name="MLNKbb604d3957e44542bb81978f13919299" localSheetId="6" hidden="1">#REF!</definedName>
    <definedName name="MLNKbb604d3957e44542bb81978f13919299" localSheetId="25" hidden="1">#REF!</definedName>
    <definedName name="MLNKbb604d3957e44542bb81978f13919299" hidden="1">#REF!</definedName>
    <definedName name="MLNKbcc3d5689b41491a87ad560a88db4968" localSheetId="7" hidden="1">#REF!</definedName>
    <definedName name="MLNKbcc3d5689b41491a87ad560a88db4968" localSheetId="6" hidden="1">#REF!</definedName>
    <definedName name="MLNKbcc3d5689b41491a87ad560a88db4968" localSheetId="25" hidden="1">#REF!</definedName>
    <definedName name="MLNKbcc3d5689b41491a87ad560a88db4968" hidden="1">#REF!</definedName>
    <definedName name="MLNKbdb85fa7051540999df91804d0a0b119" localSheetId="7" hidden="1">#REF!</definedName>
    <definedName name="MLNKbdb85fa7051540999df91804d0a0b119" localSheetId="6" hidden="1">#REF!</definedName>
    <definedName name="MLNKbdb85fa7051540999df91804d0a0b119" localSheetId="25" hidden="1">#REF!</definedName>
    <definedName name="MLNKbdb85fa7051540999df91804d0a0b119" hidden="1">#REF!</definedName>
    <definedName name="MLNKbde3d65e80254dfb87342de54a856d45" hidden="1">#REF!</definedName>
    <definedName name="MLNKbea97a0855cb40a9bbf379974dfc80ef" hidden="1">#REF!</definedName>
    <definedName name="MLNKbeed6724f84944a3bc30e3d939a19213" hidden="1">#REF!</definedName>
    <definedName name="MLNKbeede1d2ef8843e498c74f8e4c0a3652" hidden="1">#REF!</definedName>
    <definedName name="MLNKbf09c822539741f2ad5743da6ba8f515" hidden="1">#REF!</definedName>
    <definedName name="MLNKbfb2535ee8da4dfaadd79b8d0747322e" hidden="1">#REF!</definedName>
    <definedName name="MLNKc090f0f8359f426190a3ea42e5d45556" hidden="1">#REF!</definedName>
    <definedName name="MLNKc0911c223c7c493098e644d1619b59b8" hidden="1">#REF!</definedName>
    <definedName name="MLNKc0e85a2f8d55446c9fc535e85305a73a" hidden="1">#REF!</definedName>
    <definedName name="MLNKc17c01caf48f46be9271967eeaf0d1a7" hidden="1">#REF!</definedName>
    <definedName name="MLNKc1b2d591990d430da2fa806f29cc875d" hidden="1">#REF!</definedName>
    <definedName name="MLNKc22cecafb47244e890ad7ce55a9ceaf9" hidden="1">#REF!</definedName>
    <definedName name="MLNKc23bb7e037854afdbfb318463627a51f" hidden="1">#REF!</definedName>
    <definedName name="MLNKc28702ddf99a41bcb1a9fde89d97ec2a" hidden="1">#REF!</definedName>
    <definedName name="MLNKc3a76ad0a2ea45779efb1a55c38f04a5" hidden="1">#REF!</definedName>
    <definedName name="MLNKc45014c3c67243099c9226300cc0468b" localSheetId="7" hidden="1">#REF!</definedName>
    <definedName name="MLNKc45014c3c67243099c9226300cc0468b" localSheetId="6" hidden="1">#REF!</definedName>
    <definedName name="MLNKc45014c3c67243099c9226300cc0468b" localSheetId="25" hidden="1">#REF!</definedName>
    <definedName name="MLNKc45014c3c67243099c9226300cc0468b" hidden="1">#REF!</definedName>
    <definedName name="MLNKc4b06ba3b51a4ec4b8c276ecb244e1e0" hidden="1">#REF!</definedName>
    <definedName name="MLNKc52dfa536e6247af8b2d4721387e97e3" hidden="1">#REF!</definedName>
    <definedName name="MLNKc5c18166bf51464b911a664a66f2ea64" hidden="1">#REF!</definedName>
    <definedName name="MLNKc774833e88f14f5585a6d1ea20519e72" hidden="1">#REF!</definedName>
    <definedName name="MLNKc842a6653ba84f498592833351bba869" hidden="1">#REF!</definedName>
    <definedName name="MLNKc950751ff212401bb3399138aeb08071" hidden="1">#REF!</definedName>
    <definedName name="MLNKc974773dd9474facb0097b8ba86c9c88" hidden="1">#REF!</definedName>
    <definedName name="MLNKc9e3c53ddd1846e4acc39ec87f03525e" hidden="1">#REF!</definedName>
    <definedName name="MLNKcb0c5612c95149aab0a0b4545a83d83a" hidden="1">#REF!</definedName>
    <definedName name="MLNKcb52cb82696449c4acaccd75559d9533" hidden="1">#REF!</definedName>
    <definedName name="MLNKcca92169cf9044b283c9d1ae5a573598" hidden="1">#REF!</definedName>
    <definedName name="MLNKcd2f59e8aa124177bbf584ac68d410cd" hidden="1">#REF!</definedName>
    <definedName name="MLNKcd4c59a5e6914ade8985355fca18cdd8" hidden="1">#REF!</definedName>
    <definedName name="MLNKcdfd123717954f7282c5a06900bb6d10" hidden="1">#REF!</definedName>
    <definedName name="MLNKce1a9386d4ff469e851d118a2b4216b1" hidden="1">#REF!</definedName>
    <definedName name="MLNKcf2d5c047a684f0a8f8bfc0b5a1d2295" hidden="1">#REF!</definedName>
    <definedName name="MLNKd04f1a930c2a4d0f8e650f7c49428bed" hidden="1">#REF!</definedName>
    <definedName name="MLNKd0dd92e1cef94a4dac9bd06422abbfb0" hidden="1">#REF!</definedName>
    <definedName name="MLNKd30362751fd14500956ac77cd5b6c928" hidden="1">#REF!</definedName>
    <definedName name="MLNKd33b38b9404a489393116a4e3f21e4ba" hidden="1">#REF!</definedName>
    <definedName name="MLNKd3523672e9e64b65a5b09c20b1f0f2c5" hidden="1">#REF!</definedName>
    <definedName name="MLNKd3b085692077475c881219fffa7851a4" hidden="1">#REF!</definedName>
    <definedName name="MLNKd457f50f3db7487aaaf4cbbe1b7b85f0" hidden="1">#REF!</definedName>
    <definedName name="MLNKd500c6f93fc04a9ab91d89f1d26a5bda" hidden="1">#REF!</definedName>
    <definedName name="MLNKd572d1969c5e45a5a651c723b07711e1" hidden="1">#REF!</definedName>
    <definedName name="MLNKd5a9a247d8d94a6abe2159ecd153eb1e" hidden="1">#REF!</definedName>
    <definedName name="MLNKd60f92bab68c4087bb693e7adfc318ae" hidden="1">#REF!</definedName>
    <definedName name="MLNKd6345eea8edd438a86063a19e38525c2" hidden="1">#REF!</definedName>
    <definedName name="MLNKd6757d4fd35f4b5f9c157e11b9be9592" hidden="1">#REF!</definedName>
    <definedName name="MLNKd7638984428141099e5ebdc5433ad1cb" hidden="1">#REF!</definedName>
    <definedName name="MLNKd7dd50d502ff4917b8cef972de06f4b7" hidden="1">#REF!</definedName>
    <definedName name="MLNKd9209ddc786e4182a7f4d866f6bfae70" hidden="1">#REF!</definedName>
    <definedName name="MLNKd94fb142363a4045967b7d07a80abf6e" hidden="1">#REF!</definedName>
    <definedName name="MLNKd96dc4db62c14ffda9b013a931c13d82" hidden="1">#REF!</definedName>
    <definedName name="MLNKda2d915548204ed49edbbfc1645eb5ba" localSheetId="7" hidden="1">#REF!</definedName>
    <definedName name="MLNKda2d915548204ed49edbbfc1645eb5ba" localSheetId="6" hidden="1">#REF!</definedName>
    <definedName name="MLNKda2d915548204ed49edbbfc1645eb5ba" localSheetId="25" hidden="1">#REF!</definedName>
    <definedName name="MLNKda2d915548204ed49edbbfc1645eb5ba" hidden="1">#REF!</definedName>
    <definedName name="MLNKda58f8a2145646239179163c0299793b" hidden="1">#REF!</definedName>
    <definedName name="MLNKda62fae5d3634009bb36d3b099154e68" hidden="1">#REF!</definedName>
    <definedName name="MLNKda715c062c524ca593a6e79787c07cda" hidden="1">#REF!</definedName>
    <definedName name="MLNKda9714ded189452b8d36646278847408" hidden="1">#REF!</definedName>
    <definedName name="MLNKda9ae8c008cd46b0a30a432bd98e2a92" hidden="1">#REF!</definedName>
    <definedName name="MLNKdab0c3fc4fa44f029e9455459c5863cc" hidden="1">#REF!</definedName>
    <definedName name="MLNKdac0a3da1f474bb49bbfe2e104e1a456" hidden="1">#REF!</definedName>
    <definedName name="MLNKdb0b61caa08b42499f7a520d9d9512d5" hidden="1">#REF!</definedName>
    <definedName name="MLNKdbffc65f47524dd8a6970ab5516c54b8" hidden="1">#REF!</definedName>
    <definedName name="MLNKdc3bd7f720274d3985a7ad930d0aec81" hidden="1">#REF!</definedName>
    <definedName name="MLNKdc540b1653014c88a67ce3e63b233581" hidden="1">#REF!</definedName>
    <definedName name="MLNKdd784700188c43aaac0e4bd2d6d21af3" localSheetId="7" hidden="1">#REF!</definedName>
    <definedName name="MLNKdd784700188c43aaac0e4bd2d6d21af3" localSheetId="6" hidden="1">#REF!</definedName>
    <definedName name="MLNKdd784700188c43aaac0e4bd2d6d21af3" localSheetId="25" hidden="1">#REF!</definedName>
    <definedName name="MLNKdd784700188c43aaac0e4bd2d6d21af3" hidden="1">#REF!</definedName>
    <definedName name="MLNKddbda30c359f4a878f6107d9346dab2f" comment="Growth" hidden="1">#REF!</definedName>
    <definedName name="MLNKde028b07903e49a1b07f84b69b0242c3" hidden="1">#REF!</definedName>
    <definedName name="MLNKdf04489994304a3f97d281f9fa73f034" hidden="1">#REF!</definedName>
    <definedName name="MLNKdf5caf4e0e6a4d17831719e6acee4572" hidden="1">#REF!</definedName>
    <definedName name="MLNKdf7b39d34667409c95462c25978584ad" hidden="1">#REF!</definedName>
    <definedName name="MLNKe0a3e82ecea64e02b4d71c2ec52b4a5f" hidden="1">#REF!</definedName>
    <definedName name="MLNKe101f801665548a08e039d3183cc252f" hidden="1">#REF!</definedName>
    <definedName name="MLNKe15d8bfb7c78473ba833a0b8fb531e7a" hidden="1">#REF!</definedName>
    <definedName name="MLNKe20944887eb84e1ba227fdb7c8b68ec5" hidden="1">#REF!</definedName>
    <definedName name="MLNKe367e4256edd4c78ac89b8b89adf6305" hidden="1">#REF!</definedName>
    <definedName name="MLNKe3801a78f88f4bb0af36985252ace683" hidden="1">#REF!</definedName>
    <definedName name="MLNKe38279966f754476be6f361af519f88f" hidden="1">#REF!</definedName>
    <definedName name="MLNKe38b0304c6e14fcdbd573ee8ff096b71" hidden="1">#REF!</definedName>
    <definedName name="MLNKe3de2b25ed2a4fcdb532085f4626be8b" hidden="1">#REF!</definedName>
    <definedName name="MLNKe4957daaf9eb4a1ea6e0ae5b9284ba9a" hidden="1">#REF!</definedName>
    <definedName name="MLNKe49bbe102cbe481c83b982dc5eb99c75" hidden="1">#REF!</definedName>
    <definedName name="MLNKe4c078a0196a49de8d50e8ae6bdcc558" hidden="1">#REF!</definedName>
    <definedName name="MLNKe4df9b0ee93f49bfa3cebb2385be6721" hidden="1">#REF!</definedName>
    <definedName name="MLNKe5b4a1fc432d4c12b49fd9d7aff55457" hidden="1">#REF!</definedName>
    <definedName name="MLNKe681e8ce59ea4ec4a572ebe2141df7d0" hidden="1">#REF!</definedName>
    <definedName name="MLNKe68bc2eae14144b7a1fc43fe2ebfaa65" hidden="1">#REF!</definedName>
    <definedName name="MLNKe6e54db7691a4821a439522821796f8e" hidden="1">#REF!</definedName>
    <definedName name="MLNKe768a3fd5af143beaff39adac7b4fb2e" hidden="1">#REF!</definedName>
    <definedName name="MLNKe7823e83a54944c8a76e160e6a946ff6" hidden="1">#REF!</definedName>
    <definedName name="MLNKe8312b1ac7544f699a6e51353d45ca4d" hidden="1">#REF!</definedName>
    <definedName name="MLNKe96f548d2c5442b8b620df06fb00ea72" hidden="1">#REF!</definedName>
    <definedName name="MLNKea0bd8df58fa47aa8a8cffb2990cbed8" hidden="1">#REF!</definedName>
    <definedName name="MLNKeb1d5e4a4a414d659e3b9fd0d27cd1f0" hidden="1">#REF!</definedName>
    <definedName name="MLNKeb2c235dfd4d445d813aaee85b1c01ea" hidden="1">#REF!</definedName>
    <definedName name="MLNKebd76e8c5e1047d99182ae05fa70403c" hidden="1">#REF!</definedName>
    <definedName name="MLNKec5ae76f6d63450a92cbb4402d7e67aa" hidden="1">#REF!</definedName>
    <definedName name="MLNKec780d6aadd844acab6521c80f8d46dc" hidden="1">#REF!</definedName>
    <definedName name="MLNKed4c712987ed4a26914aacabb3cb5a07" hidden="1">#REF!</definedName>
    <definedName name="MLNKeddc187a60694639a530d9f81932b352" hidden="1">#REF!</definedName>
    <definedName name="MLNKee18904b977444c4a81c4150ab7003f3" hidden="1">#REF!</definedName>
    <definedName name="MLNKee67bd5619e1462d88447b08abd8c0ef" hidden="1">#REF!</definedName>
    <definedName name="MLNKeeb339a109374f9d80115674cfecbde9" hidden="1">#REF!</definedName>
    <definedName name="MLNKef55fa396e3d42d4b6a5646d3529262b" hidden="1">#REF!</definedName>
    <definedName name="MLNKef8a5f8c83064d99b57e8eb88e47942c" hidden="1">#REF!</definedName>
    <definedName name="MLNKf05c855193ca4186968bd3b28a68a3f9" hidden="1">#REF!</definedName>
    <definedName name="MLNKf09745d38e954715b3719bd40068ebcd" hidden="1">#REF!</definedName>
    <definedName name="MLNKf25d690c0c9040969651078a0fd34468" localSheetId="7" hidden="1">#REF!</definedName>
    <definedName name="MLNKf25d690c0c9040969651078a0fd34468" localSheetId="6" hidden="1">#REF!</definedName>
    <definedName name="MLNKf25d690c0c9040969651078a0fd34468" localSheetId="25" hidden="1">#REF!</definedName>
    <definedName name="MLNKf25d690c0c9040969651078a0fd34468" hidden="1">#REF!</definedName>
    <definedName name="MLNKf3d83f5b96e941b0932a1f43f6d6991a" localSheetId="7" hidden="1">#REF!</definedName>
    <definedName name="MLNKf3d83f5b96e941b0932a1f43f6d6991a" localSheetId="6" hidden="1">#REF!</definedName>
    <definedName name="MLNKf3d83f5b96e941b0932a1f43f6d6991a" localSheetId="25" hidden="1">#REF!</definedName>
    <definedName name="MLNKf3d83f5b96e941b0932a1f43f6d6991a" hidden="1">#REF!</definedName>
    <definedName name="MLNKf5156a0cee3344af9231fa8b11e9484f" localSheetId="7" hidden="1">#REF!</definedName>
    <definedName name="MLNKf5156a0cee3344af9231fa8b11e9484f" localSheetId="6" hidden="1">#REF!</definedName>
    <definedName name="MLNKf5156a0cee3344af9231fa8b11e9484f" localSheetId="25" hidden="1">#REF!</definedName>
    <definedName name="MLNKf5156a0cee3344af9231fa8b11e9484f" hidden="1">#REF!</definedName>
    <definedName name="MLNKf5ac4fb13bcd468c9dba17c408fb6571" hidden="1">#REF!</definedName>
    <definedName name="MLNKf5c641a89179411482ca8ffb35fdbcd0" hidden="1">#REF!</definedName>
    <definedName name="MLNKf60a89fa14a944ffa81a4b2b2c5a6a65" hidden="1">#REF!</definedName>
    <definedName name="MLNKf69d90895223406595354e1a016a0b55" hidden="1">#REF!</definedName>
    <definedName name="MLNKf6ff47807254415683e2e72ea28f73a6" hidden="1">#REF!</definedName>
    <definedName name="MLNKf7b01b58e55d4d98b18ea36659e07768" hidden="1">#REF!</definedName>
    <definedName name="MLNKf7c6dc0b1f7b4cd79e8e5ea6ab59a1e8" hidden="1">#REF!</definedName>
    <definedName name="MLNKf7dc7c8e02d0429f82eea42d7c131cac" hidden="1">#REF!</definedName>
    <definedName name="MLNKfa0e88ca68f94eb68067d515b17f6739" hidden="1">#REF!</definedName>
    <definedName name="MLNKfa791a191b41434c8e46cb15e1c7aa7c" hidden="1">#REF!</definedName>
    <definedName name="MLNKfaee2e53933a492e98ec8109d03578fe" hidden="1">#REF!</definedName>
    <definedName name="MLNKfbd20e26625a4a6d95d1d5f87a5c06be" hidden="1">#REF!</definedName>
    <definedName name="MLNKfc1eb932feeb44998c31bb3c1c820e41" hidden="1">#REF!</definedName>
    <definedName name="MLNKfc3d4045ac6546bbb96fb436de2a6736" hidden="1">#REF!</definedName>
    <definedName name="MLNKfc73d232647645828ea4844e98b41c9f" hidden="1">#REF!</definedName>
    <definedName name="MLNKfc85833d86264a5abe1e9d21c923318a" hidden="1">#REF!</definedName>
    <definedName name="MLNKfce6e9edb9824a87af81b209f9c5283c" hidden="1">#REF!</definedName>
    <definedName name="MLNKfe57550892dd4400bc1fa56bb0c2bdde" hidden="1">#REF!</definedName>
    <definedName name="MLNKffcae4d64e6644c190307811b03f3c98" hidden="1">#REF!</definedName>
    <definedName name="MLsubmul">#REF!</definedName>
    <definedName name="mlw" localSheetId="73" hidden="1">{#N/A,#N/A,FALSE,"Pharm";#N/A,#N/A,FALSE,"WWCM"}</definedName>
    <definedName name="mlw" hidden="1">{#N/A,#N/A,FALSE,"Pharm";#N/A,#N/A,FALSE,"WWCM"}</definedName>
    <definedName name="MM" localSheetId="73" hidden="1">{#N/A,#N/A,FALSE,"GERAL";#N/A,#N/A,FALSE,"012-96";#N/A,#N/A,FALSE,"018-96";#N/A,#N/A,FALSE,"027-96";#N/A,#N/A,FALSE,"059-96";#N/A,#N/A,FALSE,"076-96";#N/A,#N/A,FALSE,"019-97";#N/A,#N/A,FALSE,"021-97";#N/A,#N/A,FALSE,"022-97";#N/A,#N/A,FALSE,"028-97"}</definedName>
    <definedName name="MM" hidden="1">{#N/A,#N/A,FALSE,"GERAL";#N/A,#N/A,FALSE,"012-96";#N/A,#N/A,FALSE,"018-96";#N/A,#N/A,FALSE,"027-96";#N/A,#N/A,FALSE,"059-96";#N/A,#N/A,FALSE,"076-96";#N/A,#N/A,FALSE,"019-97";#N/A,#N/A,FALSE,"021-97";#N/A,#N/A,FALSE,"022-97";#N/A,#N/A,FALSE,"028-97"}</definedName>
    <definedName name="MMBTU_GALLONS">#REF!</definedName>
    <definedName name="MMDS" localSheetId="73" hidden="1">{#N/A,#N/A,TRUE,"Capa";#N/A,#N/A,TRUE,"Assumptions";#N/A,#N/A,TRUE,"R$LEG_Renda";#N/A,#N/A,TRUE,"USDLEG_Renda";#N/A,#N/A,TRUE,"GAAP_Renda";#N/A,#N/A,TRUE,"CUSTO";#N/A,#N/A,TRUE,"R$Comp";#N/A,#N/A,TRUE,"R$LEG_OE";#N/A,#N/A,TRUE,"USDLEG_OE";#N/A,#N/A,TRUE,"GAAP_OE";#N/A,#N/A,TRUE,"OIDLEGR$";#N/A,#N/A,TRUE,"OIDLEGUSD";#N/A,#N/A,TRUE,"OIDLEGGAAP"}</definedName>
    <definedName name="MMDS" hidden="1">{#N/A,#N/A,TRUE,"Capa";#N/A,#N/A,TRUE,"Assumptions";#N/A,#N/A,TRUE,"R$LEG_Renda";#N/A,#N/A,TRUE,"USDLEG_Renda";#N/A,#N/A,TRUE,"GAAP_Renda";#N/A,#N/A,TRUE,"CUSTO";#N/A,#N/A,TRUE,"R$Comp";#N/A,#N/A,TRUE,"R$LEG_OE";#N/A,#N/A,TRUE,"USDLEG_OE";#N/A,#N/A,TRUE,"GAAP_OE";#N/A,#N/A,TRUE,"OIDLEGR$";#N/A,#N/A,TRUE,"OIDLEGUSD";#N/A,#N/A,TRUE,"OIDLEGGAAP"}</definedName>
    <definedName name="mmm" localSheetId="73" hidden="1">{#N/A,#N/A,FALSE,"Aging Summary";#N/A,#N/A,FALSE,"Ratio Analysis";#N/A,#N/A,FALSE,"Test 120 Day Accts";#N/A,#N/A,FALSE,"Tickmarks"}</definedName>
    <definedName name="mmm" hidden="1">{#N/A,#N/A,FALSE,"Aging Summary";#N/A,#N/A,FALSE,"Ratio Analysis";#N/A,#N/A,FALSE,"Test 120 Day Accts";#N/A,#N/A,FALSE,"Tickmarks"}</definedName>
    <definedName name="mmmm"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MMMMM"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mmmmmkkkkkkkkkkk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kkkkkkkkkkk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m" localSheetId="73" hidden="1">{#N/A,#N/A,TRUE,"Falcons_Standalone";#N/A,#N/A,TRUE,"Target_Input";#N/A,#N/A,TRUE,"Target_Calendarized"}</definedName>
    <definedName name="mmmmmm" hidden="1">{#N/A,#N/A,TRUE,"Falcons_Standalone";#N/A,#N/A,TRUE,"Target_Input";#N/A,#N/A,TRUE,"Target_Calendarized"}</definedName>
    <definedName name="mmmmmmm" localSheetId="73" hidden="1">{#N/A,#N/A,TRUE,"FOC_Product_Assumptions"}</definedName>
    <definedName name="MMMMMMM" hidden="1">#REF!</definedName>
    <definedName name="mmmmmmmm" localSheetId="73" hidden="1">{#N/A,#N/A,FALSE,"Consolidated Shipley";#N/A,#N/A,FALSE,"Consolidated PWB";#N/A,#N/A,FALSE,"Consolidated Micro"}</definedName>
    <definedName name="mmmmmmmm" hidden="1">{#N/A,#N/A,FALSE,"Consolidated Shipley";#N/A,#N/A,FALSE,"Consolidated PWB";#N/A,#N/A,FALSE,"Consolidated Micro"}</definedName>
    <definedName name="MMMMMMMMM"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MMMMMMMM"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mmmmmmmmmmmm" localSheetId="73" hidden="1">{"Headcount Worksheet",#N/A,FALSE,"HEADCOUNT"}</definedName>
    <definedName name="mmmmmmmmmmmm" hidden="1">{"Headcount Worksheet",#N/A,FALSE,"HEADCOUNT"}</definedName>
    <definedName name="mmmmmmmmnnnnkkknnnkknkn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mmmmnnnnkkknnnkknk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nvnvnvnvnvnv"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mmmnvnvnvnvnvnv"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mnv"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nv"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mo" localSheetId="73" hidden="1">{#N/A,#N/A,TRUE,"KEY DATA";#N/A,#N/A,TRUE,"KEY DATA Base Case";#N/A,#N/A,TRUE,"JULY";#N/A,#N/A,TRUE,"AUG";#N/A,#N/A,TRUE,"SEPT";#N/A,#N/A,TRUE,"3Q"}</definedName>
    <definedName name="mo" hidden="1">{#N/A,#N/A,TRUE,"KEY DATA";#N/A,#N/A,TRUE,"KEY DATA Base Case";#N/A,#N/A,TRUE,"JULY";#N/A,#N/A,TRUE,"AUG";#N/A,#N/A,TRUE,"SEPT";#N/A,#N/A,TRUE,"3Q"}</definedName>
    <definedName name="MOA" localSheetId="73" hidden="1">{#N/A,#N/A,FALSE,"DEF1";#N/A,#N/A,FALSE,"DEF2";#N/A,#N/A,FALSE,"DEF3"}</definedName>
    <definedName name="MOA" hidden="1">{#N/A,#N/A,FALSE,"DEF1";#N/A,#N/A,FALSE,"DEF2";#N/A,#N/A,FALSE,"DEF3"}</definedName>
    <definedName name="Moagem" localSheetId="73" hidden="1">{#N/A,#N/A,FALSE,"GERAL";#N/A,#N/A,FALSE,"012-96";#N/A,#N/A,FALSE,"018-96";#N/A,#N/A,FALSE,"027-96";#N/A,#N/A,FALSE,"059-96";#N/A,#N/A,FALSE,"076-96";#N/A,#N/A,FALSE,"019-97";#N/A,#N/A,FALSE,"021-97";#N/A,#N/A,FALSE,"022-97";#N/A,#N/A,FALSE,"028-97"}</definedName>
    <definedName name="Moagem" hidden="1">{#N/A,#N/A,FALSE,"GERAL";#N/A,#N/A,FALSE,"012-96";#N/A,#N/A,FALSE,"018-96";#N/A,#N/A,FALSE,"027-96";#N/A,#N/A,FALSE,"059-96";#N/A,#N/A,FALSE,"076-96";#N/A,#N/A,FALSE,"019-97";#N/A,#N/A,FALSE,"021-97";#N/A,#N/A,FALSE,"022-97";#N/A,#N/A,FALSE,"028-97"}</definedName>
    <definedName name="MoBay_EDW">#REF!</definedName>
    <definedName name="MOBILE">#REF!</definedName>
    <definedName name="Mobile_Inbound_Interconnect">#REF!</definedName>
    <definedName name="Mobile_Outbound_Interconnect">#REF!</definedName>
    <definedName name="Mobiliario" localSheetId="73" hidden="1">{#N/A,#N/A,FALSE,"Aging Summary";#N/A,#N/A,FALSE,"Ratio Analysis";#N/A,#N/A,FALSE,"Test 120 Day Accts";#N/A,#N/A,FALSE,"Tickmarks"}</definedName>
    <definedName name="Mobiliario" hidden="1">{#N/A,#N/A,FALSE,"Aging Summary";#N/A,#N/A,FALSE,"Ratio Analysis";#N/A,#N/A,FALSE,"Test 120 Day Accts";#N/A,#N/A,FALSE,"Tickmarks"}</definedName>
    <definedName name="MOBILIZACAO_DE_EQUIPAMENTO">#REF!</definedName>
    <definedName name="MOBILIZACAO_DE_EQUIPAMENTO_CUSTO">#REF!</definedName>
    <definedName name="Model">#REF!</definedName>
    <definedName name="Model.CalculationDate">#REF!</definedName>
    <definedName name="Model.ErrorCheck">#REF!</definedName>
    <definedName name="Model.Period" hidden="1">#REF!</definedName>
    <definedName name="Model.SenseCheck">#REF!</definedName>
    <definedName name="model_prices">#REF!</definedName>
    <definedName name="ModelCategory">#REF!</definedName>
    <definedName name="ModelConfiguration">#REF!</definedName>
    <definedName name="ModelConfiguration.ms">#REF!</definedName>
    <definedName name="ModelCreatedBy">#REF!</definedName>
    <definedName name="ModelCreatedDate">#REF!</definedName>
    <definedName name="ModelEndDate">#REF!</definedName>
    <definedName name="ModelName">#REF!</definedName>
    <definedName name="ModelPwd" hidden="1">#REF!</definedName>
    <definedName name="ModelStartDate">#REF!</definedName>
    <definedName name="ModelStatus">"P R E L I M I N A R Y"</definedName>
    <definedName name="ModelUpdateHistory">#REF!</definedName>
    <definedName name="Moffat_exit_tariff_€_per_MWh">#REF!</definedName>
    <definedName name="Moffat_exit_tariff_Euro_MWh">#REF!</definedName>
    <definedName name="Moffat_exit_unit_tariff">#REF!</definedName>
    <definedName name="Moffat_exit_unit_tariff__Euro_per_MWh">#REF!</definedName>
    <definedName name="Moffat_exit_unit_tariff_Euro_MWh">#REF!</definedName>
    <definedName name="Moffat_IC_Capacity_tariff">#REF!</definedName>
    <definedName name="Moffat_unit_exit_Tariff_Euro_per_MWh">#REF!</definedName>
    <definedName name="mohn" localSheetId="73" hidden="1">{#N/A,#N/A,FALSE,"DBK";#N/A,#N/A,FALSE,"102-1";#N/A,#N/A,FALSE,"102-2";#N/A,#N/A,FALSE,"102-447";#N/A,#N/A,FALSE,"441-60"}</definedName>
    <definedName name="mohn" hidden="1">{#N/A,#N/A,FALSE,"DBK";#N/A,#N/A,FALSE,"102-1";#N/A,#N/A,FALSE,"102-2";#N/A,#N/A,FALSE,"102-447";#N/A,#N/A,FALSE,"441-60"}</definedName>
    <definedName name="momo" localSheetId="73" hidden="1">{"Data Worksheet",#N/A,FALSE,"CAREY97"}</definedName>
    <definedName name="momo" hidden="1">{"Data Worksheet",#N/A,FALSE,"CAREY97"}</definedName>
    <definedName name="momom" localSheetId="73" hidden="1">{"Headcount Worksheet",#N/A,FALSE,"HEADCOUNT"}</definedName>
    <definedName name="momom" hidden="1">{"Headcount Worksheet",#N/A,FALSE,"HEADCOUNT"}</definedName>
    <definedName name="Mon_Yr_Name1" hidden="1">#REF!</definedName>
    <definedName name="Mon_Yr_Name2" hidden="1">#REF!</definedName>
    <definedName name="Mon_Yr_Name3" hidden="1">#REF!</definedName>
    <definedName name="Mon_Yr_Name4" hidden="1">#REF!</definedName>
    <definedName name="Mon_Yr_Name5" hidden="1">#REF!</definedName>
    <definedName name="Mon_Yr_Name6" hidden="1">#REF!</definedName>
    <definedName name="moneda">#REF!</definedName>
    <definedName name="moni" localSheetId="73" hidden="1">{#N/A,#N/A,FALSE,"HONORÁRIOS"}</definedName>
    <definedName name="moni" hidden="1">{#N/A,#N/A,FALSE,"HONORÁRIOS"}</definedName>
    <definedName name="MonitorCol">1</definedName>
    <definedName name="MonitorRow">1</definedName>
    <definedName name="Monte_Elena">#REF!</definedName>
    <definedName name="Month">#REF!</definedName>
    <definedName name="MONTH_END">#REF!</definedName>
    <definedName name="MONTHLY">#REF!</definedName>
    <definedName name="Monthly_Payment" localSheetId="73">-PMT(Interest_Rate/12,'Final Revision'!Number_of_Payments,Loan_Amount)</definedName>
    <definedName name="Monthly_Payment">-PMT(Interest_Rate/12,Number_of_Payments,Loan_Amount)</definedName>
    <definedName name="Monthly_Pmts">#REF!</definedName>
    <definedName name="Months">#REF!</definedName>
    <definedName name="MONTHS_IN_YEAR">#REF!</definedName>
    <definedName name="MonthsDeposit">#REF!</definedName>
    <definedName name="MonthsInYear">#REF!</definedName>
    <definedName name="MonthYear">#REF!</definedName>
    <definedName name="Moody">#REF!</definedName>
    <definedName name="mort">#REF!</definedName>
    <definedName name="MOTOR">#REF!</definedName>
    <definedName name="MOU_Levels">#REF!</definedName>
    <definedName name="MOUs_PREPAID">#REF!</definedName>
    <definedName name="MOUs_REGULAR">#REF!</definedName>
    <definedName name="MOut" localSheetId="73" hidden="1">{"CSC_1",#N/A,FALSE,"CSC Outputs";"CSC_2",#N/A,FALSE,"CSC Outputs"}</definedName>
    <definedName name="MOut" hidden="1">{"CSC_1",#N/A,FALSE,"CSC Outputs";"CSC_2",#N/A,FALSE,"CSC Outputs"}</definedName>
    <definedName name="MovActivo" hidden="1">#REF!</definedName>
    <definedName name="MOVACUM">#REF!</definedName>
    <definedName name="movi" localSheetId="73" hidden="1">{#N/A,#N/A,FALSE,"Aging Summary";#N/A,#N/A,FALSE,"Ratio Analysis";#N/A,#N/A,FALSE,"Test 120 Day Accts";#N/A,#N/A,FALSE,"Tickmarks"}</definedName>
    <definedName name="movi" hidden="1">{#N/A,#N/A,FALSE,"Aging Summary";#N/A,#N/A,FALSE,"Ratio Analysis";#N/A,#N/A,FALSE,"Test 120 Day Accts";#N/A,#N/A,FALSE,"Tickmarks"}</definedName>
    <definedName name="MOVILNET">#REF!</definedName>
    <definedName name="MOVILNET_BsNom">#REF!</definedName>
    <definedName name="MOVILNET_US">#REF!</definedName>
    <definedName name="mp" localSheetId="73" hidden="1">{"LGL",#N/A,FALSE,"VARIANCES";"LGL",#N/A,FALSE,"DEPR";"LGL",#N/A,FALSE,"ARrec";"LGL",#N/A,FALSE,"RECOVERIES";"LGL",#N/A,FALSE,"CAMDEP";"LGL",#N/A,FALSE,"RESERVES";"LGL",#N/A,FALSE,"NEWFASB";"LGL",#N/A,FALSE,"OVERAGE";"LGL",#N/A,FALSE,"NEW%DETAIL";"LGL",#N/A,FALSE,"AMORT";"LGL",#N/A,FALSE,"LEASETEST";"LGL",#N/A,FALSE,"TIREC";"LGL",#N/A,FALSE,"INSURANCE";"LGL",#N/A,FALSE,"OtherAssets";"LGL",#N/A,FALSE,"LOAN";"LGL",#N/A,FALSE,"Interco";"LGL",#N/A,FALSE,"MGMT FEE";"LGL",#N/A,FALSE,"LOAN";"LGL",#N/A,FALSE,"CIP";"LGL",#N/A,FALSE,"00TAX";"LGL",#N/A,FALSE,"PAYACCR";"LGL",#N/A,FALSE,"OtherLiab";"LGL",#N/A,FALSE,"EQUITY"}</definedName>
    <definedName name="mp" hidden="1">{"LGL",#N/A,FALSE,"VARIANCES";"LGL",#N/A,FALSE,"DEPR";"LGL",#N/A,FALSE,"ARrec";"LGL",#N/A,FALSE,"RECOVERIES";"LGL",#N/A,FALSE,"CAMDEP";"LGL",#N/A,FALSE,"RESERVES";"LGL",#N/A,FALSE,"NEWFASB";"LGL",#N/A,FALSE,"OVERAGE";"LGL",#N/A,FALSE,"NEW%DETAIL";"LGL",#N/A,FALSE,"AMORT";"LGL",#N/A,FALSE,"LEASETEST";"LGL",#N/A,FALSE,"TIREC";"LGL",#N/A,FALSE,"INSURANCE";"LGL",#N/A,FALSE,"OtherAssets";"LGL",#N/A,FALSE,"LOAN";"LGL",#N/A,FALSE,"Interco";"LGL",#N/A,FALSE,"MGMT FEE";"LGL",#N/A,FALSE,"LOAN";"LGL",#N/A,FALSE,"CIP";"LGL",#N/A,FALSE,"00TAX";"LGL",#N/A,FALSE,"PAYACCR";"LGL",#N/A,FALSE,"OtherLiab";"LGL",#N/A,FALSE,"EQUITY"}</definedName>
    <definedName name="MPP" hidden="1">#REF!</definedName>
    <definedName name="MSAs">#REF!</definedName>
    <definedName name="MSclasses" localSheetId="27">'C-11'!#REF!</definedName>
    <definedName name="MSclasses" localSheetId="1">#REF!</definedName>
    <definedName name="MSclasses">[6]DB!$H$14:$H$16</definedName>
    <definedName name="MSgroups" localSheetId="27">OFFSET('C-11'!#REF!,0,0,COUNTA('C-11'!#REF!),1)</definedName>
    <definedName name="MSgroups" localSheetId="1">OFFSET(#REF!,0,0,COUNTA(#REF!),1)</definedName>
    <definedName name="MSgroups">OFFSET([6]Backend!$C$2,0,0,COUNTA([6]Backend!$C$2:$C$10),1)</definedName>
    <definedName name="MSTR_NAME12">#REF!</definedName>
    <definedName name="MStypes" localSheetId="27">'C-11'!#REF!</definedName>
    <definedName name="MStypes" localSheetId="1">#REF!</definedName>
    <definedName name="MStypes">[6]Backend!$E$2:$E$7</definedName>
    <definedName name="MTD_ACTUALS">#REF!</definedName>
    <definedName name="MTDCHARTEREXP_EDW">#REF!</definedName>
    <definedName name="MTJRBG" localSheetId="73" hidden="1">{"Income (All hidden)",#N/A,FALSE,"Income";"EPS (All Hidden)",#N/A,FALSE,"EPS";"EPS (All Hidden)",#N/A,FALSE,"CashFlow";"Quarterly (Last, Current and Next)",#N/A,FALSE,"Quarterly"}</definedName>
    <definedName name="MTJRBG" hidden="1">{"Income (All hidden)",#N/A,FALSE,"Income";"EPS (All Hidden)",#N/A,FALSE,"EPS";"EPS (All Hidden)",#N/A,FALSE,"CashFlow";"Quarterly (Last, Current and Next)",#N/A,FALSE,"Quarterly"}</definedName>
    <definedName name="MTN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TN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tr" localSheetId="73" hidden="1">{"'WS Sales by Rep'!$A$24:$L$46"}</definedName>
    <definedName name="mtr" hidden="1">{"'WS Sales by Rep'!$A$24:$L$46"}</definedName>
    <definedName name="MTYTYTU" localSheetId="73" hidden="1">{#N/A,#N/A,FALSE,"Calculator"}</definedName>
    <definedName name="MTYTYTU" hidden="1">{#N/A,#N/A,FALSE,"Calculator"}</definedName>
    <definedName name="Mulgrave">#REF!</definedName>
    <definedName name="mult">#REF!</definedName>
    <definedName name="mult_sen">#REF!</definedName>
    <definedName name="multas" localSheetId="73" hidden="1">{#N/A,#N/A,FALSE,"1";#N/A,#N/A,FALSE,"1a 1b";#N/A,#N/A,FALSE,"2";#N/A,#N/A,FALSE,"3";#N/A,#N/A,FALSE,"4";#N/A,#N/A,FALSE,"5";#N/A,#N/A,FALSE,"5a 5b"}</definedName>
    <definedName name="multas" hidden="1">{#N/A,#N/A,FALSE,"1";#N/A,#N/A,FALSE,"1a 1b";#N/A,#N/A,FALSE,"2";#N/A,#N/A,FALSE,"3";#N/A,#N/A,FALSE,"4";#N/A,#N/A,FALSE,"5";#N/A,#N/A,FALSE,"5a 5b"}</definedName>
    <definedName name="multcash1" hidden="1">#REF!</definedName>
    <definedName name="multformrow" hidden="1">#REF!</definedName>
    <definedName name="Multiple.Selection">#REF!</definedName>
    <definedName name="multtable" hidden="1">#REF!</definedName>
    <definedName name="mvicebit_col" hidden="1">#REF!</definedName>
    <definedName name="mvicebitda_col" hidden="1">#REF!</definedName>
    <definedName name="mvicprojebitda_col" hidden="1">#REF!</definedName>
    <definedName name="mvicrev_col" hidden="1">#REF!</definedName>
    <definedName name="MWh_to_Mmbtu">#REF!</definedName>
    <definedName name="MX_CKREQ">#REF!</definedName>
    <definedName name="MX_SCHED">#REF!</definedName>
    <definedName name="MyBegOfYEar" localSheetId="73">IF(BegOfYear5253week&lt;&gt;"",BegOfYear5253week,IF(TaxYearEnd="","",TaxYearEnd-364))</definedName>
    <definedName name="MyBegOfYEar" localSheetId="5">IF(BegOfYear5253week&lt;&gt;"",BegOfYear5253week,IF(TaxYearEnd="","",TaxYearEnd-364))</definedName>
    <definedName name="MyBegOfYEar">IF(BegOfYear5253week&lt;&gt;"",BegOfYear5253week,IF(TaxYearEnd="","",TaxYearEnd-364))</definedName>
    <definedName name="MyBookIncome" localSheetId="73">IF(BookIncome = "","",BookIncome)</definedName>
    <definedName name="MyBookIncome" localSheetId="5">IF(BookIncome = "","",BookIncome)</definedName>
    <definedName name="MyBookIncome">IF(BookIncome = "","",BookIncome)</definedName>
    <definedName name="MyFEIN" localSheetId="73">IF(FEIN="","",FEIN)</definedName>
    <definedName name="MyFEIN" localSheetId="5">IF(FEIN="","",FEIN)</definedName>
    <definedName name="MyFEIN">IF(FEIN="","",FEIN)</definedName>
    <definedName name="MYJN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YJN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YJNHBG"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F"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HBGF"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MYJNTHBRGF"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JNTHBRGF"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JNTHBV"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MYJNTHBV"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MyLastYear" localSheetId="73">IF(TaxYearEnd="","",TaxYearEnd-366)</definedName>
    <definedName name="MyLastYear" localSheetId="5">IF(TaxYearEnd="","",TaxYearEnd-366)</definedName>
    <definedName name="MyLastYear">IF(TaxYearEnd="","",TaxYearEnd-366)</definedName>
    <definedName name="MyName" localSheetId="73">IF(TheName = "","",TheName)</definedName>
    <definedName name="MyName" localSheetId="5">IF(TheName = "","",TheName)</definedName>
    <definedName name="MyName">IF(TheName = "","",TheName)</definedName>
    <definedName name="MyNextYear" localSheetId="73">IF(TaxYearEnd="","",TaxYearEnd+365)</definedName>
    <definedName name="MyNextYear" localSheetId="5">IF(TaxYearEnd="","",TaxYearEnd+365)</definedName>
    <definedName name="MyNextYear">IF(TaxYearEnd="","",TaxYearEnd+365)</definedName>
    <definedName name="MYNHBGF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NHBGF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MyTaxYear" localSheetId="73">IF(TaxYearEnd="","",TaxYearEnd)</definedName>
    <definedName name="MyTaxYear" localSheetId="5">IF(TaxYearEnd="","",TaxYearEnd)</definedName>
    <definedName name="MyTaxYear">IF(TaxYearEnd="","",TaxYearEnd)</definedName>
    <definedName name="MYTNHBG" localSheetId="73" hidden="1">{#N/A,#N/A,FALSE,"Calculator"}</definedName>
    <definedName name="MYTNHBG" hidden="1">{#N/A,#N/A,FALSE,"Calculator"}</definedName>
    <definedName name="myukr" localSheetId="73" hidden="1">{"Units A",#N/A,FALSE,"FY95SLS";"Units B",#N/A,FALSE,"FY95SLS"}</definedName>
    <definedName name="myukr" hidden="1">{"Units A",#N/A,FALSE,"FY95SLS";"Units B",#N/A,FALSE,"FY95SLS"}</definedName>
    <definedName name="N" localSheetId="73" hidden="1">{"Profit vs budget",#N/A,FALSE,"P&amp;L";"Profit Trend",#N/A,FALSE,"P&amp;L";#N/A,#N/A,FALSE,"Stat"}</definedName>
    <definedName name="N" hidden="1">{"Profit vs budget",#N/A,FALSE,"P&amp;L";"Profit Trend",#N/A,FALSE,"P&amp;L";#N/A,#N/A,FALSE,"Stat"}</definedName>
    <definedName name="ñ" localSheetId="73" hidden="1">{#N/A,#N/A,FALSE,"Sheet3"}</definedName>
    <definedName name="ñ" hidden="1">{#N/A,#N/A,FALSE,"Sheet3"}</definedName>
    <definedName name="n\" localSheetId="73"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2">#REF!</definedName>
    <definedName name="N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N5RYEFV" localSheetId="73" hidden="1">{"CSC_1",#N/A,FALSE,"CSC Outputs";"CSC_2",#N/A,FALSE,"CSC Outputs"}</definedName>
    <definedName name="N5RYEFV" hidden="1">{"CSC_1",#N/A,FALSE,"CSC Outputs";"CSC_2",#N/A,FALSE,"CSC Outputs"}</definedName>
    <definedName name="na" localSheetId="73" hidden="1">{"revenue detail 1",#N/A,FALSE,"Revenue Detail";"revenue detail 2",#N/A,FALSE,"Revenue Detail";"revenue detail 3",#N/A,FALSE,"Revenue Detail";"revenue detail 4",#N/A,FALSE,"Revenue Detail"}</definedName>
    <definedName name="na" hidden="1">{"revenue detail 1",#N/A,FALSE,"Revenue Detail";"revenue detail 2",#N/A,FALSE,"Revenue Detail";"revenue detail 3",#N/A,FALSE,"Revenue Detail";"revenue detail 4",#N/A,FALSE,"Revenue Detail"}</definedName>
    <definedName name="nad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adfnhf" localSheetId="73" hidden="1">{"Pound Sterling",#N/A,TRUE,"PPD";"Pound Sterling",#N/A,TRUE,"Anaquest";"Pound Sterling",#N/A,TRUE,"Delta";"Pound Sterling",#N/A,TRUE,"INO"}</definedName>
    <definedName name="nadfnhf" hidden="1">{"Pound Sterling",#N/A,TRUE,"PPD";"Pound Sterling",#N/A,TRUE,"Anaquest";"Pound Sterling",#N/A,TRUE,"Delta";"Pound Sterling",#N/A,TRUE,"INO"}</definedName>
    <definedName name="Name">#REF!</definedName>
    <definedName name="names">#REF!</definedName>
    <definedName name="nanahadf" localSheetId="73" hidden="1">{"Units A",#N/A,FALSE,"FY95SLS";"Units B",#N/A,FALSE,"FY95SLS"}</definedName>
    <definedName name="nanahadf" hidden="1">{"Units A",#N/A,FALSE,"FY95SLS";"Units B",#N/A,FALSE,"FY95SLS"}</definedName>
    <definedName name="NARANJITO_NJ___SIEMENS__5.1">#REF!</definedName>
    <definedName name="NASC">#REF!</definedName>
    <definedName name="NB"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NB"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Nb_Clusters">#REF!</definedName>
    <definedName name="NBFP">#REF!</definedName>
    <definedName name="NBFP2">#REF!</definedName>
    <definedName name="NBGFV" localSheetId="73" hidden="1">{#N/A,#N/A,FALSE,"Calculator"}</definedName>
    <definedName name="NBGFV" hidden="1">{#N/A,#N/A,FALSE,"Calculator"}</definedName>
    <definedName name="NBM" localSheetId="73" hidden="1">{#N/A,#N/A,TRUE,"AHFSTEP"}</definedName>
    <definedName name="NBM" hidden="1">{#N/A,#N/A,TRUE,"AHFSTEP"}</definedName>
    <definedName name="nbv">#REF!</definedName>
    <definedName name="NBVB" localSheetId="73" hidden="1">{"DetallexDep",#N/A,FALSE,"Giovanna (x DEPT)"}</definedName>
    <definedName name="NBVB" hidden="1">{"DetallexDep",#N/A,FALSE,"Giovanna (x DEPT)"}</definedName>
    <definedName name="NBVCXZER"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BVCXZER"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CBAddOn">#REF!</definedName>
    <definedName name="NCBClose">#REF!</definedName>
    <definedName name="NCC_lijst">#REF!</definedName>
    <definedName name="NCFCAPX">#REF!</definedName>
    <definedName name="NColunas">#REF!</definedName>
    <definedName name="ndfh" localSheetId="73" hidden="1">{"Sum WW A",#N/A,FALSE,"FY95SLS";"Sum WW B",#N/A,FALSE,"FY95SLS";"Sum US A",#N/A,FALSE,"FY95SLS";"Sum US B",#N/A,FALSE,"FY95SLS";"Sum US Bocg",#N/A,FALSE,"FY95SLS";"Sum Can A",#N/A,FALSE,"FY95SLS";"Sum Can B",#N/A,FALSE,"FY95SLS";"Sum Europe",#N/A,FALSE,"FY95SLS";"Sum Row",#N/A,FALSE,"FY95SLS"}</definedName>
    <definedName name="ndfh" hidden="1">{"Sum WW A",#N/A,FALSE,"FY95SLS";"Sum WW B",#N/A,FALSE,"FY95SLS";"Sum US A",#N/A,FALSE,"FY95SLS";"Sum US B",#N/A,FALSE,"FY95SLS";"Sum US Bocg",#N/A,FALSE,"FY95SLS";"Sum Can A",#N/A,FALSE,"FY95SLS";"Sum Can B",#N/A,FALSE,"FY95SLS";"Sum Europe",#N/A,FALSE,"FY95SLS";"Sum Row",#N/A,FALSE,"FY95SLS"}</definedName>
    <definedName name="ndghndtyj" localSheetId="73" hidden="1">{"Units A",#N/A,FALSE,"FY95SLS";"Units B",#N/A,FALSE,"FY95SLS"}</definedName>
    <definedName name="ndghndtyj" hidden="1">{"Units A",#N/A,FALSE,"FY95SLS";"Units B",#N/A,FALSE,"FY95SLS"}</definedName>
    <definedName name="negativo">#REF!</definedName>
    <definedName name="NEOm">#REF!</definedName>
    <definedName name="NEOm2">#REF!</definedName>
    <definedName name="NET_CHANGE" hidden="1">"NET_CHANGE"</definedName>
    <definedName name="NET_DEBT" hidden="1">"NET_DEBT"</definedName>
    <definedName name="NET_INC" hidden="1">"NET_INC"</definedName>
    <definedName name="NET_INC_10K" hidden="1">"NET_INC_10K"</definedName>
    <definedName name="NET_INC_10Q" hidden="1">"NET_INC_10Q"</definedName>
    <definedName name="NET_INC_10Q1" hidden="1">"NET_INC_10Q1"</definedName>
    <definedName name="NET_INC_BEFORE" hidden="1">"NET_INC_BEFORE"</definedName>
    <definedName name="NET_INC_GROWTH_1" hidden="1">"NET_INC_GROWTH_1"</definedName>
    <definedName name="NET_INC_GROWTH_2" hidden="1">"NET_INC_GROWTH_2"</definedName>
    <definedName name="NET_INC_MARGIN" hidden="1">"NET_INC_MARGIN"</definedName>
    <definedName name="NET_INTEREST_INC" hidden="1">"NET_INTEREST_INC"</definedName>
    <definedName name="NET_INTEREST_INC_AFTER_LL" hidden="1">"NET_INTEREST_INC_AFTER_LL"</definedName>
    <definedName name="NET_LOANS" hidden="1">"NET_LOANS"</definedName>
    <definedName name="NetDebt">#REF!</definedName>
    <definedName name="NetDebtBookCapitalization">#REF!</definedName>
    <definedName name="NetDebtEBITDA">#REF!</definedName>
    <definedName name="netdiff">#REF!</definedName>
    <definedName name="NetIncomeToCommon">#REF!</definedName>
    <definedName name="NetIncomeToCommonGrowth">#REF!</definedName>
    <definedName name="NetIncomeToCommonMargin">#REF!</definedName>
    <definedName name="NetPrice">#REF!</definedName>
    <definedName name="NetPrice.soln">#REF!</definedName>
    <definedName name="NetPropertyPlantAndEquipment">#REF!</definedName>
    <definedName name="NetRevenues">#REF!</definedName>
    <definedName name="NetRevenuesGrowth">#REF!</definedName>
    <definedName name="NetWorkingCapital">#REF!</definedName>
    <definedName name="NetWorkingCapitalMargin">#REF!</definedName>
    <definedName name="netyjeyt" localSheetId="73" hidden="1">{"Pound Sterling",#N/A,TRUE,"PPD";"Pound Sterling",#N/A,TRUE,"Anaquest";"Pound Sterling",#N/A,TRUE,"Delta";"Pound Sterling",#N/A,TRUE,"INO"}</definedName>
    <definedName name="netyjeyt" hidden="1">{"Pound Sterling",#N/A,TRUE,"PPD";"Pound Sterling",#N/A,TRUE,"Anaquest";"Pound Sterling",#N/A,TRUE,"Delta";"Pound Sterling",#N/A,TRUE,"INO"}</definedName>
    <definedName name="NeverShow">#REF!</definedName>
    <definedName name="New" localSheetId="73" hidden="1">{#N/A,#N/A,FALSE,"Calculator"}</definedName>
    <definedName name="New" hidden="1">{#N/A,#N/A,FALSE,"Calculator"}</definedName>
    <definedName name="new.summary" localSheetId="73" hidden="1">{#N/A,#N/A,TRUE,"Notes";#N/A,#N/A,TRUE,"Cap Struct";#N/A,#N/A,TRUE,"OBS";#N/A,#N/A,TRUE,"bal Sheet";#N/A,#N/A,TRUE,"Inc stmt";#N/A,#N/A,TRUE,"csh flw";#N/A,#N/A,TRUE,"debt";#N/A,#N/A,TRUE,"detail 96,97";#N/A,#N/A,TRUE,"Covenants"}</definedName>
    <definedName name="new.summary" hidden="1">{#N/A,#N/A,TRUE,"Notes";#N/A,#N/A,TRUE,"Cap Struct";#N/A,#N/A,TRUE,"OBS";#N/A,#N/A,TRUE,"bal Sheet";#N/A,#N/A,TRUE,"Inc stmt";#N/A,#N/A,TRUE,"csh flw";#N/A,#N/A,TRUE,"debt";#N/A,#N/A,TRUE,"detail 96,97";#N/A,#N/A,TRUE,"Covenants"}</definedName>
    <definedName name="new_name" hidden="1">#REF!</definedName>
    <definedName name="New_sort" hidden="1">#REF!</definedName>
    <definedName name="new1.summary" localSheetId="73" hidden="1">{#N/A,#N/A,TRUE,"Notes";#N/A,#N/A,TRUE,"Cap Struct";#N/A,#N/A,TRUE,"OBS";#N/A,#N/A,TRUE,"bal Sheet";#N/A,#N/A,TRUE,"Inc stmt";#N/A,#N/A,TRUE,"csh flw";#N/A,#N/A,TRUE,"debt";#N/A,#N/A,TRUE,"detail 96,97";#N/A,#N/A,TRUE,"Covenants"}</definedName>
    <definedName name="new1.summary" hidden="1">{#N/A,#N/A,TRUE,"Notes";#N/A,#N/A,TRUE,"Cap Struct";#N/A,#N/A,TRUE,"OBS";#N/A,#N/A,TRUE,"bal Sheet";#N/A,#N/A,TRUE,"Inc stmt";#N/A,#N/A,TRUE,"csh flw";#N/A,#N/A,TRUE,"debt";#N/A,#N/A,TRUE,"detail 96,97";#N/A,#N/A,TRUE,"Covenants"}</definedName>
    <definedName name="newaa" localSheetId="73" hidden="1">{"'A'!$A$1:$AH$71","'TOC'!$J$29"}</definedName>
    <definedName name="newaa" hidden="1">{"'A'!$A$1:$AH$71","'TOC'!$J$29"}</definedName>
    <definedName name="newab"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b"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m" localSheetId="73" hidden="1">{"'A'!$A$1:$AH$71","'TOC'!$J$29"}</definedName>
    <definedName name="newam" hidden="1">{"'A'!$A$1:$AH$71","'TOC'!$J$29"}</definedName>
    <definedName name="newaudrey"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audrey"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bel" localSheetId="73" hidden="1">{"IS",#N/A,FALSE,"IS";"RPTIS",#N/A,FALSE,"RPTIS";"STATS",#N/A,FALSE,"STATS";"CELL",#N/A,FALSE,"CELL";"BS",#N/A,FALSE,"BS"}</definedName>
    <definedName name="newbel" hidden="1">{"IS",#N/A,FALSE,"IS";"RPTIS",#N/A,FALSE,"RPTIS";"STATS",#N/A,FALSE,"STATS";"CELL",#N/A,FALSE,"CELL";"BS",#N/A,FALSE,"BS"}</definedName>
    <definedName name="newdata_03" hidden="1">#REF!</definedName>
    <definedName name="newerror_Call"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1"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error_call1"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gg" localSheetId="73" hidden="1">{"Inc_standard",#N/A,TRUE,"Inc"}</definedName>
    <definedName name="newgg" hidden="1">{"Inc_standard",#N/A,TRUE,"Inc"}</definedName>
    <definedName name="newhelp" localSheetId="73" hidden="1">{"'A'!$A$1:$AH$71","'TOC'!$J$29"}</definedName>
    <definedName name="newhelp" hidden="1">{"'A'!$A$1:$AH$71","'TOC'!$J$29"}</definedName>
    <definedName name="newhtml_Control" localSheetId="73" hidden="1">{"'A'!$A$1:$AH$71","'TOC'!$J$29"}</definedName>
    <definedName name="newhtml_Control" hidden="1">{"'A'!$A$1:$AH$71","'TOC'!$J$29"}</definedName>
    <definedName name="newhtml_Control1" localSheetId="73" hidden="1">{"'A'!$A$1:$AH$71","'TOC'!$J$29"}</definedName>
    <definedName name="newhtml_Control1" hidden="1">{"'A'!$A$1:$AH$71","'TOC'!$J$29"}</definedName>
    <definedName name="newlist">#REF!</definedName>
    <definedName name="newmarketing" localSheetId="73" hidden="1">{#N/A,"SCENARIO2",FALSE,"DirRpts_Sum";#N/A,"SCENARIO2",FALSE,"Exp_Adjmts";#N/A,#N/A,FALSE,"Advtg_Sum"}</definedName>
    <definedName name="newmarketing" hidden="1">{#N/A,"SCENARIO2",FALSE,"DirRpts_Sum";#N/A,"SCENARIO2",FALSE,"Exp_Adjmts";#N/A,#N/A,FALSE,"Advtg_Sum"}</definedName>
    <definedName name="newmkt" localSheetId="73" hidden="1">{#N/A,"SCENARIO2",FALSE,"DirRpts_Sum";#N/A,"SCENARIO2",FALSE,"Exp_Adjmts";#N/A,#N/A,FALSE,"Advtg_Sum"}</definedName>
    <definedName name="newmkt" hidden="1">{#N/A,"SCENARIO2",FALSE,"DirRpts_Sum";#N/A,"SCENARIO2",FALSE,"Exp_Adjmts";#N/A,#N/A,FALSE,"Advtg_Sum"}</definedName>
    <definedName name="newmktg" localSheetId="73" hidden="1">{#N/A,"SCENARIO2",FALSE,"DirRpts_Sum";#N/A,"SCENARIO2",FALSE,"Exp_Adjmts";#N/A,#N/A,FALSE,"Advtg_Sum"}</definedName>
    <definedName name="newmktg" hidden="1">{#N/A,"SCENARIO2",FALSE,"DirRpts_Sum";#N/A,"SCENARIO2",FALSE,"Exp_Adjmts";#N/A,#N/A,FALSE,"Advtg_Sum"}</definedName>
    <definedName name="newN" localSheetId="73" hidden="1">{#N/A,#N/A,FALSE,"Closed  April ";#N/A,#N/A,FALSE,"Open  April"}</definedName>
    <definedName name="newN" hidden="1">{#N/A,#N/A,FALSE,"Closed  April ";#N/A,#N/A,FALSE,"Open  April"}</definedName>
    <definedName name="newname" localSheetId="73" hidden="1">{#N/A,#N/A,FALSE,"Consol P&amp;L ";#N/A,#N/A,FALSE,"CP P&amp;L";#N/A,#N/A,FALSE,"ADS P&amp;L";#N/A,#N/A,FALSE,"Corp P&amp;L"}</definedName>
    <definedName name="newname" hidden="1">{#N/A,#N/A,FALSE,"Consol P&amp;L ";#N/A,#N/A,FALSE,"CP P&amp;L";#N/A,#N/A,FALSE,"ADS P&amp;L";#N/A,#N/A,FALSE,"Corp P&amp;L"}</definedName>
    <definedName name="newnewnew" localSheetId="73" hidden="1">{#N/A,#N/A,FALSE,"Pharm";#N/A,#N/A,FALSE,"WWCM"}</definedName>
    <definedName name="newnewnew" hidden="1">{#N/A,#N/A,FALSE,"Pharm";#N/A,#N/A,FALSE,"WWCM"}</definedName>
    <definedName name="newPC"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2"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2"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PCAC2" localSheetId="27">'C-11'!#REF!</definedName>
    <definedName name="NewPCAC2" localSheetId="1">#REF!</definedName>
    <definedName name="NewPCAC2">[6]DB!$I$10</definedName>
    <definedName name="newq" localSheetId="73" hidden="1">{#N/A,#N/A,FALSE,"Calculator"}</definedName>
    <definedName name="newq" hidden="1">{#N/A,#N/A,FALSE,"Calculator"}</definedName>
    <definedName name="NewRange" hidden="1">#REF!</definedName>
    <definedName name="NewTaxGW">#REF!</definedName>
    <definedName name="NewTaxIntangibles">#REF!</definedName>
    <definedName name="newtemp" localSheetId="73" hidden="1">{"'A'!$A$1:$AH$71","'TOC'!$J$29"}</definedName>
    <definedName name="newtemp" hidden="1">{"'A'!$A$1:$AH$71","'TOC'!$J$29"}</definedName>
    <definedName name="Neww" localSheetId="73" hidden="1">{#N/A,#N/A,FALSE,"Actual";#N/A,#N/A,FALSE,"Management Report 2";#N/A,#N/A,FALSE,"Management Report 3";#N/A,#N/A,FALSE,"Ergebnis";#N/A,#N/A,FALSE,"Summary";#N/A,#N/A,FALSE,"Konrzern";#N/A,#N/A,FALSE,"Abweichung Budget-Actuell"}</definedName>
    <definedName name="Neww" hidden="1">{#N/A,#N/A,FALSE,"Actual";#N/A,#N/A,FALSE,"Management Report 2";#N/A,#N/A,FALSE,"Management Report 3";#N/A,#N/A,FALSE,"Ergebnis";#N/A,#N/A,FALSE,"Summary";#N/A,#N/A,FALSE,"Konrzern";#N/A,#N/A,FALSE,"Abweichung Budget-Actuell"}</definedName>
    <definedName name="newwrn.data._.Revenue." localSheetId="73" hidden="1">{#N/A,#N/A,FALSE,"MR2000 vs. Hyperion Comparison";#N/A,#N/A,FALSE,"Hyperion Load";#N/A,#N/A,FALSE,"Hyperion DRev"}</definedName>
    <definedName name="newwrn.data._.Revenue." hidden="1">{#N/A,#N/A,FALSE,"MR2000 vs. Hyperion Comparison";#N/A,#N/A,FALSE,"Hyperion Load";#N/A,#N/A,FALSE,"Hyperion DRev"}</definedName>
    <definedName name="newwrn.funnels." localSheetId="73" hidden="1">{#N/A,#N/A,FALSE,"Closed  April ";#N/A,#N/A,FALSE,"Open  April"}</definedName>
    <definedName name="newwrn.funnels." hidden="1">{#N/A,#N/A,FALSE,"Closed  April ";#N/A,#N/A,FALSE,"Open  April"}</definedName>
    <definedName name="newwrn.jim" localSheetId="73" hidden="1">{"Inc_standard",#N/A,TRUE,"Inc"}</definedName>
    <definedName name="newwrn.jim" hidden="1">{"Inc_standard",#N/A,TRUE,"Inc"}</definedName>
    <definedName name="newwrn.mr2000" localSheetId="73" hidden="1">{"Essbase Retrieve",#N/A,FALSE,"Essbase";"Essbase Data",#N/A,FALSE,"Final Hyp Data";"Hyperion Load",#N/A,FALSE,"Hyperion Load";"Hyperion Verify",#N/A,FALSE,"Verify"}</definedName>
    <definedName name="newwrn.mr2000" hidden="1">{"Essbase Retrieve",#N/A,FALSE,"Essbase";"Essbase Data",#N/A,FALSE,"Final Hyp Data";"Hyperion Load",#N/A,FALSE,"Hyperion Load";"Hyperion Verify",#N/A,FALSE,"Verify"}</definedName>
    <definedName name="newwrn.print._._.spreadsheets."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wrn.print._._.spreadsheets."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newwrn.print._.Total" localSheetId="73" hidden="1">{#N/A,#N/A,FALSE,"DirRpts_Sum";#N/A,#N/A,FALSE,"Exp_Adjmts";#N/A,#N/A,FALSE,"Advtg_Sum"}</definedName>
    <definedName name="newwrn.print._.Total" hidden="1">{#N/A,#N/A,FALSE,"DirRpts_Sum";#N/A,#N/A,FALSE,"Exp_Adjmts";#N/A,#N/A,FALSE,"Advtg_Sum"}</definedName>
    <definedName name="newwrn.print._.Total._.sc1" localSheetId="73" hidden="1">{#N/A,"SCENARIO1",FALSE,"DirRpts_Sum";#N/A,"SCENARIO1",FALSE,"Exp_Adjmts";#N/A,#N/A,FALSE,"Advtg_Sum"}</definedName>
    <definedName name="newwrn.print._.Total._.sc1" hidden="1">{#N/A,"SCENARIO1",FALSE,"DirRpts_Sum";#N/A,"SCENARIO1",FALSE,"Exp_Adjmts";#N/A,#N/A,FALSE,"Advtg_Sum"}</definedName>
    <definedName name="newwrn.print._.total._.sc2" localSheetId="73" hidden="1">{#N/A,"SCENARIO2",FALSE,"DirRpts_Sum";#N/A,"SCENARIO2",FALSE,"Exp_Adjmts";#N/A,#N/A,FALSE,"Advtg_Sum"}</definedName>
    <definedName name="newwrn.print._.total._.sc2" hidden="1">{#N/A,"SCENARIO2",FALSE,"DirRpts_Sum";#N/A,"SCENARIO2",FALSE,"Exp_Adjmts";#N/A,#N/A,FALSE,"Advtg_Sum"}</definedName>
    <definedName name="newxxx" localSheetId="73" hidden="1">{#N/A,"SCENARIO2",FALSE,"DirRpts_Sum";#N/A,"SCENARIO2",FALSE,"Exp_Adjmts";#N/A,#N/A,FALSE,"Advtg_Sum"}</definedName>
    <definedName name="newxxx" hidden="1">{#N/A,"SCENARIO2",FALSE,"DirRpts_Sum";#N/A,"SCENARIO2",FALSE,"Exp_Adjmts";#N/A,#N/A,FALSE,"Advtg_Sum"}</definedName>
    <definedName name="NEXT_PERIOD">#REF!</definedName>
    <definedName name="Nextlink_Communications">#REF!</definedName>
    <definedName name="NFE">#REF!</definedName>
    <definedName name="NFEConsolidatedData">#REF!</definedName>
    <definedName name="NFEExceptions">#REF!</definedName>
    <definedName name="nfrty" localSheetId="73" hidden="1">{#N/A,#N/A,FALSE,"Aging Summary";#N/A,#N/A,FALSE,"Ratio Analysis";#N/A,#N/A,FALSE,"Test 120 Day Accts";#N/A,#N/A,FALSE,"Tickmarks"}</definedName>
    <definedName name="nfrty" hidden="1">{#N/A,#N/A,FALSE,"Aging Summary";#N/A,#N/A,FALSE,"Ratio Analysis";#N/A,#N/A,FALSE,"Test 120 Day Accts";#N/A,#N/A,FALSE,"Tickmarks"}</definedName>
    <definedName name="NFTRGTYMTUYM" localSheetId="73" hidden="1">{#N/A,#N/A,FALSE,"Calculator"}</definedName>
    <definedName name="NFTRGTYMTUYM" hidden="1">{#N/A,#N/A,FALSE,"Calculator"}</definedName>
    <definedName name="nfty" localSheetId="73" hidden="1">{#N/A,#N/A,FALSE,"Aging Summary";#N/A,#N/A,FALSE,"Ratio Analysis";#N/A,#N/A,FALSE,"Test 120 Day Accts";#N/A,#N/A,FALSE,"Tickmarks"}</definedName>
    <definedName name="nfty" hidden="1">{#N/A,#N/A,FALSE,"Aging Summary";#N/A,#N/A,FALSE,"Ratio Analysis";#N/A,#N/A,FALSE,"Test 120 Day Accts";#N/A,#N/A,FALSE,"Tickmarks"}</definedName>
    <definedName name="ngfhs" localSheetId="73" hidden="1">{"Pound Sterling",#N/A,TRUE,"PPD";"Pound Sterling",#N/A,TRUE,"Anaquest";"Pound Sterling",#N/A,TRUE,"Delta";"Pound Sterling",#N/A,TRUE,"INO"}</definedName>
    <definedName name="ngfhs" hidden="1">{"Pound Sterling",#N/A,TRUE,"PPD";"Pound Sterling",#N/A,TRUE,"Anaquest";"Pound Sterling",#N/A,TRUE,"Delta";"Pound Sterling",#N/A,TRUE,"INO"}</definedName>
    <definedName name="ngfhs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fhs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nghjytj" localSheetId="73" hidden="1">{"Pound Sterling",#N/A,TRUE,"PPD";"Pound Sterling",#N/A,TRUE,"Anaquest";"Pound Sterling",#N/A,TRUE,"Delta";"Pound Sterling",#N/A,TRUE,"INO"}</definedName>
    <definedName name="nghjytj" hidden="1">{"Pound Sterling",#N/A,TRUE,"PPD";"Pound Sterling",#N/A,TRUE,"Anaquest";"Pound Sterling",#N/A,TRUE,"Delta";"Pound Sterling",#N/A,TRUE,"INO"}</definedName>
    <definedName name="NGM">#REF!</definedName>
    <definedName name="NGNN" localSheetId="73" hidden="1">{#N/A,#N/A,FALSE,"1321";#N/A,#N/A,FALSE,"1324";#N/A,#N/A,FALSE,"1333";#N/A,#N/A,FALSE,"1371"}</definedName>
    <definedName name="NGNN" hidden="1">{#N/A,#N/A,FALSE,"1321";#N/A,#N/A,FALSE,"1324";#N/A,#N/A,FALSE,"1333";#N/A,#N/A,FALSE,"1371"}</definedName>
    <definedName name="NHBGFNTHBRGFV" localSheetId="73" hidden="1">{#N/A,#N/A,FALSE,"Calculator"}</definedName>
    <definedName name="NHBGFNTHBRGFV" hidden="1">{#N/A,#N/A,FALSE,"Calculator"}</definedName>
    <definedName name="NHFBG"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HFBG"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hgnjeyhj" localSheetId="73" hidden="1">{"Pound Sterling",#N/A,TRUE,"PPD";"Pound Sterling",#N/A,TRUE,"Anaquest";"Pound Sterling",#N/A,TRUE,"Delta";"Pound Sterling",#N/A,TRUE,"INO"}</definedName>
    <definedName name="nhgnjeyhj" hidden="1">{"Pound Sterling",#N/A,TRUE,"PPD";"Pound Sterling",#N/A,TRUE,"Anaquest";"Pound Sterling",#N/A,TRUE,"Delta";"Pound Sterling",#N/A,TRUE,"INO"}</definedName>
    <definedName name="nhjythh" localSheetId="73">{"DCF","UPSIDE CASE",FALSE,"Sheet1";"DCF","BASE CASE",FALSE,"Sheet1";"DCF","DOWNSIDE CASE",FALSE,"Sheet1"}</definedName>
    <definedName name="nhjythh">{"DCF","UPSIDE CASE",FALSE,"Sheet1";"DCF","BASE CASE",FALSE,"Sheet1";"DCF","DOWNSIDE CASE",FALSE,"Sheet1"}</definedName>
    <definedName name="nhteqqqrgg">#REF!</definedName>
    <definedName name="NHTGFD" localSheetId="73">{"DCF","UPSIDE CASE",FALSE,"Sheet1";"DCF","BASE CASE",FALSE,"Sheet1";"DCF","DOWNSIDE CASE",FALSE,"Sheet1"}</definedName>
    <definedName name="NHTGFD">{"DCF","UPSIDE CASE",FALSE,"Sheet1";"DCF","BASE CASE",FALSE,"Sheet1";"DCF","DOWNSIDE CASE",FALSE,"Sheet1"}</definedName>
    <definedName name="NHY" localSheetId="73" hidden="1">{#N/A,#N/A,FALSE,"Calculator"}</definedName>
    <definedName name="NHY" hidden="1">{#N/A,#N/A,FALSE,"Calculator"}</definedName>
    <definedName name="NI">#REF!</definedName>
    <definedName name="ni_mult">#REF!</definedName>
    <definedName name="ni_mult_sen">#REF!</definedName>
    <definedName name="ni_mult1">#REF!</definedName>
    <definedName name="ni_mult2">#REF!</definedName>
    <definedName name="ni_mult3">#REF!</definedName>
    <definedName name="ni_mult4">#REF!</definedName>
    <definedName name="ni_mult5">#REF!</definedName>
    <definedName name="ni_terminal">#REF!</definedName>
    <definedName name="Nick" localSheetId="73" hidden="1">{"DCF",#N/A,FALSE,"CF"}</definedName>
    <definedName name="Nick" hidden="1">{"DCF",#N/A,FALSE,"CF"}</definedName>
    <definedName name="nick2" localSheetId="73" hidden="1">{"DCF",#N/A,FALSE,"CF"}</definedName>
    <definedName name="nick2" hidden="1">{"DCF",#N/A,FALSE,"CF"}</definedName>
    <definedName name="nine" hidden="1">#REF!,#REF!,#REF!</definedName>
    <definedName name="nj" localSheetId="73" hidden="1">{#N/A,#N/A,FALSE,"Aging Summary";#N/A,#N/A,FALSE,"Ratio Analysis";#N/A,#N/A,FALSE,"Test 120 Day Accts";#N/A,#N/A,FALSE,"Tickmarks"}</definedName>
    <definedName name="nj" hidden="1">{#N/A,#N/A,FALSE,"Aging Summary";#N/A,#N/A,FALSE,"Ratio Analysis";#N/A,#N/A,FALSE,"Test 120 Day Accts";#N/A,#N/A,FALSE,"Tickmarks"}</definedName>
    <definedName name="njkh" localSheetId="73" hidden="1">{"US Dollars",#N/A,TRUE,"PPD";"US Dollar",#N/A,TRUE,"Anaquest";"US Dollar",#N/A,TRUE,"Delta";"US Dollar",#N/A,TRUE,"INO"}</definedName>
    <definedName name="njkh" hidden="1">{"US Dollars",#N/A,TRUE,"PPD";"US Dollar",#N/A,TRUE,"Anaquest";"US Dollar",#N/A,TRUE,"Delta";"US Dollar",#N/A,TRUE,"INO"}</definedName>
    <definedName name="nknknknknknkn" localSheetId="73" hidden="1">{"Pound Sterling",#N/A,TRUE,"PPD";"Pound Sterling",#N/A,TRUE,"Anaquest";"Pound Sterling",#N/A,TRUE,"Delta";"Pound Sterling",#N/A,TRUE,"INO"}</definedName>
    <definedName name="nknknknknknkn" hidden="1">{"Pound Sterling",#N/A,TRUE,"PPD";"Pound Sterling",#N/A,TRUE,"Anaquest";"Pound Sterling",#N/A,TRUE,"Delta";"Pound Sterling",#N/A,TRUE,"INO"}</definedName>
    <definedName name="NL_CKREG">#REF!</definedName>
    <definedName name="NL_SHED">#REF!</definedName>
    <definedName name="NLinhasPagina">#REF!</definedName>
    <definedName name="NLinhasRodape">#REF!</definedName>
    <definedName name="ñljk" localSheetId="73" hidden="1">{#N/A,#N/A,FALSE,"Aging Summary";#N/A,#N/A,FALSE,"Ratio Analysis";#N/A,#N/A,FALSE,"Test 120 Day Accts";#N/A,#N/A,FALSE,"Tickmarks"}</definedName>
    <definedName name="ñljk" hidden="1">{#N/A,#N/A,FALSE,"Aging Summary";#N/A,#N/A,FALSE,"Ratio Analysis";#N/A,#N/A,FALSE,"Test 120 Day Accts";#N/A,#N/A,FALSE,"Tickmarks"}</definedName>
    <definedName name="ñlopp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lo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M">"NM"</definedName>
    <definedName name="nmk" localSheetId="73" hidden="1">{#N/A,#N/A,FALSE,"Aging Summary";#N/A,#N/A,FALSE,"Ratio Analysis";#N/A,#N/A,FALSE,"Test 120 Day Accts";#N/A,#N/A,FALSE,"Tickmarks"}</definedName>
    <definedName name="nmk" hidden="1">{#N/A,#N/A,FALSE,"Aging Summary";#N/A,#N/A,FALSE,"Ratio Analysis";#N/A,#N/A,FALSE,"Test 120 Day Accts";#N/A,#N/A,FALSE,"Tickmarks"}</definedName>
    <definedName name="nmn" localSheetId="73" hidden="1">{#N/A,#N/A,FALSE,"Aging Summary";#N/A,#N/A,FALSE,"Ratio Analysis";#N/A,#N/A,FALSE,"Test 120 Day Accts";#N/A,#N/A,FALSE,"Tickmarks"}</definedName>
    <definedName name="nmn" hidden="1">{#N/A,#N/A,FALSE,"Aging Summary";#N/A,#N/A,FALSE,"Ratio Analysis";#N/A,#N/A,FALSE,"Test 120 Day Accts";#N/A,#N/A,FALSE,"Tickmarks"}</definedName>
    <definedName name="nMonthInterval" hidden="1">#REF!</definedName>
    <definedName name="NMTBRGV" localSheetId="73" hidden="1">{#N/A,#N/A,FALSE,"Calculator"}</definedName>
    <definedName name="NMTBRGV" hidden="1">{#N/A,#N/A,FALSE,"Calculator"}</definedName>
    <definedName name="NN" localSheetId="73" hidden="1">{"revenue detail 1",#N/A,FALSE,"Revenue Detail";"revenue detail 2",#N/A,FALSE,"Revenue Detail";"revenue detail 3",#N/A,FALSE,"Revenue Detail";"revenue detail 4",#N/A,FALSE,"Revenue Detail"}</definedName>
    <definedName name="NN" hidden="1">{"revenue detail 1",#N/A,FALSE,"Revenue Detail";"revenue detail 2",#N/A,FALSE,"Revenue Detail";"revenue detail 3",#N/A,FALSE,"Revenue Detail";"revenue detail 4",#N/A,FALSE,"Revenue Detail"}</definedName>
    <definedName name="ññ" localSheetId="73" hidden="1">{#N/A,#N/A,FALSE,"Aging Summary";#N/A,#N/A,FALSE,"Ratio Analysis";#N/A,#N/A,FALSE,"Test 120 Day Accts";#N/A,#N/A,FALSE,"Tickmarks"}</definedName>
    <definedName name="ññ" hidden="1">{#N/A,#N/A,FALSE,"Aging Summary";#N/A,#N/A,FALSE,"Ratio Analysis";#N/A,#N/A,FALSE,"Test 120 Day Accts";#N/A,#N/A,FALSE,"Tickmarks"}</definedName>
    <definedName name="nnh"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h"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i"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i"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 localSheetId="73" hidden="1">{"TotalGeralDespesasPorArea",#N/A,FALSE,"VinculosAccessEfetivo"}</definedName>
    <definedName name="nnn" hidden="1">{"TotalGeralDespesasPorArea",#N/A,FALSE,"VinculosAccessEfetivo"}</definedName>
    <definedName name="ÑÑÑ" localSheetId="73" hidden="1">{#N/A,#N/A,FALSE,"Aging Summary";#N/A,#N/A,FALSE,"Ratio Analysis";#N/A,#N/A,FALSE,"Test 120 Day Accts";#N/A,#N/A,FALSE,"Tickmarks"}</definedName>
    <definedName name="ÑÑÑ" hidden="1">{#N/A,#N/A,FALSE,"Aging Summary";#N/A,#N/A,FALSE,"Ratio Analysis";#N/A,#N/A,FALSE,"Test 120 Day Accts";#N/A,#N/A,FALSE,"Tickmarks"}</definedName>
    <definedName name="nnnklfklfdskljdsoirekjfsiorewe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klfklfdskljdsoirekjfsiorewe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 localSheetId="73" hidden="1">{#N/A,#N/A,FALSE,"Consolidated Shipley";#N/A,#N/A,FALSE,"Consolidated PWB";#N/A,#N/A,FALSE,"Consolidated Micro"}</definedName>
    <definedName name="nnnn" hidden="1">{#N/A,#N/A,FALSE,"Consolidated Shipley";#N/A,#N/A,FALSE,"Consolidated PWB";#N/A,#N/A,FALSE,"Consolidated Micro"}</definedName>
    <definedName name="ññññ" localSheetId="7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NNNNN"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NNNN"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nnnnkkkkknnnnkknknkknnk"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kkkkknnnnkknknkknnk"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n" localSheetId="73" hidden="1">{"historical acquirer",#N/A,FALSE,"Historical Performance";"historical target",#N/A,FALSE,"Historical Performance"}</definedName>
    <definedName name="nnnnnn" hidden="1">{"historical acquirer",#N/A,FALSE,"Historical Performance";"historical target",#N/A,FALSE,"Historical Performance"}</definedName>
    <definedName name="ññññññ"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ñññññ"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NNNNNNN" hidden="1">#REF!</definedName>
    <definedName name="nnnnnnnnnnn"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nnnnnnnnnn"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O" localSheetId="7" hidden="1">{"'Sheet1'!$A$1:$J$121"}</definedName>
    <definedName name="NO" localSheetId="6" hidden="1">{"'Sheet1'!$A$1:$J$121"}</definedName>
    <definedName name="NO" localSheetId="27" hidden="1">{"'Sheet1'!$A$1:$J$121"}</definedName>
    <definedName name="NO" localSheetId="25" hidden="1">{"'Sheet1'!$A$1:$J$121"}</definedName>
    <definedName name="no" localSheetId="73" hidden="1">{"Data Worksheet",#N/A,FALSE,"CAREY97"}</definedName>
    <definedName name="NO" localSheetId="69" hidden="1">{"'Sheet1'!$A$1:$J$121"}</definedName>
    <definedName name="NO" localSheetId="64" hidden="1">{"'Sheet1'!$A$1:$J$121"}</definedName>
    <definedName name="NO" localSheetId="5" hidden="1">{"'Sheet1'!$A$1:$J$121"}</definedName>
    <definedName name="NO" localSheetId="1" hidden="1">{"'Sheet1'!$A$1:$J$121"}</definedName>
    <definedName name="NO" hidden="1">{"'Sheet1'!$A$1:$J$121"}</definedName>
    <definedName name="NO_BOMBEROS">#REF!</definedName>
    <definedName name="NO_CONTRACT">#REF!</definedName>
    <definedName name="noidea" localSheetId="73" hidden="1">{#N/A,#N/A,FALSE,"Calc";#N/A,#N/A,FALSE,"Sensitivity";#N/A,#N/A,FALSE,"LT Earn.Dil.";#N/A,#N/A,FALSE,"Dil. AVP"}</definedName>
    <definedName name="noidea" hidden="1">{#N/A,#N/A,FALSE,"Calc";#N/A,#N/A,FALSE,"Sensitivity";#N/A,#N/A,FALSE,"LT Earn.Dil.";#N/A,#N/A,FALSE,"Dil. AVP"}</definedName>
    <definedName name="NOIDEA2" localSheetId="73" hidden="1">{#N/A,#N/A,FALSE,"Calc";#N/A,#N/A,FALSE,"Sensitivity";#N/A,#N/A,FALSE,"LT Earn.Dil.";#N/A,#N/A,FALSE,"Dil. AVP"}</definedName>
    <definedName name="NOIDEA2" hidden="1">{#N/A,#N/A,FALSE,"Calc";#N/A,#N/A,FALSE,"Sensitivity";#N/A,#N/A,FALSE,"LT Earn.Dil.";#N/A,#N/A,FALSE,"Dil. AVP"}</definedName>
    <definedName name="NOLs" hidden="1">#REF!</definedName>
    <definedName name="NOM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4"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5"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nomes">#REF!</definedName>
    <definedName name="NON_CASH" hidden="1">"NON_CASH"</definedName>
    <definedName name="NON_CONNECTED">#REF!</definedName>
    <definedName name="NON_EXEMPT_TABL">#REF!</definedName>
    <definedName name="NON_INTEREST_EXP" hidden="1">"NON_INTEREST_EXP"</definedName>
    <definedName name="NON_INTEREST_INC" hidden="1">"NON_INTEREST_INC"</definedName>
    <definedName name="NonCashInterestExpense">#REF!</definedName>
    <definedName name="none" localSheetId="73" hidden="1">{#N/A,#N/A,FALSE,"Recovery Calcs"}</definedName>
    <definedName name="none" hidden="1">{#N/A,#N/A,FALSE,"Recovery Calcs"}</definedName>
    <definedName name="NONEXEMPT1">#REF!</definedName>
    <definedName name="Nori" localSheetId="73" hidden="1">{#N/A,#N/A,FALSE,"L&amp;M Performance";#N/A,#N/A,FALSE,"Brand Performance";#N/A,#N/A,FALSE,"Marlboro Performance"}</definedName>
    <definedName name="Nori" hidden="1">{#N/A,#N/A,FALSE,"L&amp;M Performance";#N/A,#N/A,FALSE,"Brand Performance";#N/A,#N/A,FALSE,"Marlboro Performance"}</definedName>
    <definedName name="NORMAL_INC_AFTER" hidden="1">"NORMAL_INC_AFTER"</definedName>
    <definedName name="NORMAL_INC_AVAIL" hidden="1">"NORMAL_INC_AVAIL"</definedName>
    <definedName name="NORMAL_INC_BEFORE" hidden="1">"NORMAL_INC_BEFORE"</definedName>
    <definedName name="Nortel_Yield">#REF!</definedName>
    <definedName name="Nortel_Yield_0D">#REF!</definedName>
    <definedName name="Nortel_Yield_1W">#REF!</definedName>
    <definedName name="nose">#REF!</definedName>
    <definedName name="nose2">#REF!</definedName>
    <definedName name="notes">#REF!</definedName>
    <definedName name="NOTES_PAY" hidden="1">"NOTES_PAY"</definedName>
    <definedName name="NotesSpellRange">#REF!,#REF!</definedName>
    <definedName name="NotesSpellRange_2">#REF!,#REF!</definedName>
    <definedName name="NotesSpellRange_3">#REF!,#REF!</definedName>
    <definedName name="notused" localSheetId="73" hidden="1">{#N/A,#N/A,TRUE,"CPRD";#N/A,#N/A,TRUE,"BCCPDR";#N/A,#N/A,TRUE,"EWRD";#N/A,#N/A,TRUE,"5100";#N/A,#N/A,TRUE,"5110"}</definedName>
    <definedName name="notused" hidden="1">{#N/A,#N/A,TRUE,"CPRD";#N/A,#N/A,TRUE,"BCCPDR";#N/A,#N/A,TRUE,"EWRD";#N/A,#N/A,TRUE,"5100";#N/A,#N/A,TRUE,"5110"}</definedName>
    <definedName name="nouv"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ouv"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ov">#REF!</definedName>
    <definedName name="Novartis" hidden="1">#REF!</definedName>
    <definedName name="Noviembre" localSheetId="73" hidden="1">{#N/A,#N/A,FALSE,"Hip.Bas";#N/A,#N/A,FALSE,"ventas";#N/A,#N/A,FALSE,"ingre-Año";#N/A,#N/A,FALSE,"ventas-Año";#N/A,#N/A,FALSE,"Costepro";#N/A,#N/A,FALSE,"inversion";#N/A,#N/A,FALSE,"personal";#N/A,#N/A,FALSE,"Gastos-V";#N/A,#N/A,FALSE,"Circulante";#N/A,#N/A,FALSE,"CONSOLI";#N/A,#N/A,FALSE,"Es-Fin";#N/A,#N/A,FALSE,"Margen-P"}</definedName>
    <definedName name="Noviembre" hidden="1">{#N/A,#N/A,FALSE,"Hip.Bas";#N/A,#N/A,FALSE,"ventas";#N/A,#N/A,FALSE,"ingre-Año";#N/A,#N/A,FALSE,"ventas-Año";#N/A,#N/A,FALSE,"Costepro";#N/A,#N/A,FALSE,"inversion";#N/A,#N/A,FALSE,"personal";#N/A,#N/A,FALSE,"Gastos-V";#N/A,#N/A,FALSE,"Circulante";#N/A,#N/A,FALSE,"CONSOLI";#N/A,#N/A,FALSE,"Es-Fin";#N/A,#N/A,FALSE,"Margen-P"}</definedName>
    <definedName name="Noviembre02" localSheetId="73" hidden="1">{#N/A,#N/A,FALSE,"Hip.Bas";#N/A,#N/A,FALSE,"ventas";#N/A,#N/A,FALSE,"ingre-Año";#N/A,#N/A,FALSE,"ventas-Año";#N/A,#N/A,FALSE,"Costepro";#N/A,#N/A,FALSE,"inversion";#N/A,#N/A,FALSE,"personal";#N/A,#N/A,FALSE,"Gastos-V";#N/A,#N/A,FALSE,"Circulante";#N/A,#N/A,FALSE,"CONSOLI";#N/A,#N/A,FALSE,"Es-Fin";#N/A,#N/A,FALSE,"Margen-P"}</definedName>
    <definedName name="Noviembre02" hidden="1">{#N/A,#N/A,FALSE,"Hip.Bas";#N/A,#N/A,FALSE,"ventas";#N/A,#N/A,FALSE,"ingre-Año";#N/A,#N/A,FALSE,"ventas-Año";#N/A,#N/A,FALSE,"Costepro";#N/A,#N/A,FALSE,"inversion";#N/A,#N/A,FALSE,"personal";#N/A,#N/A,FALSE,"Gastos-V";#N/A,#N/A,FALSE,"Circulante";#N/A,#N/A,FALSE,"CONSOLI";#N/A,#N/A,FALSE,"Es-Fin";#N/A,#N/A,FALSE,"Margen-P"}</definedName>
    <definedName name="novo" localSheetId="73" hidden="1">{"'comite'!$A$9:$G$44","'comite'!$A$1:$G$6"}</definedName>
    <definedName name="novo" hidden="1">{"'comite'!$A$9:$G$44","'comite'!$A$1:$G$6"}</definedName>
    <definedName name="now" localSheetId="73" hidden="1">{"Data Worksheet",#N/A,FALSE,"CAREY97"}</definedName>
    <definedName name="now" hidden="1">{"Data Worksheet",#N/A,FALSE,"CAREY97"}</definedName>
    <definedName name="ñp" localSheetId="73" hidden="1">{#N/A,#N/A,FALSE,"Aging Summary";#N/A,#N/A,FALSE,"Ratio Analysis";#N/A,#N/A,FALSE,"Test 120 Day Accts";#N/A,#N/A,FALSE,"Tickmarks"}</definedName>
    <definedName name="ñp" hidden="1">{#N/A,#N/A,FALSE,"Aging Summary";#N/A,#N/A,FALSE,"Ratio Analysis";#N/A,#N/A,FALSE,"Test 120 Day Accts";#N/A,#N/A,FALSE,"Tickmarks"}</definedName>
    <definedName name="ñpi" localSheetId="73" hidden="1">{#N/A,#N/A,FALSE,"Aging Summary";#N/A,#N/A,FALSE,"Ratio Analysis";#N/A,#N/A,FALSE,"Test 120 Day Accts";#N/A,#N/A,FALSE,"Tickmarks"}</definedName>
    <definedName name="ñpi" hidden="1">{#N/A,#N/A,FALSE,"Aging Summary";#N/A,#N/A,FALSE,"Ratio Analysis";#N/A,#N/A,FALSE,"Test 120 Day Accts";#N/A,#N/A,FALSE,"Tickmarks"}</definedName>
    <definedName name="NPNT">#REF!</definedName>
    <definedName name="ñp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ñpp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NPVLocationDialogBox">"Edit Box 6"</definedName>
    <definedName name="NRBGEFVD" localSheetId="73" hidden="1">{#N/A,#N/A,FALSE,"Calculator"}</definedName>
    <definedName name="NRBGEFVD" hidden="1">{#N/A,#N/A,FALSE,"Calculator"}</definedName>
    <definedName name="NRGBFEVD" localSheetId="73" hidden="1">{#N/A,#N/A,FALSE,"Calculator"}</definedName>
    <definedName name="NRGBFEVD" hidden="1">{#N/A,#N/A,FALSE,"Calculator"}</definedName>
    <definedName name="NRSF">#REF!</definedName>
    <definedName name="ns" localSheetId="73" hidden="1">{"bs",#N/A,FALSE,"SCF"}</definedName>
    <definedName name="ns" hidden="1">{"bs",#N/A,FALSE,"SCF"}</definedName>
    <definedName name="ns_1" localSheetId="73" hidden="1">{"bs",#N/A,FALSE,"SCF"}</definedName>
    <definedName name="ns_1" hidden="1">{"bs",#N/A,FALSE,"SCF"}</definedName>
    <definedName name="nsg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g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NSRTypes">#REF!</definedName>
    <definedName name="NTBRGFVEDCW"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TBRGFVEDCW"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NTBRGV" localSheetId="73" hidden="1">{#N/A,#N/A,FALSE,"DATA";#N/A,#N/A,FALSE,"BS";#N/A,#N/A,FALSE,"P&amp;L";#N/A,#N/A,FALSE,"stat.con.";#N/A,#N/A,FALSE,"Average";#N/A,#N/A,FALSE,"Zusatz1";#N/A,#N/A,FALSE,"Konzern";#N/A,#N/A,FALSE,"BIS 1";#N/A,#N/A,FALSE,"BIS-Assets";#N/A,#N/A,FALSE,"BIS 2"}</definedName>
    <definedName name="NTBRGV" hidden="1">{#N/A,#N/A,FALSE,"DATA";#N/A,#N/A,FALSE,"BS";#N/A,#N/A,FALSE,"P&amp;L";#N/A,#N/A,FALSE,"stat.con.";#N/A,#N/A,FALSE,"Average";#N/A,#N/A,FALSE,"Zusatz1";#N/A,#N/A,FALSE,"Konzern";#N/A,#N/A,FALSE,"BIS 1";#N/A,#N/A,FALSE,"BIS-Assets";#N/A,#N/A,FALSE,"BIS 2"}</definedName>
    <definedName name="NTH" localSheetId="73" hidden="1">{#N/A,#N/A,FALSE,"Finale1";#N/A,#N/A,FALSE,"Finale2";#N/A,#N/A,FALSE,"peiodisch1";#N/A,#N/A,FALSE,"periodisch2";#N/A,#N/A,FALSE,"Aktiv";#N/A,#N/A,FALSE,"Passiv";#N/A,#N/A,FALSE,"D-Bestand";#N/A,#N/A,FALSE,"D-Zins"}</definedName>
    <definedName name="NTH" hidden="1">{#N/A,#N/A,FALSE,"Finale1";#N/A,#N/A,FALSE,"Finale2";#N/A,#N/A,FALSE,"peiodisch1";#N/A,#N/A,FALSE,"periodisch2";#N/A,#N/A,FALSE,"Aktiv";#N/A,#N/A,FALSE,"Passiv";#N/A,#N/A,FALSE,"D-Bestand";#N/A,#N/A,FALSE,"D-Zins"}</definedName>
    <definedName name="NTHB" localSheetId="73" hidden="1">{#N/A,#N/A,FALSE,"Finale1";#N/A,#N/A,FALSE,"Finale2";#N/A,#N/A,FALSE,"peiodisch1";#N/A,#N/A,FALSE,"periodisch2";#N/A,#N/A,FALSE,"Aktiv";#N/A,#N/A,FALSE,"Passiv";#N/A,#N/A,FALSE,"D-Bestand";#N/A,#N/A,FALSE,"D-Zins"}</definedName>
    <definedName name="NTHB" hidden="1">{#N/A,#N/A,FALSE,"Finale1";#N/A,#N/A,FALSE,"Finale2";#N/A,#N/A,FALSE,"peiodisch1";#N/A,#N/A,FALSE,"periodisch2";#N/A,#N/A,FALSE,"Aktiv";#N/A,#N/A,FALSE,"Passiv";#N/A,#N/A,FALSE,"D-Bestand";#N/A,#N/A,FALSE,"D-Zins"}</definedName>
    <definedName name="NTHBG" localSheetId="73" hidden="1">{"Income (All hidden)",#N/A,FALSE,"Income";"EPS (All Hidden)",#N/A,FALSE,"EPS";"EPS (All Hidden)",#N/A,FALSE,"CashFlow";"Quarterly (Last, Current and Next)",#N/A,FALSE,"Quarterly"}</definedName>
    <definedName name="NTHBG" hidden="1">{"Income (All hidden)",#N/A,FALSE,"Income";"EPS (All Hidden)",#N/A,FALSE,"EPS";"EPS (All Hidden)",#N/A,FALSE,"CashFlow";"Quarterly (Last, Current and Next)",#N/A,FALSE,"Quarterly"}</definedName>
    <definedName name="NTHB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THB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NTHBRG" localSheetId="73" hidden="1">{#N/A,#N/A,FALSE,"Calculator"}</definedName>
    <definedName name="NTHBRG" hidden="1">{#N/A,#N/A,FALSE,"Calculator"}</definedName>
    <definedName name="NTHBRGD" localSheetId="73" hidden="1">{#N/A,#N/A,FALSE,"Calculator"}</definedName>
    <definedName name="NTHBRGD" hidden="1">{#N/A,#N/A,FALSE,"Calculator"}</definedName>
    <definedName name="NTHBRGFDC" localSheetId="73" hidden="1">{#N/A,#N/A,FALSE,"Calculator"}</definedName>
    <definedName name="NTHBRGFDC" hidden="1">{#N/A,#N/A,FALSE,"Calculator"}</definedName>
    <definedName name="NTHBRGFMYNTHFV"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NTHBRGFMYNTHFV"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NTHBRGFV" localSheetId="73" hidden="1">{#N/A,#N/A,FALSE,"KST 1";#N/A,#N/A,FALSE,"KST 2";#N/A,#N/A,FALSE,"KST 3";#N/A,#N/A,FALSE,"KST Gesamt";#N/A,#N/A,FALSE,"KST D1"}</definedName>
    <definedName name="NTHBRGFV" hidden="1">{#N/A,#N/A,FALSE,"KST 1";#N/A,#N/A,FALSE,"KST 2";#N/A,#N/A,FALSE,"KST 3";#N/A,#N/A,FALSE,"KST Gesamt";#N/A,#N/A,FALSE,"KST D1"}</definedName>
    <definedName name="NTHBRGFVE" localSheetId="73" hidden="1">{#N/A,#N/A,FALSE,"DATA";#N/A,#N/A,FALSE,"BS";#N/A,#N/A,FALSE,"P&amp;L";#N/A,#N/A,FALSE,"stat.con.";#N/A,#N/A,FALSE,"Average";#N/A,#N/A,FALSE,"Zusatz1";#N/A,#N/A,FALSE,"Konzern";#N/A,#N/A,FALSE,"BIS 1";#N/A,#N/A,FALSE,"BIS-Assets";#N/A,#N/A,FALSE,"BIS 2"}</definedName>
    <definedName name="NTHBRGFVE" hidden="1">{#N/A,#N/A,FALSE,"DATA";#N/A,#N/A,FALSE,"BS";#N/A,#N/A,FALSE,"P&amp;L";#N/A,#N/A,FALSE,"stat.con.";#N/A,#N/A,FALSE,"Average";#N/A,#N/A,FALSE,"Zusatz1";#N/A,#N/A,FALSE,"Konzern";#N/A,#N/A,FALSE,"BIS 1";#N/A,#N/A,FALSE,"BIS-Assets";#N/A,#N/A,FALSE,"BIS 2"}</definedName>
    <definedName name="NTHBRGFVEDC"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HBRGFVEDC"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HBRGFVEDCW" localSheetId="73" hidden="1">{#N/A,#N/A,FALSE,"Calculator"}</definedName>
    <definedName name="NTHBRGFVEDCW" hidden="1">{#N/A,#N/A,FALSE,"Calculator"}</definedName>
    <definedName name="NTHBRGVEF" localSheetId="73" hidden="1">{#N/A,#N/A,FALSE,"DATA";#N/A,#N/A,FALSE,"BS";#N/A,#N/A,FALSE,"P&amp;L";#N/A,#N/A,FALSE,"stat.con.";#N/A,#N/A,FALSE,"Average";#N/A,#N/A,FALSE,"Zusatz1";#N/A,#N/A,FALSE,"Konzern";#N/A,#N/A,FALSE,"BIS 1";#N/A,#N/A,FALSE,"BIS-Assets";#N/A,#N/A,FALSE,"BIS 2"}</definedName>
    <definedName name="NTHBRGVEF" hidden="1">{#N/A,#N/A,FALSE,"DATA";#N/A,#N/A,FALSE,"BS";#N/A,#N/A,FALSE,"P&amp;L";#N/A,#N/A,FALSE,"stat.con.";#N/A,#N/A,FALSE,"Average";#N/A,#N/A,FALSE,"Zusatz1";#N/A,#N/A,FALSE,"Konzern";#N/A,#N/A,FALSE,"BIS 1";#N/A,#N/A,FALSE,"BIS-Assets";#N/A,#N/A,FALSE,"BIS 2"}</definedName>
    <definedName name="NTHFV" localSheetId="73" hidden="1">{#N/A,#N/A,FALSE,"KST 1";#N/A,#N/A,FALSE,"KST 2";#N/A,#N/A,FALSE,"KST 3";#N/A,#N/A,FALSE,"KST Gesamt";#N/A,#N/A,FALSE,"KST D1"}</definedName>
    <definedName name="NTHFV" hidden="1">{#N/A,#N/A,FALSE,"KST 1";#N/A,#N/A,FALSE,"KST 2";#N/A,#N/A,FALSE,"KST 3";#N/A,#N/A,FALSE,"KST Gesamt";#N/A,#N/A,FALSE,"KST D1"}</definedName>
    <definedName name="NTHR" localSheetId="73" hidden="1">{"Income (All hidden)",#N/A,FALSE,"Income";"EPS (All Hidden)",#N/A,FALSE,"EPS";"EPS (All Hidden)",#N/A,FALSE,"CashFlow";"Quarterly (Last, Current and Next)",#N/A,FALSE,"Quarterly"}</definedName>
    <definedName name="NTHR" hidden="1">{"Income (All hidden)",#N/A,FALSE,"Income";"EPS (All Hidden)",#N/A,FALSE,"EPS";"EPS (All Hidden)",#N/A,FALSE,"CashFlow";"Quarterly (Last, Current and Next)",#N/A,FALSE,"Quarterly"}</definedName>
    <definedName name="NTHRB"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EV" localSheetId="73" hidden="1">{#N/A,#N/A,FALSE,"Income";#N/A,#N/A,FALSE,"EPS";#N/A,#N/A,FALSE,"Quarterly";#N/A,#N/A,FALSE,"CashFlow";#N/A,#N/A,FALSE,"Other";#N/A,#N/A,FALSE,"Dividend";#N/A,#N/A,FALSE,"Financials &amp; Ratios";#N/A,#N/A,FALSE,"Return On Equity";#N/A,#N/A,FALSE,"Inventory"}</definedName>
    <definedName name="NTHRBEV" hidden="1">{#N/A,#N/A,FALSE,"Income";#N/A,#N/A,FALSE,"EPS";#N/A,#N/A,FALSE,"Quarterly";#N/A,#N/A,FALSE,"CashFlow";#N/A,#N/A,FALSE,"Other";#N/A,#N/A,FALSE,"Dividend";#N/A,#N/A,FALSE,"Financials &amp; Ratios";#N/A,#N/A,FALSE,"Return On Equity";#N/A,#N/A,FALSE,"Inventory"}</definedName>
    <definedName name="NTHR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NTHRBGEFVD" localSheetId="73" hidden="1">{#N/A,#N/A,FALSE,"Calculator"}</definedName>
    <definedName name="NTHRBGEFVD" hidden="1">{#N/A,#N/A,FALSE,"Calculator"}</definedName>
    <definedName name="NTHRBGEFVWD" localSheetId="73" hidden="1">{#N/A,#N/A,FALSE,"KST 1";#N/A,#N/A,FALSE,"KST 2";#N/A,#N/A,FALSE,"KST 3";#N/A,#N/A,FALSE,"KST Gesamt";#N/A,#N/A,FALSE,"KST D1"}</definedName>
    <definedName name="NTHRBGEFVWD" hidden="1">{#N/A,#N/A,FALSE,"KST 1";#N/A,#N/A,FALSE,"KST 2";#N/A,#N/A,FALSE,"KST 3";#N/A,#N/A,FALSE,"KST Gesamt";#N/A,#N/A,FALSE,"KST D1"}</definedName>
    <definedName name="NTHRE" localSheetId="73" hidden="1">{#N/A,#N/A,FALSE,"Income";#N/A,#N/A,FALSE,"EPS";#N/A,#N/A,FALSE,"Quarterly";#N/A,#N/A,FALSE,"CashFlow";#N/A,#N/A,FALSE,"Other";#N/A,#N/A,FALSE,"Dividend";#N/A,#N/A,FALSE,"Financials &amp; Ratios";#N/A,#N/A,FALSE,"Return On Equity";#N/A,#N/A,FALSE,"Inventory"}</definedName>
    <definedName name="NTHRE" hidden="1">{#N/A,#N/A,FALSE,"Income";#N/A,#N/A,FALSE,"EPS";#N/A,#N/A,FALSE,"Quarterly";#N/A,#N/A,FALSE,"CashFlow";#N/A,#N/A,FALSE,"Other";#N/A,#N/A,FALSE,"Dividend";#N/A,#N/A,FALSE,"Financials &amp; Ratios";#N/A,#N/A,FALSE,"Return On Equity";#N/A,#N/A,FALSE,"Inventory"}</definedName>
    <definedName name="NTHRF" localSheetId="73" hidden="1">{#N/A,#N/A,FALSE,"Income";#N/A,#N/A,FALSE,"EPS";#N/A,#N/A,FALSE,"Quarterly";#N/A,#N/A,FALSE,"CashFlow";#N/A,#N/A,FALSE,"Other";#N/A,#N/A,FALSE,"Dividend";#N/A,#N/A,FALSE,"Financials &amp; Ratios";#N/A,#N/A,FALSE,"Return On Equity";#N/A,#N/A,FALSE,"Inventory"}</definedName>
    <definedName name="NTHRF" hidden="1">{#N/A,#N/A,FALSE,"Income";#N/A,#N/A,FALSE,"EPS";#N/A,#N/A,FALSE,"Quarterly";#N/A,#N/A,FALSE,"CashFlow";#N/A,#N/A,FALSE,"Other";#N/A,#N/A,FALSE,"Dividend";#N/A,#N/A,FALSE,"Financials &amp; Ratios";#N/A,#N/A,FALSE,"Return On Equity";#N/A,#N/A,FALSE,"Inventory"}</definedName>
    <definedName name="NTHRFV" localSheetId="73" hidden="1">{#N/A,#N/A,FALSE,"Income";#N/A,#N/A,FALSE,"EPS";#N/A,#N/A,FALSE,"Quarterly";#N/A,#N/A,FALSE,"CashFlow";#N/A,#N/A,FALSE,"Other";#N/A,#N/A,FALSE,"Dividend";#N/A,#N/A,FALSE,"Financials &amp; Ratios";#N/A,#N/A,FALSE,"Return On Equity";#N/A,#N/A,FALSE,"Inventory"}</definedName>
    <definedName name="NTHRFV" hidden="1">{#N/A,#N/A,FALSE,"Income";#N/A,#N/A,FALSE,"EPS";#N/A,#N/A,FALSE,"Quarterly";#N/A,#N/A,FALSE,"CashFlow";#N/A,#N/A,FALSE,"Other";#N/A,#N/A,FALSE,"Dividend";#N/A,#N/A,FALSE,"Financials &amp; Ratios";#N/A,#N/A,FALSE,"Return On Equity";#N/A,#N/A,FALSE,"Inventory"}</definedName>
    <definedName name="NTHV" localSheetId="73" hidden="1">{#N/A,#N/A,FALSE,"Calculator"}</definedName>
    <definedName name="NTHV" hidden="1">{#N/A,#N/A,FALSE,"Calculator"}</definedName>
    <definedName name="NTJHBRGFV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JHBRGFV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N415AA_0D_Brand">#REF!</definedName>
    <definedName name="NTN415AA_0D_MFG">#REF!</definedName>
    <definedName name="NTN415AA_0D_Packs">#REF!</definedName>
    <definedName name="NTN415AA_0D_SysEng">#REF!</definedName>
    <definedName name="NTN415AA_1W_Packs">#REF!</definedName>
    <definedName name="NTN415AA_Pack_Cost">#REF!</definedName>
    <definedName name="NTN440HA_0D_Brand">#REF!</definedName>
    <definedName name="NTN440HA_0D_MFG">#REF!</definedName>
    <definedName name="NTN440HA_0D_Packs">#REF!</definedName>
    <definedName name="NTN440HA_0D_SysEng">#REF!</definedName>
    <definedName name="NTN440HA_1W_Packs">#REF!</definedName>
    <definedName name="NTN440HA_Pack_Cost">#REF!</definedName>
    <definedName name="NTN440KA_0D_Brand">#REF!</definedName>
    <definedName name="NTN440KA_0D_MFG">#REF!</definedName>
    <definedName name="NTN440KA_0D_Packs">#REF!</definedName>
    <definedName name="NTN440KA_0D_SysEng">#REF!</definedName>
    <definedName name="NTN440KA_1W_Packs">#REF!</definedName>
    <definedName name="NTN440KA_Pack_Cost">#REF!</definedName>
    <definedName name="NTN44518_Card_Cost">#REF!</definedName>
    <definedName name="NTN445BA_0D_Brand">#REF!</definedName>
    <definedName name="NTN445BA_0D_MFG">#REF!</definedName>
    <definedName name="NTN445BA_0D_MFG_Transponders">#REF!</definedName>
    <definedName name="NTN445BA_0D_Packs">#REF!</definedName>
    <definedName name="NTN445BA_0D_SysEng">#REF!</definedName>
    <definedName name="NTN445BA_1W_Packs">#REF!</definedName>
    <definedName name="NTN445BA_Pack_Cost">#REF!</definedName>
    <definedName name="NTN445CB_0D_Brand">#REF!</definedName>
    <definedName name="NTN445CB_0D_MFG">#REF!</definedName>
    <definedName name="NTN445CB_0D_MFG_Transponders">#REF!</definedName>
    <definedName name="NTN445CB_0D_Packs">#REF!</definedName>
    <definedName name="NTN445CB_0D_SysEng">#REF!</definedName>
    <definedName name="NTN445CB_1W_Packs">#REF!</definedName>
    <definedName name="NTN446CA_0D_Brand">#REF!</definedName>
    <definedName name="NTN446CA_0D_MFG">#REF!</definedName>
    <definedName name="NTN446CA_0D_Packs">#REF!</definedName>
    <definedName name="NTN446CA_0D_SysEng">#REF!</definedName>
    <definedName name="NTN446CA_1W_Packs">#REF!</definedName>
    <definedName name="NTN446CA_Pack_Cost">#REF!</definedName>
    <definedName name="NTN452BA_Pack_Cost">#REF!</definedName>
    <definedName name="NTN452BA_Packs">#REF!</definedName>
    <definedName name="NTN452DA_Pack_Cost">#REF!</definedName>
    <definedName name="NTN452DA_Packs">#REF!</definedName>
    <definedName name="NTN452FA_Pack_Cost">#REF!</definedName>
    <definedName name="NTN452FA_Packs">#REF!</definedName>
    <definedName name="NTN452HB_Pack_Cost">#REF!</definedName>
    <definedName name="NTN452HB_Packs">#REF!</definedName>
    <definedName name="NTN452KA_Pack_Cost">#REF!</definedName>
    <definedName name="NTN452KA_Packs">#REF!</definedName>
    <definedName name="NTP">#REF!</definedName>
    <definedName name="NTRBGEFV" localSheetId="73" hidden="1">{"CSC_1",#N/A,FALSE,"CSC Outputs";"CSC_2",#N/A,FALSE,"CSC Outputs"}</definedName>
    <definedName name="NTRBGEFV" hidden="1">{"CSC_1",#N/A,FALSE,"CSC Outputs";"CSC_2",#N/A,FALSE,"CSC Outputs"}</definedName>
    <definedName name="NTRHBGE" localSheetId="73" hidden="1">{"Income (All hidden)",#N/A,FALSE,"Income";"EPS (All Hidden)",#N/A,FALSE,"EPS";"EPS (All Hidden)",#N/A,FALSE,"CashFlow";"Quarterly (Last, Current and Next)",#N/A,FALSE,"Quarterly"}</definedName>
    <definedName name="NTRHBGE" hidden="1">{"Income (All hidden)",#N/A,FALSE,"Income";"EPS (All Hidden)",#N/A,FALSE,"EPS";"EPS (All Hidden)",#N/A,FALSE,"CashFlow";"Quarterly (Last, Current and Next)",#N/A,FALSE,"Quarterly"}</definedName>
    <definedName name="NTRHBGFVE" localSheetId="73" hidden="1">{#N/A,#N/A,FALSE,"Finale1";#N/A,#N/A,FALSE,"Finale2";#N/A,#N/A,FALSE,"peiodisch1";#N/A,#N/A,FALSE,"periodisch2";#N/A,#N/A,FALSE,"Aktiv";#N/A,#N/A,FALSE,"Passiv";#N/A,#N/A,FALSE,"D-Bestand";#N/A,#N/A,FALSE,"D-Zins"}</definedName>
    <definedName name="NTRHBGFVE" hidden="1">{#N/A,#N/A,FALSE,"Finale1";#N/A,#N/A,FALSE,"Finale2";#N/A,#N/A,FALSE,"peiodisch1";#N/A,#N/A,FALSE,"periodisch2";#N/A,#N/A,FALSE,"Aktiv";#N/A,#N/A,FALSE,"Passiv";#N/A,#N/A,FALSE,"D-Bestand";#N/A,#N/A,FALSE,"D-Zins"}</definedName>
    <definedName name="NTRP4642_Pack_Cost">#REF!</definedName>
    <definedName name="NTRP4642_Packs">#REF!</definedName>
    <definedName name="NTYBRGV" localSheetId="73" hidden="1">{#N/A,#N/A,FALSE,"Calculator"}</definedName>
    <definedName name="NTYBRGV" hidden="1">{#N/A,#N/A,FALSE,"Calculator"}</definedName>
    <definedName name="NTYHBRFVEDCW"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YHBRFVEDCW"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NTYHBRGFV" localSheetId="73" hidden="1">{#N/A,#N/A,FALSE,"DATA";#N/A,#N/A,FALSE,"BS";#N/A,#N/A,FALSE,"P&amp;L";#N/A,#N/A,FALSE,"stat.con.";#N/A,#N/A,FALSE,"Average";#N/A,#N/A,FALSE,"Zusatz1";#N/A,#N/A,FALSE,"Konzern";#N/A,#N/A,FALSE,"BIS 1";#N/A,#N/A,FALSE,"BIS-Assets";#N/A,#N/A,FALSE,"BIS 2"}</definedName>
    <definedName name="NTYHBRGFV" hidden="1">{#N/A,#N/A,FALSE,"DATA";#N/A,#N/A,FALSE,"BS";#N/A,#N/A,FALSE,"P&amp;L";#N/A,#N/A,FALSE,"stat.con.";#N/A,#N/A,FALSE,"Average";#N/A,#N/A,FALSE,"Zusatz1";#N/A,#N/A,FALSE,"Konzern";#N/A,#N/A,FALSE,"BIS 1";#N/A,#N/A,FALSE,"BIS-Assets";#N/A,#N/A,FALSE,"BIS 2"}</definedName>
    <definedName name="NTYHBRGFVEDCWXSQ" localSheetId="73" hidden="1">{#N/A,#N/A,FALSE,"Calculator"}</definedName>
    <definedName name="NTYHBRGFVEDCWXSQ" hidden="1">{#N/A,#N/A,FALSE,"Calculator"}</definedName>
    <definedName name="NTYRB" localSheetId="73" hidden="1">{#N/A,#N/A,FALSE,"Calculator"}</definedName>
    <definedName name="NTYRB" hidden="1">{#N/A,#N/A,FALSE,"Calculator"}</definedName>
    <definedName name="nubub" localSheetId="73" hidden="1">{"Headcount Worksheet",#N/A,FALSE,"HEADCOUNT"}</definedName>
    <definedName name="nubub" hidden="1">{"Headcount Worksheet",#N/A,FALSE,"HEADCOUNT"}</definedName>
    <definedName name="nuev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ev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Num">#REF!</definedName>
    <definedName name="NUM_PERIODS">#REF!</definedName>
    <definedName name="Num_Pmt_Per_Year">#REF!</definedName>
    <definedName name="Number_of_Payments" localSheetId="73">MATCH(0.01,End_Bal,-1)+1</definedName>
    <definedName name="Number_of_Payments">MATCH(0.01,End_Bal,-1)+1</definedName>
    <definedName name="NUPM">#REF!</definedName>
    <definedName name="NvsAnswerCol">"[DR_160415_160417_LQP_BS.xls]JRNLLAYOUT!$A$4:$A$141"</definedName>
    <definedName name="NvsASD">"V2012-12-31"</definedName>
    <definedName name="NvsAutoDrillOk">"VN"</definedName>
    <definedName name="NvsDateToNumber">"Y"</definedName>
    <definedName name="NvsElapsedTime">0.00020833333110204</definedName>
    <definedName name="NvsEndDate">TODAY()</definedName>
    <definedName name="NvsEndTime">41499.368587963</definedName>
    <definedName name="NvsInstLang">"VENG"</definedName>
    <definedName name="NvsInstSpec">"%,FOPERATING_UNIT,TRESP_CENT_WPSC,NWESTON"</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"V2010-10-01"</definedName>
    <definedName name="NvsPanelSetid">"VMODEL"</definedName>
    <definedName name="NvsParentRef">"'[2006-12-BLACKSTONE BS.xls]Sheet1'!$CJ$439"</definedName>
    <definedName name="NvsReqBU">"V3000"</definedName>
    <definedName name="NvsReqBUOnly">"VY"</definedName>
    <definedName name="NvsStyleNme">"LaQuintaTB.xls"</definedName>
    <definedName name="NvsTransLed">"VN"</definedName>
    <definedName name="NvsTreeASD">"V2013-01-08"</definedName>
    <definedName name="NvsValTbl.ACCOUNT">"GL_ACCOUNT_TBL"</definedName>
    <definedName name="NvsValTbl.BOOK_CODE">"BOOK_CODE_TBL"</definedName>
    <definedName name="NvsValTbl.BUSINESS_UNIT">"BUS_UNIT_TBL_FS"</definedName>
    <definedName name="NvsValTbl.C_REG_ACCT">"C_REG_ACCT_TBL"</definedName>
    <definedName name="NvsValTbl.CURRENCY_CD">"CURRENCY_CD_TBL"</definedName>
    <definedName name="NvsValTbl.DEPTID">"DEPARTMENT_TBL"</definedName>
    <definedName name="NvsValTbl.DEPTID_SUM">"CB_S_DEPTID_VW"</definedName>
    <definedName name="NvsValTbl.OPERATING_UNIT">"OPERUNIT_ALL_VW"</definedName>
    <definedName name="NvsValTbl.PRODUCT">"PRODUCT_TBL"</definedName>
    <definedName name="NvsValTbl.SCENARIO">"BD_SCENARIO_TBL"</definedName>
    <definedName name="NvsValTbl.SUBLEDGER_CODE">"PROGRAM_TBL"</definedName>
    <definedName name="nwr" localSheetId="73" hidden="1">{#N/A,#N/A,FALSE,"GERAL";#N/A,#N/A,FALSE,"012-96";#N/A,#N/A,FALSE,"018-96";#N/A,#N/A,FALSE,"027-96";#N/A,#N/A,FALSE,"059-96";#N/A,#N/A,FALSE,"076-96";#N/A,#N/A,FALSE,"019-97";#N/A,#N/A,FALSE,"021-97";#N/A,#N/A,FALSE,"022-97";#N/A,#N/A,FALSE,"028-97"}</definedName>
    <definedName name="nwr" hidden="1">{#N/A,#N/A,FALSE,"GERAL";#N/A,#N/A,FALSE,"012-96";#N/A,#N/A,FALSE,"018-96";#N/A,#N/A,FALSE,"027-96";#N/A,#N/A,FALSE,"059-96";#N/A,#N/A,FALSE,"076-96";#N/A,#N/A,FALSE,"019-97";#N/A,#N/A,FALSE,"021-97";#N/A,#N/A,FALSE,"022-97";#N/A,#N/A,FALSE,"028-97"}</definedName>
    <definedName name="ny" localSheetId="73" hidden="1">{"Results Worksheets",#N/A,FALSE,"RESULTS"}</definedName>
    <definedName name="ny" hidden="1">{"Results Worksheets",#N/A,FALSE,"RESULTS"}</definedName>
    <definedName name="o" localSheetId="73" hidden="1">{#N/A,#N/A,FALSE,"Actual";#N/A,#N/A,FALSE,"Management Report 2";#N/A,#N/A,FALSE,"Management Report 3";#N/A,#N/A,FALSE,"Ergebnis";#N/A,#N/A,FALSE,"Summary";#N/A,#N/A,FALSE,"Konrzern";#N/A,#N/A,FALSE,"Abweichung Budget-Actuell"}</definedName>
    <definedName name="o" hidden="1">{#N/A,#N/A,FALSE,"Actual";#N/A,#N/A,FALSE,"Management Report 2";#N/A,#N/A,FALSE,"Management Report 3";#N/A,#N/A,FALSE,"Ergebnis";#N/A,#N/A,FALSE,"Summary";#N/A,#N/A,FALSE,"Konrzern";#N/A,#N/A,FALSE,"Abweichung Budget-Actuell"}</definedName>
    <definedName name="o_1" localSheetId="73" hidden="1">{#N/A,#N/A,FALSE,"Actual";#N/A,#N/A,FALSE,"Management Report 2";#N/A,#N/A,FALSE,"Management Report 3";#N/A,#N/A,FALSE,"Ergebnis";#N/A,#N/A,FALSE,"Summary";#N/A,#N/A,FALSE,"Konrzern";#N/A,#N/A,FALSE,"Abweichung Budget-Actuell"}</definedName>
    <definedName name="o_1" hidden="1">{#N/A,#N/A,FALSE,"Actual";#N/A,#N/A,FALSE,"Management Report 2";#N/A,#N/A,FALSE,"Management Report 3";#N/A,#N/A,FALSE,"Ergebnis";#N/A,#N/A,FALSE,"Summary";#N/A,#N/A,FALSE,"Konrzern";#N/A,#N/A,FALSE,"Abweichung Budget-Actuell"}</definedName>
    <definedName name="o_2" localSheetId="73" hidden="1">{#N/A,#N/A,FALSE,"Actual";#N/A,#N/A,FALSE,"Management Report 2";#N/A,#N/A,FALSE,"Management Report 3";#N/A,#N/A,FALSE,"Ergebnis";#N/A,#N/A,FALSE,"Summary";#N/A,#N/A,FALSE,"Konrzern";#N/A,#N/A,FALSE,"Abweichung Budget-Actuell"}</definedName>
    <definedName name="o_2" hidden="1">{#N/A,#N/A,FALSE,"Actual";#N/A,#N/A,FALSE,"Management Report 2";#N/A,#N/A,FALSE,"Management Report 3";#N/A,#N/A,FALSE,"Ergebnis";#N/A,#N/A,FALSE,"Summary";#N/A,#N/A,FALSE,"Konrzern";#N/A,#N/A,FALSE,"Abweichung Budget-Actuell"}</definedName>
    <definedName name="o_3" localSheetId="73" hidden="1">{#N/A,#N/A,FALSE,"Actual";#N/A,#N/A,FALSE,"Management Report 2";#N/A,#N/A,FALSE,"Management Report 3";#N/A,#N/A,FALSE,"Ergebnis";#N/A,#N/A,FALSE,"Summary";#N/A,#N/A,FALSE,"Konrzern";#N/A,#N/A,FALSE,"Abweichung Budget-Actuell"}</definedName>
    <definedName name="o_3" hidden="1">{#N/A,#N/A,FALSE,"Actual";#N/A,#N/A,FALSE,"Management Report 2";#N/A,#N/A,FALSE,"Management Report 3";#N/A,#N/A,FALSE,"Ergebnis";#N/A,#N/A,FALSE,"Summary";#N/A,#N/A,FALSE,"Konrzern";#N/A,#N/A,FALSE,"Abweichung Budget-Actuell"}</definedName>
    <definedName name="O_FV">#REF!</definedName>
    <definedName name="O_FV_FIBER">#REF!</definedName>
    <definedName name="O_FV_LQA">#REF!</definedName>
    <definedName name="OA">#REF!</definedName>
    <definedName name="OA_Dues">#REF!</definedName>
    <definedName name="oaipysdf" hidden="1">#REF!</definedName>
    <definedName name="OBJETO">#REF!</definedName>
    <definedName name="oc">#REF!</definedName>
    <definedName name="OC_12">#REF!</definedName>
    <definedName name="OC_12_2">#REF!</definedName>
    <definedName name="OC_12_3">#REF!</definedName>
    <definedName name="OC_3">#REF!</definedName>
    <definedName name="OC_3_2">#REF!</definedName>
    <definedName name="OC_3_3">#REF!</definedName>
    <definedName name="OC3Hex">#REF!</definedName>
    <definedName name="OC3Quad">#REF!</definedName>
    <definedName name="OC48Dual">#REF!</definedName>
    <definedName name="OC48Single">#REF!</definedName>
    <definedName name="ocase">#REF!</definedName>
    <definedName name="Occ_Table">#REF!</definedName>
    <definedName name="OccRF_Table">#REF!</definedName>
    <definedName name="OCNIS_Y1dms">#REF!</definedName>
    <definedName name="OCNIS_Y1suc">#REF!</definedName>
    <definedName name="OCNIS_Y2dms">#REF!</definedName>
    <definedName name="OCNIS_Y2suc">#REF!</definedName>
    <definedName name="OCNIS_Y3dms">#REF!</definedName>
    <definedName name="OCNIS_Y3suc">#REF!</definedName>
    <definedName name="OCNIS_Y4dms">#REF!</definedName>
    <definedName name="OCNIS_Y4suc">#REF!</definedName>
    <definedName name="OCNIS_Y5dms">#REF!</definedName>
    <definedName name="OCNIS_Y5suc">#REF!</definedName>
    <definedName name="oct" localSheetId="73" hidden="1">{#N/A,#N/A,FALSE,"TOTFINAL";#N/A,#N/A,FALSE,"FINPLAN";#N/A,#N/A,FALSE,"TOTMOTADJ";#N/A,#N/A,FALSE,"tieEQ";#N/A,#N/A,FALSE,"G";#N/A,#N/A,FALSE,"ELIMS";#N/A,#N/A,FALSE,"NEXTEL ADJ";#N/A,#N/A,FALSE,"MIMS";#N/A,#N/A,FALSE,"LMPS";#N/A,#N/A,FALSE,"CNSS";#N/A,#N/A,FALSE,"CSS";#N/A,#N/A,FALSE,"MCG";#N/A,#N/A,FALSE,"AECS";#N/A,#N/A,FALSE,"SPS";#N/A,#N/A,FALSE,"CORP"}</definedName>
    <definedName name="oct" hidden="1">{#N/A,#N/A,FALSE,"TOTFINAL";#N/A,#N/A,FALSE,"FINPLAN";#N/A,#N/A,FALSE,"TOTMOTADJ";#N/A,#N/A,FALSE,"tieEQ";#N/A,#N/A,FALSE,"G";#N/A,#N/A,FALSE,"ELIMS";#N/A,#N/A,FALSE,"NEXTEL ADJ";#N/A,#N/A,FALSE,"MIMS";#N/A,#N/A,FALSE,"LMPS";#N/A,#N/A,FALSE,"CNSS";#N/A,#N/A,FALSE,"CSS";#N/A,#N/A,FALSE,"MCG";#N/A,#N/A,FALSE,"AECS";#N/A,#N/A,FALSE,"SPS";#N/A,#N/A,FALSE,"CORP"}</definedName>
    <definedName name="Octubre" localSheetId="73" hidden="1">{#N/A,#N/A,FALSE,"Hip.Bas";#N/A,#N/A,FALSE,"ventas";#N/A,#N/A,FALSE,"ingre-Año";#N/A,#N/A,FALSE,"ventas-Año";#N/A,#N/A,FALSE,"Costepro";#N/A,#N/A,FALSE,"inversion";#N/A,#N/A,FALSE,"personal";#N/A,#N/A,FALSE,"Gastos-V";#N/A,#N/A,FALSE,"Circulante";#N/A,#N/A,FALSE,"CONSOLI";#N/A,#N/A,FALSE,"Es-Fin";#N/A,#N/A,FALSE,"Margen-P"}</definedName>
    <definedName name="Octubre" hidden="1">{#N/A,#N/A,FALSE,"Hip.Bas";#N/A,#N/A,FALSE,"ventas";#N/A,#N/A,FALSE,"ingre-Año";#N/A,#N/A,FALSE,"ventas-Año";#N/A,#N/A,FALSE,"Costepro";#N/A,#N/A,FALSE,"inversion";#N/A,#N/A,FALSE,"personal";#N/A,#N/A,FALSE,"Gastos-V";#N/A,#N/A,FALSE,"Circulante";#N/A,#N/A,FALSE,"CONSOLI";#N/A,#N/A,FALSE,"Es-Fin";#N/A,#N/A,FALSE,"Margen-P"}</definedName>
    <definedName name="od" localSheetId="73" hidden="1">{"Results Worksheets",#N/A,FALSE,"RESULTS"}</definedName>
    <definedName name="od" hidden="1">{"Results Worksheets",#N/A,FALSE,"RESULTS"}</definedName>
    <definedName name="odb">#REF!</definedName>
    <definedName name="OEMCost">#REF!</definedName>
    <definedName name="OEMCostY2">#REF!</definedName>
    <definedName name="OEMCostY3">#REF!</definedName>
    <definedName name="OEMCostY4">#REF!</definedName>
    <definedName name="OEMCostY5">#REF!</definedName>
    <definedName name="OEMListPrice">#REF!</definedName>
    <definedName name="OEMNetPrice">#REF!</definedName>
    <definedName name="OEMPrice">#REF!</definedName>
    <definedName name="OFA">#REF!</definedName>
    <definedName name="Off_Exp">#REF!</definedName>
    <definedName name="Off_Peak">#REF!</definedName>
    <definedName name="Office_Expense">#REF!</definedName>
    <definedName name="Office_Link_Assignments">#REF!</definedName>
    <definedName name="Office_Sal">#REF!</definedName>
    <definedName name="Offpeak_land_by_time">#REF!</definedName>
    <definedName name="OFJGIQ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FJGIQ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G">#REF!</definedName>
    <definedName name="oh">#REF!</definedName>
    <definedName name="OH_EDW">#REF!</definedName>
    <definedName name="oh_sum" localSheetId="73" hidden="1">{#N/A,#N/A,FALSE,"PRO FORMA FINANCIALS"}</definedName>
    <definedName name="oh_sum" hidden="1">{#N/A,#N/A,FALSE,"PRO FORMA FINANCIALS"}</definedName>
    <definedName name="oh_sum1" localSheetId="73" hidden="1">{#N/A,#N/A,FALSE,"PRO FORMA FINANCIALS"}</definedName>
    <definedName name="oh_sum1" hidden="1">{#N/A,#N/A,FALSE,"PRO FORMA FINANCIALS"}</definedName>
    <definedName name="oi"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oi"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ói" localSheetId="73" hidden="1">{"Others",#N/A,TRUE,"OTHERS";"Análisis Ingresos por Familia","HojaI",TRUE,"MDFeb97";"Análisis Ingresos por Marca","HojaII",TRUE,"MDFeb97";"Costos y Desvíos por Marca","HojaIII",TRUE,"MDFeb97";"Control de Costos","HojaIV",TRUE,"MDFeb97"}</definedName>
    <definedName name="ói" hidden="1">{"Others",#N/A,TRUE,"OTHERS";"Análisis Ingresos por Familia","HojaI",TRUE,"MDFeb97";"Análisis Ingresos por Marca","HojaII",TRUE,"MDFeb97";"Costos y Desvíos por Marca","HojaIII",TRUE,"MDFeb97";"Control de Costos","HojaIV",TRUE,"MDFeb97"}</definedName>
    <definedName name="oio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oioioioioi" localSheetId="73" hidden="1">{"Pound Sterling",#N/A,TRUE,"PPD";"Pound Sterling",#N/A,TRUE,"Anaquest";"Pound Sterling",#N/A,TRUE,"Delta";"Pound Sterling",#N/A,TRUE,"INO"}</definedName>
    <definedName name="oioioioioi" hidden="1">{"Pound Sterling",#N/A,TRUE,"PPD";"Pound Sterling",#N/A,TRUE,"Anaquest";"Pound Sterling",#N/A,TRUE,"Delta";"Pound Sterling",#N/A,TRUE,"INO"}</definedName>
    <definedName name="oioioioioioio" localSheetId="73" hidden="1">{"Sum WW A",#N/A,FALSE,"FY95SLS";"Sum WW B",#N/A,FALSE,"FY95SLS";"Sum US A",#N/A,FALSE,"FY95SLS";"Sum US B",#N/A,FALSE,"FY95SLS";"Sum US Bocg",#N/A,FALSE,"FY95SLS";"Sum Can A",#N/A,FALSE,"FY95SLS";"Sum Can B",#N/A,FALSE,"FY95SLS";"Sum Europe",#N/A,FALSE,"FY95SLS";"Sum Row",#N/A,FALSE,"FY95SLS"}</definedName>
    <definedName name="oioioioioioio" hidden="1">{"Sum WW A",#N/A,FALSE,"FY95SLS";"Sum WW B",#N/A,FALSE,"FY95SLS";"Sum US A",#N/A,FALSE,"FY95SLS";"Sum US B",#N/A,FALSE,"FY95SLS";"Sum US Bocg",#N/A,FALSE,"FY95SLS";"Sum Can A",#N/A,FALSE,"FY95SLS";"Sum Can B",#N/A,FALSE,"FY95SLS";"Sum Europe",#N/A,FALSE,"FY95SLS";"Sum Row",#N/A,FALSE,"FY95SLS"}</definedName>
    <definedName name="oip" localSheetId="73" hidden="1">{#N/A,#N/A,FALSE,"Aging Summary";#N/A,#N/A,FALSE,"Ratio Analysis";#N/A,#N/A,FALSE,"Test 120 Day Accts";#N/A,#N/A,FALSE,"Tickmarks"}</definedName>
    <definedName name="oip" hidden="1">{#N/A,#N/A,FALSE,"Aging Summary";#N/A,#N/A,FALSE,"Ratio Analysis";#N/A,#N/A,FALSE,"Test 120 Day Accts";#N/A,#N/A,FALSE,"Tickmarks"}</definedName>
    <definedName name="oiu" localSheetId="73" hidden="1">{#N/A,#N/A,FALSE,"Aging Summary";#N/A,#N/A,FALSE,"Ratio Analysis";#N/A,#N/A,FALSE,"Test 120 Day Accts";#N/A,#N/A,FALSE,"Tickmarks"}</definedName>
    <definedName name="oiu" hidden="1">{#N/A,#N/A,FALSE,"Aging Summary";#N/A,#N/A,FALSE,"Ratio Analysis";#N/A,#N/A,FALSE,"Test 120 Day Accts";#N/A,#N/A,FALSE,"Tickmarks"}</definedName>
    <definedName name="oiuu" localSheetId="73" hidden="1">{#N/A,#N/A,FALSE,"Aging Summary";#N/A,#N/A,FALSE,"Ratio Analysis";#N/A,#N/A,FALSE,"Test 120 Day Accts";#N/A,#N/A,FALSE,"Tickmarks"}</definedName>
    <definedName name="oiuu" hidden="1">{#N/A,#N/A,FALSE,"Aging Summary";#N/A,#N/A,FALSE,"Ratio Analysis";#N/A,#N/A,FALSE,"Test 120 Day Accts";#N/A,#N/A,FALSE,"Tickmarks"}</definedName>
    <definedName name="OJJSML"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JJSML"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OK" localSheetId="73" hidden="1">{#N/A,#N/A,FALSE,"Cover";#N/A,#N/A,FALSE,"LUMI";#N/A,#N/A,FALSE,"COMD";#N/A,#N/A,FALSE,"Valuation";#N/A,#N/A,FALSE,"Assumptions";#N/A,#N/A,FALSE,"Pooling";#N/A,#N/A,FALSE,"BalanceSheet"}</definedName>
    <definedName name="OK" hidden="1">{#N/A,#N/A,FALSE,"Cover";#N/A,#N/A,FALSE,"LUMI";#N/A,#N/A,FALSE,"COMD";#N/A,#N/A,FALSE,"Valuation";#N/A,#N/A,FALSE,"Assumptions";#N/A,#N/A,FALSE,"Pooling";#N/A,#N/A,FALSE,"BalanceSheet"}</definedName>
    <definedName name="okay" hidden="1">#REF!</definedName>
    <definedName name="okk" localSheetId="73" hidden="1">{"Cover",#N/A,FALSE,"Cover";"Summary",#N/A,FALSE,"Summarpage"}</definedName>
    <definedName name="okk" hidden="1">{"Cover",#N/A,FALSE,"Cover";"Summary",#N/A,FALSE,"Summarpage"}</definedName>
    <definedName name="ol" localSheetId="73" hidden="1">{#N/A,#N/A,FALSE,"L&amp;M Performance";#N/A,#N/A,FALSE,"Brand Performance";#N/A,#N/A,FALSE,"Marlboro Performance"}</definedName>
    <definedName name="ol" hidden="1">{#N/A,#N/A,FALSE,"L&amp;M Performance";#N/A,#N/A,FALSE,"Brand Performance";#N/A,#N/A,FALSE,"Marlboro Performance"}</definedName>
    <definedName name="OL_CK_MKT">#REF!</definedName>
    <definedName name="OL_CK_SHO">#REF!</definedName>
    <definedName name="OL_SCHED">#REF!</definedName>
    <definedName name="old" hidden="1">#REF!</definedName>
    <definedName name="old.augflsh" localSheetId="73" hidden="1">{"PG1",#N/A,FALSE,"AugFlashTemplate";"PG2",#N/A,FALSE,"AugFlashTemplate"}</definedName>
    <definedName name="old.augflsh" hidden="1">{"PG1",#N/A,FALSE,"AugFlashTemplate";"PG2",#N/A,FALSE,"AugFlashTemplate"}</definedName>
    <definedName name="old_1" hidden="1">#REF!</definedName>
    <definedName name="oldcalculation" localSheetId="73" hidden="1">{#N/A,#N/A,FALSE,"A";#N/A,#N/A,FALSE,"B"}</definedName>
    <definedName name="oldcalculation" hidden="1">{#N/A,#N/A,FALSE,"A";#N/A,#N/A,FALSE,"B"}</definedName>
    <definedName name="oldkey1" hidden="1">#REF!</definedName>
    <definedName name="oldsort" hidden="1">#REF!</definedName>
    <definedName name="oloa" localSheetId="73" hidden="1">{#N/A,#N/A,TRUE,"GRAND TOTAL";#N/A,#N/A,TRUE,"SAM'S";#N/A,#N/A,TRUE,"SUPERCENTER";#N/A,#N/A,TRUE,"MEXICO";#N/A,#N/A,TRUE,"FOOD";#N/A,#N/A,TRUE,"TOTAL WITHOUT CIFRA TAB"}</definedName>
    <definedName name="oloa" hidden="1">{#N/A,#N/A,TRUE,"GRAND TOTAL";#N/A,#N/A,TRUE,"SAM'S";#N/A,#N/A,TRUE,"SUPERCENTER";#N/A,#N/A,TRUE,"MEXICO";#N/A,#N/A,TRUE,"FOOD";#N/A,#N/A,TRUE,"TOTAL WITHOUT CIFRA TAB"}</definedName>
    <definedName name="ololo">#REF!</definedName>
    <definedName name="OLPriceDecision">#REF!</definedName>
    <definedName name="OLPropRevDecision">#REF!</definedName>
    <definedName name="OLVolDecision">#REF!</definedName>
    <definedName name="OM_FPA_EDW">#REF!</definedName>
    <definedName name="omoal">#REF!</definedName>
    <definedName name="ON">#REF!</definedName>
    <definedName name="ON_CONSTRUCTION">#REF!</definedName>
    <definedName name="Oncor">#REF!</definedName>
    <definedName name="Oncor_Exp">#REF!</definedName>
    <definedName name="one" hidden="1">#REF!,#REF!</definedName>
    <definedName name="onea">#REF!</definedName>
    <definedName name="oneb">#REF!</definedName>
    <definedName name="onnet">#REF!</definedName>
    <definedName name="onswitch">#REF!</definedName>
    <definedName name="oo" localSheetId="73" hidden="1">{"RESULTADOS REAIS",#N/A,FALSE,"Dem.Res.R$";"RESULTADOS DOLARES",#N/A,FALSE,"Dem.Res.US$";"PERCENTUAIS REAIS",#N/A,FALSE,"Percentuais R$";"PERCENTUAIS DOLARES",#N/A,FALSE,"Percentuais US$"}</definedName>
    <definedName name="oo" hidden="1">{"RESULTADOS REAIS",#N/A,FALSE,"Dem.Res.R$";"RESULTADOS DOLARES",#N/A,FALSE,"Dem.Res.US$";"PERCENTUAIS REAIS",#N/A,FALSE,"Percentuais R$";"PERCENTUAIS DOLARES",#N/A,FALSE,"Percentuais US$"}</definedName>
    <definedName name="oo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oo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oooo" hidden="1">#REF!</definedName>
    <definedName name="OOOOO"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OOO"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oopop"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opop"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OP" localSheetId="73" hidden="1">{#N/A,#N/A,FALSE,"Operations";#N/A,#N/A,FALSE,"Financials"}</definedName>
    <definedName name="OP" hidden="1">{#N/A,#N/A,FALSE,"Operations";#N/A,#N/A,FALSE,"Financials"}</definedName>
    <definedName name="op_adic">#REF!</definedName>
    <definedName name="OPC">#REF!</definedName>
    <definedName name="opcase">#REF!</definedName>
    <definedName name="opcase1">#REF!</definedName>
    <definedName name="opcase2">#REF!</definedName>
    <definedName name="opcase3">#REF!</definedName>
    <definedName name="opcase4">#REF!</definedName>
    <definedName name="OPE_2">#REF!</definedName>
    <definedName name="OPE_3">#REF!</definedName>
    <definedName name="OPENPRICE" hidden="1">"OPENPRICE"</definedName>
    <definedName name="OPER_INC" hidden="1">"OPER_INC"</definedName>
    <definedName name="Operating_Toggle">#REF!</definedName>
    <definedName name="OPIS_FACTOR">#REF!</definedName>
    <definedName name="OPIS_PRICE">#REF!</definedName>
    <definedName name="OPIS_PRICE_FACTOR">#REF!</definedName>
    <definedName name="OPL">#REF!</definedName>
    <definedName name="opoiy" localSheetId="73" hidden="1">{"Sum WW A",#N/A,FALSE,"FY95SLS";"Sum WW B",#N/A,FALSE,"FY95SLS";"Sum US A",#N/A,FALSE,"FY95SLS";"Sum US B",#N/A,FALSE,"FY95SLS";"Sum US Bocg",#N/A,FALSE,"FY95SLS";"Sum Can A",#N/A,FALSE,"FY95SLS";"Sum Can B",#N/A,FALSE,"FY95SLS";"Sum Europe",#N/A,FALSE,"FY95SLS";"Sum Row",#N/A,FALSE,"FY95SLS"}</definedName>
    <definedName name="opoiy" hidden="1">{"Sum WW A",#N/A,FALSE,"FY95SLS";"Sum WW B",#N/A,FALSE,"FY95SLS";"Sum US A",#N/A,FALSE,"FY95SLS";"Sum US B",#N/A,FALSE,"FY95SLS";"Sum US Bocg",#N/A,FALSE,"FY95SLS";"Sum Can A",#N/A,FALSE,"FY95SLS";"Sum Can B",#N/A,FALSE,"FY95SLS";"Sum Europe",#N/A,FALSE,"FY95SLS";"Sum Row",#N/A,FALSE,"FY95SLS"}</definedName>
    <definedName name="opopop" localSheetId="73" hidden="1">{#N/A,#N/A,TRUE,"index";#N/A,#N/A,TRUE,"Summary";#N/A,#N/A,TRUE,"Continuing Business";#N/A,#N/A,TRUE,"Disposals";#N/A,#N/A,TRUE,"Acquisitions";#N/A,#N/A,TRUE,"Actual &amp; Plan Reconciliation"}</definedName>
    <definedName name="opopop" hidden="1">{#N/A,#N/A,TRUE,"index";#N/A,#N/A,TRUE,"Summary";#N/A,#N/A,TRUE,"Continuing Business";#N/A,#N/A,TRUE,"Disposals";#N/A,#N/A,TRUE,"Acquisitions";#N/A,#N/A,TRUE,"Actual &amp; Plan Reconciliation"}</definedName>
    <definedName name="opopopopopo" localSheetId="73" hidden="1">{"Units A",#N/A,FALSE,"FY95SLS";"Units B",#N/A,FALSE,"FY95SLS"}</definedName>
    <definedName name="opopopopopo" hidden="1">{"Units A",#N/A,FALSE,"FY95SLS";"Units B",#N/A,FALSE,"FY95SLS"}</definedName>
    <definedName name="OpportunityCost" localSheetId="27">'C-11'!#REF!</definedName>
    <definedName name="OpportunityCost" localSheetId="1">#REF!</definedName>
    <definedName name="OpportunityCost">[14]Dashboard!$C$2</definedName>
    <definedName name="OPR">#REF!</definedName>
    <definedName name="Option_Proceeds">#REF!</definedName>
    <definedName name="OptionHide">#REF!</definedName>
    <definedName name="OptionPrice1">#REF!</definedName>
    <definedName name="OptionPrice2">#REF!</definedName>
    <definedName name="OptionPrice3">#REF!</definedName>
    <definedName name="OptionPrice4">#REF!</definedName>
    <definedName name="OptionPrice5">#REF!</definedName>
    <definedName name="OptionProceeds">#REF!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ptions1">#REF!</definedName>
    <definedName name="Options2">#REF!</definedName>
    <definedName name="Options3">#REF!</definedName>
    <definedName name="Options4">#REF!</definedName>
    <definedName name="Options5">#REF!</definedName>
    <definedName name="OptionsToggle">#REF!</definedName>
    <definedName name="or"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Orders" localSheetId="73" hidden="1">{#N/A,#N/A,FALSE,"Presentation by Unit";#N/A,#N/A,FALSE,"Presentation by BD";#N/A,#N/A,FALSE,"Presentation Split by Biggest U";#N/A,#N/A,FALSE,"Presentation Split by Area";#N/A,#N/A,FALSE,"Presentation Split by BD"}</definedName>
    <definedName name="Orders" hidden="1">{#N/A,#N/A,FALSE,"Presentation by Unit";#N/A,#N/A,FALSE,"Presentation by BD";#N/A,#N/A,FALSE,"Presentation Split by Biggest U";#N/A,#N/A,FALSE,"Presentation Split by Area";#N/A,#N/A,FALSE,"Presentation Split by BD"}</definedName>
    <definedName name="ORIENTATION_">#REF!</definedName>
    <definedName name="ORIENTATION1">#REF!</definedName>
    <definedName name="OriginalContract">#REF!</definedName>
    <definedName name="ORSF">#REF!</definedName>
    <definedName name="OSD_Detail">#REF!</definedName>
    <definedName name="otbb" localSheetId="73" hidden="1">IF(NOT(ISERROR(otb*1)),otb*1,otb)</definedName>
    <definedName name="otbb" localSheetId="5" hidden="1">IF(NOT(ISERROR(otb*1)),otb*1,otb)</definedName>
    <definedName name="otbb" hidden="1">IF(NOT(ISERROR(otb*1)),otb*1,otb)</definedName>
    <definedName name="Other">#REF!</definedName>
    <definedName name="OTHER__ASSETS___Breakdown">#REF!</definedName>
    <definedName name="OTHER_ASSETS" hidden="1">"OTHER_ASSETS"</definedName>
    <definedName name="OTHER_CURRENT_ASSETS" hidden="1">"OTHER_CURRENT_ASSETS"</definedName>
    <definedName name="OTHER_CURRENT_LIAB" hidden="1">"OTHER_CURRENT_LIAB"</definedName>
    <definedName name="OTHER_EARNING" hidden="1">"OTHER_EARNING"</definedName>
    <definedName name="OTHER_EQUITY" hidden="1">"OTHER_EQUITY"</definedName>
    <definedName name="Other_Exp">#REF!</definedName>
    <definedName name="OTHER_INVESTING" hidden="1">"OTHER_INVESTING"</definedName>
    <definedName name="OTHER_LIAB" hidden="1">"OTHER_LIAB"</definedName>
    <definedName name="OTHER_LIABILITIES__CALCULOS_ADICIONALES">#REF!</definedName>
    <definedName name="OTHER_LONG_TERM" hidden="1">"OTHER_LONG_TERM"</definedName>
    <definedName name="OTHER_NET" hidden="1">"OTHER_NET"</definedName>
    <definedName name="OTHER_OPER" hidden="1">"OTHER_OPER"</definedName>
    <definedName name="Other_PL">#REF!</definedName>
    <definedName name="OTHER_RECEIV" hidden="1">"OTHER_RECEIV"</definedName>
    <definedName name="Other_Rev">#REF!</definedName>
    <definedName name="Other_Revenue">#REF!</definedName>
    <definedName name="Other_Services_Revenue">#REF!</definedName>
    <definedName name="Other2">#REF!</definedName>
    <definedName name="other33" localSheetId="73" hidden="1">{#N/A,#N/A,FALSE,"Pharm";#N/A,#N/A,FALSE,"WWCM"}</definedName>
    <definedName name="other33" hidden="1">{#N/A,#N/A,FALSE,"Pharm";#N/A,#N/A,FALSE,"WWCM"}</definedName>
    <definedName name="OtherA">#REF!</definedName>
    <definedName name="OtherB">#REF!</definedName>
    <definedName name="otherc">#REF!</definedName>
    <definedName name="OtherComments.pid">#REF!</definedName>
    <definedName name="OtherCost">#REF!</definedName>
    <definedName name="OtherCostY2">#REF!</definedName>
    <definedName name="OtherCostY3">#REF!</definedName>
    <definedName name="OtherCostY4">#REF!</definedName>
    <definedName name="OtherCostY5">#REF!</definedName>
    <definedName name="OtherCurrency">#REF!</definedName>
    <definedName name="OtherCurrentAssets">#REF!</definedName>
    <definedName name="OtherCurrentLiabilities">#REF!</definedName>
    <definedName name="OtherExchangeRate">#REF!</definedName>
    <definedName name="OtherLabel1">#REF!</definedName>
    <definedName name="OtherLabel2">#REF!</definedName>
    <definedName name="OtherLabel3">#REF!</definedName>
    <definedName name="OtherListPrice">#REF!</definedName>
    <definedName name="OtherLongTermAssets">#REF!</definedName>
    <definedName name="OtherLongTermLiabilities">#REF!</definedName>
    <definedName name="othermar" localSheetId="73" hidden="1">{#N/A,#N/A,FALSE,"Pharm";#N/A,#N/A,FALSE,"WWCM"}</definedName>
    <definedName name="othermar" hidden="1">{#N/A,#N/A,FALSE,"Pharm";#N/A,#N/A,FALSE,"WWCM"}</definedName>
    <definedName name="othername">#REF!</definedName>
    <definedName name="OtherNetPrice">#REF!</definedName>
    <definedName name="OtherNonCashItems">#REF!</definedName>
    <definedName name="OtherNonOperatingExpense">#REF!</definedName>
    <definedName name="OtherOperatingExpense">#REF!</definedName>
    <definedName name="othr">#REF!</definedName>
    <definedName name="OTPs_Distribuidas_CPN">#REF!</definedName>
    <definedName name="OTPs_Distribuidas_CPN1">#REF!</definedName>
    <definedName name="otuor" localSheetId="73" hidden="1">{"Units A",#N/A,FALSE,"FY95SLS";"Units B",#N/A,FALSE,"FY95SLS"}</definedName>
    <definedName name="otuor" hidden="1">{"Units A",#N/A,FALSE,"FY95SLS";"Units B",#N/A,FALSE,"FY95SLS"}</definedName>
    <definedName name="our"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r"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Outage" localSheetId="27">'C-11'!#REF!</definedName>
    <definedName name="Outage" localSheetId="1">#REF!</definedName>
    <definedName name="Outage">[15]Sheet3!$C$5:$C$6</definedName>
    <definedName name="outlook">#REF!</definedName>
    <definedName name="Output">#REF!</definedName>
    <definedName name="Output_mmscf_day">#REF!</definedName>
    <definedName name="OUTPUT10000">#REF!</definedName>
    <definedName name="OUTPUT20000">#REF!</definedName>
    <definedName name="OutputsheetDialogBox">"Edit Box 7"</definedName>
    <definedName name="OUTRA" localSheetId="73" hidden="1">{#N/A,#N/A,FALSE,"GERAL";#N/A,#N/A,FALSE,"012-96";#N/A,#N/A,FALSE,"018-96";#N/A,#N/A,FALSE,"027-96";#N/A,#N/A,FALSE,"059-96";#N/A,#N/A,FALSE,"076-96";#N/A,#N/A,FALSE,"019-97";#N/A,#N/A,FALSE,"021-97";#N/A,#N/A,FALSE,"022-97";#N/A,#N/A,FALSE,"028-97"}</definedName>
    <definedName name="OUTRA" hidden="1">{#N/A,#N/A,FALSE,"GERAL";#N/A,#N/A,FALSE,"012-96";#N/A,#N/A,FALSE,"018-96";#N/A,#N/A,FALSE,"027-96";#N/A,#N/A,FALSE,"059-96";#N/A,#N/A,FALSE,"076-96";#N/A,#N/A,FALSE,"019-97";#N/A,#N/A,FALSE,"021-97";#N/A,#N/A,FALSE,"022-97";#N/A,#N/A,FALSE,"028-97"}</definedName>
    <definedName name="outro" localSheetId="73" hidden="1">{"'comite'!$A$9:$G$44","'comite'!$A$1:$G$6"}</definedName>
    <definedName name="outro" hidden="1">{"'comite'!$A$9:$G$44","'comite'!$A$1:$G$6"}</definedName>
    <definedName name="over_15_years">0.1</definedName>
    <definedName name="Overview_BL1" localSheetId="73"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Overview_BL1" hidden="1">{#N/A,#N/A,FALSE,"Introduction";#N/A,#N/A,FALSE,"ALL BL";#N/A,#N/A,FALSE,"BL1";#N/A,#N/A,FALSE,"01ACRI";#N/A,#N/A,FALSE,"01Amino";#N/A,#N/A,FALSE,"01CEDA";#N/A,#N/A,FALSE,"01COAK";#N/A,#N/A,FALSE,"01EPOX";#N/A,#N/A,FALSE,"01MECO";#N/A,#N/A,FALSE,"01OTRE";#N/A,#N/A,FALSE,"01PHCO";#N/A,#N/A,FALSE,"01PUDI";#N/A,#N/A,FALSE,"01UPCO";#N/A,#N/A,FALSE,"01UVRE";#N/A,#N/A,FALSE,"01WBAK";#N/A,#N/A,FALSE,"BL2";#N/A,#N/A,FALSE,"BL3";#N/A,#N/A,FALSE,"03MESP";#N/A,#N/A,FALSE,"03METE";#N/A,#N/A,FALSE,"03PHTE";#N/A,#N/A,FALSE,"03UPTE";#N/A,#N/A,FALSE,"03SOI";#N/A,#N/A,FALSE,"BL4";#N/A,#N/A,FALSE,"04ADDI";#N/A,#N/A,FALSE,"04SOI"}</definedName>
    <definedName name="OW_CKREG">#REF!</definedName>
    <definedName name="OW_SCHED">#REF!</definedName>
    <definedName name="owner">#REF!</definedName>
    <definedName name="p" hidden="1">#REF!</definedName>
    <definedName name="P.Aparente">#REF!</definedName>
    <definedName name="P.Aparente_2">#REF!</definedName>
    <definedName name="P.Assumptions">#REF!</definedName>
    <definedName name="P.Backup">#REF!</definedName>
    <definedName name="P.BalanceSheet">#REF!</definedName>
    <definedName name="P.Base">#REF!</definedName>
    <definedName name="P.CashFlow">#REF!</definedName>
    <definedName name="P.CloseBalSheet">#REF!</definedName>
    <definedName name="P.ControlPanel">#REF!</definedName>
    <definedName name="p.Covenants" hidden="1">#REF!</definedName>
    <definedName name="p.Covenants_Titles" hidden="1">#REF!</definedName>
    <definedName name="P.Cover">#REF!</definedName>
    <definedName name="p.CreditStats" hidden="1">#REF!</definedName>
    <definedName name="p.DCF" hidden="1">#REF!</definedName>
    <definedName name="p.DCF_Titles" hidden="1">#REF!</definedName>
    <definedName name="P.Debt">#REF!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ncomeStmt">#REF!</definedName>
    <definedName name="P.Inputs">#REF!</definedName>
    <definedName name="P.IntRates">#REF!</definedName>
    <definedName name="p.IRR" hidden="1">#REF!</definedName>
    <definedName name="p.IRR_Titles" hidden="1">#REF!</definedName>
    <definedName name="p.LTM_BS" hidden="1">#REF!</definedName>
    <definedName name="p.LTM_IS" hidden="1">#REF!</definedName>
    <definedName name="p.ratio">#REF!</definedName>
    <definedName name="P.Reatia">#REF!</definedName>
    <definedName name="P.Reatia_2">#REF!</definedName>
    <definedName name="P.Returns">#REF!</definedName>
    <definedName name="p.SP" hidden="1">#REF!</definedName>
    <definedName name="p.Summary" hidden="1">#REF!</definedName>
    <definedName name="p.Summary_Titles" hidden="1">#REF!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#REF!</definedName>
    <definedName name="p_Depr1">#REF!</definedName>
    <definedName name="p_Depr2">#REF!</definedName>
    <definedName name="p_Depr3">#REF!</definedName>
    <definedName name="p_Depr4">#REF!</definedName>
    <definedName name="p_Depr5">#REF!</definedName>
    <definedName name="p_DiscretionaryDebt">#REF!</definedName>
    <definedName name="P_EPS">#REF!</definedName>
    <definedName name="p_EVA">#REF!</definedName>
    <definedName name="P_FF">#REF!</definedName>
    <definedName name="p_FirmValue">#REF!</definedName>
    <definedName name="p_football">#REF!</definedName>
    <definedName name="P_FP">#REF!</definedName>
    <definedName name="P_GTE.CF">#REF!</definedName>
    <definedName name="P_GTE.CF.Detail">#REF!</definedName>
    <definedName name="P_GTE.Rep.NI">#REF!</definedName>
    <definedName name="p_highyield_BS">#REF!</definedName>
    <definedName name="p_highyield_CFS">#REF!</definedName>
    <definedName name="p_highyield_Depr">#REF!</definedName>
    <definedName name="p_highyield_FA">#REF!</definedName>
    <definedName name="p_highyield_IS">#REF!</definedName>
    <definedName name="p_highyield_Return">#REF!</definedName>
    <definedName name="p_highyield_to">#REF!</definedName>
    <definedName name="p_IncomeStatement">#REF!</definedName>
    <definedName name="p_Index">#REF!</definedName>
    <definedName name="p_InterestExp">#REF!</definedName>
    <definedName name="P_IS">#REF!</definedName>
    <definedName name="P_KA">#REF!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POreturncalc">#REF!</definedName>
    <definedName name="p_LBO_IPOreturncalcB">#REF!</definedName>
    <definedName name="p_LBO_IPOreturncalcC">#REF!</definedName>
    <definedName name="p_LBO_IS">#REF!</definedName>
    <definedName name="p_LBO_Operating">#REF!</definedName>
    <definedName name="p_LBO_returncalc">#REF!</definedName>
    <definedName name="p_LBO_returncalcb">#REF!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_V.CF">#REF!</definedName>
    <definedName name="P_V.CF.Detail">#REF!</definedName>
    <definedName name="p0">#REF!</definedName>
    <definedName name="P1_Actv_Amt1" hidden="1">#REF!</definedName>
    <definedName name="P1_Actv_Amt2" hidden="1">#REF!</definedName>
    <definedName name="P1_Actv_Amt3" hidden="1">#REF!</definedName>
    <definedName name="P1_Actv_Amt4" hidden="1">#REF!</definedName>
    <definedName name="P1_Actv_Amt5" hidden="1">#REF!</definedName>
    <definedName name="P1_Actv_Amt6" hidden="1">#REF!</definedName>
    <definedName name="P1_OP_Amt1" hidden="1">#REF!</definedName>
    <definedName name="P1_OP_Amt2" hidden="1">#REF!</definedName>
    <definedName name="P1_OP_Amt3" hidden="1">#REF!</definedName>
    <definedName name="P1_OP_Amt4" hidden="1">#REF!</definedName>
    <definedName name="P1_OP_Amt5" hidden="1">#REF!</definedName>
    <definedName name="P1_OP_Amt6" hidden="1">#REF!</definedName>
    <definedName name="P10_Actv_Amt1" hidden="1">#REF!</definedName>
    <definedName name="P10_Actv_Amt2" hidden="1">#REF!</definedName>
    <definedName name="P10_Actv_Amt3" hidden="1">#REF!</definedName>
    <definedName name="P10_Actv_Amt4" hidden="1">#REF!</definedName>
    <definedName name="P10_Actv_Amt5" hidden="1">#REF!</definedName>
    <definedName name="P10_Actv_Amt6" hidden="1">#REF!</definedName>
    <definedName name="P10_OP_Amt1" hidden="1">#REF!</definedName>
    <definedName name="P10_OP_Amt2" hidden="1">#REF!</definedName>
    <definedName name="P10_OP_Amt3" hidden="1">#REF!</definedName>
    <definedName name="P10_OP_Amt4" hidden="1">#REF!</definedName>
    <definedName name="P10_OP_Amt5" hidden="1">#REF!</definedName>
    <definedName name="P10_OP_Amt6" hidden="1">#REF!</definedName>
    <definedName name="P11_Actv_Amt1" hidden="1">#REF!</definedName>
    <definedName name="P11_Actv_Amt2" hidden="1">#REF!</definedName>
    <definedName name="P11_Actv_Amt3" hidden="1">#REF!</definedName>
    <definedName name="P11_Actv_Amt4" hidden="1">#REF!</definedName>
    <definedName name="P11_Actv_Amt5" hidden="1">#REF!</definedName>
    <definedName name="P11_Actv_Amt6" hidden="1">#REF!</definedName>
    <definedName name="P11_OP_Amt1" hidden="1">#REF!</definedName>
    <definedName name="P11_OP_Amt2" hidden="1">#REF!</definedName>
    <definedName name="P11_OP_Amt3" hidden="1">#REF!</definedName>
    <definedName name="P11_OP_Amt4" hidden="1">#REF!</definedName>
    <definedName name="P11_OP_Amt5" hidden="1">#REF!</definedName>
    <definedName name="P11_OP_Amt6" hidden="1">#REF!</definedName>
    <definedName name="P12_Actv_Amt1" hidden="1">#REF!</definedName>
    <definedName name="P12_Actv_Amt2" hidden="1">#REF!</definedName>
    <definedName name="P12_Actv_Amt3" hidden="1">#REF!</definedName>
    <definedName name="P12_Actv_Amt4" hidden="1">#REF!</definedName>
    <definedName name="P12_Actv_Amt5" hidden="1">#REF!</definedName>
    <definedName name="P12_Actv_Amt6" hidden="1">#REF!</definedName>
    <definedName name="P12_OP_Amt1" hidden="1">#REF!</definedName>
    <definedName name="P12_OP_Amt2" hidden="1">#REF!</definedName>
    <definedName name="P12_OP_Amt3" hidden="1">#REF!</definedName>
    <definedName name="P12_OP_Amt4" hidden="1">#REF!</definedName>
    <definedName name="P12_OP_Amt5" hidden="1">#REF!</definedName>
    <definedName name="P12_OP_Amt6" hidden="1">#REF!</definedName>
    <definedName name="P2_Actv_Amt1" hidden="1">#REF!</definedName>
    <definedName name="P2_Actv_Amt2" hidden="1">#REF!</definedName>
    <definedName name="P2_Actv_Amt3" hidden="1">#REF!</definedName>
    <definedName name="P2_Actv_Amt4" hidden="1">#REF!</definedName>
    <definedName name="P2_Actv_Amt5" hidden="1">#REF!</definedName>
    <definedName name="P2_Actv_Amt6" hidden="1">#REF!</definedName>
    <definedName name="P2_OP_Amt1" hidden="1">#REF!</definedName>
    <definedName name="P2_OP_Amt2" hidden="1">#REF!</definedName>
    <definedName name="P2_OP_Amt3" hidden="1">#REF!</definedName>
    <definedName name="P2_OP_Amt4" hidden="1">#REF!</definedName>
    <definedName name="P2_OP_Amt5" hidden="1">#REF!</definedName>
    <definedName name="P2_OP_Amt6" hidden="1">#REF!</definedName>
    <definedName name="P3_Actv_Amt1" hidden="1">#REF!</definedName>
    <definedName name="P3_Actv_Amt2" hidden="1">#REF!</definedName>
    <definedName name="P3_Actv_Amt3" hidden="1">#REF!</definedName>
    <definedName name="P3_Actv_Amt4" hidden="1">#REF!</definedName>
    <definedName name="P3_Actv_Amt5" hidden="1">#REF!</definedName>
    <definedName name="P3_Actv_Amt6" hidden="1">#REF!</definedName>
    <definedName name="P3_OP_Amt1" hidden="1">#REF!</definedName>
    <definedName name="P3_OP_Amt2" hidden="1">#REF!</definedName>
    <definedName name="P3_OP_Amt3" hidden="1">#REF!</definedName>
    <definedName name="P3_OP_Amt4" hidden="1">#REF!</definedName>
    <definedName name="P3_OP_Amt5" hidden="1">#REF!</definedName>
    <definedName name="P3_OP_Amt6" hidden="1">#REF!</definedName>
    <definedName name="P3EC16435AA">#REF!</definedName>
    <definedName name="P3EC16526AA">#REF!</definedName>
    <definedName name="P3EC16526AADISCOUNT">#REF!</definedName>
    <definedName name="P3EC16661AA">#REF!</definedName>
    <definedName name="P3EC16661AADISCOUNT">#REF!</definedName>
    <definedName name="P3EC16663AA">#REF!</definedName>
    <definedName name="P3EC16663AADISCOUNT">#REF!</definedName>
    <definedName name="P3EC16683AB">#REF!</definedName>
    <definedName name="P3EC16683ABDISCOUNT">#REF!</definedName>
    <definedName name="P3EC16687AA">#REF!</definedName>
    <definedName name="P3EC16687AADISCOUNT">#REF!</definedName>
    <definedName name="P3EC16866AH">#REF!</definedName>
    <definedName name="P3EC16911AB">#REF!</definedName>
    <definedName name="P3EC16911ABDISCOUNT">#REF!</definedName>
    <definedName name="P3EC17453AA">#REF!</definedName>
    <definedName name="P3EC17453AADISCOUNT">#REF!</definedName>
    <definedName name="P3EC17675AC">#REF!</definedName>
    <definedName name="P3EC17675ACDISCOUNT">#REF!</definedName>
    <definedName name="P3EC17718AA">#REF!</definedName>
    <definedName name="P3EC17718AADISCOUNT">#REF!</definedName>
    <definedName name="P3EC36945AA">#REF!</definedName>
    <definedName name="P3EC36945AADISCOUNT">#REF!</definedName>
    <definedName name="P3EC37146AA">#REF!</definedName>
    <definedName name="P3EC37146AADISCOUNT">#REF!</definedName>
    <definedName name="P4_Actv_Amt1" hidden="1">#REF!</definedName>
    <definedName name="P4_Actv_Amt2" hidden="1">#REF!</definedName>
    <definedName name="P4_Actv_Amt3" hidden="1">#REF!</definedName>
    <definedName name="P4_Actv_Amt4" hidden="1">#REF!</definedName>
    <definedName name="P4_Actv_Amt5" hidden="1">#REF!</definedName>
    <definedName name="P4_Actv_Amt6" hidden="1">#REF!</definedName>
    <definedName name="P4_OP_Amt1" hidden="1">#REF!</definedName>
    <definedName name="P4_OP_Amt2" hidden="1">#REF!</definedName>
    <definedName name="P4_OP_Amt3" hidden="1">#REF!</definedName>
    <definedName name="P4_OP_Amt4" hidden="1">#REF!</definedName>
    <definedName name="P4_OP_Amt5" hidden="1">#REF!</definedName>
    <definedName name="P4_OP_Amt6" hidden="1">#REF!</definedName>
    <definedName name="P5_Actv_Amt1" hidden="1">#REF!</definedName>
    <definedName name="P5_Actv_Amt2" hidden="1">#REF!</definedName>
    <definedName name="P5_Actv_Amt3" hidden="1">#REF!</definedName>
    <definedName name="P5_Actv_Amt4" hidden="1">#REF!</definedName>
    <definedName name="P5_Actv_Amt5" hidden="1">#REF!</definedName>
    <definedName name="P5_Actv_Amt6" hidden="1">#REF!</definedName>
    <definedName name="P5_OP_Amt1" hidden="1">#REF!</definedName>
    <definedName name="P5_OP_Amt2" hidden="1">#REF!</definedName>
    <definedName name="P5_OP_Amt3" hidden="1">#REF!</definedName>
    <definedName name="P5_OP_Amt4" hidden="1">#REF!</definedName>
    <definedName name="P5_OP_Amt5" hidden="1">#REF!</definedName>
    <definedName name="P5_OP_Amt6" hidden="1">#REF!</definedName>
    <definedName name="P6_Actv_Amt1" hidden="1">#REF!</definedName>
    <definedName name="P6_Actv_Amt2" hidden="1">#REF!</definedName>
    <definedName name="P6_Actv_Amt3" hidden="1">#REF!</definedName>
    <definedName name="P6_Actv_Amt4" hidden="1">#REF!</definedName>
    <definedName name="P6_Actv_Amt5" hidden="1">#REF!</definedName>
    <definedName name="P6_Actv_Amt6" hidden="1">#REF!</definedName>
    <definedName name="P6_OP_Amt1" hidden="1">#REF!</definedName>
    <definedName name="P6_OP_Amt2" hidden="1">#REF!</definedName>
    <definedName name="P6_OP_Amt3" hidden="1">#REF!</definedName>
    <definedName name="P6_OP_Amt4" hidden="1">#REF!</definedName>
    <definedName name="P6_OP_Amt5" hidden="1">#REF!</definedName>
    <definedName name="P6_OP_Amt6" hidden="1">#REF!</definedName>
    <definedName name="P7_Actv_Amt1" hidden="1">#REF!</definedName>
    <definedName name="P7_Actv_Amt2" hidden="1">#REF!</definedName>
    <definedName name="P7_Actv_Amt3" hidden="1">#REF!</definedName>
    <definedName name="P7_Actv_Amt4" hidden="1">#REF!</definedName>
    <definedName name="P7_Actv_Amt5" hidden="1">#REF!</definedName>
    <definedName name="P7_Actv_Amt6" hidden="1">#REF!</definedName>
    <definedName name="P7_OP_Amt1" hidden="1">#REF!</definedName>
    <definedName name="P7_OP_Amt2" hidden="1">#REF!</definedName>
    <definedName name="P7_OP_Amt3" hidden="1">#REF!</definedName>
    <definedName name="P7_OP_Amt4" hidden="1">#REF!</definedName>
    <definedName name="P7_OP_Amt5" hidden="1">#REF!</definedName>
    <definedName name="P7_OP_Amt6" hidden="1">#REF!</definedName>
    <definedName name="P8_Actv_Amt1" hidden="1">#REF!</definedName>
    <definedName name="P8_Actv_Amt2" hidden="1">#REF!</definedName>
    <definedName name="P8_Actv_Amt3" hidden="1">#REF!</definedName>
    <definedName name="P8_Actv_Amt4" hidden="1">#REF!</definedName>
    <definedName name="P8_Actv_Amt5" hidden="1">#REF!</definedName>
    <definedName name="P8_Actv_Amt6" hidden="1">#REF!</definedName>
    <definedName name="P8_OP_Amt1" hidden="1">#REF!</definedName>
    <definedName name="P8_OP_Amt2" hidden="1">#REF!</definedName>
    <definedName name="P8_OP_Amt3" hidden="1">#REF!</definedName>
    <definedName name="P8_OP_Amt4" hidden="1">#REF!</definedName>
    <definedName name="P8_OP_Amt5" hidden="1">#REF!</definedName>
    <definedName name="P8_OP_Amt6" hidden="1">#REF!</definedName>
    <definedName name="P9_Actv_Amt1" hidden="1">#REF!</definedName>
    <definedName name="P9_Actv_Amt2" hidden="1">#REF!</definedName>
    <definedName name="P9_Actv_Amt3" hidden="1">#REF!</definedName>
    <definedName name="P9_Actv_Amt4" hidden="1">#REF!</definedName>
    <definedName name="P9_Actv_Amt5" hidden="1">#REF!</definedName>
    <definedName name="P9_Actv_Amt6" hidden="1">#REF!</definedName>
    <definedName name="P9_OP_Amt1" hidden="1">#REF!</definedName>
    <definedName name="P9_OP_Amt2" hidden="1">#REF!</definedName>
    <definedName name="P9_OP_Amt3" hidden="1">#REF!</definedName>
    <definedName name="P9_OP_Amt4" hidden="1">#REF!</definedName>
    <definedName name="P9_OP_Amt5" hidden="1">#REF!</definedName>
    <definedName name="P9_OP_Amt6" hidden="1">#REF!</definedName>
    <definedName name="PAEGJMLFK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EGJMLFK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ge\x2dtotal">#REF!</definedName>
    <definedName name="page\x2dtotal\x2dmaster3">#REF!</definedName>
    <definedName name="page\x2dtotal\x2dmaster4">#REF!</definedName>
    <definedName name="PAGE_SIZE_">#REF!</definedName>
    <definedName name="PAGE_SIZE1">#REF!</definedName>
    <definedName name="Page_Title">#REF!</definedName>
    <definedName name="page1">#REF!</definedName>
    <definedName name="page2">#REF!</definedName>
    <definedName name="page3" hidden="1">#REF!</definedName>
    <definedName name="page4" hidden="1">#REF!</definedName>
    <definedName name="page5" hidden="1">#REF!</definedName>
    <definedName name="page9" hidden="1">#REF!</definedName>
    <definedName name="PageNumber" hidden="1">#REF!</definedName>
    <definedName name="PAGEOPCION">#REF!</definedName>
    <definedName name="paid_date">#REF!</definedName>
    <definedName name="paiddate_AUS">#REF!</definedName>
    <definedName name="paiddate_CAN">#REF!</definedName>
    <definedName name="paiddate_US">#REF!</definedName>
    <definedName name="paiddate_USRev">#REF!</definedName>
    <definedName name="paige">#REF!</definedName>
    <definedName name="paioa" localSheetId="73" hidden="1">{"Fecha_Setembro",#N/A,FALSE,"FECHAMENTO-2002 ";"Defer_Setembro",#N/A,FALSE,"DIFERIDO";"Pis_Setembro",#N/A,FALSE,"PIS COFINS";"Iss_Setembro",#N/A,FALSE,"ISS"}</definedName>
    <definedName name="paioa" hidden="1">{"Fecha_Setembro",#N/A,FALSE,"FECHAMENTO-2002 ";"Defer_Setembro",#N/A,FALSE,"DIFERIDO";"Pis_Setembro",#N/A,FALSE,"PIS COFINS";"Iss_Setembro",#N/A,FALSE,"ISS"}</definedName>
    <definedName name="PAL_EDW">#REF!</definedName>
    <definedName name="Pal_Workbook_GUID" hidden="1">"ZNKQLAX5J3K18YY4TKR1FKU4"</definedName>
    <definedName name="PALNG2_IS">#REF!</definedName>
    <definedName name="Palo_Alto">#REF!</definedName>
    <definedName name="PAOKGFKBGK"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GFKBGK"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RGM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OKRGM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arameters">#REF!</definedName>
    <definedName name="part">#REF!</definedName>
    <definedName name="part1a1" localSheetId="73" hidden="1">VLOOKUP(IF(ISNUMBER(INDIRECT("rc",FALSE)),INDIRECT("rc",FALSE)*1,INDIRECT("rc",FALSE)),TB,3,FALSE)</definedName>
    <definedName name="part1a1" localSheetId="5" hidden="1">VLOOKUP(IF(ISNUMBER(INDIRECT("rc",FALSE)),INDIRECT("rc",FALSE)*1,INDIRECT("rc",FALSE)),TB,3,FALSE)</definedName>
    <definedName name="part1a1" hidden="1">VLOOKUP(IF(ISNUMBER(INDIRECT("rc",FALSE)),INDIRECT("rc",FALSE)*1,INDIRECT("rc",FALSE)),TB,3,FALSE)</definedName>
    <definedName name="PartASpellRange">#REF!</definedName>
    <definedName name="parts.rep.pos">12</definedName>
    <definedName name="Paseo_Palmas_Real">#REF!</definedName>
    <definedName name="Paseos_de_la_Costa">#REF!</definedName>
    <definedName name="Paseos_Reales">#REF!</definedName>
    <definedName name="Paste_1">#REF!</definedName>
    <definedName name="PasteArea">#REF!</definedName>
    <definedName name="Patch">#REF!</definedName>
    <definedName name="Patent" localSheetId="73" hidden="1">{#N/A,#N/A,FALSE,"Brad BANM_S";#N/A,#N/A,FALSE,"Brad SAM_BANM";#N/A,#N/A,FALSE,"Brad_LD";#N/A,#N/A,FALSE,"BANM-&gt;S";#N/A,#N/A,FALSE,"BANM_S";#N/A,#N/A,FALSE,"S-&gt;BANM";#N/A,#N/A,FALSE,"SAM_BANM";#N/A,#N/A,FALSE,"BANM";#N/A,#N/A,FALSE,"Sam"}</definedName>
    <definedName name="Patent" hidden="1">{#N/A,#N/A,FALSE,"Brad BANM_S";#N/A,#N/A,FALSE,"Brad SAM_BANM";#N/A,#N/A,FALSE,"Brad_LD";#N/A,#N/A,FALSE,"BANM-&gt;S";#N/A,#N/A,FALSE,"BANM_S";#N/A,#N/A,FALSE,"S-&gt;BANM";#N/A,#N/A,FALSE,"SAM_BANM";#N/A,#N/A,FALSE,"BANM";#N/A,#N/A,FALSE,"Sam"}</definedName>
    <definedName name="pativar">#REF!</definedName>
    <definedName name="pativar_2">#REF!</definedName>
    <definedName name="Pay">#REF!</definedName>
    <definedName name="PAY_ACCRUED" hidden="1">"PAY_ACCRUED"</definedName>
    <definedName name="Pay_Date">#REF!</definedName>
    <definedName name="Pay_Num">#REF!</definedName>
    <definedName name="paym" localSheetId="73" hidden="1">{#N/A,#N/A,FALSE,"A";#N/A,#N/A,FALSE,"B"}</definedName>
    <definedName name="paym" hidden="1">{#N/A,#N/A,FALSE,"A";#N/A,#N/A,FALSE,"B"}</definedName>
    <definedName name="Paymcompared" localSheetId="73" hidden="1">{#N/A,#N/A,FALSE,"A";#N/A,#N/A,FALSE,"B-TOT";#N/A,#N/A,FALSE,"Declaration1";#N/A,#N/A,FALSE,"Spravka1";#N/A,#N/A,FALSE,"A (2)";#N/A,#N/A,FALSE,"B-TOT (2)";#N/A,#N/A,FALSE,"Declaration1 (2)";#N/A,#N/A,FALSE,"Spravka1 (2)"}</definedName>
    <definedName name="Paymcompared" hidden="1">{#N/A,#N/A,FALSE,"A";#N/A,#N/A,FALSE,"B-TOT";#N/A,#N/A,FALSE,"Declaration1";#N/A,#N/A,FALSE,"Spravka1";#N/A,#N/A,FALSE,"A (2)";#N/A,#N/A,FALSE,"B-TOT (2)";#N/A,#N/A,FALSE,"Declaration1 (2)";#N/A,#N/A,FALSE,"Spravka1 (2)"}</definedName>
    <definedName name="payment.Num" localSheetId="73">IF(OR(#REF!="",#REF!='Final Revision'!Total_payments),"",#REF!+1)</definedName>
    <definedName name="payment.Num">IF(OR(#REF!="",#REF!=Total_payments),"",#REF!+1)</definedName>
    <definedName name="Payment_Date" localSheetId="73">DATE(YEAR(Loan_Start),MONTH(Loan_Start)+Payment_Number,DAY(Loan_Start))</definedName>
    <definedName name="Payment_Date" localSheetId="5">DATE(YEAR([3]!Loan_Start),MONTH([3]!Loan_Start)+Payment_Number,DAY([3]!Loan_Start))</definedName>
    <definedName name="Payment_Date">DATE(YEAR(Loan_Start),MONTH(Loan_Start)+Payment_Number,DAY(Loan_Start))</definedName>
    <definedName name="PAYMENT_TERMS">#REF!</definedName>
    <definedName name="Payments">#REF!</definedName>
    <definedName name="Payments_in_advance">#REF!</definedName>
    <definedName name="Payments_per_year">#REF!</definedName>
    <definedName name="PaymentStatus">#REF!</definedName>
    <definedName name="Payroll">#REF!</definedName>
    <definedName name="Payroll_Exp">#REF!</definedName>
    <definedName name="Payroll_taxes">#REF!</definedName>
    <definedName name="Payroll_Taxes_Exp">#REF!</definedName>
    <definedName name="pb">#REF!</definedName>
    <definedName name="PC"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PC"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PCAC" localSheetId="27">'C-11'!#REF!</definedName>
    <definedName name="PCAC" localSheetId="1">#REF!</definedName>
    <definedName name="PCAC">[6]PurPow!$L$24</definedName>
    <definedName name="PCAC_Toggle_List" hidden="1">#REF!</definedName>
    <definedName name="PCAC2" localSheetId="27">'C-11'!#REF!</definedName>
    <definedName name="PCAC2" localSheetId="1">#REF!</definedName>
    <definedName name="PCAC2">[6]PurPow!$W$36</definedName>
    <definedName name="PCACtypes" localSheetId="27">'C-11'!#REF!</definedName>
    <definedName name="PCACtypes" localSheetId="1">#REF!</definedName>
    <definedName name="PCACtypes">[6]Backend!$B$2:$B$4</definedName>
    <definedName name="PCCoC">#REF!</definedName>
    <definedName name="Pct_Cont">#REF!</definedName>
    <definedName name="Pct_Mobi">#REF!</definedName>
    <definedName name="Pct_MR">#REF!</definedName>
    <definedName name="pctr">#REF!</definedName>
    <definedName name="Pd_C1">#REF!</definedName>
    <definedName name="Pd_C2">#REF!</definedName>
    <definedName name="Pd_C3">#REF!</definedName>
    <definedName name="PD_SH3">#REF!</definedName>
    <definedName name="pda">#REF!</definedName>
    <definedName name="PDAGSA">#REF!</definedName>
    <definedName name="PDAprod">#REF!</definedName>
    <definedName name="PDARD">#REF!</definedName>
    <definedName name="PDS">#REF!</definedName>
    <definedName name="Peaje_Conx_REP_ISA"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je_Conx_rep_isa_2"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Peak">#REF!</definedName>
    <definedName name="Peak_land_by_time">#REF!</definedName>
    <definedName name="Peak_vs_average">#REF!</definedName>
    <definedName name="Pechous" localSheetId="73" hidden="1">{"FY01_Assets",#N/A,FALSE,"Fin Stmt Budget";"FY01_Liabilities",#N/A,FALSE,"Fin Stmt Budget";"FY01_Inc_Stmt",#N/A,FALSE,"Fin Stmt Budget";"FY01_SOCF",#N/A,FALSE,"Fin Stmt Budget"}</definedName>
    <definedName name="Pechous" hidden="1">{"FY01_Assets",#N/A,FALSE,"Fin Stmt Budget";"FY01_Liabilities",#N/A,FALSE,"Fin Stmt Budget";"FY01_Inc_Stmt",#N/A,FALSE,"Fin Stmt Budget";"FY01_SOCF",#N/A,FALSE,"Fin Stmt Budget"}</definedName>
    <definedName name="PED">#REF!</definedName>
    <definedName name="pedro">#REF!</definedName>
    <definedName name="Peerless" hidden="1">#REF!</definedName>
    <definedName name="Peerless_Oil" hidden="1">#REF!</definedName>
    <definedName name="PENDENCIAS" localSheetId="73" hidden="1">{#N/A,#N/A,FALSE,"GERAL";#N/A,#N/A,FALSE,"012-96";#N/A,#N/A,FALSE,"018-96";#N/A,#N/A,FALSE,"027-96";#N/A,#N/A,FALSE,"059-96";#N/A,#N/A,FALSE,"076-96";#N/A,#N/A,FALSE,"019-97";#N/A,#N/A,FALSE,"021-97";#N/A,#N/A,FALSE,"022-97";#N/A,#N/A,FALSE,"028-97"}</definedName>
    <definedName name="PENDENCIAS" hidden="1">{#N/A,#N/A,FALSE,"GERAL";#N/A,#N/A,FALSE,"012-96";#N/A,#N/A,FALSE,"018-96";#N/A,#N/A,FALSE,"027-96";#N/A,#N/A,FALSE,"059-96";#N/A,#N/A,FALSE,"076-96";#N/A,#N/A,FALSE,"019-97";#N/A,#N/A,FALSE,"021-97";#N/A,#N/A,FALSE,"022-97";#N/A,#N/A,FALSE,"028-97"}</definedName>
    <definedName name="PENDENCIAS_1" localSheetId="73" hidden="1">{#N/A,#N/A,FALSE,"GERAL";#N/A,#N/A,FALSE,"012-96";#N/A,#N/A,FALSE,"018-96";#N/A,#N/A,FALSE,"027-96";#N/A,#N/A,FALSE,"059-96";#N/A,#N/A,FALSE,"076-96";#N/A,#N/A,FALSE,"019-97";#N/A,#N/A,FALSE,"021-97";#N/A,#N/A,FALSE,"022-97";#N/A,#N/A,FALSE,"028-97"}</definedName>
    <definedName name="PENDENCIAS_1" hidden="1">{#N/A,#N/A,FALSE,"GERAL";#N/A,#N/A,FALSE,"012-96";#N/A,#N/A,FALSE,"018-96";#N/A,#N/A,FALSE,"027-96";#N/A,#N/A,FALSE,"059-96";#N/A,#N/A,FALSE,"076-96";#N/A,#N/A,FALSE,"019-97";#N/A,#N/A,FALSE,"021-97";#N/A,#N/A,FALSE,"022-97";#N/A,#N/A,FALSE,"028-97"}</definedName>
    <definedName name="pendencias2" localSheetId="73" hidden="1">{#N/A,#N/A,FALSE,"GERAL";#N/A,#N/A,FALSE,"012-96";#N/A,#N/A,FALSE,"018-96";#N/A,#N/A,FALSE,"027-96";#N/A,#N/A,FALSE,"059-96";#N/A,#N/A,FALSE,"076-96";#N/A,#N/A,FALSE,"019-97";#N/A,#N/A,FALSE,"021-97";#N/A,#N/A,FALSE,"022-97";#N/A,#N/A,FALSE,"028-97"}</definedName>
    <definedName name="pendencias2" hidden="1">{#N/A,#N/A,FALSE,"GERAL";#N/A,#N/A,FALSE,"012-96";#N/A,#N/A,FALSE,"018-96";#N/A,#N/A,FALSE,"027-96";#N/A,#N/A,FALSE,"059-96";#N/A,#N/A,FALSE,"076-96";#N/A,#N/A,FALSE,"019-97";#N/A,#N/A,FALSE,"021-97";#N/A,#N/A,FALSE,"022-97";#N/A,#N/A,FALSE,"028-97"}</definedName>
    <definedName name="pendencias3" localSheetId="73" hidden="1">{#N/A,#N/A,FALSE,"GERAL";#N/A,#N/A,FALSE,"012-96";#N/A,#N/A,FALSE,"018-96";#N/A,#N/A,FALSE,"027-96";#N/A,#N/A,FALSE,"059-96";#N/A,#N/A,FALSE,"076-96";#N/A,#N/A,FALSE,"019-97";#N/A,#N/A,FALSE,"021-97";#N/A,#N/A,FALSE,"022-97";#N/A,#N/A,FALSE,"028-97"}</definedName>
    <definedName name="pendencias3" hidden="1">{#N/A,#N/A,FALSE,"GERAL";#N/A,#N/A,FALSE,"012-96";#N/A,#N/A,FALSE,"018-96";#N/A,#N/A,FALSE,"027-96";#N/A,#N/A,FALSE,"059-96";#N/A,#N/A,FALSE,"076-96";#N/A,#N/A,FALSE,"019-97";#N/A,#N/A,FALSE,"021-97";#N/A,#N/A,FALSE,"022-97";#N/A,#N/A,FALSE,"028-97"}</definedName>
    <definedName name="PEOGKJMKA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EOGKJMKA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epe" localSheetId="73" hidden="1">{#N/A,#N/A,FALSE,"Pharm";#N/A,#N/A,FALSE,"WWCM"}</definedName>
    <definedName name="pepe" hidden="1">{#N/A,#N/A,FALSE,"Pharm";#N/A,#N/A,FALSE,"WWCM"}</definedName>
    <definedName name="PEPE4" localSheetId="73" hidden="1">{#N/A,#N/A,FALSE,"Pharm";#N/A,#N/A,FALSE,"WWCM"}</definedName>
    <definedName name="PEPE4" hidden="1">{#N/A,#N/A,FALSE,"Pharm";#N/A,#N/A,FALSE,"WWCM"}</definedName>
    <definedName name="PEPE5" localSheetId="73" hidden="1">{#N/A,#N/A,FALSE,"Pharm";#N/A,#N/A,FALSE,"WWCM"}</definedName>
    <definedName name="PEPE5" hidden="1">{#N/A,#N/A,FALSE,"Pharm";#N/A,#N/A,FALSE,"WWCM"}</definedName>
    <definedName name="PER">#REF!</definedName>
    <definedName name="PercentChangeDialogBox">"Edit Box 5"</definedName>
    <definedName name="Perf_RS">#REF!</definedName>
    <definedName name="PerGan">#REF!</definedName>
    <definedName name="PERIOD">#REF!</definedName>
    <definedName name="PERIODDATE" hidden="1">"PERIODDATE"</definedName>
    <definedName name="Periodic_rate" localSheetId="73">Annual_interest_rate/Payments_per_year</definedName>
    <definedName name="Periodic_rate">Annual_interest_rate/Payments_per_year</definedName>
    <definedName name="Período">OFFSET(#REF!,1,0,COUNT(#REF!),1)</definedName>
    <definedName name="PERM">#REF!</definedName>
    <definedName name="PermRate">#REF!</definedName>
    <definedName name="PermRateCalc">#REF!</definedName>
    <definedName name="perp_lev">#REF!</definedName>
    <definedName name="perp_lev_sen">#REF!</definedName>
    <definedName name="perp_lev1">#REF!</definedName>
    <definedName name="perp_lev2">#REF!</definedName>
    <definedName name="perp_lev3">#REF!</definedName>
    <definedName name="perp_lev4">#REF!</definedName>
    <definedName name="perp_lev5">#REF!</definedName>
    <definedName name="perp_unlev">#REF!</definedName>
    <definedName name="perp_unlev_sen">#REF!</definedName>
    <definedName name="perp_unlev1">#REF!</definedName>
    <definedName name="perp_unlev2">#REF!</definedName>
    <definedName name="perp_unlev3">#REF!</definedName>
    <definedName name="perp_unlev4">#REF!</definedName>
    <definedName name="perp_unlev5">#REF!</definedName>
    <definedName name="perro"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rro"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PES95END">#REF!</definedName>
    <definedName name="PES96END">#REF!</definedName>
    <definedName name="PESO">#REF!</definedName>
    <definedName name="Pessoa">"Drop Down 19"</definedName>
    <definedName name="PF_EBITDA">#REF!</definedName>
    <definedName name="PFGCPOP">#REF!</definedName>
    <definedName name="pfncpop">#REF!</definedName>
    <definedName name="PFQ">#REF!</definedName>
    <definedName name="PFSum" localSheetId="73" hidden="1">{"bs",#N/A,FALSE,"SCF"}</definedName>
    <definedName name="PFSum" hidden="1">{"bs",#N/A,FALSE,"SCF"}</definedName>
    <definedName name="PFSum_1" localSheetId="73" hidden="1">{"bs",#N/A,FALSE,"SCF"}</definedName>
    <definedName name="PFSum_1" hidden="1">{"bs",#N/A,FALSE,"SCF"}</definedName>
    <definedName name="PGDel">#REF!</definedName>
    <definedName name="Ph_I_Contracts">#REF!</definedName>
    <definedName name="Ph_II_Contracts">#REF!</definedName>
    <definedName name="pharma" localSheetId="73" hidden="1">{#N/A,#N/A,FALSE,"Sales Graph";#N/A,#N/A,FALSE,"PSBM";#N/A,#N/A,FALSE,"BUC Graph";#N/A,#N/A,FALSE,"P&amp;L - YTD"}</definedName>
    <definedName name="pharma" hidden="1">{#N/A,#N/A,FALSE,"Sales Graph";#N/A,#N/A,FALSE,"PSBM";#N/A,#N/A,FALSE,"BUC Graph";#N/A,#N/A,FALSE,"P&amp;L - YTD"}</definedName>
    <definedName name="PHB">"Sheet11"</definedName>
    <definedName name="phnoub" localSheetId="73" hidden="1">{#N/A,#N/A,FALSE,"Consolidated";#N/A,#N/A,FALSE,"99 vs 98 Actuals";#N/A,#N/A,FALSE,"Comparative IS";#N/A,#N/A,FALSE,"Assets";#N/A,#N/A,FALSE,"Liabilities";#N/A,#N/A,FALSE,"CashFlow"}</definedName>
    <definedName name="phnoub" hidden="1">{#N/A,#N/A,FALSE,"Consolidated";#N/A,#N/A,FALSE,"99 vs 98 Actuals";#N/A,#N/A,FALSE,"Comparative IS";#N/A,#N/A,FALSE,"Assets";#N/A,#N/A,FALSE,"Liabilities";#N/A,#N/A,FALSE,"CashFlow"}</definedName>
    <definedName name="phone">#REF!</definedName>
    <definedName name="PHOTO" hidden="1">#REF!</definedName>
    <definedName name="p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icklist">#REF!</definedName>
    <definedName name="pinco" hidden="1">#REF!</definedName>
    <definedName name="pippo" hidden="1">#REF!</definedName>
    <definedName name="PIS" localSheetId="73" hidden="1">{"TotalGeralDespesasPorArea",#N/A,FALSE,"VinculosAccessEfetivo"}</definedName>
    <definedName name="PIS" hidden="1">{"TotalGeralDespesasPorArea",#N/A,FALSE,"VinculosAccessEfetivo"}</definedName>
    <definedName name="PITTWAY" localSheetId="73" hidden="1">{#N/A,#N/A,FALSE,"Che-Ga";#N/A,#N/A,FALSE,"Iv-Sm";#N/A,#N/A,FALSE,"So-We";#N/A,#N/A,FALSE,"Me-Po";#N/A,#N/A,FALSE,"Be-Bo";#N/A,#N/A,FALSE,"Cha-Ki";#N/A,#N/A,FALSE,"In";#N/A,#N/A,FALSE,"Schedule 23";#N/A,#N/A,FALSE,"Schedule 22";#N/A,#N/A,FALSE,"WACC"}</definedName>
    <definedName name="PITTWAY" hidden="1">{#N/A,#N/A,FALSE,"Che-Ga";#N/A,#N/A,FALSE,"Iv-Sm";#N/A,#N/A,FALSE,"So-We";#N/A,#N/A,FALSE,"Me-Po";#N/A,#N/A,FALSE,"Be-Bo";#N/A,#N/A,FALSE,"Cha-Ki";#N/A,#N/A,FALSE,"In";#N/A,#N/A,FALSE,"Schedule 23";#N/A,#N/A,FALSE,"Schedule 22";#N/A,#N/A,FALSE,"WACC"}</definedName>
    <definedName name="pittway1" localSheetId="73" hidden="1">{#N/A,#N/A,FALSE,"Che-Ga";#N/A,#N/A,FALSE,"Iv-Sm";#N/A,#N/A,FALSE,"So-We";#N/A,#N/A,FALSE,"Me-Po";#N/A,#N/A,FALSE,"Be-Bo";#N/A,#N/A,FALSE,"Cha-Ki";#N/A,#N/A,FALSE,"In";#N/A,#N/A,FALSE,"Schedule 23";#N/A,#N/A,FALSE,"Schedule 22";#N/A,#N/A,FALSE,"WACC"}</definedName>
    <definedName name="pittway1" hidden="1">{#N/A,#N/A,FALSE,"Che-Ga";#N/A,#N/A,FALSE,"Iv-Sm";#N/A,#N/A,FALSE,"So-We";#N/A,#N/A,FALSE,"Me-Po";#N/A,#N/A,FALSE,"Be-Bo";#N/A,#N/A,FALSE,"Cha-Ki";#N/A,#N/A,FALSE,"In";#N/A,#N/A,FALSE,"Schedule 23";#N/A,#N/A,FALSE,"Schedule 22";#N/A,#N/A,FALSE,"WACC"}</definedName>
    <definedName name="PJND" localSheetId="73" hidden="1">{#N/A,#N/A,FALSE,"OUT  AREC"}</definedName>
    <definedName name="PJND" hidden="1">{#N/A,#N/A,FALSE,"OUT  AREC"}</definedName>
    <definedName name="pk" localSheetId="73" hidden="1">{#N/A,#N/A,FALSE,"1";#N/A,#N/A,FALSE,"1a 1b";#N/A,#N/A,FALSE,"2";#N/A,#N/A,FALSE,"3";#N/A,#N/A,FALSE,"4";#N/A,#N/A,FALSE,"5";#N/A,#N/A,FALSE,"5a 5b"}</definedName>
    <definedName name="pk" hidden="1">{#N/A,#N/A,FALSE,"1";#N/A,#N/A,FALSE,"1a 1b";#N/A,#N/A,FALSE,"2";#N/A,#N/A,FALSE,"3";#N/A,#N/A,FALSE,"4";#N/A,#N/A,FALSE,"5";#N/A,#N/A,FALSE,"5a 5b"}</definedName>
    <definedName name="Pkw" localSheetId="73"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Pkw"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pky" localSheetId="73" hidden="1">{#N/A,#N/A,FALSE,"A";#N/A,#N/A,FALSE,"B";#N/A,#N/A,FALSE,"C";#N/A,#N/A,FALSE,"D";#N/A,#N/A,FALSE,"E";#N/A,#N/A,FALSE,"F";#N/A,#N/A,FALSE,"G";#N/A,#N/A,FALSE,"H";#N/A,#N/A,FALSE,"I";#N/A,#N/A,FALSE,"J";#N/A,#N/A,FALSE,"K";#N/A,#N/A,FALSE,"L";#N/A,#N/A,FALSE,"M";#N/A,#N/A,FALSE,"N";#N/A,#N/A,FALSE,"O";#N/A,#N/A,FALSE,"P";#N/A,#N/A,FALSE,"Q";#N/A,#N/A,FALSE,"R"}</definedName>
    <definedName name="pky" hidden="1">{#N/A,#N/A,FALSE,"A";#N/A,#N/A,FALSE,"B";#N/A,#N/A,FALSE,"C";#N/A,#N/A,FALSE,"D";#N/A,#N/A,FALSE,"E";#N/A,#N/A,FALSE,"F";#N/A,#N/A,FALSE,"G";#N/A,#N/A,FALSE,"H";#N/A,#N/A,FALSE,"I";#N/A,#N/A,FALSE,"J";#N/A,#N/A,FALSE,"K";#N/A,#N/A,FALSE,"L";#N/A,#N/A,FALSE,"M";#N/A,#N/A,FALSE,"N";#N/A,#N/A,FALSE,"O";#N/A,#N/A,FALSE,"P";#N/A,#N/A,FALSE,"Q";#N/A,#N/A,FALSE,"R"}</definedName>
    <definedName name="PL"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Amortization">#REF!</definedName>
    <definedName name="PL_BasicSO">#REF!</definedName>
    <definedName name="PL_CKREQ">#REF!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ine_Nbr3" hidden="1">#REF!</definedName>
    <definedName name="PL_Line_Nbr4" hidden="1">#REF!</definedName>
    <definedName name="PL_Line_Nbr6" hidden="1">#REF!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CHED">#REF!</definedName>
    <definedName name="PL_SGA">#REF!</definedName>
    <definedName name="PL_Straight_Interest">#REF!</definedName>
    <definedName name="PL_Straight_PDividend">#REF!</definedName>
    <definedName name="PL_XO">#REF!</definedName>
    <definedName name="PLANO_DE_SAUDE">#REF!</definedName>
    <definedName name="PLANO_DE_SAUDE_CUSTO">#REF!</definedName>
    <definedName name="PlanOption">#REF!</definedName>
    <definedName name="Plans">#REF!</definedName>
    <definedName name="PLANT_CO">#REF!</definedName>
    <definedName name="PLANT_COST">#REF!</definedName>
    <definedName name="Plant1_Case">#REF!</definedName>
    <definedName name="Plant1_Name">#REF!</definedName>
    <definedName name="Plant2_Case">#REF!</definedName>
    <definedName name="Plant3_Case">#REF!</definedName>
    <definedName name="Plant4_Case">#REF!</definedName>
    <definedName name="Plant5_Case">#REF!</definedName>
    <definedName name="PlanVLE" localSheetId="73" hidden="1">{#N/A,#N/A,FALSE,"SUMMARY";#N/A,#N/A,FALSE,"mcsh";#N/A,#N/A,FALSE,"vol&amp;rev";#N/A,#N/A,FALSE,"wkgcap";#N/A,#N/A,FALSE,"DEPR&amp;DT";#N/A,#N/A,FALSE,"ASSETS";#N/A,#N/A,FALSE,"NI&amp;OTH&amp;DIV";#N/A,#N/A,FALSE,"CASHFLOW";#N/A,#N/A,FALSE,"CAPEMPL";#N/A,#N/A,FALSE,"ROCE"}</definedName>
    <definedName name="PlanVLE" hidden="1">{#N/A,#N/A,FALSE,"SUMMARY";#N/A,#N/A,FALSE,"mcsh";#N/A,#N/A,FALSE,"vol&amp;rev";#N/A,#N/A,FALSE,"wkgcap";#N/A,#N/A,FALSE,"DEPR&amp;DT";#N/A,#N/A,FALSE,"ASSETS";#N/A,#N/A,FALSE,"NI&amp;OTH&amp;DIV";#N/A,#N/A,FALSE,"CASHFLOW";#N/A,#N/A,FALSE,"CAPEMPL";#N/A,#N/A,FALSE,"ROCE"}</definedName>
    <definedName name="Plastic_Tank">#REF!</definedName>
    <definedName name="PLCepi" localSheetId="73" hidden="1">{#N/A,#N/A,FALSE,"REPORT"}</definedName>
    <definedName name="PLCepi" hidden="1">{#N/A,#N/A,FALSE,"REPORT"}</definedName>
    <definedName name="PLFM">#REF!</definedName>
    <definedName name="ploki"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ploki"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PLOPT">#REF!</definedName>
    <definedName name="plp" localSheetId="7" hidden="1">#REF!</definedName>
    <definedName name="plp" localSheetId="6" hidden="1">#REF!</definedName>
    <definedName name="plp" localSheetId="25" hidden="1">#REF!</definedName>
    <definedName name="plp" hidden="1">#REF!</definedName>
    <definedName name="PLProcef" localSheetId="73" hidden="1">{#N/A,#N/A,FALSE,"REPORT"}</definedName>
    <definedName name="PLProcef" hidden="1">{#N/A,#N/A,FALSE,"REPORT"}</definedName>
    <definedName name="plt">#REF!</definedName>
    <definedName name="PLTaxol" localSheetId="73" hidden="1">{#N/A,#N/A,FALSE,"REPORT"}</definedName>
    <definedName name="PLTaxol" hidden="1">{#N/A,#N/A,FALSE,"REPORT"}</definedName>
    <definedName name="PM_Fee">#REF!</definedName>
    <definedName name="PM_Hourly">#REF!</definedName>
    <definedName name="pms">#REF!</definedName>
    <definedName name="pmt" localSheetId="73" hidden="1">{#N/A,#N/A,FALSE,"A";#N/A,#N/A,FALSE,"B-TOT";#N/A,#N/A,FALSE,"Declaration1";#N/A,#N/A,FALSE,"Spravka1";#N/A,#N/A,FALSE,"A (2)";#N/A,#N/A,FALSE,"B-TOT (2)";#N/A,#N/A,FALSE,"Declaration1 (2)";#N/A,#N/A,FALSE,"Spravka1 (2)"}</definedName>
    <definedName name="pmt" hidden="1">{#N/A,#N/A,FALSE,"A";#N/A,#N/A,FALSE,"B-TOT";#N/A,#N/A,FALSE,"Declaration1";#N/A,#N/A,FALSE,"Spravka1";#N/A,#N/A,FALSE,"A (2)";#N/A,#N/A,FALSE,"B-TOT (2)";#N/A,#N/A,FALSE,"Declaration1 (2)";#N/A,#N/A,FALSE,"Spravka1 (2)"}</definedName>
    <definedName name="Pmt_to_use">#REF!</definedName>
    <definedName name="Pnl" localSheetId="73" hidden="1">{#N/A,#N/A,FALSE,"Pharm";#N/A,#N/A,FALSE,"WWCM"}</definedName>
    <definedName name="Pnl" hidden="1">{#N/A,#N/A,FALSE,"Pharm";#N/A,#N/A,FALSE,"WWCM"}</definedName>
    <definedName name="PO" localSheetId="73">{"Book1","DOC&amp;DWG.xls"}</definedName>
    <definedName name="PO">{"Book1","DOC&amp;DWG.xls"}</definedName>
    <definedName name="PO_1" localSheetId="73">{"Book1","DOC&amp;DWG.xls"}</definedName>
    <definedName name="PO_1">{"Book1","DOC&amp;DWG.xls"}</definedName>
    <definedName name="PO_2" localSheetId="73">{"Book1","DOC&amp;DWG.xls"}</definedName>
    <definedName name="PO_2">{"Book1","DOC&amp;DWG.xls"}</definedName>
    <definedName name="PO_3" localSheetId="73">{"Book1","DOC&amp;DWG.xls"}</definedName>
    <definedName name="PO_3">{"Book1","DOC&amp;DWG.xls"}</definedName>
    <definedName name="PO_4" localSheetId="73">{"Book1","DOC&amp;DWG.xls"}</definedName>
    <definedName name="PO_4">{"Book1","DOC&amp;DWG.xls"}</definedName>
    <definedName name="PO_5" localSheetId="73">{"Book1","DOC&amp;DWG.xls"}</definedName>
    <definedName name="PO_5">{"Book1","DOC&amp;DWG.xls"}</definedName>
    <definedName name="POFGKMKG"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FGKMKG"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isadf" hidden="1">#REF!</definedName>
    <definedName name="poiuy" localSheetId="73" hidden="1">{"TRANSPORT BUDGET ASSUMPTIONS",#N/A,FALSE,"TRANSPORTATION 97";"TRANSPORT MAJOR EXP.",#N/A,FALSE,"TRANSPORTATION 97";"TRANSPORT SCHEDULE",#N/A,FALSE,"TRANSPORTATION 97"}</definedName>
    <definedName name="poiuy" hidden="1">{"TRANSPORT BUDGET ASSUMPTIONS",#N/A,FALSE,"TRANSPORTATION 97";"TRANSPORT MAJOR EXP.",#N/A,FALSE,"TRANSPORTATION 97";"TRANSPORT SCHEDULE",#N/A,FALSE,"TRANSPORTATION 97"}</definedName>
    <definedName name="POJFGOJ"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FGOJ"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GPOE"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GPOE"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poju" localSheetId="73" hidden="1">{#N/A,#N/A,FALSE,"Aging Summary";#N/A,#N/A,FALSE,"Ratio Analysis";#N/A,#N/A,FALSE,"Test 120 Day Accts";#N/A,#N/A,FALSE,"Tickmarks"}</definedName>
    <definedName name="poju" hidden="1">{#N/A,#N/A,FALSE,"Aging Summary";#N/A,#N/A,FALSE,"Ratio Analysis";#N/A,#N/A,FALSE,"Test 120 Day Accts";#N/A,#N/A,FALSE,"Tickmarks"}</definedName>
    <definedName name="POL" localSheetId="73" hidden="1">{"DetallexDep",#N/A,FALSE,"Giovanna (x DEPT)"}</definedName>
    <definedName name="POL" hidden="1">{"DetallexDep",#N/A,FALSE,"Giovanna (x DEPT)"}</definedName>
    <definedName name="pol_risk">#REF!</definedName>
    <definedName name="PoliticalRiskPremium">#REF!</definedName>
    <definedName name="polo">#REF!</definedName>
    <definedName name="Polvorin">#REF!</definedName>
    <definedName name="PONCE_I_PC____DMS_100">#REF!</definedName>
    <definedName name="PONCE_II___SIEMENS_DE5.1">#REF!</definedName>
    <definedName name="pooo" localSheetId="73" hidden="1">{#N/A,#N/A,TRUE,"index";#N/A,#N/A,TRUE,"Summary";#N/A,#N/A,TRUE,"Continuing Business";#N/A,#N/A,TRUE,"Disposals";#N/A,#N/A,TRUE,"Acquisitions";#N/A,#N/A,TRUE,"Actual &amp; Plan Reconciliation"}</definedName>
    <definedName name="pooo" hidden="1">{#N/A,#N/A,TRUE,"index";#N/A,#N/A,TRUE,"Summary";#N/A,#N/A,TRUE,"Continuing Business";#N/A,#N/A,TRUE,"Disposals";#N/A,#N/A,TRUE,"Acquisitions";#N/A,#N/A,TRUE,"Actual &amp; Plan Reconciliation"}</definedName>
    <definedName name="pop" localSheetId="73" hidden="1">{#N/A,#N/A,FALSE,"Main Table"}</definedName>
    <definedName name="pop" hidden="1">{#N/A,#N/A,FALSE,"Main Table"}</definedName>
    <definedName name="PopCache_FA_MASS_ADDITIONS_DEPRECIATE_FLAG" hidden="1">#REF!</definedName>
    <definedName name="PopCache_GL_INTERFACE_REFERENCE7" hidden="1">#REF!</definedName>
    <definedName name="popcase">#REF!</definedName>
    <definedName name="POPEED" localSheetId="73" hidden="1">{"Resumen",#N/A,FALSE,"Sheet1";"Detalle",#N/A,FALSE,"Sheet1"}</definedName>
    <definedName name="POPEED" hidden="1">{"Resumen",#N/A,FALSE,"Sheet1";"Detalle",#N/A,FALSE,"Sheet1"}</definedName>
    <definedName name="porcentajes">#REF!</definedName>
    <definedName name="PORRA" localSheetId="73" hidden="1">{"Fecha_Outubro",#N/A,FALSE,"FECHAMENTO-2002 ";"Defer_Outubro",#N/A,FALSE,"DIFERIDO";"Pis_Outubro",#N/A,FALSE,"PIS COFINS";"Iss_Outubro",#N/A,FALSE,"ISS"}</definedName>
    <definedName name="PORRA" hidden="1">{"Fecha_Outubro",#N/A,FALSE,"FECHAMENTO-2002 ";"Defer_Outubro",#N/A,FALSE,"DIFERIDO";"Pis_Outubro",#N/A,FALSE,"PIS COFINS";"Iss_Outubro",#N/A,FALSE,"ISS"}</definedName>
    <definedName name="port29" localSheetId="73" hidden="1">{#N/A,#N/A,FALSE,"Pharm";#N/A,#N/A,FALSE,"WWCM"}</definedName>
    <definedName name="port29" hidden="1">{#N/A,#N/A,FALSE,"Pharm";#N/A,#N/A,FALSE,"WWCM"}</definedName>
    <definedName name="Portails" localSheetId="73" hidden="1">{"' calendrier 2000'!$A$1:$Q$38"}</definedName>
    <definedName name="Portails" hidden="1">{"' calendrier 2000'!$A$1:$Q$38"}</definedName>
    <definedName name="Portales_las_Piedras">#REF!</definedName>
    <definedName name="Position">#REF!</definedName>
    <definedName name="Positions">#REF!</definedName>
    <definedName name="positivo">#REF!</definedName>
    <definedName name="posky">#REF!</definedName>
    <definedName name="PossTotals">#REF!</definedName>
    <definedName name="Post93Count" localSheetId="27">'C-11'!#REF!</definedName>
    <definedName name="Post93Count" localSheetId="1">#REF!</definedName>
    <definedName name="Post93Count">'[14]Contibution Balances'!$G$14</definedName>
    <definedName name="Potencia">#REF!</definedName>
    <definedName name="Potencia_2">#REF!</definedName>
    <definedName name="POThreshold">#REF!</definedName>
    <definedName name="POW" localSheetId="73" hidden="1">{#N/A,#N/A,FALSE,"PRO FORMA FINANCIALS"}</definedName>
    <definedName name="POW" hidden="1">{#N/A,#N/A,FALSE,"PRO FORMA FINANCIALS"}</definedName>
    <definedName name="power.plant">#REF!</definedName>
    <definedName name="pp" localSheetId="7" hidden="1">#REF!</definedName>
    <definedName name="pp" localSheetId="6" hidden="1">#REF!</definedName>
    <definedName name="pp" localSheetId="25" hidden="1">#REF!</definedName>
    <definedName name="PP" localSheetId="73" hidden="1">{#N/A,#N/A,FALSE,"Cover Sheet";#N/A,#N/A,FALSE,"Key Indicators";#N/A,#N/A,FALSE,"Orders Summary";#N/A,#N/A,FALSE,"ORDERS TREND GRAPH";#N/A,#N/A,FALSE,"Revenue Summary";#N/A,#N/A,FALSE,"REVENUE TREND GRAPH";#N/A,#N/A,FALSE,"Revenue Actions";#N/A,#N/A,FALSE,"BACKLOG ANALYSIS";#N/A,#N/A,FALSE,"Keys to Success"}</definedName>
    <definedName name="pp" hidden="1">#REF!</definedName>
    <definedName name="PP_1">#REF!</definedName>
    <definedName name="PP_2">#REF!</definedName>
    <definedName name="PP_3">#REF!</definedName>
    <definedName name="PP_4">#REF!</definedName>
    <definedName name="PPA_start_date">#REF!</definedName>
    <definedName name="PPE">#REF!</definedName>
    <definedName name="PPED">#REF!</definedName>
    <definedName name="ppooo">#REF!</definedName>
    <definedName name="pp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 localSheetId="73" hidden="1">{"RIG LF BUDGET ASSUMPTIONS",#N/A,FALSE,"RIG LIVING FACILITIES";"RIG LF MAJOR EXP.",#N/A,FALSE,"RIG LIVING FACILITIES";"LIVING FAC. SCH",#N/A,FALSE,"RIG LIVING FACILITIES"}</definedName>
    <definedName name="pppp" hidden="1">{"RIG LF BUDGET ASSUMPTIONS",#N/A,FALSE,"RIG LIVING FACILITIES";"RIG LF MAJOR EXP.",#N/A,FALSE,"RIG LIVING FACILITIES";"LIVING FAC. SCH",#N/A,FALSE,"RIG LIVING FACILITIES"}</definedName>
    <definedName name="PPPPP"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P"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pppppppppp">#REF!</definedName>
    <definedName name="ppppppppppppp" localSheetId="73" hidden="1">{#N/A,#N/A,FALSE,"Aging Summary";#N/A,#N/A,FALSE,"Ratio Analysis";#N/A,#N/A,FALSE,"Test 120 Day Accts";#N/A,#N/A,FALSE,"Tickmarks"}</definedName>
    <definedName name="ppppppppppppp" hidden="1">{#N/A,#N/A,FALSE,"Aging Summary";#N/A,#N/A,FALSE,"Ratio Analysis";#N/A,#N/A,FALSE,"Test 120 Day Accts";#N/A,#N/A,FALSE,"Tickmarks"}</definedName>
    <definedName name="ppppppppppppppp">#REF!</definedName>
    <definedName name="PR_EDW">#REF!</definedName>
    <definedName name="PRAZO">#REF!</definedName>
    <definedName name="prd">#REF!</definedName>
    <definedName name="Pre93Count" localSheetId="27">'C-11'!#REF!</definedName>
    <definedName name="Pre93Count" localSheetId="1">#REF!</definedName>
    <definedName name="Pre93Count">'[14]Contibution Balances'!$G$13</definedName>
    <definedName name="PREBALSIT">#REF!</definedName>
    <definedName name="PRECAVSIT">#REF!</definedName>
    <definedName name="PrecedentAnalysis">#REF!</definedName>
    <definedName name="PREF_DIVID" hidden="1">"PREF_DIVID"</definedName>
    <definedName name="Pref_Space">#REF!</definedName>
    <definedName name="PREF_STOCK" hidden="1">"PREF_STOCK"</definedName>
    <definedName name="PREFER">#REF!</definedName>
    <definedName name="PREFER_R">#REF!</definedName>
    <definedName name="Preferred">#REF!</definedName>
    <definedName name="PreferredConvertPrice1">#REF!</definedName>
    <definedName name="PreferredConvertPrice2">#REF!</definedName>
    <definedName name="PreferredDividendsPaid">#REF!</definedName>
    <definedName name="PreferredHide">#REF!</definedName>
    <definedName name="PreferredToggle">#REF!</definedName>
    <definedName name="prefrate">#REF!</definedName>
    <definedName name="prefyes" hidden="1">#REF!</definedName>
    <definedName name="PREINTLSIT">#REF!</definedName>
    <definedName name="PREMIUM">#REF!</definedName>
    <definedName name="PREMOVSIT">#REF!</definedName>
    <definedName name="Prep" localSheetId="73" hidden="1">{#N/A,#N/A,FALSE,"MAIN";#N/A,#N/A,FALSE,"MK_ASS_B";#N/A,#N/A,FALSE,"MK_ASS_R";#N/A,#N/A,FALSE,"TR_ASS_B";#N/A,#N/A,FALSE,"TR_ASS_R";#N/A,#N/A,FALSE,"ROAMING";#N/A,#N/A,FALSE,"PR_ASS_B";#N/A,#N/A,FALSE,"PR_ASS_R";#N/A,#N/A,FALSE,"PR_ASS_S"}</definedName>
    <definedName name="Prep" hidden="1">{#N/A,#N/A,FALSE,"MAIN";#N/A,#N/A,FALSE,"MK_ASS_B";#N/A,#N/A,FALSE,"MK_ASS_R";#N/A,#N/A,FALSE,"TR_ASS_B";#N/A,#N/A,FALSE,"TR_ASS_R";#N/A,#N/A,FALSE,"ROAMING";#N/A,#N/A,FALSE,"PR_ASS_B";#N/A,#N/A,FALSE,"PR_ASS_R";#N/A,#N/A,FALSE,"PR_ASS_S"}</definedName>
    <definedName name="PREPAID_EXPEN" hidden="1">"PREPAID_EXPEN"</definedName>
    <definedName name="Prepaid_Legal">#REF!</definedName>
    <definedName name="PREPAIDCHARTERCOSTS_EDW">#REF!</definedName>
    <definedName name="PreparedBy">#REF!</definedName>
    <definedName name="Presentation"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ide">#REF!</definedName>
    <definedName name="PRETAX_INC" hidden="1">"PRETAX_INC"</definedName>
    <definedName name="PRETAX_INC_10K" hidden="1">"PRETAX_INC_10K"</definedName>
    <definedName name="PRETAX_INC_10Q" hidden="1">"PRETAX_INC_10Q"</definedName>
    <definedName name="PRETAX_INC_10Q1" hidden="1">"PRETAX_INC_10Q1"</definedName>
    <definedName name="PretaxIncome">#REF!</definedName>
    <definedName name="PretaxInterestCoverage">#REF!</definedName>
    <definedName name="PreTaxItems">#REF!</definedName>
    <definedName name="PRETELSIT">#REF!</definedName>
    <definedName name="Previsto">OFFSET(#REF!,1,0,COUNT(#REF!),1)</definedName>
    <definedName name="Previsto_Acumulado">OFFSET(#REF!,1,0,COUNT(#REF!),1)</definedName>
    <definedName name="price">#REF!</definedName>
    <definedName name="Price__REGULAR">#REF!</definedName>
    <definedName name="PRICE_OVER_EPS_EST" hidden="1">"PRICE_OVER_EPS_EST"</definedName>
    <definedName name="PRICE_OVER_EPS_EST_1" hidden="1">"PRICE_OVER_EPS_EST_1"</definedName>
    <definedName name="PRICE_OVER_LTM_EPS" hidden="1">"PRICE_OVER_LTM_EPS"</definedName>
    <definedName name="Price_PREPAID">#REF!</definedName>
    <definedName name="PriceA">#REF!</definedName>
    <definedName name="PriceActualEPS0">#REF!</definedName>
    <definedName name="PriceActualEPS1">#REF!</definedName>
    <definedName name="PriceActualEPS2">#REF!</definedName>
    <definedName name="PriceActualEPS3">#REF!</definedName>
    <definedName name="PriceActualFFPS0">#REF!</definedName>
    <definedName name="PriceActualFFPS1">#REF!</definedName>
    <definedName name="PriceActualFFPS2">#REF!</definedName>
    <definedName name="PriceActualFFPS3">#REF!</definedName>
    <definedName name="PriceB">#REF!</definedName>
    <definedName name="PriceBook">#REF!</definedName>
    <definedName name="pricebook_col" hidden="1">#REF!</definedName>
    <definedName name="PriceBookValuePerShare">#REF!</definedName>
    <definedName name="PriceCalendarEPS1">#REF!</definedName>
    <definedName name="PriceCalendarEPS2">#REF!</definedName>
    <definedName name="PriceCalendarEPS3">#REF!</definedName>
    <definedName name="PriceCalendarFFPS1">#REF!</definedName>
    <definedName name="PriceCalendarFFPS2">#REF!</definedName>
    <definedName name="PriceCalendarFFPS3">#REF!</definedName>
    <definedName name="PriceDateA">#REF!</definedName>
    <definedName name="PriceDateB">#REF!</definedName>
    <definedName name="priceearnings_col" hidden="1">#REF!</definedName>
    <definedName name="PricePerFunctionalUnit.soln">#REF!</definedName>
    <definedName name="PricePerPort">#REF!</definedName>
    <definedName name="PriceRange" hidden="1">OFFSET(#REF!,5,0,COUNTA(#REF!)-COUNTA(#REF!),1)</definedName>
    <definedName name="PriceTangibleBVPerShare">#REF!</definedName>
    <definedName name="PriceToggle">#REF!</definedName>
    <definedName name="PricingPrime.pid">#REF!</definedName>
    <definedName name="PrimaryEPS">#REF!</definedName>
    <definedName name="PrimaryEPSGrowth">#REF!</definedName>
    <definedName name="PrimaryWeightedAverageShares">#REF!</definedName>
    <definedName name="Princ">#REF!</definedName>
    <definedName name="Principal" localSheetId="73">IF(#REF!&lt;&gt;"",MIN(#REF!,Pmt_to_use-#REF!),"")</definedName>
    <definedName name="Principal">IF(#REF!&lt;&gt;"",MIN(#REF!,Pmt_to_use-#REF!),"")</definedName>
    <definedName name="PRINT">#REF!</definedName>
    <definedName name="_xlnm.Print_Area" localSheetId="6">'B-1 - OPTIMAL'!$A$1:$R$48</definedName>
    <definedName name="_xlnm.Print_Area" localSheetId="8">'B-2'!$A$1:$R$67</definedName>
    <definedName name="_xlnm.Print_Area" localSheetId="9">'B-3'!$A$1:$I$63</definedName>
    <definedName name="_xlnm.Print_Area" localSheetId="10">'B-4'!$A$1:$J$40</definedName>
    <definedName name="_xlnm.Print_Area" localSheetId="13">'B-7'!$A$1:$J$16</definedName>
    <definedName name="_xlnm.Print_Area" localSheetId="27">'C-11'!$B$1:$L$2036</definedName>
    <definedName name="_xlnm.Print_Area" localSheetId="17">'C-2 Constrained'!$A$1:$AT$88</definedName>
    <definedName name="_xlnm.Print_Area" localSheetId="16">'C-2 Optimal'!$A$1:$AT$91</definedName>
    <definedName name="_xlnm.Print_Area" localSheetId="18">'C-3'!$A$1:$J$4</definedName>
    <definedName name="_xlnm.Print_Area" localSheetId="19">'C-4'!$A$1:$J$4</definedName>
    <definedName name="_xlnm.Print_Area" localSheetId="21">'C-6'!$A$1:$I$3</definedName>
    <definedName name="_xlnm.Print_Area" localSheetId="22">'C-7'!$A$1:$K$67,'C-7'!$L$27:$T$67</definedName>
    <definedName name="_xlnm.Print_Area" localSheetId="23">'C-8'!$A$1:$Q$121</definedName>
    <definedName name="_xlnm.Print_Area" localSheetId="24">'C-8 Lighting'!$A$1:$Q$120</definedName>
    <definedName name="_xlnm.Print_Area" localSheetId="25">'C-9'!$A$1:$O$20</definedName>
    <definedName name="_xlnm.Print_Area" localSheetId="33">'D-1-Constrained'!$A$1:$X$92</definedName>
    <definedName name="_xlnm.Print_Area" localSheetId="29">'D-1-Optimal'!$A$1:$X$93</definedName>
    <definedName name="_xlnm.Print_Area" localSheetId="34">'D-2-Constrained'!$A$1:$X$269</definedName>
    <definedName name="_xlnm.Print_Area" localSheetId="30">'D-2-Optimal'!$A$1:$X$269</definedName>
    <definedName name="_xlnm.Print_Area" localSheetId="35">'D-3-Constrained'!$A$1:$R$12</definedName>
    <definedName name="_xlnm.Print_Area" localSheetId="31">'D-3-Optimal'!$A$1:$R$13</definedName>
    <definedName name="_xlnm.Print_Area" localSheetId="36">'D-4-Constrained'!$A$1:$R$13</definedName>
    <definedName name="_xlnm.Print_Area" localSheetId="32">'D-4-Optimal'!$A$1:$R$13</definedName>
    <definedName name="_xlnm.Print_Area" localSheetId="38">'E-1'!$A$1:$K$33</definedName>
    <definedName name="_xlnm.Print_Area" localSheetId="39">'E-2 FY2026'!$A$1:$G$155</definedName>
    <definedName name="_xlnm.Print_Area" localSheetId="41">'E-2 FY2028'!$A$1:$G$155</definedName>
    <definedName name="_xlnm.Print_Area" localSheetId="42">'E-2 Lighting FY2026'!$A$1:$R$138</definedName>
    <definedName name="_xlnm.Print_Area" localSheetId="43">'E-2 Lighting FY2027'!$A$1:$R$138</definedName>
    <definedName name="_xlnm.Print_Area" localSheetId="44">'E-2 Lighting FY2028'!$A$1:$R$138</definedName>
    <definedName name="_xlnm.Print_Area" localSheetId="45">'E-2 Riders'!$A$1:$H$35</definedName>
    <definedName name="_xlnm.Print_Area" localSheetId="46">'E-3'!$A$1:$I$2</definedName>
    <definedName name="_xlnm.Print_Area" localSheetId="47">'E-4'!$A$1:$I$2</definedName>
    <definedName name="_xlnm.Print_Area" localSheetId="50">'F-1'!$A$1:$I$1</definedName>
    <definedName name="_xlnm.Print_Area" localSheetId="51">'F-2'!$A$1:$I$2</definedName>
    <definedName name="_xlnm.Print_Area" localSheetId="52">'F-3'!$A$1:$I$3</definedName>
    <definedName name="_xlnm.Print_Area" localSheetId="53">'F-4'!$A$1:$I$2</definedName>
    <definedName name="_xlnm.Print_Area" localSheetId="54">'F-5'!$A$1:$I$1</definedName>
    <definedName name="_xlnm.Print_Area" localSheetId="55">'F-6'!$A$1:$K$140,'F-6'!$A$141:$U$174,'F-6'!$A$175:$M$191,'F-6'!$B$193:$S$232,'F-6'!$C$233:$N$267</definedName>
    <definedName name="_xlnm.Print_Area" localSheetId="73">'Final Revision'!$D$6:$Y$87</definedName>
    <definedName name="_xlnm.Print_Area" localSheetId="69">'FY26-FY28_PREPA Consolidated'!$E$4:$EN$80</definedName>
    <definedName name="_xlnm.Print_Area" localSheetId="5">'Merged Petition - Revised'!$A$1:$Z$94</definedName>
    <definedName name="_xlnm.Print_Area" localSheetId="57">'Schedule G'!$A$1:$I$4</definedName>
    <definedName name="_xlnm.Print_Area" localSheetId="58">'Schedule H'!$A$1:$L$32</definedName>
    <definedName name="_xlnm.Print_Area" localSheetId="59">'Schedule I'!$A$1:$I$2</definedName>
    <definedName name="_xlnm.Print_Area" localSheetId="60">'Schedule J'!$A$1:$I$37</definedName>
    <definedName name="_xlnm.Print_Area">#REF!</definedName>
    <definedName name="PRINT_AREA_MI">#REF!</definedName>
    <definedName name="Print_Area_MI_2">#REF!</definedName>
    <definedName name="Print_Area_Reset" localSheetId="73">OFFSET(Full_Print,0,0,Last_Row)</definedName>
    <definedName name="Print_Area_Reset">OFFSET(Full_Print,0,0,Last_Row)</definedName>
    <definedName name="Print_CSC_Report_2" localSheetId="73" hidden="1">{"CSC_1",#N/A,FALSE,"CSC Outputs";"CSC_2",#N/A,FALSE,"CSC Outputs"}</definedName>
    <definedName name="Print_CSC_Report_2" hidden="1">{"CSC_1",#N/A,FALSE,"CSC Outputs";"CSC_2",#N/A,FALSE,"CSC Outputs"}</definedName>
    <definedName name="Print_CSC_Report_2_1" localSheetId="73" hidden="1">{"CSC_1",#N/A,FALSE,"CSC Outputs";"CSC_2",#N/A,FALSE,"CSC Outputs"}</definedName>
    <definedName name="Print_CSC_Report_2_1" hidden="1">{"CSC_1",#N/A,FALSE,"CSC Outputs";"CSC_2",#N/A,FALSE,"CSC Outputs"}</definedName>
    <definedName name="Print_CSC_Report_2_2" localSheetId="73" hidden="1">{"CSC_1",#N/A,FALSE,"CSC Outputs";"CSC_2",#N/A,FALSE,"CSC Outputs"}</definedName>
    <definedName name="Print_CSC_Report_2_2" hidden="1">{"CSC_1",#N/A,FALSE,"CSC Outputs";"CSC_2",#N/A,FALSE,"CSC Outputs"}</definedName>
    <definedName name="Print_CSC_Report_2_3" localSheetId="73" hidden="1">{"CSC_1",#N/A,FALSE,"CSC Outputs";"CSC_2",#N/A,FALSE,"CSC Outputs"}</definedName>
    <definedName name="Print_CSC_Report_2_3" hidden="1">{"CSC_1",#N/A,FALSE,"CSC Outputs";"CSC_2",#N/A,FALSE,"CSC Outputs"}</definedName>
    <definedName name="Print_CSC_Report_2_4" localSheetId="73" hidden="1">{"CSC_1",#N/A,FALSE,"CSC Outputs";"CSC_2",#N/A,FALSE,"CSC Outputs"}</definedName>
    <definedName name="Print_CSC_Report_2_4" hidden="1">{"CSC_1",#N/A,FALSE,"CSC Outputs";"CSC_2",#N/A,FALSE,"CSC Outputs"}</definedName>
    <definedName name="Print_CSC_Report_2_5" localSheetId="73" hidden="1">{"CSC_1",#N/A,FALSE,"CSC Outputs";"CSC_2",#N/A,FALSE,"CSC Outputs"}</definedName>
    <definedName name="Print_CSC_Report_2_5" hidden="1">{"CSC_1",#N/A,FALSE,"CSC Outputs";"CSC_2",#N/A,FALSE,"CSC Outputs"}</definedName>
    <definedName name="Print_Current_Range">#REF!</definedName>
    <definedName name="print_eps_calc">#REF!</definedName>
    <definedName name="_xlnm.Print_Titles" localSheetId="8">'B-2'!$A:$C</definedName>
    <definedName name="_xlnm.Print_Titles" localSheetId="9">'B-3'!$1:$3</definedName>
    <definedName name="_xlnm.Print_Titles" localSheetId="27">'C-11'!$1:$2</definedName>
    <definedName name="_xlnm.Print_Titles" localSheetId="17">'C-2 Constrained'!$A:$D</definedName>
    <definedName name="_xlnm.Print_Titles" localSheetId="16">'C-2 Optimal'!$A:$D</definedName>
    <definedName name="_xlnm.Print_Titles" localSheetId="23">'C-8'!$A:$C,'C-8'!$3:$4</definedName>
    <definedName name="_xlnm.Print_Titles" localSheetId="24">'C-8 Lighting'!$A:$C,'C-8 Lighting'!$3:$5</definedName>
    <definedName name="_xlnm.Print_Titles" localSheetId="33">'D-1-Constrained'!$A:$E,'D-1-Constrained'!$1:$3</definedName>
    <definedName name="_xlnm.Print_Titles" localSheetId="29">'D-1-Optimal'!$A:$F,'D-1-Optimal'!$2:$4</definedName>
    <definedName name="_xlnm.Print_Titles" localSheetId="34">'D-2-Constrained'!$A:$E,'D-2-Constrained'!$1:$4</definedName>
    <definedName name="_xlnm.Print_Titles" localSheetId="30">'D-2-Optimal'!$A:$E,'D-2-Optimal'!$1:$4</definedName>
    <definedName name="_xlnm.Print_Titles" localSheetId="35">'D-3-Constrained'!$A:$E</definedName>
    <definedName name="_xlnm.Print_Titles" localSheetId="31">'D-3-Optimal'!$A:$E</definedName>
    <definedName name="_xlnm.Print_Titles" localSheetId="36">'D-4-Constrained'!$A:$E</definedName>
    <definedName name="_xlnm.Print_Titles" localSheetId="32">'D-4-Optimal'!$A:$E</definedName>
    <definedName name="_xlnm.Print_Titles" localSheetId="39">'E-2 FY2026'!$1:$5</definedName>
    <definedName name="_xlnm.Print_Titles" localSheetId="40">'E-2 FY2027'!$1:$5</definedName>
    <definedName name="_xlnm.Print_Titles" localSheetId="41">'E-2 FY2028'!$1:$5</definedName>
    <definedName name="_xlnm.Print_Titles" localSheetId="42">'E-2 Lighting FY2026'!$1:$5</definedName>
    <definedName name="_xlnm.Print_Titles" localSheetId="43">'E-2 Lighting FY2027'!$1:$5</definedName>
    <definedName name="_xlnm.Print_Titles" localSheetId="44">'E-2 Lighting FY2028'!$1:$5</definedName>
    <definedName name="_xlnm.Print_Titles" localSheetId="5">'Merged Petition - Revised'!$A:$D</definedName>
    <definedName name="_xlnm.Print_Titles">#N/A</definedName>
    <definedName name="PRINT_TITLES_MI">#REF!</definedName>
    <definedName name="print1" localSheetId="73" hidden="1">{#N/A,#N/A,FALSE,"$170M Cash";#N/A,#N/A,FALSE,"$250M Cash";#N/A,#N/A,FALSE,"$325M Cash"}</definedName>
    <definedName name="print1" hidden="1">{#N/A,#N/A,FALSE,"$170M Cash";#N/A,#N/A,FALSE,"$250M Cash";#N/A,#N/A,FALSE,"$325M Cash"}</definedName>
    <definedName name="print10">#REF!</definedName>
    <definedName name="PRINT2000">#REF!,#REF!,#REF!</definedName>
    <definedName name="print4" localSheetId="73" hidden="1">{#N/A,#N/A,FALSE,"Operations";#N/A,#N/A,FALSE,"Financials"}</definedName>
    <definedName name="print4" hidden="1">{#N/A,#N/A,FALSE,"Operations";#N/A,#N/A,FALSE,"Financials"}</definedName>
    <definedName name="PRINTALL">#REF!</definedName>
    <definedName name="printallexp">#REF!,#REF!,#REF!,#REF!,#REF!</definedName>
    <definedName name="PRINTER_">#REF!</definedName>
    <definedName name="PRINTER1">#REF!</definedName>
    <definedName name="PRINTMENU">#REF!</definedName>
    <definedName name="printyr">#REF!,#REF!</definedName>
    <definedName name="printyrexp">#REF!</definedName>
    <definedName name="prior" localSheetId="73" hidden="1">{#N/A,#N/A,FALSE,"Calculator"}</definedName>
    <definedName name="prior" hidden="1">{#N/A,#N/A,FALSE,"Calculator"}</definedName>
    <definedName name="prior_1" localSheetId="73" hidden="1">{#N/A,#N/A,FALSE,"Calculator"}</definedName>
    <definedName name="prior_1" hidden="1">{#N/A,#N/A,FALSE,"Calculator"}</definedName>
    <definedName name="prior_2" localSheetId="73" hidden="1">{#N/A,#N/A,FALSE,"Calculator"}</definedName>
    <definedName name="prior_2" hidden="1">{#N/A,#N/A,FALSE,"Calculator"}</definedName>
    <definedName name="prior_3" localSheetId="73" hidden="1">{#N/A,#N/A,FALSE,"Calculator"}</definedName>
    <definedName name="prior_3" hidden="1">{#N/A,#N/A,FALSE,"Calculator"}</definedName>
    <definedName name="PRIOR_FISCAL_YEAR_END">#REF!</definedName>
    <definedName name="Prior_Month_2" localSheetId="27">'C-11'!#REF!</definedName>
    <definedName name="Prior_Month_2" localSheetId="1">#REF!</definedName>
    <definedName name="Prior_Month_2">'[16]Hyperion GL'!$AM$2:$AM$5003</definedName>
    <definedName name="PRIOR_MONTH_END">#REF!</definedName>
    <definedName name="PRIOR_PERIOD">#REF!</definedName>
    <definedName name="PRIOR_QUARTER_END">#REF!</definedName>
    <definedName name="PRIOR_QUATER">#REF!</definedName>
    <definedName name="PRIOR_WEEK">#REF!</definedName>
    <definedName name="PRIOR_WEEK_OF">#REF!</definedName>
    <definedName name="priordefinit2"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definit2"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Priority">#REF!</definedName>
    <definedName name="PriorPrice">#REF!</definedName>
    <definedName name="prisem2000">#REF!</definedName>
    <definedName name="prisem2001">#REF!</definedName>
    <definedName name="PRIVATE">#REF!</definedName>
    <definedName name="prjctloc">#REF!</definedName>
    <definedName name="prjctname">#REF!</definedName>
    <definedName name="prjctnum">#REF!</definedName>
    <definedName name="prm" localSheetId="73" hidden="1">{#N/A,#N/A,FALSE,"model"}</definedName>
    <definedName name="prm" hidden="1">{#N/A,#N/A,FALSE,"model"}</definedName>
    <definedName name="prn" localSheetId="73" hidden="1">{#N/A,#N/A,FALSE,"model"}</definedName>
    <definedName name="prn" hidden="1">{#N/A,#N/A,FALSE,"model"}</definedName>
    <definedName name="pro" localSheetId="73" hidden="1">{#N/A,#N/A,FALSE,"Relatórios";"Vendas e Custos",#N/A,FALSE,"Vendas e Custos";"Premissas",#N/A,FALSE,"Premissas";"Projeções",#N/A,FALSE,"Projeções";"Dolar",#N/A,FALSE,"Dolar";"Original",#N/A,FALSE,"Original e UFIR"}</definedName>
    <definedName name="pro" hidden="1">{#N/A,#N/A,FALSE,"Relatórios";"Vendas e Custos",#N/A,FALSE,"Vendas e Custos";"Premissas",#N/A,FALSE,"Premissas";"Projeções",#N/A,FALSE,"Projeções";"Dolar",#N/A,FALSE,"Dolar";"Original",#N/A,FALSE,"Original e UFIR"}</definedName>
    <definedName name="PRO_FORMA_BASIC_EPS" hidden="1">"PRO_FORMA_BASIC_EPS"</definedName>
    <definedName name="PRO_FORMA_DILUT_EPS" hidden="1">"PRO_FORMA_DILUT_EPS"</definedName>
    <definedName name="PRO_FORMA_NET_INC" hidden="1">"PRO_FORMA_NET_INC"</definedName>
    <definedName name="Procef" localSheetId="73" hidden="1">{#N/A,#N/A,FALSE,"Pharm";#N/A,#N/A,FALSE,"WWCM"}</definedName>
    <definedName name="Procef" hidden="1">{#N/A,#N/A,FALSE,"Pharm";#N/A,#N/A,FALSE,"WWCM"}</definedName>
    <definedName name="procurado" localSheetId="73" hidden="1">{#N/A,#N/A,FALSE,"GERAL";#N/A,#N/A,FALSE,"012-96";#N/A,#N/A,FALSE,"018-96";#N/A,#N/A,FALSE,"027-96";#N/A,#N/A,FALSE,"059-96";#N/A,#N/A,FALSE,"076-96";#N/A,#N/A,FALSE,"019-97";#N/A,#N/A,FALSE,"021-97";#N/A,#N/A,FALSE,"022-97";#N/A,#N/A,FALSE,"028-97"}</definedName>
    <definedName name="procurado" hidden="1">{#N/A,#N/A,FALSE,"GERAL";#N/A,#N/A,FALSE,"012-96";#N/A,#N/A,FALSE,"018-96";#N/A,#N/A,FALSE,"027-96";#N/A,#N/A,FALSE,"059-96";#N/A,#N/A,FALSE,"076-96";#N/A,#N/A,FALSE,"019-97";#N/A,#N/A,FALSE,"021-97";#N/A,#N/A,FALSE,"022-97";#N/A,#N/A,FALSE,"028-97"}</definedName>
    <definedName name="product">#REF!</definedName>
    <definedName name="Product.pid">#REF!</definedName>
    <definedName name="Product_Code1" hidden="1">#REF!</definedName>
    <definedName name="Product_Code2" hidden="1">#REF!</definedName>
    <definedName name="Product_Code3" hidden="1">#REF!</definedName>
    <definedName name="Product_Code4" hidden="1">#REF!</definedName>
    <definedName name="Product_Code5" hidden="1">#REF!</definedName>
    <definedName name="Product_Code6" hidden="1">#REF!</definedName>
    <definedName name="product_set" localSheetId="73" hidden="1">{"'Trend_Total'!$A$7:$V$10","'Trend_Total'!$A$1:$V$4"}</definedName>
    <definedName name="product_set" hidden="1">{"'Trend_Total'!$A$7:$V$10","'Trend_Total'!$A$1:$V$4"}</definedName>
    <definedName name="product_set2" localSheetId="73" hidden="1">{#N/A,#N/A,TRUE,"Outlook98";#N/A,#N/A,TRUE,"Reduction Model"}</definedName>
    <definedName name="product_set2" hidden="1">{#N/A,#N/A,TRUE,"Outlook98";#N/A,#N/A,TRUE,"Reduction Model"}</definedName>
    <definedName name="ProductClassification">#REF!</definedName>
    <definedName name="ProductDescription.pid">#REF!</definedName>
    <definedName name="Production_Start">#REF!</definedName>
    <definedName name="ProductLine">#REF!</definedName>
    <definedName name="ProductLine.pid">#REF!</definedName>
    <definedName name="ProductName.ms">#REF!</definedName>
    <definedName name="ProductName.pid">#REF!</definedName>
    <definedName name="ProductPrime.pid">#REF!</definedName>
    <definedName name="ProductSpendingFactor">#REF!</definedName>
    <definedName name="ProductSubClassification">#REF!</definedName>
    <definedName name="ProductType">"High Rise"</definedName>
    <definedName name="Prof_Fees">#REF!</definedName>
    <definedName name="Professional_Fees">#REF!</definedName>
    <definedName name="Professional_Fees_Exp">#REF!</definedName>
    <definedName name="profit">#REF!</definedName>
    <definedName name="Profitability." localSheetId="73" hidden="1">{#N/A,#N/A,FALSE,"Presentation by Unit";#N/A,#N/A,FALSE,"Presentation by BD";#N/A,#N/A,FALSE,"Presentation Split by Biggest U";#N/A,#N/A,FALSE,"Presentation Split by Area";#N/A,#N/A,FALSE,"Presentation Split by BD"}</definedName>
    <definedName name="Profitability." hidden="1">{#N/A,#N/A,FALSE,"Presentation by Unit";#N/A,#N/A,FALSE,"Presentation by BD";#N/A,#N/A,FALSE,"Presentation Split by Biggest U";#N/A,#N/A,FALSE,"Presentation Split by Area";#N/A,#N/A,FALSE,"Presentation Split by BD"}</definedName>
    <definedName name="ProgramPrice.soln">#REF!</definedName>
    <definedName name="ProgramRefPrice.soln">#REF!</definedName>
    <definedName name="ProgramRefPricePerUnit.soln">#REF!</definedName>
    <definedName name="progress">#REF!</definedName>
    <definedName name="proj">#REF!</definedName>
    <definedName name="Project">#REF!</definedName>
    <definedName name="Project_Name">#REF!</definedName>
    <definedName name="Project_Num.">#REF!</definedName>
    <definedName name="Project_Start">#REF!</definedName>
    <definedName name="ProjectDebt">#REF!</definedName>
    <definedName name="PROJECTED_CAPITAL_COST_GALLONS">#REF!</definedName>
    <definedName name="PROJECTED_GALLONS">#REF!</definedName>
    <definedName name="PROJECTED_MARGIN">#REF!</definedName>
    <definedName name="PROJECTED_OPERATING_COST_GALLONS">#REF!</definedName>
    <definedName name="ProjectName" localSheetId="73">{"Client Name or Project Name"}</definedName>
    <definedName name="ProjectName">{"Client Name or Project Name"}</definedName>
    <definedName name="ProjectName_1" localSheetId="73">{"Client Name or Project Name"}</definedName>
    <definedName name="ProjectName_1">{"Client Name or Project Name"}</definedName>
    <definedName name="ProjectName_2" localSheetId="73">{"Client Name or Project Name"}</definedName>
    <definedName name="ProjectName_2">{"Client Name or Project Name"}</definedName>
    <definedName name="ProjectName_3" localSheetId="73">{"Client Name or Project Name"}</definedName>
    <definedName name="ProjectName_3">{"Client Name or Project Name"}</definedName>
    <definedName name="ProjectName_4" localSheetId="73">{"Client Name or Project Name"}</definedName>
    <definedName name="ProjectName_4">{"Client Name or Project Name"}</definedName>
    <definedName name="ProjectName_5" localSheetId="73">{"Client Name or Project Name"}</definedName>
    <definedName name="ProjectName_5">{"Client Name or Project Name"}</definedName>
    <definedName name="ProjectNameFlagler" localSheetId="73">{"Client Name or Project Name"}</definedName>
    <definedName name="ProjectNameFlagler">{"Client Name or Project Name"}</definedName>
    <definedName name="ProjectNameFlagler_1" localSheetId="73">{"Client Name or Project Name"}</definedName>
    <definedName name="ProjectNameFlagler_1">{"Client Name or Project Name"}</definedName>
    <definedName name="ProjectNameFlagler_2" localSheetId="73">{"Client Name or Project Name"}</definedName>
    <definedName name="ProjectNameFlagler_2">{"Client Name or Project Name"}</definedName>
    <definedName name="ProjectNameFlagler_3" localSheetId="73">{"Client Name or Project Name"}</definedName>
    <definedName name="ProjectNameFlagler_3">{"Client Name or Project Name"}</definedName>
    <definedName name="ProjectNameFlagler_4" localSheetId="73">{"Client Name or Project Name"}</definedName>
    <definedName name="ProjectNameFlagler_4">{"Client Name or Project Name"}</definedName>
    <definedName name="ProjectNameFlagler_5" localSheetId="73">{"Client Name or Project Name"}</definedName>
    <definedName name="ProjectNameFlagler_5">{"Client Name or Project Name"}</definedName>
    <definedName name="Prolinks" localSheetId="7" hidden="1">#REF!</definedName>
    <definedName name="Prolinks" localSheetId="6" hidden="1">#REF!</definedName>
    <definedName name="Prolinks" localSheetId="25" hidden="1">#REF!</definedName>
    <definedName name="Prolinks" hidden="1">#REF!</definedName>
    <definedName name="prolinks_01a0c545244d4f229c69e2c67ee9ea9d" localSheetId="7" hidden="1">#REF!</definedName>
    <definedName name="prolinks_01a0c545244d4f229c69e2c67ee9ea9d" localSheetId="6" hidden="1">#REF!</definedName>
    <definedName name="prolinks_01a0c545244d4f229c69e2c67ee9ea9d" localSheetId="25" hidden="1">#REF!</definedName>
    <definedName name="prolinks_01a0c545244d4f229c69e2c67ee9ea9d" hidden="1">#REF!</definedName>
    <definedName name="prolinks_0596fd2adbfc47d9ac3dcd5e1105a21e" hidden="1">#REF!</definedName>
    <definedName name="prolinks_05b6403fe6544606bca0a8a09800be0e" hidden="1">#REF!</definedName>
    <definedName name="prolinks_07079316794a4c46b6138c660d6cab03" hidden="1">#REF!</definedName>
    <definedName name="prolinks_084ed1bfada6443a8affa63e32e51247" hidden="1">#REF!</definedName>
    <definedName name="prolinks_0bd622004eaf4b0aa10ea0454f7737d3" hidden="1">#REF!</definedName>
    <definedName name="prolinks_0c39044a3d254a02b33af0ca7ef1260d" hidden="1">#REF!</definedName>
    <definedName name="prolinks_153e906add294d409d3bee7cebfbd3aa" hidden="1">#REF!</definedName>
    <definedName name="prolinks_16c801b6d5414c808dc66f9650a35a32" hidden="1">#REF!</definedName>
    <definedName name="prolinks_1894464ecd844143a98140f3ac4ef19e" hidden="1">#REF!</definedName>
    <definedName name="prolinks_1a1180f1f3e641ed9c22276f0fe7150f" hidden="1">#REF!</definedName>
    <definedName name="prolinks_1b10443825df43a5bbcde18ad7b18113" localSheetId="7" hidden="1">#REF!</definedName>
    <definedName name="prolinks_1b10443825df43a5bbcde18ad7b18113" localSheetId="6" hidden="1">#REF!</definedName>
    <definedName name="prolinks_1b10443825df43a5bbcde18ad7b18113" localSheetId="25" hidden="1">#REF!</definedName>
    <definedName name="prolinks_1b10443825df43a5bbcde18ad7b18113" hidden="1">#REF!</definedName>
    <definedName name="prolinks_1e840767a25b4ad08fa3dc104c1c19c4" localSheetId="7" hidden="1">#REF!</definedName>
    <definedName name="prolinks_1e840767a25b4ad08fa3dc104c1c19c4" localSheetId="6" hidden="1">#REF!</definedName>
    <definedName name="prolinks_1e840767a25b4ad08fa3dc104c1c19c4" localSheetId="25" hidden="1">#REF!</definedName>
    <definedName name="prolinks_1e840767a25b4ad08fa3dc104c1c19c4" hidden="1">#REF!</definedName>
    <definedName name="prolinks_2315b8bd8bcc4444a08b48b2c77053ca" localSheetId="7" hidden="1">#REF!</definedName>
    <definedName name="prolinks_2315b8bd8bcc4444a08b48b2c77053ca" localSheetId="6" hidden="1">#REF!</definedName>
    <definedName name="prolinks_2315b8bd8bcc4444a08b48b2c77053ca" localSheetId="25" hidden="1">#REF!</definedName>
    <definedName name="prolinks_2315b8bd8bcc4444a08b48b2c77053ca" hidden="1">#REF!</definedName>
    <definedName name="prolinks_251191970339467cab486c77ead21660" hidden="1">#REF!</definedName>
    <definedName name="prolinks_269280657b0c40669ef2af3dbb710223" hidden="1">#REF!</definedName>
    <definedName name="prolinks_297e01ee305549e7a2a9f942c5c52474" hidden="1">#REF!</definedName>
    <definedName name="prolinks_29e19fe27bcc451e950ff0f11bd9a54e" hidden="1">#REF!</definedName>
    <definedName name="prolinks_29ee4a881da745cca1da125d14abce08" hidden="1">#REF!</definedName>
    <definedName name="prolinks_2a30da71db3b42c88741a51b9cb339dd" hidden="1">#REF!</definedName>
    <definedName name="prolinks_2c4caad7f5944f7798d2a625ad989183" hidden="1">#REF!</definedName>
    <definedName name="prolinks_2ce22f1b67544a8b99e88db841a1f1ec" hidden="1">#REF!</definedName>
    <definedName name="prolinks_2f1d7117ff404629bc717793b05a2956" hidden="1">#REF!</definedName>
    <definedName name="prolinks_302f9d26fad04e1bab3f36cdb2618eab" hidden="1">#REF!</definedName>
    <definedName name="prolinks_311d0528edd74c82b9d45d06c98a92cb" hidden="1">#REF!</definedName>
    <definedName name="prolinks_31415462c3fd417db9b0ec9e6d00abdc" hidden="1">#REF!</definedName>
    <definedName name="prolinks_3150f41485d1418491e3fbaa2d4f74cb" hidden="1">#REF!</definedName>
    <definedName name="prolinks_3822661531d4453c834d7ea10d816693" hidden="1">#REF!</definedName>
    <definedName name="prolinks_3913934609ab4afebbafc48782261e35" hidden="1">#REF!</definedName>
    <definedName name="prolinks_396d4479c5554944954a234f1f19a13a" hidden="1">#REF!</definedName>
    <definedName name="prolinks_398ce964af0b4cf6b43d8a3c029305a7" hidden="1">#REF!</definedName>
    <definedName name="prolinks_3cc09d21fe9e4072801fa9d96b3f00cc" hidden="1">#REF!</definedName>
    <definedName name="prolinks_3d28d008ebba40b5a64fd754838e4b8e" localSheetId="7" hidden="1">#REF!</definedName>
    <definedName name="prolinks_3d28d008ebba40b5a64fd754838e4b8e" localSheetId="6" hidden="1">#REF!</definedName>
    <definedName name="prolinks_3d28d008ebba40b5a64fd754838e4b8e" localSheetId="25" hidden="1">#REF!</definedName>
    <definedName name="prolinks_3d28d008ebba40b5a64fd754838e4b8e" hidden="1">#REF!</definedName>
    <definedName name="prolinks_3e29fd8b9e3e4e2e8770f54e37e423dd" localSheetId="7" hidden="1">#REF!</definedName>
    <definedName name="prolinks_3e29fd8b9e3e4e2e8770f54e37e423dd" localSheetId="6" hidden="1">#REF!</definedName>
    <definedName name="prolinks_3e29fd8b9e3e4e2e8770f54e37e423dd" localSheetId="25" hidden="1">#REF!</definedName>
    <definedName name="prolinks_3e29fd8b9e3e4e2e8770f54e37e423dd" hidden="1">#REF!</definedName>
    <definedName name="prolinks_3efcb4254c274b7fb425f1162b75e951" localSheetId="7" hidden="1">#REF!</definedName>
    <definedName name="prolinks_3efcb4254c274b7fb425f1162b75e951" localSheetId="6" hidden="1">#REF!</definedName>
    <definedName name="prolinks_3efcb4254c274b7fb425f1162b75e951" localSheetId="25" hidden="1">#REF!</definedName>
    <definedName name="prolinks_3efcb4254c274b7fb425f1162b75e951" hidden="1">#REF!</definedName>
    <definedName name="prolinks_437bb4220c8e4ebeb6b3d9271afb1aab" hidden="1">#REF!</definedName>
    <definedName name="prolinks_442ddd5473734c6f96b29c85c157aab0" hidden="1">#REF!</definedName>
    <definedName name="prolinks_45dc3460c3f54620838861f7ff097bd7" hidden="1">#REF!</definedName>
    <definedName name="prolinks_47159d94af764027946a892d6281337a" hidden="1">#REF!</definedName>
    <definedName name="prolinks_499ddfb95f9c4e21983d5b4f16720ed8" hidden="1">#REF!</definedName>
    <definedName name="prolinks_4ac541fb65aa4cffa7845318f2487856" hidden="1">#REF!</definedName>
    <definedName name="prolinks_4b76ce19b1764f58a7de0c7badc1a4cc" hidden="1">#REF!</definedName>
    <definedName name="prolinks_4c4ab9c9295844449e6ef6a37eaf4d74" hidden="1">#REF!</definedName>
    <definedName name="prolinks_4f12b91b18f74a1dbe303ad750e877fd" hidden="1">#REF!</definedName>
    <definedName name="prolinks_53c7c8aaf9f04cffbaa87348d9df0245" hidden="1">#REF!</definedName>
    <definedName name="prolinks_57fc0241e78544168405d3c45c0e84d1" hidden="1">#REF!</definedName>
    <definedName name="prolinks_5a55b5157df94ea2b702089c4379a8bd" hidden="1">#REF!</definedName>
    <definedName name="prolinks_62db8ffd9b594b17859bc36f2fe3c672" hidden="1">#REF!</definedName>
    <definedName name="prolinks_63a9bdf02b6c452a9a4c91b0f583bba1" hidden="1">#REF!</definedName>
    <definedName name="prolinks_6536fc9dc9114ad2aab73e674b297019" hidden="1">#REF!</definedName>
    <definedName name="prolinks_6aef5f4cf91d4dbea7b10dfab4dd0b69" hidden="1">#REF!</definedName>
    <definedName name="prolinks_6c9f4dd2b1254dac81169534c956b14a" hidden="1">#REF!</definedName>
    <definedName name="prolinks_6ce43db491284e169954079042de7780" hidden="1">#REF!</definedName>
    <definedName name="prolinks_6e10ebbf83b94914b959794854db3bec" hidden="1">#REF!</definedName>
    <definedName name="prolinks_6e9fd860277a4bc699b9c43d2d7be378" hidden="1">#REF!</definedName>
    <definedName name="prolinks_6fd65cba148d4852a159055e43b7364d" hidden="1">#REF!</definedName>
    <definedName name="prolinks_71091622e8f842c496418537f6f8232b" hidden="1">#REF!</definedName>
    <definedName name="prolinks_729ba1e1244044298e893fa24d15ef5b" hidden="1">#REF!</definedName>
    <definedName name="prolinks_73bdf07f47594a918de2df613892ac5f" hidden="1">#REF!</definedName>
    <definedName name="prolinks_76701a5f97af43c3a899f97fbb841c7d" localSheetId="7" hidden="1">#REF!</definedName>
    <definedName name="prolinks_76701a5f97af43c3a899f97fbb841c7d" localSheetId="6" hidden="1">#REF!</definedName>
    <definedName name="prolinks_76701a5f97af43c3a899f97fbb841c7d" localSheetId="25" hidden="1">#REF!</definedName>
    <definedName name="prolinks_76701a5f97af43c3a899f97fbb841c7d" hidden="1">#REF!</definedName>
    <definedName name="prolinks_783281649d824e239f361bda3d777126" localSheetId="7" hidden="1">#REF!</definedName>
    <definedName name="prolinks_783281649d824e239f361bda3d777126" localSheetId="6" hidden="1">#REF!</definedName>
    <definedName name="prolinks_783281649d824e239f361bda3d777126" localSheetId="25" hidden="1">#REF!</definedName>
    <definedName name="prolinks_783281649d824e239f361bda3d777126" hidden="1">#REF!</definedName>
    <definedName name="prolinks_7854b8c2bb6e4275a477329e39458a84" localSheetId="7" hidden="1">#REF!</definedName>
    <definedName name="prolinks_7854b8c2bb6e4275a477329e39458a84" localSheetId="6" hidden="1">#REF!</definedName>
    <definedName name="prolinks_7854b8c2bb6e4275a477329e39458a84" localSheetId="25" hidden="1">#REF!</definedName>
    <definedName name="prolinks_7854b8c2bb6e4275a477329e39458a84" hidden="1">#REF!</definedName>
    <definedName name="prolinks_7ab99053e479431b82ff19df79fe72c8" hidden="1">#REF!</definedName>
    <definedName name="prolinks_7aff1d9dc2c244b8b8495d792eee85de" hidden="1">#REF!</definedName>
    <definedName name="prolinks_7bdcd4efcc1f4fb588dacf81c60bb005" hidden="1">#REF!</definedName>
    <definedName name="prolinks_7d02ebcac34d4e67951b8f51de0a0fe6" hidden="1">#REF!</definedName>
    <definedName name="prolinks_7f58e1b33f1f46cfb9c8bb1c52fe1be0" hidden="1">#REF!</definedName>
    <definedName name="prolinks_813adc2f79724bdda86d936689968484" hidden="1">#REF!</definedName>
    <definedName name="prolinks_81e6479f400441e4a47828e6bcebd1d6" hidden="1">#REF!</definedName>
    <definedName name="prolinks_838aa2644ebb4821875ecbaaa89b884d" hidden="1">#REF!</definedName>
    <definedName name="prolinks_8b07f12b2e8c4eff9e7641d70f4852c9" hidden="1">#REF!</definedName>
    <definedName name="prolinks_8b5ec9efcc3d4ade9099d1de311e88fd" hidden="1">#REF!</definedName>
    <definedName name="prolinks_8e2caed5fcc143818106df72e5202b72" hidden="1">#REF!</definedName>
    <definedName name="prolinks_8e7fffd3287a4277aded18e39b6364bc" hidden="1">#REF!</definedName>
    <definedName name="prolinks_8ed704e218f241be962cd235e57746a1" hidden="1">#REF!</definedName>
    <definedName name="prolinks_8edb616f62c448769e6639f38b6623c5" hidden="1">#REF!</definedName>
    <definedName name="prolinks_8fb6aa628096493aabd317fa95569d10" hidden="1">#REF!</definedName>
    <definedName name="prolinks_8ff61c0212a14f2ab5f3a95ad9c19813" hidden="1">#REF!</definedName>
    <definedName name="prolinks_93235e12b9674060bdd2757692f80852" hidden="1">#REF!</definedName>
    <definedName name="prolinks_94e19c79a940426783b5581f61e1fc8a" hidden="1">#REF!</definedName>
    <definedName name="prolinks_952645b3039845d2bba9e6243317b4c6" hidden="1">#REF!</definedName>
    <definedName name="prolinks_95468763cb394a05ab7bb2e9f10ff0c0" hidden="1">#REF!</definedName>
    <definedName name="prolinks_9927d4e49dd649d590d0169962d2c31b" hidden="1">#REF!</definedName>
    <definedName name="prolinks_9be1b1ff9810477f88a14f4e08ee760f" hidden="1">#REF!</definedName>
    <definedName name="prolinks_9e92dd59b4af44f5b619e1d76b560cef" hidden="1">#REF!</definedName>
    <definedName name="prolinks_9fa1969c91154da0bf75e3de018cf480" hidden="1">#REF!</definedName>
    <definedName name="prolinks_9fe2e41412f344698615a70872c9340c" hidden="1">#REF!</definedName>
    <definedName name="prolinks_a07d81485e6c41f8a48303a8a55020a1" hidden="1">#REF!</definedName>
    <definedName name="prolinks_a0cb65b6c50f4f40901be287c9b5ced5" hidden="1">#REF!</definedName>
    <definedName name="prolinks_a0d7e602572549bd95216e66df19e635" hidden="1">#REF!</definedName>
    <definedName name="prolinks_a5acd4bbba1d4f59b792722ad0897584" hidden="1">#REF!</definedName>
    <definedName name="prolinks_a67c6718e4024c6e907eb6573ff16d20" hidden="1">#REF!</definedName>
    <definedName name="prolinks_a890d3110cae4f1eba92cde4ee8cbc46" hidden="1">#REF!</definedName>
    <definedName name="prolinks_a8e0483ab7734ea4a53606e3c66ba69c" hidden="1">#REF!</definedName>
    <definedName name="prolinks_aa9b7b4e372945c3abb86628166704bf" hidden="1">#REF!</definedName>
    <definedName name="prolinks_ab00ba90adad435da536d9b7b2aaf1b5" hidden="1">#REF!</definedName>
    <definedName name="prolinks_abe8fc64082f417da5eb6a55edaaa7a7" hidden="1">#REF!</definedName>
    <definedName name="prolinks_adaa05af54964bbf9e438c75e7b19832" hidden="1">#REF!</definedName>
    <definedName name="prolinks_addc13bdf90544acacc3cf09f2049ca4" hidden="1">#REF!</definedName>
    <definedName name="prolinks_b13de5ea0d624a40936df80ffe256b44" hidden="1">#REF!</definedName>
    <definedName name="prolinks_b3aa849a2e6c48c48bc8ead0ea0fd810" hidden="1">#REF!</definedName>
    <definedName name="prolinks_b727e5aeabca4ef3abe343f5f98fd62b" hidden="1">#REF!</definedName>
    <definedName name="prolinks_b74fefe7a841427b8812ae235a114981" hidden="1">#REF!</definedName>
    <definedName name="prolinks_b7f1b6a836c44835a590f39240171991" hidden="1">#REF!</definedName>
    <definedName name="prolinks_b8b2f6fecae24f829baebfa74dcdbf9f" hidden="1">#REF!</definedName>
    <definedName name="prolinks_b98361ec1ed04934b23a5a2770c7f995" hidden="1">#REF!</definedName>
    <definedName name="prolinks_b9df031d4d0d4ab29962fd550a1fe868" hidden="1">#REF!</definedName>
    <definedName name="prolinks_ba188ca90a3c4d24bd1c540383fa706c" hidden="1">#REF!</definedName>
    <definedName name="prolinks_bada7301b0d44b99962d1ff009334a68" hidden="1">#REF!</definedName>
    <definedName name="prolinks_bb4f498021a9414eab3c25dedff7544c" hidden="1">#REF!</definedName>
    <definedName name="prolinks_bff2e1febd8541b9b9d69d0a07400b66" hidden="1">#REF!</definedName>
    <definedName name="prolinks_c015d9bc61214160bc4b5a2dbc3f6f45" hidden="1">#REF!</definedName>
    <definedName name="prolinks_c3eda7a1057741118d468193231e1360" hidden="1">#REF!</definedName>
    <definedName name="prolinks_c4d5e33cbbf245a79094e9b81891dd1f" hidden="1">#REF!</definedName>
    <definedName name="prolinks_c4ddd55390664dc0bc933f5d67c8074b" hidden="1">#REF!</definedName>
    <definedName name="prolinks_c6a26505b29b4489b91597649353821a" localSheetId="7" hidden="1">#REF!</definedName>
    <definedName name="prolinks_c6a26505b29b4489b91597649353821a" localSheetId="6" hidden="1">#REF!</definedName>
    <definedName name="prolinks_c6a26505b29b4489b91597649353821a" localSheetId="25" hidden="1">#REF!</definedName>
    <definedName name="prolinks_c6a26505b29b4489b91597649353821a" hidden="1">#REF!</definedName>
    <definedName name="prolinks_c755bd23d4484c1db18de2fe7dd2abc9" localSheetId="7" hidden="1">#REF!</definedName>
    <definedName name="prolinks_c755bd23d4484c1db18de2fe7dd2abc9" localSheetId="6" hidden="1">#REF!</definedName>
    <definedName name="prolinks_c755bd23d4484c1db18de2fe7dd2abc9" localSheetId="25" hidden="1">#REF!</definedName>
    <definedName name="prolinks_c755bd23d4484c1db18de2fe7dd2abc9" hidden="1">#REF!</definedName>
    <definedName name="prolinks_c844d24617204ed9a6dabdc891c08b9e" localSheetId="7" hidden="1">#REF!</definedName>
    <definedName name="prolinks_c844d24617204ed9a6dabdc891c08b9e" localSheetId="6" hidden="1">#REF!</definedName>
    <definedName name="prolinks_c844d24617204ed9a6dabdc891c08b9e" localSheetId="25" hidden="1">#REF!</definedName>
    <definedName name="prolinks_c844d24617204ed9a6dabdc891c08b9e" hidden="1">#REF!</definedName>
    <definedName name="prolinks_c9c5afd1fc704b7f9390c56c44a096c0" hidden="1">#REF!</definedName>
    <definedName name="prolinks_cad4a14647874b23af7128335a610f24" hidden="1">#REF!</definedName>
    <definedName name="prolinks_cd49ffc9bb7d414b8afe97beac6d90f3" hidden="1">#REF!</definedName>
    <definedName name="prolinks_cd89e02986ba4685aa15520996838f2e" hidden="1">#REF!</definedName>
    <definedName name="prolinks_cee058f8dfee4e839cb7b72760e497b4" hidden="1">#REF!</definedName>
    <definedName name="prolinks_d00d5ff52b3244949647792dd5b29ca2" hidden="1">#REF!</definedName>
    <definedName name="prolinks_d2e2c06e5d3d44269a0d0ea732be255f" hidden="1">#REF!</definedName>
    <definedName name="prolinks_d390b891c44b4ab0904a17accc0afdb2" hidden="1">#REF!</definedName>
    <definedName name="prolinks_db2c5223fe504007a340dffad7e9ed3b" hidden="1">#REF!</definedName>
    <definedName name="prolinks_db7147ba65744086bbd2a21e694e947a" localSheetId="7" hidden="1">#REF!</definedName>
    <definedName name="prolinks_db7147ba65744086bbd2a21e694e947a" localSheetId="6" hidden="1">#REF!</definedName>
    <definedName name="prolinks_db7147ba65744086bbd2a21e694e947a" localSheetId="25" hidden="1">#REF!</definedName>
    <definedName name="prolinks_db7147ba65744086bbd2a21e694e947a" hidden="1">#REF!</definedName>
    <definedName name="prolinks_dc2940f3a5bc46ed887a485ff901feec" localSheetId="7" hidden="1">#REF!</definedName>
    <definedName name="prolinks_dc2940f3a5bc46ed887a485ff901feec" localSheetId="6" hidden="1">#REF!</definedName>
    <definedName name="prolinks_dc2940f3a5bc46ed887a485ff901feec" localSheetId="25" hidden="1">#REF!</definedName>
    <definedName name="prolinks_dc2940f3a5bc46ed887a485ff901feec" hidden="1">#REF!</definedName>
    <definedName name="prolinks_e185529d7f034b55812ad248179a5881" localSheetId="7" hidden="1">#REF!</definedName>
    <definedName name="prolinks_e185529d7f034b55812ad248179a5881" localSheetId="6" hidden="1">#REF!</definedName>
    <definedName name="prolinks_e185529d7f034b55812ad248179a5881" localSheetId="25" hidden="1">#REF!</definedName>
    <definedName name="prolinks_e185529d7f034b55812ad248179a5881" hidden="1">#REF!</definedName>
    <definedName name="prolinks_e1ff643da2a849058518187a76d3a803" hidden="1">#REF!</definedName>
    <definedName name="prolinks_e764c635a7704212822e099ce2db4433" hidden="1">#REF!</definedName>
    <definedName name="prolinks_e8c20c59dfa246bdad0a7cb4f14076d8" hidden="1">#REF!</definedName>
    <definedName name="prolinks_e913e66ba78a4b3d9920a66b0675d870" hidden="1">#REF!</definedName>
    <definedName name="prolinks_eaffce5b7d644fc6b54758c18332c670" hidden="1">#REF!</definedName>
    <definedName name="prolinks_edb6bc70250c4ceeac251242e3382fac" hidden="1">#REF!</definedName>
    <definedName name="prolinks_f3044257c4514b20aea865c2c5f817c2" hidden="1">#REF!</definedName>
    <definedName name="prolinks_f6d3bd2ad3554b1d8db15db9dd703f4b" hidden="1">#REF!</definedName>
    <definedName name="prolinks_f70dfef8b9b34dc7addcd6d5473a0d08" hidden="1">#REF!</definedName>
    <definedName name="prolinks_f71062a11e7b40c4b957e58b4dd34d90" hidden="1">#REF!</definedName>
    <definedName name="prolinks_f8e19b003fb243f6988fce57fb584f95" hidden="1">#REF!</definedName>
    <definedName name="prolinks_f9cf7614e4114edab33672654fe96027" hidden="1">#REF!</definedName>
    <definedName name="prolinks_fae53b540a064601ba73d34ad6aac807" hidden="1">#REF!</definedName>
    <definedName name="prolinks_ff92d145439e490c83d6f0393fbd7f74" hidden="1">#REF!</definedName>
    <definedName name="prolinks_ffa0b2ad3c6f448690ca8f789618251f" hidden="1">#REF!</definedName>
    <definedName name="PROMOTE">#REF!</definedName>
    <definedName name="PROPERTY_GROSS" hidden="1">"PROPERTY_GROSS"</definedName>
    <definedName name="PROPERTY_NET" hidden="1">"PROPERTY_NET"</definedName>
    <definedName name="Property_Tax_Undev">#REF!</definedName>
    <definedName name="prorata">#REF!</definedName>
    <definedName name="prov1">#REF!</definedName>
    <definedName name="prov2">#REF!</definedName>
    <definedName name="prov3">#REF!</definedName>
    <definedName name="prov4">#REF!</definedName>
    <definedName name="prov5">#REF!</definedName>
    <definedName name="prov6">#REF!</definedName>
    <definedName name="prov7">#REF!</definedName>
    <definedName name="prov8">#REF!</definedName>
    <definedName name="PROVISÃO" localSheetId="73" hidden="1">{#N/A,#N/A,TRUE,"Capa";#N/A,#N/A,TRUE,"Assumptions";#N/A,#N/A,TRUE,"R$LEG_Renda";#N/A,#N/A,TRUE,"USDLEG_Renda";#N/A,#N/A,TRUE,"GAAP_Renda";#N/A,#N/A,TRUE,"CUSTO";#N/A,#N/A,TRUE,"R$Comp";#N/A,#N/A,TRUE,"R$LEG_OE";#N/A,#N/A,TRUE,"USDLEG_OE";#N/A,#N/A,TRUE,"GAAP_OE";#N/A,#N/A,TRUE,"OIDLEGR$";#N/A,#N/A,TRUE,"OIDLEGUSD";#N/A,#N/A,TRUE,"OIDLEGGAAP"}</definedName>
    <definedName name="PROVISÃO" hidden="1">{#N/A,#N/A,TRUE,"Capa";#N/A,#N/A,TRUE,"Assumptions";#N/A,#N/A,TRUE,"R$LEG_Renda";#N/A,#N/A,TRUE,"USDLEG_Renda";#N/A,#N/A,TRUE,"GAAP_Renda";#N/A,#N/A,TRUE,"CUSTO";#N/A,#N/A,TRUE,"R$Comp";#N/A,#N/A,TRUE,"R$LEG_OE";#N/A,#N/A,TRUE,"USDLEG_OE";#N/A,#N/A,TRUE,"GAAP_OE";#N/A,#N/A,TRUE,"OIDLEGR$";#N/A,#N/A,TRUE,"OIDLEGUSD";#N/A,#N/A,TRUE,"OIDLEGGAAP"}</definedName>
    <definedName name="ProvisionInmaterial1">#REF!</definedName>
    <definedName name="ProvisionInmaterial2">#REF!</definedName>
    <definedName name="PRR" localSheetId="73" hidden="1">{"'status'!$B$2:$H$15"}</definedName>
    <definedName name="PRR" hidden="1">{"'status'!$B$2:$H$15"}</definedName>
    <definedName name="PRSISCEMPremiums">#REF!</definedName>
    <definedName name="PRSS_IS">#REF!</definedName>
    <definedName name="PRT_BOTH">#REF!</definedName>
    <definedName name="PRT_EXP">#REF!</definedName>
    <definedName name="PRT_PR">#REF!</definedName>
    <definedName name="prtu" localSheetId="73" hidden="1">{#N/A,#N/A,FALSE,"Aging Summary";#N/A,#N/A,FALSE,"Ratio Analysis";#N/A,#N/A,FALSE,"Test 120 Day Accts";#N/A,#N/A,FALSE,"Tickmarks"}</definedName>
    <definedName name="prtu" hidden="1">{#N/A,#N/A,FALSE,"Aging Summary";#N/A,#N/A,FALSE,"Ratio Analysis";#N/A,#N/A,FALSE,"Test 120 Day Accts";#N/A,#N/A,FALSE,"Tickmarks"}</definedName>
    <definedName name="prtWorksheetNames">#REF!</definedName>
    <definedName name="prueba" localSheetId="73" hidden="1">{#N/A,#N/A,FALSE,"Aging Summary";#N/A,#N/A,FALSE,"Ratio Analysis";#N/A,#N/A,FALSE,"Test 120 Day Accts";#N/A,#N/A,FALSE,"Tickmarks"}</definedName>
    <definedName name="prueba" hidden="1">{#N/A,#N/A,FALSE,"Aging Summary";#N/A,#N/A,FALSE,"Ratio Analysis";#N/A,#N/A,FALSE,"Test 120 Day Accts";#N/A,#N/A,FALSE,"Tickmarks"}</definedName>
    <definedName name="Prueva" localSheetId="73" hidden="1">{#N/A,#N/A,FALSE,"Aging Summary";#N/A,#N/A,FALSE,"Ratio Analysis";#N/A,#N/A,FALSE,"Test 120 Day Accts";#N/A,#N/A,FALSE,"Tickmarks"}</definedName>
    <definedName name="Prueva" hidden="1">{#N/A,#N/A,FALSE,"Aging Summary";#N/A,#N/A,FALSE,"Ratio Analysis";#N/A,#N/A,FALSE,"Test 120 Day Accts";#N/A,#N/A,FALSE,"Tickmarks"}</definedName>
    <definedName name="pry_hyperion">#REF!</definedName>
    <definedName name="pry_revenues">#REF!</definedName>
    <definedName name="PS">#REF!</definedName>
    <definedName name="PSC_2">#REF!</definedName>
    <definedName name="PSE_2">#REF!</definedName>
    <definedName name="PSM"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M"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pstdt">#REF!</definedName>
    <definedName name="PT_PERCENT">#REF!</definedName>
    <definedName name="PTA">#REF!</definedName>
    <definedName name="PTD_c1">#REF!</definedName>
    <definedName name="PTD_C2">#REF!</definedName>
    <definedName name="PTD_C3">#REF!</definedName>
    <definedName name="PTD_RET">#REF!</definedName>
    <definedName name="PTD_SH.3">#REF!</definedName>
    <definedName name="PTD_SH1">#REF!</definedName>
    <definedName name="PTD_SH2">#REF!</definedName>
    <definedName name="PTD_SH3">#REF!</definedName>
    <definedName name="PTD_ST">#REF!</definedName>
    <definedName name="PTD_TRL">#REF!</definedName>
    <definedName name="PTH" localSheetId="73" hidden="1">{"origens e aplicações",#N/A,FALSE,"DoarR$";"ORIGENS APLICAÇÕES",#N/A,FALSE,"DoarU$"}</definedName>
    <definedName name="PTH" hidden="1">{"origens e aplicações",#N/A,FALSE,"DoarR$";"ORIGENS APLICAÇÕES",#N/A,FALSE,"DoarU$"}</definedName>
    <definedName name="PUB_FileID">"N10005525.xls"</definedName>
    <definedName name="PUB_UserID">"ZITHAR"</definedName>
    <definedName name="pubform">#REF!</definedName>
    <definedName name="PUBLIC">#REF!</definedName>
    <definedName name="Public?">#REF!</definedName>
    <definedName name="Public_Relations">#REF!</definedName>
    <definedName name="Pueblo_Viejo__GN___DMS_200_ACCESS_TANDEM">#REF!</definedName>
    <definedName name="pund" localSheetId="73" hidden="1">{"Pound Sterling",#N/A,TRUE,"PPD";"Pound Sterling",#N/A,TRUE,"Anaquest";"Pound Sterling",#N/A,TRUE,"Delta";"Pound Sterling",#N/A,TRUE,"INO"}</definedName>
    <definedName name="pund" hidden="1">{"Pound Sterling",#N/A,TRUE,"PPD";"Pound Sterling",#N/A,TRUE,"Anaquest";"Pound Sterling",#N/A,TRUE,"Delta";"Pound Sterling",#N/A,TRUE,"INO"}</definedName>
    <definedName name="Purchase_Year">#REF!</definedName>
    <definedName name="PutStrike">#REF!</definedName>
    <definedName name="PV_ACC">#REF!</definedName>
    <definedName name="PV_ARO">#REF!</definedName>
    <definedName name="pvdsk"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pvdsk"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PVOther1">#REF!</definedName>
    <definedName name="PVOther2">#REF!</definedName>
    <definedName name="PVOther3">#REF!</definedName>
    <definedName name="pwa" localSheetId="73" hidden="1">{"LBO Summary",#N/A,FALSE,"Summary";"Income Statement",#N/A,FALSE,"Model";"Cash Flow",#N/A,FALSE,"Model";"Balance Sheet",#N/A,FALSE,"Model";"Working Capital",#N/A,FALSE,"Model";"Pro Forma Balance Sheets",#N/A,FALSE,"PFBS";"Debt Balances",#N/A,FALSE,"Model";"Fee Schedules",#N/A,FALSE,"Model"}</definedName>
    <definedName name="pwa" hidden="1">{"LBO Summary",#N/A,FALSE,"Summary";"Income Statement",#N/A,FALSE,"Model";"Cash Flow",#N/A,FALSE,"Model";"Balance Sheet",#N/A,FALSE,"Model";"Working Capital",#N/A,FALSE,"Model";"Pro Forma Balance Sheets",#N/A,FALSE,"PFBS";"Debt Balances",#N/A,FALSE,"Model";"Fee Schedules",#N/A,FALSE,"Model"}</definedName>
    <definedName name="pwc"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wc"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PY">#REF!</definedName>
    <definedName name="q" localSheetId="73" hidden="1">{#N/A,#N/A,FALSE,"ENERGIA";#N/A,#N/A,FALSE,"PERDIDAS";#N/A,#N/A,FALSE,"CLIENTES";#N/A,#N/A,FALSE,"ESTADO";#N/A,#N/A,FALSE,"TECNICA"}</definedName>
    <definedName name="q" hidden="1">{#N/A,#N/A,FALSE,"ENERGIA";#N/A,#N/A,FALSE,"PERDIDAS";#N/A,#N/A,FALSE,"CLIENTES";#N/A,#N/A,FALSE,"ESTADO";#N/A,#N/A,FALSE,"TECNICA"}</definedName>
    <definedName name="q.flujo" localSheetId="73" hidden="1">{#N/A,#N/A,FALSE,"Hip.Bas";#N/A,#N/A,FALSE,"ventas";#N/A,#N/A,FALSE,"ingre-Año";#N/A,#N/A,FALSE,"ventas-Año";#N/A,#N/A,FALSE,"Costepro";#N/A,#N/A,FALSE,"inversion";#N/A,#N/A,FALSE,"personal";#N/A,#N/A,FALSE,"Gastos-V";#N/A,#N/A,FALSE,"Circulante";#N/A,#N/A,FALSE,"CONSOLI";#N/A,#N/A,FALSE,"Es-Fin";#N/A,#N/A,FALSE,"Margen-P"}</definedName>
    <definedName name="q.flujo" hidden="1">{#N/A,#N/A,FALSE,"Hip.Bas";#N/A,#N/A,FALSE,"ventas";#N/A,#N/A,FALSE,"ingre-Año";#N/A,#N/A,FALSE,"ventas-Año";#N/A,#N/A,FALSE,"Costepro";#N/A,#N/A,FALSE,"inversion";#N/A,#N/A,FALSE,"personal";#N/A,#N/A,FALSE,"Gastos-V";#N/A,#N/A,FALSE,"Circulante";#N/A,#N/A,FALSE,"CONSOLI";#N/A,#N/A,FALSE,"Es-Fin";#N/A,#N/A,FALSE,"Margen-P"}</definedName>
    <definedName name="q_1" localSheetId="73" hidden="1">{#N/A,#N/A,FALSE,"BS_ESG ";#N/A,#N/A,FALSE,"P&amp;L_ESG"}</definedName>
    <definedName name="q_1" hidden="1">{#N/A,#N/A,FALSE,"BS_ESG ";#N/A,#N/A,FALSE,"P&amp;L_ESG"}</definedName>
    <definedName name="Q_1_END">#REF!</definedName>
    <definedName name="q_2" localSheetId="73" hidden="1">{#N/A,#N/A,FALSE,"BS_ESG ";#N/A,#N/A,FALSE,"P&amp;L_ESG"}</definedName>
    <definedName name="q_2" hidden="1">{#N/A,#N/A,FALSE,"BS_ESG ";#N/A,#N/A,FALSE,"P&amp;L_ESG"}</definedName>
    <definedName name="Q_2_END">#REF!</definedName>
    <definedName name="q_3" localSheetId="73" hidden="1">{#N/A,#N/A,FALSE,"BS_ESG ";#N/A,#N/A,FALSE,"P&amp;L_ESG"}</definedName>
    <definedName name="q_3" hidden="1">{#N/A,#N/A,FALSE,"BS_ESG ";#N/A,#N/A,FALSE,"P&amp;L_ESG"}</definedName>
    <definedName name="Q_3_END">#REF!</definedName>
    <definedName name="q_4" localSheetId="73" hidden="1">{#N/A,#N/A,FALSE,"BS_ESG ";#N/A,#N/A,FALSE,"P&amp;L_ESG"}</definedName>
    <definedName name="q_4" hidden="1">{#N/A,#N/A,FALSE,"BS_ESG ";#N/A,#N/A,FALSE,"P&amp;L_ESG"}</definedName>
    <definedName name="q_5" localSheetId="73" hidden="1">{#N/A,#N/A,FALSE,"BS_ESG ";#N/A,#N/A,FALSE,"P&amp;L_ESG"}</definedName>
    <definedName name="q_5" hidden="1">{#N/A,#N/A,FALSE,"BS_ESG ";#N/A,#N/A,FALSE,"P&amp;L_ESG"}</definedName>
    <definedName name="q_codes">#REF!</definedName>
    <definedName name="Q1123432" localSheetId="73" hidden="1">{#N/A,#N/A,FALSE,"Aging Summary";#N/A,#N/A,FALSE,"Ratio Analysis";#N/A,#N/A,FALSE,"Test 120 Day Accts";#N/A,#N/A,FALSE,"Tickmarks"}</definedName>
    <definedName name="Q1123432" hidden="1">{#N/A,#N/A,FALSE,"Aging Summary";#N/A,#N/A,FALSE,"Ratio Analysis";#N/A,#N/A,FALSE,"Test 120 Day Accts";#N/A,#N/A,FALSE,"Tickmarks"}</definedName>
    <definedName name="Q1PFT" hidden="1">#REF!</definedName>
    <definedName name="Q2Fcst" localSheetId="73" hidden="1">{#N/A,#N/A,FALSE,"TOTFINAL";#N/A,#N/A,FALSE,"FINPLAN";#N/A,#N/A,FALSE,"TOTMOTADJ";#N/A,#N/A,FALSE,"tieEQ";#N/A,#N/A,FALSE,"G";#N/A,#N/A,FALSE,"ELIMS";#N/A,#N/A,FALSE,"NEXTEL ADJ";#N/A,#N/A,FALSE,"MIMS";#N/A,#N/A,FALSE,"LMPS";#N/A,#N/A,FALSE,"CNSS";#N/A,#N/A,FALSE,"CSS";#N/A,#N/A,FALSE,"MCG";#N/A,#N/A,FALSE,"AECS";#N/A,#N/A,FALSE,"SPS";#N/A,#N/A,FALSE,"CORP"}</definedName>
    <definedName name="Q2Fcst" hidden="1">{#N/A,#N/A,FALSE,"TOTFINAL";#N/A,#N/A,FALSE,"FINPLAN";#N/A,#N/A,FALSE,"TOTMOTADJ";#N/A,#N/A,FALSE,"tieEQ";#N/A,#N/A,FALSE,"G";#N/A,#N/A,FALSE,"ELIMS";#N/A,#N/A,FALSE,"NEXTEL ADJ";#N/A,#N/A,FALSE,"MIMS";#N/A,#N/A,FALSE,"LMPS";#N/A,#N/A,FALSE,"CNSS";#N/A,#N/A,FALSE,"CSS";#N/A,#N/A,FALSE,"MCG";#N/A,#N/A,FALSE,"AECS";#N/A,#N/A,FALSE,"SPS";#N/A,#N/A,FALSE,"CORP"}</definedName>
    <definedName name="Q3vsSeg" localSheetId="73" hidden="1">{"Monthly6Q",#N/A,FALSE,"0614ESL"}</definedName>
    <definedName name="Q3vsSeg" hidden="1">{"Monthly6Q",#N/A,FALSE,"0614ESL"}</definedName>
    <definedName name="q45tq345" hidden="1">#REF!</definedName>
    <definedName name="Q4FY15_BA_MAPPING"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Q4FY15_BA_MAPPING"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q4rtq34t6" hidden="1">#REF!</definedName>
    <definedName name="QAODHIAD" hidden="1">#REF!</definedName>
    <definedName name="qaqaqaqqqqqqqqq"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qaqaqqqqqqqqq"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AR">#REF!</definedName>
    <definedName name="QA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A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dggggggggggg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d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 localSheetId="73" hidden="1">{"TRANSPORT BUDGET ASSUMPTIONS",#N/A,FALSE,"TRANSPORTATION 97";"TRANSPORT MAJOR EXP.",#N/A,FALSE,"TRANSPORTATION 97";"TRANSPORT SCHEDULE",#N/A,FALSE,"TRANSPORTATION 97"}</definedName>
    <definedName name="qe" hidden="1">{"TRANSPORT BUDGET ASSUMPTIONS",#N/A,FALSE,"TRANSPORTATION 97";"TRANSPORT MAJOR EXP.",#N/A,FALSE,"TRANSPORTATION 97";"TRANSPORT SCHEDULE",#N/A,FALSE,"TRANSPORTATION 97"}</definedName>
    <definedName name="qegergqe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gqerg" localSheetId="73" hidden="1">{"Pound Sterling",#N/A,TRUE,"PPD";"Pound Sterling",#N/A,TRUE,"Anaquest";"Pound Sterling",#N/A,TRUE,"Delta";"Pound Sterling",#N/A,TRUE,"INO"}</definedName>
    <definedName name="qegqerg" hidden="1">{"Pound Sterling",#N/A,TRUE,"PPD";"Pound Sterling",#N/A,TRUE,"Anaquest";"Pound Sterling",#N/A,TRUE,"Delta";"Pound Sterling",#N/A,TRUE,"INO"}</definedName>
    <definedName name="qely" localSheetId="73" hidden="1">{#N/A,#N/A,FALSE,"Aging Summary";#N/A,#N/A,FALSE,"Ratio Analysis";#N/A,#N/A,FALSE,"Test 120 Day Accts";#N/A,#N/A,FALSE,"Tickmarks"}</definedName>
    <definedName name="qely" hidden="1">{#N/A,#N/A,FALSE,"Aging Summary";#N/A,#N/A,FALSE,"Ratio Analysis";#N/A,#N/A,FALSE,"Test 120 Day Accts";#N/A,#N/A,FALSE,"Tickmarks"}</definedName>
    <definedName name="qer" localSheetId="73" hidden="1">{"Units A",#N/A,FALSE,"FY95SLS";"Units B",#N/A,FALSE,"FY95SLS"}</definedName>
    <definedName name="qer" hidden="1">{"Units A",#N/A,FALSE,"FY95SLS";"Units B",#N/A,FALSE,"FY95SLS"}</definedName>
    <definedName name="qergqe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qergqergqe" localSheetId="73" hidden="1">{"Units A",#N/A,FALSE,"FY95SLS";"Units B",#N/A,FALSE,"FY95SLS"}</definedName>
    <definedName name="qergqergqe" hidden="1">{"Units A",#N/A,FALSE,"FY95SLS";"Units B",#N/A,FALSE,"FY95SLS"}</definedName>
    <definedName name="qertweyu" localSheetId="73" hidden="1">{#N/A,#N/A,FALSE,"REPORT"}</definedName>
    <definedName name="qertweyu" hidden="1">{#N/A,#N/A,FALSE,"REPORT"}</definedName>
    <definedName name="qetryywt" localSheetId="73" hidden="1">{#N/A,#N/A,FALSE,"REPORT"}</definedName>
    <definedName name="qetryywt" hidden="1">{#N/A,#N/A,FALSE,"REPORT"}</definedName>
    <definedName name="qetttttttttttt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tttttttttttt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EWGEWRGEW" localSheetId="73">{"Book1","DOC&amp;DWG.xls"}</definedName>
    <definedName name="QEWGEWRGEW">{"Book1","DOC&amp;DWG.xls"}</definedName>
    <definedName name="QEWR" localSheetId="73" hidden="1">{"Network Summary",#N/A,TRUE,"Summary";"Piping Summary",#N/A,TRUE," Piping";"Meters Summary",#N/A,TRUE,"Meters &amp; Connections";"Connections Summary",#N/A,TRUE,"Meters &amp; Connections";"Stations Summary",#N/A,TRUE,"Stations Pivot"}</definedName>
    <definedName name="QEWR" hidden="1">{"Network Summary",#N/A,TRUE,"Summary";"Piping Summary",#N/A,TRUE," Piping";"Meters Summary",#N/A,TRUE,"Meters &amp; Connections";"Connections Summary",#N/A,TRUE,"Meters &amp; Connections";"Stations Summary",#N/A,TRUE,"Stations Pivot"}</definedName>
    <definedName name="QEWRa" localSheetId="73" hidden="1">{"Network Summary",#N/A,TRUE,"Summary";"Piping Summary",#N/A,TRUE," Piping";"Meters Summary",#N/A,TRUE,"Meters &amp; Connections";"Connections Summary",#N/A,TRUE,"Meters &amp; Connections";"Stations Summary",#N/A,TRUE,"Stations Pivot"}</definedName>
    <definedName name="QEWRa" hidden="1">{"Network Summary",#N/A,TRUE,"Summary";"Piping Summary",#N/A,TRUE," Piping";"Meters Summary",#N/A,TRUE,"Meters &amp; Connections";"Connections Summary",#N/A,TRUE,"Meters &amp; Connections";"Stations Summary",#N/A,TRUE,"Stations Pivot"}</definedName>
    <definedName name="q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LAG_00050_EQUIPMENT_343_TOTALLISTPRICE_0">#REF!</definedName>
    <definedName name="QFLAG_00112_EQUIPMENT_543_TOTALLISTPRICE_0">#REF!</definedName>
    <definedName name="QFLAG_00500_SPAREPART_357_TOTALLISTPRICE_0">#REF!</definedName>
    <definedName name="qfqwfwf"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qwfwf"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fwfqe"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fwfqe"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qg" localSheetId="73" hidden="1">{#N/A,#N/A,FALSE,"LLAVE";#N/A,#N/A,FALSE,"EERR";#N/A,#N/A,FALSE,"ESP";#N/A,#N/A,FALSE,"EOAF";#N/A,#N/A,FALSE,"CASH";#N/A,#N/A,FALSE,"FINANZAS";#N/A,#N/A,FALSE,"DEUDA";#N/A,#N/A,FALSE,"INVERSION";#N/A,#N/A,FALSE,"PERSONAL"}</definedName>
    <definedName name="qg" hidden="1">{#N/A,#N/A,FALSE,"LLAVE";#N/A,#N/A,FALSE,"EERR";#N/A,#N/A,FALSE,"ESP";#N/A,#N/A,FALSE,"EOAF";#N/A,#N/A,FALSE,"CASH";#N/A,#N/A,FALSE,"FINANZAS";#N/A,#N/A,FALSE,"DEUDA";#N/A,#N/A,FALSE,"INVERSION";#N/A,#N/A,FALSE,"PERSONAL"}</definedName>
    <definedName name="QofE2"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QofE2"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qq" localSheetId="73" hidden="1">{#N/A,#N/A,FALSE,"LLAVE";#N/A,#N/A,FALSE,"EERR";#N/A,#N/A,FALSE,"ESP";#N/A,#N/A,FALSE,"EOAF";#N/A,#N/A,FALSE,"CASH";#N/A,#N/A,FALSE,"FINANZAS";#N/A,#N/A,FALSE,"DEUDA";#N/A,#N/A,FALSE,"INVERSION";#N/A,#N/A,FALSE,"PERSONAL"}</definedName>
    <definedName name="qq" hidden="1">{#N/A,#N/A,FALSE,"LLAVE";#N/A,#N/A,FALSE,"EERR";#N/A,#N/A,FALSE,"ESP";#N/A,#N/A,FALSE,"EOAF";#N/A,#N/A,FALSE,"CASH";#N/A,#N/A,FALSE,"FINANZAS";#N/A,#N/A,FALSE,"DEUDA";#N/A,#N/A,FALSE,"INVERSION";#N/A,#N/A,FALSE,"PERSONAL"}</definedName>
    <definedName name="qq23r3g4" localSheetId="73" hidden="1">{#N/A,#N/A,FALSE,"Calculator"}</definedName>
    <definedName name="qq23r3g4" hidden="1">{#N/A,#N/A,FALSE,"Calculator"}</definedName>
    <definedName name="QQQ" localSheetId="73" hidden="1">{"MDU Equipments",#N/A,FALSE,"Custos Equipamentos"}</definedName>
    <definedName name="QQQ" hidden="1">{"MDU Equipments",#N/A,FALSE,"Custos Equipamentos"}</definedName>
    <definedName name="qqqq" localSheetId="73">{"DCF","UPSIDE CASE",FALSE,"Sheet1";"DCF","BASE CASE",FALSE,"Sheet1";"DCF","DOWNSIDE CASE",FALSE,"Sheet1"}</definedName>
    <definedName name="qqqq">{"DCF","UPSIDE CASE",FALSE,"Sheet1";"DCF","BASE CASE",FALSE,"Sheet1";"DCF","DOWNSIDE CASE",FALSE,"Sheet1"}</definedName>
    <definedName name="QQQQQ"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QQQQ"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qqqqqq" localSheetId="73" hidden="1">{#N/A,#N/A,FALSE,"Sheet3"}</definedName>
    <definedName name="qqqqqq" hidden="1">{#N/A,#N/A,FALSE,"Sheet3"}</definedName>
    <definedName name="qqqqqqq" localSheetId="73" hidden="1">{#N/A,#N/A,FALSE,"PERSONAL";#N/A,#N/A,FALSE,"explotación";#N/A,#N/A,FALSE,"generales"}</definedName>
    <definedName name="qqqqqqq" hidden="1">{#N/A,#N/A,FALSE,"PERSONAL";#N/A,#N/A,FALSE,"explotación";#N/A,#N/A,FALSE,"generales"}</definedName>
    <definedName name="qqqqqqqq">#REF!</definedName>
    <definedName name="qqqqqqqqq" localSheetId="7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QQQQQQQQA">#REF!</definedName>
    <definedName name="QQQQQQQQQQQQQQQQQQQ">#REF!,#REF!,#REF!,#REF!</definedName>
    <definedName name="qqqqqss">#REF!</definedName>
    <definedName name="qqwe" localSheetId="73" hidden="1">{#N/A,#N/A,FALSE,"GERAL";#N/A,#N/A,FALSE,"012-96";#N/A,#N/A,FALSE,"018-96";#N/A,#N/A,FALSE,"027-96";#N/A,#N/A,FALSE,"059-96";#N/A,#N/A,FALSE,"076-96";#N/A,#N/A,FALSE,"019-97";#N/A,#N/A,FALSE,"021-97";#N/A,#N/A,FALSE,"022-97";#N/A,#N/A,FALSE,"028-97"}</definedName>
    <definedName name="qqwe" hidden="1">{#N/A,#N/A,FALSE,"GERAL";#N/A,#N/A,FALSE,"012-96";#N/A,#N/A,FALSE,"018-96";#N/A,#N/A,FALSE,"027-96";#N/A,#N/A,FALSE,"059-96";#N/A,#N/A,FALSE,"076-96";#N/A,#N/A,FALSE,"019-97";#N/A,#N/A,FALSE,"021-97";#N/A,#N/A,FALSE,"022-97";#N/A,#N/A,FALSE,"028-97"}</definedName>
    <definedName name="qqwtweryey" localSheetId="73" hidden="1">{#N/A,#N/A,FALSE,"REPORT"}</definedName>
    <definedName name="qqwtweryey" hidden="1">{#N/A,#N/A,FALSE,"REPORT"}</definedName>
    <definedName name="QR"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qre"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qre" hidden="1">{TRUE,TRUE,-1.25,-15.5,604.5,369,FALSE,FALSE,TRUE,TRUE,0,1,83,1,38,4,5,4,TRUE,TRUE,3,TRUE,1,TRUE,75,"Swvu.inputs._.raw._.data.","ACwvu.inputs._.raw._.data.",#N/A,FALSE,FALSE,0.5,0.5,0.5,0.5,2,"&amp;F","&amp;A&amp;RPage &amp;P",FALSE,FALSE,FALSE,FALSE,1,60,#N/A,#N/A,"=R1C61:R53C89","=C1:C5",#N/A,#N/A,FALSE,FALSE,FALSE,1,600,600,FALSE,FALSE,TRUE,TRUE,TRUE}</definedName>
    <definedName name="qr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RYCOLS1" hidden="1">#REF!</definedName>
    <definedName name="QRYCOLS2" hidden="1">#REF!</definedName>
    <definedName name="QRYCOLS3" hidden="1">#REF!</definedName>
    <definedName name="QRYCOLS4" hidden="1">#REF!</definedName>
    <definedName name="QRYCOLS5" hidden="1">#REF!</definedName>
    <definedName name="QRYCOLS6" hidden="1">#REF!</definedName>
    <definedName name="QRYCOLS9" hidden="1">#REF!</definedName>
    <definedName name="QRYCOUNT" hidden="1">1</definedName>
    <definedName name="QRYDATA1" hidden="1">#REF!</definedName>
    <definedName name="QRYDATA2" hidden="1">#REF!</definedName>
    <definedName name="QRYDATA3" hidden="1">#REF!</definedName>
    <definedName name="QRYDATA4" hidden="1">#REF!</definedName>
    <definedName name="QRYDATA5" hidden="1">#REF!</definedName>
    <definedName name="QRYDATA6" hidden="1">#REF!</definedName>
    <definedName name="QRYDATA9" hidden="1">#REF!</definedName>
    <definedName name="QRYNAME1" hidden="1">"LAA_CPL_by_Country"</definedName>
    <definedName name="QRYNAME2" hidden="1">"Mexico CPL 4640"</definedName>
    <definedName name="QRYNAME3" hidden="1">"Mexico CPL Excl 4640"</definedName>
    <definedName name="QRYNAME4" hidden="1">"PR CPL Excl 2370"</definedName>
    <definedName name="QRYNAME5" hidden="1">"MexicoDataFile"</definedName>
    <definedName name="QRYNAME6" hidden="1">"LAA_CPL_by_Country excl 4640_2370"</definedName>
    <definedName name="QRYNAME8" hidden="1">"APAC Bubble"</definedName>
    <definedName name="QRYNEXT" hidden="1">7</definedName>
    <definedName name="QRYSOURCE1" hidden="1">"EXCELRANGE-EXPAND-BQ"</definedName>
    <definedName name="QRYSOURCE2" hidden="1">"EXCELRANGE-EXPAND-BQ"</definedName>
    <definedName name="QRYSOURCE3" hidden="1">"EXCELRANGE-EXPAND-BQ"</definedName>
    <definedName name="QRYSOURCE4" hidden="1">"EXCELRANGE-EXPAND-BQ"</definedName>
    <definedName name="QRYSOURCE5" hidden="1">"EXCELRANGE-EXPAND-BQ"</definedName>
    <definedName name="QRYSOURCE6" hidden="1">"EXCELRANGE-EXPAND-BQ"</definedName>
    <definedName name="QRYSOURCE8" hidden="1">"EXCELRANGE-EXPAND-BQ"</definedName>
    <definedName name="QRYWKS1" hidden="1">#REF!</definedName>
    <definedName name="QRYWKS2" hidden="1">#REF!</definedName>
    <definedName name="QRYWKS3" hidden="1">#REF!</definedName>
    <definedName name="QRYWKS4" hidden="1">#REF!</definedName>
    <definedName name="QRYWKS5" hidden="1">#REF!</definedName>
    <definedName name="QRYWKS6" hidden="1">#REF!</definedName>
    <definedName name="QRYWKS9" hidden="1">#REF!</definedName>
    <definedName name="qsdf3" localSheetId="73" hidden="1">{"Units A",#N/A,FALSE,"FY95SLS";"Units B",#N/A,FALSE,"FY95SLS"}</definedName>
    <definedName name="qsdf3" hidden="1">{"Units A",#N/A,FALSE,"FY95SLS";"Units B",#N/A,FALSE,"FY95SLS"}</definedName>
    <definedName name="QSDSQD"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QSDSQD"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Qt" localSheetId="73" hidden="1">{"YTD/Forecast",#N/A,TRUE,"Fcst_TPLN";"Monthly Averages",#N/A,TRUE,"Fcst_TPLN"}</definedName>
    <definedName name="Qt" hidden="1">{"YTD/Forecast",#N/A,TRUE,"Fcst_TPLN";"Monthly Averages",#N/A,TRUE,"Fcst_TPLN"}</definedName>
    <definedName name="qtqwt" hidden="1">#REF!</definedName>
    <definedName name="QTR">#REF!</definedName>
    <definedName name="QTR_1">#REF!</definedName>
    <definedName name="Qtr1_Actv_Amt1" hidden="1">#REF!</definedName>
    <definedName name="Qtr1_Actv_Amt2" hidden="1">#REF!</definedName>
    <definedName name="Qtr1_Actv_Amt3" hidden="1">#REF!</definedName>
    <definedName name="Qtr1_Actv_Amt4" hidden="1">#REF!</definedName>
    <definedName name="Qtr1_Actv_Amt5" hidden="1">#REF!</definedName>
    <definedName name="Qtr1_Actv_Amt6" hidden="1">#REF!</definedName>
    <definedName name="Qtr1_OP_Amt1" hidden="1">#REF!</definedName>
    <definedName name="Qtr1_OP_Amt2" hidden="1">#REF!</definedName>
    <definedName name="Qtr1_OP_Amt3" hidden="1">#REF!</definedName>
    <definedName name="Qtr1_OP_Amt4" hidden="1">#REF!</definedName>
    <definedName name="Qtr1_OP_Amt5" hidden="1">#REF!</definedName>
    <definedName name="Qtr1_OP_Amt6" hidden="1">#REF!</definedName>
    <definedName name="Qtr2_Actv_Amt1" hidden="1">#REF!</definedName>
    <definedName name="Qtr2_Actv_Amt2" hidden="1">#REF!</definedName>
    <definedName name="Qtr2_Actv_Amt3" hidden="1">#REF!</definedName>
    <definedName name="Qtr2_Actv_Amt4" hidden="1">#REF!</definedName>
    <definedName name="Qtr2_Actv_Amt5" hidden="1">#REF!</definedName>
    <definedName name="Qtr2_Actv_Amt6" hidden="1">#REF!</definedName>
    <definedName name="Qtr2_OP_Amt1" hidden="1">#REF!</definedName>
    <definedName name="Qtr2_OP_Amt2" hidden="1">#REF!</definedName>
    <definedName name="Qtr2_OP_Amt3" hidden="1">#REF!</definedName>
    <definedName name="Qtr2_OP_Amt4" hidden="1">#REF!</definedName>
    <definedName name="Qtr2_OP_Amt5" hidden="1">#REF!</definedName>
    <definedName name="Qtr2_OP_Amt6" hidden="1">#REF!</definedName>
    <definedName name="Qtr3_Actv_Amt1" hidden="1">#REF!</definedName>
    <definedName name="Qtr3_Actv_Amt2" hidden="1">#REF!</definedName>
    <definedName name="Qtr3_Actv_Amt3" hidden="1">#REF!</definedName>
    <definedName name="Qtr3_Actv_Amt4" hidden="1">#REF!</definedName>
    <definedName name="Qtr3_Actv_Amt5" hidden="1">#REF!</definedName>
    <definedName name="Qtr3_Actv_Amt6" hidden="1">#REF!</definedName>
    <definedName name="Qtr3_OP_Amt1" hidden="1">#REF!</definedName>
    <definedName name="Qtr3_OP_Amt2" hidden="1">#REF!</definedName>
    <definedName name="Qtr3_OP_Amt3" hidden="1">#REF!</definedName>
    <definedName name="Qtr3_OP_Amt4" hidden="1">#REF!</definedName>
    <definedName name="Qtr3_OP_Amt5" hidden="1">#REF!</definedName>
    <definedName name="Qtr3_OP_Amt6" hidden="1">#REF!</definedName>
    <definedName name="Qtr4_Actv_Amt1" hidden="1">#REF!</definedName>
    <definedName name="Qtr4_Actv_Amt2" hidden="1">#REF!</definedName>
    <definedName name="Qtr4_Actv_Amt3" hidden="1">#REF!</definedName>
    <definedName name="Qtr4_Actv_Amt4" hidden="1">#REF!</definedName>
    <definedName name="Qtr4_Actv_Amt5" hidden="1">#REF!</definedName>
    <definedName name="Qtr4_Actv_Amt6" hidden="1">#REF!</definedName>
    <definedName name="Qtr4_OP_Amt1" hidden="1">#REF!</definedName>
    <definedName name="Qtr4_OP_Amt2" hidden="1">#REF!</definedName>
    <definedName name="Qtr4_OP_Amt3" hidden="1">#REF!</definedName>
    <definedName name="Qtr4_OP_Amt4" hidden="1">#REF!</definedName>
    <definedName name="Qtr4_OP_Amt5" hidden="1">#REF!</definedName>
    <definedName name="Qtr4_OP_Amt6" hidden="1">#REF!</definedName>
    <definedName name="QTRLY">#N/A</definedName>
    <definedName name="QTRMONTH">#REF!</definedName>
    <definedName name="qty">#REF!</definedName>
    <definedName name="QUANT">#REF!</definedName>
    <definedName name="quarrev">#REF!</definedName>
    <definedName name="QUARTER">#REF!</definedName>
    <definedName name="QUARTER_END">#REF!</definedName>
    <definedName name="quarterly">#REF!</definedName>
    <definedName name="Quarters">#REF!</definedName>
    <definedName name="QUBHAHGASHGSGSGSDGD" localSheetId="73" hidden="1">{"DetallexDep",#N/A,FALSE,"Giovanna (x DEPT)"}</definedName>
    <definedName name="QUBHAHGASHGSGSGSDGD" hidden="1">{"DetallexDep",#N/A,FALSE,"Giovanna (x DEPT)"}</definedName>
    <definedName name="Quebrada">#REF!</definedName>
    <definedName name="quelu" localSheetId="73" hidden="1">{#N/A,#N/A,FALSE,"Aging Summary";#N/A,#N/A,FALSE,"Ratio Analysis";#N/A,#N/A,FALSE,"Test 120 Day Accts";#N/A,#N/A,FALSE,"Tickmarks"}</definedName>
    <definedName name="quelu" hidden="1">{#N/A,#N/A,FALSE,"Aging Summary";#N/A,#N/A,FALSE,"Ratio Analysis";#N/A,#N/A,FALSE,"Test 120 Day Accts";#N/A,#N/A,FALSE,"Tickmarks"}</definedName>
    <definedName name="Query_Output">#REF!</definedName>
    <definedName name="Query1">#REF!</definedName>
    <definedName name="QUERY1.keep_password" hidden="1">TRUE</definedName>
    <definedName name="QUERY1.query_connection" localSheetId="73" hidden="1">{"DBQ=C:\Access\Theatres.mdb;DefaultDir=C:\Access;Driver={Microsoft Access Driver (*.mdb)};DriverId=25;FIL=MS Access;ImplicitCommitSync=Yes;MaxBufferSize=512;MaxScanRows=8;PageTimeout=5;SafeTransactions=0;Threads=3;UID=admin;UserCommitSync=Yes;"}</definedName>
    <definedName name="QUERY1.query_connection" hidden="1">{"DBQ=C:\Access\Theatres.mdb;DefaultDir=C:\Access;Driver={Microsoft Access Driver (*.mdb)};DriverId=25;FIL=MS Access;ImplicitCommitSync=Yes;MaxBufferSize=512;MaxScanRows=8;PageTimeout=5;SafeTransactions=0;Threads=3;UID=admin;UserCommitSync=Yes;"}</definedName>
    <definedName name="QUERY1.query_definition" localSheetId="7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definition"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options" localSheetId="73" hidden="1">{TRUE;FALSE}</definedName>
    <definedName name="QUERY1.query_options" hidden="1">{TRUE;FALSE}</definedName>
    <definedName name="QUERY1.query_statement" localSheetId="73"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query_statement" hidden="1">{"SELECT MasterTHrTable.`Theatre #`, MasterTHrTable.`Theatre Name`, MasterTHrTable.Loc, MasterTHrTable.Scr, MasterTHrTable.Budget_2003, MasterTHrTable.`5Yr Plan`, MasterTHrTable.Category_2003B, MasterTHrTable.`Open or Close Date`, M";"asterTHrTable.`Open or Close Date2`, MasterTHrTable.`Group`, MasterTHrTable.`Type Index`, MasterTHrTable.Type, MasterTHrTable.Notes, MasterTHrTable.Restructruing, MasterTHrTable.BudgetedFor, MasterTHrTable.`Planned restructuring d";"ate`, MasterTHrTable.`Restructruing Notes`, MasterTHrTable.OriginalRegion, MasterTHrTable.Region, MasterTHrTable.`Region Index`, MasterTHrTable.District, MasterTHrTable.DistrictRevised, MasterTHrTable.DistrictIndex, MasterTHrTable";".Address1, MasterTHrTable.Address2, MasterTHrTable.City, MasterTHrTable.Province, MasterTHrTable.`Postal Code`, MasterTHrTable.Phone, MasterTHrTable.Fax, MasterTHrTable.`GENERAL MANAGER`, MasterTHrTable.DriveIn, MasterTHrTable.Sea";"ts, MasterTHrTable.`Freestanding/Attached`, MasterTHrTable.`Ownership type`, MasterTHrTable.GrossLeasableArea, MasterTHrTable.Hydro, MasterTHrTable.Gas, MasterTHrTable.Water, MasterTHrTable.Stadium, MasterTHrTable.CCAA_Disposals  ";"FROM `C:\Access\Theatres`.MasterTHrTable MasterTHrTable"}</definedName>
    <definedName name="QUERY1.user_name" hidden="1">"admin"</definedName>
    <definedName name="QUICK_RATIO" hidden="1">"QUICK_RATIO"</definedName>
    <definedName name="QuickView_LEASE">#REF!</definedName>
    <definedName name="QuickView_LEASE_ColHeader">#REF!</definedName>
    <definedName name="QuickView_LEASE_Data">#REF!</definedName>
    <definedName name="QuickView_LEASE_RowHeader">#REF!</definedName>
    <definedName name="QuickView_LEASE_UpperLeft">#REF!</definedName>
    <definedName name="QuickView_QuickVie5">#REF!</definedName>
    <definedName name="QuickView_QuickView1">#REF!</definedName>
    <definedName name="QuickView_QuickView1_UpperLeft">#REF!</definedName>
    <definedName name="QuickView_QuickView2">#REF!</definedName>
    <definedName name="QuickView_QuickView2_ColHeader">#REF!</definedName>
    <definedName name="QuickView_QuickView2_Data">#REF!</definedName>
    <definedName name="QuickView_QuickView2_RowHeader">#REF!</definedName>
    <definedName name="QuickView_QuickView2_UpperLeft">#REF!</definedName>
    <definedName name="QuickView_QuickView3">#REF!</definedName>
    <definedName name="QuickView_QuickView3_ColHeader">#REF!</definedName>
    <definedName name="QuickView_QuickView3_Data">#REF!</definedName>
    <definedName name="QuickView_QuickView3_RowHeader">#REF!</definedName>
    <definedName name="QuickView_QuickView3_UpperLeft">#REF!</definedName>
    <definedName name="QuickView_QuickView4">#REF!</definedName>
    <definedName name="QuickView_QuickView4_ColHeader">#REF!</definedName>
    <definedName name="QuickView_QuickView4_Data">#REF!</definedName>
    <definedName name="QuickView_QuickView4_RowHeader">#REF!</definedName>
    <definedName name="QuickView_QuickView4_UpperLeft">#REF!</definedName>
    <definedName name="QuickView_QuickView5">#REF!</definedName>
    <definedName name="QuickView_QuickView5_ColHeader">#REF!</definedName>
    <definedName name="QuickView_QuickView5_Data">#REF!</definedName>
    <definedName name="QuickView_QuickView5_RowHeader">#REF!</definedName>
    <definedName name="QuickView_QuickView5_UpperLeft">#REF!</definedName>
    <definedName name="Quintas_de_tajomar">#REF!</definedName>
    <definedName name="quotation">#REF!</definedName>
    <definedName name="Quote">#REF!</definedName>
    <definedName name="qvc_sw">#REF!</definedName>
    <definedName name="qw" localSheetId="73" hidden="1">{#N/A,#N/A,FALSE,"A";#N/A,#N/A,FALSE,"B-TOT";#N/A,#N/A,FALSE,"Declaration1";#N/A,#N/A,FALSE,"Spravka1";#N/A,#N/A,FALSE,"A (2)";#N/A,#N/A,FALSE,"B-TOT (2)";#N/A,#N/A,FALSE,"Declaration1 (2)";#N/A,#N/A,FALSE,"Spravka1 (2)"}</definedName>
    <definedName name="qw" hidden="1">{#N/A,#N/A,FALSE,"A";#N/A,#N/A,FALSE,"B-TOT";#N/A,#N/A,FALSE,"Declaration1";#N/A,#N/A,FALSE,"Spravka1";#N/A,#N/A,FALSE,"A (2)";#N/A,#N/A,FALSE,"B-TOT (2)";#N/A,#N/A,FALSE,"Declaration1 (2)";#N/A,#N/A,FALSE,"Spravka1 (2)"}</definedName>
    <definedName name="QWD" localSheetId="73" hidden="1">{"Resumen",#N/A,FALSE,"Sheet1";"Detalle",#N/A,FALSE,"Sheet1"}</definedName>
    <definedName name="QWD" hidden="1">{"Resumen",#N/A,FALSE,"Sheet1";"Detalle",#N/A,FALSE,"Sheet1"}</definedName>
    <definedName name="qwddad" hidden="1">#N/A</definedName>
    <definedName name="qwdf" localSheetId="73" hidden="1">{"Units A",#N/A,FALSE,"FY95SLS";"Units B",#N/A,FALSE,"FY95SLS"}</definedName>
    <definedName name="qwdf" hidden="1">{"Units A",#N/A,FALSE,"FY95SLS";"Units B",#N/A,FALSE,"FY95SLS"}</definedName>
    <definedName name="qwdvs" localSheetId="73" hidden="1">{"US Dollars",#N/A,TRUE,"PPD";"US Dollar",#N/A,TRUE,"Anaquest";"US Dollar",#N/A,TRUE,"Delta";"US Dollar",#N/A,TRUE,"INO"}</definedName>
    <definedName name="qwdvs" hidden="1">{"US Dollars",#N/A,TRUE,"PPD";"US Dollar",#N/A,TRUE,"Anaquest";"US Dollar",#N/A,TRUE,"Delta";"US Dollar",#N/A,TRUE,"INO"}</definedName>
    <definedName name="qwe" localSheetId="73" hidden="1">{#N/A,#N/A,FALSE,"Aging Summary";#N/A,#N/A,FALSE,"Ratio Analysis";#N/A,#N/A,FALSE,"Test 120 Day Accts";#N/A,#N/A,FALSE,"Tickmarks"}</definedName>
    <definedName name="qwe" hidden="1">{#N/A,#N/A,FALSE,"Aging Summary";#N/A,#N/A,FALSE,"Ratio Analysis";#N/A,#N/A,FALSE,"Test 120 Day Accts";#N/A,#N/A,FALSE,"Tickmarks"}</definedName>
    <definedName name="qweer" localSheetId="73" hidden="1">{"DetallexDep",#N/A,FALSE,"Giovanna (x DEPT)"}</definedName>
    <definedName name="qweer" hidden="1">{"DetallexDep",#N/A,FALSE,"Giovanna (x DEPT)"}</definedName>
    <definedName name="qwef" hidden="1">#REF!</definedName>
    <definedName name="qweqf">#REF!</definedName>
    <definedName name="qwer" localSheetId="73" hidden="1">{#N/A,#N/A,FALSE,"4-up charts p.1";#N/A,#N/A,FALSE,"4-up charts p.2";#N/A,#N/A,FALSE," rate of ? qtr";#N/A,#N/A,FALSE,"Detail Rel rate of ? ";#N/A,#N/A,FALSE,"Inventory"}</definedName>
    <definedName name="qwer" hidden="1">{#N/A,#N/A,FALSE,"4-up charts p.1";#N/A,#N/A,FALSE,"4-up charts p.2";#N/A,#N/A,FALSE," rate of ? qtr";#N/A,#N/A,FALSE,"Detail Rel rate of ? ";#N/A,#N/A,FALSE,"Inventory"}</definedName>
    <definedName name="qwerqerqwer" localSheetId="73" hidden="1">{"BUDGET ASSUMPTIONS",#N/A,FALSE,"SUPPLIES 97";"MAJOR EXPENDITURES",#N/A,FALSE,"SUPPLIES 97";"SCH100 SUPPLIES",#N/A,FALSE,"SUPPLIES 97"}</definedName>
    <definedName name="qwerqerqwer" hidden="1">{"BUDGET ASSUMPTIONS",#N/A,FALSE,"SUPPLIES 97";"MAJOR EXPENDITURES",#N/A,FALSE,"SUPPLIES 97";"SCH100 SUPPLIES",#N/A,FALSE,"SUPPLIES 97"}</definedName>
    <definedName name="qwerqwer" localSheetId="73" hidden="1">{"TRAINING BUDGET ASSUMPTIONS",#N/A,FALSE,"TRAINING 97";"TRAINING MAJOR EXP.",#N/A,FALSE,"TRAINING 97";"TRAINING COURSE FEES",#N/A,FALSE,"TRAINING 97";"TRAINING SCH",#N/A,FALSE,"TRAINING 97"}</definedName>
    <definedName name="qwerqwer" hidden="1">{"TRAINING BUDGET ASSUMPTIONS",#N/A,FALSE,"TRAINING 97";"TRAINING MAJOR EXP.",#N/A,FALSE,"TRAINING 97";"TRAINING COURSE FEES",#N/A,FALSE,"TRAINING 97";"TRAINING SCH",#N/A,FALSE,"TRAINING 97"}</definedName>
    <definedName name="qwerrtyu" localSheetId="73" hidden="1">{"Sum WW A",#N/A,FALSE,"FY95SLS";"Sum WW B",#N/A,FALSE,"FY95SLS";"Sum US A",#N/A,FALSE,"FY95SLS";"Sum US B",#N/A,FALSE,"FY95SLS";"Sum US Bocg",#N/A,FALSE,"FY95SLS";"Sum Can A",#N/A,FALSE,"FY95SLS";"Sum Can B",#N/A,FALSE,"FY95SLS";"Sum Europe",#N/A,FALSE,"FY95SLS";"Sum Row",#N/A,FALSE,"FY95SLS"}</definedName>
    <definedName name="qwerrtyu" hidden="1">{"Sum WW A",#N/A,FALSE,"FY95SLS";"Sum WW B",#N/A,FALSE,"FY95SLS";"Sum US A",#N/A,FALSE,"FY95SLS";"Sum US B",#N/A,FALSE,"FY95SLS";"Sum US Bocg",#N/A,FALSE,"FY95SLS";"Sum Can A",#N/A,FALSE,"FY95SLS";"Sum Can B",#N/A,FALSE,"FY95SLS";"Sum Europe",#N/A,FALSE,"FY95SLS";"Sum Row",#N/A,FALSE,"FY95SLS"}</definedName>
    <definedName name="qwert"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qwertqry" localSheetId="73" hidden="1">{#N/A,#N/A,FALSE,"REPORT"}</definedName>
    <definedName name="qwertqry" hidden="1">{#N/A,#N/A,FALSE,"REPORT"}</definedName>
    <definedName name="qwertt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rtt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rty" localSheetId="73" hidden="1">{#N/A,#N/A,TRUE,"FOC_Product_Assumptions"}</definedName>
    <definedName name="qwerty" hidden="1">{#N/A,#N/A,TRUE,"FOC_Product_Assumptions"}</definedName>
    <definedName name="qwet" localSheetId="73" hidden="1">{#N/A,#N/A,FALSE,"Hip.Bas";#N/A,#N/A,FALSE,"ventas";#N/A,#N/A,FALSE,"ingre-Año";#N/A,#N/A,FALSE,"ventas-Año";#N/A,#N/A,FALSE,"Costepro";#N/A,#N/A,FALSE,"inversion";#N/A,#N/A,FALSE,"personal";#N/A,#N/A,FALSE,"Gastos-V";#N/A,#N/A,FALSE,"Circulante";#N/A,#N/A,FALSE,"CONSOLI";#N/A,#N/A,FALSE,"Es-Fin";#N/A,#N/A,FALSE,"Margen-P"}</definedName>
    <definedName name="qwet" hidden="1">{#N/A,#N/A,FALSE,"Hip.Bas";#N/A,#N/A,FALSE,"ventas";#N/A,#N/A,FALSE,"ingre-Año";#N/A,#N/A,FALSE,"ventas-Año";#N/A,#N/A,FALSE,"Costepro";#N/A,#N/A,FALSE,"inversion";#N/A,#N/A,FALSE,"personal";#N/A,#N/A,FALSE,"Gastos-V";#N/A,#N/A,FALSE,"Circulante";#N/A,#N/A,FALSE,"CONSOLI";#N/A,#N/A,FALSE,"Es-Fin";#N/A,#N/A,FALSE,"Margen-P"}</definedName>
    <definedName name="qwetewtewq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tewtewq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etqryetytu" localSheetId="73" hidden="1">{#N/A,#N/A,FALSE,"Pharm";#N/A,#N/A,FALSE,"WWCM"}</definedName>
    <definedName name="qwetqryetytu" hidden="1">{#N/A,#N/A,FALSE,"Pharm";#N/A,#N/A,FALSE,"WWCM"}</definedName>
    <definedName name="qwetqw4t" hidden="1">#REF!</definedName>
    <definedName name="qwq" localSheetId="73" hidden="1">{#N/A,#N/A,FALSE,"Averages";#N/A,#N/A,FALSE,"Lineup Costs";#N/A,#N/A,FALSE,"Grossed Cost";#N/A,#N/A,FALSE,"PPV";#N/A,#N/A,FALSE,"Avg. Cost"}</definedName>
    <definedName name="qwq" hidden="1">{#N/A,#N/A,FALSE,"Averages";#N/A,#N/A,FALSE,"Lineup Costs";#N/A,#N/A,FALSE,"Grossed Cost";#N/A,#N/A,FALSE,"PPV";#N/A,#N/A,FALSE,"Avg. Cost"}</definedName>
    <definedName name="qwqw" localSheetId="73" hidden="1">{#N/A,#N/A,FALSE,"Créances";#N/A,#N/A,FALSE,"Effectifs";#N/A,#N/A,FALSE,"SI"}</definedName>
    <definedName name="qwqw" hidden="1">{#N/A,#N/A,FALSE,"Créances";#N/A,#N/A,FALSE,"Effectifs";#N/A,#N/A,FALSE,"SI"}</definedName>
    <definedName name="qwrttttttt"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ttttttt"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yyyyyyyyyyyyyyy"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ryyyyyyyyyyyyyyy"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QWS" localSheetId="73" hidden="1">{"DetallexDep",#N/A,FALSE,"Giovanna (x DEPT)"}</definedName>
    <definedName name="QWS" hidden="1">{"DetallexDep",#N/A,FALSE,"Giovanna (x DEPT)"}</definedName>
    <definedName name="qzqzqz10">#REF!</definedName>
    <definedName name="qzqzqz11">#REF!</definedName>
    <definedName name="qzqzqz12">#REF!</definedName>
    <definedName name="qzqzqz13">#REF!</definedName>
    <definedName name="qzqzqz14">#REF!</definedName>
    <definedName name="qzqzqz15">#REF!</definedName>
    <definedName name="qzqzqz16">#REF!</definedName>
    <definedName name="qzqzqz17">#REF!</definedName>
    <definedName name="qzqzqz18">#REF!</definedName>
    <definedName name="qzqzqz19">#REF!</definedName>
    <definedName name="qzqzqz20">#REF!</definedName>
    <definedName name="qzqzqz21">#REF!</definedName>
    <definedName name="qzqzqz22">#REF!</definedName>
    <definedName name="qzqzqz23">#REF!</definedName>
    <definedName name="qzqzqz24">#REF!</definedName>
    <definedName name="qzqzqz25">#REF!</definedName>
    <definedName name="qzqzqz26">#REF!</definedName>
    <definedName name="qzqzqz27">#REF!</definedName>
    <definedName name="qzqzqz28">#REF!</definedName>
    <definedName name="qzqzqz29">#REF!</definedName>
    <definedName name="qzqzqz30">#REF!</definedName>
    <definedName name="qzqzqz31">#REF!</definedName>
    <definedName name="qzqzqz32">#REF!</definedName>
    <definedName name="qzqzqz6">#REF!</definedName>
    <definedName name="qzqzqz7">#REF!</definedName>
    <definedName name="qzqzqz8">#REF!</definedName>
    <definedName name="qzqzqz9">#REF!</definedName>
    <definedName name="qzt" localSheetId="73" hidden="1">{#N/A,#N/A,FALSE,"LLAVE";#N/A,#N/A,FALSE,"EERR";#N/A,#N/A,FALSE,"ESP";#N/A,#N/A,FALSE,"EOAF";#N/A,#N/A,FALSE,"CASH";#N/A,#N/A,FALSE,"FINANZAS";#N/A,#N/A,FALSE,"DEUDA";#N/A,#N/A,FALSE,"INVERSION";#N/A,#N/A,FALSE,"PERSONAL"}</definedName>
    <definedName name="qzt" hidden="1">{#N/A,#N/A,FALSE,"LLAVE";#N/A,#N/A,FALSE,"EERR";#N/A,#N/A,FALSE,"ESP";#N/A,#N/A,FALSE,"EOAF";#N/A,#N/A,FALSE,"CASH";#N/A,#N/A,FALSE,"FINANZAS";#N/A,#N/A,FALSE,"DEUDA";#N/A,#N/A,FALSE,"INVERSION";#N/A,#N/A,FALSE,"PERSONAL"}</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D_Factor">#REF!</definedName>
    <definedName name="r_Cias">#REF!</definedName>
    <definedName name="r_Cuentas">#REF!</definedName>
    <definedName name="R_M___Non_Rec_Exp">#REF!</definedName>
    <definedName name="r_printfunction">#REF!</definedName>
    <definedName name="r_ProjectName">#REF!</definedName>
    <definedName name="r_Recip">#REF!</definedName>
    <definedName name="r_version">#REF!</definedName>
    <definedName name="ra"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a"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acalFX">#REF!</definedName>
    <definedName name="Radnor" localSheetId="73" hidden="1">binary</definedName>
    <definedName name="Radnor" localSheetId="5" hidden="1">binary</definedName>
    <definedName name="Radnor" hidden="1">binary</definedName>
    <definedName name="RAND">#REF!</definedName>
    <definedName name="range">#REF!</definedName>
    <definedName name="range_waccopp">#REF!</definedName>
    <definedName name="range2">#REF!</definedName>
    <definedName name="range3">#REF!</definedName>
    <definedName name="RangeC8">#REF!</definedName>
    <definedName name="RangeToChange">#REF!</definedName>
    <definedName name="RANGO">#REF!</definedName>
    <definedName name="rank">#REF!</definedName>
    <definedName name="rat_table">#REF!</definedName>
    <definedName name="Rate">#REF!</definedName>
    <definedName name="rateinput">#REF!</definedName>
    <definedName name="RATESFIN00">#REF!,#REF!</definedName>
    <definedName name="ratings">#REF!</definedName>
    <definedName name="ratio">#REF!</definedName>
    <definedName name="RatioRow">#REF!</definedName>
    <definedName name="ratios">#REF!</definedName>
    <definedName name="RatiosJunio"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atiosJunio"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RatioTbl">#REF!</definedName>
    <definedName name="ratsg" hidden="1">#REF!</definedName>
    <definedName name="RBFVE" localSheetId="73" hidden="1">{"CSC_1",#N/A,FALSE,"CSC Outputs";"CSC_2",#N/A,FALSE,"CSC Outputs"}</definedName>
    <definedName name="RBFVE" hidden="1">{"CSC_1",#N/A,FALSE,"CSC Outputs";"CSC_2",#N/A,FALSE,"CSC Outputs"}</definedName>
    <definedName name="RBGFVE" localSheetId="73" hidden="1">{#N/A,#N/A,FALSE,"Income";#N/A,#N/A,FALSE,"EPS";#N/A,#N/A,FALSE,"Quarterly";#N/A,#N/A,FALSE,"CashFlow";#N/A,#N/A,FALSE,"Other";#N/A,#N/A,FALSE,"Dividend";#N/A,#N/A,FALSE,"Financials &amp; Ratios";#N/A,#N/A,FALSE,"Return On Equity";#N/A,#N/A,FALSE,"Inventory"}</definedName>
    <definedName name="RBGFVE" hidden="1">{#N/A,#N/A,FALSE,"Income";#N/A,#N/A,FALSE,"EPS";#N/A,#N/A,FALSE,"Quarterly";#N/A,#N/A,FALSE,"CashFlow";#N/A,#N/A,FALSE,"Other";#N/A,#N/A,FALSE,"Dividend";#N/A,#N/A,FALSE,"Financials &amp; Ratios";#N/A,#N/A,FALSE,"Return On Equity";#N/A,#N/A,FALSE,"Inventory"}</definedName>
    <definedName name="RBK">#REF!</definedName>
    <definedName name="RBN">#REF!</definedName>
    <definedName name="RBU">#REF!</definedName>
    <definedName name="RD" localSheetId="73" hidden="1">{#N/A,#N/A,FALSE,"Report 2";#N/A,#N/A,FALSE,"Report 3";#N/A,#N/A,FALSE,"Konrzern"}</definedName>
    <definedName name="RD" hidden="1">{#N/A,#N/A,FALSE,"Report 2";#N/A,#N/A,FALSE,"Report 3";#N/A,#N/A,FALSE,"Konrzern"}</definedName>
    <definedName name="RD_Y1dms">#REF!</definedName>
    <definedName name="RD_Y1suc">#REF!</definedName>
    <definedName name="RD_Y2dms">#REF!</definedName>
    <definedName name="RD_Y2suc">#REF!</definedName>
    <definedName name="RD_Y3dms">#REF!</definedName>
    <definedName name="RD_Y3suc">#REF!</definedName>
    <definedName name="RD_Y4dms">#REF!</definedName>
    <definedName name="RD_Y4suc">#REF!</definedName>
    <definedName name="RD_Y5dms">#REF!</definedName>
    <definedName name="RD_Y5suc">#REF!</definedName>
    <definedName name="RDC" localSheetId="73" hidden="1">{#N/A,#N/A,FALSE,"peiodisch1";#N/A,#N/A,FALSE,"D-Bestand";#N/A,#N/A,FALSE,"D-Zins"}</definedName>
    <definedName name="RDC" hidden="1">{#N/A,#N/A,FALSE,"peiodisch1";#N/A,#N/A,FALSE,"D-Bestand";#N/A,#N/A,FALSE,"D-Zins"}</definedName>
    <definedName name="RDCV" localSheetId="73" hidden="1">{#N/A,#N/A,FALSE,"peiodisch1";#N/A,#N/A,FALSE,"D-Bestand";#N/A,#N/A,FALSE,"D-Zins"}</definedName>
    <definedName name="RDCV" hidden="1">{#N/A,#N/A,FALSE,"peiodisch1";#N/A,#N/A,FALSE,"D-Bestand";#N/A,#N/A,FALSE,"D-Zins"}</definedName>
    <definedName name="RDE" localSheetId="73" hidden="1">{#N/A,#N/A,FALSE,"Aktiv";#N/A,#N/A,FALSE,"stat.con.";#N/A,#N/A,FALSE,"Konzern"}</definedName>
    <definedName name="RDE" hidden="1">{#N/A,#N/A,FALSE,"Aktiv";#N/A,#N/A,FALSE,"stat.con.";#N/A,#N/A,FALSE,"Konzern"}</definedName>
    <definedName name="RDEF" localSheetId="73" hidden="1">{#N/A,#N/A,FALSE,"Calculator"}</definedName>
    <definedName name="RDEF" hidden="1">{#N/A,#N/A,FALSE,"Calculator"}</definedName>
    <definedName name="rderere" localSheetId="73" hidden="1">{"'comite'!$A$9:$G$44","'comite'!$A$1:$G$6"}</definedName>
    <definedName name="rderere" hidden="1">{"'comite'!$A$9:$G$44","'comite'!$A$1:$G$6"}</definedName>
    <definedName name="RDES" localSheetId="73" hidden="1">{"orixcsc",#N/A,FALSE,"ORIX CSC";"orixcsc2",#N/A,FALSE,"ORIX CSC"}</definedName>
    <definedName name="RDES" hidden="1">{"orixcsc",#N/A,FALSE,"ORIX CSC";"orixcsc2",#N/A,FALSE,"ORIX CSC"}</definedName>
    <definedName name="RDF" localSheetId="73" hidden="1">{#N/A,#N/A,FALSE,"Actual";#N/A,#N/A,FALSE,"Management Report 2";#N/A,#N/A,FALSE,"Management Report 3";#N/A,#N/A,FALSE,"Ergebnis";#N/A,#N/A,FALSE,"Summary";#N/A,#N/A,FALSE,"Konrzern";#N/A,#N/A,FALSE,"Abweichung Budget-Actuell"}</definedName>
    <definedName name="RDF" hidden="1">{#N/A,#N/A,FALSE,"Actual";#N/A,#N/A,FALSE,"Management Report 2";#N/A,#N/A,FALSE,"Management Report 3";#N/A,#N/A,FALSE,"Ergebnis";#N/A,#N/A,FALSE,"Summary";#N/A,#N/A,FALSE,"Konrzern";#N/A,#N/A,FALSE,"Abweichung Budget-Actuell"}</definedName>
    <definedName name="RDME"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ME"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DNRBGFVE" localSheetId="73" hidden="1">{#N/A,#N/A,FALSE,"Calculator"}</definedName>
    <definedName name="RDNRBGFVE" hidden="1">{#N/A,#N/A,FALSE,"Calculator"}</definedName>
    <definedName name="rdrhd" localSheetId="73" hidden="1">{"Units A",#N/A,FALSE,"FY95SLS";"Units B",#N/A,FALSE,"FY95SLS"}</definedName>
    <definedName name="rdrhd" hidden="1">{"Units A",#N/A,FALSE,"FY95SLS";"Units B",#N/A,FALSE,"FY95SLS"}</definedName>
    <definedName name="RDS" localSheetId="73" hidden="1">{#N/A,#N/A,FALSE,"Calculator"}</definedName>
    <definedName name="RDS" hidden="1">{#N/A,#N/A,FALSE,"Calculator"}</definedName>
    <definedName name="RE"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RE"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RE_STOCKING_FEE">#REF!</definedName>
    <definedName name="RE_TAX_Developed_EXP">#REF!</definedName>
    <definedName name="RE_TAX_UNDEV_Exp">#REF!</definedName>
    <definedName name="reajuste" localSheetId="73" hidden="1">{#N/A,#N/A,FALSE,"Aging Summary";#N/A,#N/A,FALSE,"Ratio Analysis";#N/A,#N/A,FALSE,"Test 120 Day Accts";#N/A,#N/A,FALSE,"Tickmarks"}</definedName>
    <definedName name="reajuste" hidden="1">{#N/A,#N/A,FALSE,"Aging Summary";#N/A,#N/A,FALSE,"Ratio Analysis";#N/A,#N/A,FALSE,"Test 120 Day Accts";#N/A,#N/A,FALSE,"Tickmarks"}</definedName>
    <definedName name="Real_Prop_Tax_Dev">#REF!</definedName>
    <definedName name="Realizado">OFFSET(#REF!,0,0,COUNTA(#REF!),1)</definedName>
    <definedName name="Realizado_Acumulado">OFFSET(#REF!,0,0,COUNTA(#REF!),1)</definedName>
    <definedName name="reb">#REF!</definedName>
    <definedName name="REBEL" localSheetId="73" hidden="1">{#N/A,#N/A,FALSE,"Synth";"parc_DC",#N/A,FALSE,"parc";#N/A,#N/A,FALSE,"CA prest";#N/A,#N/A,FALSE,"Ratio CA";#N/A,#N/A,FALSE,"Trafic";"CR_GSM_acté_DC",#N/A,FALSE,"CR GSM_acté";#N/A,#N/A,FALSE,"Abonnés";#N/A,#N/A,FALSE,"Créances";#N/A,#N/A,FALSE,"Effectifs"}</definedName>
    <definedName name="REBEL" hidden="1">{#N/A,#N/A,FALSE,"Synth";"parc_DC",#N/A,FALSE,"parc";#N/A,#N/A,FALSE,"CA prest";#N/A,#N/A,FALSE,"Ratio CA";#N/A,#N/A,FALSE,"Trafic";"CR_GSM_acté_DC",#N/A,FALSE,"CR GSM_acté";#N/A,#N/A,FALSE,"Abonnés";#N/A,#N/A,FALSE,"Créances";#N/A,#N/A,FALSE,"Effectifs"}</definedName>
    <definedName name="REBHTT" localSheetId="73" hidden="1">{#N/A,#N/A,FALSE,"Calculator"}</definedName>
    <definedName name="REBHTT" hidden="1">{#N/A,#N/A,FALSE,"Calculator"}</definedName>
    <definedName name="REC">#REF!</definedName>
    <definedName name="RECEIPTStoUNIT">#REF!</definedName>
    <definedName name="Recharges">#REF!</definedName>
    <definedName name="RECMOV">#REF!</definedName>
    <definedName name="reconc">#REF!</definedName>
    <definedName name="Recorded_TaxRate">#REF!</definedName>
    <definedName name="_xlnm.Recorder">#REF!</definedName>
    <definedName name="Recov_Current">#REF!</definedName>
    <definedName name="Recover">#REF!</definedName>
    <definedName name="Recruit">#REF!</definedName>
    <definedName name="Recruiting">#REF!</definedName>
    <definedName name="Recruiting_Exp">#REF!</definedName>
    <definedName name="Recursos">#REF!</definedName>
    <definedName name="RED"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RED"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REDEEM_PREF_STOCK" hidden="1">"REDEEM_PREF_STOCK"</definedName>
    <definedName name="redeemableoptions">#REF!</definedName>
    <definedName name="RedefinePrintTableRange" hidden="1">#REF!</definedName>
    <definedName name="REDF" localSheetId="73" hidden="1">{#N/A,#N/A,FALSE,"Actual";#N/A,#N/A,FALSE,"Management Report 2";#N/A,#N/A,FALSE,"Management Report 3";#N/A,#N/A,FALSE,"Ergebnis";#N/A,#N/A,FALSE,"Summary";#N/A,#N/A,FALSE,"Konrzern";#N/A,#N/A,FALSE,"Abweichung Budget-Actuell"}</definedName>
    <definedName name="REDF" hidden="1">{#N/A,#N/A,FALSE,"Actual";#N/A,#N/A,FALSE,"Management Report 2";#N/A,#N/A,FALSE,"Management Report 3";#N/A,#N/A,FALSE,"Ergebnis";#N/A,#N/A,FALSE,"Summary";#N/A,#N/A,FALSE,"Konrzern";#N/A,#N/A,FALSE,"Abweichung Budget-Actuell"}</definedName>
    <definedName name="redo" localSheetId="73" hidden="1">{#N/A,#N/A,FALSE,"ACQ_GRAPHS";#N/A,#N/A,FALSE,"T_1 GRAPHS";#N/A,#N/A,FALSE,"T_2 GRAPHS";#N/A,#N/A,FALSE,"COMB_GRAPHS"}</definedName>
    <definedName name="redo" hidden="1">{#N/A,#N/A,FALSE,"ACQ_GRAPHS";#N/A,#N/A,FALSE,"T_1 GRAPHS";#N/A,#N/A,FALSE,"T_2 GRAPHS";#N/A,#N/A,FALSE,"COMB_GRAPHS"}</definedName>
    <definedName name="REDS"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REDS" hidden="1">{#N/A,#N/A,FALSE,"Finale1";#N/A,#N/A,FALSE,"Finale2";#N/A,#N/A,FALSE,"peiodisch1";#N/A,#N/A,FALSE,"periodisch2";#N/A,#N/A,FALSE,"Aktiv";#N/A,#N/A,FALSE,"Passiv";#N/A,#N/A,FALSE,"Report 2";#N/A,#N/A,FALSE,"Report 3";#N/A,#N/A,FALSE,"Summary";#N/A,#N/A,FALSE,"EWB";#N/A,#N/A,FALSE,"Actual-Budget (kum)";#N/A,#N/A,FALSE,"Actual-Budget (per)";#N/A,#N/A,FALSE,"Comparison YTD"}</definedName>
    <definedName name="REDSX" localSheetId="73" hidden="1">{#N/A,#N/A,FALSE,"Calculator"}</definedName>
    <definedName name="REDSX" hidden="1">{#N/A,#N/A,FALSE,"Calculator"}</definedName>
    <definedName name="REDSXC" localSheetId="73" hidden="1">{#N/A,#N/A,FALSE,"Calculator"}</definedName>
    <definedName name="REDSXC" hidden="1">{#N/A,#N/A,FALSE,"Calculator"}</definedName>
    <definedName name="reeee" localSheetId="73" hidden="1">{#N/A,#N/A,FALSE,"Aging Summary";#N/A,#N/A,FALSE,"Ratio Analysis";#N/A,#N/A,FALSE,"Test 120 Day Accts";#N/A,#N/A,FALSE,"Tickmarks"}</definedName>
    <definedName name="reeee" hidden="1">{#N/A,#N/A,FALSE,"Aging Summary";#N/A,#N/A,FALSE,"Ratio Analysis";#N/A,#N/A,FALSE,"Test 120 Day Accts";#N/A,#N/A,FALSE,"Tickmarks"}</definedName>
    <definedName name="REERG" localSheetId="73" hidden="1">{#N/A,#N/A,FALSE,"Calculator"}</definedName>
    <definedName name="REERG" hidden="1">{#N/A,#N/A,FALSE,"Calculator"}</definedName>
    <definedName name="REETRHTHERH" localSheetId="73" hidden="1">{#N/A,#N/A,FALSE,"Calculator"}</definedName>
    <definedName name="REETRHTHERH" hidden="1">{#N/A,#N/A,FALSE,"Calculator"}</definedName>
    <definedName name="ref_cash">#REF!</definedName>
    <definedName name="refdoc">#REF!</definedName>
    <definedName name="referenc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erenc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fin">#REF!</definedName>
    <definedName name="REG" localSheetId="73" hidden="1">{#N/A,#N/A,FALSE,"Calculator"}</definedName>
    <definedName name="REG" hidden="1">{#N/A,#N/A,FALSE,"Calculator"}</definedName>
    <definedName name="reggie" localSheetId="73" hidden="1">{#N/A,#N/A,FALSE,"Pharm";#N/A,#N/A,FALSE,"WWCM"}</definedName>
    <definedName name="reggie" hidden="1">{#N/A,#N/A,FALSE,"Pharm";#N/A,#N/A,FALSE,"WWCM"}</definedName>
    <definedName name="REGION">#REF!</definedName>
    <definedName name="Region_Name1" hidden="1">#REF!</definedName>
    <definedName name="Region_Name4" hidden="1">#REF!</definedName>
    <definedName name="Region_Name6" hidden="1">#REF!</definedName>
    <definedName name="regmult" hidden="1">#REF!</definedName>
    <definedName name="regre" localSheetId="73" hidden="1">{#N/A,#N/A,FALSE,"A";#N/A,#N/A,FALSE,"B-TOT";#N/A,#N/A,FALSE,"Declaration1";#N/A,#N/A,FALSE,"Spravka1";#N/A,#N/A,FALSE,"A (2)";#N/A,#N/A,FALSE,"B-TOT (2)";#N/A,#N/A,FALSE,"Declaration1 (2)";#N/A,#N/A,FALSE,"Spravka1 (2)"}</definedName>
    <definedName name="regre" hidden="1">{#N/A,#N/A,FALSE,"A";#N/A,#N/A,FALSE,"B-TOT";#N/A,#N/A,FALSE,"Declaration1";#N/A,#N/A,FALSE,"Spravka1";#N/A,#N/A,FALSE,"A (2)";#N/A,#N/A,FALSE,"B-TOT (2)";#N/A,#N/A,FALSE,"Declaration1 (2)";#N/A,#N/A,FALSE,"Spravka1 (2)"}</definedName>
    <definedName name="Regression" hidden="1">#REF!</definedName>
    <definedName name="RegY" hidden="1">#REF!</definedName>
    <definedName name="REHEHEHET" localSheetId="73">{"SOFT","LAND"}</definedName>
    <definedName name="REHEHEHET">{"SOFT","LAND"}</definedName>
    <definedName name="REHERHREHH" localSheetId="73" hidden="1">{#N/A,#N/A,FALSE,"Calculator"}</definedName>
    <definedName name="REHERHREHH" hidden="1">{#N/A,#N/A,FALSE,"Calculator"}</definedName>
    <definedName name="REHETH" localSheetId="73" hidden="1">{#N/A,#N/A,FALSE,"Calculator"}</definedName>
    <definedName name="REHETH" hidden="1">{#N/A,#N/A,FALSE,"Calculator"}</definedName>
    <definedName name="REHETRTHEHTRE" localSheetId="73" hidden="1">{#N/A,#N/A,FALSE,"Calculator"}</definedName>
    <definedName name="REHETRTHEHTRE" hidden="1">{#N/A,#N/A,FALSE,"Calculator"}</definedName>
    <definedName name="rehhdsDG" localSheetId="73">{2}</definedName>
    <definedName name="rehhdsDG">{2}</definedName>
    <definedName name="Reimbursed_payroll">#REF!</definedName>
    <definedName name="REJTRJTY" localSheetId="73" hidden="1">{#N/A,#N/A,FALSE,"Calculator"}</definedName>
    <definedName name="REJTRJTY" hidden="1">{#N/A,#N/A,FALSE,"Calculator"}</definedName>
    <definedName name="REL_PROG">#REF!</definedName>
    <definedName name="RELEASE">#REF!</definedName>
    <definedName name="remove" localSheetId="73" hidden="1">{"bs",#N/A,FALSE,"SCF"}</definedName>
    <definedName name="remove" hidden="1">{"bs",#N/A,FALSE,"SCF"}</definedName>
    <definedName name="remove_1" localSheetId="73" hidden="1">{"bs",#N/A,FALSE,"SCF"}</definedName>
    <definedName name="remove_1" hidden="1">{"bs",#N/A,FALSE,"SCF"}</definedName>
    <definedName name="remove2" localSheetId="73" hidden="1">{"bs",#N/A,FALSE,"SCF"}</definedName>
    <definedName name="remove2" hidden="1">{"bs",#N/A,FALSE,"SCF"}</definedName>
    <definedName name="remove2_1" localSheetId="73" hidden="1">{"bs",#N/A,FALSE,"SCF"}</definedName>
    <definedName name="remove2_1" hidden="1">{"bs",#N/A,FALSE,"SCF"}</definedName>
    <definedName name="remove3" localSheetId="73" hidden="1">{"bs",#N/A,FALSE,"SCF"}</definedName>
    <definedName name="remove3" hidden="1">{"bs",#N/A,FALSE,"SCF"}</definedName>
    <definedName name="remove3_1" localSheetId="73" hidden="1">{"bs",#N/A,FALSE,"SCF"}</definedName>
    <definedName name="remove3_1" hidden="1">{"bs",#N/A,FALSE,"SCF"}</definedName>
    <definedName name="renata" localSheetId="73" hidden="1">{"'comite'!$A$9:$G$44","'comite'!$A$1:$G$6"}</definedName>
    <definedName name="renata" hidden="1">{"'comite'!$A$9:$G$44","'comite'!$A$1:$G$6"}</definedName>
    <definedName name="renatar" localSheetId="73" hidden="1">{"'comite'!$A$9:$G$44","'comite'!$A$1:$G$6"}</definedName>
    <definedName name="renatar" hidden="1">{"'comite'!$A$9:$G$44","'comite'!$A$1:$G$6"}</definedName>
    <definedName name="Rendimento">#REF!</definedName>
    <definedName name="Rendimento_2">#REF!</definedName>
    <definedName name="renew_prob">#REF!</definedName>
    <definedName name="RENEWCOST">#REF!</definedName>
    <definedName name="Rent">#REF!</definedName>
    <definedName name="Rent_EXP">#REF!</definedName>
    <definedName name="Rent_Inc">#REF!</definedName>
    <definedName name="Rent_Income">#REF!</definedName>
    <definedName name="Rent_Income_Undev_Land">#REF!</definedName>
    <definedName name="Rental_Income">#REF!</definedName>
    <definedName name="Rental_Income_Undev">#REF!</definedName>
    <definedName name="RENTALS">#REF!</definedName>
    <definedName name="RentBump">#REF!</definedName>
    <definedName name="RentExpense">#REF!</definedName>
    <definedName name="RentExpenseSource">"LOCAL  OFFICE  ESTIMATE  WITH  V P  AND  E V P  REVIEW  &amp;  APPROVAL"</definedName>
    <definedName name="rep"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rep"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Repairs_Exp">#REF!</definedName>
    <definedName name="Repairs_Recov">#REF!</definedName>
    <definedName name="REPAY">#REF!</definedName>
    <definedName name="Repay?">#REF!</definedName>
    <definedName name="Repay_LT?">#REF!</definedName>
    <definedName name="Repay_ST?">#REF!</definedName>
    <definedName name="REPDATA">#REF!</definedName>
    <definedName name="REPORT">#REF!</definedName>
    <definedName name="Report_Date">#REF!</definedName>
    <definedName name="REPORT_DAY">#REF!</definedName>
    <definedName name="report2" localSheetId="73" hidden="1">{"data",#N/A,FALSE,"Ratios";"ratios",#N/A,FALSE,"Ratios"}</definedName>
    <definedName name="report2" hidden="1">{"data",#N/A,FALSE,"Ratios";"ratios",#N/A,FALSE,"Ratios"}</definedName>
    <definedName name="report5" localSheetId="73" hidden="1">{"data",#N/A,FALSE,"Ratios";"ratios",#N/A,FALSE,"Ratios"}</definedName>
    <definedName name="report5" hidden="1">{"data",#N/A,FALSE,"Ratios";"ratios",#N/A,FALSE,"Ratios"}</definedName>
    <definedName name="ReportCreated">TRUE</definedName>
    <definedName name="reportDate">#REF!</definedName>
    <definedName name="reportDt">#REF!</definedName>
    <definedName name="ReportedNetIncome">#REF!</definedName>
    <definedName name="ReportGroup" hidden="1">0</definedName>
    <definedName name="reportHeader">#REF!</definedName>
    <definedName name="reportii" localSheetId="73" hidden="1">{"data",#N/A,FALSE,"Ratios";"ratios",#N/A,FALSE,"Ratios"}</definedName>
    <definedName name="reportii" hidden="1">{"data",#N/A,FALSE,"Ratios";"ratios",#N/A,FALSE,"Ratios"}</definedName>
    <definedName name="reportiii" localSheetId="73" hidden="1">{"data",#N/A,FALSE,"Ratios";"ratios",#N/A,FALSE,"Ratios"}</definedName>
    <definedName name="reportiii" hidden="1">{"data",#N/A,FALSE,"Ratios";"ratios",#N/A,FALSE,"Ratios"}</definedName>
    <definedName name="Reports">#REF!</definedName>
    <definedName name="reps" localSheetId="73" hidden="1">{"FY03_Assets",#N/A,FALSE,"Fin Stmt Budget";"FY03_Liabilities",#N/A,FALSE,"Fin Stmt Budget";"FY03_Inc_Stmt",#N/A,FALSE,"Fin Stmt Budget";"FY03_SOCF",#N/A,FALSE,"Fin Stmt Budget"}</definedName>
    <definedName name="reps" hidden="1">{"FY03_Assets",#N/A,FALSE,"Fin Stmt Budget";"FY03_Liabilities",#N/A,FALSE,"Fin Stmt Budget";"FY03_Inc_Stmt",#N/A,FALSE,"Fin Stmt Budget";"FY03_SOCF",#N/A,FALSE,"Fin Stmt Budget"}</definedName>
    <definedName name="Requester">#REF!</definedName>
    <definedName name="Requirement">#N/A</definedName>
    <definedName name="Requirement_start">#REF!</definedName>
    <definedName name="rere"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e"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RERHTRETRHE" localSheetId="73">{2}</definedName>
    <definedName name="RERHTRETRHE">{2}</definedName>
    <definedName name="RES" localSheetId="73" hidden="1">{#N/A,#N/A,FALSE,"Calculator"}</definedName>
    <definedName name="RES" hidden="1">{#N/A,#N/A,FALSE,"Calculator"}</definedName>
    <definedName name="RESAVE">#REF!</definedName>
    <definedName name="RESEARCH_DEV" hidden="1">"RESEARCH_DEV"</definedName>
    <definedName name="research1">#REF!</definedName>
    <definedName name="research2">#REF!</definedName>
    <definedName name="ResearchAndDevelopment">#REF!</definedName>
    <definedName name="ResearchAndDevelopmentMargin">#REF!</definedName>
    <definedName name="reset_from">#REF!</definedName>
    <definedName name="reset_to">#REF!</definedName>
    <definedName name="ResidentEngineer">#REF!</definedName>
    <definedName name="Residu" localSheetId="73" hidden="1">{#N/A,#N/A,TRUE,"Summary";"AnnualRentRoll",#N/A,TRUE,"RentRoll";#N/A,#N/A,TRUE,"ExitStratigy";#N/A,#N/A,TRUE,"OperatingAssumptions"}</definedName>
    <definedName name="Residu" hidden="1">{#N/A,#N/A,TRUE,"Summary";"AnnualRentRoll",#N/A,TRUE,"RentRoll";#N/A,#N/A,TRUE,"ExitStratigy";#N/A,#N/A,TRUE,"OperatingAssumptions"}</definedName>
    <definedName name="Residual">#REF!</definedName>
    <definedName name="resih" hidden="1">#REF!</definedName>
    <definedName name="resources" localSheetId="73" hidden="1">{#N/A,#N/A,FALSE,"Assessment";#N/A,#N/A,FALSE,"Staffing";#N/A,#N/A,FALSE,"Hires";#N/A,#N/A,FALSE,"Assumptions"}</definedName>
    <definedName name="resources" hidden="1">{#N/A,#N/A,FALSE,"Assessment";#N/A,#N/A,FALSE,"Staffing";#N/A,#N/A,FALSE,"Hires";#N/A,#N/A,FALSE,"Assumptions"}</definedName>
    <definedName name="resp." localSheetId="73" hidden="1">{#N/A,#N/A,FALSE,"Pharm";#N/A,#N/A,FALSE,"WWCM"}</definedName>
    <definedName name="resp." hidden="1">{#N/A,#N/A,FALSE,"Pharm";#N/A,#N/A,FALSE,"WWCM"}</definedName>
    <definedName name="resultadorendimento">#REF!</definedName>
    <definedName name="resultadorendimento_2">#REF!</definedName>
    <definedName name="resum" localSheetId="73" hidden="1">{"'Ethernet Hubs'!$A$1:$F$14","'Licences'!$A$1:$F$16","'Ports and Converters'!$A$1:$F$46","'Standard Routers'!$A$1:$F$28","'Ports and Converters'!$A$1:$G$46","'Router Chassis'!$A$1:$F$21","'Cables and Connectors'!$A$1:$F$41","'Support, Training and Docs'!$A$1:$F$6","'Management'!$A$1:$F$8"}</definedName>
    <definedName name="resum" hidden="1">{"'Ethernet Hubs'!$A$1:$F$14","'Licences'!$A$1:$F$16","'Ports and Converters'!$A$1:$F$46","'Standard Routers'!$A$1:$F$28","'Ports and Converters'!$A$1:$G$46","'Router Chassis'!$A$1:$F$21","'Cables and Connectors'!$A$1:$F$41","'Support, Training and Docs'!$A$1:$F$6","'Management'!$A$1:$F$8"}</definedName>
    <definedName name="resumenes" localSheetId="73" hidden="1">{#N/A,#N/A,TRUE,"GRAND TOTAL";#N/A,#N/A,TRUE,"SAM'S";#N/A,#N/A,TRUE,"SUPERCENTER";#N/A,#N/A,TRUE,"MEXICO";#N/A,#N/A,TRUE,"FOOD";#N/A,#N/A,TRUE,"TOTAL WITHOUT CIFRA TAB"}</definedName>
    <definedName name="resumenes" hidden="1">{#N/A,#N/A,TRUE,"GRAND TOTAL";#N/A,#N/A,TRUE,"SAM'S";#N/A,#N/A,TRUE,"SUPERCENTER";#N/A,#N/A,TRUE,"MEXICO";#N/A,#N/A,TRUE,"FOOD";#N/A,#N/A,TRUE,"TOTAL WITHOUT CIFRA TAB"}</definedName>
    <definedName name="RESUMO1" localSheetId="73" hidden="1">{#N/A,"Tabelas de quantidade",FALSE,"Entradas";"CLIENTE",#N/A,FALSE,"HW";"CLIENTE",#N/A,FALSE,"SW";"CLIENTE",#N/A,FALSE,"TELESSUP.";"CLIENTE",#N/A,FALSE,"DCN &amp; Acess";"CLIENTE",#N/A,FALSE,"Sobressalentes";"CLIENTE",#N/A,FALSE,"Mat. Instal.";"CLIENTE",#N/A,FALSE,"Doc. Técnica";"CLIENTE",#N/A,FALSE,"Serviços";"CLIENTE",#N/A,FALSE,"Treinamento"}</definedName>
    <definedName name="RESUMO1" hidden="1">{#N/A,"Tabelas de quantidade",FALSE,"Entradas";"CLIENTE",#N/A,FALSE,"HW";"CLIENTE",#N/A,FALSE,"SW";"CLIENTE",#N/A,FALSE,"TELESSUP.";"CLIENTE",#N/A,FALSE,"DCN &amp; Acess";"CLIENTE",#N/A,FALSE,"Sobressalentes";"CLIENTE",#N/A,FALSE,"Mat. Instal.";"CLIENTE",#N/A,FALSE,"Doc. Técnica";"CLIENTE",#N/A,FALSE,"Serviços";"CLIENTE",#N/A,FALSE,"Treinamento"}</definedName>
    <definedName name="RESW" localSheetId="73" hidden="1">{#N/A,#N/A,FALSE,"Calculator"}</definedName>
    <definedName name="RESW" hidden="1">{#N/A,#N/A,FALSE,"Calculator"}</definedName>
    <definedName name="ret" localSheetId="73" hidden="1">{#N/A,#N/A,FALSE,"Calculator"}</definedName>
    <definedName name="ret" hidden="1">{#N/A,#N/A,FALSE,"Calculator"}</definedName>
    <definedName name="ret_1" localSheetId="73" hidden="1">{#N/A,#N/A,FALSE,"Calculator"}</definedName>
    <definedName name="ret_1" hidden="1">{#N/A,#N/A,FALSE,"Calculator"}</definedName>
    <definedName name="ret_2" localSheetId="73" hidden="1">{#N/A,#N/A,FALSE,"Calculator"}</definedName>
    <definedName name="ret_2" hidden="1">{#N/A,#N/A,FALSE,"Calculator"}</definedName>
    <definedName name="ret_3" localSheetId="73" hidden="1">{#N/A,#N/A,FALSE,"Calculator"}</definedName>
    <definedName name="ret_3" hidden="1">{#N/A,#N/A,FALSE,"Calculator"}</definedName>
    <definedName name="RETAINED_EARN" hidden="1">"RETAINED_EARN"</definedName>
    <definedName name="RETDT">#REF!</definedName>
    <definedName name="rete" localSheetId="73" hidden="1">{#N/A,#N/A,FALSE,"Aging Summary";#N/A,#N/A,FALSE,"Ratio Analysis";#N/A,#N/A,FALSE,"Test 120 Day Accts";#N/A,#N/A,FALSE,"Tickmarks"}</definedName>
    <definedName name="rete" hidden="1">{#N/A,#N/A,FALSE,"Aging Summary";#N/A,#N/A,FALSE,"Ratio Analysis";#N/A,#N/A,FALSE,"Test 120 Day Accts";#N/A,#N/A,FALSE,"Tickmarks"}</definedName>
    <definedName name="retencion" localSheetId="73" hidden="1">{#N/A,#N/A,FALSE,"OUT  AREC"}</definedName>
    <definedName name="retencion" hidden="1">{#N/A,#N/A,FALSE,"OUT  AREC"}</definedName>
    <definedName name="RETETRETR" localSheetId="73" hidden="1">{#N/A,#N/A,FALSE,"Calculator"}</definedName>
    <definedName name="RETETRETR" hidden="1">{#N/A,#N/A,FALSE,"Calculator"}</definedName>
    <definedName name="RETJETRJJ" localSheetId="73" hidden="1">{#N/A,#N/A,FALSE,"Calculator"}</definedName>
    <definedName name="RETJETRJJ" hidden="1">{#N/A,#N/A,FALSE,"Calculator"}</definedName>
    <definedName name="RetrieveArea2">#REF!</definedName>
    <definedName name="RetrieveArea3">#REF!</definedName>
    <definedName name="RetrieveArea4">#REF!</definedName>
    <definedName name="RETROPLAN" localSheetId="73" hidden="1">{#N/A,#N/A,TRUE,"GRAND TOTAL";#N/A,#N/A,TRUE,"SAM'S";#N/A,#N/A,TRUE,"SUPERCENTER";#N/A,#N/A,TRUE,"MEXICO";#N/A,#N/A,TRUE,"FOOD";#N/A,#N/A,TRUE,"TOTAL WITHOUT CIFRA TAB"}</definedName>
    <definedName name="RETROPLAN" hidden="1">{#N/A,#N/A,TRUE,"GRAND TOTAL";#N/A,#N/A,TRUE,"SAM'S";#N/A,#N/A,TRUE,"SUPERCENTER";#N/A,#N/A,TRUE,"MEXICO";#N/A,#N/A,TRUE,"FOOD";#N/A,#N/A,TRUE,"TOTAL WITHOUT CIFRA TAB"}</definedName>
    <definedName name="RETTHTRQEHHER" localSheetId="73" hidden="1">{#N/A,#N/A,FALSE,"Calculator"}</definedName>
    <definedName name="RETTHTRQEHHER" hidden="1">{#N/A,#N/A,FALSE,"Calculator"}</definedName>
    <definedName name="RETURN">#REF!</definedName>
    <definedName name="RETURN_ASSETS" hidden="1">"RETURN_ASSETS"</definedName>
    <definedName name="RETURN_EQUITY" hidden="1">"RETURN_EQUITY"</definedName>
    <definedName name="RETURN_INVESTMENT" hidden="1">"RETURN_INVESTMENT"</definedName>
    <definedName name="RETURNS">#REF!</definedName>
    <definedName name="RETV" localSheetId="73">{"Book1","DOC&amp;DWG.xls"}</definedName>
    <definedName name="RETV">{"Book1","DOC&amp;DWG.xls"}</definedName>
    <definedName name="REV">#REF!</definedName>
    <definedName name="REV.">#REF!</definedName>
    <definedName name="REV._2">#REF!</definedName>
    <definedName name="revall">#REF!,#REF!,#REF!,#REF!,#REF!,#REF!,#REF!,#REF!,#REF!,#REF!</definedName>
    <definedName name="revapp">#REF!</definedName>
    <definedName name="RevCust" localSheetId="27">'C-11'!#REF!</definedName>
    <definedName name="RevCust" localSheetId="1">#REF!</definedName>
    <definedName name="RevCust">[6]Allocators!$E$98:$P$98</definedName>
    <definedName name="RevCustDemand" localSheetId="27">'C-11'!#REF!</definedName>
    <definedName name="RevCustDemand" localSheetId="1">#REF!</definedName>
    <definedName name="RevCustDemand">[6]Allocators!$E$97:$P$97</definedName>
    <definedName name="revDate">#REF!</definedName>
    <definedName name="RevDemand" localSheetId="27">'C-11'!#REF!</definedName>
    <definedName name="RevDemand" localSheetId="1">#REF!</definedName>
    <definedName name="RevDemand">[6]Allocators!$E$96:$P$96</definedName>
    <definedName name="revdes">#REF!</definedName>
    <definedName name="revDte">#REF!</definedName>
    <definedName name="REVEBUE_PREPAID">#REF!</definedName>
    <definedName name="RevEnergy" localSheetId="27">'C-11'!#REF!</definedName>
    <definedName name="RevEnergy" localSheetId="1">#REF!</definedName>
    <definedName name="RevEnergy">[6]Allocators!$E$95:$P$95</definedName>
    <definedName name="revenue">#REF!</definedName>
    <definedName name="REVENUE_10K" hidden="1">"REVENUE_10K"</definedName>
    <definedName name="REVENUE_10Q" hidden="1">"REVENUE_10Q"</definedName>
    <definedName name="REVENUE_10Q1" hidden="1">"REVENUE_10Q1"</definedName>
    <definedName name="REVENUE_EST" hidden="1">"REVENUE_EST"</definedName>
    <definedName name="REVENUE_EST_1" hidden="1">"REVENUE_EST_1"</definedName>
    <definedName name="REVENUE_GROWTH_1" hidden="1">"REVENUE_GROWTH_1"</definedName>
    <definedName name="REVENUE_GROWTH_2" hidden="1">"REVENUE_GROWTH_2"</definedName>
    <definedName name="REVENUE_REGULAR">#REF!</definedName>
    <definedName name="reverse">#REF!</definedName>
    <definedName name="Reverse_in">#REF!</definedName>
    <definedName name="ReverseMerger">#REF!</definedName>
    <definedName name="ReverseWriteUpAmount">#REF!</definedName>
    <definedName name="Reversing">#REF!</definedName>
    <definedName name="RevisedDate">#REF!</definedName>
    <definedName name="Revision">#REF!</definedName>
    <definedName name="Revolver">#REF!</definedName>
    <definedName name="Revolver_Interest">#REF!</definedName>
    <definedName name="revs">#REF!,#REF!</definedName>
    <definedName name="RevTotal" localSheetId="27">'C-11'!#REF!</definedName>
    <definedName name="RevTotal" localSheetId="1">#REF!</definedName>
    <definedName name="RevTotal">[6]Allocators!$E$99:$P$99</definedName>
    <definedName name="REWEHTHRHEH" localSheetId="73" hidden="1">{#N/A,#N/A,FALSE,"Calculator"}</definedName>
    <definedName name="REWEHTHRHEH" hidden="1">{#N/A,#N/A,FALSE,"Calculator"}</definedName>
    <definedName name="REWERHHEHE" localSheetId="73">{"SOFT","LAND"}</definedName>
    <definedName name="REWERHHEHE">{"SOFT","LAND"}</definedName>
    <definedName name="REWETRHTR" localSheetId="73">{2}</definedName>
    <definedName name="REWETRHTR">{2}</definedName>
    <definedName name="REWETRQTRQJTRY" localSheetId="73" hidden="1">{#N/A,#N/A,FALSE,"Calculator"}</definedName>
    <definedName name="REWETRQTRQJTRY" hidden="1">{#N/A,#N/A,FALSE,"Calculator"}</definedName>
    <definedName name="REWFEGERG" localSheetId="73" hidden="1">{#N/A,#N/A,FALSE,"Calculator"}</definedName>
    <definedName name="REWFEGERG" hidden="1">{#N/A,#N/A,FALSE,"Calculator"}</definedName>
    <definedName name="REWGTRETRHTRH" localSheetId="73">{2}</definedName>
    <definedName name="REWGTRETRHTRH">{2}</definedName>
    <definedName name="REWHRTTJH" localSheetId="73" hidden="1">{#N/A,#N/A,FALSE,"Calculator"}</definedName>
    <definedName name="REWHRTTJH" hidden="1">{#N/A,#N/A,FALSE,"Calculator"}</definedName>
    <definedName name="REWHTRRHJ" localSheetId="73" hidden="1">{#N/A,#N/A,FALSE,"Calculator"}</definedName>
    <definedName name="REWHTRRHJ" hidden="1">{#N/A,#N/A,FALSE,"Calculator"}</definedName>
    <definedName name="REWRERHERHE" localSheetId="73">{"SOFT","LAND"}</definedName>
    <definedName name="REWRERHERHE">{"SOFT","LAND"}</definedName>
    <definedName name="rewrewr" hidden="1">#REF!</definedName>
    <definedName name="REWRHEHERHE" localSheetId="73">{"SOFT","LAND"}</definedName>
    <definedName name="REWRHEHERHE">{"SOFT","LAND"}</definedName>
    <definedName name="REWRHERHE" localSheetId="73">{2}</definedName>
    <definedName name="REWRHERHE">{2}</definedName>
    <definedName name="REWRHERHWRHE" localSheetId="73">{"Book1","my ddc.xls"}</definedName>
    <definedName name="REWRHERHWRHE">{"Book1","my ddc.xls"}</definedName>
    <definedName name="REWRHETHETHE" localSheetId="73" hidden="1">{#N/A,#N/A,FALSE,"Calculator"}</definedName>
    <definedName name="REWRHETHETHE" hidden="1">{#N/A,#N/A,FALSE,"Calculator"}</definedName>
    <definedName name="REWSD" localSheetId="73" hidden="1">{#N/A,#N/A,FALSE,"Calculator"}</definedName>
    <definedName name="REWSD" hidden="1">{#N/A,#N/A,FALSE,"Calculator"}</definedName>
    <definedName name="REWT" localSheetId="73" hidden="1">{#N/A,#N/A,FALSE,"Calculator"}</definedName>
    <definedName name="REWT" hidden="1">{#N/A,#N/A,FALSE,"Calculator"}</definedName>
    <definedName name="REWTRJRYJTYJ" localSheetId="73" hidden="1">{#N/A,#N/A,FALSE,"Calculator"}</definedName>
    <definedName name="REWTRJRYJTYJ" hidden="1">{#N/A,#N/A,FALSE,"Calculator"}</definedName>
    <definedName name="rey" localSheetId="73" hidden="1">{#N/A,#N/A,FALSE,"Aging Summary";#N/A,#N/A,FALSE,"Ratio Analysis";#N/A,#N/A,FALSE,"Test 120 Day Accts";#N/A,#N/A,FALSE,"Tickmarks"}</definedName>
    <definedName name="rey" hidden="1">{#N/A,#N/A,FALSE,"Aging Summary";#N/A,#N/A,FALSE,"Ratio Analysis";#N/A,#N/A,FALSE,"Test 120 Day Accts";#N/A,#N/A,FALSE,"Tickmarks"}</definedName>
    <definedName name="RF" localSheetId="73" hidden="1">{#N/A,#N/A,FALSE,"Calculator"}</definedName>
    <definedName name="RF" hidden="1">{#N/A,#N/A,FALSE,"Calculator"}</definedName>
    <definedName name="rf2e" localSheetId="73" hidden="1">{#N/A,#N/A,FALSE,"Pharm";#N/A,#N/A,FALSE,"WWCM"}</definedName>
    <definedName name="rf2e" hidden="1">{#N/A,#N/A,FALSE,"Pharm";#N/A,#N/A,FALSE,"WWCM"}</definedName>
    <definedName name="RFGH" localSheetId="73">{"Book1","DOC&amp;DWG.xls"}</definedName>
    <definedName name="RFGH">{"Book1","DOC&amp;DWG.xls"}</definedName>
    <definedName name="RFGYH" localSheetId="73" hidden="1">{"coverall",#N/A,FALSE,"Definitions";"cover1",#N/A,FALSE,"Definitions";"cover2",#N/A,FALSE,"Definitions";"cover3",#N/A,FALSE,"Definitions";"cover4",#N/A,FALSE,"Definitions";"cover5",#N/A,FALSE,"Definitions";"blank",#N/A,FALSE,"Definitions"}</definedName>
    <definedName name="RFGYH" hidden="1">{"coverall",#N/A,FALSE,"Definitions";"cover1",#N/A,FALSE,"Definitions";"cover2",#N/A,FALSE,"Definitions";"cover3",#N/A,FALSE,"Definitions";"cover4",#N/A,FALSE,"Definitions";"cover5",#N/A,FALSE,"Definitions";"blank",#N/A,FALSE,"Definitions"}</definedName>
    <definedName name="RF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RFVD" localSheetId="73" hidden="1">{#N/A,#N/A,FALSE,"Calculator"}</definedName>
    <definedName name="RFVD" hidden="1">{#N/A,#N/A,FALSE,"Calculator"}</definedName>
    <definedName name="RGE" localSheetId="73" hidden="1">{#N/A,#N/A,FALSE,"Calculator"}</definedName>
    <definedName name="RGE" hidden="1">{#N/A,#N/A,FALSE,"Calculator"}</definedName>
    <definedName name="RGEWREHETRHRHE" localSheetId="73" hidden="1">{#N/A,#N/A,FALSE,"Calculator"}</definedName>
    <definedName name="RGEWREHETRHRHE" hidden="1">{#N/A,#N/A,FALSE,"Calculator"}</definedName>
    <definedName name="rgewrheerh" localSheetId="73">{2}</definedName>
    <definedName name="rgewrheerh">{2}</definedName>
    <definedName name="RGFED"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RGFED"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RGGG" localSheetId="73" hidden="1">{#N/A,#N/A,FALSE,"Calculator"}</definedName>
    <definedName name="RGGG" hidden="1">{#N/A,#N/A,FALSE,"Calculator"}</definedName>
    <definedName name="RGHKJH" localSheetId="73" hidden="1">{"'표지'!$B$5"}</definedName>
    <definedName name="RGHKJH" hidden="1">{"'표지'!$B$5"}</definedName>
    <definedName name="RGNBFVE" localSheetId="73" hidden="1">{"CSC_1",#N/A,FALSE,"CSC Outputs";"CSC_2",#N/A,FALSE,"CSC Outputs"}</definedName>
    <definedName name="RGNBFVE" hidden="1">{"CSC_1",#N/A,FALSE,"CSC Outputs";"CSC_2",#N/A,FALSE,"CSC Outputs"}</definedName>
    <definedName name="rgre" localSheetId="73" hidden="1">{#N/A,#N/A,FALSE,"A";#N/A,#N/A,FALSE,"B"}</definedName>
    <definedName name="rgre" hidden="1">{#N/A,#N/A,FALSE,"A";#N/A,#N/A,FALSE,"B"}</definedName>
    <definedName name="rgrg" localSheetId="73" hidden="1">{#N/A,#N/A,FALSE,"A";#N/A,#N/A,FALSE,"B-TOT";#N/A,#N/A,FALSE,"Declaration1";#N/A,#N/A,FALSE,"Spravka1";#N/A,#N/A,FALSE,"A (2)";#N/A,#N/A,FALSE,"B-TOT (2)";#N/A,#N/A,FALSE,"Declaration1 (2)";#N/A,#N/A,FALSE,"Spravka1 (2)"}</definedName>
    <definedName name="rgrg" hidden="1">{#N/A,#N/A,FALSE,"A";#N/A,#N/A,FALSE,"B-TOT";#N/A,#N/A,FALSE,"Declaration1";#N/A,#N/A,FALSE,"Spravka1";#N/A,#N/A,FALSE,"A (2)";#N/A,#N/A,FALSE,"B-TOT (2)";#N/A,#N/A,FALSE,"Declaration1 (2)";#N/A,#N/A,FALSE,"Spravka1 (2)"}</definedName>
    <definedName name="RGVFEXSQ" localSheetId="73" hidden="1">{#N/A,#N/A,FALSE,"Calculator"}</definedName>
    <definedName name="RGVFEXSQ" hidden="1">{#N/A,#N/A,FALSE,"Calculator"}</definedName>
    <definedName name="RGW" localSheetId="73" hidden="1">{#N/A,#N/A,FALSE,"Calculator"}</definedName>
    <definedName name="RGW" hidden="1">{#N/A,#N/A,FALSE,"Calculator"}</definedName>
    <definedName name="RGWEGETGERQG" localSheetId="73" hidden="1">{"coverall",#N/A,FALSE,"Definitions";"cover1",#N/A,FALSE,"Definitions";"cover2",#N/A,FALSE,"Definitions";"cover3",#N/A,FALSE,"Definitions";"cover4",#N/A,FALSE,"Definitions";"cover5",#N/A,FALSE,"Definitions";"blank",#N/A,FALSE,"Definitions"}</definedName>
    <definedName name="RGWEGETGERQG" hidden="1">{"coverall",#N/A,FALSE,"Definitions";"cover1",#N/A,FALSE,"Definitions";"cover2",#N/A,FALSE,"Definitions";"cover3",#N/A,FALSE,"Definitions";"cover4",#N/A,FALSE,"Definitions";"cover5",#N/A,FALSE,"Definitions";"blank",#N/A,FALSE,"Definitions"}</definedName>
    <definedName name="RGWHETHETHE" localSheetId="73" hidden="1">{#N/A,#N/A,FALSE,"Calculator"}</definedName>
    <definedName name="RGWHETHETHE" hidden="1">{#N/A,#N/A,FALSE,"Calculator"}</definedName>
    <definedName name="RGWHETTRHEHE" localSheetId="73">{2}</definedName>
    <definedName name="RGWHETTRHEHE">{2}</definedName>
    <definedName name="RGWREHEHHETR" localSheetId="73">{"SOFT","LAND"}</definedName>
    <definedName name="RGWREHEHHETR">{"SOFT","LAND"}</definedName>
    <definedName name="RGWREWRHWRW" localSheetId="73" hidden="1">{#N/A,#N/A,FALSE,"Calculator"}</definedName>
    <definedName name="RGWREWRHWRW" hidden="1">{#N/A,#N/A,FALSE,"Calculator"}</definedName>
    <definedName name="RGWRGW" localSheetId="73" hidden="1">{#N/A,#N/A,FALSE,"Calculator"}</definedName>
    <definedName name="RGWRGW" hidden="1">{#N/A,#N/A,FALSE,"Calculator"}</definedName>
    <definedName name="RGWRGWRGW" localSheetId="73" hidden="1">{#N/A,#N/A,FALSE,"Calculator"}</definedName>
    <definedName name="RGWRGWRGW" hidden="1">{#N/A,#N/A,FALSE,"Calculator"}</definedName>
    <definedName name="RGWRGWRGWRG" localSheetId="73" hidden="1">{#N/A,#N/A,FALSE,"Calculator"}</definedName>
    <definedName name="RGWRGWRGWRG" hidden="1">{#N/A,#N/A,FALSE,"Calculator"}</definedName>
    <definedName name="RGWRGWRGWRGW" localSheetId="73" hidden="1">{#N/A,#N/A,FALSE,"Calculator"}</definedName>
    <definedName name="RGWRGWRGWRGW" hidden="1">{#N/A,#N/A,FALSE,"Calculator"}</definedName>
    <definedName name="RGWRHERHERHE" localSheetId="73">{"Book1","my ddc.xls"}</definedName>
    <definedName name="RGWRHERHERHE">{"Book1","my ddc.xls"}</definedName>
    <definedName name="RGWRWRGWRRGW" localSheetId="73" hidden="1">{#N/A,#N/A,FALSE,"Calculator"}</definedName>
    <definedName name="RGWRWRGWRRGW" hidden="1">{#N/A,#N/A,FALSE,"Calculator"}</definedName>
    <definedName name="RGWRWRWR" localSheetId="73" hidden="1">{#N/A,#N/A,FALSE,"Calculator"}</definedName>
    <definedName name="RGWRWRWR" hidden="1">{#N/A,#N/A,FALSE,"Calculator"}</definedName>
    <definedName name="rhdrh" localSheetId="73" hidden="1">{"Sum WW A",#N/A,FALSE,"FY95SLS";"Sum WW B",#N/A,FALSE,"FY95SLS";"Sum US A",#N/A,FALSE,"FY95SLS";"Sum US B",#N/A,FALSE,"FY95SLS";"Sum US Bocg",#N/A,FALSE,"FY95SLS";"Sum Can A",#N/A,FALSE,"FY95SLS";"Sum Can B",#N/A,FALSE,"FY95SLS";"Sum Europe",#N/A,FALSE,"FY95SLS";"Sum Row",#N/A,FALSE,"FY95SLS"}</definedName>
    <definedName name="rhdrh" hidden="1">{"Sum WW A",#N/A,FALSE,"FY95SLS";"Sum WW B",#N/A,FALSE,"FY95SLS";"Sum US A",#N/A,FALSE,"FY95SLS";"Sum US B",#N/A,FALSE,"FY95SLS";"Sum US Bocg",#N/A,FALSE,"FY95SLS";"Sum Can A",#N/A,FALSE,"FY95SLS";"Sum Can B",#N/A,FALSE,"FY95SLS";"Sum Europe",#N/A,FALSE,"FY95SLS";"Sum Row",#N/A,FALSE,"FY95SLS"}</definedName>
    <definedName name="RHEHEHREHRRHEW" localSheetId="73" hidden="1">{#N/A,#N/A,FALSE,"Calculator"}</definedName>
    <definedName name="RHEHEHREHRRHEW" hidden="1">{#N/A,#N/A,FALSE,"Calculator"}</definedName>
    <definedName name="RHETRHJTRYJYT" localSheetId="73" hidden="1">{#N/A,#N/A,FALSE,"Calculator"}</definedName>
    <definedName name="RHETRHJTRYJYT" hidden="1">{#N/A,#N/A,FALSE,"Calculator"}</definedName>
    <definedName name="RHEWHEEHER" localSheetId="73">{"SOFT","LAND"}</definedName>
    <definedName name="RHEWHEEHER">{"SOFT","LAND"}</definedName>
    <definedName name="RHKPRTH"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HKPRTH"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rhrh" localSheetId="73" hidden="1">{"Units A",#N/A,FALSE,"FY95SLS";"Units B",#N/A,FALSE,"FY95SLS"}</definedName>
    <definedName name="rhrh" hidden="1">{"Units A",#N/A,FALSE,"FY95SLS";"Units B",#N/A,FALSE,"FY95SLS"}</definedName>
    <definedName name="rhrhr" localSheetId="73" hidden="1">{"Sum WW A",#N/A,FALSE,"FY95SLS";"Sum WW B",#N/A,FALSE,"FY95SLS";"Sum US A",#N/A,FALSE,"FY95SLS";"Sum US B",#N/A,FALSE,"FY95SLS";"Sum US Bocg",#N/A,FALSE,"FY95SLS";"Sum Can A",#N/A,FALSE,"FY95SLS";"Sum Can B",#N/A,FALSE,"FY95SLS";"Sum Europe",#N/A,FALSE,"FY95SLS";"Sum Row",#N/A,FALSE,"FY95SLS"}</definedName>
    <definedName name="rhrhr" hidden="1">{"Sum WW A",#N/A,FALSE,"FY95SLS";"Sum WW B",#N/A,FALSE,"FY95SLS";"Sum US A",#N/A,FALSE,"FY95SLS";"Sum US B",#N/A,FALSE,"FY95SLS";"Sum US Bocg",#N/A,FALSE,"FY95SLS";"Sum Can A",#N/A,FALSE,"FY95SLS";"Sum Can B",#N/A,FALSE,"FY95SLS";"Sum Europe",#N/A,FALSE,"FY95SLS";"Sum Row",#N/A,FALSE,"FY95SLS"}</definedName>
    <definedName name="rhs" localSheetId="73" hidden="1">{#N/A,#N/A,TRUE,"KEY DATA";#N/A,#N/A,TRUE,"KEY DATA Base Case";#N/A,#N/A,TRUE,"JULY";#N/A,#N/A,TRUE,"AUG";#N/A,#N/A,TRUE,"SEPT";#N/A,#N/A,TRUE,"3Q"}</definedName>
    <definedName name="rhs" hidden="1">{#N/A,#N/A,TRUE,"KEY DATA";#N/A,#N/A,TRUE,"KEY DATA Base Case";#N/A,#N/A,TRUE,"JULY";#N/A,#N/A,TRUE,"AUG";#N/A,#N/A,TRUE,"SEPT";#N/A,#N/A,TRUE,"3Q"}</definedName>
    <definedName name="rhsdrhr" localSheetId="73" hidden="1">{"Units A",#N/A,FALSE,"FY95SLS";"Units B",#N/A,FALSE,"FY95SLS"}</definedName>
    <definedName name="rhsdrhr" hidden="1">{"Units A",#N/A,FALSE,"FY95SLS";"Units B",#N/A,FALSE,"FY95SLS"}</definedName>
    <definedName name="RHTJJ" localSheetId="73" hidden="1">{#N/A,#N/A,FALSE,"Calculator"}</definedName>
    <definedName name="RHTJJ" hidden="1">{#N/A,#N/A,FALSE,"Calculator"}</definedName>
    <definedName name="RID">#REF!</definedName>
    <definedName name="RIO_GRANDE_RG__DMS_100">#REF!</definedName>
    <definedName name="Río_Piedras__SJ__DMS_100">#REF!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6</definedName>
    <definedName name="RISKFREE">#REF!</definedName>
    <definedName name="RiskFreeRate">#REF!</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PREM">#REF!</definedName>
    <definedName name="riskpremium">#REF!</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ive" hidden="1">#REF!</definedName>
    <definedName name="River_Valley_at_River_Hills">#REF!</definedName>
    <definedName name="Riverway" localSheetId="73" hidden="1">{"Table of Contents",#N/A,FALSE,"Table of Contents";"Assumptions Checklist",#N/A,FALSE,"Projected Acq_Dis";"Yearly Assumptions",#N/A,FALSE,"Other Assumptions";"Annual Summary",#N/A,FALSE,"Summary";"1999 by Quarter Summary",#N/A,FALSE,"Summary";"2000 by Quarter Summary",#N/A,FALSE,"Summary";"Contribution to FFO",#N/A,FALSE,"CONT SUMMARY";"Contribution to FFO-Acq. &amp; Disp.",#N/A,FALSE,"CONT SUMMARY";"Contribution to FFO-Developments",#N/A,FALSE,"CONT SUMMARY";"Pivot Table Pro-Forma",#N/A,FALSE,"Pivot Table Proforma";"Pivot Table-Dispositions",#N/A,FALSE,"Pivot Table Dispositions";"Development Cash Flows",#N/A,FALSE,"Development Cash Flows";"Income from JVs",#N/A,FALSE,"Income from JV's";"Fee Income",#N/A,FALSE,"Fees noncombined affiliates";"Interest Income",#N/A,FALSE,"Interest Income";"Unsecured Debentures",#N/A,FALSE,"Unsecured Debentures";"secured interest",#N/A,FALSE,"Secured Existing Interest Pivot";"Extended Secured Debt",#N/A,FALSE,"Extended Secured Debt";"Capitalized Interest",#N/A,FALSE,"Capitalized Interest";"Secured Existing Debt",#N/A,FALSE,"Secured Existing Debt";"Secured Debt-Refinanced",#N/A,FALSE,"Secured Debt Refinanced";"principal payments",#N/A,FALSE,"Secured PrincPay Pivot";"Covenant Ratios",#N/A,FALSE,"Covenant Ratios";"Covenant Calculation",#N/A,FALSE,"Covenant Calculations";"Margins",#N/A,FALSE,"Margins";"GAAP to TAX",#N/A,FALSE,"GAAP to TAX";"Net Free CF-Paydown",#N/A,FALSE,"Net Free CF Revolver Paydown";"CAPX",#N/A,FALSE,"CAP X";"Balance Sheet",#N/A,FALSE,"Balance Sheet";"BSA99",#N/A,FALSE,"Balance Sheet Analysis";"BSA2000",#N/A,FALSE,"Balance Sheet Analysis";"BSA2001",#N/A,FALSE,"Balance Sheet Analysis";"Unencumbered Portfolio",#N/A,FALSE,"Unencumbered Portfolio "}</definedName>
    <definedName name="Riverway" hidden="1">{"Table of Contents",#N/A,FALSE,"Table of Contents";"Assumptions Checklist",#N/A,FALSE,"Projected Acq_Dis";"Yearly Assumptions",#N/A,FALSE,"Other Assumptions";"Annual Summary",#N/A,FALSE,"Summary";"1999 by Quarter Summary",#N/A,FALSE,"Summary";"2000 by Quarter Summary",#N/A,FALSE,"Summary";"Contribution to FFO",#N/A,FALSE,"CONT SUMMARY";"Contribution to FFO-Acq. &amp; Disp.",#N/A,FALSE,"CONT SUMMARY";"Contribution to FFO-Developments",#N/A,FALSE,"CONT SUMMARY";"Pivot Table Pro-Forma",#N/A,FALSE,"Pivot Table Proforma";"Pivot Table-Dispositions",#N/A,FALSE,"Pivot Table Dispositions";"Development Cash Flows",#N/A,FALSE,"Development Cash Flows";"Income from JVs",#N/A,FALSE,"Income from JV's";"Fee Income",#N/A,FALSE,"Fees noncombined affiliates";"Interest Income",#N/A,FALSE,"Interest Income";"Unsecured Debentures",#N/A,FALSE,"Unsecured Debentures";"secured interest",#N/A,FALSE,"Secured Existing Interest Pivot";"Extended Secured Debt",#N/A,FALSE,"Extended Secured Debt";"Capitalized Interest",#N/A,FALSE,"Capitalized Interest";"Secured Existing Debt",#N/A,FALSE,"Secured Existing Debt";"Secured Debt-Refinanced",#N/A,FALSE,"Secured Debt Refinanced";"principal payments",#N/A,FALSE,"Secured PrincPay Pivot";"Covenant Ratios",#N/A,FALSE,"Covenant Ratios";"Covenant Calculation",#N/A,FALSE,"Covenant Calculations";"Margins",#N/A,FALSE,"Margins";"GAAP to TAX",#N/A,FALSE,"GAAP to TAX";"Net Free CF-Paydown",#N/A,FALSE,"Net Free CF Revolver Paydown";"CAPX",#N/A,FALSE,"CAP X";"Balance Sheet",#N/A,FALSE,"Balance Sheet";"BSA99",#N/A,FALSE,"Balance Sheet Analysis";"BSA2000",#N/A,FALSE,"Balance Sheet Analysis";"BSA2001",#N/A,FALSE,"Balance Sheet Analysis";"Unencumbered Portfolio",#N/A,FALSE,"Unencumbered Portfolio "}</definedName>
    <definedName name="RM_NonRec">#REF!</definedName>
    <definedName name="rmc"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m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rnew" localSheetId="73" hidden="1">{#N/A,#N/A,FALSE,"Lineup Costs";#N/A,#N/A,FALSE,"Grossed Cost";#N/A,#N/A,FALSE,"RealAvg."}</definedName>
    <definedName name="rnew" hidden="1">{#N/A,#N/A,FALSE,"Lineup Costs";#N/A,#N/A,FALSE,"Grossed Cost";#N/A,#N/A,FALSE,"RealAvg."}</definedName>
    <definedName name="rngCompanyName" hidden="1">#REF!</definedName>
    <definedName name="rngCountry" hidden="1">#REF!</definedName>
    <definedName name="rngCurrentFYF">#REF!</definedName>
    <definedName name="rngCYF">#REF!</definedName>
    <definedName name="rngLock">#REF!</definedName>
    <definedName name="rngPeriod" hidden="1">#REF!</definedName>
    <definedName name="rngPickValues" hidden="1">#REF!</definedName>
    <definedName name="rngRemoveTM1">#REF!</definedName>
    <definedName name="rngSiteList" hidden="1">OFFSET(#REF!,MATCH(#REF!,#REF!,0)-1,2,COUNTIF(#REF!,#REF!)+1,1)</definedName>
    <definedName name="rngSurtaxBase" hidden="1">#REF!</definedName>
    <definedName name="rngUnlock">#REF!</definedName>
    <definedName name="rngUnlockExport">#REF!</definedName>
    <definedName name="RO" hidden="1">#REF!</definedName>
    <definedName name="ROA">#REF!</definedName>
    <definedName name="Robson"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bson"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Rock2" localSheetId="73" hidden="1">{"LBO Summary",#N/A,FALSE,"Summary";"Income Statement",#N/A,FALSE,"Model";"Cash Flow",#N/A,FALSE,"Model";"Balance Sheet",#N/A,FALSE,"Model";"Working Capital",#N/A,FALSE,"Model";"Pro Forma Balance Sheets",#N/A,FALSE,"PFBS";"Debt Balances",#N/A,FALSE,"Model";"Fee Schedules",#N/A,FALSE,"Model"}</definedName>
    <definedName name="Rock2" hidden="1">{"LBO Summary",#N/A,FALSE,"Summary";"Income Statement",#N/A,FALSE,"Model";"Cash Flow",#N/A,FALSE,"Model";"Balance Sheet",#N/A,FALSE,"Model";"Working Capital",#N/A,FALSE,"Model";"Pro Forma Balance Sheets",#N/A,FALSE,"PFBS";"Debt Balances",#N/A,FALSE,"Model";"Fee Schedules",#N/A,FALSE,"Model"}</definedName>
    <definedName name="Rock3" localSheetId="73" hidden="1">{"LBO Summary",#N/A,FALSE,"Summary";"Income Statement",#N/A,FALSE,"Model";"Cash Flow",#N/A,FALSE,"Model";"Balance Sheet",#N/A,FALSE,"Model";"Working Capital",#N/A,FALSE,"Model";"Pro Forma Balance Sheets",#N/A,FALSE,"PFBS";"Debt Balances",#N/A,FALSE,"Model";"Fee Schedules",#N/A,FALSE,"Model"}</definedName>
    <definedName name="Rock3" hidden="1">{"LBO Summary",#N/A,FALSE,"Summary";"Income Statement",#N/A,FALSE,"Model";"Cash Flow",#N/A,FALSE,"Model";"Balance Sheet",#N/A,FALSE,"Model";"Working Capital",#N/A,FALSE,"Model";"Pro Forma Balance Sheets",#N/A,FALSE,"PFBS";"Debt Balances",#N/A,FALSE,"Model";"Fee Schedules",#N/A,FALSE,"Model"}</definedName>
    <definedName name="Rodapé">#REF!</definedName>
    <definedName name="rodovia">#REF!</definedName>
    <definedName name="ROE">#REF!</definedName>
    <definedName name="ROIC">#REF!</definedName>
    <definedName name="ROLANDO" hidden="1">#REF!</definedName>
    <definedName name="RON" localSheetId="73" hidden="1">{#N/A,#N/A,TRUE,"index";#N/A,#N/A,TRUE,"Summary";#N/A,#N/A,TRUE,"Continuing Business";#N/A,#N/A,TRUE,"Disposals";#N/A,#N/A,TRUE,"Acquisitions";#N/A,#N/A,TRUE,"Actual &amp; Plan Reconciliation"}</definedName>
    <definedName name="RON" hidden="1">{#N/A,#N/A,TRUE,"index";#N/A,#N/A,TRUE,"Summary";#N/A,#N/A,TRUE,"Continuing Business";#N/A,#N/A,TRUE,"Disposals";#N/A,#N/A,TRUE,"Acquisitions";#N/A,#N/A,TRUE,"Actual &amp; Plan Reconciliation"}</definedName>
    <definedName name="ronald" localSheetId="73" hidden="1">{#N/A,#N/A,FALSE,"Aging Summary";#N/A,#N/A,FALSE,"Ratio Analysis";#N/A,#N/A,FALSE,"Test 120 Day Accts";#N/A,#N/A,FALSE,"Tickmarks"}</definedName>
    <definedName name="ronald" hidden="1">{#N/A,#N/A,FALSE,"Aging Summary";#N/A,#N/A,FALSE,"Ratio Analysis";#N/A,#N/A,FALSE,"Test 120 Day Accts";#N/A,#N/A,FALSE,"Tickmarks"}</definedName>
    <definedName name="ronaldo" localSheetId="73" hidden="1">{"NAMED_RANGES",#N/A,FALSE,"DOCUMENTATION";"PROCEDURES",#N/A,FALSE,"DOCUMENTATION";"WARNINGS",#N/A,FALSE,"DOCUMENTATION"}</definedName>
    <definedName name="ronaldo" hidden="1">{"NAMED_RANGES",#N/A,FALSE,"DOCUMENTATION";"PROCEDURES",#N/A,FALSE,"DOCUMENTATION";"WARNINGS",#N/A,FALSE,"DOCUMENTATION"}</definedName>
    <definedName name="RONIC_1">#REF!</definedName>
    <definedName name="RONIC_2">#REF!</definedName>
    <definedName name="ronn" localSheetId="73" hidden="1">{#N/A,#N/A,TRUE,"index";#N/A,#N/A,TRUE,"Summary";#N/A,#N/A,TRUE,"Continuing Business";#N/A,#N/A,TRUE,"Disposals";#N/A,#N/A,TRUE,"Acquisitions";#N/A,#N/A,TRUE,"Actual &amp; Plan Reconciliation"}</definedName>
    <definedName name="ronn" hidden="1">{#N/A,#N/A,TRUE,"index";#N/A,#N/A,TRUE,"Summary";#N/A,#N/A,TRUE,"Continuing Business";#N/A,#N/A,TRUE,"Disposals";#N/A,#N/A,TRUE,"Acquisitions";#N/A,#N/A,TRUE,"Actual &amp; Plan Reconciliation"}</definedName>
    <definedName name="ROOMFAX">#REF!</definedName>
    <definedName name="rooms">#REF!</definedName>
    <definedName name="rosa" localSheetId="73" hidden="1">{#N/A,#N/A,FALSE,"GERAL";#N/A,#N/A,FALSE,"012-96";#N/A,#N/A,FALSE,"018-96";#N/A,#N/A,FALSE,"027-96";#N/A,#N/A,FALSE,"059-96";#N/A,#N/A,FALSE,"076-96";#N/A,#N/A,FALSE,"019-97";#N/A,#N/A,FALSE,"021-97";#N/A,#N/A,FALSE,"022-97";#N/A,#N/A,FALSE,"028-97"}</definedName>
    <definedName name="rosa" hidden="1">{#N/A,#N/A,FALSE,"GERAL";#N/A,#N/A,FALSE,"012-96";#N/A,#N/A,FALSE,"018-96";#N/A,#N/A,FALSE,"027-96";#N/A,#N/A,FALSE,"059-96";#N/A,#N/A,FALSE,"076-96";#N/A,#N/A,FALSE,"019-97";#N/A,#N/A,FALSE,"021-97";#N/A,#N/A,FALSE,"022-97";#N/A,#N/A,FALSE,"028-97"}</definedName>
    <definedName name="Rose" localSheetId="73" hidden="1">{#N/A,#N/A,FALSE,"L&amp;M Performance";#N/A,#N/A,FALSE,"Brand Performance";#N/A,#N/A,FALSE,"Marlboro Performance"}</definedName>
    <definedName name="Rose" hidden="1">{#N/A,#N/A,FALSE,"L&amp;M Performance";#N/A,#N/A,FALSE,"Brand Performance";#N/A,#N/A,FALSE,"Marlboro Performance"}</definedName>
    <definedName name="round">1</definedName>
    <definedName name="Route">#REF!</definedName>
    <definedName name="ROW_Income">#REF!</definedName>
    <definedName name="RPA" localSheetId="73" hidden="1">{#N/A,#N/A,FALSE,"Cashflow Analysis";#N/A,#N/A,FALSE,"Sensitivity Analysis";#N/A,#N/A,FALSE,"PV";#N/A,#N/A,FALSE,"Pro Forma"}</definedName>
    <definedName name="RPA" hidden="1">{#N/A,#N/A,FALSE,"Cashflow Analysis";#N/A,#N/A,FALSE,"Sensitivity Analysis";#N/A,#N/A,FALSE,"PV";#N/A,#N/A,FALSE,"Pro Forma"}</definedName>
    <definedName name="RPA.2" localSheetId="73" hidden="1">{#N/A,#N/A,FALSE,"Cashflow Analysis";#N/A,#N/A,FALSE,"Sensitivity Analysis";#N/A,#N/A,FALSE,"PV";#N/A,#N/A,FALSE,"Pro Forma"}</definedName>
    <definedName name="RPA.2" hidden="1">{#N/A,#N/A,FALSE,"Cashflow Analysis";#N/A,#N/A,FALSE,"Sensitivity Analysis";#N/A,#N/A,FALSE,"PV";#N/A,#N/A,FALSE,"Pro Forma"}</definedName>
    <definedName name="RPI.activo.fijo.SURAL.1990" localSheetId="73" hidden="1">{#N/A,#N/A,FALSE,"Aging Summary";#N/A,#N/A,FALSE,"Ratio Analysis";#N/A,#N/A,FALSE,"Test 120 Day Accts";#N/A,#N/A,FALSE,"Tickmarks"}</definedName>
    <definedName name="RPI.activo.fijo.SURAL.1990" hidden="1">{#N/A,#N/A,FALSE,"Aging Summary";#N/A,#N/A,FALSE,"Ratio Analysis";#N/A,#N/A,FALSE,"Test 120 Day Accts";#N/A,#N/A,FALSE,"Tickmarks"}</definedName>
    <definedName name="RPTCOUNT" hidden="1">6</definedName>
    <definedName name="RPTDATACELL1" hidden="1">#REF!</definedName>
    <definedName name="RPTDATACELL11" hidden="1">#REF!</definedName>
    <definedName name="RPTDATACELL12" hidden="1">#REF!</definedName>
    <definedName name="RPTDATACELL13" hidden="1">#REF!</definedName>
    <definedName name="RPTDATACELL14" hidden="1">#REF!</definedName>
    <definedName name="RPTDATACELL15" hidden="1">#REF!</definedName>
    <definedName name="RPTDATACELL16" hidden="1">#REF!</definedName>
    <definedName name="RPTDATACELL17" hidden="1">#REF!</definedName>
    <definedName name="RPTDATACELL18" hidden="1">#REF!</definedName>
    <definedName name="RPTDATACELL19" hidden="1">#REF!</definedName>
    <definedName name="RPTDATACELL2" hidden="1">#REF!</definedName>
    <definedName name="RPTDATACELL20" hidden="1">#REF!</definedName>
    <definedName name="RPTDATACELL21" hidden="1">#REF!</definedName>
    <definedName name="RPTDATACELL22" hidden="1">#REF!</definedName>
    <definedName name="RPTDATACELL23" hidden="1">#REF!</definedName>
    <definedName name="RPTDATACELL24" hidden="1">#REF!</definedName>
    <definedName name="RPTDATACELL25" hidden="1">#REF!</definedName>
    <definedName name="RPTDATACELL26" hidden="1">#REF!</definedName>
    <definedName name="RPTDATACELL27" hidden="1">#REF!</definedName>
    <definedName name="RPTDATACELL28" hidden="1">#REF!</definedName>
    <definedName name="RPTDATACELL29" hidden="1">#REF!</definedName>
    <definedName name="RPTDATACELL3" hidden="1">#REF!</definedName>
    <definedName name="RPTDATACELL33" hidden="1">#REF!</definedName>
    <definedName name="RPTDATACELL37" hidden="1">#REF!</definedName>
    <definedName name="RPTDATACELL4" hidden="1">#REF!</definedName>
    <definedName name="RPTDATACELL44" hidden="1">#REF!</definedName>
    <definedName name="RPTDATACELL47" hidden="1">#REF!</definedName>
    <definedName name="RPTDATACELL5" hidden="1">#REF!</definedName>
    <definedName name="RPTDATACELL57" hidden="1">#REF!</definedName>
    <definedName name="RPTDATACELL6" hidden="1">#REF!</definedName>
    <definedName name="RPTDATACELL61" hidden="1">#REF!</definedName>
    <definedName name="RPTDATACELL8" hidden="1">#REF!</definedName>
    <definedName name="RPTDATACELL9" hidden="1">#REF!</definedName>
    <definedName name="RPTID" hidden="1">99999</definedName>
    <definedName name="RPTNEXT" hidden="1">7</definedName>
    <definedName name="RPTQRY1" hidden="1">1</definedName>
    <definedName name="RPTQRY10" hidden="1">8</definedName>
    <definedName name="RPTQRY11" hidden="1">8</definedName>
    <definedName name="RPTQRY12" hidden="1">8</definedName>
    <definedName name="RPTQRY13" hidden="1">8</definedName>
    <definedName name="RPTQRY14" hidden="1">8</definedName>
    <definedName name="RPTQRY15" hidden="1">8</definedName>
    <definedName name="RPTQRY16" hidden="1">8</definedName>
    <definedName name="RPTQRY17" hidden="1">8</definedName>
    <definedName name="RPTQRY18" hidden="1">8</definedName>
    <definedName name="RPTQRY19" hidden="1">8</definedName>
    <definedName name="RPTQRY2" hidden="1">2</definedName>
    <definedName name="RPTQRY20" hidden="1">8</definedName>
    <definedName name="RPTQRY21" hidden="1">8</definedName>
    <definedName name="RPTQRY22" hidden="1">8</definedName>
    <definedName name="RPTQRY23" hidden="1">8</definedName>
    <definedName name="RPTQRY24" hidden="1">8</definedName>
    <definedName name="RPTQRY25" hidden="1">8</definedName>
    <definedName name="RPTQRY26" hidden="1">8</definedName>
    <definedName name="RPTQRY27" hidden="1">8</definedName>
    <definedName name="RPTQRY28" hidden="1">8</definedName>
    <definedName name="RPTQRY29" hidden="1">8</definedName>
    <definedName name="RPTQRY3" hidden="1">5</definedName>
    <definedName name="RPTQRY30" hidden="1">8</definedName>
    <definedName name="RPTQRY31" hidden="1">8</definedName>
    <definedName name="RPTQRY32" hidden="1">8</definedName>
    <definedName name="RPTQRY33" hidden="1">8</definedName>
    <definedName name="RPTQRY34" hidden="1">8</definedName>
    <definedName name="RPTQRY35" hidden="1">8</definedName>
    <definedName name="RPTQRY36" hidden="1">8</definedName>
    <definedName name="RPTQRY37" hidden="1">8</definedName>
    <definedName name="RPTQRY38" hidden="1">8</definedName>
    <definedName name="RPTQRY39" hidden="1">8</definedName>
    <definedName name="RPTQRY4" hidden="1">4</definedName>
    <definedName name="RPTQRY40" hidden="1">8</definedName>
    <definedName name="RPTQRY41" hidden="1">8</definedName>
    <definedName name="RPTQRY42" hidden="1">8</definedName>
    <definedName name="RPTQRY43" hidden="1">8</definedName>
    <definedName name="RPTQRY44" hidden="1">8</definedName>
    <definedName name="RPTQRY45" hidden="1">8</definedName>
    <definedName name="RPTQRY46" hidden="1">8</definedName>
    <definedName name="RPTQRY47" hidden="1">8</definedName>
    <definedName name="RPTQRY48" hidden="1">8</definedName>
    <definedName name="RPTQRY49" hidden="1">8</definedName>
    <definedName name="RPTQRY5" hidden="1">6</definedName>
    <definedName name="RPTQRY50" hidden="1">8</definedName>
    <definedName name="RPTQRY51" hidden="1">8</definedName>
    <definedName name="RPTQRY52" hidden="1">8</definedName>
    <definedName name="RPTQRY53" hidden="1">8</definedName>
    <definedName name="RPTQRY54" hidden="1">8</definedName>
    <definedName name="RPTQRY55" hidden="1">8</definedName>
    <definedName name="RPTQRY56" hidden="1">8</definedName>
    <definedName name="RPTQRY57" hidden="1">8</definedName>
    <definedName name="RPTQRY58" hidden="1">8</definedName>
    <definedName name="RPTQRY59" hidden="1">8</definedName>
    <definedName name="RPTQRY6" hidden="1">5</definedName>
    <definedName name="RPTQRY60" hidden="1">8</definedName>
    <definedName name="RPTQRY61" hidden="1">8</definedName>
    <definedName name="RPTQRY62" hidden="1">8</definedName>
    <definedName name="RPTQRY63" hidden="1">8</definedName>
    <definedName name="RPTQRY64" hidden="1">8</definedName>
    <definedName name="RPTQRY65" hidden="1">8</definedName>
    <definedName name="RPTQRY66" hidden="1">8</definedName>
    <definedName name="RPTQRY67" hidden="1">8</definedName>
    <definedName name="RPTQRY68" hidden="1">8</definedName>
    <definedName name="RPTQRY69" hidden="1">8</definedName>
    <definedName name="RPTQRY7" hidden="1">7</definedName>
    <definedName name="RPTQRY70" hidden="1">8</definedName>
    <definedName name="RPTQRY71" hidden="1">8</definedName>
    <definedName name="RPTQRY8" hidden="1">8</definedName>
    <definedName name="RPTQRY9" hidden="1">9</definedName>
    <definedName name="RPTWKS1" hidden="1">#REF!</definedName>
    <definedName name="RPTWKS11" hidden="1">#REF!</definedName>
    <definedName name="RPTWKS12" hidden="1">#REF!</definedName>
    <definedName name="RPTWKS13" hidden="1">#REF!</definedName>
    <definedName name="RPTWKS14" hidden="1">#REF!</definedName>
    <definedName name="RPTWKS15" hidden="1">#REF!</definedName>
    <definedName name="RPTWKS16" hidden="1">#REF!</definedName>
    <definedName name="RPTWKS17" hidden="1">#REF!</definedName>
    <definedName name="RPTWKS18" hidden="1">#REF!</definedName>
    <definedName name="RPTWKS19" hidden="1">#REF!</definedName>
    <definedName name="RPTWKS2" hidden="1">#REF!</definedName>
    <definedName name="RPTWKS20" hidden="1">#REF!</definedName>
    <definedName name="RPTWKS21" hidden="1">#REF!</definedName>
    <definedName name="RPTWKS22" hidden="1">#REF!</definedName>
    <definedName name="RPTWKS23" hidden="1">#REF!</definedName>
    <definedName name="RPTWKS24" hidden="1">#REF!</definedName>
    <definedName name="RPTWKS25" hidden="1">#REF!</definedName>
    <definedName name="RPTWKS26" hidden="1">#REF!</definedName>
    <definedName name="RPTWKS27" hidden="1">#REF!</definedName>
    <definedName name="RPTWKS28" hidden="1">#REF!</definedName>
    <definedName name="RPTWKS29" hidden="1">#REF!</definedName>
    <definedName name="RPTWKS3" hidden="1">#REF!</definedName>
    <definedName name="RPTWKS33" hidden="1">#REF!</definedName>
    <definedName name="RPTWKS37" hidden="1">#REF!</definedName>
    <definedName name="RPTWKS4" hidden="1">#REF!</definedName>
    <definedName name="RPTWKS44" hidden="1">#REF!</definedName>
    <definedName name="RPTWKS47" hidden="1">#REF!</definedName>
    <definedName name="RPTWKS5" hidden="1">#REF!</definedName>
    <definedName name="RPTWKS57" hidden="1">#REF!</definedName>
    <definedName name="RPTWKS6" hidden="1">#REF!</definedName>
    <definedName name="RPTWKS61" hidden="1">#REF!</definedName>
    <definedName name="RPTWKS8" hidden="1">#REF!</definedName>
    <definedName name="RPTWKS9" hidden="1">#REF!</definedName>
    <definedName name="rr" localSheetId="73" hidden="1">{#N/A,#N/A,FALSE,"Aging Summary";#N/A,#N/A,FALSE,"Ratio Analysis";#N/A,#N/A,FALSE,"Test 120 Day Accts";#N/A,#N/A,FALSE,"Tickmarks"}</definedName>
    <definedName name="rr" hidden="1">#REF!</definedName>
    <definedName name="RR_Allocations">#REF!</definedName>
    <definedName name="RR_CK_HJ">#REF!</definedName>
    <definedName name="RR_CK_NOC">#REF!</definedName>
    <definedName name="RR_Classifications">#REF!</definedName>
    <definedName name="RR_Functionalizations">#REF!</definedName>
    <definedName name="RR_SCHED">#REF!</definedName>
    <definedName name="RR_Total">#REF!</definedName>
    <definedName name="rra" localSheetId="73" hidden="1">{#N/A,#N/A,FALSE,"Aging Summary";#N/A,#N/A,FALSE,"Ratio Analysis";#N/A,#N/A,FALSE,"Test 120 Day Accts";#N/A,#N/A,FALSE,"Tickmarks"}</definedName>
    <definedName name="rra" hidden="1">{#N/A,#N/A,FALSE,"Aging Summary";#N/A,#N/A,FALSE,"Ratio Analysis";#N/A,#N/A,FALSE,"Test 120 Day Accts";#N/A,#N/A,FALSE,"Tickmarks"}</definedName>
    <definedName name="rreg" localSheetId="73" hidden="1">{#N/A,#N/A,FALSE,"A";#N/A,#N/A,FALSE,"B"}</definedName>
    <definedName name="rreg" hidden="1">{#N/A,#N/A,FALSE,"A";#N/A,#N/A,FALSE,"B"}</definedName>
    <definedName name="RRR"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rrrrr" localSheetId="73" hidden="1">{#N/A,#N/A,FALSE,"$170M Cash";#N/A,#N/A,FALSE,"$250M Cash";#N/A,#N/A,FALSE,"$325M Cash"}</definedName>
    <definedName name="rrrrr" hidden="1">{#N/A,#N/A,FALSE,"$170M Cash";#N/A,#N/A,FALSE,"$250M Cash";#N/A,#N/A,FALSE,"$325M Cash"}</definedName>
    <definedName name="rrrrrr" localSheetId="73" hidden="1">{#N/A,#N/A,FALSE,"OUT  AREC"}</definedName>
    <definedName name="rrrrrr" hidden="1">{#N/A,#N/A,FALSE,"OUT  AREC"}</definedName>
    <definedName name="RRRRRRRRRRE">#REF!</definedName>
    <definedName name="rrrrrrrrrrrr" hidden="1">#REF!</definedName>
    <definedName name="RT" localSheetId="73" hidden="1">{#N/A,#N/A,FALSE,"Calculator"}</definedName>
    <definedName name="RT" hidden="1">{#N/A,#N/A,FALSE,"Calculator"}</definedName>
    <definedName name="RT4RD" localSheetId="73" hidden="1">{#N/A,#N/A,FALSE,"ORIX CSC"}</definedName>
    <definedName name="RT4RD" hidden="1">{#N/A,#N/A,FALSE,"ORIX CSC"}</definedName>
    <definedName name="RTETHERTYRY" localSheetId="73" hidden="1">{#N/A,#N/A,FALSE,"Calculator"}</definedName>
    <definedName name="RTETHERTYRY" hidden="1">{#N/A,#N/A,FALSE,"Calculator"}</definedName>
    <definedName name="rth" localSheetId="73" hidden="1">{"'표지'!$B$5"}</definedName>
    <definedName name="rth" hidden="1">{"'표지'!$B$5"}</definedName>
    <definedName name="RTHHGH" localSheetId="73" hidden="1">{"'표지'!$B$5"}</definedName>
    <definedName name="RTHHGH" hidden="1">{"'표지'!$B$5"}</definedName>
    <definedName name="RTHM">#REF!</definedName>
    <definedName name="RTHTYTY" localSheetId="73" hidden="1">{#N/A,#N/A,FALSE,"Actual";#N/A,#N/A,FALSE,"Management Report 2";#N/A,#N/A,FALSE,"Management Report 3";#N/A,#N/A,FALSE,"Ergebnis";#N/A,#N/A,FALSE,"Summary";#N/A,#N/A,FALSE,"Konrzern";#N/A,#N/A,FALSE,"Abweichung Budget-Actuell"}</definedName>
    <definedName name="RTHTYTY" hidden="1">{#N/A,#N/A,FALSE,"Actual";#N/A,#N/A,FALSE,"Management Report 2";#N/A,#N/A,FALSE,"Management Report 3";#N/A,#N/A,FALSE,"Ergebnis";#N/A,#N/A,FALSE,"Summary";#N/A,#N/A,FALSE,"Konrzern";#N/A,#N/A,FALSE,"Abweichung Budget-Actuell"}</definedName>
    <definedName name="rtjk" localSheetId="73" hidden="1">{#N/A,#N/A,FALSE,"Aging Summary";#N/A,#N/A,FALSE,"Ratio Analysis";#N/A,#N/A,FALSE,"Test 120 Day Accts";#N/A,#N/A,FALSE,"Tickmarks"}</definedName>
    <definedName name="rtjk" hidden="1">{#N/A,#N/A,FALSE,"Aging Summary";#N/A,#N/A,FALSE,"Ratio Analysis";#N/A,#N/A,FALSE,"Test 120 Day Accts";#N/A,#N/A,FALSE,"Tickmarks"}</definedName>
    <definedName name="RTJRYJTRYJYT" localSheetId="73" hidden="1">{#N/A,#N/A,FALSE,"Calculator"}</definedName>
    <definedName name="RTJRYJTRYJYT" hidden="1">{#N/A,#N/A,FALSE,"Calculator"}</definedName>
    <definedName name="RTNH" localSheetId="73" hidden="1">{#N/A,#N/A,FALSE,"Calculator"}</definedName>
    <definedName name="RTNH" hidden="1">{#N/A,#N/A,FALSE,"Calculator"}</definedName>
    <definedName name="RTNTYN5RTY6H" localSheetId="73" hidden="1">{#N/A,#N/A,FALSE,"Calculator"}</definedName>
    <definedName name="RTNTYN5RTY6H" hidden="1">{#N/A,#N/A,FALSE,"Calculator"}</definedName>
    <definedName name="rtq" localSheetId="73" hidden="1">{#N/A,#N/A,FALSE,"LLAVE";#N/A,#N/A,FALSE,"EERR";#N/A,#N/A,FALSE,"ESP";#N/A,#N/A,FALSE,"EOAF";#N/A,#N/A,FALSE,"CASH";#N/A,#N/A,FALSE,"FINANZAS";#N/A,#N/A,FALSE,"DEUDA";#N/A,#N/A,FALSE,"INVERSION";#N/A,#N/A,FALSE,"PERSONAL"}</definedName>
    <definedName name="rtq" hidden="1">{#N/A,#N/A,FALSE,"LLAVE";#N/A,#N/A,FALSE,"EERR";#N/A,#N/A,FALSE,"ESP";#N/A,#N/A,FALSE,"EOAF";#N/A,#N/A,FALSE,"CASH";#N/A,#N/A,FALSE,"FINANZAS";#N/A,#N/A,FALSE,"DEUDA";#N/A,#N/A,FALSE,"INVERSION";#N/A,#N/A,FALSE,"PERSONAL"}</definedName>
    <definedName name="rtqe" localSheetId="73" hidden="1">{"Units A",#N/A,FALSE,"FY95SLS";"Units B",#N/A,FALSE,"FY95SLS"}</definedName>
    <definedName name="rtqe" hidden="1">{"Units A",#N/A,FALSE,"FY95SLS";"Units B",#N/A,FALSE,"FY95SLS"}</definedName>
    <definedName name="RTQRTHRTHJY" localSheetId="73" hidden="1">{#N/A,#N/A,FALSE,"Calculator"}</definedName>
    <definedName name="RTQRTHRTHJY" hidden="1">{#N/A,#N/A,FALSE,"Calculator"}</definedName>
    <definedName name="rtrae"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ae"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rtrrr" localSheetId="73" hidden="1">{#N/A,#N/A,FALSE,"Aging Summary";#N/A,#N/A,FALSE,"Ratio Analysis";#N/A,#N/A,FALSE,"Test 120 Day Accts";#N/A,#N/A,FALSE,"Tickmarks"}</definedName>
    <definedName name="rtrrr" hidden="1">{#N/A,#N/A,FALSE,"Aging Summary";#N/A,#N/A,FALSE,"Ratio Analysis";#N/A,#N/A,FALSE,"Test 120 Day Accts";#N/A,#N/A,FALSE,"Tickmarks"}</definedName>
    <definedName name="RTT">#REF!</definedName>
    <definedName name="RTTT" localSheetId="73" hidden="1">{"Resumen",#N/A,FALSE,"Sheet1";"Detalle",#N/A,FALSE,"Sheet1"}</definedName>
    <definedName name="RTTT" hidden="1">{"Resumen",#N/A,FALSE,"Sheet1";"Detalle",#N/A,FALSE,"Sheet1"}</definedName>
    <definedName name="RTY" localSheetId="73" hidden="1">{#N/A,#N/A,FALSE,"Calculator"}</definedName>
    <definedName name="RTY" hidden="1">{#N/A,#N/A,FALSE,"Calculator"}</definedName>
    <definedName name="RTYH" localSheetId="73" hidden="1">{#N/A,#N/A,FALSE,"Calculator"}</definedName>
    <definedName name="RTYH" hidden="1">{#N/A,#N/A,FALSE,"Calculator"}</definedName>
    <definedName name="RTYHUGVCXRTY" localSheetId="73" hidden="1">{#N/A,#N/A,FALSE,"Finale1";#N/A,#N/A,FALSE,"Finale2";#N/A,#N/A,FALSE,"peiodisch1";#N/A,#N/A,FALSE,"periodisch2";#N/A,#N/A,FALSE,"Aktiv";#N/A,#N/A,FALSE,"Passiv";#N/A,#N/A,FALSE,"D-Bestand";#N/A,#N/A,FALSE,"D-Zins"}</definedName>
    <definedName name="RTYHUGVCXRTY" hidden="1">{#N/A,#N/A,FALSE,"Finale1";#N/A,#N/A,FALSE,"Finale2";#N/A,#N/A,FALSE,"peiodisch1";#N/A,#N/A,FALSE,"periodisch2";#N/A,#N/A,FALSE,"Aktiv";#N/A,#N/A,FALSE,"Passiv";#N/A,#N/A,FALSE,"D-Bestand";#N/A,#N/A,FALSE,"D-Zins"}</definedName>
    <definedName name="RTYJMTGYJTYJTJY" localSheetId="73" hidden="1">{#N/A,#N/A,FALSE,"Calculator"}</definedName>
    <definedName name="RTYJMTGYJTYJTJY" hidden="1">{#N/A,#N/A,FALSE,"Calculator"}</definedName>
    <definedName name="rtyyn" localSheetId="73" hidden="1">{#N/A,#N/A,FALSE,"A";#N/A,#N/A,FALSE,"B"}</definedName>
    <definedName name="rtyyn" hidden="1">{#N/A,#N/A,FALSE,"A";#N/A,#N/A,FALSE,"B"}</definedName>
    <definedName name="RunDataTable1">#REF!</definedName>
    <definedName name="RunDataTable2">#REF!</definedName>
    <definedName name="RunDataTable3">#REF!</definedName>
    <definedName name="rundate">#REF!</definedName>
    <definedName name="RUNum">#REF!</definedName>
    <definedName name="russ" localSheetId="73" hidden="1">{"'Inventory &amp; Anal-Cur Wkbk'!$A$7:$AP$71"}</definedName>
    <definedName name="russ" hidden="1">{"'Inventory &amp; Anal-Cur Wkbk'!$A$7:$AP$71"}</definedName>
    <definedName name="rustey"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rustey"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Ruth" localSheetId="73" hidden="1">{#N/A,#N/A,FALSE,"Presentation by Unit";#N/A,#N/A,FALSE,"Presentation by BD";#N/A,#N/A,FALSE,"Presentation Split by Biggest U";#N/A,#N/A,FALSE,"Presentation Split by Area";#N/A,#N/A,FALSE,"Presentation Split by BD"}</definedName>
    <definedName name="Ruth" hidden="1">{#N/A,#N/A,FALSE,"Presentation by Unit";#N/A,#N/A,FALSE,"Presentation by BD";#N/A,#N/A,FALSE,"Presentation Split by Biggest U";#N/A,#N/A,FALSE,"Presentation Split by Area";#N/A,#N/A,FALSE,"Presentation Split by BD"}</definedName>
    <definedName name="RV" localSheetId="73" hidden="1">{#N/A,#N/A,FALSE,"1";#N/A,#N/A,FALSE,"1a 1b";#N/A,#N/A,FALSE,"2";#N/A,#N/A,FALSE,"3";#N/A,#N/A,FALSE,"4";#N/A,#N/A,FALSE,"5";#N/A,#N/A,FALSE,"5a 5b"}</definedName>
    <definedName name="RV" hidden="1">{#N/A,#N/A,FALSE,"1";#N/A,#N/A,FALSE,"1a 1b";#N/A,#N/A,FALSE,"2";#N/A,#N/A,FALSE,"3";#N/A,#N/A,FALSE,"4";#N/A,#N/A,FALSE,"5";#N/A,#N/A,FALSE,"5a 5b"}</definedName>
    <definedName name="RVG" localSheetId="73">{"Book1","DOC&amp;DWG.xls"}</definedName>
    <definedName name="RVG">{"Book1","DOC&amp;DWG.xls"}</definedName>
    <definedName name="rw" localSheetId="73" hidden="1">{"'Standalone List Price Trends'!$A$1:$X$56"}</definedName>
    <definedName name="rw" hidden="1">{"'Standalone List Price Trends'!$A$1:$X$56"}</definedName>
    <definedName name="rwerethehtrh" localSheetId="73">{6}</definedName>
    <definedName name="rwerethehtrh">{6}</definedName>
    <definedName name="rwert" localSheetId="73" hidden="1">{#N/A,#N/A,FALSE,"Pharm";#N/A,#N/A,FALSE,"WWCM"}</definedName>
    <definedName name="rwert" hidden="1">{#N/A,#N/A,FALSE,"Pharm";#N/A,#N/A,FALSE,"WWCM"}</definedName>
    <definedName name="rwerwer"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rwer"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RWETHETHETHQET" localSheetId="73" hidden="1">{#N/A,#N/A,FALSE,"Calculator"}</definedName>
    <definedName name="RWETHETHETHQET" hidden="1">{#N/A,#N/A,FALSE,"Calculator"}</definedName>
    <definedName name="rwetwertrey" localSheetId="73" hidden="1">{"Units A",#N/A,FALSE,"FY95SLS";"Units B",#N/A,FALSE,"FY95SLS"}</definedName>
    <definedName name="rwetwertrey" hidden="1">{"Units A",#N/A,FALSE,"FY95SLS";"Units B",#N/A,FALSE,"FY95SLS"}</definedName>
    <definedName name="RWGRETHET" localSheetId="73" hidden="1">{#N/A,#N/A,FALSE,"Calculator"}</definedName>
    <definedName name="RWGRETHET" hidden="1">{#N/A,#N/A,FALSE,"Calculator"}</definedName>
    <definedName name="RWHERRHRHE" localSheetId="73" hidden="1">{#N/A,#N/A,FALSE,"Report 2";#N/A,#N/A,FALSE,"Report 3";#N/A,#N/A,FALSE,"Konrzern"}</definedName>
    <definedName name="RWHERRHRHE" hidden="1">{#N/A,#N/A,FALSE,"Report 2";#N/A,#N/A,FALSE,"Report 3";#N/A,#N/A,FALSE,"Konrzern"}</definedName>
    <definedName name="rwrere" localSheetId="73">{6}</definedName>
    <definedName name="rwrere">{6}</definedName>
    <definedName name="RWRGWRGRGW" localSheetId="73" hidden="1">{#N/A,#N/A,FALSE,"Calculator"}</definedName>
    <definedName name="RWRGWRGRGW" hidden="1">{#N/A,#N/A,FALSE,"Calculator"}</definedName>
    <definedName name="rwrherhe" localSheetId="73">{6}</definedName>
    <definedName name="rwrherhe">{6}</definedName>
    <definedName name="RWTH" localSheetId="73" hidden="1">{#N/A,#N/A,FALSE,"Calculator"}</definedName>
    <definedName name="RWTH" hidden="1">{#N/A,#N/A,FALSE,"Calculator"}</definedName>
    <definedName name="Rwvu._Current_." hidden="1">#REF!</definedName>
    <definedName name="Rwvu.FRP_backlog2." hidden="1">#REF!</definedName>
    <definedName name="Rwvu.Sumnpv." hidden="1">#REF!</definedName>
    <definedName name="RYJUK8UK" localSheetId="73" hidden="1">{#N/A,#N/A,FALSE,"Calculator"}</definedName>
    <definedName name="RYJUK8UK" hidden="1">{#N/A,#N/A,FALSE,"Calculator"}</definedName>
    <definedName name="RYNTMUYYU" localSheetId="73" hidden="1">{#N/A,#N/A,FALSE,"Calculator"}</definedName>
    <definedName name="RYNTMUYYU" hidden="1">{#N/A,#N/A,FALSE,"Calculator"}</definedName>
    <definedName name="RYRYJYJ" localSheetId="73" hidden="1">{#N/A,#N/A,FALSE,"Calculator"}</definedName>
    <definedName name="RYRYJYJ" hidden="1">{#N/A,#N/A,FALSE,"Calculator"}</definedName>
    <definedName name="ryti" localSheetId="73" hidden="1">{"Sum WW A",#N/A,FALSE,"FY95SLS";"Sum WW B",#N/A,FALSE,"FY95SLS";"Sum US A",#N/A,FALSE,"FY95SLS";"Sum US B",#N/A,FALSE,"FY95SLS";"Sum US Bocg",#N/A,FALSE,"FY95SLS";"Sum Can A",#N/A,FALSE,"FY95SLS";"Sum Can B",#N/A,FALSE,"FY95SLS";"Sum Europe",#N/A,FALSE,"FY95SLS";"Sum Row",#N/A,FALSE,"FY95SLS"}</definedName>
    <definedName name="ryti" hidden="1">{"Sum WW A",#N/A,FALSE,"FY95SLS";"Sum WW B",#N/A,FALSE,"FY95SLS";"Sum US A",#N/A,FALSE,"FY95SLS";"Sum US B",#N/A,FALSE,"FY95SLS";"Sum US Bocg",#N/A,FALSE,"FY95SLS";"Sum Can A",#N/A,FALSE,"FY95SLS";"Sum Can B",#N/A,FALSE,"FY95SLS";"Sum Europe",#N/A,FALSE,"FY95SLS";"Sum Row",#N/A,FALSE,"FY95SLS"}</definedName>
    <definedName name="RYTYTY" localSheetId="73" hidden="1">{#N/A,#N/A,FALSE,"Calculator"}</definedName>
    <definedName name="RYTYTY" hidden="1">{#N/A,#N/A,FALSE,"Calculator"}</definedName>
    <definedName name="RYTYUTUI" localSheetId="73" hidden="1">{#N/A,#N/A,FALSE,"Calculator"}</definedName>
    <definedName name="RYTYUTUI" hidden="1">{#N/A,#N/A,FALSE,"Calculator"}</definedName>
    <definedName name="RYWTMJTYJTY" localSheetId="73" hidden="1">{#N/A,#N/A,FALSE,"Calculator"}</definedName>
    <definedName name="RYWTMJTYJTY" hidden="1">{#N/A,#N/A,FALSE,"Calculator"}</definedName>
    <definedName name="RYYRYJ" localSheetId="73" hidden="1">{#N/A,#N/A,FALSE,"Calculator"}</definedName>
    <definedName name="RYYRYJ" hidden="1">{#N/A,#N/A,FALSE,"Calculator"}</definedName>
    <definedName name="S" localSheetId="7" hidden="1">#REF!</definedName>
    <definedName name="S" localSheetId="6" hidden="1">#REF!</definedName>
    <definedName name="S" localSheetId="25" hidden="1">#REF!</definedName>
    <definedName name="ｓ" localSheetId="73"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ｓ"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S\M_Factor">#REF!</definedName>
    <definedName name="S_1" localSheetId="73" hidden="1">{"'Expirations'!$A$1:$L$65"}</definedName>
    <definedName name="S_1" hidden="1">{"'Expirations'!$A$1:$L$65"}</definedName>
    <definedName name="S_2" localSheetId="73" hidden="1">{"'Expirations'!$A$1:$L$65"}</definedName>
    <definedName name="S_2" hidden="1">{"'Expirations'!$A$1:$L$65"}</definedName>
    <definedName name="S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_PRICE">#REF!</definedName>
    <definedName name="sa" localSheetId="73" hidden="1">{"cap_structure",#N/A,FALSE,"Graph-Mkt Cap";"price",#N/A,FALSE,"Graph-Price";"ebit",#N/A,FALSE,"Graph-EBITDA";"ebitda",#N/A,FALSE,"Graph-EBITDA"}</definedName>
    <definedName name="sa" hidden="1">{"cap_structure",#N/A,FALSE,"Graph-Mkt Cap";"price",#N/A,FALSE,"Graph-Price";"ebit",#N/A,FALSE,"Graph-EBITDA";"ebitda",#N/A,FALSE,"Graph-EBITDA"}</definedName>
    <definedName name="saa" localSheetId="73" hidden="1">{#N/A,#N/A,FALSE,"GERAL";#N/A,#N/A,FALSE,"012-96";#N/A,#N/A,FALSE,"018-96";#N/A,#N/A,FALSE,"027-96";#N/A,#N/A,FALSE,"059-96";#N/A,#N/A,FALSE,"076-96";#N/A,#N/A,FALSE,"019-97";#N/A,#N/A,FALSE,"021-97";#N/A,#N/A,FALSE,"022-97";#N/A,#N/A,FALSE,"028-97"}</definedName>
    <definedName name="saa" hidden="1">{#N/A,#N/A,FALSE,"GERAL";#N/A,#N/A,FALSE,"012-96";#N/A,#N/A,FALSE,"018-96";#N/A,#N/A,FALSE,"027-96";#N/A,#N/A,FALSE,"059-96";#N/A,#N/A,FALSE,"076-96";#N/A,#N/A,FALSE,"019-97";#N/A,#N/A,FALSE,"021-97";#N/A,#N/A,FALSE,"022-97";#N/A,#N/A,FALSE,"028-97"}</definedName>
    <definedName name="Sabana_Seca__TB_Urb._Levittown_DMS_100">#REF!</definedName>
    <definedName name="SAC">#REF!</definedName>
    <definedName name="SAC_Levels">#REF!</definedName>
    <definedName name="SADADADAD"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DADADAD"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sadasdas"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asdas"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sadd" localSheetId="73">{"DCF","UPSIDE CASE",FALSE,"Sheet1";"DCF","BASE CASE",FALSE,"Sheet1";"DCF","DOWNSIDE CASE",FALSE,"Sheet1"}</definedName>
    <definedName name="sadd">{"DCF","UPSIDE CASE",FALSE,"Sheet1";"DCF","BASE CASE",FALSE,"Sheet1";"DCF","DOWNSIDE CASE",FALSE,"Sheet1"}</definedName>
    <definedName name="sadd1" localSheetId="73" hidden="1">{"MonthlyRentRoll",#N/A,FALSE,"RentRoll"}</definedName>
    <definedName name="sadd1" hidden="1">{"MonthlyRentRoll",#N/A,FALSE,"RentRoll"}</definedName>
    <definedName name="sadd2" localSheetId="73" hidden="1">{"MonthlyRentRoll",#N/A,FALSE,"RentRoll"}</definedName>
    <definedName name="sadd2" hidden="1">{"MonthlyRentRoll",#N/A,FALSE,"RentRoll"}</definedName>
    <definedName name="saddd" localSheetId="73" hidden="1">{"AnnualRentRoll",#N/A,FALSE,"RentRoll"}</definedName>
    <definedName name="saddd" hidden="1">{"AnnualRentRoll",#N/A,FALSE,"RentRoll"}</definedName>
    <definedName name="saddd2" localSheetId="73" hidden="1">{"AnnualRentRoll",#N/A,FALSE,"RentRoll"}</definedName>
    <definedName name="saddd2" hidden="1">{"AnnualRentRoll",#N/A,FALSE,"RentRoll"}</definedName>
    <definedName name="sadddd2" localSheetId="73" hidden="1">{"AnnualRentRoll",#N/A,FALSE,"RentRoll"}</definedName>
    <definedName name="sadddd2" hidden="1">{"AnnualRentRoll",#N/A,FALSE,"RentRoll"}</definedName>
    <definedName name="saddddd" localSheetId="73" hidden="1">{"AnnualRentRoll",#N/A,FALSE,"RentRoll"}</definedName>
    <definedName name="saddddd" hidden="1">{"AnnualRentRoll",#N/A,FALSE,"RentRoll"}</definedName>
    <definedName name="saddddddd2" localSheetId="73" hidden="1">{#N/A,#N/A,FALSE,"ExitStratigy"}</definedName>
    <definedName name="saddddddd2" hidden="1">{#N/A,#N/A,FALSE,"ExitStratigy"}</definedName>
    <definedName name="sadddddddd" localSheetId="73" hidden="1">{#N/A,#N/A,FALSE,"ExitStratigy"}</definedName>
    <definedName name="sadddddddd" hidden="1">{#N/A,#N/A,FALSE,"ExitStratigy"}</definedName>
    <definedName name="saddddddddd2" localSheetId="73" hidden="1">{#N/A,#N/A,FALSE,"LoanAssumptions"}</definedName>
    <definedName name="saddddddddd2" hidden="1">{#N/A,#N/A,FALSE,"LoanAssumptions"}</definedName>
    <definedName name="sadddddddddd" localSheetId="73" hidden="1">{#N/A,#N/A,FALSE,"LoanAssumptions"}</definedName>
    <definedName name="sadddddddddd" hidden="1">{#N/A,#N/A,FALSE,"LoanAssumptions"}</definedName>
    <definedName name="saddddddddddd2" localSheetId="73" hidden="1">{#N/A,#N/A,FALSE,"OperatingAssumptions"}</definedName>
    <definedName name="saddddddddddd2" hidden="1">{#N/A,#N/A,FALSE,"OperatingAssumptions"}</definedName>
    <definedName name="saddddddddddddd" localSheetId="73" hidden="1">{#N/A,#N/A,FALSE,"OperatingAssumptions"}</definedName>
    <definedName name="saddddddddddddd" hidden="1">{#N/A,#N/A,FALSE,"OperatingAssumptions"}</definedName>
    <definedName name="sadegwegew" localSheetId="73">{2}</definedName>
    <definedName name="sadegwegew">{2}</definedName>
    <definedName name="sadf" hidden="1">#REF!</definedName>
    <definedName name="sadfds" localSheetId="73" hidden="1">{"'Trend_Total'!$A$7:$V$10","'Trend_Total'!$A$1:$V$4"}</definedName>
    <definedName name="sadfds" hidden="1">{"'Trend_Total'!$A$7:$V$10","'Trend_Total'!$A$1:$V$4"}</definedName>
    <definedName name="sadfg" hidden="1">#REF!</definedName>
    <definedName name="SADG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ADG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ads" hidden="1">#REF!</definedName>
    <definedName name="sadsgdfrgfrg" localSheetId="73" hidden="1">{#N/A,#N/A,FALSE,"Calculator"}</definedName>
    <definedName name="sadsgdfrgfrg" hidden="1">{#N/A,#N/A,FALSE,"Calculator"}</definedName>
    <definedName name="SAEWGWEGWG" localSheetId="73">{"Book1","DOC&amp;DWG.xls"}</definedName>
    <definedName name="SAEWGWEGWG">{"Book1","DOC&amp;DWG.xls"}</definedName>
    <definedName name="safas" hidden="1">#REF!</definedName>
    <definedName name="SAG" hidden="1">#REF!</definedName>
    <definedName name="SAGERETRHE" localSheetId="73" hidden="1">{"Income Page",#N/A,FALSE,"Income";"Quarterly Page",#N/A,FALSE,"Quarterly";"EPS Page",#N/A,FALSE,"EPS";"Cashflow Page",#N/A,FALSE,"CashFlow"}</definedName>
    <definedName name="SAGERETRHE" hidden="1">{"Income Page",#N/A,FALSE,"Income";"Quarterly Page",#N/A,FALSE,"Quarterly";"EPS Page",#N/A,FALSE,"EPS";"Cashflow Page",#N/A,FALSE,"CashFlow"}</definedName>
    <definedName name="sagf"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sagf" hidden="1">{TRUE,TRUE,-1.25,-15.5,604.5,369,FALSE,FALSE,TRUE,TRUE,0,1,83,1,38,4,5,4,TRUE,TRUE,3,TRUE,1,TRUE,75,"Swvu.inputs._.raw._.data.","ACwvu.inputs._.raw._.data.",#N/A,FALSE,FALSE,0.5,0.5,0.5,0.5,2,"&amp;F","&amp;A&amp;RPage &amp;P",FALSE,FALSE,FALSE,FALSE,1,60,#N/A,#N/A,"=R1C61:R53C89","=C1:C5",#N/A,#N/A,FALSE,FALSE,FALSE,1,600,600,FALSE,FALSE,TRUE,TRUE,TRUE}</definedName>
    <definedName name="sajt" localSheetId="73" hidden="1">{"Pound Sterling",#N/A,TRUE,"PPD";"Pound Sterling",#N/A,TRUE,"Anaquest";"Pound Sterling",#N/A,TRUE,"Delta";"Pound Sterling",#N/A,TRUE,"INO"}</definedName>
    <definedName name="sajt" hidden="1">{"Pound Sterling",#N/A,TRUE,"PPD";"Pound Sterling",#N/A,TRUE,"Anaquest";"Pound Sterling",#N/A,TRUE,"Delta";"Pound Sterling",#N/A,TRUE,"INO"}</definedName>
    <definedName name="Salaries_Capitalized__CDC">#REF!</definedName>
    <definedName name="SALARY">#REF!</definedName>
    <definedName name="saldir">#REF!</definedName>
    <definedName name="sale" localSheetId="73" hidden="1">{#N/A,#N/A,FALSE,"Income";#N/A,#N/A,FALSE,"Cost of Goods Sold";#N/A,#N/A,FALSE,"Other Costs";#N/A,#N/A,FALSE,"Other Income";#N/A,#N/A,FALSE,"Taxes";#N/A,#N/A,FALSE,"Other Deductions";#N/A,#N/A,FALSE,"Compensation of Officers"}</definedName>
    <definedName name="sale" hidden="1">{#N/A,#N/A,FALSE,"Income";#N/A,#N/A,FALSE,"Cost of Goods Sold";#N/A,#N/A,FALSE,"Other Costs";#N/A,#N/A,FALSE,"Other Income";#N/A,#N/A,FALSE,"Taxes";#N/A,#N/A,FALSE,"Other Deductions";#N/A,#N/A,FALSE,"Compensation of Officers"}</definedName>
    <definedName name="sale_1" localSheetId="73" hidden="1">{#N/A,#N/A,FALSE,"Income";#N/A,#N/A,FALSE,"Cost of Goods Sold";#N/A,#N/A,FALSE,"Other Costs";#N/A,#N/A,FALSE,"Other Income";#N/A,#N/A,FALSE,"Taxes";#N/A,#N/A,FALSE,"Other Deductions";#N/A,#N/A,FALSE,"Compensation of Officers"}</definedName>
    <definedName name="sale_1" hidden="1">{#N/A,#N/A,FALSE,"Income";#N/A,#N/A,FALSE,"Cost of Goods Sold";#N/A,#N/A,FALSE,"Other Costs";#N/A,#N/A,FALSE,"Other Income";#N/A,#N/A,FALSE,"Taxes";#N/A,#N/A,FALSE,"Other Deductions";#N/A,#N/A,FALSE,"Compensation of Officers"}</definedName>
    <definedName name="sale_2" localSheetId="73" hidden="1">{#N/A,#N/A,FALSE,"Income";#N/A,#N/A,FALSE,"Cost of Goods Sold";#N/A,#N/A,FALSE,"Other Costs";#N/A,#N/A,FALSE,"Other Income";#N/A,#N/A,FALSE,"Taxes";#N/A,#N/A,FALSE,"Other Deductions";#N/A,#N/A,FALSE,"Compensation of Officers"}</definedName>
    <definedName name="sale_2" hidden="1">{#N/A,#N/A,FALSE,"Income";#N/A,#N/A,FALSE,"Cost of Goods Sold";#N/A,#N/A,FALSE,"Other Costs";#N/A,#N/A,FALSE,"Other Income";#N/A,#N/A,FALSE,"Taxes";#N/A,#N/A,FALSE,"Other Deductions";#N/A,#N/A,FALSE,"Compensation of Officers"}</definedName>
    <definedName name="sales">#REF!</definedName>
    <definedName name="SALES_TAX">#REF!</definedName>
    <definedName name="salesforce">#REF!</definedName>
    <definedName name="SALESMAN">#REF!</definedName>
    <definedName name="SalesTeam\MarketArea">#REF!</definedName>
    <definedName name="SaleYear">#REF!</definedName>
    <definedName name="salgsa">#REF!</definedName>
    <definedName name="sally" localSheetId="73" hidden="1">{#N/A,#N/A,FALSE,"Pharm";#N/A,#N/A,FALSE,"WWCM"}</definedName>
    <definedName name="sally" hidden="1">{#N/A,#N/A,FALSE,"Pharm";#N/A,#N/A,FALSE,"WWCM"}</definedName>
    <definedName name="salRD">#REF!</definedName>
    <definedName name="SAN_GERMAN_SM__DMS_100">#REF!</definedName>
    <definedName name="sand" localSheetId="73" hidden="1">{"Units A",#N/A,FALSE,"FY95SLS";"Units B",#N/A,FALSE,"FY95SLS"}</definedName>
    <definedName name="sand" hidden="1">{"Units A",#N/A,FALSE,"FY95SLS";"Units B",#N/A,FALSE,"FY95SLS"}</definedName>
    <definedName name="Santurce_Este__SJ___DMS_100">#REF!</definedName>
    <definedName name="Santurce_Oeste__SJ__DMS_100">#REF!</definedName>
    <definedName name="SAP" hidden="1">"41OK7R8AHSMVCSK8W3CI4YF4X"</definedName>
    <definedName name="SAP_Document_Number">#REF!</definedName>
    <definedName name="SAPBEXbbsBack" hidden="1">"xSAPtemp2073.xls"</definedName>
    <definedName name="SAPBEXdnldView" hidden="1">"3XB32VR0SWUMALO47WI2TPY80"</definedName>
    <definedName name="SAPBEXhrIndnt" hidden="1">1</definedName>
    <definedName name="SAPBEXrevision" hidden="1">1</definedName>
    <definedName name="SAPBEXsysID" hidden="1">"GFP"</definedName>
    <definedName name="SAPBEXwbID" hidden="1">"3ZC4QF5UL4DJMHEES71BY48JX"</definedName>
    <definedName name="SAPFuncF4Help" localSheetId="73" hidden="1">Main.SAPF4Help()</definedName>
    <definedName name="SAPFuncF4Help" localSheetId="5" hidden="1">Main.SAPF4Help()</definedName>
    <definedName name="SAPFuncF4Help" hidden="1">Main.SAPF4Help()</definedName>
    <definedName name="SAPsysID" hidden="1">"708C5W7SBKP804JT78WJ0JNKI"</definedName>
    <definedName name="SAPwbID" hidden="1">"ARS"</definedName>
    <definedName name="sarah" localSheetId="73" hidden="1">{"FCB_ALL",#N/A,FALSE,"FCB"}</definedName>
    <definedName name="sarah" hidden="1">{"FCB_ALL",#N/A,FALSE,"FCB"}</definedName>
    <definedName name="sas" localSheetId="73" hidden="1">{"Outflow 1",#N/A,FALSE,"Outflows-Inflows";"Outflow 2",#N/A,FALSE,"Outflows-Inflows";"Inflow 1",#N/A,FALSE,"Outflows-Inflows";"Inflow 2",#N/A,FALSE,"Outflows-Inflows"}</definedName>
    <definedName name="sas" hidden="1">{"Outflow 1",#N/A,FALSE,"Outflows-Inflows";"Outflow 2",#N/A,FALSE,"Outflows-Inflows";"Inflow 1",#N/A,FALSE,"Outflows-Inflows";"Inflow 2",#N/A,FALSE,"Outflows-Inflows"}</definedName>
    <definedName name="SASMain_ACAMPI01_CUSTOMERBUDGET_">#REF!</definedName>
    <definedName name="SASMain_ACAMPI01_DS_WB_REVENUE_M">#REF!</definedName>
    <definedName name="SASMain_ACAMPI01_DS_WB_REVENUE_M_2">#REF!</definedName>
    <definedName name="SASMain_MKTDL_CUSTOMERBUDGET_DAI">#REF!</definedName>
    <definedName name="SASMain_MKTDL_CUSTOMERBUDGET_DAI_2">#REF!</definedName>
    <definedName name="SAVE">#REF!</definedName>
    <definedName name="SaveFormat">#REF!</definedName>
    <definedName name="SAZXC" localSheetId="73" hidden="1">{#N/A,#N/A,FALSE,"Calculator"}</definedName>
    <definedName name="SAZXC" hidden="1">{#N/A,#N/A,FALSE,"Calculator"}</definedName>
    <definedName name="sb" localSheetId="73" hidden="1">{"2",#N/A,FALSE,"Q1 03-04";"1",#N/A,FALSE,"Q1 03-04"}</definedName>
    <definedName name="sb" hidden="1">{"2",#N/A,FALSE,"Q1 03-04";"1",#N/A,FALSE,"Q1 03-04"}</definedName>
    <definedName name="SBS">#REF!</definedName>
    <definedName name="SBTick">#REF!</definedName>
    <definedName name="Scale">#REF!</definedName>
    <definedName name="SCD">#REF!</definedName>
    <definedName name="scen">#REF!</definedName>
    <definedName name="scenario">#REF!</definedName>
    <definedName name="scenario.1">#REF!</definedName>
    <definedName name="scenario.2">#REF!</definedName>
    <definedName name="scenario.3">#REF!</definedName>
    <definedName name="scenario.4">#REF!</definedName>
    <definedName name="SCH" localSheetId="73" hidden="1">{"assumptions",#N/A,FALSE,"Assumption Summary";"proforma97",#N/A,FALSE,"97 pro forma";"sensitivity97",#N/A,FALSE,"97 sensitivity ";"proforma98",#N/A,FALSE,"98 pro forma";"sensitivity98",#N/A,FALSE,"98 sensitivity"}</definedName>
    <definedName name="SCH" hidden="1">{"assumptions",#N/A,FALSE,"Assumption Summary";"proforma97",#N/A,FALSE,"97 pro forma";"sensitivity97",#N/A,FALSE,"97 sensitivity ";"proforma98",#N/A,FALSE,"98 pro forma";"sensitivity98",#N/A,FALSE,"98 sensitivity"}</definedName>
    <definedName name="Sched_Pay">#REF!</definedName>
    <definedName name="Scheduled_Extra_Payments">#REF!</definedName>
    <definedName name="Scheduled_Interest_Rate">#REF!</definedName>
    <definedName name="Scheduled_Monthly_Payment">#REF!</definedName>
    <definedName name="SCN">#REF!</definedName>
    <definedName name="scor" localSheetId="73" hidden="1">{#N/A,#N/A,TRUE,"index";#N/A,#N/A,TRUE,"Summary";#N/A,#N/A,TRUE,"Continuing Business";#N/A,#N/A,TRUE,"Disposals";#N/A,#N/A,TRUE,"Acquisitions";#N/A,#N/A,TRUE,"Actual &amp; Plan Reconciliation"}</definedName>
    <definedName name="scor" hidden="1">{#N/A,#N/A,TRUE,"index";#N/A,#N/A,TRUE,"Summary";#N/A,#N/A,TRUE,"Continuing Business";#N/A,#N/A,TRUE,"Disposals";#N/A,#N/A,TRUE,"Acquisitions";#N/A,#N/A,TRUE,"Actual &amp; Plan Reconciliation"}</definedName>
    <definedName name="scott" localSheetId="73" hidden="1">{#N/A,#N/A,TRUE,"Val - sum";#N/A,#N/A,TRUE,"Val - Sum1";#N/A,#N/A,TRUE,"Val - sum2";#N/A,#N/A,TRUE,"Val - Sum3";#N/A,#N/A,TRUE,"Tar-DCF";#N/A,#N/A,TRUE,"Tar-Val LBO";#N/A,#N/A,TRUE,"Tar-Mult Val"}</definedName>
    <definedName name="scott" hidden="1">{#N/A,#N/A,TRUE,"Val - sum";#N/A,#N/A,TRUE,"Val - Sum1";#N/A,#N/A,TRUE,"Val - sum2";#N/A,#N/A,TRUE,"Val - Sum3";#N/A,#N/A,TRUE,"Tar-DCF";#N/A,#N/A,TRUE,"Tar-Val LBO";#N/A,#N/A,TRUE,"Tar-Mult Val"}</definedName>
    <definedName name="Scrolling_Increment">#REF!</definedName>
    <definedName name="sCurrency" hidden="1">#REF!</definedName>
    <definedName name="SD" localSheetId="73" hidden="1">{#N/A,#N/A,FALSE,"ORIX CSC"}</definedName>
    <definedName name="SD" hidden="1">{#N/A,#N/A,FALSE,"ORIX CSC"}</definedName>
    <definedName name="sda" localSheetId="73" hidden="1">{#N/A,#N/A,FALSE,"Aging Summary";#N/A,#N/A,FALSE,"Ratio Analysis";#N/A,#N/A,FALSE,"Test 120 Day Accts";#N/A,#N/A,FALSE,"Tickmarks"}</definedName>
    <definedName name="sda" hidden="1">{#N/A,#N/A,FALSE,"Aging Summary";#N/A,#N/A,FALSE,"Ratio Analysis";#N/A,#N/A,FALSE,"Test 120 Day Accts";#N/A,#N/A,FALSE,"Tickmarks"}</definedName>
    <definedName name="sdads" localSheetId="73" hidden="1">{#N/A,#N/A,FALSE,"OUT  AREC"}</definedName>
    <definedName name="sdads" hidden="1">{#N/A,#N/A,FALSE,"OUT  AREC"}</definedName>
    <definedName name="sdaf" hidden="1">"4CFYHBN9BCF1HB6TIHJBZLSU7"</definedName>
    <definedName name="sdafgs" localSheetId="73" hidden="1">{#N/A,#N/A,FALSE,"Pharm";#N/A,#N/A,FALSE,"WWCM"}</definedName>
    <definedName name="sdafgs" hidden="1">{#N/A,#N/A,FALSE,"Pharm";#N/A,#N/A,FALSE,"WWCM"}</definedName>
    <definedName name="sdas" localSheetId="73" hidden="1">{#N/A,#N/A,FALSE,"Presentation Summary";#N/A,#N/A,FALSE,"Consolidated Summary";#N/A,#N/A,FALSE,"GLA";#N/A,#N/A,FALSE,"Consolidating Schedule";#N/A,#N/A,FALSE,"GLB";#N/A,#N/A,FALSE,"GGM";#N/A,#N/A,FALSE,"SurFin";#N/A,#N/A,FALSE,"CBC";#N/A,#N/A,FALSE,"DTVI";#N/A,#N/A,FALSE,"Elim";#N/A,#N/A,FALSE,"Other"}</definedName>
    <definedName name="sdas" hidden="1">{#N/A,#N/A,FALSE,"Presentation Summary";#N/A,#N/A,FALSE,"Consolidated Summary";#N/A,#N/A,FALSE,"GLA";#N/A,#N/A,FALSE,"Consolidating Schedule";#N/A,#N/A,FALSE,"GLB";#N/A,#N/A,FALSE,"GGM";#N/A,#N/A,FALSE,"SurFin";#N/A,#N/A,FALSE,"CBC";#N/A,#N/A,FALSE,"DTVI";#N/A,#N/A,FALSE,"Elim";#N/A,#N/A,FALSE,"Other"}</definedName>
    <definedName name="sdasdsad" localSheetId="73" hidden="1">{#N/A,#N/A,TRUE,"Falcons_Standalone";#N/A,#N/A,TRUE,"Target_Input";#N/A,#N/A,TRUE,"Target_Calendarized"}</definedName>
    <definedName name="sdasdsad" hidden="1">{#N/A,#N/A,TRUE,"Falcons_Standalone";#N/A,#N/A,TRUE,"Target_Input";#N/A,#N/A,TRUE,"Target_Calendarized"}</definedName>
    <definedName name="sdbdfbdf" localSheetId="73">{6}</definedName>
    <definedName name="sdbdfbdf">{6}</definedName>
    <definedName name="sdddd" localSheetId="73" hidden="1">{#N/A,#N/A,FALSE,"Créances";#N/A,#N/A,FALSE,"Effectifs";#N/A,#N/A,FALSE,"SI"}</definedName>
    <definedName name="sdddd" hidden="1">{#N/A,#N/A,FALSE,"Créances";#N/A,#N/A,FALSE,"Effectifs";#N/A,#N/A,FALSE,"SI"}</definedName>
    <definedName name="SDDDDDDDDD">#REF!</definedName>
    <definedName name="SDEHTTR" localSheetId="73" hidden="1">{#N/A,#N/A,FALSE,"Calculator"}</definedName>
    <definedName name="SDEHTTR" hidden="1">{#N/A,#N/A,FALSE,"Calculator"}</definedName>
    <definedName name="SDF" localSheetId="73" hidden="1">{#N/A,#N/A,FALSE,"Aging Summary";#N/A,#N/A,FALSE,"Ratio Analysis";#N/A,#N/A,FALSE,"Test 120 Day Accts";#N/A,#N/A,FALSE,"Tickmarks"}</definedName>
    <definedName name="SDF" hidden="1">{#N/A,#N/A,FALSE,"Aging Summary";#N/A,#N/A,FALSE,"Ratio Analysis";#N/A,#N/A,FALSE,"Test 120 Day Accts";#N/A,#N/A,FALSE,"Tickmarks"}</definedName>
    <definedName name="SDFa" localSheetId="73" hidden="1">{#N/A,#N/A,FALSE,"Aging Summary";#N/A,#N/A,FALSE,"Ratio Analysis";#N/A,#N/A,FALSE,"Test 120 Day Accts";#N/A,#N/A,FALSE,"Tickmarks"}</definedName>
    <definedName name="SDFa" hidden="1">{#N/A,#N/A,FALSE,"Aging Summary";#N/A,#N/A,FALSE,"Ratio Analysis";#N/A,#N/A,FALSE,"Test 120 Day Accts";#N/A,#N/A,FALSE,"Tickmarks"}</definedName>
    <definedName name="sdfass" localSheetId="73" hidden="1">{"Outflow 1",#N/A,FALSE,"Outflows-Inflows";"Outflow 2",#N/A,FALSE,"Outflows-Inflows";"Inflow 1",#N/A,FALSE,"Outflows-Inflows";"Inflow 2",#N/A,FALSE,"Outflows-Inflows"}</definedName>
    <definedName name="sdfass" hidden="1">{"Outflow 1",#N/A,FALSE,"Outflows-Inflows";"Outflow 2",#N/A,FALSE,"Outflows-Inflows";"Inflow 1",#N/A,FALSE,"Outflows-Inflows";"Inflow 2",#N/A,FALSE,"Outflows-Inflows"}</definedName>
    <definedName name="SDFBDFN" localSheetId="73" hidden="1">{#N/A,#N/A,FALSE,"Calculator"}</definedName>
    <definedName name="SDFBDFN" hidden="1">{#N/A,#N/A,FALSE,"Calculator"}</definedName>
    <definedName name="sdfd" localSheetId="73" hidden="1">{"'status'!$B$2:$H$15"}</definedName>
    <definedName name="sdfd" hidden="1">{"'status'!$B$2:$H$15"}</definedName>
    <definedName name="sdfdsf" localSheetId="73" hidden="1">{#N/A,#N/A,FALSE,"Aging Summary";#N/A,#N/A,FALSE,"Ratio Analysis";#N/A,#N/A,FALSE,"Test 120 Day Accts";#N/A,#N/A,FALSE,"Tickmarks"}</definedName>
    <definedName name="sdfdsf" hidden="1">{#N/A,#N/A,FALSE,"Aging Summary";#N/A,#N/A,FALSE,"Ratio Analysis";#N/A,#N/A,FALSE,"Test 120 Day Accts";#N/A,#N/A,FALSE,"Tickmarks"}</definedName>
    <definedName name="sdfdsfsdfsdfsdfsdf" localSheetId="73" hidden="1">{"' calendrier 2000'!$A$1:$Q$38"}</definedName>
    <definedName name="sdfdsfsdfsdfsdfsdf" hidden="1">{"' calendrier 2000'!$A$1:$Q$38"}</definedName>
    <definedName name="sdfe">#REF!</definedName>
    <definedName name="sdferfe">#N/A</definedName>
    <definedName name="SDFG"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SDFG"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sdfga" localSheetId="73" hidden="1">{#N/A,#N/A,FALSE,"Aging Summary";#N/A,#N/A,FALSE,"Ratio Analysis";#N/A,#N/A,FALSE,"Test 120 Day Accts";#N/A,#N/A,FALSE,"Tickmarks"}</definedName>
    <definedName name="sdfga" hidden="1">{#N/A,#N/A,FALSE,"Aging Summary";#N/A,#N/A,FALSE,"Ratio Analysis";#N/A,#N/A,FALSE,"Test 120 Day Accts";#N/A,#N/A,FALSE,"Tickmarks"}</definedName>
    <definedName name="sdfg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FGH" localSheetId="73" hidden="1">{#N/A,#N/A,FALSE,"Calculator"}</definedName>
    <definedName name="SDFGH" hidden="1">{#N/A,#N/A,FALSE,"Calculator"}</definedName>
    <definedName name="sdfghgff" localSheetId="73" hidden="1">{#N/A,#N/A,FALSE,"Aging Summary";#N/A,#N/A,FALSE,"Ratio Analysis";#N/A,#N/A,FALSE,"Test 120 Day Accts";#N/A,#N/A,FALSE,"Tickmarks"}</definedName>
    <definedName name="sdfghgff" hidden="1">{#N/A,#N/A,FALSE,"Aging Summary";#N/A,#N/A,FALSE,"Ratio Analysis";#N/A,#N/A,FALSE,"Test 120 Day Accts";#N/A,#N/A,FALSE,"Tickmarks"}</definedName>
    <definedName name="sdfgrthrt" localSheetId="73" hidden="1">{#N/A,#N/A,FALSE,"Calculator"}</definedName>
    <definedName name="sdfgrthrt" hidden="1">{#N/A,#N/A,FALSE,"Calculator"}</definedName>
    <definedName name="sdfgsdf" localSheetId="73" hidden="1">{"Sum WW A",#N/A,FALSE,"FY95SLS";"Sum WW B",#N/A,FALSE,"FY95SLS";"Sum US A",#N/A,FALSE,"FY95SLS";"Sum US B",#N/A,FALSE,"FY95SLS";"Sum US Bocg",#N/A,FALSE,"FY95SLS";"Sum Can A",#N/A,FALSE,"FY95SLS";"Sum Can B",#N/A,FALSE,"FY95SLS";"Sum Europe",#N/A,FALSE,"FY95SLS";"Sum Row",#N/A,FALSE,"FY95SLS"}</definedName>
    <definedName name="sdfgsdf" hidden="1">{"Sum WW A",#N/A,FALSE,"FY95SLS";"Sum WW B",#N/A,FALSE,"FY95SLS";"Sum US A",#N/A,FALSE,"FY95SLS";"Sum US B",#N/A,FALSE,"FY95SLS";"Sum US Bocg",#N/A,FALSE,"FY95SLS";"Sum Can A",#N/A,FALSE,"FY95SLS";"Sum Can B",#N/A,FALSE,"FY95SLS";"Sum Europe",#N/A,FALSE,"FY95SLS";"Sum Row",#N/A,FALSE,"FY95SLS"}</definedName>
    <definedName name="SDFGY" localSheetId="73" hidden="1">{#N/A,#N/A,FALSE,"Calculator"}</definedName>
    <definedName name="SDFGY" hidden="1">{#N/A,#N/A,FALSE,"Calculator"}</definedName>
    <definedName name="sdfh" localSheetId="73" hidden="1">{#N/A,#N/A,FALSE,"Pharm";#N/A,#N/A,FALSE,"WWCM"}</definedName>
    <definedName name="sdfh" hidden="1">{#N/A,#N/A,FALSE,"Pharm";#N/A,#N/A,FALSE,"WWCM"}</definedName>
    <definedName name="sdfh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dfhb" localSheetId="73" hidden="1">{"Sum WW A",#N/A,FALSE,"FY95SLS";"Sum WW B",#N/A,FALSE,"FY95SLS";"Sum US A",#N/A,FALSE,"FY95SLS";"Sum US B",#N/A,FALSE,"FY95SLS";"Sum US Bocg",#N/A,FALSE,"FY95SLS";"Sum Can A",#N/A,FALSE,"FY95SLS";"Sum Can B",#N/A,FALSE,"FY95SLS";"Sum Europe",#N/A,FALSE,"FY95SLS";"Sum Row",#N/A,FALSE,"FY95SLS"}</definedName>
    <definedName name="sdfhb" hidden="1">{"Sum WW A",#N/A,FALSE,"FY95SLS";"Sum WW B",#N/A,FALSE,"FY95SLS";"Sum US A",#N/A,FALSE,"FY95SLS";"Sum US B",#N/A,FALSE,"FY95SLS";"Sum US Bocg",#N/A,FALSE,"FY95SLS";"Sum Can A",#N/A,FALSE,"FY95SLS";"Sum Can B",#N/A,FALSE,"FY95SLS";"Sum Europe",#N/A,FALSE,"FY95SLS";"Sum Row",#N/A,FALSE,"FY95SLS"}</definedName>
    <definedName name="sdfhdrgh" localSheetId="73" hidden="1">{"Units A",#N/A,FALSE,"FY95SLS";"Units B",#N/A,FALSE,"FY95SLS"}</definedName>
    <definedName name="sdfhdrgh" hidden="1">{"Units A",#N/A,FALSE,"FY95SLS";"Units B",#N/A,FALSE,"FY95SLS"}</definedName>
    <definedName name="sdfksfhj" localSheetId="73" hidden="1">{"Units A",#N/A,FALSE,"FY95SLS";"Units B",#N/A,FALSE,"FY95SLS"}</definedName>
    <definedName name="sdfksfhj" hidden="1">{"Units A",#N/A,FALSE,"FY95SLS";"Units B",#N/A,FALSE,"FY95SLS"}</definedName>
    <definedName name="sdfnjsgh" localSheetId="73" hidden="1">{"Pound Sterling",#N/A,TRUE,"PPD";"Pound Sterling",#N/A,TRUE,"Anaquest";"Pound Sterling",#N/A,TRUE,"Delta";"Pound Sterling",#N/A,TRUE,"INO"}</definedName>
    <definedName name="sdfnjsgh" hidden="1">{"Pound Sterling",#N/A,TRUE,"PPD";"Pound Sterling",#N/A,TRUE,"Anaquest";"Pound Sterling",#N/A,TRUE,"Delta";"Pound Sterling",#N/A,TRUE,"INO"}</definedName>
    <definedName name="sdfr" localSheetId="73" hidden="1">{"Units A",#N/A,FALSE,"FY95SLS";"Units B",#N/A,FALSE,"FY95SLS"}</definedName>
    <definedName name="sdfr" hidden="1">{"Units A",#N/A,FALSE,"FY95SLS";"Units B",#N/A,FALSE,"FY95SLS"}</definedName>
    <definedName name="sdfrbgewerbet" localSheetId="73" hidden="1">{#N/A,#N/A,FALSE,"Calculator"}</definedName>
    <definedName name="sdfrbgewerbet" hidden="1">{#N/A,#N/A,FALSE,"Calculator"}</definedName>
    <definedName name="sdfsd">#REF!</definedName>
    <definedName name="sdfsddsf" localSheetId="73" hidden="1">{#N/A,#N/A,FALSE,"Créances";#N/A,#N/A,FALSE,"Effectifs";#N/A,#N/A,FALSE,"SI"}</definedName>
    <definedName name="sdfsddsf" hidden="1">{#N/A,#N/A,FALSE,"Créances";#N/A,#N/A,FALSE,"Effectifs";#N/A,#N/A,FALSE,"SI"}</definedName>
    <definedName name="sdfsdf" localSheetId="73" hidden="1">{#N/A,#N/A,TRUE,"Acquirer_Cases_Input";#N/A,#N/A,TRUE,"Acquirer_Input";#N/A,#N/A,TRUE,"Acquirer"}</definedName>
    <definedName name="sdfsdf" hidden="1">{#N/A,#N/A,TRUE,"Acquirer_Cases_Input";#N/A,#N/A,TRUE,"Acquirer_Input";#N/A,#N/A,TRUE,"Acquirer"}</definedName>
    <definedName name="sdfsdfdsf" localSheetId="73" hidden="1">{#N/A,#N/A,FALSE,"Synth";"parc_DC",#N/A,FALSE,"parc";#N/A,#N/A,FALSE,"CA prest";#N/A,#N/A,FALSE,"Ratio CA";#N/A,#N/A,FALSE,"Trafic";"CR_GSM_acté_DC",#N/A,FALSE,"CR GSM_acté";#N/A,#N/A,FALSE,"Abonnés";#N/A,#N/A,FALSE,"Créances";#N/A,#N/A,FALSE,"Effectifs"}</definedName>
    <definedName name="sdfsdfdsf" hidden="1">{#N/A,#N/A,FALSE,"Synth";"parc_DC",#N/A,FALSE,"parc";#N/A,#N/A,FALSE,"CA prest";#N/A,#N/A,FALSE,"Ratio CA";#N/A,#N/A,FALSE,"Trafic";"CR_GSM_acté_DC",#N/A,FALSE,"CR GSM_acté";#N/A,#N/A,FALSE,"Abonnés";#N/A,#N/A,FALSE,"Créances";#N/A,#N/A,FALSE,"Effectifs"}</definedName>
    <definedName name="sdfsdfsdf" localSheetId="73" hidden="1">{#N/A,#N/A,FALSE,"BS";#N/A,#N/A,FALSE,"PL";#N/A,#N/A,FALSE,"A";#N/A,#N/A,FALSE,"B";#N/A,#N/A,FALSE,"B1";#N/A,#N/A,FALSE,"C";#N/A,#N/A,FALSE,"C1";#N/A,#N/A,FALSE,"C2";#N/A,#N/A,FALSE,"D";#N/A,#N/A,FALSE,"E";#N/A,#N/A,FALSE,"F";#N/A,#N/A,FALSE,"AA";#N/A,#N/A,FALSE,"BB";#N/A,#N/A,FALSE,"CC";#N/A,#N/A,FALSE,"DD";#N/A,#N/A,FALSE,"EE";#N/A,#N/A,FALSE,"FF";#N/A,#N/A,FALSE,"PL10";#N/A,#N/A,FALSE,"PL20";#N/A,#N/A,FALSE,"PL30"}</definedName>
    <definedName name="sdfsdfsdf" hidden="1">{#N/A,#N/A,FALSE,"BS";#N/A,#N/A,FALSE,"PL";#N/A,#N/A,FALSE,"A";#N/A,#N/A,FALSE,"B";#N/A,#N/A,FALSE,"B1";#N/A,#N/A,FALSE,"C";#N/A,#N/A,FALSE,"C1";#N/A,#N/A,FALSE,"C2";#N/A,#N/A,FALSE,"D";#N/A,#N/A,FALSE,"E";#N/A,#N/A,FALSE,"F";#N/A,#N/A,FALSE,"AA";#N/A,#N/A,FALSE,"BB";#N/A,#N/A,FALSE,"CC";#N/A,#N/A,FALSE,"DD";#N/A,#N/A,FALSE,"EE";#N/A,#N/A,FALSE,"FF";#N/A,#N/A,FALSE,"PL10";#N/A,#N/A,FALSE,"PL20";#N/A,#N/A,FALSE,"PL30"}</definedName>
    <definedName name="sdfsdfsdfdsf" localSheetId="73" hidden="1">{#N/A,#N/A,FALSE,"Synth";"parc_DC",#N/A,FALSE,"parc";#N/A,#N/A,FALSE,"CA prest";#N/A,#N/A,FALSE,"Ratio CA";#N/A,#N/A,FALSE,"Trafic";"CR_GSM_acté_DC",#N/A,FALSE,"CR GSM_acté";#N/A,#N/A,FALSE,"Abonnés";#N/A,#N/A,FALSE,"Créances";#N/A,#N/A,FALSE,"Effectifs"}</definedName>
    <definedName name="sdfsdfsdfdsf" hidden="1">{#N/A,#N/A,FALSE,"Synth";"parc_DC",#N/A,FALSE,"parc";#N/A,#N/A,FALSE,"CA prest";#N/A,#N/A,FALSE,"Ratio CA";#N/A,#N/A,FALSE,"Trafic";"CR_GSM_acté_DC",#N/A,FALSE,"CR GSM_acté";#N/A,#N/A,FALSE,"Abonnés";#N/A,#N/A,FALSE,"Créances";#N/A,#N/A,FALSE,"Effectifs"}</definedName>
    <definedName name="sdft" localSheetId="73" hidden="1">{#N/A,#N/A,FALSE,"SUMMARY";#N/A,#N/A,FALSE,"mcsh";#N/A,#N/A,FALSE,"vol&amp;rev";#N/A,#N/A,FALSE,"wkgcap";#N/A,#N/A,FALSE,"DEPR&amp;DT";#N/A,#N/A,FALSE,"ASSETS";#N/A,#N/A,FALSE,"NI&amp;OTH&amp;DIV";#N/A,#N/A,FALSE,"CASHFLOW";#N/A,#N/A,FALSE,"CAPEMPL";#N/A,#N/A,FALSE,"ROCE"}</definedName>
    <definedName name="sdft" hidden="1">{#N/A,#N/A,FALSE,"SUMMARY";#N/A,#N/A,FALSE,"mcsh";#N/A,#N/A,FALSE,"vol&amp;rev";#N/A,#N/A,FALSE,"wkgcap";#N/A,#N/A,FALSE,"DEPR&amp;DT";#N/A,#N/A,FALSE,"ASSETS";#N/A,#N/A,FALSE,"NI&amp;OTH&amp;DIV";#N/A,#N/A,FALSE,"CASHFLOW";#N/A,#N/A,FALSE,"CAPEMPL";#N/A,#N/A,FALSE,"ROCE"}</definedName>
    <definedName name="sdfvsdfv" localSheetId="73" hidden="1">{#N/A,#N/A,FALSE,"Aging Summary";#N/A,#N/A,FALSE,"Ratio Analysis";#N/A,#N/A,FALSE,"Test 120 Day Accts";#N/A,#N/A,FALSE,"Tickmarks"}</definedName>
    <definedName name="sdfvsdfv" hidden="1">{#N/A,#N/A,FALSE,"Aging Summary";#N/A,#N/A,FALSE,"Ratio Analysis";#N/A,#N/A,FALSE,"Test 120 Day Accts";#N/A,#N/A,FALSE,"Tickmarks"}</definedName>
    <definedName name="sdfvsdfva" localSheetId="73" hidden="1">{#N/A,#N/A,FALSE,"Aging Summary";#N/A,#N/A,FALSE,"Ratio Analysis";#N/A,#N/A,FALSE,"Test 120 Day Accts";#N/A,#N/A,FALSE,"Tickmarks"}</definedName>
    <definedName name="sdfvsdfva" hidden="1">{#N/A,#N/A,FALSE,"Aging Summary";#N/A,#N/A,FALSE,"Ratio Analysis";#N/A,#N/A,FALSE,"Test 120 Day Accts";#N/A,#N/A,FALSE,"Tickmarks"}</definedName>
    <definedName name="sdg" localSheetId="73" hidden="1">{#N/A,#N/A,FALSE,"Aging Summary";#N/A,#N/A,FALSE,"Ratio Analysis";#N/A,#N/A,FALSE,"Test 120 Day Accts";#N/A,#N/A,FALSE,"Tickmarks"}</definedName>
    <definedName name="sdg" hidden="1">{#N/A,#N/A,FALSE,"Aging Summary";#N/A,#N/A,FALSE,"Ratio Analysis";#N/A,#N/A,FALSE,"Test 120 Day Accts";#N/A,#N/A,FALSE,"Tickmarks"}</definedName>
    <definedName name="sdgagf" localSheetId="73" hidden="1">{#N/A,#N/A,FALSE,"Pharm";#N/A,#N/A,FALSE,"WWCM"}</definedName>
    <definedName name="sdgagf" hidden="1">{#N/A,#N/A,FALSE,"Pharm";#N/A,#N/A,FALSE,"WWCM"}</definedName>
    <definedName name="sdgdf"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gdf"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DGDFDFGH" localSheetId="73" hidden="1">{#N/A,#N/A,FALSE,"Calculator"}</definedName>
    <definedName name="SDGDFDFGH" hidden="1">{#N/A,#N/A,FALSE,"Calculator"}</definedName>
    <definedName name="SDGDFHDFGHJ" localSheetId="73" hidden="1">{#N/A,#N/A,FALSE,"Calculator"}</definedName>
    <definedName name="SDGDFHDFGHJ" hidden="1">{#N/A,#N/A,FALSE,"Calculator"}</definedName>
    <definedName name="Sdgdhytr" localSheetId="73" hidden="1">{#N/A,#N/A,FALSE,"Calculator"}</definedName>
    <definedName name="Sdgdhytr" hidden="1">{#N/A,#N/A,FALSE,"Calculator"}</definedName>
    <definedName name="sdgdrh" localSheetId="73" hidden="1">{#N/A,#N/A,FALSE,"Calculator"}</definedName>
    <definedName name="sdgdrh" hidden="1">{#N/A,#N/A,FALSE,"Calculator"}</definedName>
    <definedName name="sDGDRHRT" localSheetId="73" hidden="1">{#N/A,#N/A,FALSE,"Calculator"}</definedName>
    <definedName name="sDGDRHRT" hidden="1">{#N/A,#N/A,FALSE,"Calculator"}</definedName>
    <definedName name="sdgdsfghdr" localSheetId="73" hidden="1">{#N/A,#N/A,FALSE,"Calculator"}</definedName>
    <definedName name="sdgdsfghdr" hidden="1">{#N/A,#N/A,FALSE,"Calculator"}</definedName>
    <definedName name="sdgffg" localSheetId="73" hidden="1">{#N/A,#N/A,FALSE,"OUT  AREC"}</definedName>
    <definedName name="sdgffg" hidden="1">{#N/A,#N/A,FALSE,"OUT  AREC"}</definedName>
    <definedName name="sdgregtr" localSheetId="73">{2}</definedName>
    <definedName name="sdgregtr">{2}</definedName>
    <definedName name="sdgsd" localSheetId="73" hidden="1">{"Pound Sterling",#N/A,TRUE,"PPD";"Pound Sterling",#N/A,TRUE,"Anaquest";"Pound Sterling",#N/A,TRUE,"Delta";"Pound Sterling",#N/A,TRUE,"INO"}</definedName>
    <definedName name="sdgsd" hidden="1">{"Pound Sterling",#N/A,TRUE,"PPD";"Pound Sterling",#N/A,TRUE,"Anaquest";"Pound Sterling",#N/A,TRUE,"Delta";"Pound Sterling",#N/A,TRUE,"INO"}</definedName>
    <definedName name="SDGSDFRGHDR" localSheetId="73" hidden="1">{#N/A,#N/A,FALSE,"Calculator"}</definedName>
    <definedName name="SDGSDFRGHDR" hidden="1">{#N/A,#N/A,FALSE,"Calculator"}</definedName>
    <definedName name="sdgsrhh" localSheetId="73" hidden="1">{#N/A,#N/A,FALSE,"Calculator"}</definedName>
    <definedName name="sdgsrhh" hidden="1">{#N/A,#N/A,FALSE,"Calculator"}</definedName>
    <definedName name="sdgvsge" localSheetId="73">{2}</definedName>
    <definedName name="sdgvsge">{2}</definedName>
    <definedName name="SDH">#REF!</definedName>
    <definedName name="sdhrsh" localSheetId="73" hidden="1">{"US Dollars",#N/A,TRUE,"PPD";"US Dollar",#N/A,TRUE,"Anaquest";"US Dollar",#N/A,TRUE,"Delta";"US Dollar",#N/A,TRUE,"INO"}</definedName>
    <definedName name="sdhrsh" hidden="1">{"US Dollars",#N/A,TRUE,"PPD";"US Dollar",#N/A,TRUE,"Anaquest";"US Dollar",#N/A,TRUE,"Delta";"US Dollar",#N/A,TRUE,"INO"}</definedName>
    <definedName name="sdlsdfl" localSheetId="73" hidden="1">{"Units A",#N/A,FALSE,"FY95SLS";"Units B",#N/A,FALSE,"FY95SLS"}</definedName>
    <definedName name="sdlsdfl" hidden="1">{"Units A",#N/A,FALSE,"FY95SLS";"Units B",#N/A,FALSE,"FY95SLS"}</definedName>
    <definedName name="sdNTHRAQYMTRY" localSheetId="73" hidden="1">{#N/A,#N/A,FALSE,"Calculator"}</definedName>
    <definedName name="sdNTHRAQYMTRY" hidden="1">{#N/A,#N/A,FALSE,"Calculator"}</definedName>
    <definedName name="sds" hidden="1">#REF!</definedName>
    <definedName name="sdsa" localSheetId="73" hidden="1">{"Others",#N/A,TRUE,"OTHERS";"Análisis Ingresos por Familia","HojaI",TRUE,"MDFeb97";"Análisis Ingresos por Marca","HojaII",TRUE,"MDFeb97";"Costos y Desvíos por Marca","HojaIII",TRUE,"MDFeb97";"Control de Costos","HojaIV",TRUE,"MDFeb97"}</definedName>
    <definedName name="sdsa" hidden="1">{"Others",#N/A,TRUE,"OTHERS";"Análisis Ingresos por Familia","HojaI",TRUE,"MDFeb97";"Análisis Ingresos por Marca","HojaII",TRUE,"MDFeb97";"Costos y Desvíos por Marca","HojaIII",TRUE,"MDFeb97";"Control de Costos","HojaIV",TRUE,"MDFeb97"}</definedName>
    <definedName name="sdsadasd" localSheetId="73" hidden="1">{#N/A,#N/A,FALSE,"Pharm";#N/A,#N/A,FALSE,"WWCM"}</definedName>
    <definedName name="sdsadasd" hidden="1">{#N/A,#N/A,FALSE,"Pharm";#N/A,#N/A,FALSE,"WWCM"}</definedName>
    <definedName name="SDSD" localSheetId="73" hidden="1">{#N/A,#N/A,FALSE,"Cover Sheet";#N/A,#N/A,FALSE,"Key Indicators";#N/A,#N/A,FALSE,"Orders Summary";#N/A,#N/A,FALSE,"ORDERS TREND GRAPH";#N/A,#N/A,FALSE,"Revenue Summary";#N/A,#N/A,FALSE,"REVENUE TREND GRAPH";#N/A,#N/A,FALSE,"Revenue Actions";#N/A,#N/A,FALSE,"BACKLOG ANALYSIS";#N/A,#N/A,FALSE,"Keys to Success"}</definedName>
    <definedName name="SDSD" hidden="1">{#N/A,#N/A,FALSE,"Cover Sheet";#N/A,#N/A,FALSE,"Key Indicators";#N/A,#N/A,FALSE,"Orders Summary";#N/A,#N/A,FALSE,"ORDERS TREND GRAPH";#N/A,#N/A,FALSE,"Revenue Summary";#N/A,#N/A,FALSE,"REVENUE TREND GRAPH";#N/A,#N/A,FALSE,"Revenue Actions";#N/A,#N/A,FALSE,"BACKLOG ANALYSIS";#N/A,#N/A,FALSE,"Keys to Success"}</definedName>
    <definedName name="SDSDDSSD"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SDSDDSSD"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sdsdf" localSheetId="73" hidden="1">{"'Quadro'!$A$4:$BG$78"}</definedName>
    <definedName name="sdsdf" hidden="1">{"'Quadro'!$A$4:$BG$78"}</definedName>
    <definedName name="sdsdfsdfsdf" localSheetId="73" hidden="1">{#N/A,#N/A,FALSE,"Créances";#N/A,#N/A,FALSE,"Effectifs";#N/A,#N/A,FALSE,"SI"}</definedName>
    <definedName name="sdsdfsdfsdf" hidden="1">{#N/A,#N/A,FALSE,"Créances";#N/A,#N/A,FALSE,"Effectifs";#N/A,#N/A,FALSE,"SI"}</definedName>
    <definedName name="sdsds" localSheetId="73" hidden="1">{"PR1","pr1",TRUE,"Sch PR-1"}</definedName>
    <definedName name="sdsds" hidden="1">{"PR1","pr1",TRUE,"Sch PR-1"}</definedName>
    <definedName name="sdsdsd" localSheetId="73" hidden="1">{#N/A,#N/A,FALSE,"OUT  AREC"}</definedName>
    <definedName name="sdsdsd" hidden="1">{#N/A,#N/A,FALSE,"OUT  AREC"}</definedName>
    <definedName name="sdsdsdsdsd">#REF!</definedName>
    <definedName name="SDSSDSSSSS"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SDSSDSSSSS"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SDTREETR" localSheetId="73" hidden="1">{#N/A,#N/A,FALSE,"Calculator"}</definedName>
    <definedName name="SDTREETR" hidden="1">{#N/A,#N/A,FALSE,"Calculator"}</definedName>
    <definedName name="se" hidden="1">OFFSET(#REF!,1,)</definedName>
    <definedName name="sea" hidden="1">#REF!</definedName>
    <definedName name="Seasonalize">#REF!</definedName>
    <definedName name="SECC">#REF!</definedName>
    <definedName name="secondhalf">#REF!</definedName>
    <definedName name="SecondROI" localSheetId="73">{"Client Name or Project Name"}</definedName>
    <definedName name="SecondROI">{"Client Name or Project Name"}</definedName>
    <definedName name="SECTION_404D_FACTOR">#REF!</definedName>
    <definedName name="Secured">#REF!</definedName>
    <definedName name="Security">#REF!</definedName>
    <definedName name="Security_Exp">#REF!</definedName>
    <definedName name="SEDRTYHBGVCDERTY" localSheetId="73" hidden="1">{"page 1",#N/A,FALSE,"A";"page 2",#N/A,FALSE,"A";"page 3",#N/A,FALSE,"A";"page 4",#N/A,FALSE,"A";"page 5",#N/A,FALSE,"A";"page 6",#N/A,FALSE,"A";"page 7",#N/A,FALSE,"A";"page 8",#N/A,FALSE,"A";"page 9",#N/A,FALSE,"A";"page 10",#N/A,FALSE,"A";"page 11",#N/A,FALSE,"A";"page 12",#N/A,FALSE,"A";"page 13",#N/A,FALSE,"A";"page 14",#N/A,FALSE,"A"}</definedName>
    <definedName name="SEDRTYHBGVCDERTY" hidden="1">{"page 1",#N/A,FALSE,"A";"page 2",#N/A,FALSE,"A";"page 3",#N/A,FALSE,"A";"page 4",#N/A,FALSE,"A";"page 5",#N/A,FALSE,"A";"page 6",#N/A,FALSE,"A";"page 7",#N/A,FALSE,"A";"page 8",#N/A,FALSE,"A";"page 9",#N/A,FALSE,"A";"page 10",#N/A,FALSE,"A";"page 11",#N/A,FALSE,"A";"page 12",#N/A,FALSE,"A";"page 13",#N/A,FALSE,"A";"page 14",#N/A,FALSE,"A"}</definedName>
    <definedName name="Segment">#REF!</definedName>
    <definedName name="Select_year">#REF!</definedName>
    <definedName name="Selection.No">#REF!</definedName>
    <definedName name="sell_expen">#REF!</definedName>
    <definedName name="Selling_Org_Code1" hidden="1">#REF!</definedName>
    <definedName name="Selling_Org_Code2" hidden="1">#REF!</definedName>
    <definedName name="Selling_Org_Code3" hidden="1">#REF!</definedName>
    <definedName name="Selling_Org_Code4" hidden="1">#REF!</definedName>
    <definedName name="Selling_Org_Code5" hidden="1">#REF!</definedName>
    <definedName name="Selling_Org_Code6" hidden="1">#REF!</definedName>
    <definedName name="Selling_Org_Desc5" hidden="1">#REF!</definedName>
    <definedName name="SellingGeneralAndAdministrative">#REF!</definedName>
    <definedName name="SellingGeneralAndAdministrativeMargin">#REF!</definedName>
    <definedName name="selrange" hidden="1">#REF!</definedName>
    <definedName name="SemanaGr">#REF!</definedName>
    <definedName name="SEN96IB_Page">#REF!</definedName>
    <definedName name="sencount" hidden="1">1</definedName>
    <definedName name="Senior_Credit">#REF!</definedName>
    <definedName name="Senior_Hold_Credit">#REF!</definedName>
    <definedName name="seniorRate">"SrRate"</definedName>
    <definedName name="SENS" localSheetId="73"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SENS" hidden="1">{"vista1",#N/A,FALSE,"Central_Hidráulica_Existente";"vista1",#N/A,FALSE,"Central_Térmica_Existente";"vista1",#N/A,FALSE,"Demanda";"vista1",#N/A,FALSE,"Plan_de_Obras";"vista1",#N/A,FALSE,"Precio_Basico_Potencia";"vista1",#N/A,FALSE,"Precio_Basico_Energia";"vista1",#N/A,FALSE,"Combustibles";"vista2",#N/A,FALSE,"Combustibles";"vista1",#N/A,FALSE,"Costos_Fijos_Variables";"vista1",#N/A,FALSE,"Costos_Variables_Totales";"vista1",#N/A,FALSE,"Factores_Penalizacion";"vista1",#N/A,FALSE,"Tarifas_Teoricas_May_97";"vista2",#N/A,FALSE,"Tarifas_Teoricas_May_97";"vista1",#N/A,FALSE,"Tarifas_Barra_May_97";"vista2",#N/A,FALSE,"Tarifas_Barra_May_97";"vista1",#N/A,FALSE,"Comparac_Libres"}</definedName>
    <definedName name="Sep" localSheetId="73">{#N/A,#N/A,FALSE,"Quarterly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ep_From">#REF!</definedName>
    <definedName name="SEPTIEMBRE" localSheetId="73" hidden="1">{#N/A,#N/A,FALSE,"OUT  AREC"}</definedName>
    <definedName name="SEPTIEMBRE" hidden="1">{#N/A,#N/A,FALSE,"OUT  AREC"}</definedName>
    <definedName name="SEPTIEMBRECC" localSheetId="73" hidden="1">{#N/A,#N/A,FALSE,"OUT  AREC"}</definedName>
    <definedName name="SEPTIEMBRECC" hidden="1">{#N/A,#N/A,FALSE,"OUT  AREC"}</definedName>
    <definedName name="Seq_Walk"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Seq_Walk"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SERGDETRHRT" localSheetId="73" hidden="1">{#N/A,#N/A,FALSE,"Calculator"}</definedName>
    <definedName name="SERGDETRHRT" hidden="1">{#N/A,#N/A,FALSE,"Calculator"}</definedName>
    <definedName name="SERTGYFVCDXSERTH" localSheetId="73" hidden="1">{#N/A,#N/A,FALSE,"Finale1";#N/A,#N/A,FALSE,"Finale2";#N/A,#N/A,FALSE,"peiodisch1";#N/A,#N/A,FALSE,"periodisch2";#N/A,#N/A,FALSE,"Aktiv";#N/A,#N/A,FALSE,"Passiv";#N/A,#N/A,FALSE,"D-Bestand";#N/A,#N/A,FALSE,"D-Zins"}</definedName>
    <definedName name="SERTGYFVCDXSERTH" hidden="1">{#N/A,#N/A,FALSE,"Finale1";#N/A,#N/A,FALSE,"Finale2";#N/A,#N/A,FALSE,"peiodisch1";#N/A,#N/A,FALSE,"periodisch2";#N/A,#N/A,FALSE,"Aktiv";#N/A,#N/A,FALSE,"Passiv";#N/A,#N/A,FALSE,"D-Bestand";#N/A,#N/A,FALSE,"D-Zins"}</definedName>
    <definedName name="SERTGYHVFCERTY" localSheetId="73" hidden="1">{#N/A,#N/A,FALSE,"Finale1";#N/A,#N/A,FALSE,"Finale2";#N/A,#N/A,FALSE,"peiodisch1";#N/A,#N/A,FALSE,"periodisch2";#N/A,#N/A,FALSE,"Aktiv";#N/A,#N/A,FALSE,"Passiv";#N/A,#N/A,FALSE,"D-Bestand";#N/A,#N/A,FALSE,"D-Zins"}</definedName>
    <definedName name="SERTGYHVFCERTY" hidden="1">{#N/A,#N/A,FALSE,"Finale1";#N/A,#N/A,FALSE,"Finale2";#N/A,#N/A,FALSE,"peiodisch1";#N/A,#N/A,FALSE,"periodisch2";#N/A,#N/A,FALSE,"Aktiv";#N/A,#N/A,FALSE,"Passiv";#N/A,#N/A,FALSE,"D-Bestand";#N/A,#N/A,FALSE,"D-Zins"}</definedName>
    <definedName name="SERTYHBGVCDERTY" localSheetId="73" hidden="1">{"page 1",#N/A,FALSE,"A";"page 2",#N/A,FALSE,"A";"page 3",#N/A,FALSE,"A";"page 4",#N/A,FALSE,"A";"page 5",#N/A,FALSE,"A";"page 6",#N/A,FALSE,"A";"page 7",#N/A,FALSE,"A";"page 8",#N/A,FALSE,"A";"page 9",#N/A,FALSE,"A";"page 10",#N/A,FALSE,"A";"page 11",#N/A,FALSE,"A";"page 12",#N/A,FALSE,"A";"page 13",#N/A,FALSE,"A";"page 14",#N/A,FALSE,"A"}</definedName>
    <definedName name="SERTYHBGVCDERTY" hidden="1">{"page 1",#N/A,FALSE,"A";"page 2",#N/A,FALSE,"A";"page 3",#N/A,FALSE,"A";"page 4",#N/A,FALSE,"A";"page 5",#N/A,FALSE,"A";"page 6",#N/A,FALSE,"A";"page 7",#N/A,FALSE,"A";"page 8",#N/A,FALSE,"A";"page 9",#N/A,FALSE,"A";"page 10",#N/A,FALSE,"A";"page 11",#N/A,FALSE,"A";"page 12",#N/A,FALSE,"A";"page 13",#N/A,FALSE,"A";"page 14",#N/A,FALSE,"A"}</definedName>
    <definedName name="Set">" "</definedName>
    <definedName name="Settle_Date">#REF!</definedName>
    <definedName name="Sev">#REF!</definedName>
    <definedName name="sevdir">#REF!</definedName>
    <definedName name="seven" hidden="1">#REF!,#REF!</definedName>
    <definedName name="sevGSA">#REF!</definedName>
    <definedName name="SEWGWRHWRH" localSheetId="73" hidden="1">{#N/A,#N/A,FALSE,"Actual";#N/A,#N/A,FALSE,"Management Report 2";#N/A,#N/A,FALSE,"Management Report 3";#N/A,#N/A,FALSE,"Ergebnis";#N/A,#N/A,FALSE,"Summary";#N/A,#N/A,FALSE,"Konrzern";#N/A,#N/A,FALSE,"Abweichung Budget-Actuell"}</definedName>
    <definedName name="SEWGWRHWRH" hidden="1">{#N/A,#N/A,FALSE,"Actual";#N/A,#N/A,FALSE,"Management Report 2";#N/A,#N/A,FALSE,"Management Report 3";#N/A,#N/A,FALSE,"Ergebnis";#N/A,#N/A,FALSE,"Summary";#N/A,#N/A,FALSE,"Konrzern";#N/A,#N/A,FALSE,"Abweichung Budget-Actuell"}</definedName>
    <definedName name="SEWRGERG" localSheetId="73" hidden="1">{#N/A,#N/A,FALSE,"Calculator"}</definedName>
    <definedName name="SEWRGERG" hidden="1">{#N/A,#N/A,FALSE,"Calculator"}</definedName>
    <definedName name="Sewrgrthtyj" localSheetId="73" hidden="1">{#N/A,#N/A,FALSE,"Calculator"}</definedName>
    <definedName name="Sewrgrthtyj" hidden="1">{#N/A,#N/A,FALSE,"Calculator"}</definedName>
    <definedName name="SF" localSheetId="73" hidden="1">{#N/A,#N/A,FALSE,"Aktiv";#N/A,#N/A,FALSE,"stat.con.";#N/A,#N/A,FALSE,"Konzern"}</definedName>
    <definedName name="SF" hidden="1">{#N/A,#N/A,FALSE,"Aktiv";#N/A,#N/A,FALSE,"stat.con.";#N/A,#N/A,FALSE,"Konzern"}</definedName>
    <definedName name="SFBDSFBREHBERH" localSheetId="73" hidden="1">{#N/A,#N/A,FALSE,"Calculator"}</definedName>
    <definedName name="SFBDSFBREHBERH" hidden="1">{#N/A,#N/A,FALSE,"Calculator"}</definedName>
    <definedName name="SFD">#REF!</definedName>
    <definedName name="sfda" localSheetId="73" hidden="1">{"Monthly6Q",#N/A,FALSE,"0614ESL"}</definedName>
    <definedName name="sfda" hidden="1">{"Monthly6Q",#N/A,FALSE,"0614ESL"}</definedName>
    <definedName name="sfdadsf" localSheetId="73" hidden="1">{#N/A,#N/A,FALSE,"OUT  AREC"}</definedName>
    <definedName name="sfdadsf" hidden="1">{#N/A,#N/A,FALSE,"OUT  AREC"}</definedName>
    <definedName name="sfdirect" localSheetId="73" hidden="1">{#N/A,#N/A,FALSE,"REPORT"}</definedName>
    <definedName name="sfdirect" hidden="1">{#N/A,#N/A,FALSE,"REPORT"}</definedName>
    <definedName name="sfdsdfdf" localSheetId="73" hidden="1">{#N/A,#N/A,FALSE,"Créances";#N/A,#N/A,FALSE,"Effectifs";#N/A,#N/A,FALSE,"SI"}</definedName>
    <definedName name="sfdsdfdf" hidden="1">{#N/A,#N/A,FALSE,"Créances";#N/A,#N/A,FALSE,"Effectifs";#N/A,#N/A,FALSE,"SI"}</definedName>
    <definedName name="sfdsf"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sf"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sfdwqr" hidden="1">#REF!</definedName>
    <definedName name="SFG"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SFG" hidden="1">{#N/A,#N/A,FALSE,"Finale1";#N/A,#N/A,FALSE,"Finale2";#N/A,#N/A,FALSE,"peiodisch1";#N/A,#N/A,FALSE,"periodisch2";#N/A,#N/A,FALSE,"Aktiv";#N/A,#N/A,FALSE,"Passiv";#N/A,#N/A,FALSE,"Report 2";#N/A,#N/A,FALSE,"Report 3";#N/A,#N/A,FALSE,"Summary";#N/A,#N/A,FALSE,"EWB";#N/A,#N/A,FALSE,"Actual-Budget (kum)";#N/A,#N/A,FALSE,"Actual-Budget (per)";#N/A,#N/A,FALSE,"Comparison YTD"}</definedName>
    <definedName name="sfgbdenthjrqt6j" localSheetId="73" hidden="1">{#N/A,#N/A,FALSE,"Actual";#N/A,#N/A,FALSE,"Management Report 2";#N/A,#N/A,FALSE,"Management Report 3";#N/A,#N/A,FALSE,"Ergebnis";#N/A,#N/A,FALSE,"Summary";#N/A,#N/A,FALSE,"Konrzern";#N/A,#N/A,FALSE,"Abweichung Budget-Actuell"}</definedName>
    <definedName name="sfgbdenthjrqt6j" hidden="1">{#N/A,#N/A,FALSE,"Actual";#N/A,#N/A,FALSE,"Management Report 2";#N/A,#N/A,FALSE,"Management Report 3";#N/A,#N/A,FALSE,"Ergebnis";#N/A,#N/A,FALSE,"Summary";#N/A,#N/A,FALSE,"Konrzern";#N/A,#N/A,FALSE,"Abweichung Budget-Actuell"}</definedName>
    <definedName name="sfgdf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df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ghr" localSheetId="73" hidden="1">{"Pound Sterling",#N/A,TRUE,"PPD";"Pound Sterling",#N/A,TRUE,"Anaquest";"Pound Sterling",#N/A,TRUE,"Delta";"Pound Sterling",#N/A,TRUE,"INO"}</definedName>
    <definedName name="sfghr" hidden="1">{"Pound Sterling",#N/A,TRUE,"PPD";"Pound Sterling",#N/A,TRUE,"Anaquest";"Pound Sterling",#N/A,TRUE,"Delta";"Pound Sterling",#N/A,TRUE,"INO"}</definedName>
    <definedName name="sfgjsk" localSheetId="73" hidden="1">{"Units A",#N/A,FALSE,"FY95SLS";"Units B",#N/A,FALSE,"FY95SLS"}</definedName>
    <definedName name="sfgjsk" hidden="1">{"Units A",#N/A,FALSE,"FY95SLS";"Units B",#N/A,FALSE,"FY95SLS"}</definedName>
    <definedName name="sfgns" localSheetId="73" hidden="1">{"Pound Sterling",#N/A,TRUE,"PPD";"Pound Sterling",#N/A,TRUE,"Anaquest";"Pound Sterling",#N/A,TRUE,"Delta";"Pound Sterling",#N/A,TRUE,"INO"}</definedName>
    <definedName name="sfgns" hidden="1">{"Pound Sterling",#N/A,TRUE,"PPD";"Pound Sterling",#N/A,TRUE,"Anaquest";"Pound Sterling",#N/A,TRUE,"Delta";"Pound Sterling",#N/A,TRUE,"INO"}</definedName>
    <definedName name="sfgv" localSheetId="73" hidden="1">{"consolidated",#N/A,FALSE,"Sheet1";"cms",#N/A,FALSE,"Sheet1";"fse",#N/A,FALSE,"Sheet1"}</definedName>
    <definedName name="sfgv" hidden="1">{"consolidated",#N/A,FALSE,"Sheet1";"cms",#N/A,FALSE,"Sheet1";"fse",#N/A,FALSE,"Sheet1"}</definedName>
    <definedName name="sfh" localSheetId="73" hidden="1">{"Units A",#N/A,FALSE,"FY95SLS";"Units B",#N/A,FALSE,"FY95SLS"}</definedName>
    <definedName name="sfh" hidden="1">{"Units A",#N/A,FALSE,"FY95SLS";"Units B",#N/A,FALSE,"FY95SLS"}</definedName>
    <definedName name="sfhfbs"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fbs"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hs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fjjk"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jk"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fjksfk" localSheetId="73" hidden="1">{"Units A",#N/A,FALSE,"FY95SLS";"Units B",#N/A,FALSE,"FY95SLS"}</definedName>
    <definedName name="sfjksfk" hidden="1">{"Units A",#N/A,FALSE,"FY95SLS";"Units B",#N/A,FALSE,"FY95SLS"}</definedName>
    <definedName name="sfjku" hidden="1">#REF!</definedName>
    <definedName name="SFLC_Expenses">#REF!</definedName>
    <definedName name="SFLC_Revenue">#REF!</definedName>
    <definedName name="SFN">#REF!</definedName>
    <definedName name="sfnhgfh" localSheetId="73" hidden="1">{"Pound Sterling",#N/A,TRUE,"PPD";"Pound Sterling",#N/A,TRUE,"Anaquest";"Pound Sterling",#N/A,TRUE,"Delta";"Pound Sterling",#N/A,TRUE,"INO"}</definedName>
    <definedName name="sfnhgfh" hidden="1">{"Pound Sterling",#N/A,TRUE,"PPD";"Pound Sterling",#N/A,TRUE,"Anaquest";"Pound Sterling",#N/A,TRUE,"Delta";"Pound Sterling",#N/A,TRUE,"INO"}</definedName>
    <definedName name="sfq" localSheetId="73" hidden="1">{#N/A,#N/A,FALSE,"Calc";#N/A,#N/A,FALSE,"Sensitivity";#N/A,#N/A,FALSE,"LT Earn.Dil.";#N/A,#N/A,FALSE,"Dil. AVP"}</definedName>
    <definedName name="sfq" hidden="1">{#N/A,#N/A,FALSE,"Calc";#N/A,#N/A,FALSE,"Sensitivity";#N/A,#N/A,FALSE,"LT Earn.Dil.";#N/A,#N/A,FALSE,"Dil. AVP"}</definedName>
    <definedName name="SFR">#REF!</definedName>
    <definedName name="sfrgderhbetnh" localSheetId="73" hidden="1">{#N/A,#N/A,FALSE,"Calculator"}</definedName>
    <definedName name="sfrgderhbetnh" hidden="1">{#N/A,#N/A,FALSE,"Calculator"}</definedName>
    <definedName name="sfs" localSheetId="73" hidden="1">{#N/A,#N/A,FALSE,"model"}</definedName>
    <definedName name="sfs" hidden="1">{#N/A,#N/A,FALSE,"model"}</definedName>
    <definedName name="sfsdf" localSheetId="73" hidden="1">{"CSC_1",#N/A,FALSE,"CSC Outputs";"CSC_2",#N/A,FALSE,"CSC Outputs"}</definedName>
    <definedName name="sfsdf" hidden="1">{"CSC_1",#N/A,FALSE,"CSC Outputs";"CSC_2",#N/A,FALSE,"CSC Outputs"}</definedName>
    <definedName name="sfsdfsdf" localSheetId="73" hidden="1">{#N/A,#N/A,FALSE,"Synth";"parc_DC",#N/A,FALSE,"parc";#N/A,#N/A,FALSE,"CA prest";#N/A,#N/A,FALSE,"Ratio CA";#N/A,#N/A,FALSE,"Trafic";"CR_GSM_acté_DC",#N/A,FALSE,"CR GSM_acté";#N/A,#N/A,FALSE,"Abonnés";#N/A,#N/A,FALSE,"Créances";#N/A,#N/A,FALSE,"Effectifs"}</definedName>
    <definedName name="sfsdfsdf" hidden="1">{#N/A,#N/A,FALSE,"Synth";"parc_DC",#N/A,FALSE,"parc";#N/A,#N/A,FALSE,"CA prest";#N/A,#N/A,FALSE,"Ratio CA";#N/A,#N/A,FALSE,"Trafic";"CR_GSM_acté_DC",#N/A,FALSE,"CR GSM_acté";#N/A,#N/A,FALSE,"Abonnés";#N/A,#N/A,FALSE,"Créances";#N/A,#N/A,FALSE,"Effectifs"}</definedName>
    <definedName name="Sftry" localSheetId="73" hidden="1">{#N/A,#N/A,FALSE,"Aging Summary";#N/A,#N/A,FALSE,"Ratio Analysis";#N/A,#N/A,FALSE,"Test 120 Day Accts";#N/A,#N/A,FALSE,"Tickmarks"}</definedName>
    <definedName name="Sftry" hidden="1">{#N/A,#N/A,FALSE,"Aging Summary";#N/A,#N/A,FALSE,"Ratio Analysis";#N/A,#N/A,FALSE,"Test 120 Day Accts";#N/A,#N/A,FALSE,"Tickmarks"}</definedName>
    <definedName name="SFV">#REF!</definedName>
    <definedName name="sfws" localSheetId="73" hidden="1">{#N/A,#N/A,FALSE,"Presentation Summary";#N/A,#N/A,FALSE,"Consolidated Summary";#N/A,#N/A,FALSE,"GLA";#N/A,#N/A,FALSE,"Consolidating Schedule";#N/A,#N/A,FALSE,"GLB";#N/A,#N/A,FALSE,"GGM";#N/A,#N/A,FALSE,"SurFin";#N/A,#N/A,FALSE,"CBC";#N/A,#N/A,FALSE,"DTVI";#N/A,#N/A,FALSE,"Elim";#N/A,#N/A,FALSE,"Other"}</definedName>
    <definedName name="sfws" hidden="1">{#N/A,#N/A,FALSE,"Presentation Summary";#N/A,#N/A,FALSE,"Consolidated Summary";#N/A,#N/A,FALSE,"GLA";#N/A,#N/A,FALSE,"Consolidating Schedule";#N/A,#N/A,FALSE,"GLB";#N/A,#N/A,FALSE,"GGM";#N/A,#N/A,FALSE,"SurFin";#N/A,#N/A,FALSE,"CBC";#N/A,#N/A,FALSE,"DTVI";#N/A,#N/A,FALSE,"Elim";#N/A,#N/A,FALSE,"Other"}</definedName>
    <definedName name="SFYGHYH" localSheetId="73" hidden="1">{#N/A,#N/A,FALSE,"Actual";#N/A,#N/A,FALSE,"Management Report 2";#N/A,#N/A,FALSE,"Management Report 3";#N/A,#N/A,FALSE,"Ergebnis";#N/A,#N/A,FALSE,"Summary";#N/A,#N/A,FALSE,"Konrzern";#N/A,#N/A,FALSE,"Abweichung Budget-Actuell"}</definedName>
    <definedName name="SFYGHYH" hidden="1">{#N/A,#N/A,FALSE,"Actual";#N/A,#N/A,FALSE,"Management Report 2";#N/A,#N/A,FALSE,"Management Report 3";#N/A,#N/A,FALSE,"Ergebnis";#N/A,#N/A,FALSE,"Summary";#N/A,#N/A,FALSE,"Konrzern";#N/A,#N/A,FALSE,"Abweichung Budget-Actuell"}</definedName>
    <definedName name="sga">#REF!</definedName>
    <definedName name="SGA_Factor">#REF!</definedName>
    <definedName name="SGA_FPA_EDW">#REF!</definedName>
    <definedName name="SGA_Y1dms">#REF!</definedName>
    <definedName name="SGA_Y1suc">#REF!</definedName>
    <definedName name="SGA_Y2dms">#REF!</definedName>
    <definedName name="SGA_Y2suc">#REF!</definedName>
    <definedName name="SGA_Y3dms">#REF!</definedName>
    <definedName name="SGA_Y3suc">#REF!</definedName>
    <definedName name="SGA_Y4dms">#REF!</definedName>
    <definedName name="SGA_Y4suc">#REF!</definedName>
    <definedName name="SGA_Y5dms">#REF!</definedName>
    <definedName name="SGA_Y5suc">#REF!</definedName>
    <definedName name="sgadg" localSheetId="73" hidden="1">{"Pound Sterling",#N/A,TRUE,"PPD";"Pound Sterling",#N/A,TRUE,"Anaquest";"Pound Sterling",#N/A,TRUE,"Delta";"Pound Sterling",#N/A,TRUE,"INO"}</definedName>
    <definedName name="sgadg" hidden="1">{"Pound Sterling",#N/A,TRUE,"PPD";"Pound Sterling",#N/A,TRUE,"Anaquest";"Pound Sterling",#N/A,TRUE,"Delta";"Pound Sterling",#N/A,TRUE,"INO"}</definedName>
    <definedName name="sgadgd" localSheetId="73" hidden="1">{"US Dollars",#N/A,TRUE,"PPD";"US Dollar",#N/A,TRUE,"Anaquest";"US Dollar",#N/A,TRUE,"Delta";"US Dollar",#N/A,TRUE,"INO"}</definedName>
    <definedName name="sgadgd" hidden="1">{"US Dollars",#N/A,TRUE,"PPD";"US Dollar",#N/A,TRUE,"Anaquest";"US Dollar",#N/A,TRUE,"Delta";"US Dollar",#N/A,TRUE,"INO"}</definedName>
    <definedName name="sgaergwe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aergwe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DEHR" localSheetId="73" hidden="1">{#N/A,#N/A,FALSE,"Calculator"}</definedName>
    <definedName name="SGDEHR" hidden="1">{#N/A,#N/A,FALSE,"Calculator"}</definedName>
    <definedName name="sgdg" localSheetId="73" hidden="1">{#N/A,#N/A,FALSE,"Calc";#N/A,#N/A,FALSE,"Sensitivity";#N/A,#N/A,FALSE,"LT Earn.Dil.";#N/A,#N/A,FALSE,"Dil. AVP"}</definedName>
    <definedName name="sgdg" hidden="1">{#N/A,#N/A,FALSE,"Calc";#N/A,#N/A,FALSE,"Sensitivity";#N/A,#N/A,FALSE,"LT Earn.Dil.";#N/A,#N/A,FALSE,"Dil. AVP"}</definedName>
    <definedName name="sgdhetrhn" localSheetId="73" hidden="1">{#N/A,#N/A,FALSE,"Actual";#N/A,#N/A,FALSE,"Management Report 2";#N/A,#N/A,FALSE,"Management Report 3";#N/A,#N/A,FALSE,"Ergebnis";#N/A,#N/A,FALSE,"Summary";#N/A,#N/A,FALSE,"Konrzern";#N/A,#N/A,FALSE,"Abweichung Budget-Actuell"}</definedName>
    <definedName name="sgdhetrhn" hidden="1">{#N/A,#N/A,FALSE,"Actual";#N/A,#N/A,FALSE,"Management Report 2";#N/A,#N/A,FALSE,"Management Report 3";#N/A,#N/A,FALSE,"Ergebnis";#N/A,#N/A,FALSE,"Summary";#N/A,#N/A,FALSE,"Konrzern";#N/A,#N/A,FALSE,"Abweichung Budget-Actuell"}</definedName>
    <definedName name="Sgdtrehethh" localSheetId="73" hidden="1">{#N/A,#N/A,FALSE,"Calculator"}</definedName>
    <definedName name="Sgdtrehethh" hidden="1">{#N/A,#N/A,FALSE,"Calculator"}</definedName>
    <definedName name="sgegeg" localSheetId="73" hidden="1">{"Pound Sterling",#N/A,TRUE,"PPD";"Pound Sterling",#N/A,TRUE,"Anaquest";"Pound Sterling",#N/A,TRUE,"Delta";"Pound Sterling",#N/A,TRUE,"INO"}</definedName>
    <definedName name="sgegeg" hidden="1">{"Pound Sterling",#N/A,TRUE,"PPD";"Pound Sterling",#N/A,TRUE,"Anaquest";"Pound Sterling",#N/A,TRUE,"Delta";"Pound Sterling",#N/A,TRUE,"INO"}</definedName>
    <definedName name="sgerghbethqbr" localSheetId="73" hidden="1">{#N/A,#N/A,FALSE,"Calculator"}</definedName>
    <definedName name="sgerghbethqbr" hidden="1">{#N/A,#N/A,FALSE,"Calculator"}</definedName>
    <definedName name="SGERHEH" localSheetId="73">{"Book1","DOC&amp;DWG.xls"}</definedName>
    <definedName name="SGERHEH">{"Book1","DOC&amp;DWG.xls"}</definedName>
    <definedName name="SGerHETRH" localSheetId="73" hidden="1">{#N/A,#N/A,FALSE,"Actual";#N/A,#N/A,FALSE,"Management Report 2";#N/A,#N/A,FALSE,"Management Report 3";#N/A,#N/A,FALSE,"Ergebnis";#N/A,#N/A,FALSE,"Summary";#N/A,#N/A,FALSE,"Konrzern";#N/A,#N/A,FALSE,"Abweichung Budget-Actuell"}</definedName>
    <definedName name="SGerHETRH" hidden="1">{#N/A,#N/A,FALSE,"Actual";#N/A,#N/A,FALSE,"Management Report 2";#N/A,#N/A,FALSE,"Management Report 3";#N/A,#N/A,FALSE,"Ergebnis";#N/A,#N/A,FALSE,"Summary";#N/A,#N/A,FALSE,"Konrzern";#N/A,#N/A,FALSE,"Abweichung Budget-Actuell"}</definedName>
    <definedName name="sgeseg" localSheetId="73" hidden="1">{"US Dollars",#N/A,TRUE,"PPD";"US Dollar",#N/A,TRUE,"Anaquest";"US Dollar",#N/A,TRUE,"Delta";"US Dollar",#N/A,TRUE,"INO"}</definedName>
    <definedName name="sgeseg" hidden="1">{"US Dollars",#N/A,TRUE,"PPD";"US Dollar",#N/A,TRUE,"Anaquest";"US Dollar",#N/A,TRUE,"Delta";"US Dollar",#N/A,TRUE,"INO"}</definedName>
    <definedName name="sgfdhrrethn" localSheetId="73" hidden="1">{#N/A,#N/A,FALSE,"Actual";#N/A,#N/A,FALSE,"Management Report 2";#N/A,#N/A,FALSE,"Management Report 3";#N/A,#N/A,FALSE,"Ergebnis";#N/A,#N/A,FALSE,"Summary";#N/A,#N/A,FALSE,"Konrzern";#N/A,#N/A,FALSE,"Abweichung Budget-Actuell"}</definedName>
    <definedName name="sgfdhrrethn" hidden="1">{#N/A,#N/A,FALSE,"Actual";#N/A,#N/A,FALSE,"Management Report 2";#N/A,#N/A,FALSE,"Management Report 3";#N/A,#N/A,FALSE,"Ergebnis";#N/A,#N/A,FALSE,"Summary";#N/A,#N/A,FALSE,"Konrzern";#N/A,#N/A,FALSE,"Abweichung Budget-Actuell"}</definedName>
    <definedName name="sgherhe" localSheetId="73" hidden="1">{"Sum WW A",#N/A,FALSE,"FY95SLS";"Sum WW B",#N/A,FALSE,"FY95SLS";"Sum US A",#N/A,FALSE,"FY95SLS";"Sum US B",#N/A,FALSE,"FY95SLS";"Sum US Bocg",#N/A,FALSE,"FY95SLS";"Sum Can A",#N/A,FALSE,"FY95SLS";"Sum Can B",#N/A,FALSE,"FY95SLS";"Sum Europe",#N/A,FALSE,"FY95SLS";"Sum Row",#N/A,FALSE,"FY95SLS"}</definedName>
    <definedName name="sgherhe" hidden="1">{"Sum WW A",#N/A,FALSE,"FY95SLS";"Sum WW B",#N/A,FALSE,"FY95SLS";"Sum US A",#N/A,FALSE,"FY95SLS";"Sum US B",#N/A,FALSE,"FY95SLS";"Sum US Bocg",#N/A,FALSE,"FY95SLS";"Sum Can A",#N/A,FALSE,"FY95SLS";"Sum Can B",#N/A,FALSE,"FY95SLS";"Sum Europe",#N/A,FALSE,"FY95SLS";"Sum Row",#N/A,FALSE,"FY95SLS"}</definedName>
    <definedName name="sghser" localSheetId="73" hidden="1">{"US Dollars",#N/A,TRUE,"PPD";"US Dollar",#N/A,TRUE,"Anaquest";"US Dollar",#N/A,TRUE,"Delta";"US Dollar",#N/A,TRUE,"INO"}</definedName>
    <definedName name="sghser" hidden="1">{"US Dollars",#N/A,TRUE,"PPD";"US Dollar",#N/A,TRUE,"Anaquest";"US Dollar",#N/A,TRUE,"Delta";"US Dollar",#N/A,TRUE,"INO"}</definedName>
    <definedName name="sghsfh" localSheetId="73" hidden="1">{"Pound Sterling",#N/A,TRUE,"PPD";"Pound Sterling",#N/A,TRUE,"Anaquest";"Pound Sterling",#N/A,TRUE,"Delta";"Pound Sterling",#N/A,TRUE,"INO"}</definedName>
    <definedName name="sghsfh" hidden="1">{"Pound Sterling",#N/A,TRUE,"PPD";"Pound Sterling",#N/A,TRUE,"Anaquest";"Pound Sterling",#N/A,TRUE,"Delta";"Pound Sterling",#N/A,TRUE,"INO"}</definedName>
    <definedName name="sgrhtrh" localSheetId="73" hidden="1">{"Pound Sterling",#N/A,TRUE,"PPD";"Pound Sterling",#N/A,TRUE,"Anaquest";"Pound Sterling",#N/A,TRUE,"Delta";"Pound Sterling",#N/A,TRUE,"INO"}</definedName>
    <definedName name="sgrhtrh" hidden="1">{"Pound Sterling",#N/A,TRUE,"PPD";"Pound Sterling",#N/A,TRUE,"Anaquest";"Pound Sterling",#N/A,TRUE,"Delta";"Pound Sterling",#N/A,TRUE,"INO"}</definedName>
    <definedName name="sgrjsrt" localSheetId="73" hidden="1">{"Pound Sterling",#N/A,TRUE,"PPD";"Pound Sterling",#N/A,TRUE,"Anaquest";"Pound Sterling",#N/A,TRUE,"Delta";"Pound Sterling",#N/A,TRUE,"INO"}</definedName>
    <definedName name="sgrjsrt" hidden="1">{"Pound Sterling",#N/A,TRUE,"PPD";"Pound Sterling",#N/A,TRUE,"Anaquest";"Pound Sterling",#N/A,TRUE,"Delta";"Pound Sterling",#N/A,TRUE,"INO"}</definedName>
    <definedName name="sgsdg"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sdg"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GSrgg" localSheetId="73" hidden="1">{#N/A,#N/A,FALSE,"Calculator"}</definedName>
    <definedName name="SGSrgg" hidden="1">{#N/A,#N/A,FALSE,"Calculator"}</definedName>
    <definedName name="sgsx" localSheetId="73" hidden="1">{"consolidated",#N/A,FALSE,"Sheet1";"cms",#N/A,FALSE,"Sheet1";"fse",#N/A,FALSE,"Sheet1"}</definedName>
    <definedName name="sgsx" hidden="1">{"consolidated",#N/A,FALSE,"Sheet1";"cms",#N/A,FALSE,"Sheet1";"fse",#N/A,FALSE,"Sheet1"}</definedName>
    <definedName name="SGTRHYTR" localSheetId="73" hidden="1">{"Income Page",#N/A,FALSE,"Income";"Quarterly Page",#N/A,FALSE,"Quarterly";"EPS Page",#N/A,FALSE,"EPS";"Cashflow Page",#N/A,FALSE,"CashFlow"}</definedName>
    <definedName name="SGTRHYTR" hidden="1">{"Income Page",#N/A,FALSE,"Income";"Quarterly Page",#N/A,FALSE,"Quarterly";"EPS Page",#N/A,FALSE,"EPS";"Cashflow Page",#N/A,FALSE,"CashFlow"}</definedName>
    <definedName name="SH" localSheetId="73" hidden="1">{#N/A,#N/A,FALSE,"GERAL";#N/A,#N/A,FALSE,"012-96";#N/A,#N/A,FALSE,"018-96";#N/A,#N/A,FALSE,"027-96";#N/A,#N/A,FALSE,"059-96";#N/A,#N/A,FALSE,"076-96";#N/A,#N/A,FALSE,"019-97";#N/A,#N/A,FALSE,"021-97";#N/A,#N/A,FALSE,"022-97";#N/A,#N/A,FALSE,"028-97"}</definedName>
    <definedName name="SH" hidden="1">{#N/A,#N/A,FALSE,"GERAL";#N/A,#N/A,FALSE,"012-96";#N/A,#N/A,FALSE,"018-96";#N/A,#N/A,FALSE,"027-96";#N/A,#N/A,FALSE,"059-96";#N/A,#N/A,FALSE,"076-96";#N/A,#N/A,FALSE,"019-97";#N/A,#N/A,FALSE,"021-97";#N/A,#N/A,FALSE,"022-97";#N/A,#N/A,FALSE,"028-97"}</definedName>
    <definedName name="SH_CKREQ">#REF!</definedName>
    <definedName name="SH_SCHED">#REF!</definedName>
    <definedName name="shaci" localSheetId="73" hidden="1">{#N/A,#N/A,FALSE,"Combo-Ass ";#N/A,#N/A,FALSE,"Combo-AD sum";#N/A,#N/A,FALSE,"Combo-Syn Sens";#N/A,#N/A,FALSE,"Combo-Contr";#N/A,#N/A,FALSE,"Combo-Credit Sum";#N/A,#N/A,FALSE,"Combo-Credit";#N/A,#N/A,FALSE,"Combo-AD";#N/A,#N/A,FALSE,"Combo-AD CF"}</definedName>
    <definedName name="shaci" hidden="1">{#N/A,#N/A,FALSE,"Combo-Ass ";#N/A,#N/A,FALSE,"Combo-AD sum";#N/A,#N/A,FALSE,"Combo-Syn Sens";#N/A,#N/A,FALSE,"Combo-Contr";#N/A,#N/A,FALSE,"Combo-Credit Sum";#N/A,#N/A,FALSE,"Combo-Credit";#N/A,#N/A,FALSE,"Combo-AD";#N/A,#N/A,FALSE,"Combo-AD CF"}</definedName>
    <definedName name="shamrock" localSheetId="73" hidden="1">{#N/A,#N/A,TRUE,"Val - sum";#N/A,#N/A,TRUE,"Val - Sum1";#N/A,#N/A,TRUE,"Val - sum2";#N/A,#N/A,TRUE,"Val - Sum3";#N/A,#N/A,TRUE,"Tar-DCF";#N/A,#N/A,TRUE,"Tar-Val LBO";#N/A,#N/A,TRUE,"Tar-Mult Val"}</definedName>
    <definedName name="shamrock" hidden="1">{#N/A,#N/A,TRUE,"Val - sum";#N/A,#N/A,TRUE,"Val - Sum1";#N/A,#N/A,TRUE,"Val - sum2";#N/A,#N/A,TRUE,"Val - Sum3";#N/A,#N/A,TRUE,"Tar-DCF";#N/A,#N/A,TRUE,"Tar-Val LBO";#N/A,#N/A,TRUE,"Tar-Mult Val"}</definedName>
    <definedName name="share_tog">#REF!</definedName>
    <definedName name="Shared_2">#REF!</definedName>
    <definedName name="ShareholdersEquity">#REF!</definedName>
    <definedName name="shareoutltm" hidden="1">#REF!</definedName>
    <definedName name="sharepriceltm" hidden="1">#REF!</definedName>
    <definedName name="Shares">#REF!</definedName>
    <definedName name="Shares_Issued_Debt">#REF!</definedName>
    <definedName name="Shares_Issued_Option">#REF!</definedName>
    <definedName name="Shares_Issued_Preferred">#REF!</definedName>
    <definedName name="Shares_Out">#REF!</definedName>
    <definedName name="SharesA">#REF!</definedName>
    <definedName name="SharesB">#REF!</definedName>
    <definedName name="SharesFromExercisedOptions">#REF!</definedName>
    <definedName name="SharesFromRedeemedConvertibleDebt">#REF!</definedName>
    <definedName name="SharesFromRedeemedConvertiblePreferred">#REF!</definedName>
    <definedName name="Sharesout">#REF!</definedName>
    <definedName name="SHARESOUTSTANDING" hidden="1">"SHARESOUTSTANDING"</definedName>
    <definedName name="SharesOutstandingBalanceSheet">#REF!</definedName>
    <definedName name="SHCostsFrom">#REF!</definedName>
    <definedName name="SHCostsTo">#REF!</definedName>
    <definedName name="shdfh" localSheetId="73" hidden="1">{"Sum WW A",#N/A,FALSE,"FY95SLS";"Sum WW B",#N/A,FALSE,"FY95SLS";"Sum US A",#N/A,FALSE,"FY95SLS";"Sum US B",#N/A,FALSE,"FY95SLS";"Sum US Bocg",#N/A,FALSE,"FY95SLS";"Sum Can A",#N/A,FALSE,"FY95SLS";"Sum Can B",#N/A,FALSE,"FY95SLS";"Sum Europe",#N/A,FALSE,"FY95SLS";"Sum Row",#N/A,FALSE,"FY95SLS"}</definedName>
    <definedName name="shdfh" hidden="1">{"Sum WW A",#N/A,FALSE,"FY95SLS";"Sum WW B",#N/A,FALSE,"FY95SLS";"Sum US A",#N/A,FALSE,"FY95SLS";"Sum US B",#N/A,FALSE,"FY95SLS";"Sum US Bocg",#N/A,FALSE,"FY95SLS";"Sum Can A",#N/A,FALSE,"FY95SLS";"Sum Can B",#N/A,FALSE,"FY95SLS";"Sum Europe",#N/A,FALSE,"FY95SLS";"Sum Row",#N/A,FALSE,"FY95SLS"}</definedName>
    <definedName name="SHED">#REF!</definedName>
    <definedName name="SHED2">#REF!</definedName>
    <definedName name="shee" localSheetId="73" hidden="1">{#N/A,#N/A,FALSE,"Aging Summary";#N/A,#N/A,FALSE,"Ratio Analysis";#N/A,#N/A,FALSE,"Test 120 Day Accts";#N/A,#N/A,FALSE,"Tickmarks"}</definedName>
    <definedName name="shee" hidden="1">{#N/A,#N/A,FALSE,"Aging Summary";#N/A,#N/A,FALSE,"Ratio Analysis";#N/A,#N/A,FALSE,"Test 120 Day Accts";#N/A,#N/A,FALSE,"Tickmarks"}</definedName>
    <definedName name="SHEET">#REF!</definedName>
    <definedName name="Sheet_1">#REF!</definedName>
    <definedName name="Sheet_2">#REF!</definedName>
    <definedName name="Sheet_3">#REF!</definedName>
    <definedName name="Sheet_4">#REF!</definedName>
    <definedName name="Sheet_5">#REF!</definedName>
    <definedName name="Sheet_Select_Click_ITA2">#REF!</definedName>
    <definedName name="Sheet2_QSRANGE">#REF!</definedName>
    <definedName name="Sheet25_QSRANGE">#REF!</definedName>
    <definedName name="Sheet251_QSRANGE">#REF!</definedName>
    <definedName name="Sheet252_QSRANGE">#REF!</definedName>
    <definedName name="Sheet26_QSRANGE">#REF!</definedName>
    <definedName name="Sheet31_QSRANGE">#REF!</definedName>
    <definedName name="SheetConfig">#REF!</definedName>
    <definedName name="Sheets_Clear_Click">#REF!</definedName>
    <definedName name="Sheets_Clear_Click_ITA2">#REF!</definedName>
    <definedName name="Sheets_Select_Click">#REF!</definedName>
    <definedName name="sheettwo" localSheetId="73" hidden="1">{"'MVS'!$A$5:$O$716"}</definedName>
    <definedName name="sheettwo" hidden="1">{"'MVS'!$A$5:$O$716"}</definedName>
    <definedName name="SheetType" hidden="1">#REF!</definedName>
    <definedName name="shelly" localSheetId="73" hidden="1">{#N/A,#N/A,FALSE,"TOTFINAL";#N/A,#N/A,FALSE,"FINPLAN";#N/A,#N/A,FALSE,"TOTMOTADJ";#N/A,#N/A,FALSE,"tieEQ";#N/A,#N/A,FALSE,"G";#N/A,#N/A,FALSE,"ELIMS";#N/A,#N/A,FALSE,"NEXTEL ADJ";#N/A,#N/A,FALSE,"MIMS";#N/A,#N/A,FALSE,"LMPS";#N/A,#N/A,FALSE,"CNSS";#N/A,#N/A,FALSE,"CSS";#N/A,#N/A,FALSE,"MCG";#N/A,#N/A,FALSE,"AECS";#N/A,#N/A,FALSE,"SPS";#N/A,#N/A,FALSE,"CORP"}</definedName>
    <definedName name="shelly" hidden="1">{#N/A,#N/A,FALSE,"TOTFINAL";#N/A,#N/A,FALSE,"FINPLAN";#N/A,#N/A,FALSE,"TOTMOTADJ";#N/A,#N/A,FALSE,"tieEQ";#N/A,#N/A,FALSE,"G";#N/A,#N/A,FALSE,"ELIMS";#N/A,#N/A,FALSE,"NEXTEL ADJ";#N/A,#N/A,FALSE,"MIMS";#N/A,#N/A,FALSE,"LMPS";#N/A,#N/A,FALSE,"CNSS";#N/A,#N/A,FALSE,"CSS";#N/A,#N/A,FALSE,"MCG";#N/A,#N/A,FALSE,"AECS";#N/A,#N/A,FALSE,"SPS";#N/A,#N/A,FALSE,"CORP"}</definedName>
    <definedName name="SHIPPING">#REF!</definedName>
    <definedName name="Shit" localSheetId="73" hidden="1">{#N/A,#N/A,FALSE,"Aging Summary";#N/A,#N/A,FALSE,"Ratio Analysis";#N/A,#N/A,FALSE,"Test 120 Day Accts";#N/A,#N/A,FALSE,"Tickmarks"}</definedName>
    <definedName name="Shit" hidden="1">{#N/A,#N/A,FALSE,"Aging Summary";#N/A,#N/A,FALSE,"Ratio Analysis";#N/A,#N/A,FALSE,"Test 120 Day Accts";#N/A,#N/A,FALSE,"Tickmarks"}</definedName>
    <definedName name="shithead" hidden="1">#REF!</definedName>
    <definedName name="SHORT_TERM_INVEST" hidden="1">"SHORT_TERM_INVEST"</definedName>
    <definedName name="ShortTermDebt">#REF!</definedName>
    <definedName name="shos">#REF!</definedName>
    <definedName name="Show.Date" localSheetId="73">IF(#REF!&lt;&gt;"",DATE(YEAR(First_payment_due),MONTH(First_payment_due)+(#REF!-1)*12/Payments_per_year,DAY(First_payment_due)),"")</definedName>
    <definedName name="Show.Date">IF(#REF!&lt;&gt;"",DATE(YEAR(First_payment_due),MONTH(First_payment_due)+(#REF!-1)*12/Payments_per_year,DAY(First_payment_due)),"")</definedName>
    <definedName name="SHR_OUT">#REF!</definedName>
    <definedName name="SHReimbursementsFrom">#REF!</definedName>
    <definedName name="SHReimbursementsTo">#REF!</definedName>
    <definedName name="shr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rsdh" localSheetId="73" hidden="1">{"Units A",#N/A,FALSE,"FY95SLS";"Units B",#N/A,FALSE,"FY95SLS"}</definedName>
    <definedName name="shrsdh" hidden="1">{"Units A",#N/A,FALSE,"FY95SLS";"Units B",#N/A,FALSE,"FY95SLS"}</definedName>
    <definedName name="shsgr" localSheetId="73" hidden="1">{"Units A",#N/A,FALSE,"FY95SLS";"Units B",#N/A,FALSE,"FY95SLS"}</definedName>
    <definedName name="shsgr" hidden="1">{"Units A",#N/A,FALSE,"FY95SLS";"Units B",#N/A,FALSE,"FY95SLS"}</definedName>
    <definedName name="shsr" localSheetId="73" hidden="1">{"Units A",#N/A,FALSE,"FY95SLS";"Units B",#N/A,FALSE,"FY95SLS"}</definedName>
    <definedName name="shsr" hidden="1">{"Units A",#N/A,FALSE,"FY95SLS";"Units B",#N/A,FALSE,"FY95SLS"}</definedName>
    <definedName name="shtdes1">#REF!</definedName>
    <definedName name="shwthw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hwthw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i" localSheetId="73" hidden="1">{#N/A,#N/A,FALSE,"GERAL";#N/A,#N/A,FALSE,"012-96";#N/A,#N/A,FALSE,"018-96";#N/A,#N/A,FALSE,"027-96";#N/A,#N/A,FALSE,"059-96";#N/A,#N/A,FALSE,"076-96";#N/A,#N/A,FALSE,"019-97";#N/A,#N/A,FALSE,"021-97";#N/A,#N/A,FALSE,"022-97";#N/A,#N/A,FALSE,"028-97"}</definedName>
    <definedName name="Si" hidden="1">{#N/A,#N/A,FALSE,"GERAL";#N/A,#N/A,FALSE,"012-96";#N/A,#N/A,FALSE,"018-96";#N/A,#N/A,FALSE,"027-96";#N/A,#N/A,FALSE,"059-96";#N/A,#N/A,FALSE,"076-96";#N/A,#N/A,FALSE,"019-97";#N/A,#N/A,FALSE,"021-97";#N/A,#N/A,FALSE,"022-97";#N/A,#N/A,FALSE,"028-97"}</definedName>
    <definedName name="Siemens" localSheetId="73" hidden="1">{"'comite'!$A$9:$G$44","'comite'!$A$1:$G$6"}</definedName>
    <definedName name="Siemens" hidden="1">{"'comite'!$A$9:$G$44","'comite'!$A$1:$G$6"}</definedName>
    <definedName name="Sierra_Real">#REF!</definedName>
    <definedName name="Single_Report__A_1__AA_119_EDW_LastRun" hidden="1">#REF!</definedName>
    <definedName name="Single_Report__A_1__AA_31_EDW_LastRun" hidden="1">#REF!</definedName>
    <definedName name="Single_Report__A_1__BG_34_EDW_LastRun" hidden="1">#REF!</definedName>
    <definedName name="Single_Report__A_1__BJ_20_EDW_LastRun" hidden="1">#REF!</definedName>
    <definedName name="Single_Report__A_1__BJ_300_EDW_LastRun" hidden="1">#REF!</definedName>
    <definedName name="Single_Report__A_1__BK_396_EDW_LastRun" hidden="1">#REF!</definedName>
    <definedName name="Single_Report__A_1__BM_119_EDW_LastRun" hidden="1">#REF!</definedName>
    <definedName name="Single_Report__A_1__BM_185_EDW_LastRun" hidden="1">#REF!</definedName>
    <definedName name="Single_Report__A_1__BN_54_EDW_LastRun" hidden="1">#REF!</definedName>
    <definedName name="Single_Report__A_1__BQ_15_EDW_LastRun" hidden="1">#REF!</definedName>
    <definedName name="Single_Report__A_1__DJ_16_EDW_LastRun" hidden="1">#REF!</definedName>
    <definedName name="Single_Report__A_1__F_25_EDW_LastRun" hidden="1">#REF!</definedName>
    <definedName name="Single_Report__A_1__H_14_EDW_LastRun" hidden="1">#REF!</definedName>
    <definedName name="Single_Report__A_1__I_15_EDW_LastRun" hidden="1">#REF!</definedName>
    <definedName name="Single_Report__A_1__I_364_EDW_LastRun" hidden="1">#REF!</definedName>
    <definedName name="Single_Report__A_1__J_364_EDW_LastRun" hidden="1">#REF!</definedName>
    <definedName name="Single_Report__A_1__K_32_EDW_LastRun" hidden="1">#REF!</definedName>
    <definedName name="Single_Report__A_1__K_347_EDW_LastRun" hidden="1">#REF!</definedName>
    <definedName name="Single_Report__A_1__N_364_EDW_LastRun" hidden="1">#REF!</definedName>
    <definedName name="Single_Report__A_1__U_14_EDW_LastRun" hidden="1">#REF!</definedName>
    <definedName name="Single_Report__A_1__X_18_EDW_LastRun" hidden="1">#REF!</definedName>
    <definedName name="Single_Report__A_1__Y_185_EDW_LastRun" hidden="1">#REF!</definedName>
    <definedName name="Single_Report__A_1__Y_42_EDW_LastRun" hidden="1">#REF!</definedName>
    <definedName name="Single_Report__A_2__F_27_EDW_LastRun" hidden="1">#REF!</definedName>
    <definedName name="Single_Report__A_2__H_30_EDW_LastRun" hidden="1">#REF!</definedName>
    <definedName name="Single_Report__A_42__BG_54_EDW_LastRun" hidden="1">#REF!</definedName>
    <definedName name="Single_Report__B_1__H_89_EDW_LastRun" hidden="1">#REF!</definedName>
    <definedName name="Single_Report__B_1__J_68_EDW_LastRun" hidden="1">#REF!</definedName>
    <definedName name="Single_Report__B_1__K_80_EDW_LastRun" hidden="1">#REF!</definedName>
    <definedName name="Single_Report__K_1__P_305_EDW_LastRun" hidden="1">#REF!</definedName>
    <definedName name="Site_Inspectors">#REF!</definedName>
    <definedName name="six" hidden="1">#REF!</definedName>
    <definedName name="Sizing_Case">#REF!</definedName>
    <definedName name="sjfj" localSheetId="73" hidden="1">{"Sum WW A",#N/A,FALSE,"FY95SLS";"Sum WW B",#N/A,FALSE,"FY95SLS";"Sum US A",#N/A,FALSE,"FY95SLS";"Sum US B",#N/A,FALSE,"FY95SLS";"Sum US Bocg",#N/A,FALSE,"FY95SLS";"Sum Can A",#N/A,FALSE,"FY95SLS";"Sum Can B",#N/A,FALSE,"FY95SLS";"Sum Europe",#N/A,FALSE,"FY95SLS";"Sum Row",#N/A,FALSE,"FY95SLS"}</definedName>
    <definedName name="sjfj" hidden="1">{"Sum WW A",#N/A,FALSE,"FY95SLS";"Sum WW B",#N/A,FALSE,"FY95SLS";"Sum US A",#N/A,FALSE,"FY95SLS";"Sum US B",#N/A,FALSE,"FY95SLS";"Sum US Bocg",#N/A,FALSE,"FY95SLS";"Sum Can A",#N/A,FALSE,"FY95SLS";"Sum Can B",#N/A,FALSE,"FY95SLS";"Sum Europe",#N/A,FALSE,"FY95SLS";"Sum Row",#N/A,FALSE,"FY95SLS"}</definedName>
    <definedName name="sjtsrj" localSheetId="73" hidden="1">{"Sum WW A",#N/A,FALSE,"FY95SLS";"Sum WW B",#N/A,FALSE,"FY95SLS";"Sum US A",#N/A,FALSE,"FY95SLS";"Sum US B",#N/A,FALSE,"FY95SLS";"Sum US Bocg",#N/A,FALSE,"FY95SLS";"Sum Can A",#N/A,FALSE,"FY95SLS";"Sum Can B",#N/A,FALSE,"FY95SLS";"Sum Europe",#N/A,FALSE,"FY95SLS";"Sum Row",#N/A,FALSE,"FY95SLS"}</definedName>
    <definedName name="sjtsrj" hidden="1">{"Sum WW A",#N/A,FALSE,"FY95SLS";"Sum WW B",#N/A,FALSE,"FY95SLS";"Sum US A",#N/A,FALSE,"FY95SLS";"Sum US B",#N/A,FALSE,"FY95SLS";"Sum US Bocg",#N/A,FALSE,"FY95SLS";"Sum Can A",#N/A,FALSE,"FY95SLS";"Sum Can B",#N/A,FALSE,"FY95SLS";"Sum Europe",#N/A,FALSE,"FY95SLS";"Sum Row",#N/A,FALSE,"FY95SLS"}</definedName>
    <definedName name="sk" hidden="1">"1, 3, 1, False, 2, False, False, , 0, False, True, 3, 2"</definedName>
    <definedName name="SKDFJLK" localSheetId="73" hidden="1">{"MDS BUDGET ASSUMPTIONS",#N/A,FALSE,"MDS 97";"MDS MAJOR EXP",#N/A,FALSE,"MDS 97";"SCH100 MDS",#N/A,FALSE,"MDS 97"}</definedName>
    <definedName name="SKDFJLK" hidden="1">{"MDS BUDGET ASSUMPTIONS",#N/A,FALSE,"MDS 97";"MDS MAJOR EXP",#N/A,FALSE,"MDS 97";"SCH100 MDS",#N/A,FALSE,"MDS 97"}</definedName>
    <definedName name="SKULookup">#REF!</definedName>
    <definedName name="slb">#REF!</definedName>
    <definedName name="SLD">#REF!</definedName>
    <definedName name="SleepmasterIncome" localSheetId="73"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VIN" localSheetId="7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G4_1" localSheetId="73" hidden="1">{"'status'!$B$2:$H$15"}</definedName>
    <definedName name="SLG4_1" hidden="1">{"'status'!$B$2:$H$15"}</definedName>
    <definedName name="SLN">#REF!</definedName>
    <definedName name="slot1">#REF!</definedName>
    <definedName name="slot10_2">#REF!</definedName>
    <definedName name="slot10_3">#REF!</definedName>
    <definedName name="slot2">#REF!</definedName>
    <definedName name="slot3">#REF!</definedName>
    <definedName name="slot3_2">#REF!</definedName>
    <definedName name="slot3_3">#REF!</definedName>
    <definedName name="slot4">#REF!</definedName>
    <definedName name="slot4_2">#REF!</definedName>
    <definedName name="slot4_3">#REF!</definedName>
    <definedName name="slot5">#REF!</definedName>
    <definedName name="slot5_2">#REF!</definedName>
    <definedName name="slot5_3">#REF!</definedName>
    <definedName name="slot6">#REF!</definedName>
    <definedName name="slot6_2">#REF!</definedName>
    <definedName name="slot6_3">#REF!</definedName>
    <definedName name="slot7">#REF!</definedName>
    <definedName name="slot7_2">#REF!</definedName>
    <definedName name="slot7_3">#REF!</definedName>
    <definedName name="slot8">#REF!</definedName>
    <definedName name="slot8_2">#REF!</definedName>
    <definedName name="slot8_3">#REF!</definedName>
    <definedName name="slot9">#REF!</definedName>
    <definedName name="slot9_2">#REF!</definedName>
    <definedName name="slot9_3">#REF!</definedName>
    <definedName name="SLTax">#REF!</definedName>
    <definedName name="SM">#REF!</definedName>
    <definedName name="Software_License">#REF!</definedName>
    <definedName name="Software_License_Exp">#REF!</definedName>
    <definedName name="solo" localSheetId="73" hidden="1">{#N/A,#N/A,FALSE,"Cover";"Bal 1",#N/A,FALSE,"Balance Sheet";"Inc 1",#N/A,FALSE,"Income Statement";"CF 1",#N/A,FALSE,"Cashflow";"Bal 2",#N/A,FALSE,"Balance Sheet";"Inc 2",#N/A,FALSE,"Income Statement";"CF 2",#N/A,FALSE,"Cashflow";"Other 1",#N/A,FALSE,"Additional Info"}</definedName>
    <definedName name="solo" hidden="1">{#N/A,#N/A,FALSE,"Cover";"Bal 1",#N/A,FALSE,"Balance Sheet";"Inc 1",#N/A,FALSE,"Income Statement";"CF 1",#N/A,FALSE,"Cashflow";"Bal 2",#N/A,FALSE,"Balance Sheet";"Inc 2",#N/A,FALSE,"Income Statement";"CF 2",#N/A,FALSE,"Cashflow";"Other 1",#N/A,FALSE,"Additional Info"}</definedName>
    <definedName name="solver_adj" hidden="1">#REF!</definedName>
    <definedName name="solver_cvg" hidden="1">0.001</definedName>
    <definedName name="solver_drv" hidden="1">1</definedName>
    <definedName name="solver_est" hidden="1">1</definedName>
    <definedName name="solver_itr" hidden="1">100</definedName>
    <definedName name="solver_lhs1" hidden="1">#REF!</definedName>
    <definedName name="solver_lhs10" hidden="1">#REF!</definedName>
    <definedName name="solver_lhs11" hidden="1">#REF!</definedName>
    <definedName name="solver_lhs2" hidden="1">#REF!</definedName>
    <definedName name="solver_lhs3" hidden="1">#REF!</definedName>
    <definedName name="solver_lhs4" hidden="1">#REF!</definedName>
    <definedName name="solver_lhs5" hidden="1">#REF!</definedName>
    <definedName name="solver_lhs6" hidden="1">#REF!</definedName>
    <definedName name="solver_lhs7" hidden="1">#REF!</definedName>
    <definedName name="solver_lhs8" hidden="1">#REF!</definedName>
    <definedName name="solver_lhs9" hidden="1">#REF!</definedName>
    <definedName name="solver_lin" hidden="1">0</definedName>
    <definedName name="solver_neg" hidden="1">2</definedName>
    <definedName name="solver_ntri" hidden="1">1000</definedName>
    <definedName name="solver_num" hidden="1">0</definedName>
    <definedName name="solver_nwt" hidden="1">1</definedName>
    <definedName name="solver_opt" hidden="1">#REF!</definedName>
    <definedName name="solver_pre" hidden="1">0.000001</definedName>
    <definedName name="solver_rel1" hidden="1">1</definedName>
    <definedName name="solver_rel10" hidden="1">1</definedName>
    <definedName name="solver_rel11" hidden="1">1</definedName>
    <definedName name="solver_rel12" hidden="1">3</definedName>
    <definedName name="solver_rel13" hidden="1">3</definedName>
    <definedName name="solver_rel14" hidden="1">3</definedName>
    <definedName name="solver_rel15" hidden="1">1</definedName>
    <definedName name="solver_rel16" hidden="1">3</definedName>
    <definedName name="solver_rel17" hidden="1">3</definedName>
    <definedName name="solver_rel18" hidden="1">3</definedName>
    <definedName name="solver_rel19" hidden="1">1</definedName>
    <definedName name="solver_rel2" hidden="1">1</definedName>
    <definedName name="solver_rel20" hidden="1">3</definedName>
    <definedName name="solver_rel21" hidden="1">3</definedName>
    <definedName name="solver_rel22" hidden="1">3</definedName>
    <definedName name="solver_rel23" hidden="1">1</definedName>
    <definedName name="solver_rel24" hidden="1">3</definedName>
    <definedName name="solver_rel25" hidden="1">1</definedName>
    <definedName name="solver_rel26" hidden="1">3</definedName>
    <definedName name="solver_rel27" hidden="1">1</definedName>
    <definedName name="solver_rel28" hidden="1">3</definedName>
    <definedName name="solver_rel29" hidden="1">1</definedName>
    <definedName name="solver_rel3" hidden="1">1</definedName>
    <definedName name="solver_rel30" hidden="1">3</definedName>
    <definedName name="solver_rel31" hidden="1">1</definedName>
    <definedName name="solver_rel32" hidden="1">3</definedName>
    <definedName name="solver_rel33" hidden="1">1</definedName>
    <definedName name="solver_rel34" hidden="1">3</definedName>
    <definedName name="solver_rel35" hidden="1">3</definedName>
    <definedName name="solver_rel36" hidden="1">3</definedName>
    <definedName name="solver_rel37" hidden="1">3</definedName>
    <definedName name="solver_rel38" hidden="1">3</definedName>
    <definedName name="solver_rel39" hidden="1">3</definedName>
    <definedName name="solver_rel4" hidden="1">1</definedName>
    <definedName name="solver_rel40" hidden="1">3</definedName>
    <definedName name="solver_rel41" hidden="1">2</definedName>
    <definedName name="solver_rel42" hidden="1">2</definedName>
    <definedName name="solver_rel43" hidden="1">2</definedName>
    <definedName name="solver_rel44" hidden="1">2</definedName>
    <definedName name="solver_rel45" hidden="1">2</definedName>
    <definedName name="solver_rel46" hidden="1">5</definedName>
    <definedName name="solver_rel47" hidden="1">5</definedName>
    <definedName name="solver_rel48" hidden="1">5</definedName>
    <definedName name="solver_rel49" hidden="1">5</definedName>
    <definedName name="solver_rel5" hidden="1">1</definedName>
    <definedName name="solver_rel50" hidden="1">5</definedName>
    <definedName name="solver_rel51" hidden="1">5</definedName>
    <definedName name="solver_rel52" hidden="1">5</definedName>
    <definedName name="solver_rel53" hidden="1">5</definedName>
    <definedName name="solver_rel54" hidden="1">5</definedName>
    <definedName name="solver_rel55" hidden="1">5</definedName>
    <definedName name="solver_rel56" hidden="1">5</definedName>
    <definedName name="solver_rel57" hidden="1">5</definedName>
    <definedName name="solver_rel58" hidden="1">5</definedName>
    <definedName name="solver_rel59" hidden="1">5</definedName>
    <definedName name="solver_rel6" hidden="1">1</definedName>
    <definedName name="solver_rel60" hidden="1">5</definedName>
    <definedName name="solver_rel61" hidden="1">5</definedName>
    <definedName name="solver_rel62" hidden="1">5</definedName>
    <definedName name="solver_rel63" hidden="1">5</definedName>
    <definedName name="solver_rel64" hidden="1">5</definedName>
    <definedName name="solver_rel65" hidden="1">5</definedName>
    <definedName name="solver_rel66" hidden="1">5</definedName>
    <definedName name="solver_rel67" hidden="1">1</definedName>
    <definedName name="solver_rel68" hidden="1">5</definedName>
    <definedName name="solver_rel69" hidden="1">5</definedName>
    <definedName name="solver_rel7" hidden="1">1</definedName>
    <definedName name="solver_rel70" hidden="1">5</definedName>
    <definedName name="solver_rel71" hidden="1">5</definedName>
    <definedName name="solver_rel72" hidden="1">5</definedName>
    <definedName name="solver_rel73" hidden="1">5</definedName>
    <definedName name="solver_rel74" hidden="1">5</definedName>
    <definedName name="solver_rel75" hidden="1">5</definedName>
    <definedName name="solver_rel76" hidden="1">5</definedName>
    <definedName name="solver_rel77" hidden="1">5</definedName>
    <definedName name="solver_rel78" hidden="1">5</definedName>
    <definedName name="solver_rel79" hidden="1">5</definedName>
    <definedName name="solver_rel8" hidden="1">1</definedName>
    <definedName name="solver_rel80" hidden="1">5</definedName>
    <definedName name="solver_rel81" hidden="1">5</definedName>
    <definedName name="solver_rel82" hidden="1">5</definedName>
    <definedName name="solver_rel83" hidden="1">5</definedName>
    <definedName name="solver_rel84" hidden="1">5</definedName>
    <definedName name="solver_rel85" hidden="1">5</definedName>
    <definedName name="solver_rel86" hidden="1">5</definedName>
    <definedName name="solver_rel87" hidden="1">5</definedName>
    <definedName name="solver_rel88" hidden="1">5</definedName>
    <definedName name="solver_rel9" hidden="1">1</definedName>
    <definedName name="solver_rhs1" hidden="1">(#REF!+#REF!)*#REF!</definedName>
    <definedName name="solver_rhs10" hidden="1">(#REF!+#REF!)*#REF!</definedName>
    <definedName name="solver_rhs11" hidden="1">(#REF!+#REF!)*#REF!</definedName>
    <definedName name="solver_rhs12" hidden="1">0.15</definedName>
    <definedName name="solver_rhs13" hidden="1">0.15</definedName>
    <definedName name="solver_rhs14" hidden="1">0.15</definedName>
    <definedName name="solver_rhs15" hidden="1">0.25</definedName>
    <definedName name="solver_rhs16" hidden="1">0.15</definedName>
    <definedName name="solver_rhs17" hidden="1">0.15</definedName>
    <definedName name="solver_rhs18" hidden="1">0.15</definedName>
    <definedName name="solver_rhs19" hidden="1">0.25</definedName>
    <definedName name="solver_rhs2" hidden="1">(#REF!+#REF!)*#REF!</definedName>
    <definedName name="solver_rhs20" hidden="1">0.15</definedName>
    <definedName name="solver_rhs21" hidden="1">0.15</definedName>
    <definedName name="solver_rhs22" hidden="1">0.15</definedName>
    <definedName name="solver_rhs23" hidden="1">0.25</definedName>
    <definedName name="solver_rhs24" hidden="1">0.15</definedName>
    <definedName name="solver_rhs25" hidden="1">950</definedName>
    <definedName name="solver_rhs26" hidden="1">-950</definedName>
    <definedName name="solver_rhs27" hidden="1">950</definedName>
    <definedName name="solver_rhs28" hidden="1">-950</definedName>
    <definedName name="solver_rhs29" hidden="1">950</definedName>
    <definedName name="solver_rhs3" hidden="1">(#REF!+#REF!)*#REF!</definedName>
    <definedName name="solver_rhs30" hidden="1">-950</definedName>
    <definedName name="solver_rhs31" hidden="1">950</definedName>
    <definedName name="solver_rhs32" hidden="1">-950</definedName>
    <definedName name="solver_rhs33" hidden="1">950</definedName>
    <definedName name="solver_rhs34" hidden="1">0</definedName>
    <definedName name="solver_rhs35" hidden="1">0</definedName>
    <definedName name="solver_rhs36" hidden="1">0</definedName>
    <definedName name="solver_rhs37" hidden="1">0</definedName>
    <definedName name="solver_rhs38" hidden="1">0</definedName>
    <definedName name="solver_rhs39" hidden="1">0</definedName>
    <definedName name="solver_rhs4" hidden="1">(#REF!+#REF!)*#REF!</definedName>
    <definedName name="solver_rhs40" hidden="1">0</definedName>
    <definedName name="solver_rhs41" hidden="1">TRUE</definedName>
    <definedName name="solver_rhs42" hidden="1">TRUE</definedName>
    <definedName name="solver_rhs43" hidden="1">TRUE</definedName>
    <definedName name="solver_rhs44" hidden="1">TRUE</definedName>
    <definedName name="solver_rhs45" hidden="1">TRUE</definedName>
    <definedName name="solver_rhs46" localSheetId="73" hidden="1">binary</definedName>
    <definedName name="solver_rhs46" localSheetId="5" hidden="1">binary</definedName>
    <definedName name="solver_rhs46" hidden="1">binary</definedName>
    <definedName name="solver_rhs47" localSheetId="73" hidden="1">binary</definedName>
    <definedName name="solver_rhs47" localSheetId="5" hidden="1">binary</definedName>
    <definedName name="solver_rhs47" hidden="1">binary</definedName>
    <definedName name="solver_rhs48" localSheetId="73" hidden="1">binary</definedName>
    <definedName name="solver_rhs48" localSheetId="5" hidden="1">binary</definedName>
    <definedName name="solver_rhs48" hidden="1">binary</definedName>
    <definedName name="solver_rhs49" localSheetId="73" hidden="1">binary</definedName>
    <definedName name="solver_rhs49" localSheetId="5" hidden="1">binary</definedName>
    <definedName name="solver_rhs49" hidden="1">binary</definedName>
    <definedName name="solver_rhs5" hidden="1">(#REF!+#REF!)*#REF!</definedName>
    <definedName name="solver_rhs50" localSheetId="73" hidden="1">binary</definedName>
    <definedName name="solver_rhs50" localSheetId="5" hidden="1">binary</definedName>
    <definedName name="solver_rhs50" hidden="1">binary</definedName>
    <definedName name="solver_rhs51" localSheetId="73" hidden="1">binary</definedName>
    <definedName name="solver_rhs51" localSheetId="5" hidden="1">binary</definedName>
    <definedName name="solver_rhs51" hidden="1">binary</definedName>
    <definedName name="solver_rhs52" localSheetId="73" hidden="1">binary</definedName>
    <definedName name="solver_rhs52" localSheetId="5" hidden="1">binary</definedName>
    <definedName name="solver_rhs52" hidden="1">binary</definedName>
    <definedName name="solver_rhs53" localSheetId="73" hidden="1">binary</definedName>
    <definedName name="solver_rhs53" localSheetId="5" hidden="1">binary</definedName>
    <definedName name="solver_rhs53" hidden="1">binary</definedName>
    <definedName name="solver_rhs54" localSheetId="73" hidden="1">binary</definedName>
    <definedName name="solver_rhs54" localSheetId="5" hidden="1">binary</definedName>
    <definedName name="solver_rhs54" hidden="1">binary</definedName>
    <definedName name="solver_rhs55" localSheetId="73" hidden="1">binary</definedName>
    <definedName name="solver_rhs55" localSheetId="5" hidden="1">binary</definedName>
    <definedName name="solver_rhs55" hidden="1">binary</definedName>
    <definedName name="solver_rhs56" localSheetId="73" hidden="1">binary</definedName>
    <definedName name="solver_rhs56" localSheetId="5" hidden="1">binary</definedName>
    <definedName name="solver_rhs56" hidden="1">binary</definedName>
    <definedName name="solver_rhs57" localSheetId="73" hidden="1">binary</definedName>
    <definedName name="solver_rhs57" localSheetId="5" hidden="1">binary</definedName>
    <definedName name="solver_rhs57" hidden="1">binary</definedName>
    <definedName name="solver_rhs58" localSheetId="73" hidden="1">binary</definedName>
    <definedName name="solver_rhs58" localSheetId="5" hidden="1">binary</definedName>
    <definedName name="solver_rhs58" hidden="1">binary</definedName>
    <definedName name="solver_rhs59" localSheetId="73" hidden="1">binary</definedName>
    <definedName name="solver_rhs59" localSheetId="5" hidden="1">binary</definedName>
    <definedName name="solver_rhs59" hidden="1">binary</definedName>
    <definedName name="solver_rhs6" hidden="1">(#REF!+#REF!)*#REF!</definedName>
    <definedName name="solver_rhs60" localSheetId="73" hidden="1">binary</definedName>
    <definedName name="solver_rhs60" localSheetId="5" hidden="1">binary</definedName>
    <definedName name="solver_rhs60" hidden="1">binary</definedName>
    <definedName name="solver_rhs61" localSheetId="73" hidden="1">binary</definedName>
    <definedName name="solver_rhs61" localSheetId="5" hidden="1">binary</definedName>
    <definedName name="solver_rhs61" hidden="1">binary</definedName>
    <definedName name="solver_rhs62" localSheetId="73" hidden="1">binary</definedName>
    <definedName name="solver_rhs62" localSheetId="5" hidden="1">binary</definedName>
    <definedName name="solver_rhs62" hidden="1">binary</definedName>
    <definedName name="solver_rhs63" localSheetId="73" hidden="1">binary</definedName>
    <definedName name="solver_rhs63" localSheetId="5" hidden="1">binary</definedName>
    <definedName name="solver_rhs63" hidden="1">binary</definedName>
    <definedName name="solver_rhs64" localSheetId="73" hidden="1">binary</definedName>
    <definedName name="solver_rhs64" localSheetId="5" hidden="1">binary</definedName>
    <definedName name="solver_rhs64" hidden="1">binary</definedName>
    <definedName name="solver_rhs65" localSheetId="73" hidden="1">binary</definedName>
    <definedName name="solver_rhs65" localSheetId="5" hidden="1">binary</definedName>
    <definedName name="solver_rhs65" hidden="1">binary</definedName>
    <definedName name="solver_rhs66" localSheetId="73" hidden="1">binary</definedName>
    <definedName name="solver_rhs66" localSheetId="5" hidden="1">binary</definedName>
    <definedName name="solver_rhs66" hidden="1">binary</definedName>
    <definedName name="solver_rhs68" localSheetId="73" hidden="1">binary</definedName>
    <definedName name="solver_rhs68" localSheetId="5" hidden="1">binary</definedName>
    <definedName name="solver_rhs68" hidden="1">binary</definedName>
    <definedName name="solver_rhs69" localSheetId="73" hidden="1">binary</definedName>
    <definedName name="solver_rhs69" localSheetId="5" hidden="1">binary</definedName>
    <definedName name="solver_rhs69" hidden="1">binary</definedName>
    <definedName name="solver_rhs7" hidden="1">(#REF!+#REF!)*#REF!</definedName>
    <definedName name="solver_rhs70" localSheetId="73" hidden="1">binary</definedName>
    <definedName name="solver_rhs70" localSheetId="5" hidden="1">binary</definedName>
    <definedName name="solver_rhs70" hidden="1">binary</definedName>
    <definedName name="solver_rhs71" localSheetId="73" hidden="1">binary</definedName>
    <definedName name="solver_rhs71" localSheetId="5" hidden="1">binary</definedName>
    <definedName name="solver_rhs71" hidden="1">binary</definedName>
    <definedName name="solver_rhs72" localSheetId="73" hidden="1">binary</definedName>
    <definedName name="solver_rhs72" localSheetId="5" hidden="1">binary</definedName>
    <definedName name="solver_rhs72" hidden="1">binary</definedName>
    <definedName name="solver_rhs73" localSheetId="73" hidden="1">binary</definedName>
    <definedName name="solver_rhs73" localSheetId="5" hidden="1">binary</definedName>
    <definedName name="solver_rhs73" hidden="1">binary</definedName>
    <definedName name="solver_rhs74" localSheetId="73" hidden="1">binary</definedName>
    <definedName name="solver_rhs74" localSheetId="5" hidden="1">binary</definedName>
    <definedName name="solver_rhs74" hidden="1">binary</definedName>
    <definedName name="solver_rhs75" localSheetId="73" hidden="1">binary</definedName>
    <definedName name="solver_rhs75" localSheetId="5" hidden="1">binary</definedName>
    <definedName name="solver_rhs75" hidden="1">binary</definedName>
    <definedName name="solver_rhs76" localSheetId="73" hidden="1">binary</definedName>
    <definedName name="solver_rhs76" localSheetId="5" hidden="1">binary</definedName>
    <definedName name="solver_rhs76" hidden="1">binary</definedName>
    <definedName name="solver_rhs77" localSheetId="73" hidden="1">binary</definedName>
    <definedName name="solver_rhs77" localSheetId="5" hidden="1">binary</definedName>
    <definedName name="solver_rhs77" hidden="1">binary</definedName>
    <definedName name="solver_rhs78" localSheetId="73" hidden="1">binary</definedName>
    <definedName name="solver_rhs78" localSheetId="5" hidden="1">binary</definedName>
    <definedName name="solver_rhs78" hidden="1">binary</definedName>
    <definedName name="solver_rhs79" localSheetId="73" hidden="1">binary</definedName>
    <definedName name="solver_rhs79" localSheetId="5" hidden="1">binary</definedName>
    <definedName name="solver_rhs79" hidden="1">binary</definedName>
    <definedName name="solver_rhs8" hidden="1">(#REF!+#REF!)*#REF!</definedName>
    <definedName name="solver_rhs80" localSheetId="73" hidden="1">binary</definedName>
    <definedName name="solver_rhs80" localSheetId="5" hidden="1">binary</definedName>
    <definedName name="solver_rhs80" hidden="1">binary</definedName>
    <definedName name="solver_rhs81" localSheetId="73" hidden="1">binary</definedName>
    <definedName name="solver_rhs81" localSheetId="5" hidden="1">binary</definedName>
    <definedName name="solver_rhs81" hidden="1">binary</definedName>
    <definedName name="solver_rhs82" localSheetId="73" hidden="1">binary</definedName>
    <definedName name="solver_rhs82" localSheetId="5" hidden="1">binary</definedName>
    <definedName name="solver_rhs82" hidden="1">binary</definedName>
    <definedName name="solver_rhs83" localSheetId="73" hidden="1">binary</definedName>
    <definedName name="solver_rhs83" localSheetId="5" hidden="1">binary</definedName>
    <definedName name="solver_rhs83" hidden="1">binary</definedName>
    <definedName name="solver_rhs84" localSheetId="73" hidden="1">binary</definedName>
    <definedName name="solver_rhs84" localSheetId="5" hidden="1">binary</definedName>
    <definedName name="solver_rhs84" hidden="1">binary</definedName>
    <definedName name="solver_rhs85" localSheetId="73" hidden="1">binary</definedName>
    <definedName name="solver_rhs85" localSheetId="5" hidden="1">binary</definedName>
    <definedName name="solver_rhs85" hidden="1">binary</definedName>
    <definedName name="solver_rhs86" localSheetId="73" hidden="1">binary</definedName>
    <definedName name="solver_rhs86" localSheetId="5" hidden="1">binary</definedName>
    <definedName name="solver_rhs86" hidden="1">binary</definedName>
    <definedName name="solver_rhs87" localSheetId="73" hidden="1">binary</definedName>
    <definedName name="solver_rhs87" localSheetId="5" hidden="1">binary</definedName>
    <definedName name="solver_rhs87" hidden="1">binary</definedName>
    <definedName name="solver_rhs88" localSheetId="73" hidden="1">binary</definedName>
    <definedName name="solver_rhs88" localSheetId="5" hidden="1">binary</definedName>
    <definedName name="solver_rhs88" hidden="1">binary</definedName>
    <definedName name="solver_rhs9" hidden="1">(#REF!+#REF!)*#REF!</definedName>
    <definedName name="solver_rsmp" hidden="1">1</definedName>
    <definedName name="solver_scl" hidden="1">0</definedName>
    <definedName name="solver_seed" hidden="1">0</definedName>
    <definedName name="solver_sho" hidden="1">0</definedName>
    <definedName name="solver_tim" hidden="1">100</definedName>
    <definedName name="solver_tmp" hidden="1">(#REF!+#REF!)*#REF!</definedName>
    <definedName name="solver_tol" hidden="1">0.001</definedName>
    <definedName name="solver_typ" hidden="1">2</definedName>
    <definedName name="solver_val" hidden="1">0</definedName>
    <definedName name="sor" hidden="1">#REF!</definedName>
    <definedName name="sort" hidden="1">#REF!</definedName>
    <definedName name="Sort2" hidden="1">#REF!</definedName>
    <definedName name="SortRange">#REF!</definedName>
    <definedName name="Sources">#REF!</definedName>
    <definedName name="SOV_Range_Lookup">#REF!</definedName>
    <definedName name="SP">#REF!</definedName>
    <definedName name="Spaces">"      "</definedName>
    <definedName name="SparesCost">#REF!</definedName>
    <definedName name="SparesCostY2">#REF!</definedName>
    <definedName name="SparesCostY3">#REF!</definedName>
    <definedName name="SparesCostY4">#REF!</definedName>
    <definedName name="SparesCostY5">#REF!</definedName>
    <definedName name="SparesListPrice">#REF!</definedName>
    <definedName name="SparesNetPrice">#REF!</definedName>
    <definedName name="Spec">#REF!</definedName>
    <definedName name="SPECIAL">#REF!</definedName>
    <definedName name="SPM.2" localSheetId="73" hidden="1">{#N/A,#N/A,FALSE,"Cashflow Analysis";#N/A,#N/A,FALSE,"Sensitivity Analysis";#N/A,#N/A,FALSE,"PV";#N/A,#N/A,FALSE,"Pro Forma"}</definedName>
    <definedName name="SPM.2" hidden="1">{#N/A,#N/A,FALSE,"Cashflow Analysis";#N/A,#N/A,FALSE,"Sensitivity Analysis";#N/A,#N/A,FALSE,"PV";#N/A,#N/A,FALSE,"Pro Forma"}</definedName>
    <definedName name="sponsor">#REF!</definedName>
    <definedName name="spot_mkt_purchase_spread">#REF!</definedName>
    <definedName name="SPREAD">#REF!</definedName>
    <definedName name="SPSet">"current"</definedName>
    <definedName name="SPTCategoryLabel.pid">#REF!</definedName>
    <definedName name="SPTCategorySort1">#REF!</definedName>
    <definedName name="SPWS_WBID">"F4EA0DCD-6DEE-11D3-BF04-005004B20309"</definedName>
    <definedName name="sqfs"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qfs"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Sr_Sub">#REF!</definedName>
    <definedName name="SR1_0D_Transponders">#REF!</definedName>
    <definedName name="SR1_1W_Transponders">#REF!</definedName>
    <definedName name="SR1_200_0D">#REF!</definedName>
    <definedName name="SR1_200_0D_Transponders">#REF!</definedName>
    <definedName name="SR1_200_1W">#REF!</definedName>
    <definedName name="SR1_200_1W_Transponders">#REF!</definedName>
    <definedName name="SR1_300_0D">#REF!</definedName>
    <definedName name="SR1_300_1W">#REF!</definedName>
    <definedName name="srdfg" localSheetId="73" hidden="1">{#N/A,#N/A,FALSE,"Aging Summary";#N/A,#N/A,FALSE,"Ratio Analysis";#N/A,#N/A,FALSE,"Test 120 Day Accts";#N/A,#N/A,FALSE,"Tickmarks"}</definedName>
    <definedName name="srdfg" hidden="1">{#N/A,#N/A,FALSE,"Aging Summary";#N/A,#N/A,FALSE,"Ratio Analysis";#N/A,#N/A,FALSE,"Test 120 Day Accts";#N/A,#N/A,FALSE,"Tickmarks"}</definedName>
    <definedName name="srdfga" localSheetId="73" hidden="1">{#N/A,#N/A,FALSE,"Aging Summary";#N/A,#N/A,FALSE,"Ratio Analysis";#N/A,#N/A,FALSE,"Test 120 Day Accts";#N/A,#N/A,FALSE,"Tickmarks"}</definedName>
    <definedName name="srdfga" hidden="1">{#N/A,#N/A,FALSE,"Aging Summary";#N/A,#N/A,FALSE,"Ratio Analysis";#N/A,#N/A,FALSE,"Test 120 Day Accts";#N/A,#N/A,FALSE,"Tickmarks"}</definedName>
    <definedName name="SREHRERHE" localSheetId="73">{"Book1","my ddc.xls"}</definedName>
    <definedName name="SREHRERHE">{"Book1","my ddc.xls"}</definedName>
    <definedName name="SREW" localSheetId="73" hidden="1">{#N/A,#N/A,FALSE,"Calculator"}</definedName>
    <definedName name="SREW" hidden="1">{#N/A,#N/A,FALSE,"Calculator"}</definedName>
    <definedName name="srgderhbtrenh" localSheetId="73" hidden="1">{#N/A,#N/A,FALSE,"Calculator"}</definedName>
    <definedName name="srgderhbtrenh" hidden="1">{#N/A,#N/A,FALSE,"Calculator"}</definedName>
    <definedName name="sRGDERHTRHE" localSheetId="73" hidden="1">{"Income Page",#N/A,FALSE,"Income";"Quarterly Page",#N/A,FALSE,"Quarterly";"EPS Page",#N/A,FALSE,"EPS";"Cashflow Page",#N/A,FALSE,"CashFlow"}</definedName>
    <definedName name="sRGDERHTRHE" hidden="1">{"Income Page",#N/A,FALSE,"Income";"Quarterly Page",#N/A,FALSE,"Quarterly";"EPS Page",#N/A,FALSE,"EPS";"Cashflow Page",#N/A,FALSE,"CashFlow"}</definedName>
    <definedName name="SrgesREWG" localSheetId="73">{"Book1","DOC&amp;DWG.xls"}</definedName>
    <definedName name="SrgesREWG">{"Book1","DOC&amp;DWG.xls"}</definedName>
    <definedName name="SRGETRHTR" localSheetId="73" hidden="1">{#N/A,#N/A,FALSE,"Calculator"}</definedName>
    <definedName name="SRGETRHTR" hidden="1">{#N/A,#N/A,FALSE,"Calculator"}</definedName>
    <definedName name="srgFRGHE" localSheetId="73" hidden="1">{#N/A,#N/A,FALSE,"Calculator"}</definedName>
    <definedName name="srgFRGHE" hidden="1">{#N/A,#N/A,FALSE,"Calculator"}</definedName>
    <definedName name="SRGHERGHRE" localSheetId="73" hidden="1">{#N/A,#N/A,FALSE,"Calculator"}</definedName>
    <definedName name="SRGHERGHRE" hidden="1">{#N/A,#N/A,FALSE,"Calculator"}</definedName>
    <definedName name="SRGREHERHERH" localSheetId="73" hidden="1">{#N/A,#N/A,FALSE,"Actual";#N/A,#N/A,FALSE,"Management Report 2";#N/A,#N/A,FALSE,"Management Report 3";#N/A,#N/A,FALSE,"Ergebnis";#N/A,#N/A,FALSE,"Summary";#N/A,#N/A,FALSE,"Konrzern";#N/A,#N/A,FALSE,"Abweichung Budget-Actuell"}</definedName>
    <definedName name="SRGREHERHERH" hidden="1">{#N/A,#N/A,FALSE,"Actual";#N/A,#N/A,FALSE,"Management Report 2";#N/A,#N/A,FALSE,"Management Report 3";#N/A,#N/A,FALSE,"Ergebnis";#N/A,#N/A,FALSE,"Summary";#N/A,#N/A,FALSE,"Konrzern";#N/A,#N/A,FALSE,"Abweichung Budget-Actuell"}</definedName>
    <definedName name="srgserg"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gserg"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SRH" localSheetId="73" hidden="1">{#N/A,#N/A,FALSE,"GERAL";#N/A,#N/A,FALSE,"012-96";#N/A,#N/A,FALSE,"018-96";#N/A,#N/A,FALSE,"027-96";#N/A,#N/A,FALSE,"059-96";#N/A,#N/A,FALSE,"076-96";#N/A,#N/A,FALSE,"019-97";#N/A,#N/A,FALSE,"021-97";#N/A,#N/A,FALSE,"022-97";#N/A,#N/A,FALSE,"028-97"}</definedName>
    <definedName name="SRH" hidden="1">{#N/A,#N/A,FALSE,"GERAL";#N/A,#N/A,FALSE,"012-96";#N/A,#N/A,FALSE,"018-96";#N/A,#N/A,FALSE,"027-96";#N/A,#N/A,FALSE,"059-96";#N/A,#N/A,FALSE,"076-96";#N/A,#N/A,FALSE,"019-97";#N/A,#N/A,FALSE,"021-97";#N/A,#N/A,FALSE,"022-97";#N/A,#N/A,FALSE,"028-97"}</definedName>
    <definedName name="SRHBREHREH" localSheetId="73" hidden="1">{#N/A,#N/A,FALSE,"Calculator"}</definedName>
    <definedName name="SRHBREHREH" hidden="1">{#N/A,#N/A,FALSE,"Calculator"}</definedName>
    <definedName name="srhdtrhjtr" localSheetId="73" hidden="1">{#N/A,#N/A,FALSE,"Calculator"}</definedName>
    <definedName name="srhdtrhjtr" hidden="1">{#N/A,#N/A,FALSE,"Calculator"}</definedName>
    <definedName name="srhrqtj" localSheetId="73" hidden="1">{#N/A,#N/A,FALSE,"Actual";#N/A,#N/A,FALSE,"Management Report 2";#N/A,#N/A,FALSE,"Management Report 3";#N/A,#N/A,FALSE,"Ergebnis";#N/A,#N/A,FALSE,"Summary";#N/A,#N/A,FALSE,"Konrzern";#N/A,#N/A,FALSE,"Abweichung Budget-Actuell"}</definedName>
    <definedName name="srhrqtj" hidden="1">{#N/A,#N/A,FALSE,"Actual";#N/A,#N/A,FALSE,"Management Report 2";#N/A,#N/A,FALSE,"Management Report 3";#N/A,#N/A,FALSE,"Ergebnis";#N/A,#N/A,FALSE,"Summary";#N/A,#N/A,FALSE,"Konrzern";#N/A,#N/A,FALSE,"Abweichung Budget-Actuell"}</definedName>
    <definedName name="srhsr" localSheetId="73" hidden="1">{"Sum WW A",#N/A,FALSE,"FY95SLS";"Sum WW B",#N/A,FALSE,"FY95SLS";"Sum US A",#N/A,FALSE,"FY95SLS";"Sum US B",#N/A,FALSE,"FY95SLS";"Sum US Bocg",#N/A,FALSE,"FY95SLS";"Sum Can A",#N/A,FALSE,"FY95SLS";"Sum Can B",#N/A,FALSE,"FY95SLS";"Sum Europe",#N/A,FALSE,"FY95SLS";"Sum Row",#N/A,FALSE,"FY95SLS"}</definedName>
    <definedName name="srhsr" hidden="1">{"Sum WW A",#N/A,FALSE,"FY95SLS";"Sum WW B",#N/A,FALSE,"FY95SLS";"Sum US A",#N/A,FALSE,"FY95SLS";"Sum US B",#N/A,FALSE,"FY95SLS";"Sum US Bocg",#N/A,FALSE,"FY95SLS";"Sum Can A",#N/A,FALSE,"FY95SLS";"Sum Can B",#N/A,FALSE,"FY95SLS";"Sum Europe",#N/A,FALSE,"FY95SLS";"Sum Row",#N/A,FALSE,"FY95SLS"}</definedName>
    <definedName name="SrRate">"SrRating"</definedName>
    <definedName name="SrRating">#REF!</definedName>
    <definedName name="SRTSRT" localSheetId="73" hidden="1">{#N/A,#N/A,FALSE,"GERAL";#N/A,#N/A,FALSE,"012-96";#N/A,#N/A,FALSE,"018-96";#N/A,#N/A,FALSE,"027-96";#N/A,#N/A,FALSE,"059-96";#N/A,#N/A,FALSE,"076-96";#N/A,#N/A,FALSE,"019-97";#N/A,#N/A,FALSE,"021-97";#N/A,#N/A,FALSE,"022-97";#N/A,#N/A,FALSE,"028-97"}</definedName>
    <definedName name="SRTSRT" hidden="1">{#N/A,#N/A,FALSE,"GERAL";#N/A,#N/A,FALSE,"012-96";#N/A,#N/A,FALSE,"018-96";#N/A,#N/A,FALSE,"027-96";#N/A,#N/A,FALSE,"059-96";#N/A,#N/A,FALSE,"076-96";#N/A,#N/A,FALSE,"019-97";#N/A,#N/A,FALSE,"021-97";#N/A,#N/A,FALSE,"022-97";#N/A,#N/A,FALSE,"028-97"}</definedName>
    <definedName name="SRTST" localSheetId="73" hidden="1">{#N/A,#N/A,FALSE,"GERAL";#N/A,#N/A,FALSE,"012-96";#N/A,#N/A,FALSE,"018-96";#N/A,#N/A,FALSE,"027-96";#N/A,#N/A,FALSE,"059-96";#N/A,#N/A,FALSE,"076-96";#N/A,#N/A,FALSE,"019-97";#N/A,#N/A,FALSE,"021-97";#N/A,#N/A,FALSE,"022-97";#N/A,#N/A,FALSE,"028-97"}</definedName>
    <definedName name="SRTST" hidden="1">{#N/A,#N/A,FALSE,"GERAL";#N/A,#N/A,FALSE,"012-96";#N/A,#N/A,FALSE,"018-96";#N/A,#N/A,FALSE,"027-96";#N/A,#N/A,FALSE,"059-96";#N/A,#N/A,FALSE,"076-96";#N/A,#N/A,FALSE,"019-97";#N/A,#N/A,FALSE,"021-97";#N/A,#N/A,FALSE,"022-97";#N/A,#N/A,FALSE,"028-97"}</definedName>
    <definedName name="SRWGETRHR" localSheetId="73" hidden="1">{"Income Page",#N/A,FALSE,"Income";"Quarterly Page",#N/A,FALSE,"Quarterly";"EPS Page",#N/A,FALSE,"EPS";"Cashflow Page",#N/A,FALSE,"CashFlow"}</definedName>
    <definedName name="SRWGETRHR" hidden="1">{"Income Page",#N/A,FALSE,"Income";"Quarterly Page",#N/A,FALSE,"Quarterly";"EPS Page",#N/A,FALSE,"EPS";"Cashflow Page",#N/A,FALSE,"CashFlow"}</definedName>
    <definedName name="srwghe5thj" localSheetId="73" hidden="1">{#N/A,#N/A,FALSE,"Actual";#N/A,#N/A,FALSE,"Management Report 2";#N/A,#N/A,FALSE,"Management Report 3";#N/A,#N/A,FALSE,"Ergebnis";#N/A,#N/A,FALSE,"Summary";#N/A,#N/A,FALSE,"Konrzern";#N/A,#N/A,FALSE,"Abweichung Budget-Actuell"}</definedName>
    <definedName name="srwghe5thj" hidden="1">{#N/A,#N/A,FALSE,"Actual";#N/A,#N/A,FALSE,"Management Report 2";#N/A,#N/A,FALSE,"Management Report 3";#N/A,#N/A,FALSE,"Ergebnis";#N/A,#N/A,FALSE,"Summary";#N/A,#N/A,FALSE,"Konrzern";#N/A,#N/A,FALSE,"Abweichung Budget-Actuell"}</definedName>
    <definedName name="SS">#REF!</definedName>
    <definedName name="SSApproach" localSheetId="27">'C-11'!#REF!</definedName>
    <definedName name="SSApproach" localSheetId="1">#REF!</definedName>
    <definedName name="SSApproach">[13]!Table12[SSApproach List]</definedName>
    <definedName name="ssd" hidden="1">#REF!</definedName>
    <definedName name="SSDD" hidden="1">#REF!</definedName>
    <definedName name="ssf" localSheetId="73" hidden="1">{"INCOMEquarterly1",#N/A,TRUE,"income";"INCOMEquarterly2",#N/A,TRUE,"income"}</definedName>
    <definedName name="ssf" hidden="1">{"INCOMEquarterly1",#N/A,TRUE,"income";"INCOMEquarterly2",#N/A,TRUE,"income"}</definedName>
    <definedName name="SSS" localSheetId="73" hidden="1">{#N/A,#N/A,FALSE,"GERAL";#N/A,#N/A,FALSE,"012-96";#N/A,#N/A,FALSE,"018-96";#N/A,#N/A,FALSE,"027-96";#N/A,#N/A,FALSE,"059-96";#N/A,#N/A,FALSE,"076-96";#N/A,#N/A,FALSE,"019-97";#N/A,#N/A,FALSE,"021-97";#N/A,#N/A,FALSE,"022-97";#N/A,#N/A,FALSE,"028-97"}</definedName>
    <definedName name="SSS" hidden="1">{#N/A,#N/A,FALSE,"GERAL";#N/A,#N/A,FALSE,"012-96";#N/A,#N/A,FALSE,"018-96";#N/A,#N/A,FALSE,"027-96";#N/A,#N/A,FALSE,"059-96";#N/A,#N/A,FALSE,"076-96";#N/A,#N/A,FALSE,"019-97";#N/A,#N/A,FALSE,"021-97";#N/A,#N/A,FALSE,"022-97";#N/A,#N/A,FALSE,"028-97"}</definedName>
    <definedName name="SSS_1" localSheetId="73" hidden="1">{#N/A,#N/A,TRUE,"Capa";#N/A,#N/A,TRUE,"Assumptions";#N/A,#N/A,TRUE,"R$LEG_Renda";#N/A,#N/A,TRUE,"USDLEG_Renda";#N/A,#N/A,TRUE,"GAAP_Renda";#N/A,#N/A,TRUE,"CUSTO";#N/A,#N/A,TRUE,"R$Comp";#N/A,#N/A,TRUE,"R$LEG_OE";#N/A,#N/A,TRUE,"USDLEG_OE";#N/A,#N/A,TRUE,"GAAP_OE";#N/A,#N/A,TRUE,"OIDLEGR$";#N/A,#N/A,TRUE,"OIDLEGUSD";#N/A,#N/A,TRUE,"OIDLEGGAAP"}</definedName>
    <definedName name="SSS_1" hidden="1">{#N/A,#N/A,TRUE,"Capa";#N/A,#N/A,TRUE,"Assumptions";#N/A,#N/A,TRUE,"R$LEG_Renda";#N/A,#N/A,TRUE,"USDLEG_Renda";#N/A,#N/A,TRUE,"GAAP_Renda";#N/A,#N/A,TRUE,"CUSTO";#N/A,#N/A,TRUE,"R$Comp";#N/A,#N/A,TRUE,"R$LEG_OE";#N/A,#N/A,TRUE,"USDLEG_OE";#N/A,#N/A,TRUE,"GAAP_OE";#N/A,#N/A,TRUE,"OIDLEGR$";#N/A,#N/A,TRUE,"OIDLEGUSD";#N/A,#N/A,TRUE,"OIDLEGGAAP"}</definedName>
    <definedName name="sss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ssss" localSheetId="73" hidden="1">{#N/A,#N/A,FALSE,"GERAL";#N/A,#N/A,FALSE,"012-96";#N/A,#N/A,FALSE,"018-96";#N/A,#N/A,FALSE,"027-96";#N/A,#N/A,FALSE,"059-96";#N/A,#N/A,FALSE,"076-96";#N/A,#N/A,FALSE,"019-97";#N/A,#N/A,FALSE,"021-97";#N/A,#N/A,FALSE,"022-97";#N/A,#N/A,FALSE,"028-97"}</definedName>
    <definedName name="ssss" hidden="1">{#N/A,#N/A,FALSE,"GERAL";#N/A,#N/A,FALSE,"012-96";#N/A,#N/A,FALSE,"018-96";#N/A,#N/A,FALSE,"027-96";#N/A,#N/A,FALSE,"059-96";#N/A,#N/A,FALSE,"076-96";#N/A,#N/A,FALSE,"019-97";#N/A,#N/A,FALSE,"021-97";#N/A,#N/A,FALSE,"022-97";#N/A,#N/A,FALSE,"028-97"}</definedName>
    <definedName name="sssse" localSheetId="73" hidden="1">{#N/A,#N/A,FALSE,"Aging Summary";#N/A,#N/A,FALSE,"Ratio Analysis";#N/A,#N/A,FALSE,"Test 120 Day Accts";#N/A,#N/A,FALSE,"Tickmarks"}</definedName>
    <definedName name="sssse" hidden="1">{#N/A,#N/A,FALSE,"Aging Summary";#N/A,#N/A,FALSE,"Ratio Analysis";#N/A,#N/A,FALSE,"Test 120 Day Accts";#N/A,#N/A,FALSE,"Tickmarks"}</definedName>
    <definedName name="sssss" localSheetId="73" hidden="1">{"Fecha_Dezembro",#N/A,FALSE,"FECHAMENTO-2002 ";"Defer_Dezermbro",#N/A,FALSE,"DIFERIDO";"Pis_Dezembro",#N/A,FALSE,"PIS COFINS";"Iss_Dezembro",#N/A,FALSE,"ISS"}</definedName>
    <definedName name="sssss" hidden="1">{"Fecha_Dezembro",#N/A,FALSE,"FECHAMENTO-2002 ";"Defer_Dezermbro",#N/A,FALSE,"DIFERIDO";"Pis_Dezembro",#N/A,FALSE,"PIS COFINS";"Iss_Dezembro",#N/A,FALSE,"ISS"}</definedName>
    <definedName name="ssssss" localSheetId="73" hidden="1">{#N/A,#N/A,FALSE,"GERAL";#N/A,#N/A,FALSE,"012-96";#N/A,#N/A,FALSE,"018-96";#N/A,#N/A,FALSE,"027-96";#N/A,#N/A,FALSE,"059-96";#N/A,#N/A,FALSE,"076-96";#N/A,#N/A,FALSE,"019-97";#N/A,#N/A,FALSE,"021-97";#N/A,#N/A,FALSE,"022-97";#N/A,#N/A,FALSE,"028-97"}</definedName>
    <definedName name="ssssss" hidden="1">{#N/A,#N/A,FALSE,"GERAL";#N/A,#N/A,FALSE,"012-96";#N/A,#N/A,FALSE,"018-96";#N/A,#N/A,FALSE,"027-96";#N/A,#N/A,FALSE,"059-96";#N/A,#N/A,FALSE,"076-96";#N/A,#N/A,FALSE,"019-97";#N/A,#N/A,FALSE,"021-97";#N/A,#N/A,FALSE,"022-97";#N/A,#N/A,FALSE,"028-97"}</definedName>
    <definedName name="sssssss" localSheetId="73" hidden="1">{"Fecha_Dezembro",#N/A,FALSE,"FECHAMENTO-2002 ";"Defer_Dezermbro",#N/A,FALSE,"DIFERIDO";"Pis_Dezembro",#N/A,FALSE,"PIS COFINS";"Iss_Dezembro",#N/A,FALSE,"ISS"}</definedName>
    <definedName name="sssssss" hidden="1">{"Fecha_Dezembro",#N/A,FALSE,"FECHAMENTO-2002 ";"Defer_Dezermbro",#N/A,FALSE,"DIFERIDO";"Pis_Dezembro",#N/A,FALSE,"PIS COFINS";"Iss_Dezembro",#N/A,FALSE,"ISS"}</definedName>
    <definedName name="sssssssss" localSheetId="73" hidden="1">{#N/A,#N/A,FALSE,"GERAL";#N/A,#N/A,FALSE,"012-96";#N/A,#N/A,FALSE,"018-96";#N/A,#N/A,FALSE,"027-96";#N/A,#N/A,FALSE,"059-96";#N/A,#N/A,FALSE,"076-96";#N/A,#N/A,FALSE,"019-97";#N/A,#N/A,FALSE,"021-97";#N/A,#N/A,FALSE,"022-97";#N/A,#N/A,FALSE,"028-97"}</definedName>
    <definedName name="sssssssss" hidden="1">{#N/A,#N/A,FALSE,"GERAL";#N/A,#N/A,FALSE,"012-96";#N/A,#N/A,FALSE,"018-96";#N/A,#N/A,FALSE,"027-96";#N/A,#N/A,FALSE,"059-96";#N/A,#N/A,FALSE,"076-96";#N/A,#N/A,FALSE,"019-97";#N/A,#N/A,FALSE,"021-97";#N/A,#N/A,FALSE,"022-97";#N/A,#N/A,FALSE,"028-97"}</definedName>
    <definedName name="ssssssssss" localSheetId="73" hidden="1">{#N/A,#N/A,FALSE,"GERAL";#N/A,#N/A,FALSE,"012-96";#N/A,#N/A,FALSE,"018-96";#N/A,#N/A,FALSE,"027-96";#N/A,#N/A,FALSE,"059-96";#N/A,#N/A,FALSE,"076-96";#N/A,#N/A,FALSE,"019-97";#N/A,#N/A,FALSE,"021-97";#N/A,#N/A,FALSE,"022-97";#N/A,#N/A,FALSE,"028-97"}</definedName>
    <definedName name="ssssssssss" hidden="1">{#N/A,#N/A,FALSE,"GERAL";#N/A,#N/A,FALSE,"012-96";#N/A,#N/A,FALSE,"018-96";#N/A,#N/A,FALSE,"027-96";#N/A,#N/A,FALSE,"059-96";#N/A,#N/A,FALSE,"076-96";#N/A,#N/A,FALSE,"019-97";#N/A,#N/A,FALSE,"021-97";#N/A,#N/A,FALSE,"022-97";#N/A,#N/A,FALSE,"028-97"}</definedName>
    <definedName name="st" localSheetId="73" hidden="1">{"Headcount Worksheet",#N/A,FALSE,"HEADCOUNT"}</definedName>
    <definedName name="st" hidden="1">{"Headcount Worksheet",#N/A,FALSE,"HEADCOUNT"}</definedName>
    <definedName name="Stabilized">#REF!</definedName>
    <definedName name="STAFF">#REF!</definedName>
    <definedName name="Staffing3" localSheetId="73" hidden="1">{#N/A,#N/A,FALSE,"Assessment";#N/A,#N/A,FALSE,"Staffing";#N/A,#N/A,FALSE,"Hires";#N/A,#N/A,FALSE,"Assumptions"}</definedName>
    <definedName name="Staffing3" hidden="1">{#N/A,#N/A,FALSE,"Assessment";#N/A,#N/A,FALSE,"Staffing";#N/A,#N/A,FALSE,"Hires";#N/A,#N/A,FALSE,"Assumptions"}</definedName>
    <definedName name="StaffOMcoverage" localSheetId="27">'C-11'!#REF!</definedName>
    <definedName name="StaffOMcoverage" localSheetId="5">[17]Income!$G$84</definedName>
    <definedName name="StaffOMcoverage" localSheetId="1">#REF!</definedName>
    <definedName name="StaffOMcoverage">[18]Income!$G$84</definedName>
    <definedName name="Staril" localSheetId="73" hidden="1">{#N/A,#N/A,FALSE,"REPORT"}</definedName>
    <definedName name="Staril" hidden="1">{#N/A,#N/A,FALSE,"REPORT"}</definedName>
    <definedName name="START">#REF!</definedName>
    <definedName name="Start_Accrual">#REF!</definedName>
    <definedName name="Start_Date">#REF!</definedName>
    <definedName name="start_of_zero">#REF!</definedName>
    <definedName name="Startdate">#REF!</definedName>
    <definedName name="Stat1">#REF!</definedName>
    <definedName name="Stat10">#REF!</definedName>
    <definedName name="Stat11">#REF!</definedName>
    <definedName name="Stat12">#REF!</definedName>
    <definedName name="Stat13">#REF!</definedName>
    <definedName name="Stat14">#REF!</definedName>
    <definedName name="Stat15">#REF!</definedName>
    <definedName name="Stat16">#REF!</definedName>
    <definedName name="Stat17">#REF!</definedName>
    <definedName name="Stat18">#REF!</definedName>
    <definedName name="Stat19">#REF!</definedName>
    <definedName name="Stat2">#REF!</definedName>
    <definedName name="Stat20">#REF!</definedName>
    <definedName name="Stat3">#REF!</definedName>
    <definedName name="Stat4">#REF!</definedName>
    <definedName name="Stat5">#REF!</definedName>
    <definedName name="Stat6">#REF!</definedName>
    <definedName name="Stat7">#REF!</definedName>
    <definedName name="Stat8">#REF!</definedName>
    <definedName name="Stat9">#REF!</definedName>
    <definedName name="StatCol">#REF!</definedName>
    <definedName name="STATE" hidden="1">"STATE"</definedName>
    <definedName name="StatLabel1">#REF!</definedName>
    <definedName name="StatLabel10">#REF!</definedName>
    <definedName name="StatLabel11">#REF!</definedName>
    <definedName name="StatLabel12">#REF!</definedName>
    <definedName name="StatLabel13">#REF!</definedName>
    <definedName name="StatLabel14">#REF!</definedName>
    <definedName name="StatLabel15">#REF!</definedName>
    <definedName name="StatLabel16">#REF!</definedName>
    <definedName name="StatLabel17">#REF!</definedName>
    <definedName name="StatLabel18">#REF!</definedName>
    <definedName name="StatLabel19">#REF!</definedName>
    <definedName name="StatLabel2">#REF!</definedName>
    <definedName name="StatLabel20">#REF!</definedName>
    <definedName name="StatLabel3">#REF!</definedName>
    <definedName name="StatLabel4">#REF!</definedName>
    <definedName name="StatLabel5">#REF!</definedName>
    <definedName name="StatLabel6">#REF!</definedName>
    <definedName name="StatLabel7">#REF!</definedName>
    <definedName name="StatLabel8">#REF!</definedName>
    <definedName name="StatLabel9">#REF!</definedName>
    <definedName name="StatPriceDecision">#REF!</definedName>
    <definedName name="StatPropRevDecision">#REF!</definedName>
    <definedName name="Status">#REF!</definedName>
    <definedName name="Status_List">#REF!</definedName>
    <definedName name="STATUSSUZANO">#REF!</definedName>
    <definedName name="StatVolDecision">#REF!</definedName>
    <definedName name="STD">#REF!</definedName>
    <definedName name="StdCost">#REF!</definedName>
    <definedName name="StdCost.soln">#REF!</definedName>
    <definedName name="StdCostY2">#REF!</definedName>
    <definedName name="StdCostY2.soln">#REF!</definedName>
    <definedName name="StdCostY3">#REF!</definedName>
    <definedName name="StdCostY3.soln">#REF!</definedName>
    <definedName name="StdCostY4">#REF!</definedName>
    <definedName name="StdCostY4.soln">#REF!</definedName>
    <definedName name="StdCostY5">#REF!</definedName>
    <definedName name="StdCostY5.soln">#REF!</definedName>
    <definedName name="STDEBT">#REF!</definedName>
    <definedName name="STDEBT_R">#REF!</definedName>
    <definedName name="stdhg" localSheetId="73" hidden="1">{#N/A,#N/A,FALSE,"Aging Summary";#N/A,#N/A,FALSE,"Ratio Analysis";#N/A,#N/A,FALSE,"Test 120 Day Accts";#N/A,#N/A,FALSE,"Tickmarks"}</definedName>
    <definedName name="stdhg" hidden="1">{#N/A,#N/A,FALSE,"Aging Summary";#N/A,#N/A,FALSE,"Ratio Analysis";#N/A,#N/A,FALSE,"Test 120 Day Accts";#N/A,#N/A,FALSE,"Tickmarks"}</definedName>
    <definedName name="stdhga" localSheetId="73" hidden="1">{#N/A,#N/A,FALSE,"Aging Summary";#N/A,#N/A,FALSE,"Ratio Analysis";#N/A,#N/A,FALSE,"Test 120 Day Accts";#N/A,#N/A,FALSE,"Tickmarks"}</definedName>
    <definedName name="stdhga" hidden="1">{#N/A,#N/A,FALSE,"Aging Summary";#N/A,#N/A,FALSE,"Ratio Analysis";#N/A,#N/A,FALSE,"Test 120 Day Accts";#N/A,#N/A,FALSE,"Tickmarks"}</definedName>
    <definedName name="StdMarginPct">#REF!</definedName>
    <definedName name="StdMarginPct.soln">#REF!</definedName>
    <definedName name="StdMarginPctY2">#REF!</definedName>
    <definedName name="StdMarginPctY3">#REF!</definedName>
    <definedName name="StdMarginPctY4">#REF!</definedName>
    <definedName name="StdMarginPctY5">#REF!</definedName>
    <definedName name="step">#REF!</definedName>
    <definedName name="step2">#REF!</definedName>
    <definedName name="STL_Markup">#REF!</definedName>
    <definedName name="STL_Overhead">#REF!</definedName>
    <definedName name="STL_Switch">0</definedName>
    <definedName name="STN">#REF!</definedName>
    <definedName name="STOCK_BASED" hidden="1">"STOCK_BASED"</definedName>
    <definedName name="Stock_Price">#REF!</definedName>
    <definedName name="StockExchange">#REF!</definedName>
    <definedName name="StockPrice">#REF!</definedName>
    <definedName name="StockPriceBalanceSheet">#REF!</definedName>
    <definedName name="stop" localSheetId="73" hidden="1">{"Headcount Worksheet",#N/A,FALSE,"HEADCOUNT"}</definedName>
    <definedName name="stop" hidden="1">{"Headcount Worksheet",#N/A,FALSE,"HEADCOUNT"}</definedName>
    <definedName name="STOPPED">#REF!</definedName>
    <definedName name="str">#REF!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traightLongTermDebt">#REF!</definedName>
    <definedName name="StraightPreferredBookValue">#REF!</definedName>
    <definedName name="StraightPreferredLiquidValue">#REF!</definedName>
    <definedName name="StratPlanAP" localSheetId="73" hidden="1">{#N/A,#N/A,FALSE,"Pharm";#N/A,#N/A,FALSE,"WWCM"}</definedName>
    <definedName name="StratPlanAP" hidden="1">{#N/A,#N/A,FALSE,"Pharm";#N/A,#N/A,FALSE,"WWCM"}</definedName>
    <definedName name="STRCODES">#REF!</definedName>
    <definedName name="stressBRL">#REF!</definedName>
    <definedName name="STRSET">#REF!</definedName>
    <definedName name="structures">#REF!</definedName>
    <definedName name="strwyu" localSheetId="73" hidden="1">{"Pound Sterling",#N/A,TRUE,"PPD";"Pound Sterling",#N/A,TRUE,"Anaquest";"Pound Sterling",#N/A,TRUE,"Delta";"Pound Sterling",#N/A,TRUE,"INO"}</definedName>
    <definedName name="strwyu" hidden="1">{"Pound Sterling",#N/A,TRUE,"PPD";"Pound Sterling",#N/A,TRUE,"Anaquest";"Pound Sterling",#N/A,TRUE,"Delta";"Pound Sterling",#N/A,TRUE,"INO"}</definedName>
    <definedName name="stsg" localSheetId="73" hidden="1">{"Network Summary",#N/A,TRUE,"Summary";"Piping Summary",#N/A,TRUE," Piping";"Meters Summary",#N/A,TRUE,"Meters &amp; Connections";"Connections Summary",#N/A,TRUE,"Meters &amp; Connections";"Stations Summary",#N/A,TRUE,"Stations Pivot"}</definedName>
    <definedName name="stsg" hidden="1">{"Network Summary",#N/A,TRUE,"Summary";"Piping Summary",#N/A,TRUE," Piping";"Meters Summary",#N/A,TRUE,"Meters &amp; Connections";"Connections Summary",#N/A,TRUE,"Meters &amp; Connections";"Stations Summary",#N/A,TRUE,"Stations Pivot"}</definedName>
    <definedName name="stsga" localSheetId="73" hidden="1">{"Network Summary",#N/A,TRUE,"Summary";"Piping Summary",#N/A,TRUE," Piping";"Meters Summary",#N/A,TRUE,"Meters &amp; Connections";"Connections Summary",#N/A,TRUE,"Meters &amp; Connections";"Stations Summary",#N/A,TRUE,"Stations Pivot"}</definedName>
    <definedName name="stsga" hidden="1">{"Network Summary",#N/A,TRUE,"Summary";"Piping Summary",#N/A,TRUE," Piping";"Meters Summary",#N/A,TRUE,"Meters &amp; Connections";"Connections Summary",#N/A,TRUE,"Meters &amp; Connections";"Stations Summary",#N/A,TRUE,"Stations Pivot"}</definedName>
    <definedName name="stub">#REF!</definedName>
    <definedName name="stud13"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ff" hidden="1">#REF!</definedName>
    <definedName name="STYHGFDTG" localSheetId="73" hidden="1">{#N/A,#N/A,FALSE,"Finale1";#N/A,#N/A,FALSE,"Finale2";#N/A,#N/A,FALSE,"peiodisch1";#N/A,#N/A,FALSE,"periodisch2";#N/A,#N/A,FALSE,"Aktiv";#N/A,#N/A,FALSE,"Passiv";#N/A,#N/A,FALSE,"D-Bestand";#N/A,#N/A,FALSE,"D-Zins"}</definedName>
    <definedName name="STYHGFDTG" hidden="1">{#N/A,#N/A,FALSE,"Finale1";#N/A,#N/A,FALSE,"Finale2";#N/A,#N/A,FALSE,"peiodisch1";#N/A,#N/A,FALSE,"periodisch2";#N/A,#N/A,FALSE,"Aktiv";#N/A,#N/A,FALSE,"Passiv";#N/A,#N/A,FALSE,"D-Bestand";#N/A,#N/A,FALSE,"D-Zins"}</definedName>
    <definedName name="Stylelist">#REF!</definedName>
    <definedName name="su">#REF!</definedName>
    <definedName name="Suape">#REF!</definedName>
    <definedName name="Sub_Credit">#REF!</definedName>
    <definedName name="SUB_TOTALS">#REF!</definedName>
    <definedName name="Subestação">#REF!</definedName>
    <definedName name="Subestação_2">#REF!</definedName>
    <definedName name="SubHY">#REF!</definedName>
    <definedName name="Subject">#REF!</definedName>
    <definedName name="submit"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mit"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Subs_Other_pg1">#REF!</definedName>
    <definedName name="Subscriber_Numbers">#REF!</definedName>
    <definedName name="Subscriptions">#REF!</definedName>
    <definedName name="Subscriptions_Exp">#REF!</definedName>
    <definedName name="subtitle1">#REF!</definedName>
    <definedName name="subtrecho">#REF!</definedName>
    <definedName name="subval">#REF!</definedName>
    <definedName name="sudene_final_year">#REF!</definedName>
    <definedName name="sudene_start_year">#REF!</definedName>
    <definedName name="Sudene_tax_reduction">#REF!</definedName>
    <definedName name="sudene_tax_switch">#REF!</definedName>
    <definedName name="sum_cost_data_integration">#REF!</definedName>
    <definedName name="sum_cost_DRC">#REF!</definedName>
    <definedName name="sum_cost_F_and_A">#REF!</definedName>
    <definedName name="sum_cost_general_management">#REF!</definedName>
    <definedName name="sum_cost_HR">#REF!</definedName>
    <definedName name="sum_cost_IT">#REF!</definedName>
    <definedName name="sum_cost_licensing">#REF!</definedName>
    <definedName name="sum_cost_manufacturing">#REF!</definedName>
    <definedName name="sum_cost_marketing">#REF!</definedName>
    <definedName name="sum_cost_marketshare">#REF!</definedName>
    <definedName name="sum_cost_mli_mag">#REF!</definedName>
    <definedName name="sum_cost_national_customer_service">#REF!</definedName>
    <definedName name="sum_cost_national_sales">#REF!</definedName>
    <definedName name="sum_cost_operations">#REF!</definedName>
    <definedName name="sum_cost_other">#REF!</definedName>
    <definedName name="sum_cost_pd_mgmt">#REF!</definedName>
    <definedName name="sum_cost_pm">#REF!</definedName>
    <definedName name="sum_cost_tis">#REF!</definedName>
    <definedName name="sum_cost_total_commissions">#REF!</definedName>
    <definedName name="sum_cost_total_royalties">#REF!</definedName>
    <definedName name="Sum_T2">#REF!</definedName>
    <definedName name="Sum_TTM">#REF!</definedName>
    <definedName name="sumcr">#REF!</definedName>
    <definedName name="sumdr">#REF!</definedName>
    <definedName name="SUMM." localSheetId="73" hidden="1">{#N/A,#N/A,FALSE,"SUMMARY"}</definedName>
    <definedName name="SUMM." hidden="1">{#N/A,#N/A,FALSE,"SUMMARY"}</definedName>
    <definedName name="Summary">#REF!</definedName>
    <definedName name="SUMMARY_BOOK" localSheetId="73" hidden="1">{"page1",#N/A,FALSE,"GIRLBO";"page2",#N/A,FALSE,"GIRLBO";"page3",#N/A,FALSE,"GIRLBO";"page4",#N/A,FALSE,"GIRLBO";"page5",#N/A,FALSE,"GIRLBO"}</definedName>
    <definedName name="SUMMARY_BOOK" hidden="1">{"page1",#N/A,FALSE,"GIRLBO";"page2",#N/A,FALSE,"GIRLBO";"page3",#N/A,FALSE,"GIRLBO";"page4",#N/A,FALSE,"GIRLBO";"page5",#N/A,FALSE,"GIRLBO"}</definedName>
    <definedName name="Summary_Software_2">#N/A</definedName>
    <definedName name="Summary1" localSheetId="73" hidden="1">{#N/A,#N/A,FALSE,"Actual";#N/A,#N/A,FALSE,"Asset Register";#N/A,#N/A,FALSE,"Diffs"}</definedName>
    <definedName name="Summary1" hidden="1">{#N/A,#N/A,FALSE,"Actual";#N/A,#N/A,FALSE,"Asset Register";#N/A,#N/A,FALSE,"Diffs"}</definedName>
    <definedName name="summaryty" localSheetId="73" hidden="1">{#N/A,#N/A,TRUE,"KEY DATA";#N/A,#N/A,TRUE,"KEY DATA Base Case";#N/A,#N/A,TRUE,"JULY";#N/A,#N/A,TRUE,"AUG";#N/A,#N/A,TRUE,"SEPT";#N/A,#N/A,TRUE,"3Q"}</definedName>
    <definedName name="summaryty" hidden="1">{#N/A,#N/A,TRUE,"KEY DATA";#N/A,#N/A,TRUE,"KEY DATA Base Case";#N/A,#N/A,TRUE,"JULY";#N/A,#N/A,TRUE,"AUG";#N/A,#N/A,TRUE,"SEPT";#N/A,#N/A,TRUE,"3Q"}</definedName>
    <definedName name="summaryty." localSheetId="73" hidden="1">{#N/A,#N/A,TRUE,"KEY DATA";#N/A,#N/A,TRUE,"KEY DATA Base Case";#N/A,#N/A,TRUE,"JULY";#N/A,#N/A,TRUE,"AUG";#N/A,#N/A,TRUE,"SEPT";#N/A,#N/A,TRUE,"3Q"}</definedName>
    <definedName name="summaryty." hidden="1">{#N/A,#N/A,TRUE,"KEY DATA";#N/A,#N/A,TRUE,"KEY DATA Base Case";#N/A,#N/A,TRUE,"JULY";#N/A,#N/A,TRUE,"AUG";#N/A,#N/A,TRUE,"SEPT";#N/A,#N/A,TRUE,"3Q"}</definedName>
    <definedName name="summm" localSheetId="73" hidden="1">{"Units A",#N/A,FALSE,"FY95SLS";"Units B",#N/A,FALSE,"FY95SLS"}</definedName>
    <definedName name="summm" hidden="1">{"Units A",#N/A,FALSE,"FY95SLS";"Units B",#N/A,FALSE,"FY95SLS"}</definedName>
    <definedName name="SumPL_Column">#REF!</definedName>
    <definedName name="SumPL_Head">#REF!</definedName>
    <definedName name="SumPL_pg1">#REF!</definedName>
    <definedName name="SumPL_pg2">#REF!</definedName>
    <definedName name="SumPL_pg3">#REF!</definedName>
    <definedName name="SumPL_pg4">#REF!</definedName>
    <definedName name="SUP" hidden="1">#N/A</definedName>
    <definedName name="Super_Area_Name1" hidden="1">#REF!</definedName>
    <definedName name="Super_Area_Name2" hidden="1">#REF!</definedName>
    <definedName name="Super_Area_Name6" hidden="1">#REF!</definedName>
    <definedName name="SUPPLIER" localSheetId="73" hidden="1">{#N/A,#N/A,FALSE,"IS";#N/A,#N/A,FALSE,"BS";#N/A,#N/A,FALSE,"RMA";#N/A,#N/A,FALSE,"INCOME";#N/A,#N/A,FALSE,"DCF";#N/A,#N/A,FALSE,"MARKET"}</definedName>
    <definedName name="SUPPLIER" hidden="1">{#N/A,#N/A,FALSE,"IS";#N/A,#N/A,FALSE,"BS";#N/A,#N/A,FALSE,"RMA";#N/A,#N/A,FALSE,"INCOME";#N/A,#N/A,FALSE,"DCF";#N/A,#N/A,FALSE,"MARKET"}</definedName>
    <definedName name="susan" hidden="1">#REF!</definedName>
    <definedName name="susie" hidden="1">#REF!</definedName>
    <definedName name="suu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uu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_discount">#REF!</definedName>
    <definedName name="SwapCurve">#REF!</definedName>
    <definedName name="swaw" hidden="1">#REF!</definedName>
    <definedName name="SWCost">#REF!</definedName>
    <definedName name="SWCostY2">#REF!</definedName>
    <definedName name="SWCostY3">#REF!</definedName>
    <definedName name="SWCostY4">#REF!</definedName>
    <definedName name="SWCostY5">#REF!</definedName>
    <definedName name="SWDFGT" localSheetId="73" hidden="1">{#N/A,#N/A,FALSE,"Calculator"}</definedName>
    <definedName name="SWDFGT" hidden="1">{#N/A,#N/A,FALSE,"Calculator"}</definedName>
    <definedName name="SWDiscPrice">#REF!</definedName>
    <definedName name="Sweep2">#REF!</definedName>
    <definedName name="SWEgerhERTHRH" localSheetId="73" hidden="1">{#N/A,#N/A,FALSE,"Actual";#N/A,#N/A,FALSE,"Management Report 2";#N/A,#N/A,FALSE,"Management Report 3";#N/A,#N/A,FALSE,"Ergebnis";#N/A,#N/A,FALSE,"Summary";#N/A,#N/A,FALSE,"Konrzern";#N/A,#N/A,FALSE,"Abweichung Budget-Actuell"}</definedName>
    <definedName name="SWEgerhERTHRH" hidden="1">{#N/A,#N/A,FALSE,"Actual";#N/A,#N/A,FALSE,"Management Report 2";#N/A,#N/A,FALSE,"Management Report 3";#N/A,#N/A,FALSE,"Ergebnis";#N/A,#N/A,FALSE,"Summary";#N/A,#N/A,FALSE,"Konrzern";#N/A,#N/A,FALSE,"Abweichung Budget-Actuell"}</definedName>
    <definedName name="sWEGERHEtrh" localSheetId="73" hidden="1">{#N/A,#N/A,FALSE,"Calculator"}</definedName>
    <definedName name="sWEGERHEtrh" hidden="1">{#N/A,#N/A,FALSE,"Calculator"}</definedName>
    <definedName name="swegreeh" localSheetId="73" hidden="1">{#N/A,#N/A,FALSE,"Calculator"}</definedName>
    <definedName name="swegreeh" hidden="1">{#N/A,#N/A,FALSE,"Calculator"}</definedName>
    <definedName name="Swegrehe5r" localSheetId="73" hidden="1">{#N/A,#N/A,FALSE,"Calculator"}</definedName>
    <definedName name="Swegrehe5r" hidden="1">{#N/A,#N/A,FALSE,"Calculator"}</definedName>
    <definedName name="SWEGRETHTRQ" localSheetId="73" hidden="1">{#N/A,#N/A,FALSE,"Calculator"}</definedName>
    <definedName name="SWEGRETHTRQ" hidden="1">{#N/A,#N/A,FALSE,"Calculator"}</definedName>
    <definedName name="SWEGWREHWRHE" localSheetId="73" hidden="1">{#N/A,#N/A,FALSE,"Actual";#N/A,#N/A,FALSE,"Management Report 2";#N/A,#N/A,FALSE,"Management Report 3";#N/A,#N/A,FALSE,"Ergebnis";#N/A,#N/A,FALSE,"Summary";#N/A,#N/A,FALSE,"Konrzern";#N/A,#N/A,FALSE,"Abweichung Budget-Actuell"}</definedName>
    <definedName name="SWEGWREHWRHE" hidden="1">{#N/A,#N/A,FALSE,"Actual";#N/A,#N/A,FALSE,"Management Report 2";#N/A,#N/A,FALSE,"Management Report 3";#N/A,#N/A,FALSE,"Ergebnis";#N/A,#N/A,FALSE,"Summary";#N/A,#N/A,FALSE,"Konrzern";#N/A,#N/A,FALSE,"Abweichung Budget-Actuell"}</definedName>
    <definedName name="Swergetrhrh" localSheetId="73" hidden="1">{"Income Page",#N/A,FALSE,"Income";"Quarterly Page",#N/A,FALSE,"Quarterly";"EPS Page",#N/A,FALSE,"EPS";"Cashflow Page",#N/A,FALSE,"CashFlow"}</definedName>
    <definedName name="Swergetrhrh" hidden="1">{"Income Page",#N/A,FALSE,"Income";"Quarterly Page",#N/A,FALSE,"Quarterly";"EPS Page",#N/A,FALSE,"EPS";"Cashflow Page",#N/A,FALSE,"CashFlow"}</definedName>
    <definedName name="SWERTYHBGVFCDER" localSheetId="73" hidden="1">{"page 1",#N/A,FALSE,"A";"page 2",#N/A,FALSE,"A";"page 3",#N/A,FALSE,"A";"page 4",#N/A,FALSE,"A";"page 5",#N/A,FALSE,"A";"page 6",#N/A,FALSE,"A";"page 7",#N/A,FALSE,"A";"page 8",#N/A,FALSE,"A";"page 9",#N/A,FALSE,"A";"page 10",#N/A,FALSE,"A";"page 11",#N/A,FALSE,"A";"page 12",#N/A,FALSE,"A";"page 13",#N/A,FALSE,"A";"page 14",#N/A,FALSE,"A"}</definedName>
    <definedName name="SWERTYHBGVFCDER" hidden="1">{"page 1",#N/A,FALSE,"A";"page 2",#N/A,FALSE,"A";"page 3",#N/A,FALSE,"A";"page 4",#N/A,FALSE,"A";"page 5",#N/A,FALSE,"A";"page 6",#N/A,FALSE,"A";"page 7",#N/A,FALSE,"A";"page 8",#N/A,FALSE,"A";"page 9",#N/A,FALSE,"A";"page 10",#N/A,FALSE,"A";"page 11",#N/A,FALSE,"A";"page 12",#N/A,FALSE,"A";"page 13",#N/A,FALSE,"A";"page 14",#N/A,FALSE,"A"}</definedName>
    <definedName name="SWITCH00010">#REF!</definedName>
    <definedName name="SWITCH00020">#REF!</definedName>
    <definedName name="SWITCH00030">#REF!</definedName>
    <definedName name="SWITCH00040">#REF!</definedName>
    <definedName name="SWITCH00050">#REF!</definedName>
    <definedName name="SWITCH01070">#REF!</definedName>
    <definedName name="SWITCH02070">#REF!</definedName>
    <definedName name="SWITCH05090">#REF!</definedName>
    <definedName name="SWITCH05100">#REF!</definedName>
    <definedName name="SWITCH05110">#REF!</definedName>
    <definedName name="SWITCH05210">#REF!</definedName>
    <definedName name="SWITCH05220">#REF!</definedName>
    <definedName name="SWITCH05250">#REF!</definedName>
    <definedName name="SWITCH08010">#REF!</definedName>
    <definedName name="SWITCH08020">#REF!</definedName>
    <definedName name="SWITCH08030">#REF!</definedName>
    <definedName name="SWITCH08040">#REF!</definedName>
    <definedName name="SWITCH08050">#REF!</definedName>
    <definedName name="SWITCH09010">#REF!</definedName>
    <definedName name="SWITCH09020">#REF!</definedName>
    <definedName name="SWITCH09030">#REF!</definedName>
    <definedName name="SWITCH09040">#REF!</definedName>
    <definedName name="SWITCH09050">#REF!</definedName>
    <definedName name="Switches">#REF!</definedName>
    <definedName name="swjgtj"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gtj"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swju" localSheetId="73" hidden="1">{"Pound Sterling",#N/A,TRUE,"PPD";"Pound Sterling",#N/A,TRUE,"Anaquest";"Pound Sterling",#N/A,TRUE,"Delta";"Pound Sterling",#N/A,TRUE,"INO"}</definedName>
    <definedName name="swju" hidden="1">{"Pound Sterling",#N/A,TRUE,"PPD";"Pound Sterling",#N/A,TRUE,"Anaquest";"Pound Sterling",#N/A,TRUE,"Delta";"Pound Sterling",#N/A,TRUE,"INO"}</definedName>
    <definedName name="SWListPrice">#REF!</definedName>
    <definedName name="SWNetPrice">#REF!</definedName>
    <definedName name="SWPerHrLaborCost">#REF!</definedName>
    <definedName name="SWPerHrLaborRate">#REF!</definedName>
    <definedName name="SWPreside">#REF!</definedName>
    <definedName name="SWREGHERHEH" localSheetId="73" hidden="1">{#N/A,#N/A,FALSE,"Calculator"}</definedName>
    <definedName name="SWREGHERHEH" hidden="1">{#N/A,#N/A,FALSE,"Calculator"}</definedName>
    <definedName name="swrfe">#N/A</definedName>
    <definedName name="Swvu.ACC." hidden="1">#REF!</definedName>
    <definedName name="Swvu.AFAC." hidden="1">#REF!</definedName>
    <definedName name="Swvu.BiPolar." hidden="1">#REF!</definedName>
    <definedName name="Swvu.ELIMLUCRO." hidden="1">#REF!</definedName>
    <definedName name="Swvu.ESTOQUES." hidden="1">#REF!</definedName>
    <definedName name="Swvu.Fabio." hidden="1">#REF!</definedName>
    <definedName name="Swvu.FRP_BACKLOG1." hidden="1">#REF!</definedName>
    <definedName name="Swvu.FRP_backlog2." hidden="1">#REF!</definedName>
    <definedName name="Swvu.LPERDAS." hidden="1">#REF!</definedName>
    <definedName name="Swvu.RES432." hidden="1">#REF!</definedName>
    <definedName name="Swvu.summary1." hidden="1">#REF!</definedName>
    <definedName name="Swvu.summary2." hidden="1">#REF!</definedName>
    <definedName name="Swvu.summary3." hidden="1">#REF!</definedName>
    <definedName name="Swvu.Sumnpv." hidden="1">#REF!</definedName>
    <definedName name="swyrjryjtr" localSheetId="73" hidden="1">{"Sum WW A",#N/A,FALSE,"FY95SLS";"Sum WW B",#N/A,FALSE,"FY95SLS";"Sum US A",#N/A,FALSE,"FY95SLS";"Sum US B",#N/A,FALSE,"FY95SLS";"Sum US Bocg",#N/A,FALSE,"FY95SLS";"Sum Can A",#N/A,FALSE,"FY95SLS";"Sum Can B",#N/A,FALSE,"FY95SLS";"Sum Europe",#N/A,FALSE,"FY95SLS";"Sum Row",#N/A,FALSE,"FY95SLS"}</definedName>
    <definedName name="swyrjryjtr" hidden="1">{"Sum WW A",#N/A,FALSE,"FY95SLS";"Sum WW B",#N/A,FALSE,"FY95SLS";"Sum US A",#N/A,FALSE,"FY95SLS";"Sum US B",#N/A,FALSE,"FY95SLS";"Sum US Bocg",#N/A,FALSE,"FY95SLS";"Sum Can A",#N/A,FALSE,"FY95SLS";"Sum Can B",#N/A,FALSE,"FY95SLS";"Sum Europe",#N/A,FALSE,"FY95SLS";"Sum Row",#N/A,FALSE,"FY95SLS"}</definedName>
    <definedName name="SX" localSheetId="73"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C" localSheetId="73" hidden="1">{#N/A,#N/A,FALSE,"Aktiv";#N/A,#N/A,FALSE,"stat.con.";#N/A,#N/A,FALSE,"Konzern"}</definedName>
    <definedName name="SXC" hidden="1">{#N/A,#N/A,FALSE,"Aktiv";#N/A,#N/A,FALSE,"stat.con.";#N/A,#N/A,FALSE,"Konzern"}</definedName>
    <definedName name="SXCV" localSheetId="73" hidden="1">{#N/A,#N/A,FALSE,"Calculator"}</definedName>
    <definedName name="SXCV" hidden="1">{#N/A,#N/A,FALSE,"Calculator"}</definedName>
    <definedName name="Symbol">#REF!</definedName>
    <definedName name="Synergies">#REF!</definedName>
    <definedName name="SystemDiscount">#REF!</definedName>
    <definedName name="SZdgdfrhdrhe" localSheetId="73" hidden="1">{#N/A,#N/A,FALSE,"Calculator"}</definedName>
    <definedName name="SZdgdfrhdrhe" hidden="1">{#N/A,#N/A,FALSE,"Calculator"}</definedName>
    <definedName name="SZDGDGHYTRY" localSheetId="73" hidden="1">{#N/A,#N/A,FALSE,"Calculator"}</definedName>
    <definedName name="SZDGDGHYTRY" hidden="1">{#N/A,#N/A,FALSE,"Calculator"}</definedName>
    <definedName name="T" localSheetId="73" hidden="1">{#N/A,#N/A,FALSE,"Calculator"}</definedName>
    <definedName name="T" hidden="1">{#N/A,#N/A,FALSE,"Calculator"}</definedName>
    <definedName name="T_Diesel">#REF!</definedName>
    <definedName name="T_NG">#REF!</definedName>
    <definedName name="T_NGHedge">#REF!</definedName>
    <definedName name="T_Offtake">#REF!</definedName>
    <definedName name="T_Spot">#REF!</definedName>
    <definedName name="T_T">#REF!</definedName>
    <definedName name="T0">#REF!</definedName>
    <definedName name="T1_Copy">#REF!</definedName>
    <definedName name="T1_Paste">#REF!</definedName>
    <definedName name="T2_Copy">#REF!</definedName>
    <definedName name="T2_Paste">#REF!</definedName>
    <definedName name="T5R4E" localSheetId="73" hidden="1">{#N/A,#N/A,FALSE,"Aging Summary";#N/A,#N/A,FALSE,"Ratio Analysis";#N/A,#N/A,FALSE,"Test 120 Day Accts";#N/A,#N/A,FALSE,"Tickmarks"}</definedName>
    <definedName name="T5R4E" hidden="1">{#N/A,#N/A,FALSE,"Aging Summary";#N/A,#N/A,FALSE,"Ratio Analysis";#N/A,#N/A,FALSE,"Test 120 Day Accts";#N/A,#N/A,FALSE,"Tickmarks"}</definedName>
    <definedName name="T5REDS" localSheetId="73" hidden="1">{#N/A,#N/A,FALSE,"Calculator"}</definedName>
    <definedName name="T5REDS" hidden="1">{#N/A,#N/A,FALSE,"Calculator"}</definedName>
    <definedName name="T5RESD" localSheetId="73" hidden="1">{#N/A,#N/A,FALSE,"Calculator"}</definedName>
    <definedName name="T5RESD" hidden="1">{#N/A,#N/A,FALSE,"Calculator"}</definedName>
    <definedName name="T7cost" localSheetId="73" hidden="1">{"Units A",#N/A,FALSE,"FY95SLS";"Units B",#N/A,FALSE,"FY95SLS"}</definedName>
    <definedName name="T7cost" hidden="1">{"Units A",#N/A,FALSE,"FY95SLS";"Units B",#N/A,FALSE,"FY95SLS"}</definedName>
    <definedName name="tab">#REF!</definedName>
    <definedName name="TAB_AMP">"T4:W58"</definedName>
    <definedName name="Tab1_EDW">#REF!</definedName>
    <definedName name="Tab10_EDW">#REF!</definedName>
    <definedName name="Tab11_EDW">#REF!</definedName>
    <definedName name="Tab12_EDW">#REF!</definedName>
    <definedName name="tab13_EDW">#REF!</definedName>
    <definedName name="Tab14_EDW">#REF!</definedName>
    <definedName name="Tab15_EDW">#REF!</definedName>
    <definedName name="Tab16_EDW">#REF!</definedName>
    <definedName name="Tab17_EDW">#REF!</definedName>
    <definedName name="Tab2_EDW">#REF!</definedName>
    <definedName name="Tab5_EDW">#REF!</definedName>
    <definedName name="Tab6_EDW">#REF!</definedName>
    <definedName name="Tab7_EDW">#REF!</definedName>
    <definedName name="Tab8_EDW">#REF!</definedName>
    <definedName name="Tab9_EDW">#REF!</definedName>
    <definedName name="Tabela">#REF!</definedName>
    <definedName name="TabelaConsol">#REF!</definedName>
    <definedName name="tabelaDenominação">#REF!</definedName>
    <definedName name="tabelaDenominação_2">#REF!</definedName>
    <definedName name="TabelaDistribuiçãoDeMassas">#REF!</definedName>
    <definedName name="TabelaSicro">#REF!</definedName>
    <definedName name="Tabele" localSheetId="73" hidden="1">{#N/A,#N/A,FALSE,"model"}</definedName>
    <definedName name="Tabele" hidden="1">{#N/A,#N/A,FALSE,"model"}</definedName>
    <definedName name="TABL_COM">#REF!</definedName>
    <definedName name="TABL_EX">#REF!</definedName>
    <definedName name="TABL_JSD">#REF!</definedName>
    <definedName name="TABL_PRFD">#REF!</definedName>
    <definedName name="TABL_SSN">#REF!</definedName>
    <definedName name="TABLE">#REF!</definedName>
    <definedName name="Table.LeaseInput">#REF!</definedName>
    <definedName name="Table.LeaseInputFields">#REF!</definedName>
    <definedName name="Table_beg_bal">#REF!</definedName>
    <definedName name="TABLE1">#REF!</definedName>
    <definedName name="table1_EDWTABLE">#REF!</definedName>
    <definedName name="TABLE2">#REF!</definedName>
    <definedName name="Table2IN1" hidden="1">#REF!</definedName>
    <definedName name="table3" hidden="1">#REF!</definedName>
    <definedName name="table6"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au">#REF!</definedName>
    <definedName name="TableName">"Dummy"</definedName>
    <definedName name="Tableocc">#REF!</definedName>
    <definedName name="TabName">MID(CELL("filename",#REF!),SEARCH("]",CELL("filename",#REF!),1)+1,100)</definedName>
    <definedName name="Tag_Carga">#REF!</definedName>
    <definedName name="Tag_Carga_2">#REF!</definedName>
    <definedName name="Tag_CCM">#REF!</definedName>
    <definedName name="Tag_CCM_2">#REF!</definedName>
    <definedName name="talvez" localSheetId="73" hidden="1">{#N/A,#N/A,FALSE,"GERAL";#N/A,#N/A,FALSE,"012-96";#N/A,#N/A,FALSE,"018-96";#N/A,#N/A,FALSE,"027-96";#N/A,#N/A,FALSE,"059-96";#N/A,#N/A,FALSE,"076-96";#N/A,#N/A,FALSE,"019-97";#N/A,#N/A,FALSE,"021-97";#N/A,#N/A,FALSE,"022-97";#N/A,#N/A,FALSE,"028-97"}</definedName>
    <definedName name="talvez" hidden="1">{#N/A,#N/A,FALSE,"GERAL";#N/A,#N/A,FALSE,"012-96";#N/A,#N/A,FALSE,"018-96";#N/A,#N/A,FALSE,"027-96";#N/A,#N/A,FALSE,"059-96";#N/A,#N/A,FALSE,"076-96";#N/A,#N/A,FALSE,"019-97";#N/A,#N/A,FALSE,"021-97";#N/A,#N/A,FALSE,"022-97";#N/A,#N/A,FALSE,"028-97"}</definedName>
    <definedName name="Tampa_Deferred_Rent_Calculation_Schedule___First_Amendment_to_Lease">"TampaAmendment1PrintArea1"</definedName>
    <definedName name="TangibleBookValuePerShare">#REF!</definedName>
    <definedName name="TAR">#REF!</definedName>
    <definedName name="target">#REF!</definedName>
    <definedName name="Target_Cash">#REF!</definedName>
    <definedName name="Target_LT_Debt">#REF!</definedName>
    <definedName name="Target_prefd">#REF!</definedName>
    <definedName name="Target_ST_Debt">#REF!</definedName>
    <definedName name="target2">#REF!</definedName>
    <definedName name="TargetCompany">#REF!</definedName>
    <definedName name="TargetCompanyCurrency">#REF!</definedName>
    <definedName name="TargetCompanyExchangeRate">#REF!</definedName>
    <definedName name="TargetDCF2" localSheetId="73" hidden="1">{#N/A,#N/A,FALSE,"Sheet1"}</definedName>
    <definedName name="TargetDCF2" hidden="1">{#N/A,#N/A,FALSE,"Sheet1"}</definedName>
    <definedName name="TargetDebtBeta">#REF!</definedName>
    <definedName name="Targeted_AVL_A">#REF!</definedName>
    <definedName name="TargetMandAmort">#REF!</definedName>
    <definedName name="targetname">#REF!</definedName>
    <definedName name="TargetPrice_B1">#REF!</definedName>
    <definedName name="TargetPrice_B10">#REF!</definedName>
    <definedName name="TargetPrice_B2">#REF!</definedName>
    <definedName name="TargetPrice_B3">#REF!</definedName>
    <definedName name="TargetPrice_B4">#REF!</definedName>
    <definedName name="TargetPrice_B5">#REF!</definedName>
    <definedName name="TargetPrice_B6">#REF!</definedName>
    <definedName name="TargetPrice_B7">#REF!</definedName>
    <definedName name="TargetPrice_B8">#REF!</definedName>
    <definedName name="TargetPrice_B9">#REF!</definedName>
    <definedName name="TargetTaxRate">#REF!</definedName>
    <definedName name="Tarifa">#REF!</definedName>
    <definedName name="Tariff_Class">#REF!</definedName>
    <definedName name="Tariff_Code">#REF!</definedName>
    <definedName name="Tariff_Description">#REF!</definedName>
    <definedName name="Tariff_Name">#REF!</definedName>
    <definedName name="Tariff_NM">#REF!</definedName>
    <definedName name="Tariff_option">#REF!</definedName>
    <definedName name="Tariff_Voltage">#REF!</definedName>
    <definedName name="TarNetGr">#REF!</definedName>
    <definedName name="TASK">#REF!</definedName>
    <definedName name="TASKRSRC">#REF!</definedName>
    <definedName name="tax">#REF!</definedName>
    <definedName name="Tax_1" localSheetId="73" hidden="1">{"bs",#N/A,FALSE,"SCF"}</definedName>
    <definedName name="Tax_1" hidden="1">{"bs",#N/A,FALSE,"SCF"}</definedName>
    <definedName name="Tax_2" localSheetId="73" hidden="1">{"bs",#N/A,FALSE,"SCF"}</definedName>
    <definedName name="Tax_2" hidden="1">{"bs",#N/A,FALSE,"SCF"}</definedName>
    <definedName name="Tax_Amortization">#REF!</definedName>
    <definedName name="Tax_Calc">#REF!</definedName>
    <definedName name="Tax_Calc_Area">#REF!</definedName>
    <definedName name="Tax_Deductable?">#REF!</definedName>
    <definedName name="Tax_Form202" localSheetId="73" hidden="1">{#N/A,#N/A,FALSE,"A";#N/A,#N/A,FALSE,"B-TOT";#N/A,#N/A,FALSE,"Declaration1";#N/A,#N/A,FALSE,"Spravka1";#N/A,#N/A,FALSE,"A (2)";#N/A,#N/A,FALSE,"B-TOT (2)";#N/A,#N/A,FALSE,"Declaration1 (2)";#N/A,#N/A,FALSE,"Spravka1 (2)"}</definedName>
    <definedName name="Tax_Form202" hidden="1">{#N/A,#N/A,FALSE,"A";#N/A,#N/A,FALSE,"B-TOT";#N/A,#N/A,FALSE,"Declaration1";#N/A,#N/A,FALSE,"Spravka1";#N/A,#N/A,FALSE,"A (2)";#N/A,#N/A,FALSE,"B-TOT (2)";#N/A,#N/A,FALSE,"Declaration1 (2)";#N/A,#N/A,FALSE,"Spravka1 (2)"}</definedName>
    <definedName name="tax_key" hidden="1">#REF!</definedName>
    <definedName name="tax_rate">#REF!</definedName>
    <definedName name="Tax_Rate_Table">#REF!</definedName>
    <definedName name="tax_table_out" hidden="1">#REF!</definedName>
    <definedName name="tax_Table2_In1" hidden="1">#REF!</definedName>
    <definedName name="tax_Table2_In2" hidden="1">#REF!</definedName>
    <definedName name="tax_Table2_Out" hidden="1">#REF!</definedName>
    <definedName name="tax_Table3_In2" hidden="1">#REF!</definedName>
    <definedName name="taxcalc" localSheetId="73" hidden="1">{#N/A,#N/A,FALSE,"A";#N/A,#N/A,FALSE,"B-TOT";#N/A,#N/A,FALSE,"Declaration1";#N/A,#N/A,FALSE,"Spravka1";#N/A,#N/A,FALSE,"A (2)";#N/A,#N/A,FALSE,"B-TOT (2)";#N/A,#N/A,FALSE,"Declaration1 (2)";#N/A,#N/A,FALSE,"Spravka1 (2)"}</definedName>
    <definedName name="taxcalc" hidden="1">{#N/A,#N/A,FALSE,"A";#N/A,#N/A,FALSE,"B-TOT";#N/A,#N/A,FALSE,"Declaration1";#N/A,#N/A,FALSE,"Spravka1";#N/A,#N/A,FALSE,"A (2)";#N/A,#N/A,FALSE,"B-TOT (2)";#N/A,#N/A,FALSE,"Declaration1 (2)";#N/A,#N/A,FALSE,"Spravka1 (2)"}</definedName>
    <definedName name="taxdep">#REF!</definedName>
    <definedName name="Taxes">#REF!</definedName>
    <definedName name="TaxesFrom">#REF!</definedName>
    <definedName name="TaxesRUNum">#REF!</definedName>
    <definedName name="TaxesTo">#REF!</definedName>
    <definedName name="taxlist">#REF!</definedName>
    <definedName name="taxol" localSheetId="73" hidden="1">{#N/A,#N/A,FALSE,"Pharm";#N/A,#N/A,FALSE,"WWCM"}</definedName>
    <definedName name="taxol" hidden="1">{#N/A,#N/A,FALSE,"Pharm";#N/A,#N/A,FALSE,"WWCM"}</definedName>
    <definedName name="TaxRate">#REF!</definedName>
    <definedName name="TaxToggle">#REF!</definedName>
    <definedName name="TB_EWD">#REF!</definedName>
    <definedName name="TC1_EDW">#REF!</definedName>
    <definedName name="TC2_EDW">#REF!</definedName>
    <definedName name="tcase">#REF!</definedName>
    <definedName name="TCCa">#REF!</definedName>
    <definedName name="TCCb">#REF!</definedName>
    <definedName name="TCI">#REF!</definedName>
    <definedName name="TCIB_00001" hidden="1">#REF!</definedName>
    <definedName name="TCIB_00002" hidden="1">#REF!</definedName>
    <definedName name="TCIB_00003" hidden="1">#REF!</definedName>
    <definedName name="TCIB_00004" hidden="1">#REF!</definedName>
    <definedName name="TCIB_00005" hidden="1">#REF!</definedName>
    <definedName name="TCIB_00006" hidden="1">#REF!</definedName>
    <definedName name="TCLDa">#REF!</definedName>
    <definedName name="TCLDb">#REF!</definedName>
    <definedName name="TCLIa">#REF!</definedName>
    <definedName name="TCLIb">#REF!</definedName>
    <definedName name="TCLLa">#REF!</definedName>
    <definedName name="TCLLb">#REF!</definedName>
    <definedName name="TCN">#REF!:#REF!</definedName>
    <definedName name="tdep">#REF!</definedName>
    <definedName name="teasy" localSheetId="73" hidden="1">{#N/A,#N/A,TRUE,"Regions"}</definedName>
    <definedName name="teasy" hidden="1">{#N/A,#N/A,TRUE,"Regions"}</definedName>
    <definedName name="TEBG" localSheetId="73">{"Book1","DOC&amp;DWG.xls"}</definedName>
    <definedName name="TEBG">{"Book1","DOC&amp;DWG.xls"}</definedName>
    <definedName name="TEEE" localSheetId="73" hidden="1">{#N/A,#N/A,FALSE,"GERAL";#N/A,#N/A,FALSE,"012-96";#N/A,#N/A,FALSE,"018-96";#N/A,#N/A,FALSE,"027-96";#N/A,#N/A,FALSE,"059-96";#N/A,#N/A,FALSE,"076-96";#N/A,#N/A,FALSE,"019-97";#N/A,#N/A,FALSE,"021-97";#N/A,#N/A,FALSE,"022-97";#N/A,#N/A,FALSE,"028-97"}</definedName>
    <definedName name="TEEE" hidden="1">{#N/A,#N/A,FALSE,"GERAL";#N/A,#N/A,FALSE,"012-96";#N/A,#N/A,FALSE,"018-96";#N/A,#N/A,FALSE,"027-96";#N/A,#N/A,FALSE,"059-96";#N/A,#N/A,FALSE,"076-96";#N/A,#N/A,FALSE,"019-97";#N/A,#N/A,FALSE,"021-97";#N/A,#N/A,FALSE,"022-97";#N/A,#N/A,FALSE,"028-97"}</definedName>
    <definedName name="TEEE_1" localSheetId="73" hidden="1">{#N/A,#N/A,FALSE,"GERAL";#N/A,#N/A,FALSE,"012-96";#N/A,#N/A,FALSE,"018-96";#N/A,#N/A,FALSE,"027-96";#N/A,#N/A,FALSE,"059-96";#N/A,#N/A,FALSE,"076-96";#N/A,#N/A,FALSE,"019-97";#N/A,#N/A,FALSE,"021-97";#N/A,#N/A,FALSE,"022-97";#N/A,#N/A,FALSE,"028-97"}</definedName>
    <definedName name="TEEE_1" hidden="1">{#N/A,#N/A,FALSE,"GERAL";#N/A,#N/A,FALSE,"012-96";#N/A,#N/A,FALSE,"018-96";#N/A,#N/A,FALSE,"027-96";#N/A,#N/A,FALSE,"059-96";#N/A,#N/A,FALSE,"076-96";#N/A,#N/A,FALSE,"019-97";#N/A,#N/A,FALSE,"021-97";#N/A,#N/A,FALSE,"022-97";#N/A,#N/A,FALSE,"028-97"}</definedName>
    <definedName name="TEFRW" localSheetId="73" hidden="1">{"CSC_1",#N/A,FALSE,"CSC Outputs";"CSC_2",#N/A,FALSE,"CSC Outputs"}</definedName>
    <definedName name="TEFRW" hidden="1">{"CSC_1",#N/A,FALSE,"CSC Outputs";"CSC_2",#N/A,FALSE,"CSC Outputs"}</definedName>
    <definedName name="TEGBTE" localSheetId="73" hidden="1">{#N/A,#N/A,FALSE,"Calculator"}</definedName>
    <definedName name="TEGBTE" hidden="1">{#N/A,#N/A,FALSE,"Calculator"}</definedName>
    <definedName name="TEIF">#REF!</definedName>
    <definedName name="TEIF_TEIP">#REF!</definedName>
    <definedName name="TEIP">#REF!</definedName>
    <definedName name="TEJRTYJRYJ" localSheetId="73" hidden="1">{#N/A,#N/A,FALSE,"Calculator"}</definedName>
    <definedName name="TEJRTYJRYJ" hidden="1">{#N/A,#N/A,FALSE,"Calculator"}</definedName>
    <definedName name="tel">#REF!</definedName>
    <definedName name="TELCO_api">#REF!</definedName>
    <definedName name="TELCO_BS">#REF!</definedName>
    <definedName name="TELCO_BsNom">#REF!</definedName>
    <definedName name="TELCO_NOMINAL">#REF!</definedName>
    <definedName name="TELCO_US">#REF!</definedName>
    <definedName name="Telephone">#REF!</definedName>
    <definedName name="Telephone_Exp">#REF!</definedName>
    <definedName name="telpriexp">#REF!</definedName>
    <definedName name="telpriexpall">#REF!,#REF!</definedName>
    <definedName name="Telrad_Yield">#REF!</definedName>
    <definedName name="Telrad_Yield_0D">#REF!</definedName>
    <definedName name="Telrad_Yield_1W">#REF!</definedName>
    <definedName name="Tem" localSheetId="73" hidden="1">{#N/A,#N/A,FALSE,"Pharm";#N/A,#N/A,FALSE,"WWCM"}</definedName>
    <definedName name="Tem" hidden="1">{#N/A,#N/A,FALSE,"Pharm";#N/A,#N/A,FALSE,"WWCM"}</definedName>
    <definedName name="teminte">#REF!</definedName>
    <definedName name="temp" localSheetId="73" hidden="1">{"'A'!$A$1:$AH$71","'TOC'!$J$29"}</definedName>
    <definedName name="temp" hidden="1">{"'A'!$A$1:$AH$71","'TOC'!$J$29"}</definedName>
    <definedName name="temp." localSheetId="73" hidden="1">{#N/A,#N/A,TRUE,"KEY DATA";#N/A,#N/A,TRUE,"KEY DATA Base Case";#N/A,#N/A,TRUE,"JULY";#N/A,#N/A,TRUE,"AUG";#N/A,#N/A,TRUE,"SEPT";#N/A,#N/A,TRUE,"3Q"}</definedName>
    <definedName name="temp." hidden="1">{#N/A,#N/A,TRUE,"KEY DATA";#N/A,#N/A,TRUE,"KEY DATA Base Case";#N/A,#N/A,TRUE,"JULY";#N/A,#N/A,TRUE,"AUG";#N/A,#N/A,TRUE,"SEPT";#N/A,#N/A,TRUE,"3Q"}</definedName>
    <definedName name="temp.1" localSheetId="73" hidden="1">{"bs",#N/A,FALSE,"SCF"}</definedName>
    <definedName name="temp.1" hidden="1">{"bs",#N/A,FALSE,"SCF"}</definedName>
    <definedName name="temp.1_1" localSheetId="73" hidden="1">{"bs",#N/A,FALSE,"SCF"}</definedName>
    <definedName name="temp.1_1" hidden="1">{"bs",#N/A,FALSE,"SCF"}</definedName>
    <definedName name="temp_10" localSheetId="73" hidden="1">{#N/A,#N/A,FALSE,"Extra2";#N/A,#N/A,FALSE,"Comp2";#N/A,#N/A,FALSE,"Ret-PL"}</definedName>
    <definedName name="temp_10" hidden="1">{#N/A,#N/A,FALSE,"Extra2";#N/A,#N/A,FALSE,"Comp2";#N/A,#N/A,FALSE,"Ret-PL"}</definedName>
    <definedName name="temp_12" localSheetId="73" hidden="1">{#N/A,#N/A,FALSE,"Extra2";#N/A,#N/A,FALSE,"Comp2";#N/A,#N/A,FALSE,"Ret-PL"}</definedName>
    <definedName name="temp_12" hidden="1">{#N/A,#N/A,FALSE,"Extra2";#N/A,#N/A,FALSE,"Comp2";#N/A,#N/A,FALSE,"Ret-PL"}</definedName>
    <definedName name="Temp_2" localSheetId="73" hidden="1">{#N/A,#N/A,FALSE,"Assessment";#N/A,#N/A,FALSE,"Staffing";#N/A,#N/A,FALSE,"Hires";#N/A,#N/A,FALSE,"Assumptions"}</definedName>
    <definedName name="Temp_2" hidden="1">{#N/A,#N/A,FALSE,"Assessment";#N/A,#N/A,FALSE,"Staffing";#N/A,#N/A,FALSE,"Hires";#N/A,#N/A,FALSE,"Assumptions"}</definedName>
    <definedName name="Temp_3" localSheetId="73" hidden="1">{#N/A,#N/A,FALSE,"Assessment";#N/A,#N/A,FALSE,"Staffing";#N/A,#N/A,FALSE,"Hires";#N/A,#N/A,FALSE,"Assumptions"}</definedName>
    <definedName name="Temp_3" hidden="1">{#N/A,#N/A,FALSE,"Assessment";#N/A,#N/A,FALSE,"Staffing";#N/A,#N/A,FALSE,"Hires";#N/A,#N/A,FALSE,"Assumptions"}</definedName>
    <definedName name="temp12" localSheetId="73" hidden="1">{#N/A,#N/A,TRUE,"KEY DATA";#N/A,#N/A,TRUE,"KEY DATA Base Case";#N/A,#N/A,TRUE,"JULY";#N/A,#N/A,TRUE,"AUG";#N/A,#N/A,TRUE,"SEPT";#N/A,#N/A,TRUE,"3Q"}</definedName>
    <definedName name="temp12" hidden="1">{#N/A,#N/A,TRUE,"KEY DATA";#N/A,#N/A,TRUE,"KEY DATA Base Case";#N/A,#N/A,TRUE,"JULY";#N/A,#N/A,TRUE,"AUG";#N/A,#N/A,TRUE,"SEPT";#N/A,#N/A,TRUE,"3Q"}</definedName>
    <definedName name="temp12." localSheetId="73" hidden="1">{#N/A,#N/A,TRUE,"KEY DATA";#N/A,#N/A,TRUE,"KEY DATA Base Case";#N/A,#N/A,TRUE,"JULY";#N/A,#N/A,TRUE,"AUG";#N/A,#N/A,TRUE,"SEPT";#N/A,#N/A,TRUE,"3Q"}</definedName>
    <definedName name="temp12." hidden="1">{#N/A,#N/A,TRUE,"KEY DATA";#N/A,#N/A,TRUE,"KEY DATA Base Case";#N/A,#N/A,TRUE,"JULY";#N/A,#N/A,TRUE,"AUG";#N/A,#N/A,TRUE,"SEPT";#N/A,#N/A,TRUE,"3Q"}</definedName>
    <definedName name="temp2"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temp2"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template2" localSheetId="73"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mplateDate">32967</definedName>
    <definedName name="TemplateVersion" hidden="1">#REF!</definedName>
    <definedName name="templst">#REF!</definedName>
    <definedName name="Temporary_personnel">#REF!</definedName>
    <definedName name="Temporary_Personnel_Exp">#REF!</definedName>
    <definedName name="TEMPREFERENCE" hidden="1">#REF!</definedName>
    <definedName name="TempReference2" hidden="1">#REF!</definedName>
    <definedName name="Tempreference3" hidden="1">#REF!</definedName>
    <definedName name="TempReference4" hidden="1">#REF!</definedName>
    <definedName name="TempReference5" hidden="1">#REF!</definedName>
    <definedName name="TempReference6" hidden="1">#REF!</definedName>
    <definedName name="TempReference7" hidden="1">#REF!</definedName>
    <definedName name="TempReference8" hidden="1">#REF!</definedName>
    <definedName name="temps">#REF!</definedName>
    <definedName name="ten" hidden="1">#REF!</definedName>
    <definedName name="Tenant_Spec_Exp">#REF!</definedName>
    <definedName name="Tender">#REF!</definedName>
    <definedName name="Tenent_Spec_Exp">#REF!</definedName>
    <definedName name="Tenor_Discrepancy">#REF!</definedName>
    <definedName name="TenYGovt">#REF!</definedName>
    <definedName name="teo"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o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q" localSheetId="73" hidden="1">{#N/A,#N/A,FALSE,"Pharm";#N/A,#N/A,FALSE,"WWCM"}</definedName>
    <definedName name="teq" hidden="1">{#N/A,#N/A,FALSE,"Pharm";#N/A,#N/A,FALSE,"WWCM"}</definedName>
    <definedName name="Tequin" localSheetId="73" hidden="1">{#N/A,#N/A,FALSE,"Pharm";#N/A,#N/A,FALSE,"WWCM"}</definedName>
    <definedName name="Tequin" hidden="1">{#N/A,#N/A,FALSE,"Pharm";#N/A,#N/A,FALSE,"WWCM"}</definedName>
    <definedName name="tequinol" localSheetId="73" hidden="1">{#N/A,#N/A,FALSE,"REPORT"}</definedName>
    <definedName name="tequinol" hidden="1">{#N/A,#N/A,FALSE,"REPORT"}</definedName>
    <definedName name="teradyne" localSheetId="73" hidden="1">{#N/A,#N/A,FALSE,"Consol P&amp;L ";#N/A,#N/A,FALSE,"CP P&amp;L";#N/A,#N/A,FALSE,"ADS P&amp;L";#N/A,#N/A,FALSE,"Corp P&amp;L"}</definedName>
    <definedName name="teradyne" hidden="1">{#N/A,#N/A,FALSE,"Consol P&amp;L ";#N/A,#N/A,FALSE,"CP P&amp;L";#N/A,#N/A,FALSE,"ADS P&amp;L";#N/A,#N/A,FALSE,"Corp P&amp;L"}</definedName>
    <definedName name="teradyne2" localSheetId="73" hidden="1">{#N/A,#N/A,FALSE,"Consol P&amp;L ";#N/A,#N/A,FALSE,"CP P&amp;L";#N/A,#N/A,FALSE,"ADS P&amp;L";#N/A,#N/A,FALSE,"Corp P&amp;L"}</definedName>
    <definedName name="teradyne2" hidden="1">{#N/A,#N/A,FALSE,"Consol P&amp;L ";#N/A,#N/A,FALSE,"CP P&amp;L";#N/A,#N/A,FALSE,"ADS P&amp;L";#N/A,#N/A,FALSE,"Corp P&amp;L"}</definedName>
    <definedName name="teradyne7" localSheetId="73" hidden="1">{#N/A,#N/A,FALSE,"Consol P&amp;L ";#N/A,#N/A,FALSE,"CP P&amp;L";#N/A,#N/A,FALSE,"ADS P&amp;L";#N/A,#N/A,FALSE,"Corp P&amp;L"}</definedName>
    <definedName name="teradyne7" hidden="1">{#N/A,#N/A,FALSE,"Consol P&amp;L ";#N/A,#N/A,FALSE,"CP P&amp;L";#N/A,#N/A,FALSE,"ADS P&amp;L";#N/A,#N/A,FALSE,"Corp P&amp;L"}</definedName>
    <definedName name="terghrtjrt" localSheetId="73" hidden="1">{"Units A",#N/A,FALSE,"FY95SLS";"Units B",#N/A,FALSE,"FY95SLS"}</definedName>
    <definedName name="terghrtjrt" hidden="1">{"Units A",#N/A,FALSE,"FY95SLS";"Units B",#N/A,FALSE,"FY95SLS"}</definedName>
    <definedName name="Term." localSheetId="73" hidden="1">{#N/A,#N/A,FALSE,"GERAL";#N/A,#N/A,FALSE,"012-96";#N/A,#N/A,FALSE,"018-96";#N/A,#N/A,FALSE,"027-96";#N/A,#N/A,FALSE,"059-96";#N/A,#N/A,FALSE,"076-96";#N/A,#N/A,FALSE,"019-97";#N/A,#N/A,FALSE,"021-97";#N/A,#N/A,FALSE,"022-97";#N/A,#N/A,FALSE,"028-97"}</definedName>
    <definedName name="Term." hidden="1">{#N/A,#N/A,FALSE,"GERAL";#N/A,#N/A,FALSE,"012-96";#N/A,#N/A,FALSE,"018-96";#N/A,#N/A,FALSE,"027-96";#N/A,#N/A,FALSE,"059-96";#N/A,#N/A,FALSE,"076-96";#N/A,#N/A,FALSE,"019-97";#N/A,#N/A,FALSE,"021-97";#N/A,#N/A,FALSE,"022-97";#N/A,#N/A,FALSE,"028-97"}</definedName>
    <definedName name="Term_A">#REF!</definedName>
    <definedName name="Term_B">#REF!</definedName>
    <definedName name="term_cf">#REF!</definedName>
    <definedName name="term_eq">#REF!</definedName>
    <definedName name="Term_in_years">#REF!</definedName>
    <definedName name="term_value">#REF!</definedName>
    <definedName name="term_year">#REF!</definedName>
    <definedName name="terminal_year">#REF!</definedName>
    <definedName name="Terminalcapex">#REF!</definedName>
    <definedName name="terminalsannual">#REF!</definedName>
    <definedName name="tert">#REF!</definedName>
    <definedName name="terywer" localSheetId="73" hidden="1">{"Pound Sterling",#N/A,TRUE,"PPD";"Pound Sterling",#N/A,TRUE,"Anaquest";"Pound Sterling",#N/A,TRUE,"Delta";"Pound Sterling",#N/A,TRUE,"INO"}</definedName>
    <definedName name="terywer" hidden="1">{"Pound Sterling",#N/A,TRUE,"PPD";"Pound Sterling",#N/A,TRUE,"Anaquest";"Pound Sterling",#N/A,TRUE,"Delta";"Pound Sterling",#N/A,TRUE,"INO"}</definedName>
    <definedName name="tesss"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sss"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sss"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"'read=""BACKGROUND"" css=""C:\Program Files\SAS\Shared Files\BIClientStyles\AMODefault.css"" range=""SASMain_MKTDL_TBVOLREVENSLANEPRO"" auto=""False"" rdc=""False"" mig=""False"" xTime=""00:00:00"" rTime=""00:00:24.9052936"" bgnew=""False"" nFmt=""F'"</definedName>
    <definedName name="test1" localSheetId="73" hidden="1">{#N/A,#N/A,FALSE,"Calculator"}</definedName>
    <definedName name="test1" hidden="1">{#N/A,#N/A,FALSE,"Calculator"}</definedName>
    <definedName name="test1_1" localSheetId="73" hidden="1">{#N/A,#N/A,FALSE,"Calculator"}</definedName>
    <definedName name="test1_1" hidden="1">{#N/A,#N/A,FALSE,"Calculator"}</definedName>
    <definedName name="test1_2" localSheetId="73" hidden="1">{#N/A,#N/A,FALSE,"Calculator"}</definedName>
    <definedName name="test1_2" hidden="1">{#N/A,#N/A,FALSE,"Calculator"}</definedName>
    <definedName name="test1_3" localSheetId="73" hidden="1">{#N/A,#N/A,FALSE,"Calculator"}</definedName>
    <definedName name="test1_3" hidden="1">{#N/A,#N/A,FALSE,"Calculator"}</definedName>
    <definedName name="test1_4" localSheetId="73" hidden="1">{#N/A,#N/A,FALSE,"Calculator"}</definedName>
    <definedName name="test1_4" hidden="1">{#N/A,#N/A,FALSE,"Calculator"}</definedName>
    <definedName name="test1_5" localSheetId="73" hidden="1">{#N/A,#N/A,FALSE,"Calculator"}</definedName>
    <definedName name="test1_5" hidden="1">{#N/A,#N/A,FALSE,"Calculator"}</definedName>
    <definedName name="test10" localSheetId="73" hidden="1">{#N/A,#N/A,FALSE,"Calculator"}</definedName>
    <definedName name="test10" hidden="1">{#N/A,#N/A,FALSE,"Calculator"}</definedName>
    <definedName name="test10_1" localSheetId="73" hidden="1">{#N/A,#N/A,FALSE,"Calculator"}</definedName>
    <definedName name="test10_1" hidden="1">{#N/A,#N/A,FALSE,"Calculator"}</definedName>
    <definedName name="test10_2" localSheetId="73" hidden="1">{#N/A,#N/A,FALSE,"Calculator"}</definedName>
    <definedName name="test10_2" hidden="1">{#N/A,#N/A,FALSE,"Calculator"}</definedName>
    <definedName name="test10_3" localSheetId="73" hidden="1">{#N/A,#N/A,FALSE,"Calculator"}</definedName>
    <definedName name="test10_3" hidden="1">{#N/A,#N/A,FALSE,"Calculator"}</definedName>
    <definedName name="test2" localSheetId="73" hidden="1">{#N/A,#N/A,FALSE,"Calculator"}</definedName>
    <definedName name="test2" hidden="1">{#N/A,#N/A,FALSE,"Calculator"}</definedName>
    <definedName name="test2_1" localSheetId="73" hidden="1">{#N/A,#N/A,FALSE,"Calculator"}</definedName>
    <definedName name="test2_1" hidden="1">{#N/A,#N/A,FALSE,"Calculator"}</definedName>
    <definedName name="test2_2" localSheetId="73" hidden="1">{#N/A,#N/A,FALSE,"Calculator"}</definedName>
    <definedName name="test2_2" hidden="1">{#N/A,#N/A,FALSE,"Calculator"}</definedName>
    <definedName name="test2_3" localSheetId="73" hidden="1">{#N/A,#N/A,FALSE,"Calculator"}</definedName>
    <definedName name="test2_3" hidden="1">{#N/A,#N/A,FALSE,"Calculator"}</definedName>
    <definedName name="test2_4" localSheetId="73" hidden="1">{#N/A,#N/A,FALSE,"Calculator"}</definedName>
    <definedName name="test2_4" hidden="1">{#N/A,#N/A,FALSE,"Calculator"}</definedName>
    <definedName name="test2_5" localSheetId="73" hidden="1">{#N/A,#N/A,FALSE,"Calculator"}</definedName>
    <definedName name="test2_5" hidden="1">{#N/A,#N/A,FALSE,"Calculator"}</definedName>
    <definedName name="test21" localSheetId="73" hidden="1">{#N/A,#N/A,FALSE,"Calculator"}</definedName>
    <definedName name="test21" hidden="1">{#N/A,#N/A,FALSE,"Calculator"}</definedName>
    <definedName name="test21_1" localSheetId="73" hidden="1">{#N/A,#N/A,FALSE,"Calculator"}</definedName>
    <definedName name="test21_1" hidden="1">{#N/A,#N/A,FALSE,"Calculator"}</definedName>
    <definedName name="test21_2" localSheetId="73" hidden="1">{#N/A,#N/A,FALSE,"Calculator"}</definedName>
    <definedName name="test21_2" hidden="1">{#N/A,#N/A,FALSE,"Calculator"}</definedName>
    <definedName name="test21_3" localSheetId="73" hidden="1">{#N/A,#N/A,FALSE,"Calculator"}</definedName>
    <definedName name="test21_3" hidden="1">{#N/A,#N/A,FALSE,"Calculator"}</definedName>
    <definedName name="test21_4" localSheetId="73" hidden="1">{#N/A,#N/A,FALSE,"Calculator"}</definedName>
    <definedName name="test21_4" hidden="1">{#N/A,#N/A,FALSE,"Calculator"}</definedName>
    <definedName name="test21_5" localSheetId="73" hidden="1">{#N/A,#N/A,FALSE,"Calculator"}</definedName>
    <definedName name="test21_5" hidden="1">{#N/A,#N/A,FALSE,"Calculator"}</definedName>
    <definedName name="test3" localSheetId="73" hidden="1">{#N/A,#N/A,FALSE,"Calculator"}</definedName>
    <definedName name="test3" hidden="1">{#N/A,#N/A,FALSE,"Calculator"}</definedName>
    <definedName name="test3_1" localSheetId="73" hidden="1">{#N/A,#N/A,FALSE,"Calculator"}</definedName>
    <definedName name="test3_1" hidden="1">{#N/A,#N/A,FALSE,"Calculator"}</definedName>
    <definedName name="test3_2" localSheetId="73" hidden="1">{#N/A,#N/A,FALSE,"Calculator"}</definedName>
    <definedName name="test3_2" hidden="1">{#N/A,#N/A,FALSE,"Calculator"}</definedName>
    <definedName name="test3_3" localSheetId="73" hidden="1">{#N/A,#N/A,FALSE,"Calculator"}</definedName>
    <definedName name="test3_3" hidden="1">{#N/A,#N/A,FALSE,"Calculator"}</definedName>
    <definedName name="test31" localSheetId="73" hidden="1">{#N/A,#N/A,FALSE,"Calculator"}</definedName>
    <definedName name="test31" hidden="1">{#N/A,#N/A,FALSE,"Calculator"}</definedName>
    <definedName name="test31_1" localSheetId="73" hidden="1">{#N/A,#N/A,FALSE,"Calculator"}</definedName>
    <definedName name="test31_1" hidden="1">{#N/A,#N/A,FALSE,"Calculator"}</definedName>
    <definedName name="test31_2" localSheetId="73" hidden="1">{#N/A,#N/A,FALSE,"Calculator"}</definedName>
    <definedName name="test31_2" hidden="1">{#N/A,#N/A,FALSE,"Calculator"}</definedName>
    <definedName name="test31_3" localSheetId="73" hidden="1">{#N/A,#N/A,FALSE,"Calculator"}</definedName>
    <definedName name="test31_3" hidden="1">{#N/A,#N/A,FALSE,"Calculator"}</definedName>
    <definedName name="test31_4" localSheetId="73" hidden="1">{#N/A,#N/A,FALSE,"Calculator"}</definedName>
    <definedName name="test31_4" hidden="1">{#N/A,#N/A,FALSE,"Calculator"}</definedName>
    <definedName name="test31_5" localSheetId="73" hidden="1">{#N/A,#N/A,FALSE,"Calculator"}</definedName>
    <definedName name="test31_5" hidden="1">{#N/A,#N/A,FALSE,"Calculator"}</definedName>
    <definedName name="test4" localSheetId="73" hidden="1">{#N/A,#N/A,FALSE,"Calculator"}</definedName>
    <definedName name="test4" hidden="1">{#N/A,#N/A,FALSE,"Calculator"}</definedName>
    <definedName name="test4_1" localSheetId="73" hidden="1">{#N/A,#N/A,FALSE,"Calculator"}</definedName>
    <definedName name="test4_1" hidden="1">{#N/A,#N/A,FALSE,"Calculator"}</definedName>
    <definedName name="test4_2" localSheetId="73" hidden="1">{#N/A,#N/A,FALSE,"Calculator"}</definedName>
    <definedName name="test4_2" hidden="1">{#N/A,#N/A,FALSE,"Calculator"}</definedName>
    <definedName name="test4_3" localSheetId="73" hidden="1">{#N/A,#N/A,FALSE,"Calculator"}</definedName>
    <definedName name="test4_3" hidden="1">{#N/A,#N/A,FALSE,"Calculator"}</definedName>
    <definedName name="test5" localSheetId="73" hidden="1">{#N/A,#N/A,FALSE,"Calculator"}</definedName>
    <definedName name="test5" hidden="1">{#N/A,#N/A,FALSE,"Calculator"}</definedName>
    <definedName name="test5_1" localSheetId="73" hidden="1">{#N/A,#N/A,FALSE,"Calculator"}</definedName>
    <definedName name="test5_1" hidden="1">{#N/A,#N/A,FALSE,"Calculator"}</definedName>
    <definedName name="test5_2" localSheetId="73" hidden="1">{#N/A,#N/A,FALSE,"Calculator"}</definedName>
    <definedName name="test5_2" hidden="1">{#N/A,#N/A,FALSE,"Calculator"}</definedName>
    <definedName name="test5_3" localSheetId="73" hidden="1">{#N/A,#N/A,FALSE,"Calculator"}</definedName>
    <definedName name="test5_3" hidden="1">{#N/A,#N/A,FALSE,"Calculator"}</definedName>
    <definedName name="test6" localSheetId="73" hidden="1">{#N/A,#N/A,FALSE,"Calculator"}</definedName>
    <definedName name="test6" hidden="1">{#N/A,#N/A,FALSE,"Calculator"}</definedName>
    <definedName name="test6_1" localSheetId="73" hidden="1">{#N/A,#N/A,FALSE,"Calculator"}</definedName>
    <definedName name="test6_1" hidden="1">{#N/A,#N/A,FALSE,"Calculator"}</definedName>
    <definedName name="test6_2" localSheetId="73" hidden="1">{#N/A,#N/A,FALSE,"Calculator"}</definedName>
    <definedName name="test6_2" hidden="1">{#N/A,#N/A,FALSE,"Calculator"}</definedName>
    <definedName name="test6_3" localSheetId="73" hidden="1">{#N/A,#N/A,FALSE,"Calculator"}</definedName>
    <definedName name="test6_3" hidden="1">{#N/A,#N/A,FALSE,"Calculator"}</definedName>
    <definedName name="test7" localSheetId="73" hidden="1">{#N/A,#N/A,FALSE,"Calculator"}</definedName>
    <definedName name="test7" hidden="1">{#N/A,#N/A,FALSE,"Calculator"}</definedName>
    <definedName name="test7_1" localSheetId="73" hidden="1">{#N/A,#N/A,FALSE,"Calculator"}</definedName>
    <definedName name="test7_1" hidden="1">{#N/A,#N/A,FALSE,"Calculator"}</definedName>
    <definedName name="test7_2" localSheetId="73" hidden="1">{#N/A,#N/A,FALSE,"Calculator"}</definedName>
    <definedName name="test7_2" hidden="1">{#N/A,#N/A,FALSE,"Calculator"}</definedName>
    <definedName name="test7_3" localSheetId="73" hidden="1">{#N/A,#N/A,FALSE,"Calculator"}</definedName>
    <definedName name="test7_3" hidden="1">{#N/A,#N/A,FALSE,"Calculator"}</definedName>
    <definedName name="test9" localSheetId="73" hidden="1">{#N/A,#N/A,FALSE,"Calculator"}</definedName>
    <definedName name="test9" hidden="1">{#N/A,#N/A,FALSE,"Calculator"}</definedName>
    <definedName name="test9_1" localSheetId="73" hidden="1">{#N/A,#N/A,FALSE,"Calculator"}</definedName>
    <definedName name="test9_1" hidden="1">{#N/A,#N/A,FALSE,"Calculator"}</definedName>
    <definedName name="test9_2" localSheetId="73" hidden="1">{#N/A,#N/A,FALSE,"Calculator"}</definedName>
    <definedName name="test9_2" hidden="1">{#N/A,#N/A,FALSE,"Calculator"}</definedName>
    <definedName name="test9_3" localSheetId="73" hidden="1">{#N/A,#N/A,FALSE,"Calculator"}</definedName>
    <definedName name="test9_3" hidden="1">{#N/A,#N/A,FALSE,"Calculator"}</definedName>
    <definedName name="teste" localSheetId="73" hidden="1">{#N/A,#N/A,FALSE,"GERAL";#N/A,#N/A,FALSE,"012-96";#N/A,#N/A,FALSE,"018-96";#N/A,#N/A,FALSE,"027-96";#N/A,#N/A,FALSE,"059-96";#N/A,#N/A,FALSE,"076-96";#N/A,#N/A,FALSE,"019-97";#N/A,#N/A,FALSE,"021-97";#N/A,#N/A,FALSE,"022-97";#N/A,#N/A,FALSE,"028-97"}</definedName>
    <definedName name="teste" hidden="1">{#N/A,#N/A,FALSE,"GERAL";#N/A,#N/A,FALSE,"012-96";#N/A,#N/A,FALSE,"018-96";#N/A,#N/A,FALSE,"027-96";#N/A,#N/A,FALSE,"059-96";#N/A,#N/A,FALSE,"076-96";#N/A,#N/A,FALSE,"019-97";#N/A,#N/A,FALSE,"021-97";#N/A,#N/A,FALSE,"022-97";#N/A,#N/A,FALSE,"028-97"}</definedName>
    <definedName name="teste1" localSheetId="73" hidden="1">{#N/A,#N/A,FALSE,"GERAL";#N/A,#N/A,FALSE,"012-96";#N/A,#N/A,FALSE,"018-96";#N/A,#N/A,FALSE,"027-96";#N/A,#N/A,FALSE,"059-96";#N/A,#N/A,FALSE,"076-96";#N/A,#N/A,FALSE,"019-97";#N/A,#N/A,FALSE,"021-97";#N/A,#N/A,FALSE,"022-97";#N/A,#N/A,FALSE,"028-97"}</definedName>
    <definedName name="teste1" hidden="1">{#N/A,#N/A,FALSE,"GERAL";#N/A,#N/A,FALSE,"012-96";#N/A,#N/A,FALSE,"018-96";#N/A,#N/A,FALSE,"027-96";#N/A,#N/A,FALSE,"059-96";#N/A,#N/A,FALSE,"076-96";#N/A,#N/A,FALSE,"019-97";#N/A,#N/A,FALSE,"021-97";#N/A,#N/A,FALSE,"022-97";#N/A,#N/A,FALSE,"028-97"}</definedName>
    <definedName name="teste16"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6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17"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7"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18"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8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19"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19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 localSheetId="73" hidden="1">{"Fecha_Novembro",#N/A,FALSE,"FECHAMENTO-2002 ";"Defer_Novembro",#N/A,FALSE,"DIFERIDO";"Pis_Novembro",#N/A,FALSE,"PIS COFINS";"Iss_Novembro",#N/A,FALSE,"ISS"}</definedName>
    <definedName name="teste2" hidden="1">{"Fecha_Novembro",#N/A,FALSE,"FECHAMENTO-2002 ";"Defer_Novembro",#N/A,FALSE,"DIFERIDO";"Pis_Novembro",#N/A,FALSE,"PIS COFINS";"Iss_Novembro",#N/A,FALSE,"ISS"}</definedName>
    <definedName name="teste20"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0"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teste2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25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ste3" localSheetId="73" hidden="1">{"Fecha_Outubro",#N/A,FALSE,"FECHAMENTO-2002 ";"Defer_Outubro",#N/A,FALSE,"DIFERIDO";"Pis_Outubro",#N/A,FALSE,"PIS COFINS";"Iss_Outubro",#N/A,FALSE,"ISS"}</definedName>
    <definedName name="teste3" hidden="1">{"Fecha_Outubro",#N/A,FALSE,"FECHAMENTO-2002 ";"Defer_Outubro",#N/A,FALSE,"DIFERIDO";"Pis_Outubro",#N/A,FALSE,"PIS COFINS";"Iss_Outubro",#N/A,FALSE,"ISS"}</definedName>
    <definedName name="teste30"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30"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teste4" localSheetId="73" hidden="1">{#N/A,#N/A,FALSE,"HONORÁRIOS"}</definedName>
    <definedName name="teste4" hidden="1">{#N/A,#N/A,FALSE,"HONORÁRIOS"}</definedName>
    <definedName name="teste40"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40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teste5" localSheetId="73" hidden="1">{"Fecha_Setembro",#N/A,FALSE,"FECHAMENTO-2002 ";"Defer_Setembro",#N/A,FALSE,"DIFERIDO";"Pis_Setembro",#N/A,FALSE,"PIS COFINS";"Iss_Setembro",#N/A,FALSE,"ISS"}</definedName>
    <definedName name="teste5" hidden="1">{"Fecha_Setembro",#N/A,FALSE,"FECHAMENTO-2002 ";"Defer_Setembro",#N/A,FALSE,"DIFERIDO";"Pis_Setembro",#N/A,FALSE,"PIS COFINS";"Iss_Setembro",#N/A,FALSE,"ISS"}</definedName>
    <definedName name="TESTHKEY">#REF!</definedName>
    <definedName name="TESTKEYS">#REF!</definedName>
    <definedName name="TESTS">#REF!</definedName>
    <definedName name="testt" localSheetId="73" hidden="1">{"'A7V8X-LA(2.20)'!$AX$28:$AX$29","'A7V8X-LA(2.20)'!$AX$28:$AX$29"}</definedName>
    <definedName name="testt" hidden="1">{"'A7V8X-LA(2.20)'!$AX$28:$AX$29","'A7V8X-LA(2.20)'!$AX$28:$AX$29"}</definedName>
    <definedName name="TESTVKEY">#REF!</definedName>
    <definedName name="testyear">#REF!</definedName>
    <definedName name="TET"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tete" localSheetId="73" hidden="1">{"'A7V8X-LA(2.20)'!$AX$28:$AX$29","'A7V8X-LA(2.20)'!$AX$28:$AX$29"}</definedName>
    <definedName name="tete" hidden="1">{"'A7V8X-LA(2.20)'!$AX$28:$AX$29","'A7V8X-LA(2.20)'!$AX$28:$AX$29"}</definedName>
    <definedName name="TETETT" localSheetId="73" hidden="1">{#N/A,#N/A,FALSE,"Calculator"}</definedName>
    <definedName name="TETETT" hidden="1">{#N/A,#N/A,FALSE,"Calculator"}</definedName>
    <definedName name="TETRJRYJ" localSheetId="73" hidden="1">{#N/A,#N/A,FALSE,"Calculator"}</definedName>
    <definedName name="TETRJRYJ" hidden="1">{#N/A,#N/A,FALSE,"Calculator"}</definedName>
    <definedName name="TETRJYRYJRYJ" localSheetId="73" hidden="1">{#N/A,#N/A,FALSE,"Calculator"}</definedName>
    <definedName name="TETRJYRYJRYJ" hidden="1">{#N/A,#N/A,FALSE,"Calculator"}</definedName>
    <definedName name="TEUETU" localSheetId="73" hidden="1">{#N/A,#N/A,FALSE,"Calculator"}</definedName>
    <definedName name="TEUETU" hidden="1">{#N/A,#N/A,FALSE,"Calculator"}</definedName>
    <definedName name="Texas">#REF!</definedName>
    <definedName name="TEXT">#REF!</definedName>
    <definedName name="Text.Header">"Header"</definedName>
    <definedName name="TEXT2">#REF!</definedName>
    <definedName name="TextRefCopyRangeCount" hidden="1">10</definedName>
    <definedName name="TF" localSheetId="73">{"Client Name or Project Name"}</definedName>
    <definedName name="TF">{"Client Name or Project Name"}</definedName>
    <definedName name="TFC" localSheetId="73">{"Client Name or Project Name"}</definedName>
    <definedName name="TFC">{"Client Name or Project Name"}</definedName>
    <definedName name="TFD"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TF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tfill" hidden="1">#REF!</definedName>
    <definedName name="TFR"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TFR" hidden="1">{#N/A,#N/A,FALSE,"Finale1";#N/A,#N/A,FALSE,"Finale2";#N/A,#N/A,FALSE,"peiodisch1";#N/A,#N/A,FALSE,"periodisch2";#N/A,#N/A,FALSE,"Aktiv";#N/A,#N/A,FALSE,"Passiv";#N/A,#N/A,FALSE,"Report 2";#N/A,#N/A,FALSE,"Report 3";#N/A,#N/A,FALSE,"Summary";#N/A,#N/A,FALSE,"EWB";#N/A,#N/A,FALSE,"Actual-Budget (kum)";#N/A,#N/A,FALSE,"Actual-Budget (per)";#N/A,#N/A,FALSE,"Comparison YTD"}</definedName>
    <definedName name="TFRD"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FRD"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FRDE" localSheetId="73" hidden="1">{#N/A,#N/A,FALSE,"Aktiv";#N/A,#N/A,FALSE,"stat.con.";#N/A,#N/A,FALSE,"Konzern"}</definedName>
    <definedName name="TFRDE" hidden="1">{#N/A,#N/A,FALSE,"Aktiv";#N/A,#N/A,FALSE,"stat.con.";#N/A,#N/A,FALSE,"Konzern"}</definedName>
    <definedName name="TFRDEEW5R" localSheetId="73" hidden="1">{#N/A,#N/A,FALSE,"peiodisch1";#N/A,#N/A,FALSE,"D-Bestand";#N/A,#N/A,FALSE,"D-Zins"}</definedName>
    <definedName name="TFRDEEW5R" hidden="1">{#N/A,#N/A,FALSE,"peiodisch1";#N/A,#N/A,FALSE,"D-Bestand";#N/A,#N/A,FALSE,"D-Zins"}</definedName>
    <definedName name="TF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FVD" localSheetId="73" hidden="1">{#N/A,#N/A,FALSE,"Calculator"}</definedName>
    <definedName name="TFVD" hidden="1">{#N/A,#N/A,FALSE,"Calculator"}</definedName>
    <definedName name="TFVGBHJ" localSheetId="73" hidden="1">{#N/A,#N/A,FALSE,"Calculator"}</definedName>
    <definedName name="TFVGBHJ" hidden="1">{#N/A,#N/A,FALSE,"Calculator"}</definedName>
    <definedName name="TGE" localSheetId="73" hidden="1">{#N/A,#N/A,FALSE,"Calculator"}</definedName>
    <definedName name="TGE" hidden="1">{#N/A,#N/A,FALSE,"Calculator"}</definedName>
    <definedName name="TGEYHMEYUMYUM" localSheetId="73" hidden="1">{#N/A,#N/A,FALSE,"Calculator"}</definedName>
    <definedName name="TGEYHMEYUMYUM" hidden="1">{#N/A,#N/A,FALSE,"Calculator"}</definedName>
    <definedName name="TGFCDXSWERTG" localSheetId="73" hidden="1">{#N/A,#N/A,FALSE,"Finale1";#N/A,#N/A,FALSE,"Finale2";#N/A,#N/A,FALSE,"peiodisch1";#N/A,#N/A,FALSE,"periodisch2";#N/A,#N/A,FALSE,"Aktiv";#N/A,#N/A,FALSE,"Passiv";#N/A,#N/A,FALSE,"D-Bestand";#N/A,#N/A,FALSE,"D-Zins"}</definedName>
    <definedName name="TGFCDXSWERTG" hidden="1">{#N/A,#N/A,FALSE,"Finale1";#N/A,#N/A,FALSE,"Finale2";#N/A,#N/A,FALSE,"peiodisch1";#N/A,#N/A,FALSE,"periodisch2";#N/A,#N/A,FALSE,"Aktiv";#N/A,#N/A,FALSE,"Passiv";#N/A,#N/A,FALSE,"D-Bestand";#N/A,#N/A,FALSE,"D-Zins"}</definedName>
    <definedName name="TGFDE" localSheetId="73" hidden="1">{#N/A,#N/A,FALSE,"Calculator"}</definedName>
    <definedName name="TGFDE" hidden="1">{#N/A,#N/A,FALSE,"Calculator"}</definedName>
    <definedName name="TGFR" localSheetId="73" hidden="1">{"orixcsc",#N/A,FALSE,"ORIX CSC";"orixcsc2",#N/A,FALSE,"ORIX CSC"}</definedName>
    <definedName name="TGFR" hidden="1">{"orixcsc",#N/A,FALSE,"ORIX CSC";"orixcsc2",#N/A,FALSE,"ORIX CSC"}</definedName>
    <definedName name="TGFRDE45RT6" localSheetId="73" hidden="1">{#N/A,#N/A,FALSE,"peiodisch1";#N/A,#N/A,FALSE,"D-Bestand";#N/A,#N/A,FALSE,"D-Zins"}</definedName>
    <definedName name="TGFRDE45RT6" hidden="1">{#N/A,#N/A,FALSE,"peiodisch1";#N/A,#N/A,FALSE,"D-Bestand";#N/A,#N/A,FALSE,"D-Zins"}</definedName>
    <definedName name="TGFV" localSheetId="73" hidden="1">{#N/A,#N/A,FALSE,"Calculator"}</definedName>
    <definedName name="TGFV" hidden="1">{#N/A,#N/A,FALSE,"Calculator"}</definedName>
    <definedName name="TGH" localSheetId="73" hidden="1">{#N/A,#N/A,FALSE,"Calculator"}</definedName>
    <definedName name="TGH" hidden="1">{#N/A,#N/A,FALSE,"Calculator"}</definedName>
    <definedName name="TGNM" localSheetId="73" hidden="1">{#N/A,#N/A,FALSE,"Calculator"}</definedName>
    <definedName name="TGNM" hidden="1">{#N/A,#N/A,FALSE,"Calculator"}</definedName>
    <definedName name="TGNT">#REF!</definedName>
    <definedName name="TGPE600" localSheetId="73" hidden="1">{"Resumen",#N/A,FALSE,"Sheet1";"Detalle",#N/A,FALSE,"Sheet1"}</definedName>
    <definedName name="TGPE600" hidden="1">{"Resumen",#N/A,FALSE,"Sheet1";"Detalle",#N/A,FALSE,"Sheet1"}</definedName>
    <definedName name="TGRTYGF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TGRTYGF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TGS">#REF!</definedName>
    <definedName name="TGY" localSheetId="73" hidden="1">{#N/A,#N/A,FALSE,"EWB";#N/A,#N/A,FALSE,"EWB-2"}</definedName>
    <definedName name="TGY" hidden="1">{#N/A,#N/A,FALSE,"EWB";#N/A,#N/A,FALSE,"EWB-2"}</definedName>
    <definedName name="TGYT6" localSheetId="73" hidden="1">{"coverall",#N/A,FALSE,"Definitions";"cover1",#N/A,FALSE,"Definitions";"cover2",#N/A,FALSE,"Definitions";"cover3",#N/A,FALSE,"Definitions";"cover4",#N/A,FALSE,"Definitions";"cover5",#N/A,FALSE,"Definitions";"blank",#N/A,FALSE,"Definitions"}</definedName>
    <definedName name="TGYT6" hidden="1">{"coverall",#N/A,FALSE,"Definitions";"cover1",#N/A,FALSE,"Definitions";"cover2",#N/A,FALSE,"Definitions";"cover3",#N/A,FALSE,"Definitions";"cover4",#N/A,FALSE,"Definitions";"cover5",#N/A,FALSE,"Definitions";"blank",#N/A,FALSE,"Definitions"}</definedName>
    <definedName name="TH" localSheetId="73" hidden="1">{#N/A,#N/A,FALSE,"Income";#N/A,#N/A,FALSE,"EPS";#N/A,#N/A,FALSE,"Quarterly";#N/A,#N/A,FALSE,"CashFlow";#N/A,#N/A,FALSE,"Other";#N/A,#N/A,FALSE,"Dividend";#N/A,#N/A,FALSE,"Financials &amp; Ratios";#N/A,#N/A,FALSE,"Return On Equity";#N/A,#N/A,FALSE,"Inventory"}</definedName>
    <definedName name="TH" hidden="1">{#N/A,#N/A,FALSE,"Income";#N/A,#N/A,FALSE,"EPS";#N/A,#N/A,FALSE,"Quarterly";#N/A,#N/A,FALSE,"CashFlow";#N/A,#N/A,FALSE,"Other";#N/A,#N/A,FALSE,"Dividend";#N/A,#N/A,FALSE,"Financials &amp; Ratios";#N/A,#N/A,FALSE,"Return On Equity";#N/A,#N/A,FALSE,"Inventory"}</definedName>
    <definedName name="THBRGF"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THBRGF"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THBRGFVE"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THBRGFVE"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thehjehrherhe" hidden="1">#REF!</definedName>
    <definedName name="theo">0.0000007579</definedName>
    <definedName name="theorweohtrejrhe" localSheetId="73" hidden="1">{#N/A,#N/A,FALSE,"Presentation Summary";#N/A,#N/A,FALSE,"Consolidated Summary";#N/A,#N/A,FALSE,"GLA";#N/A,#N/A,FALSE,"Consolidating Schedule";#N/A,#N/A,FALSE,"GLB";#N/A,#N/A,FALSE,"GGM";#N/A,#N/A,FALSE,"SurFin";#N/A,#N/A,FALSE,"CBC";#N/A,#N/A,FALSE,"DTVI";#N/A,#N/A,FALSE,"Elim";#N/A,#N/A,FALSE,"Other"}</definedName>
    <definedName name="theorweohtrejrhe" hidden="1">{#N/A,#N/A,FALSE,"Presentation Summary";#N/A,#N/A,FALSE,"Consolidated Summary";#N/A,#N/A,FALSE,"GLA";#N/A,#N/A,FALSE,"Consolidating Schedule";#N/A,#N/A,FALSE,"GLB";#N/A,#N/A,FALSE,"GGM";#N/A,#N/A,FALSE,"SurFin";#N/A,#N/A,FALSE,"CBC";#N/A,#N/A,FALSE,"DTVI";#N/A,#N/A,FALSE,"Elim";#N/A,#N/A,FALSE,"Other"}</definedName>
    <definedName name="THERTRJRYJ" localSheetId="73" hidden="1">{#N/A,#N/A,FALSE,"Calculator"}</definedName>
    <definedName name="THERTRJRYJ" hidden="1">{#N/A,#N/A,FALSE,"Calculator"}</definedName>
    <definedName name="theryhtenhajyr" hidden="1">#REF!</definedName>
    <definedName name="THETEJRJTY" localSheetId="73" hidden="1">{#N/A,#N/A,FALSE,"Calculator"}</definedName>
    <definedName name="THETEJRJTY" hidden="1">{#N/A,#N/A,FALSE,"Calculator"}</definedName>
    <definedName name="THETREJRYJRYJ" localSheetId="73" hidden="1">{#N/A,#N/A,FALSE,"Calculator"}</definedName>
    <definedName name="THETREJRYJRYJ" hidden="1">{#N/A,#N/A,FALSE,"Calculator"}</definedName>
    <definedName name="THETRJRJRYJ" localSheetId="73" hidden="1">{#N/A,#N/A,FALSE,"Calculator"}</definedName>
    <definedName name="THETRJRJRYJ" hidden="1">{#N/A,#N/A,FALSE,"Calculator"}</definedName>
    <definedName name="THETRJRJYTRY" localSheetId="73" hidden="1">{#N/A,#N/A,FALSE,"Calculator"}</definedName>
    <definedName name="THETRJRJYTRY" hidden="1">{#N/A,#N/A,FALSE,"Calculator"}</definedName>
    <definedName name="THGBFV" localSheetId="73" hidden="1">{#N/A,#N/A,FALSE,"Calculator"}</definedName>
    <definedName name="THGBFV" hidden="1">{#N/A,#N/A,FALSE,"Calculator"}</definedName>
    <definedName name="Third">#REF!</definedName>
    <definedName name="Third_Party_Fees">#REF!</definedName>
    <definedName name="THIS_FILE">#REF!</definedName>
    <definedName name="THMNBG" localSheetId="73" hidden="1">{#N/A,#N/A,FALSE,"Finale1";#N/A,#N/A,FALSE,"Finale2";#N/A,#N/A,FALSE,"peiodisch1";#N/A,#N/A,FALSE,"periodisch2";#N/A,#N/A,FALSE,"Aktiv";#N/A,#N/A,FALSE,"Passiv";#N/A,#N/A,FALSE,"D-Bestand";#N/A,#N/A,FALSE,"D-Zins"}</definedName>
    <definedName name="THMNBG" hidden="1">{#N/A,#N/A,FALSE,"Finale1";#N/A,#N/A,FALSE,"Finale2";#N/A,#N/A,FALSE,"peiodisch1";#N/A,#N/A,FALSE,"periodisch2";#N/A,#N/A,FALSE,"Aktiv";#N/A,#N/A,FALSE,"Passiv";#N/A,#N/A,FALSE,"D-Bestand";#N/A,#N/A,FALSE,"D-Zins"}</definedName>
    <definedName name="THNBGFVD" localSheetId="73" hidden="1">{#N/A,#N/A,FALSE,"Calculator"}</definedName>
    <definedName name="THNBGFVD" hidden="1">{#N/A,#N/A,FALSE,"Calculator"}</definedName>
    <definedName name="THNN" localSheetId="73" hidden="1">{"'표지'!$B$5"}</definedName>
    <definedName name="THNN" hidden="1">{"'표지'!$B$5"}</definedName>
    <definedName name="THNRBG"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THNRBG"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THNRG" localSheetId="73">{"DCF","UPSIDE CASE",FALSE,"Sheet1";"DCF","BASE CASE",FALSE,"Sheet1";"DCF","DOWNSIDE CASE",FALSE,"Sheet1"}</definedName>
    <definedName name="THNRG">{"DCF","UPSIDE CASE",FALSE,"Sheet1";"DCF","BASE CASE",FALSE,"Sheet1";"DCF","DOWNSIDE CASE",FALSE,"Sheet1"}</definedName>
    <definedName name="Thomas" localSheetId="73" hidden="1">{#N/A,#N/A,FALSE,"Aktiv";#N/A,#N/A,FALSE,"stat.con.";#N/A,#N/A,FALSE,"Konzern"}</definedName>
    <definedName name="Thomas" hidden="1">{#N/A,#N/A,FALSE,"Aktiv";#N/A,#N/A,FALSE,"stat.con.";#N/A,#N/A,FALSE,"Konzern"}</definedName>
    <definedName name="Thomas_1" localSheetId="73" hidden="1">{#N/A,#N/A,FALSE,"Aktiv";#N/A,#N/A,FALSE,"stat.con.";#N/A,#N/A,FALSE,"Konzern"}</definedName>
    <definedName name="Thomas_1" hidden="1">{#N/A,#N/A,FALSE,"Aktiv";#N/A,#N/A,FALSE,"stat.con.";#N/A,#N/A,FALSE,"Konzern"}</definedName>
    <definedName name="Thomas_2" localSheetId="73" hidden="1">{#N/A,#N/A,FALSE,"Aktiv";#N/A,#N/A,FALSE,"stat.con.";#N/A,#N/A,FALSE,"Konzern"}</definedName>
    <definedName name="Thomas_2" hidden="1">{#N/A,#N/A,FALSE,"Aktiv";#N/A,#N/A,FALSE,"stat.con.";#N/A,#N/A,FALSE,"Konzern"}</definedName>
    <definedName name="Thomas_3" localSheetId="73" hidden="1">{#N/A,#N/A,FALSE,"Aktiv";#N/A,#N/A,FALSE,"stat.con.";#N/A,#N/A,FALSE,"Konzern"}</definedName>
    <definedName name="Thomas_3" hidden="1">{#N/A,#N/A,FALSE,"Aktiv";#N/A,#N/A,FALSE,"stat.con.";#N/A,#N/A,FALSE,"Konzern"}</definedName>
    <definedName name="Thomas_4" localSheetId="73" hidden="1">{#N/A,#N/A,FALSE,"Aktiv";#N/A,#N/A,FALSE,"stat.con.";#N/A,#N/A,FALSE,"Konzern"}</definedName>
    <definedName name="Thomas_4" hidden="1">{#N/A,#N/A,FALSE,"Aktiv";#N/A,#N/A,FALSE,"stat.con.";#N/A,#N/A,FALSE,"Konzern"}</definedName>
    <definedName name="Thomas_5" localSheetId="73" hidden="1">{#N/A,#N/A,FALSE,"Aktiv";#N/A,#N/A,FALSE,"stat.con.";#N/A,#N/A,FALSE,"Konzern"}</definedName>
    <definedName name="Thomas_5" hidden="1">{#N/A,#N/A,FALSE,"Aktiv";#N/A,#N/A,FALSE,"stat.con.";#N/A,#N/A,FALSE,"Konzern"}</definedName>
    <definedName name="thousands">#REF!</definedName>
    <definedName name="THRBGFEVD" localSheetId="73" hidden="1">{#N/A,#N/A,FALSE,"Calculator"}</definedName>
    <definedName name="THRBGFEVD" hidden="1">{#N/A,#N/A,FALSE,"Calculator"}</definedName>
    <definedName name="three" localSheetId="7" hidden="1">{"midlpg1",#N/A,FALSE,"MIDEAST LPG";"midlpg2",#N/A,FALSE,"MIDEAST LPG"}</definedName>
    <definedName name="three" localSheetId="6" hidden="1">{"midlpg1",#N/A,FALSE,"MIDEAST LPG";"midlpg2",#N/A,FALSE,"MIDEAST LPG"}</definedName>
    <definedName name="three" localSheetId="27" hidden="1">{"midlpg1",#N/A,FALSE,"MIDEAST LPG";"midlpg2",#N/A,FALSE,"MIDEAST LPG"}</definedName>
    <definedName name="three" localSheetId="25" hidden="1">{"midlpg1",#N/A,FALSE,"MIDEAST LPG";"midlpg2",#N/A,FALSE,"MIDEAST LPG"}</definedName>
    <definedName name="three" localSheetId="69" hidden="1">{"midlpg1",#N/A,FALSE,"MIDEAST LPG";"midlpg2",#N/A,FALSE,"MIDEAST LPG"}</definedName>
    <definedName name="three" localSheetId="64" hidden="1">{"midlpg1",#N/A,FALSE,"MIDEAST LPG";"midlpg2",#N/A,FALSE,"MIDEAST LPG"}</definedName>
    <definedName name="three" localSheetId="5" hidden="1">{"midlpg1",#N/A,FALSE,"MIDEAST LPG";"midlpg2",#N/A,FALSE,"MIDEAST LPG"}</definedName>
    <definedName name="three" localSheetId="1" hidden="1">{"midlpg1",#N/A,FALSE,"MIDEAST LPG";"midlpg2",#N/A,FALSE,"MIDEAST LPG"}</definedName>
    <definedName name="three" hidden="1">{"midlpg1",#N/A,FALSE,"MIDEAST LPG";"midlpg2",#N/A,FALSE,"MIDEAST LPG"}</definedName>
    <definedName name="Threeyr_Data" hidden="1">#REF!</definedName>
    <definedName name="THRETHEYH" localSheetId="73" hidden="1">{#N/A,#N/A,FALSE,"Calculator"}</definedName>
    <definedName name="THRETHEYH" hidden="1">{#N/A,#N/A,FALSE,"Calculator"}</definedName>
    <definedName name="thth" localSheetId="73" hidden="1">{#N/A,#N/A,FALSE,"Calc";#N/A,#N/A,FALSE,"Sensitivity";#N/A,#N/A,FALSE,"LT Earn.Dil.";#N/A,#N/A,FALSE,"Dil. AVP"}</definedName>
    <definedName name="thth" hidden="1">{#N/A,#N/A,FALSE,"Calc";#N/A,#N/A,FALSE,"Sensitivity";#N/A,#N/A,FALSE,"LT Earn.Dil.";#N/A,#N/A,FALSE,"Dil. AVP"}</definedName>
    <definedName name="thththt" hidden="1">#REF!</definedName>
    <definedName name="thtrhtrh" localSheetId="73" hidden="1">{"Sum WW A",#N/A,FALSE,"FY95SLS";"Sum WW B",#N/A,FALSE,"FY95SLS";"Sum US A",#N/A,FALSE,"FY95SLS";"Sum US B",#N/A,FALSE,"FY95SLS";"Sum US Bocg",#N/A,FALSE,"FY95SLS";"Sum Can A",#N/A,FALSE,"FY95SLS";"Sum Can B",#N/A,FALSE,"FY95SLS";"Sum Europe",#N/A,FALSE,"FY95SLS";"Sum Row",#N/A,FALSE,"FY95SLS"}</definedName>
    <definedName name="thtrhtrh" hidden="1">{"Sum WW A",#N/A,FALSE,"FY95SLS";"Sum WW B",#N/A,FALSE,"FY95SLS";"Sum US A",#N/A,FALSE,"FY95SLS";"Sum US B",#N/A,FALSE,"FY95SLS";"Sum US Bocg",#N/A,FALSE,"FY95SLS";"Sum Can A",#N/A,FALSE,"FY95SLS";"Sum Can B",#N/A,FALSE,"FY95SLS";"Sum Europe",#N/A,FALSE,"FY95SLS";"Sum Row",#N/A,FALSE,"FY95SLS"}</definedName>
    <definedName name="thwrthw"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wrthw"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HYT" localSheetId="73" hidden="1">{"'표지'!$B$5"}</definedName>
    <definedName name="THYT" hidden="1">{"'표지'!$B$5"}</definedName>
    <definedName name="Tick">#REF!</definedName>
    <definedName name="tick1">#REF!</definedName>
    <definedName name="Ticker">"AOL"</definedName>
    <definedName name="Ticker1">#REF!</definedName>
    <definedName name="Ticker10">#REF!</definedName>
    <definedName name="Ticker11">#REF!</definedName>
    <definedName name="Ticker12">#REF!</definedName>
    <definedName name="Ticker13">#REF!</definedName>
    <definedName name="Ticker14">#REF!</definedName>
    <definedName name="Ticker15">#REF!</definedName>
    <definedName name="Ticker16">#REF!</definedName>
    <definedName name="Ticker17">#REF!</definedName>
    <definedName name="Ticker18">#REF!</definedName>
    <definedName name="Ticker19">#REF!</definedName>
    <definedName name="Ticker2">#REF!</definedName>
    <definedName name="Ticker20">#REF!</definedName>
    <definedName name="Ticker21">#REF!</definedName>
    <definedName name="Ticker22">#REF!</definedName>
    <definedName name="Ticker23">#REF!</definedName>
    <definedName name="Ticker24">#REF!</definedName>
    <definedName name="Ticker25">#REF!</definedName>
    <definedName name="Ticker3">#REF!</definedName>
    <definedName name="Ticker4">#REF!</definedName>
    <definedName name="Ticker5">#REF!</definedName>
    <definedName name="Ticker6">#REF!</definedName>
    <definedName name="Ticker7">#REF!</definedName>
    <definedName name="Ticker8">#REF!</definedName>
    <definedName name="Ticker9">#REF!</definedName>
    <definedName name="TickerNumber">#REF!</definedName>
    <definedName name="tickers">#REF!</definedName>
    <definedName name="Tickers1">#REF!</definedName>
    <definedName name="Tickers2">#REF!</definedName>
    <definedName name="Tickers3">#REF!</definedName>
    <definedName name="tickname" hidden="1">#REF!</definedName>
    <definedName name="tier1">#REF!</definedName>
    <definedName name="TIER1HR">#REF!</definedName>
    <definedName name="tier2">#REF!</definedName>
    <definedName name="TIER2HR">#REF!</definedName>
    <definedName name="tier3">#REF!</definedName>
    <definedName name="TIER3HR">#REF!</definedName>
    <definedName name="TIER4HR">#REF!</definedName>
    <definedName name="TIER5HR">#REF!</definedName>
    <definedName name="tiers">#REF!</definedName>
    <definedName name="Tigr_Exhibitd53bc5e1_81ba_4415_b487_333ed8f57c80" hidden="1">#REF!</definedName>
    <definedName name="tim" localSheetId="73" hidden="1">{#N/A,#N/A,FALSE,"Che-Ga";#N/A,#N/A,FALSE,"Iv-Sm";#N/A,#N/A,FALSE,"So-We";#N/A,#N/A,FALSE,"Me-Po";#N/A,#N/A,FALSE,"Be-Bo";#N/A,#N/A,FALSE,"Cha-Ki";#N/A,#N/A,FALSE,"In";#N/A,#N/A,FALSE,"Schedule 23";#N/A,#N/A,FALSE,"Schedule 22";#N/A,#N/A,FALSE,"WACC"}</definedName>
    <definedName name="tim" hidden="1">{#N/A,#N/A,FALSE,"Che-Ga";#N/A,#N/A,FALSE,"Iv-Sm";#N/A,#N/A,FALSE,"So-We";#N/A,#N/A,FALSE,"Me-Po";#N/A,#N/A,FALSE,"Be-Bo";#N/A,#N/A,FALSE,"Cha-Ki";#N/A,#N/A,FALSE,"In";#N/A,#N/A,FALSE,"Schedule 23";#N/A,#N/A,FALSE,"Schedule 22";#N/A,#N/A,FALSE,"WACC"}</definedName>
    <definedName name="time" localSheetId="7" hidden="1">{"japcurrent1",#N/A,FALSE,"JAPAN PRODUCTS";"japcurrent2",#N/A,FALSE,"JAPAN PRODUCTS"}</definedName>
    <definedName name="time" localSheetId="6" hidden="1">{"japcurrent1",#N/A,FALSE,"JAPAN PRODUCTS";"japcurrent2",#N/A,FALSE,"JAPAN PRODUCTS"}</definedName>
    <definedName name="time" localSheetId="27" hidden="1">{"japcurrent1",#N/A,FALSE,"JAPAN PRODUCTS";"japcurrent2",#N/A,FALSE,"JAPAN PRODUCTS"}</definedName>
    <definedName name="time" localSheetId="25" hidden="1">{"japcurrent1",#N/A,FALSE,"JAPAN PRODUCTS";"japcurrent2",#N/A,FALSE,"JAPAN PRODUCTS"}</definedName>
    <definedName name="time" localSheetId="73" hidden="1">{"japcurrent1",#N/A,FALSE,"JAPAN PRODUCTS";"japcurrent2",#N/A,FALSE,"JAPAN PRODUCTS"}</definedName>
    <definedName name="time" localSheetId="69" hidden="1">{"japcurrent1",#N/A,FALSE,"JAPAN PRODUCTS";"japcurrent2",#N/A,FALSE,"JAPAN PRODUCTS"}</definedName>
    <definedName name="time" localSheetId="64" hidden="1">{"japcurrent1",#N/A,FALSE,"JAPAN PRODUCTS";"japcurrent2",#N/A,FALSE,"JAPAN PRODUCTS"}</definedName>
    <definedName name="time" localSheetId="5" hidden="1">{"japcurrent1",#N/A,FALSE,"JAPAN PRODUCTS";"japcurrent2",#N/A,FALSE,"JAPAN PRODUCTS"}</definedName>
    <definedName name="time" localSheetId="1" hidden="1">{"japcurrent1",#N/A,FALSE,"JAPAN PRODUCTS";"japcurrent2",#N/A,FALSE,"JAPAN PRODUCTS"}</definedName>
    <definedName name="time" hidden="1">{"japcurrent1",#N/A,FALSE,"JAPAN PRODUCTS";"japcurrent2",#N/A,FALSE,"JAPAN PRODUCTS"}</definedName>
    <definedName name="tipo">#REF!</definedName>
    <definedName name="TIPO_DE_MAO_DE_OBRA">#REF!</definedName>
    <definedName name="TIPO_DE_OPERADOR">#REF!</definedName>
    <definedName name="TIPO_DE_TRANSPORTE">#REF!</definedName>
    <definedName name="title">#REF!</definedName>
    <definedName name="Title1">#REF!</definedName>
    <definedName name="Title2">#REF!</definedName>
    <definedName name="Title3">#REF!</definedName>
    <definedName name="Title4">#REF!</definedName>
    <definedName name="Title5">#REF!</definedName>
    <definedName name="Title6">#REF!</definedName>
    <definedName name="Title7">#REF!</definedName>
    <definedName name="titles">#REF!,#REF!,#REF!,#REF!,#REF!,#REF!</definedName>
    <definedName name="titles_2">#REF!,#REF!,#REF!,#REF!,#REF!,#REF!</definedName>
    <definedName name="titles_3">#REF!,#REF!,#REF!,#REF!,#REF!,#REF!</definedName>
    <definedName name="titulazos">#N/A</definedName>
    <definedName name="TITULITOS">#N/A</definedName>
    <definedName name="Títulos_impressão_IM">#REF!</definedName>
    <definedName name="TITULOTES">#N/A</definedName>
    <definedName name="tjd" localSheetId="73" hidden="1">{"Sum WW A",#N/A,FALSE,"FY95SLS";"Sum WW B",#N/A,FALSE,"FY95SLS";"Sum US A",#N/A,FALSE,"FY95SLS";"Sum US B",#N/A,FALSE,"FY95SLS";"Sum US Bocg",#N/A,FALSE,"FY95SLS";"Sum Can A",#N/A,FALSE,"FY95SLS";"Sum Can B",#N/A,FALSE,"FY95SLS";"Sum Europe",#N/A,FALSE,"FY95SLS";"Sum Row",#N/A,FALSE,"FY95SLS"}</definedName>
    <definedName name="tjd" hidden="1">{"Sum WW A",#N/A,FALSE,"FY95SLS";"Sum WW B",#N/A,FALSE,"FY95SLS";"Sum US A",#N/A,FALSE,"FY95SLS";"Sum US B",#N/A,FALSE,"FY95SLS";"Sum US Bocg",#N/A,FALSE,"FY95SLS";"Sum Can A",#N/A,FALSE,"FY95SLS";"Sum Can B",#N/A,FALSE,"FY95SLS";"Sum Europe",#N/A,FALSE,"FY95SLS";"Sum Row",#N/A,FALSE,"FY95SLS"}</definedName>
    <definedName name="tjrjtr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jrjtr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TLF" localSheetId="73" hidden="1">{"'10_03일자별'!$A$2:$H$31"}</definedName>
    <definedName name="TLF" hidden="1">{"'10_03일자별'!$A$2:$H$31"}</definedName>
    <definedName name="tlsdmsdk" localSheetId="73" hidden="1">{#N/A,#N/A,FALSE,"Pharm";#N/A,#N/A,FALSE,"WWCM"}</definedName>
    <definedName name="tlsdmsdk" hidden="1">{#N/A,#N/A,FALSE,"Pharm";#N/A,#N/A,FALSE,"WWCM"}</definedName>
    <definedName name="TM1budget">#REF!</definedName>
    <definedName name="TM1Mth">#REF!</definedName>
    <definedName name="TM1REBUILDOPTION">1</definedName>
    <definedName name="tmc">#REF!</definedName>
    <definedName name="TMONTH">#REF!</definedName>
    <definedName name="tmp" localSheetId="73" hidden="1">{#N/A,#N/A,FALSE,"Op_Stmt";#N/A,#N/A,FALSE,"Consol_Op_Stmt";#N/A,#N/A,FALSE,"rev_summ";#N/A,#N/A,FALSE,"Unit_Summ";#N/A,#N/A,FALSE,"EBIT_summ";#N/A,#N/A,FALSE,"RONA_NetAssets"}</definedName>
    <definedName name="tmp" hidden="1">{#N/A,#N/A,FALSE,"Op_Stmt";#N/A,#N/A,FALSE,"Consol_Op_Stmt";#N/A,#N/A,FALSE,"rev_summ";#N/A,#N/A,FALSE,"Unit_Summ";#N/A,#N/A,FALSE,"EBIT_summ";#N/A,#N/A,FALSE,"RONA_NetAssets"}</definedName>
    <definedName name="tmp_103" hidden="1">#REF!</definedName>
    <definedName name="tmp_1118" hidden="1">#REF!</definedName>
    <definedName name="tmp_414" hidden="1">#REF!</definedName>
    <definedName name="tmpLoadSedol" hidden="1">#REF!</definedName>
    <definedName name="TNBG" localSheetId="73" hidden="1">{"Income (All hidden)",#N/A,FALSE,"Income";"EPS (All Hidden)",#N/A,FALSE,"EPS";"EPS (All Hidden)",#N/A,FALSE,"CashFlow";"Quarterly (Last, Current and Next)",#N/A,FALSE,"Quarterly"}</definedName>
    <definedName name="TNBG" hidden="1">{"Income (All hidden)",#N/A,FALSE,"Income";"EPS (All Hidden)",#N/A,FALSE,"EPS";"EPS (All Hidden)",#N/A,FALSE,"CashFlow";"Quarterly (Last, Current and Next)",#N/A,FALSE,"Quarterly"}</definedName>
    <definedName name="TNHBRGFV"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TNHBRGFV"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TNHBRGFVD" localSheetId="73" hidden="1">{#N/A,#N/A,FALSE,"Calculator"}</definedName>
    <definedName name="TNHBRGFVD" hidden="1">{#N/A,#N/A,FALSE,"Calculator"}</definedName>
    <definedName name="TNHRBGFV" localSheetId="73" hidden="1">{#N/A,#N/A,FALSE,"KST 1";#N/A,#N/A,FALSE,"KST 2";#N/A,#N/A,FALSE,"KST 3";#N/A,#N/A,FALSE,"KST Gesamt";#N/A,#N/A,FALSE,"KST D1"}</definedName>
    <definedName name="TNHRBGFV" hidden="1">{#N/A,#N/A,FALSE,"KST 1";#N/A,#N/A,FALSE,"KST 2";#N/A,#N/A,FALSE,"KST 3";#N/A,#N/A,FALSE,"KST Gesamt";#N/A,#N/A,FALSE,"KST D1"}</definedName>
    <definedName name="TNHRBGFVEDC" localSheetId="73" hidden="1">{#N/A,#N/A,FALSE,"Calculator"}</definedName>
    <definedName name="TNHRBGFVEDC" hidden="1">{#N/A,#N/A,FALSE,"Calculator"}</definedName>
    <definedName name="TNNTNNT" localSheetId="73" hidden="1">{#N/A,#N/A,FALSE,"Calculator"}</definedName>
    <definedName name="TNNTNNT" hidden="1">{#N/A,#N/A,FALSE,"Calculator"}</definedName>
    <definedName name="TNRBG" localSheetId="73" hidden="1">{#N/A,#N/A,FALSE,"Calculator"}</definedName>
    <definedName name="TNRBG" hidden="1">{#N/A,#N/A,FALSE,"Calculator"}</definedName>
    <definedName name="TNRBGFVED" localSheetId="73" hidden="1">{#N/A,#N/A,FALSE,"Calculator"}</definedName>
    <definedName name="TNRBGFVED" hidden="1">{#N/A,#N/A,FALSE,"Calculator"}</definedName>
    <definedName name="TNRNY" localSheetId="73" hidden="1">{#N/A,#N/A,FALSE,"Calculator"}</definedName>
    <definedName name="TNRNY" hidden="1">{#N/A,#N/A,FALSE,"Calculator"}</definedName>
    <definedName name="TNTNY" localSheetId="73" hidden="1">{#N/A,#N/A,FALSE,"Calculator"}</definedName>
    <definedName name="TNTNY" hidden="1">{#N/A,#N/A,FALSE,"Calculator"}</definedName>
    <definedName name="TNYBRV" localSheetId="73" hidden="1">{#N/A,#N/A,FALSE,"Calculator"}</definedName>
    <definedName name="TNYBRV" hidden="1">{#N/A,#N/A,FALSE,"Calculator"}</definedName>
    <definedName name="To...">#REF!</definedName>
    <definedName name="TO_Olay">#REF!</definedName>
    <definedName name="today">#REF!</definedName>
    <definedName name="todo_2000">#REF!,#REF!,#REF!,#REF!</definedName>
    <definedName name="todo00">#REF!,#REF!,#REF!,#REF!,#REF!</definedName>
    <definedName name="ToggleB">#REF!</definedName>
    <definedName name="ToggleC">#REF!</definedName>
    <definedName name="ToggleH">#REF!</definedName>
    <definedName name="ToggleHaiti">#REF!</definedName>
    <definedName name="ToggleS">#REF!</definedName>
    <definedName name="ToggleTT">#REF!</definedName>
    <definedName name="Tolerance">#REF!</definedName>
    <definedName name="tony" localSheetId="73" hidden="1">{#N/A,#N/A,FALSE,"Aging Summary";#N/A,#N/A,FALSE,"Ratio Analysis";#N/A,#N/A,FALSE,"Test 120 Day Accts";#N/A,#N/A,FALSE,"Tickmarks"}</definedName>
    <definedName name="tony" hidden="1">{#N/A,#N/A,FALSE,"Aging Summary";#N/A,#N/A,FALSE,"Ratio Analysis";#N/A,#N/A,FALSE,"Test 120 Day Accts";#N/A,#N/A,FALSE,"Tickmarks"}</definedName>
    <definedName name="top">#REF!</definedName>
    <definedName name="TopSection">#REF!</definedName>
    <definedName name="TOT">#REF!</definedName>
    <definedName name="TOT_EIP">#REF!</definedName>
    <definedName name="TOT_MIP">#REF!</definedName>
    <definedName name="TOTAL">#REF!:#REF!</definedName>
    <definedName name="TOTAL_ASSETS" hidden="1">"TOTAL_ASSETS"</definedName>
    <definedName name="TOTAL_CASH_DIVID" hidden="1">"TOTAL_CASH_DIVID"</definedName>
    <definedName name="TOTAL_CASH_FINAN" hidden="1">"TOTAL_CASH_FINAN"</definedName>
    <definedName name="TOTAL_CASH_INVEST" hidden="1">"TOTAL_CASH_INVEST"</definedName>
    <definedName name="TOTAL_CASH_OPER" hidden="1">"TOTAL_CASH_OPER"</definedName>
    <definedName name="TOTAL_COMMON" hidden="1">"TOTAL_COMMON"</definedName>
    <definedName name="TOTAL_CURRENT_ASSETS" hidden="1">"TOTAL_CURRENT_ASSETS"</definedName>
    <definedName name="TOTAL_CURRENT_LIAB" hidden="1">"TOTAL_CURRENT_LIAB"</definedName>
    <definedName name="TOTAL_DEBT" hidden="1">"TOTAL_DEBT"</definedName>
    <definedName name="TOTAL_DEBT_OVER_EBITDA" hidden="1">"TOTAL_DEBT_OVER_EBITDA"</definedName>
    <definedName name="TOTAL_DEBT_OVER_TOTAL_BV" hidden="1">"TOTAL_DEBT_OVER_TOTAL_BV"</definedName>
    <definedName name="TOTAL_DEBT_OVER_TOTAL_CAP" hidden="1">"TOTAL_DEBT_OVER_TOTAL_CAP"</definedName>
    <definedName name="TOTAL_EQUITY" hidden="1">"TOTAL_EQUITY"</definedName>
    <definedName name="Total_Interest">#REF!</definedName>
    <definedName name="TOTAL_INTEREST_EXP" hidden="1">"TOTAL_INTEREST_EXP"</definedName>
    <definedName name="TOTAL_INVENTORY" hidden="1">"TOTAL_INVENTORY"</definedName>
    <definedName name="TOTAL_LIAB" hidden="1">"TOTAL_LIAB"</definedName>
    <definedName name="TOTAL_LIAB_SHAREHOLD" hidden="1">"TOTAL_LIAB_SHAREHOLD"</definedName>
    <definedName name="TOTAL_LONG_DEBT" hidden="1">"TOTAL_LONG_DEBT"</definedName>
    <definedName name="Total_Miles">#REF!</definedName>
    <definedName name="Total_MOUs_PREPAID">#REF!</definedName>
    <definedName name="Total_MOUs_REGULAR">#REF!</definedName>
    <definedName name="TOTAL_OPER_EXPEN" hidden="1">"TOTAL_OPER_EXPEN"</definedName>
    <definedName name="Total_Pay">#REF!</definedName>
    <definedName name="Total_Payment" localSheetId="73">Scheduled_Payment+Extra_Payment</definedName>
    <definedName name="Total_Payment" localSheetId="5">Scheduled_Payment+Extra_Payment</definedName>
    <definedName name="Total_Payment">Scheduled_Payment+Extra_Payment</definedName>
    <definedName name="Total_payments" localSheetId="73">Payments_per_year*Term_in_years</definedName>
    <definedName name="Total_payments">Payments_per_year*Term_in_years</definedName>
    <definedName name="TOTAL_RECEIV" hidden="1">"TOTAL_RECEIV"</definedName>
    <definedName name="TOTAL_REVENUE" hidden="1">"TOTAL_REVENUE"</definedName>
    <definedName name="Total_Revenues">#REF!</definedName>
    <definedName name="TOTAL_SPECIAL" hidden="1">"TOTAL_SPECIAL"</definedName>
    <definedName name="TotalAssessmentsFactor">#REF!</definedName>
    <definedName name="TotalAssets">#REF!</definedName>
    <definedName name="TotalContract">#REF!</definedName>
    <definedName name="TotalCount">#REF!</definedName>
    <definedName name="TotalCurrentAssets">#REF!</definedName>
    <definedName name="TotalCurrentLiabilities">#REF!</definedName>
    <definedName name="TotalDebt">#REF!</definedName>
    <definedName name="TotalEquityValue">#REF!</definedName>
    <definedName name="TotalGastosMensuales">SUM(#REF!)</definedName>
    <definedName name="TotalHypDebt">#REF!</definedName>
    <definedName name="TotalIngresosMensuales">SUM(#REF!)</definedName>
    <definedName name="TotalLiabilities">#REF!</definedName>
    <definedName name="TotalLiabilitiesAndEquity">#REF!</definedName>
    <definedName name="TotalPreferred">#REF!</definedName>
    <definedName name="TotalPriceColumeName">#REF!</definedName>
    <definedName name="TotalSharesOutstanding">#REF!</definedName>
    <definedName name="TotalsRow.ms">#REF!</definedName>
    <definedName name="totcap" hidden="1">#REF!,#REF!,#REF!,#REF!</definedName>
    <definedName name="TotDevCostSCurves">#REF!</definedName>
    <definedName name="TotDocCost.ms">#REF!</definedName>
    <definedName name="TotDocList.ms">#REF!</definedName>
    <definedName name="TotDocNet.ms">#REF!</definedName>
    <definedName name="TotEngrCost.ms">#REF!</definedName>
    <definedName name="TotEngrList.ms">#REF!</definedName>
    <definedName name="TotEngrNet.ms">#REF!</definedName>
    <definedName name="TotFreightCost.ms">#REF!</definedName>
    <definedName name="TotFreightList.ms">#REF!</definedName>
    <definedName name="TotFreightNet.ms">#REF!</definedName>
    <definedName name="TotHWCost.ms">#REF!</definedName>
    <definedName name="TotHWList.ms">#REF!</definedName>
    <definedName name="TotHWNet.ms">#REF!</definedName>
    <definedName name="TotInstallCost.ms">#REF!</definedName>
    <definedName name="TotInstallList.ms">#REF!</definedName>
    <definedName name="TotInstallNet.ms">#REF!</definedName>
    <definedName name="TotOEMCost.ms">#REF!</definedName>
    <definedName name="TotOEMList.ms">#REF!</definedName>
    <definedName name="TotOEMNet.ms">#REF!</definedName>
    <definedName name="TotOtherCost.ms">#REF!</definedName>
    <definedName name="TotOtherList.ms">#REF!</definedName>
    <definedName name="TotOtherNet.ms">#REF!</definedName>
    <definedName name="TotSparesCost.ms">#REF!</definedName>
    <definedName name="TotSparesList.ms">#REF!</definedName>
    <definedName name="TotSparesNet.ms">#REF!</definedName>
    <definedName name="TotSWCost.ms">#REF!</definedName>
    <definedName name="TotSWList.ms">#REF!</definedName>
    <definedName name="TotSWNet.ms">#REF!</definedName>
    <definedName name="TotTrainCost.ms">#REF!</definedName>
    <definedName name="TotTrainList.ms">#REF!</definedName>
    <definedName name="TotTrainNet.ms">#REF!</definedName>
    <definedName name="TOWER_ERECTED">#REF!</definedName>
    <definedName name="Town">#REF!</definedName>
    <definedName name="tp">#REF!</definedName>
    <definedName name="TP_CO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_Rev">#REF!</definedName>
    <definedName name="tpa">#REF!</definedName>
    <definedName name="tpe">#REF!</definedName>
    <definedName name="TPI" localSheetId="73" hidden="1">{#N/A,#N/A,FALSE,"Hip.Bas";#N/A,#N/A,FALSE,"ventas";#N/A,#N/A,FALSE,"ingre-Año";#N/A,#N/A,FALSE,"ventas-Año";#N/A,#N/A,FALSE,"Costepro";#N/A,#N/A,FALSE,"inversion";#N/A,#N/A,FALSE,"personal";#N/A,#N/A,FALSE,"Gastos-V";#N/A,#N/A,FALSE,"Circulante";#N/A,#N/A,FALSE,"CONSOLI";#N/A,#N/A,FALSE,"Es-Fin";#N/A,#N/A,FALSE,"Margen-P"}</definedName>
    <definedName name="TPI" hidden="1">{#N/A,#N/A,FALSE,"Hip.Bas";#N/A,#N/A,FALSE,"ventas";#N/A,#N/A,FALSE,"ingre-Año";#N/A,#N/A,FALSE,"ventas-Año";#N/A,#N/A,FALSE,"Costepro";#N/A,#N/A,FALSE,"inversion";#N/A,#N/A,FALSE,"personal";#N/A,#N/A,FALSE,"Gastos-V";#N/A,#N/A,FALSE,"Circulante";#N/A,#N/A,FALSE,"CONSOLI";#N/A,#N/A,FALSE,"Es-Fin";#N/A,#N/A,FALSE,"Margen-P"}</definedName>
    <definedName name="TPPriceDecision">#REF!</definedName>
    <definedName name="TPPropRevDecision">#REF!</definedName>
    <definedName name="TPVolDecision">#REF!</definedName>
    <definedName name="tq">#REF!</definedName>
    <definedName name="TR" localSheetId="73" hidden="1">{#N/A,#N/A,FALSE,"Calculator"}</definedName>
    <definedName name="TR" hidden="1">{#N/A,#N/A,FALSE,"Calculator"}</definedName>
    <definedName name="trabajo" localSheetId="73" hidden="1">{#N/A,#N/A,FALSE,"Aging Summary";#N/A,#N/A,FALSE,"Ratio Analysis";#N/A,#N/A,FALSE,"Test 120 Day Accts";#N/A,#N/A,FALSE,"Tickmarks"}</definedName>
    <definedName name="trabajo" hidden="1">{#N/A,#N/A,FALSE,"Aging Summary";#N/A,#N/A,FALSE,"Ratio Analysis";#N/A,#N/A,FALSE,"Test 120 Day Accts";#N/A,#N/A,FALSE,"Tickmarks"}</definedName>
    <definedName name="TRACT">#REF!</definedName>
    <definedName name="TRAddIn_DataTable">#REF!</definedName>
    <definedName name="TRADE_AR" hidden="1">"TRADE_AR"</definedName>
    <definedName name="Trademarks">#REF!</definedName>
    <definedName name="train"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train"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TrainCost">#REF!</definedName>
    <definedName name="TrainCostY2">#REF!</definedName>
    <definedName name="TrainCostY3">#REF!</definedName>
    <definedName name="TrainCostY4">#REF!</definedName>
    <definedName name="TrainCostY5">#REF!</definedName>
    <definedName name="training" localSheetId="73" hidden="1">{"gross_margin1",#N/A,FALSE,"Gross Margin Detail";"gross_margin2",#N/A,FALSE,"Gross Margin Detail"}</definedName>
    <definedName name="training" hidden="1">{"gross_margin1",#N/A,FALSE,"Gross Margin Detail";"gross_margin2",#N/A,FALSE,"Gross Margin Detail"}</definedName>
    <definedName name="Training_and_seminars">#REF!</definedName>
    <definedName name="Training_and_Seminars_Exp">#REF!</definedName>
    <definedName name="TrainListPrice">#REF!</definedName>
    <definedName name="TrainNetPrice">#REF!</definedName>
    <definedName name="TRAN">#REF!</definedName>
    <definedName name="TranGr">#REF!</definedName>
    <definedName name="trans" hidden="1">#REF!</definedName>
    <definedName name="Trans_Toggle">#REF!</definedName>
    <definedName name="transaction">"Transaction"</definedName>
    <definedName name="Transaction_Costs">#REF!</definedName>
    <definedName name="transmission_losses">#REF!</definedName>
    <definedName name="transp36"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36a"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TRANSPORTE_LOCAL">#REF!</definedName>
    <definedName name="TRANT">#REF!</definedName>
    <definedName name="Travel">#REF!</definedName>
    <definedName name="Travel_Exp">#REF!</definedName>
    <definedName name="TravelExpenseBaseData">#REF!</definedName>
    <definedName name="TRBGFS" localSheetId="73" hidden="1">{#N/A,#N/A,FALSE,"Calculator"}</definedName>
    <definedName name="TRBGFS" hidden="1">{#N/A,#N/A,FALSE,"Calculator"}</definedName>
    <definedName name="TRBGFSD" localSheetId="73" hidden="1">{#N/A,#N/A,FALSE,"Calculator"}</definedName>
    <definedName name="TRBGFSD" hidden="1">{#N/A,#N/A,FALSE,"Calculator"}</definedName>
    <definedName name="TRBGFVSD" localSheetId="73" hidden="1">{#N/A,#N/A,FALSE,"Calculator"}</definedName>
    <definedName name="TRBGFVSD" hidden="1">{#N/A,#N/A,FALSE,"Calculator"}</definedName>
    <definedName name="trc_CFPSGROWTH5YR">#REF!</definedName>
    <definedName name="trc_CFPSGRWPRV5YR">#REF!</definedName>
    <definedName name="trc_CurFY">#REF!</definedName>
    <definedName name="trc_DIVGROWTH5YR">#REF!</definedName>
    <definedName name="trc_DIVGRWPRV5YR">#REF!</definedName>
    <definedName name="trc_DocID">#REF!</definedName>
    <definedName name="trc_EBITDAGROWTH5YR">#REF!</definedName>
    <definedName name="trc_EBITDAGRWPRV5YR">#REF!</definedName>
    <definedName name="trc_EBITNXT5">#REF!</definedName>
    <definedName name="trc_EBITPRV5">#REF!</definedName>
    <definedName name="trc_EPSGRWPRV5YR">#REF!</definedName>
    <definedName name="trc_Flavor">#REF!</definedName>
    <definedName name="trc_NETGROWTH5YR">#REF!</definedName>
    <definedName name="trc_NETGRWPRV5YR">#REF!</definedName>
    <definedName name="trc_QDType">#REF!</definedName>
    <definedName name="trc_RATING">#REF!</definedName>
    <definedName name="trc_ReleaseDate">#REF!</definedName>
    <definedName name="trc_REVGROWTH5YR">#REF!</definedName>
    <definedName name="trc_REVGRWPRV5YR">#REF!</definedName>
    <definedName name="trc_RISK">#REF!</definedName>
    <definedName name="trc_SHARESOUT">#REF!</definedName>
    <definedName name="trc_SHROUTGROWTH5YR">#REF!</definedName>
    <definedName name="trc_SHROUTGRWPRV5YR">#REF!</definedName>
    <definedName name="trc_submitter">#REF!</definedName>
    <definedName name="trc_submittername">#REF!</definedName>
    <definedName name="trc_TARGET">#REF!</definedName>
    <definedName name="trc_TemplateID">#REF!</definedName>
    <definedName name="trc_TEV">#REF!</definedName>
    <definedName name="trc_Ticker">#REF!</definedName>
    <definedName name="trc_Version">#REF!</definedName>
    <definedName name="trc_XLS_DATASHEET_ProtectDate">36879.592337963</definedName>
    <definedName name="trc_Y1">#REF!</definedName>
    <definedName name="trc_Y1COMMONEQ">#REF!</definedName>
    <definedName name="trc_Y1DILSHR">#REF!</definedName>
    <definedName name="trc_Y1DPS">#REF!</definedName>
    <definedName name="trc_Y1EBIT">#REF!</definedName>
    <definedName name="trc_Y1EBITDA">#REF!</definedName>
    <definedName name="trc_Y1FREE_CFPS">#REF!</definedName>
    <definedName name="trc_Y1LTDEBT">#REF!</definedName>
    <definedName name="trc_Y1NETINC">#REF!</definedName>
    <definedName name="trc_Y1Q1">#REF!</definedName>
    <definedName name="trc_Y1Q2">#REF!</definedName>
    <definedName name="trc_Y1Q3">#REF!</definedName>
    <definedName name="trc_Y1Q4">#REF!</definedName>
    <definedName name="trc_Y1REVENUE">#REF!</definedName>
    <definedName name="trc_Y1ROE">#REF!</definedName>
    <definedName name="trc_Y1TAXRATE">#REF!</definedName>
    <definedName name="trc_Y1Total">#REF!</definedName>
    <definedName name="trc_Y2">#REF!</definedName>
    <definedName name="trc_Y2COMMONEQ">#REF!</definedName>
    <definedName name="trc_Y2DILSHR">#REF!</definedName>
    <definedName name="trc_Y2DPS">#REF!</definedName>
    <definedName name="trc_Y2EBIT">#REF!</definedName>
    <definedName name="trc_Y2EBITDA">#REF!</definedName>
    <definedName name="trc_Y2FREE_CFPS">#REF!</definedName>
    <definedName name="trc_Y2LTDEBT">#REF!</definedName>
    <definedName name="trc_Y2NETINC">#REF!</definedName>
    <definedName name="trc_Y2Q1">#REF!</definedName>
    <definedName name="trc_Y2Q2">#REF!</definedName>
    <definedName name="trc_Y2Q3">#REF!</definedName>
    <definedName name="trc_Y2Q4">#REF!</definedName>
    <definedName name="trc_Y2REVENUE">#REF!</definedName>
    <definedName name="trc_Y2ROE">#REF!</definedName>
    <definedName name="trc_Y2TAXRATE">#REF!</definedName>
    <definedName name="trc_Y2Total">#REF!</definedName>
    <definedName name="trc_Y3">#REF!</definedName>
    <definedName name="trc_Y3COMMONEQ">#REF!</definedName>
    <definedName name="trc_Y3DILSHR">#REF!</definedName>
    <definedName name="trc_Y3DPS">#REF!</definedName>
    <definedName name="trc_Y3EBIT">#REF!</definedName>
    <definedName name="trc_Y3EBITDA">#REF!</definedName>
    <definedName name="trc_Y3FREE_CFPS">#REF!</definedName>
    <definedName name="trc_Y3LTDEBT">#REF!</definedName>
    <definedName name="trc_Y3NETINC">#REF!</definedName>
    <definedName name="trc_Y3Q1">#REF!</definedName>
    <definedName name="trc_Y3Q2">#REF!</definedName>
    <definedName name="trc_Y3Q3">#REF!</definedName>
    <definedName name="trc_Y3Q4">#REF!</definedName>
    <definedName name="trc_Y3REVENUE">#REF!</definedName>
    <definedName name="trc_Y3ROE">#REF!</definedName>
    <definedName name="trc_Y3TAXRATE">#REF!</definedName>
    <definedName name="trc_Y3Total">#REF!</definedName>
    <definedName name="trc_Y4">#REF!</definedName>
    <definedName name="trc_Y4COMMONEQ">#REF!</definedName>
    <definedName name="trc_Y4DILSHR">#REF!</definedName>
    <definedName name="trc_Y4DPS">#REF!</definedName>
    <definedName name="trc_Y4EBIT">#REF!</definedName>
    <definedName name="trc_Y4EBITDA">#REF!</definedName>
    <definedName name="trc_Y4FREE_CFPS">#REF!</definedName>
    <definedName name="trc_Y4LTDEBT">#REF!</definedName>
    <definedName name="trc_Y4NETINC">#REF!</definedName>
    <definedName name="trc_Y4Q1">#REF!</definedName>
    <definedName name="trc_Y4Q2">#REF!</definedName>
    <definedName name="trc_Y4Q3">#REF!</definedName>
    <definedName name="trc_Y4Q4">#REF!</definedName>
    <definedName name="trc_Y4REVENUE">#REF!</definedName>
    <definedName name="trc_Y4ROE">#REF!</definedName>
    <definedName name="trc_Y4TAXRATE">#REF!</definedName>
    <definedName name="trc_Y4Total">#REF!</definedName>
    <definedName name="TRD" localSheetId="73" hidden="1">{#N/A,#N/A,FALSE,"Aktiv";#N/A,#N/A,FALSE,"stat.con.";#N/A,#N/A,FALSE,"Konzern"}</definedName>
    <definedName name="TRD" hidden="1">{#N/A,#N/A,FALSE,"Aktiv";#N/A,#N/A,FALSE,"stat.con.";#N/A,#N/A,FALSE,"Konzern"}</definedName>
    <definedName name="TRDE"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TRDE" hidden="1">{#N/A,#N/A,FALSE,"Finale1";#N/A,#N/A,FALSE,"Finale2";#N/A,#N/A,FALSE,"peiodisch1";#N/A,#N/A,FALSE,"periodisch2";#N/A,#N/A,FALSE,"Aktiv";#N/A,#N/A,FALSE,"Passiv";#N/A,#N/A,FALSE,"Report 2";#N/A,#N/A,FALSE,"Report 3";#N/A,#N/A,FALSE,"Summary";#N/A,#N/A,FALSE,"EWB";#N/A,#N/A,FALSE,"Actual-Budget (kum)";#N/A,#N/A,FALSE,"Actual-Budget (per)";#N/A,#N/A,FALSE,"Comparison YTD"}</definedName>
    <definedName name="TRDEFG" localSheetId="73" hidden="1">{#N/A,#N/A,FALSE,"Calculator"}</definedName>
    <definedName name="TRDEFG" hidden="1">{#N/A,#N/A,FALSE,"Calculator"}</definedName>
    <definedName name="TRDEXC" localSheetId="73" hidden="1">{#N/A,#N/A,FALSE,"Calculator"}</definedName>
    <definedName name="TRDEXC" hidden="1">{#N/A,#N/A,FALSE,"Calculator"}</definedName>
    <definedName name="TRDF" localSheetId="73" hidden="1">{"CSC_1",#N/A,FALSE,"CSC Outputs";"CSC_2",#N/A,FALSE,"CSC Outputs"}</definedName>
    <definedName name="TRDF" hidden="1">{"CSC_1",#N/A,FALSE,"CSC Outputs";"CSC_2",#N/A,FALSE,"CSC Outputs"}</definedName>
    <definedName name="TrdPrtnr">#REF!</definedName>
    <definedName name="TRE" localSheetId="73" hidden="1">{#N/A,#N/A,FALSE,"Calculator"}</definedName>
    <definedName name="TRE" hidden="1">{#N/A,#N/A,FALSE,"Calculator"}</definedName>
    <definedName name="TREASURY_STOCK" hidden="1">"TREASURY_STOCK"</definedName>
    <definedName name="trecho">#REF!</definedName>
    <definedName name="TRED" localSheetId="73" hidden="1">{#N/A,#N/A,FALSE,"Contribution Analysis"}</definedName>
    <definedName name="TRED" hidden="1">{#N/A,#N/A,FALSE,"Contribution Analysis"}</definedName>
    <definedName name="TREDS" localSheetId="73" hidden="1">{#N/A,#N/A,FALSE,"Calculator"}</definedName>
    <definedName name="TREDS" hidden="1">{#N/A,#N/A,FALSE,"Calculator"}</definedName>
    <definedName name="treeList" hidden="1">"11100000000000000000000000000000000000000000000000000000000000000000000000000000000000000000000000000000000000000000000000000000000000000000000000000000000000000000000000000000000000000000000000000000"</definedName>
    <definedName name="TRef10" localSheetId="7" hidden="1">#REF!</definedName>
    <definedName name="TRef10" localSheetId="6" hidden="1">#REF!</definedName>
    <definedName name="TRef10" localSheetId="25" hidden="1">#REF!</definedName>
    <definedName name="TRef10" hidden="1">#REF!</definedName>
    <definedName name="Tref11" localSheetId="7" hidden="1">#REF!</definedName>
    <definedName name="Tref11" localSheetId="6" hidden="1">#REF!</definedName>
    <definedName name="Tref11" localSheetId="25" hidden="1">#REF!</definedName>
    <definedName name="Tref11" hidden="1">#REF!</definedName>
    <definedName name="TRef12" localSheetId="7" hidden="1">#REF!</definedName>
    <definedName name="TRef12" localSheetId="6" hidden="1">#REF!</definedName>
    <definedName name="TRef12" localSheetId="25" hidden="1">#REF!</definedName>
    <definedName name="TRef12" hidden="1">#REF!</definedName>
    <definedName name="Tref13" hidden="1">#REF!</definedName>
    <definedName name="TRef14" hidden="1">#REF!</definedName>
    <definedName name="TREF15" hidden="1">#REF!</definedName>
    <definedName name="TREF16" hidden="1">#REF!</definedName>
    <definedName name="TREF17" hidden="1">#REF!</definedName>
    <definedName name="TREF18" localSheetId="7" hidden="1">#REF!</definedName>
    <definedName name="TREF18" localSheetId="6" hidden="1">#REF!</definedName>
    <definedName name="TREF18" localSheetId="25" hidden="1">#REF!</definedName>
    <definedName name="TREF18" hidden="1">#REF!</definedName>
    <definedName name="Tref9" localSheetId="7" hidden="1">#REF!</definedName>
    <definedName name="Tref9" localSheetId="6" hidden="1">#REF!</definedName>
    <definedName name="Tref9" localSheetId="25" hidden="1">#REF!</definedName>
    <definedName name="Tref9" hidden="1">#REF!</definedName>
    <definedName name="trehrtyhytryh" localSheetId="73" hidden="1">{#N/A,#N/A,FALSE,"Calculator"}</definedName>
    <definedName name="trehrtyhytryh" hidden="1">{#N/A,#N/A,FALSE,"Calculator"}</definedName>
    <definedName name="TREINAMENTO">#REF!</definedName>
    <definedName name="trend" localSheetId="73" hidden="1">{#N/A,#N/A,FALSE,"Aging Summary";#N/A,#N/A,FALSE,"Ratio Analysis";#N/A,#N/A,FALSE,"Test 120 Day Accts";#N/A,#N/A,FALSE,"Tickmarks"}</definedName>
    <definedName name="trend" hidden="1">{#N/A,#N/A,FALSE,"Aging Summary";#N/A,#N/A,FALSE,"Ratio Analysis";#N/A,#N/A,FALSE,"Test 120 Day Accts";#N/A,#N/A,FALSE,"Tickmarks"}</definedName>
    <definedName name="trendanal" localSheetId="73" hidden="1">{#N/A,#N/A,FALSE,"Aging Summary";#N/A,#N/A,FALSE,"Ratio Analysis";#N/A,#N/A,FALSE,"Test 120 Day Accts";#N/A,#N/A,FALSE,"Tickmarks"}</definedName>
    <definedName name="trendanal" hidden="1">{#N/A,#N/A,FALSE,"Aging Summary";#N/A,#N/A,FALSE,"Ratio Analysis";#N/A,#N/A,FALSE,"Test 120 Day Accts";#N/A,#N/A,FALSE,"Tickmarks"}</definedName>
    <definedName name="trendanal1" localSheetId="73" hidden="1">{#N/A,#N/A,FALSE,"Aging Summary";#N/A,#N/A,FALSE,"Ratio Analysis";#N/A,#N/A,FALSE,"Test 120 Day Accts";#N/A,#N/A,FALSE,"Tickmarks"}</definedName>
    <definedName name="trendanal1" hidden="1">{#N/A,#N/A,FALSE,"Aging Summary";#N/A,#N/A,FALSE,"Ratio Analysis";#N/A,#N/A,FALSE,"Test 120 Day Accts";#N/A,#N/A,FALSE,"Tickmarks"}</definedName>
    <definedName name="trenddd" localSheetId="73" hidden="1">{#N/A,#N/A,FALSE,"Aging Summary";#N/A,#N/A,FALSE,"Ratio Analysis";#N/A,#N/A,FALSE,"Test 120 Day Accts";#N/A,#N/A,FALSE,"Tickmarks"}</definedName>
    <definedName name="trenddd" hidden="1">{#N/A,#N/A,FALSE,"Aging Summary";#N/A,#N/A,FALSE,"Ratio Analysis";#N/A,#N/A,FALSE,"Test 120 Day Accts";#N/A,#N/A,FALSE,"Tickmarks"}</definedName>
    <definedName name="trenddddd" localSheetId="73" hidden="1">{#N/A,#N/A,FALSE,"Aging Summary";#N/A,#N/A,FALSE,"Ratio Analysis";#N/A,#N/A,FALSE,"Test 120 Day Accts";#N/A,#N/A,FALSE,"Tickmarks"}</definedName>
    <definedName name="trenddddd" hidden="1">{#N/A,#N/A,FALSE,"Aging Summary";#N/A,#N/A,FALSE,"Ratio Analysis";#N/A,#N/A,FALSE,"Test 120 Day Accts";#N/A,#N/A,FALSE,"Tickmarks"}</definedName>
    <definedName name="TRERRW" localSheetId="73" hidden="1">{#N/A,#N/A,FALSE,"Calculator"}</definedName>
    <definedName name="TRERRW" hidden="1">{#N/A,#N/A,FALSE,"Calculator"}</definedName>
    <definedName name="TRES"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TRES"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TRESW" localSheetId="73" hidden="1">{#N/A,#N/A,FALSE,"Calculator"}</definedName>
    <definedName name="TRESW" hidden="1">{#N/A,#N/A,FALSE,"Calculator"}</definedName>
    <definedName name="TRETRTRTRTR" localSheetId="73" hidden="1">{#N/A,#N/A,FALSE,"Calculator"}</definedName>
    <definedName name="TRETRTRTRTR" hidden="1">{#N/A,#N/A,FALSE,"Calculator"}</definedName>
    <definedName name="TRETTR" localSheetId="73" hidden="1">{#N/A,#N/A,FALSE,"Calculator"}</definedName>
    <definedName name="TRETTR" hidden="1">{#N/A,#N/A,FALSE,"Calculator"}</definedName>
    <definedName name="trew" localSheetId="73" hidden="1">{#N/A,#N/A,FALSE,"Aging Summary";#N/A,#N/A,FALSE,"Ratio Analysis";#N/A,#N/A,FALSE,"Test 120 Day Accts";#N/A,#N/A,FALSE,"Tickmarks"}</definedName>
    <definedName name="trew" hidden="1">{#N/A,#N/A,FALSE,"Aging Summary";#N/A,#N/A,FALSE,"Ratio Analysis";#N/A,#N/A,FALSE,"Test 120 Day Accts";#N/A,#N/A,FALSE,"Tickmarks"}</definedName>
    <definedName name="TRF" localSheetId="73">Customer_Assump,RevenueBuild,Exp_1,Exp_2</definedName>
    <definedName name="TRF" localSheetId="5">Customer_Assump,RevenueBuild,Exp_1,Exp_2</definedName>
    <definedName name="TRF">Customer_Assump,RevenueBuild,Exp_1,Exp_2</definedName>
    <definedName name="TRH5RY6HTYHJH" localSheetId="73" hidden="1">{#N/A,#N/A,FALSE,"Calculator"}</definedName>
    <definedName name="TRH5RY6HTYHJH" hidden="1">{#N/A,#N/A,FALSE,"Calculator"}</definedName>
    <definedName name="TRHETHEJRJRJ" localSheetId="73" hidden="1">{#N/A,#N/A,FALSE,"Calculator"}</definedName>
    <definedName name="TRHETHEJRJRJ" hidden="1">{#N/A,#N/A,FALSE,"Calculator"}</definedName>
    <definedName name="TRHFWRTYJTYJ" localSheetId="73" hidden="1">{#N/A,#N/A,FALSE,"Calculator"}</definedName>
    <definedName name="TRHFWRTYJTYJ" hidden="1">{#N/A,#N/A,FALSE,"Calculator"}</definedName>
    <definedName name="TRHRYHJRTJ" localSheetId="73" hidden="1">{#N/A,#N/A,FALSE,"Calculator"}</definedName>
    <definedName name="TRHRYHJRTJ" hidden="1">{#N/A,#N/A,FALSE,"Calculator"}</definedName>
    <definedName name="TRHTHJ" localSheetId="73" hidden="1">{"'표지'!$B$5"}</definedName>
    <definedName name="TRHTHJ" hidden="1">{"'표지'!$B$5"}</definedName>
    <definedName name="trhtrhy" localSheetId="73" hidden="1">{"Units A",#N/A,FALSE,"FY95SLS";"Units B",#N/A,FALSE,"FY95SLS"}</definedName>
    <definedName name="trhtrhy" hidden="1">{"Units A",#N/A,FALSE,"FY95SLS";"Units B",#N/A,FALSE,"FY95SLS"}</definedName>
    <definedName name="trh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TRHYYJ" localSheetId="73" hidden="1">{#N/A,#N/A,FALSE,"Calculator"}</definedName>
    <definedName name="TRHYYJ" hidden="1">{#N/A,#N/A,FALSE,"Calculator"}</definedName>
    <definedName name="tri" localSheetId="73" hidden="1">{#N/A,#N/A,FALSE,"TOTFINAL";#N/A,#N/A,FALSE,"FINPLAN";#N/A,#N/A,FALSE,"TOTMOTADJ";#N/A,#N/A,FALSE,"tieEQ";#N/A,#N/A,FALSE,"G";#N/A,#N/A,FALSE,"ELIMS";#N/A,#N/A,FALSE,"NEXTEL ADJ";#N/A,#N/A,FALSE,"MIMS";#N/A,#N/A,FALSE,"LMPS";#N/A,#N/A,FALSE,"CNSS";#N/A,#N/A,FALSE,"CSS";#N/A,#N/A,FALSE,"MCG";#N/A,#N/A,FALSE,"AECS";#N/A,#N/A,FALSE,"SPS";#N/A,#N/A,FALSE,"CORP"}</definedName>
    <definedName name="tri" hidden="1">{#N/A,#N/A,FALSE,"TOTFINAL";#N/A,#N/A,FALSE,"FINPLAN";#N/A,#N/A,FALSE,"TOTMOTADJ";#N/A,#N/A,FALSE,"tieEQ";#N/A,#N/A,FALSE,"G";#N/A,#N/A,FALSE,"ELIMS";#N/A,#N/A,FALSE,"NEXTEL ADJ";#N/A,#N/A,FALSE,"MIMS";#N/A,#N/A,FALSE,"LMPS";#N/A,#N/A,FALSE,"CNSS";#N/A,#N/A,FALSE,"CSS";#N/A,#N/A,FALSE,"MCG";#N/A,#N/A,FALSE,"AECS";#N/A,#N/A,FALSE,"SPS";#N/A,#N/A,FALSE,"CORP"}</definedName>
    <definedName name="TRIAL87">#REF!</definedName>
    <definedName name="trig1">#REF!</definedName>
    <definedName name="trig2">#REF!</definedName>
    <definedName name="trig3">#REF!</definedName>
    <definedName name="trig4">#REF!</definedName>
    <definedName name="trig5">#REF!</definedName>
    <definedName name="trim">289.5</definedName>
    <definedName name="Trinidad">#REF!</definedName>
    <definedName name="triyuri" localSheetId="73" hidden="1">{"Pound Sterling",#N/A,TRUE,"PPD";"Pound Sterling",#N/A,TRUE,"Anaquest";"Pound Sterling",#N/A,TRUE,"Delta";"Pound Sterling",#N/A,TRUE,"INO"}</definedName>
    <definedName name="triyuri" hidden="1">{"Pound Sterling",#N/A,TRUE,"PPD";"Pound Sterling",#N/A,TRUE,"Anaquest";"Pound Sterling",#N/A,TRUE,"Delta";"Pound Sterling",#N/A,TRUE,"INO"}</definedName>
    <definedName name="trjwjtr" localSheetId="73" hidden="1">{"Units A",#N/A,FALSE,"FY95SLS";"Units B",#N/A,FALSE,"FY95SLS"}</definedName>
    <definedName name="trjwjtr" hidden="1">{"Units A",#N/A,FALSE,"FY95SLS";"Units B",#N/A,FALSE,"FY95SLS"}</definedName>
    <definedName name="TRNRTR" localSheetId="73" hidden="1">{#N/A,#N/A,FALSE,"Calculator"}</definedName>
    <definedName name="TRNRTR" hidden="1">{#N/A,#N/A,FALSE,"Calculator"}</definedName>
    <definedName name="TRNTNNT" localSheetId="73" hidden="1">{#N/A,#N/A,FALSE,"Calculator"}</definedName>
    <definedName name="TRNTNNT" hidden="1">{#N/A,#N/A,FALSE,"Calculator"}</definedName>
    <definedName name="TRNTNTNM" localSheetId="73" hidden="1">{#N/A,#N/A,FALSE,"Actual";#N/A,#N/A,FALSE,"Management Report 2";#N/A,#N/A,FALSE,"Management Report 3";#N/A,#N/A,FALSE,"Ergebnis";#N/A,#N/A,FALSE,"Summary";#N/A,#N/A,FALSE,"Konrzern";#N/A,#N/A,FALSE,"Abweichung Budget-Actuell"}</definedName>
    <definedName name="TRNTNTNM" hidden="1">{#N/A,#N/A,FALSE,"Actual";#N/A,#N/A,FALSE,"Management Report 2";#N/A,#N/A,FALSE,"Management Report 3";#N/A,#N/A,FALSE,"Ergebnis";#N/A,#N/A,FALSE,"Summary";#N/A,#N/A,FALSE,"Konrzern";#N/A,#N/A,FALSE,"Abweichung Budget-Actuell"}</definedName>
    <definedName name="trpr">#REF!</definedName>
    <definedName name="TRRRTR" localSheetId="73" hidden="1">{#N/A,#N/A,FALSE,"Calculator"}</definedName>
    <definedName name="TRRRTR" hidden="1">{#N/A,#N/A,FALSE,"Calculator"}</definedName>
    <definedName name="TRTRTR" localSheetId="73" hidden="1">{#N/A,#N/A,FALSE,"Calculator"}</definedName>
    <definedName name="TRTRTR" hidden="1">{#N/A,#N/A,FALSE,"Calculator"}</definedName>
    <definedName name="TRTRTRY" localSheetId="73" hidden="1">{#N/A,#N/A,FALSE,"Calculator"}</definedName>
    <definedName name="TRTRTRY" hidden="1">{#N/A,#N/A,FALSE,"Calculator"}</definedName>
    <definedName name="truir" localSheetId="73" hidden="1">{"Pound Sterling",#N/A,TRUE,"PPD";"Pound Sterling",#N/A,TRUE,"Anaquest";"Pound Sterling",#N/A,TRUE,"Delta";"Pound Sterling",#N/A,TRUE,"INO"}</definedName>
    <definedName name="truir" hidden="1">{"Pound Sterling",#N/A,TRUE,"PPD";"Pound Sterling",#N/A,TRUE,"Anaquest";"Pound Sterling",#N/A,TRUE,"Delta";"Pound Sterling",#N/A,TRUE,"INO"}</definedName>
    <definedName name="TRUJILLO_ALTO_TR__DMS_100">#REF!</definedName>
    <definedName name="TRWH" localSheetId="73" hidden="1">{#N/A,#N/A,FALSE,"Calculator"}</definedName>
    <definedName name="TRWH" hidden="1">{#N/A,#N/A,FALSE,"Calculator"}</definedName>
    <definedName name="Trx" localSheetId="7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Trx"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try" localSheetId="73" hidden="1">{#N/A,#N/A,FALSE,"Aging Summary";#N/A,#N/A,FALSE,"Ratio Analysis";#N/A,#N/A,FALSE,"Test 120 Day Accts";#N/A,#N/A,FALSE,"Tickmarks"}</definedName>
    <definedName name="try" hidden="1">{#N/A,#N/A,FALSE,"Aging Summary";#N/A,#N/A,FALSE,"Ratio Analysis";#N/A,#N/A,FALSE,"Test 120 Day Accts";#N/A,#N/A,FALSE,"Tickmarks"}</definedName>
    <definedName name="tryeuyit" localSheetId="73" hidden="1">{#N/A,#N/A,FALSE,"Pharm";#N/A,#N/A,FALSE,"WWCM"}</definedName>
    <definedName name="tryeuyit" hidden="1">{#N/A,#N/A,FALSE,"Pharm";#N/A,#N/A,FALSE,"WWCM"}</definedName>
    <definedName name="trying1" localSheetId="73" hidden="1">{#N/A,#N/A,FALSE,"Aging Summary";#N/A,#N/A,FALSE,"Ratio Analysis";#N/A,#N/A,FALSE,"Test 120 Day Accts";#N/A,#N/A,FALSE,"Tickmarks"}</definedName>
    <definedName name="trying1" hidden="1">{#N/A,#N/A,FALSE,"Aging Summary";#N/A,#N/A,FALSE,"Ratio Analysis";#N/A,#N/A,FALSE,"Test 120 Day Accts";#N/A,#N/A,FALSE,"Tickmarks"}</definedName>
    <definedName name="TRYJRWTYJTYWJYT" localSheetId="73" hidden="1">{#N/A,#N/A,FALSE,"Calculator"}</definedName>
    <definedName name="TRYJRWTYJTYWJYT" hidden="1">{#N/A,#N/A,FALSE,"Calculator"}</definedName>
    <definedName name="TRYJRYJ" localSheetId="73" hidden="1">{#N/A,#N/A,FALSE,"Calculator"}</definedName>
    <definedName name="TRYJRYJ" hidden="1">{#N/A,#N/A,FALSE,"Calculator"}</definedName>
    <definedName name="TRYJTYJTY" localSheetId="73" hidden="1">{#N/A,#N/A,FALSE,"Calculator"}</definedName>
    <definedName name="TRYJTYJTY" hidden="1">{#N/A,#N/A,FALSE,"Calculator"}</definedName>
    <definedName name="trywty" localSheetId="73" hidden="1">{"Sum WW A",#N/A,FALSE,"FY95SLS";"Sum WW B",#N/A,FALSE,"FY95SLS";"Sum US A",#N/A,FALSE,"FY95SLS";"Sum US B",#N/A,FALSE,"FY95SLS";"Sum US Bocg",#N/A,FALSE,"FY95SLS";"Sum Can A",#N/A,FALSE,"FY95SLS";"Sum Can B",#N/A,FALSE,"FY95SLS";"Sum Europe",#N/A,FALSE,"FY95SLS";"Sum Row",#N/A,FALSE,"FY95SLS"}</definedName>
    <definedName name="trywty" hidden="1">{"Sum WW A",#N/A,FALSE,"FY95SLS";"Sum WW B",#N/A,FALSE,"FY95SLS";"Sum US A",#N/A,FALSE,"FY95SLS";"Sum US B",#N/A,FALSE,"FY95SLS";"Sum US Bocg",#N/A,FALSE,"FY95SLS";"Sum Can A",#N/A,FALSE,"FY95SLS";"Sum Can B",#N/A,FALSE,"FY95SLS";"Sum Europe",#N/A,FALSE,"FY95SLS";"Sum Row",#N/A,FALSE,"FY95SLS"}</definedName>
    <definedName name="ts" localSheetId="73" hidden="1">{#N/A,#N/A,FALSE,"Stores";#N/A,#N/A,FALSE,"InvCost"}</definedName>
    <definedName name="ts" hidden="1">{#N/A,#N/A,FALSE,"Stores";#N/A,#N/A,FALSE,"InvCost"}</definedName>
    <definedName name="TSComerciales"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SComerciales"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tt" localSheetId="7" hidden="1">#REF!</definedName>
    <definedName name="tt" localSheetId="6" hidden="1">#REF!</definedName>
    <definedName name="tt" localSheetId="25" hidden="1">#REF!</definedName>
    <definedName name="TT"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tt" hidden="1">#REF!</definedName>
    <definedName name="TTA">#REF!</definedName>
    <definedName name="TTB">#REF!</definedName>
    <definedName name="ttcase">#REF!</definedName>
    <definedName name="ttt" localSheetId="73" hidden="1">{#N/A,#N/A,FALSE,"ENERGIA";#N/A,#N/A,FALSE,"PERDIDAS";#N/A,#N/A,FALSE,"CLIENTES";#N/A,#N/A,FALSE,"ESTADO";#N/A,#N/A,FALSE,"TECNICA"}</definedName>
    <definedName name="ttt" hidden="1">{#N/A,#N/A,FALSE,"ENERGIA";#N/A,#N/A,FALSE,"PERDIDAS";#N/A,#N/A,FALSE,"CLIENTES";#N/A,#N/A,FALSE,"ESTADO";#N/A,#N/A,FALSE,"TECNICA"}</definedName>
    <definedName name="tttt" localSheetId="73" hidden="1">{#N/A,#N/A,FALSE,"Report Data";#N/A,#N/A,FALSE,"COMP POOL";#N/A,#N/A,FALSE,"COMP POOL NB95";#N/A,#N/A,FALSE,"COMP POOL NB94"}</definedName>
    <definedName name="tttt" hidden="1">{#N/A,#N/A,FALSE,"Report Data";#N/A,#N/A,FALSE,"COMP POOL";#N/A,#N/A,FALSE,"COMP POOL NB95";#N/A,#N/A,FALSE,"COMP POOL NB94"}</definedName>
    <definedName name="TTTTT" localSheetId="73" hidden="1">{#N/A,#N/A,FALSE,"Calculator"}</definedName>
    <definedName name="TTTTT" hidden="1">{#N/A,#N/A,FALSE,"Calculator"}</definedName>
    <definedName name="tttttr" localSheetId="7" hidden="1">#REF!</definedName>
    <definedName name="tttttr" localSheetId="6" hidden="1">#REF!</definedName>
    <definedName name="tttttr" localSheetId="25" hidden="1">#REF!</definedName>
    <definedName name="tttttr" hidden="1">#REF!</definedName>
    <definedName name="TTTTTTTTTT" localSheetId="7" hidden="1">#REF!</definedName>
    <definedName name="TTTTTTTTTT" localSheetId="6" hidden="1">#REF!</definedName>
    <definedName name="TTTTTTTTTT" localSheetId="25" hidden="1">#REF!</definedName>
    <definedName name="TTTTTTTTTT" hidden="1">#REF!</definedName>
    <definedName name="ttttttttttt" localSheetId="7" hidden="1">#REF!</definedName>
    <definedName name="ttttttttttt" localSheetId="6" hidden="1">#REF!</definedName>
    <definedName name="ttttttttttt" localSheetId="25" hidden="1">#REF!</definedName>
    <definedName name="ttttttttttt" hidden="1">#REF!</definedName>
    <definedName name="TTX">#REF!</definedName>
    <definedName name="TU6JYRTGE" localSheetId="73" hidden="1">{#N/A,#N/A,FALSE,"DATA";#N/A,#N/A,FALSE,"BS";#N/A,#N/A,FALSE,"P&amp;L";#N/A,#N/A,FALSE,"stat.con.";#N/A,#N/A,FALSE,"Average";#N/A,#N/A,FALSE,"Zusatz1";#N/A,#N/A,FALSE,"Konzern";#N/A,#N/A,FALSE,"BIS 1";#N/A,#N/A,FALSE,"BIS-Assets";#N/A,#N/A,FALSE,"BIS 2"}</definedName>
    <definedName name="TU6JYRTGE" hidden="1">{#N/A,#N/A,FALSE,"DATA";#N/A,#N/A,FALSE,"BS";#N/A,#N/A,FALSE,"P&amp;L";#N/A,#N/A,FALSE,"stat.con.";#N/A,#N/A,FALSE,"Average";#N/A,#N/A,FALSE,"Zusatz1";#N/A,#N/A,FALSE,"Konzern";#N/A,#N/A,FALSE,"BIS 1";#N/A,#N/A,FALSE,"BIS-Assets";#N/A,#N/A,FALSE,"BIS 2"}</definedName>
    <definedName name="Tulsa" localSheetId="73" hidden="1">{#N/A,#N/A,FALSE,"Report Data";#N/A,#N/A,FALSE,"COMP POOL";#N/A,#N/A,FALSE,"COMP POOL NB95";#N/A,#N/A,FALSE,"COMP POOL NB94"}</definedName>
    <definedName name="Tulsa" hidden="1">{#N/A,#N/A,FALSE,"Report Data";#N/A,#N/A,FALSE,"COMP POOL";#N/A,#N/A,FALSE,"COMP POOL NB95";#N/A,#N/A,FALSE,"COMP POOL NB94"}</definedName>
    <definedName name="Turks">#REF!</definedName>
    <definedName name="TUST">#REF!</definedName>
    <definedName name="TUWTUWTUWTUWTUW" localSheetId="73" hidden="1">{#N/A,#N/A,FALSE,"Calculator"}</definedName>
    <definedName name="TUWTUWTUWTUWTUW" hidden="1">{#N/A,#N/A,FALSE,"Calculator"}</definedName>
    <definedName name="TUWTUWUTUWTUWUYHNGH" localSheetId="73" hidden="1">{#N/A,#N/A,FALSE,"Calculator"}</definedName>
    <definedName name="TUWTUWUTUWTUWUYHNGH" hidden="1">{#N/A,#N/A,FALSE,"Calculator"}</definedName>
    <definedName name="twelve" hidden="1">#REF!</definedName>
    <definedName name="twentyone" hidden="1">#REF!,#REF!,#REF!,#REF!</definedName>
    <definedName name="twergsdf" localSheetId="73" hidden="1">{"Pound Sterling",#N/A,TRUE,"PPD";"Pound Sterling",#N/A,TRUE,"Anaquest";"Pound Sterling",#N/A,TRUE,"Delta";"Pound Sterling",#N/A,TRUE,"INO"}</definedName>
    <definedName name="twergsdf" hidden="1">{"Pound Sterling",#N/A,TRUE,"PPD";"Pound Sterling",#N/A,TRUE,"Anaquest";"Pound Sterling",#N/A,TRUE,"Delta";"Pound Sterling",#N/A,TRUE,"INO"}</definedName>
    <definedName name="two" localSheetId="7" hidden="1">{"japlpg1",#N/A,FALSE,"JAPAN LPG ";"japllpg2",#N/A,FALSE,"JAPAN LPG "}</definedName>
    <definedName name="two" localSheetId="6" hidden="1">{"japlpg1",#N/A,FALSE,"JAPAN LPG ";"japllpg2",#N/A,FALSE,"JAPAN LPG "}</definedName>
    <definedName name="two" localSheetId="27" hidden="1">{"japlpg1",#N/A,FALSE,"JAPAN LPG ";"japllpg2",#N/A,FALSE,"JAPAN LPG "}</definedName>
    <definedName name="two" localSheetId="25" hidden="1">{"japlpg1",#N/A,FALSE,"JAPAN LPG ";"japllpg2",#N/A,FALSE,"JAPAN LPG "}</definedName>
    <definedName name="two" localSheetId="69" hidden="1">{"japlpg1",#N/A,FALSE,"JAPAN LPG ";"japllpg2",#N/A,FALSE,"JAPAN LPG "}</definedName>
    <definedName name="two" localSheetId="64" hidden="1">{"japlpg1",#N/A,FALSE,"JAPAN LPG ";"japllpg2",#N/A,FALSE,"JAPAN LPG "}</definedName>
    <definedName name="two" localSheetId="5" hidden="1">{"japlpg1",#N/A,FALSE,"JAPAN LPG ";"japllpg2",#N/A,FALSE,"JAPAN LPG "}</definedName>
    <definedName name="two" localSheetId="1" hidden="1">{"japlpg1",#N/A,FALSE,"JAPAN LPG ";"japllpg2",#N/A,FALSE,"JAPAN LPG "}</definedName>
    <definedName name="two" hidden="1">{"japlpg1",#N/A,FALSE,"JAPAN LPG ";"japllpg2",#N/A,FALSE,"JAPAN LPG "}</definedName>
    <definedName name="TwoAndAHalfMonthdate" localSheetId="73">IF(TaxYearEnd="","",MONTH(TaxYearEnd+75)&amp;"/15"&amp;"/"&amp;YEAR('Final Revision'!MyNextYear))</definedName>
    <definedName name="TwoAndAHalfMonthdate" localSheetId="5">IF(TaxYearEnd="","",MONTH(TaxYearEnd+75)&amp;"/15"&amp;"/"&amp;YEAR('Merged Petition - Revised'!MyNextYear))</definedName>
    <definedName name="TwoAndAHalfMonthdate">IF(TaxYearEnd="","",MONTH(TaxYearEnd+75)&amp;"/15"&amp;"/"&amp;YEAR(MyNextYear))</definedName>
    <definedName name="TX">#REF!</definedName>
    <definedName name="txcd">#REF!</definedName>
    <definedName name="txt">#REF!</definedName>
    <definedName name="ty" localSheetId="73" hidden="1">{#N/A,#N/A,FALSE,"Aging Summary";#N/A,#N/A,FALSE,"Ratio Analysis";#N/A,#N/A,FALSE,"Test 120 Day Accts";#N/A,#N/A,FALSE,"Tickmarks"}</definedName>
    <definedName name="ty" hidden="1">{#N/A,#N/A,FALSE,"Aging Summary";#N/A,#N/A,FALSE,"Ratio Analysis";#N/A,#N/A,FALSE,"Test 120 Day Accts";#N/A,#N/A,FALSE,"Tickmarks"}</definedName>
    <definedName name="TYD_ACTUALS">#REF!</definedName>
    <definedName name="TYEKJTUYKTEK" localSheetId="73" hidden="1">{#N/A,#N/A,FALSE,"Calculator"}</definedName>
    <definedName name="TYEKJTUYKTEK" hidden="1">{#N/A,#N/A,FALSE,"Calculator"}</definedName>
    <definedName name="TYEMNTMUY" localSheetId="73" hidden="1">{#N/A,#N/A,FALSE,"Calculator"}</definedName>
    <definedName name="TYEMNTMUY" hidden="1">{#N/A,#N/A,FALSE,"Calculator"}</definedName>
    <definedName name="tyertqergt" localSheetId="73" hidden="1">{"US Dollars",#N/A,TRUE,"PPD";"US Dollar",#N/A,TRUE,"Anaquest";"US Dollar",#N/A,TRUE,"Delta";"US Dollar",#N/A,TRUE,"INO"}</definedName>
    <definedName name="tyertqergt" hidden="1">{"US Dollars",#N/A,TRUE,"PPD";"US Dollar",#N/A,TRUE,"Anaquest";"US Dollar",#N/A,TRUE,"Delta";"US Dollar",#N/A,TRUE,"INO"}</definedName>
    <definedName name="TYFGYJ" localSheetId="73" hidden="1">{#N/A,#N/A,TRUE,"ИсхМстржд";#N/A,#N/A,TRUE,"Исх-Центр";#N/A,#N/A,TRUE,"Исх-2рт ";#N/A,#N/A,TRUE,"Исх-2рт ";#N/A,#N/A,TRUE,"Исх-3рт";#N/A,#N/A,TRUE,"Вар1";#N/A,#N/A,TRUE,"Вар2";#N/A,#N/A,TRUE,"Вар2-блоки";#N/A,#N/A,TRUE,"В3-Центр";#N/A,#N/A,TRUE,"В3-2рт";#N/A,#N/A,TRUE,"В3-3рт"}</definedName>
    <definedName name="TYFGYJ" hidden="1">{#N/A,#N/A,TRUE,"ИсхМстржд";#N/A,#N/A,TRUE,"Исх-Центр";#N/A,#N/A,TRUE,"Исх-2рт ";#N/A,#N/A,TRUE,"Исх-2рт ";#N/A,#N/A,TRUE,"Исх-3рт";#N/A,#N/A,TRUE,"Вар1";#N/A,#N/A,TRUE,"Вар2";#N/A,#N/A,TRUE,"Вар2-блоки";#N/A,#N/A,TRUE,"В3-Центр";#N/A,#N/A,TRUE,"В3-2рт";#N/A,#N/A,TRUE,"В3-3рт"}</definedName>
    <definedName name="TYG" localSheetId="73" hidden="1">{#N/A,#N/A,TRUE,"ИсхМстржд";#N/A,#N/A,TRUE,"Исх-Центр";#N/A,#N/A,TRUE,"Исх-2рт ";#N/A,#N/A,TRUE,"Исх-2рт ";#N/A,#N/A,TRUE,"Исх-3рт";#N/A,#N/A,TRUE,"Вар1";#N/A,#N/A,TRUE,"Вар2";#N/A,#N/A,TRUE,"Вар2-блоки";#N/A,#N/A,TRUE,"В3-Центр";#N/A,#N/A,TRUE,"В3-2рт";#N/A,#N/A,TRUE,"В3-3рт"}</definedName>
    <definedName name="TYG" hidden="1">{#N/A,#N/A,TRUE,"ИсхМстржд";#N/A,#N/A,TRUE,"Исх-Центр";#N/A,#N/A,TRUE,"Исх-2рт ";#N/A,#N/A,TRUE,"Исх-2рт ";#N/A,#N/A,TRUE,"Исх-3рт";#N/A,#N/A,TRUE,"Вар1";#N/A,#N/A,TRUE,"Вар2";#N/A,#N/A,TRUE,"Вар2-блоки";#N/A,#N/A,TRUE,"В3-Центр";#N/A,#N/A,TRUE,"В3-2рт";#N/A,#N/A,TRUE,"В3-3рт"}</definedName>
    <definedName name="TYGFDE" localSheetId="73" hidden="1">{#N/A,#N/A,FALSE,"Calculator"}</definedName>
    <definedName name="TYGFDE" hidden="1">{#N/A,#N/A,FALSE,"Calculator"}</definedName>
    <definedName name="TYGFDRE" localSheetId="73" hidden="1">{#N/A,#N/A,FALSE,"peiodisch1";#N/A,#N/A,FALSE,"D-Bestand";#N/A,#N/A,FALSE,"D-Zins"}</definedName>
    <definedName name="TYGFDRE" hidden="1">{#N/A,#N/A,FALSE,"peiodisch1";#N/A,#N/A,FALSE,"D-Bestand";#N/A,#N/A,FALSE,"D-Zins"}</definedName>
    <definedName name="TYHE" localSheetId="73" hidden="1">{"test2",#N/A,TRUE,"Prices"}</definedName>
    <definedName name="TYHE" hidden="1">{"test2",#N/A,TRUE,"Prices"}</definedName>
    <definedName name="TYHGD" localSheetId="73" hidden="1">{#N/A,#N/A,FALSE,"Calculator"}</definedName>
    <definedName name="TYHGD" hidden="1">{#N/A,#N/A,FALSE,"Calculator"}</definedName>
    <definedName name="TYHRTEFR" localSheetId="73" hidden="1">{"test2",#N/A,TRUE,"Prices"}</definedName>
    <definedName name="TYHRTEFR" hidden="1">{"test2",#N/A,TRUE,"Prices"}</definedName>
    <definedName name="TYJTUY" localSheetId="73" hidden="1">{#N/A,#N/A,FALSE,"Calculator"}</definedName>
    <definedName name="TYJTUY" hidden="1">{#N/A,#N/A,FALSE,"Calculator"}</definedName>
    <definedName name="TYK" localSheetId="73" hidden="1">{#N/A,#N/A,TRUE,"ИсхМстржд";#N/A,#N/A,TRUE,"Исх-Центр";#N/A,#N/A,TRUE,"Исх-2рт ";#N/A,#N/A,TRUE,"Исх-2рт ";#N/A,#N/A,TRUE,"Исх-3рт";#N/A,#N/A,TRUE,"Вар1";#N/A,#N/A,TRUE,"Вар2";#N/A,#N/A,TRUE,"Вар2-блоки";#N/A,#N/A,TRUE,"В3-Центр";#N/A,#N/A,TRUE,"В3-2рт";#N/A,#N/A,TRUE,"В3-3рт"}</definedName>
    <definedName name="TYK" hidden="1">{#N/A,#N/A,TRUE,"ИсхМстржд";#N/A,#N/A,TRUE,"Исх-Центр";#N/A,#N/A,TRUE,"Исх-2рт ";#N/A,#N/A,TRUE,"Исх-2рт ";#N/A,#N/A,TRUE,"Исх-3рт";#N/A,#N/A,TRUE,"Вар1";#N/A,#N/A,TRUE,"Вар2";#N/A,#N/A,TRUE,"Вар2-блоки";#N/A,#N/A,TRUE,"В3-Центр";#N/A,#N/A,TRUE,"В3-2рт";#N/A,#N/A,TRUE,"В3-3рт"}</definedName>
    <definedName name="TYKTY" localSheetId="73" hidden="1">{#N/A,#N/A,FALSE,"Calculator"}</definedName>
    <definedName name="TYKTY" hidden="1">{#N/A,#N/A,FALSE,"Calculator"}</definedName>
    <definedName name="tyler"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tyler1"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ler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tynonasset" hidden="1">#REF!</definedName>
    <definedName name="Type">#REF!</definedName>
    <definedName name="typeofwork1">#REF!</definedName>
    <definedName name="typeofwork2">#REF!</definedName>
    <definedName name="typeofwork3">#REF!</definedName>
    <definedName name="typeofwork4">#REF!</definedName>
    <definedName name="typeofwork5">#REF!</definedName>
    <definedName name="typework1">#REF!</definedName>
    <definedName name="Typist" hidden="1">"b1"</definedName>
    <definedName name="typwork1">#REF!</definedName>
    <definedName name="typwork2">#REF!</definedName>
    <definedName name="typwork3">#REF!</definedName>
    <definedName name="typwork4">#REF!</definedName>
    <definedName name="typwork5">#REF!</definedName>
    <definedName name="TYR" localSheetId="73" hidden="1">{#N/A,#N/A,FALSE,"Calculator"}</definedName>
    <definedName name="TYR" hidden="1">{#N/A,#N/A,FALSE,"Calculator"}</definedName>
    <definedName name="TYRBVE" localSheetId="73" hidden="1">{#N/A,#N/A,FALSE,"Calculator"}</definedName>
    <definedName name="TYRBVE" hidden="1">{#N/A,#N/A,FALSE,"Calculator"}</definedName>
    <definedName name="TYRFED" localSheetId="73" hidden="1">{#N/A,#N/A,FALSE,"Calculator"}</definedName>
    <definedName name="TYRFED" hidden="1">{#N/A,#N/A,FALSE,"Calculator"}</definedName>
    <definedName name="TYRGF" localSheetId="73" hidden="1">{"test2",#N/A,TRUE,"Prices"}</definedName>
    <definedName name="TYRGF" hidden="1">{"test2",#N/A,TRUE,"Prices"}</definedName>
    <definedName name="TYRTE" localSheetId="73" hidden="1">{"test2",#N/A,TRUE,"Prices"}</definedName>
    <definedName name="TYRTE" hidden="1">{"test2",#N/A,TRUE,"Prices"}</definedName>
    <definedName name="tyu" localSheetId="73" hidden="1">{#N/A,#N/A,FALSE,"Aging Summary";#N/A,#N/A,FALSE,"Ratio Analysis";#N/A,#N/A,FALSE,"Test 120 Day Accts";#N/A,#N/A,FALSE,"Tickmarks"}</definedName>
    <definedName name="tyu" hidden="1">{#N/A,#N/A,FALSE,"Aging Summary";#N/A,#N/A,FALSE,"Ratio Analysis";#N/A,#N/A,FALSE,"Test 120 Day Accts";#N/A,#N/A,FALSE,"Tickmarks"}</definedName>
    <definedName name="TYUHTMJTYH" localSheetId="73" hidden="1">{#N/A,#N/A,FALSE,"Calculator"}</definedName>
    <definedName name="TYUHTMJTYH" hidden="1">{#N/A,#N/A,FALSE,"Calculator"}</definedName>
    <definedName name="tyut">#REF!</definedName>
    <definedName name="tyutytyi" localSheetId="73" hidden="1">{#N/A,#N/A,FALSE,"Pharm";#N/A,#N/A,FALSE,"WWCM"}</definedName>
    <definedName name="tyutytyi" hidden="1">{#N/A,#N/A,FALSE,"Pharm";#N/A,#N/A,FALSE,"WWCM"}</definedName>
    <definedName name="TYWMTUTUTU" localSheetId="73" hidden="1">{#N/A,#N/A,FALSE,"Calculator"}</definedName>
    <definedName name="TYWMTUTUTU" hidden="1">{#N/A,#N/A,FALSE,"Calculator"}</definedName>
    <definedName name="TYWTUWWTUTUWWTU" localSheetId="73" hidden="1">{#N/A,#N/A,FALSE,"Calculator"}</definedName>
    <definedName name="TYWTUWWTUTUWWTU" hidden="1">{#N/A,#N/A,FALSE,"Calculator"}</definedName>
    <definedName name="tyyufkjkhjd" localSheetId="73" hidden="1">{#N/A,#N/A,FALSE,"Pharm";#N/A,#N/A,FALSE,"WWCM"}</definedName>
    <definedName name="tyyufkjkhjd" hidden="1">{#N/A,#N/A,FALSE,"Pharm";#N/A,#N/A,FALSE,"WWCM"}</definedName>
    <definedName name="U" hidden="1">#REF!</definedName>
    <definedName name="U___G_Miles">#REF!</definedName>
    <definedName name="U_G_Home_Pass">#REF!</definedName>
    <definedName name="U65R" localSheetId="73" hidden="1">{#N/A,#N/A,FALSE,"Calculator"}</definedName>
    <definedName name="U65R" hidden="1">{#N/A,#N/A,FALSE,"Calculator"}</definedName>
    <definedName name="ua" localSheetId="73" hidden="1">{#N/A,#N/A,FALSE,"Aging Summary";#N/A,#N/A,FALSE,"Ratio Analysis";#N/A,#N/A,FALSE,"Test 120 Day Accts";#N/A,#N/A,FALSE,"Tickmarks"}</definedName>
    <definedName name="ua" hidden="1">{#N/A,#N/A,FALSE,"Aging Summary";#N/A,#N/A,FALSE,"Ratio Analysis";#N/A,#N/A,FALSE,"Test 120 Day Accts";#N/A,#N/A,FALSE,"Tickmarks"}</definedName>
    <definedName name="ud06r.GroupNums">#REF!</definedName>
    <definedName name="ueytu" localSheetId="73" hidden="1">{"Pound Sterling",#N/A,TRUE,"PPD";"Pound Sterling",#N/A,TRUE,"Anaquest";"Pound Sterling",#N/A,TRUE,"Delta";"Pound Sterling",#N/A,TRUE,"INO"}</definedName>
    <definedName name="ueytu" hidden="1">{"Pound Sterling",#N/A,TRUE,"PPD";"Pound Sterling",#N/A,TRUE,"Anaquest";"Pound Sterling",#N/A,TRUE,"Delta";"Pound Sterling",#N/A,TRUE,"INO"}</definedName>
    <definedName name="UGIG" localSheetId="73" hidden="1">{#N/A,#N/A,FALSE,"Aging Summary";#N/A,#N/A,FALSE,"Ratio Analysis";#N/A,#N/A,FALSE,"Test 120 Day Accts";#N/A,#N/A,FALSE,"Tickmarks"}</definedName>
    <definedName name="UGIG" hidden="1">{#N/A,#N/A,FALSE,"Aging Summary";#N/A,#N/A,FALSE,"Ratio Analysis";#N/A,#N/A,FALSE,"Test 120 Day Accts";#N/A,#N/A,FALSE,"Tickmarks"}</definedName>
    <definedName name="uhokj" localSheetId="73" hidden="1">{#N/A,#N/A,FALSE,"Aging Summary";#N/A,#N/A,FALSE,"Ratio Analysis";#N/A,#N/A,FALSE,"Test 120 Day Accts";#N/A,#N/A,FALSE,"Tickmarks"}</definedName>
    <definedName name="uhokj" hidden="1">{#N/A,#N/A,FALSE,"Aging Summary";#N/A,#N/A,FALSE,"Ratio Analysis";#N/A,#N/A,FALSE,"Test 120 Day Accts";#N/A,#N/A,FALSE,"Tickmarks"}</definedName>
    <definedName name="UI" localSheetId="73" hidden="1">{#N/A,#N/A,FALSE,"GERAL";#N/A,#N/A,FALSE,"012-96";#N/A,#N/A,FALSE,"018-96";#N/A,#N/A,FALSE,"027-96";#N/A,#N/A,FALSE,"059-96";#N/A,#N/A,FALSE,"076-96";#N/A,#N/A,FALSE,"019-97";#N/A,#N/A,FALSE,"021-97";#N/A,#N/A,FALSE,"022-97";#N/A,#N/A,FALSE,"028-97"}</definedName>
    <definedName name="UI" hidden="1">{#N/A,#N/A,FALSE,"GERAL";#N/A,#N/A,FALSE,"012-96";#N/A,#N/A,FALSE,"018-96";#N/A,#N/A,FALSE,"027-96";#N/A,#N/A,FALSE,"059-96";#N/A,#N/A,FALSE,"076-96";#N/A,#N/A,FALSE,"019-97";#N/A,#N/A,FALSE,"021-97";#N/A,#N/A,FALSE,"022-97";#N/A,#N/A,FALSE,"028-97"}</definedName>
    <definedName name="uidrtyue" localSheetId="73" hidden="1">{"Units A",#N/A,FALSE,"FY95SLS";"Units B",#N/A,FALSE,"FY95SLS"}</definedName>
    <definedName name="uidrtyue" hidden="1">{"Units A",#N/A,FALSE,"FY95SLS";"Units B",#N/A,FALSE,"FY95SLS"}</definedName>
    <definedName name="uihjyn" localSheetId="73" hidden="1">{#N/A,#N/A,TRUE,"CPRD";#N/A,#N/A,TRUE,"BCCPDR";#N/A,#N/A,TRUE,"EWRD";#N/A,#N/A,TRUE,"5100";#N/A,#N/A,TRUE,"5110"}</definedName>
    <definedName name="uihjyn" hidden="1">{#N/A,#N/A,TRUE,"CPRD";#N/A,#N/A,TRUE,"BCCPDR";#N/A,#N/A,TRUE,"EWRD";#N/A,#N/A,TRUE,"5100";#N/A,#N/A,TRUE,"5110"}</definedName>
    <definedName name="UIJYTGFRDSUYHG" localSheetId="73" hidden="1">{#N/A,#N/A,FALSE,"Calculator"}</definedName>
    <definedName name="UIJYTGFRDSUYHG" hidden="1">{#N/A,#N/A,FALSE,"Calculator"}</definedName>
    <definedName name="uio" localSheetId="73" hidden="1">{#N/A,#N/A,FALSE,"Aging Summary";#N/A,#N/A,FALSE,"Ratio Analysis";#N/A,#N/A,FALSE,"Test 120 Day Accts";#N/A,#N/A,FALSE,"Tickmarks"}</definedName>
    <definedName name="uio" hidden="1">{#N/A,#N/A,FALSE,"Aging Summary";#N/A,#N/A,FALSE,"Ratio Analysis";#N/A,#N/A,FALSE,"Test 120 Day Accts";#N/A,#N/A,FALSE,"Tickmarks"}</definedName>
    <definedName name="UIO49X"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O49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uiryuo" localSheetId="73" hidden="1">{"US Dollars",#N/A,TRUE,"PPD";"US Dollar",#N/A,TRUE,"Anaquest";"US Dollar",#N/A,TRUE,"Delta";"US Dollar",#N/A,TRUE,"INO"}</definedName>
    <definedName name="uiryuo" hidden="1">{"US Dollars",#N/A,TRUE,"PPD";"US Dollar",#N/A,TRUE,"Anaquest";"US Dollar",#N/A,TRUE,"Delta";"US Dollar",#N/A,TRUE,"INO"}</definedName>
    <definedName name="uiugyoigt" localSheetId="73" hidden="1">{#N/A,#N/A,FALSE,"Aging Summary";#N/A,#N/A,FALSE,"Ratio Analysis";#N/A,#N/A,FALSE,"Test 120 Day Accts";#N/A,#N/A,FALSE,"Tickmarks"}</definedName>
    <definedName name="uiugyoigt" hidden="1">{#N/A,#N/A,FALSE,"Aging Summary";#N/A,#N/A,FALSE,"Ratio Analysis";#N/A,#N/A,FALSE,"Test 120 Day Accts";#N/A,#N/A,FALSE,"Tickmarks"}</definedName>
    <definedName name="uiuo\" localSheetId="73" hidden="1">{"Fecha_Novembro",#N/A,FALSE,"FECHAMENTO-2002 ";"Defer_Novembro",#N/A,FALSE,"DIFERIDO";"Pis_Novembro",#N/A,FALSE,"PIS COFINS";"Iss_Novembro",#N/A,FALSE,"ISS"}</definedName>
    <definedName name="uiuo\" hidden="1">{"Fecha_Novembro",#N/A,FALSE,"FECHAMENTO-2002 ";"Defer_Novembro",#N/A,FALSE,"DIFERIDO";"Pis_Novembro",#N/A,FALSE,"PIS COFINS";"Iss_Novembro",#N/A,FALSE,"ISS"}</definedName>
    <definedName name="uiuriiuyjk" localSheetId="73" hidden="1">{"Pound Sterling",#N/A,TRUE,"PPD";"Pound Sterling",#N/A,TRUE,"Anaquest";"Pound Sterling",#N/A,TRUE,"Delta";"Pound Sterling",#N/A,TRUE,"INO"}</definedName>
    <definedName name="uiuriiuyjk" hidden="1">{"Pound Sterling",#N/A,TRUE,"PPD";"Pound Sterling",#N/A,TRUE,"Anaquest";"Pound Sterling",#N/A,TRUE,"Delta";"Pound Sterling",#N/A,TRUE,"INO"}</definedName>
    <definedName name="uiuyo" localSheetId="73" hidden="1">{"Sum WW A",#N/A,FALSE,"FY95SLS";"Sum WW B",#N/A,FALSE,"FY95SLS";"Sum US A",#N/A,FALSE,"FY95SLS";"Sum US B",#N/A,FALSE,"FY95SLS";"Sum US Bocg",#N/A,FALSE,"FY95SLS";"Sum Can A",#N/A,FALSE,"FY95SLS";"Sum Can B",#N/A,FALSE,"FY95SLS";"Sum Europe",#N/A,FALSE,"FY95SLS";"Sum Row",#N/A,FALSE,"FY95SLS"}</definedName>
    <definedName name="uiuyo" hidden="1">{"Sum WW A",#N/A,FALSE,"FY95SLS";"Sum WW B",#N/A,FALSE,"FY95SLS";"Sum US A",#N/A,FALSE,"FY95SLS";"Sum US B",#N/A,FALSE,"FY95SLS";"Sum US Bocg",#N/A,FALSE,"FY95SLS";"Sum Can A",#N/A,FALSE,"FY95SLS";"Sum Can B",#N/A,FALSE,"FY95SLS";"Sum Europe",#N/A,FALSE,"FY95SLS";"Sum Row",#N/A,FALSE,"FY95SLS"}</definedName>
    <definedName name="uj" localSheetId="73" hidden="1">{"Headcount Worksheet",#N/A,FALSE,"HEADCOUNT"}</definedName>
    <definedName name="uj" hidden="1">{"Headcount Worksheet",#N/A,FALSE,"HEADCOUNT"}</definedName>
    <definedName name="UJHYG" localSheetId="73" hidden="1">{#N/A,#N/A,FALSE,"Calculator"}</definedName>
    <definedName name="UJHYG" hidden="1">{#N/A,#N/A,FALSE,"Calculator"}</definedName>
    <definedName name="UK" localSheetId="73" hidden="1">{#N/A,#N/A,FALSE,"Calculator"}</definedName>
    <definedName name="UK" hidden="1">{#N/A,#N/A,FALSE,"Calculator"}</definedName>
    <definedName name="ukdkghj"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dkghj"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ki" hidden="1">#REF!</definedName>
    <definedName name="ukuku" hidden="1">#REF!</definedName>
    <definedName name="ukyukluy" localSheetId="73" hidden="1">{"Pound Sterling",#N/A,TRUE,"PPD";"Pound Sterling",#N/A,TRUE,"Anaquest";"Pound Sterling",#N/A,TRUE,"Delta";"Pound Sterling",#N/A,TRUE,"INO"}</definedName>
    <definedName name="ukyukluy" hidden="1">{"Pound Sterling",#N/A,TRUE,"PPD";"Pound Sterling",#N/A,TRUE,"Anaquest";"Pound Sterling",#N/A,TRUE,"Delta";"Pound Sterling",#N/A,TRUE,"INO"}</definedName>
    <definedName name="um" localSheetId="73" hidden="1">{#N/A,#N/A,FALSE,"GERAL";#N/A,#N/A,FALSE,"012-96";#N/A,#N/A,FALSE,"018-96";#N/A,#N/A,FALSE,"027-96";#N/A,#N/A,FALSE,"059-96";#N/A,#N/A,FALSE,"076-96";#N/A,#N/A,FALSE,"019-97";#N/A,#N/A,FALSE,"021-97";#N/A,#N/A,FALSE,"022-97";#N/A,#N/A,FALSE,"028-97"}</definedName>
    <definedName name="um" hidden="1">{#N/A,#N/A,FALSE,"GERAL";#N/A,#N/A,FALSE,"012-96";#N/A,#N/A,FALSE,"018-96";#N/A,#N/A,FALSE,"027-96";#N/A,#N/A,FALSE,"059-96";#N/A,#N/A,FALSE,"076-96";#N/A,#N/A,FALSE,"019-97";#N/A,#N/A,FALSE,"021-97";#N/A,#N/A,FALSE,"022-97";#N/A,#N/A,FALSE,"028-97"}</definedName>
    <definedName name="UnadjustedFirmValue">#REF!</definedName>
    <definedName name="uncompletednonpermanent">#REF!</definedName>
    <definedName name="uncompletedpermanent">#REF!</definedName>
    <definedName name="uncompletenonpermanent">#REF!</definedName>
    <definedName name="uncompletepermanent">#REF!</definedName>
    <definedName name="Underlyingcurrency"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derlyingcurrency"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E">#REF!</definedName>
    <definedName name="unigel">#REF!</definedName>
    <definedName name="unionvida" localSheetId="73" hidden="1">{"Toña Garrido de Navarrete - Vista personalizada",#N/A,FALSE,"Resumen UNION"}</definedName>
    <definedName name="unionvida" hidden="1">{"Toña Garrido de Navarrete - Vista personalizada",#N/A,FALSE,"Resumen UNION"}</definedName>
    <definedName name="unit">#REF!</definedName>
    <definedName name="Unit_DGE">#REF!</definedName>
    <definedName name="Unit_Gallon_DieselGal">#REF!</definedName>
    <definedName name="Unit_Gallon_mmbtu">#REF!</definedName>
    <definedName name="Unit_length">#REF!</definedName>
    <definedName name="UnitPriceColumeName">#REF!</definedName>
    <definedName name="UNITS">#REF!</definedName>
    <definedName name="Unknown" localSheetId="73" hidden="1">{#N/A,#N/A,FALSE,"Aging Summary";#N/A,#N/A,FALSE,"Ratio Analysis";#N/A,#N/A,FALSE,"Test 120 Day Accts";#N/A,#N/A,FALSE,"Tickmarks"}</definedName>
    <definedName name="Unknown" hidden="1">{#N/A,#N/A,FALSE,"Aging Summary";#N/A,#N/A,FALSE,"Ratio Analysis";#N/A,#N/A,FALSE,"Test 120 Day Accts";#N/A,#N/A,FALSE,"Tickmarks"}</definedName>
    <definedName name="unknown2" localSheetId="73" hidden="1">{#N/A,#N/A,FALSE,"Aging Summary";#N/A,#N/A,FALSE,"Ratio Analysis";#N/A,#N/A,FALSE,"Test 120 Day Accts";#N/A,#N/A,FALSE,"Tickmarks"}</definedName>
    <definedName name="unknown2" hidden="1">{#N/A,#N/A,FALSE,"Aging Summary";#N/A,#N/A,FALSE,"Ratio Analysis";#N/A,#N/A,FALSE,"Test 120 Day Accts";#N/A,#N/A,FALSE,"Tickmarks"}</definedName>
    <definedName name="Unknown3" localSheetId="73" hidden="1">{#N/A,#N/A,FALSE,"Aging Summary";#N/A,#N/A,FALSE,"Ratio Analysis";#N/A,#N/A,FALSE,"Test 120 Day Accts";#N/A,#N/A,FALSE,"Tickmarks"}</definedName>
    <definedName name="Unknown3" hidden="1">{#N/A,#N/A,FALSE,"Aging Summary";#N/A,#N/A,FALSE,"Ratio Analysis";#N/A,#N/A,FALSE,"Test 120 Day Accts";#N/A,#N/A,FALSE,"Tickmarks"}</definedName>
    <definedName name="unknownlink" localSheetId="73" hidden="1">{"Data Worksheet",#N/A,FALSE,"CAREY97"}</definedName>
    <definedName name="unknownlink" hidden="1">{"Data Worksheet",#N/A,FALSE,"CAREY97"}</definedName>
    <definedName name="unlev_fcf_rate">#REF!</definedName>
    <definedName name="UnleveredBetas">#REF!</definedName>
    <definedName name="UNREALIZED_GAIN" hidden="1">"UNREALIZED_GAIN"</definedName>
    <definedName name="Unsecured">#REF!</definedName>
    <definedName name="unsold">#REF!</definedName>
    <definedName name="Unused">#REF!</definedName>
    <definedName name="UNUSUAL_EXP" hidden="1">"UNUSUAL_EXP"</definedName>
    <definedName name="uom">#REF!</definedName>
    <definedName name="uoroy"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oroy"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UpdatedBy">#REF!</definedName>
    <definedName name="URGENT" localSheetId="73" hidden="1">{#N/A,#N/A,FALSE,"AHF"}</definedName>
    <definedName name="URGENT" hidden="1">{#N/A,#N/A,FALSE,"AHF"}</definedName>
    <definedName name="urllfd">#REF!</definedName>
    <definedName name="urlvor">#REF!</definedName>
    <definedName name="ursula" localSheetId="73" hidden="1">{#N/A,#N/A,FALSE,"1";#N/A,#N/A,FALSE,"1a 1b";#N/A,#N/A,FALSE,"2";#N/A,#N/A,FALSE,"3";#N/A,#N/A,FALSE,"4";#N/A,#N/A,FALSE,"5";#N/A,#N/A,FALSE,"5a 5b"}</definedName>
    <definedName name="ursula" hidden="1">{#N/A,#N/A,FALSE,"1";#N/A,#N/A,FALSE,"1a 1b";#N/A,#N/A,FALSE,"2";#N/A,#N/A,FALSE,"3";#N/A,#N/A,FALSE,"4";#N/A,#N/A,FALSE,"5";#N/A,#N/A,FALSE,"5a 5b"}</definedName>
    <definedName name="ursula1" localSheetId="73" hidden="1">{#N/A,#N/A,FALSE,"1";#N/A,#N/A,FALSE,"1a 1b";#N/A,#N/A,FALSE,"2";#N/A,#N/A,FALSE,"3";#N/A,#N/A,FALSE,"4";#N/A,#N/A,FALSE,"5";#N/A,#N/A,FALSE,"5a 5b"}</definedName>
    <definedName name="ursula1" hidden="1">{#N/A,#N/A,FALSE,"1";#N/A,#N/A,FALSE,"1a 1b";#N/A,#N/A,FALSE,"2";#N/A,#N/A,FALSE,"3";#N/A,#N/A,FALSE,"4";#N/A,#N/A,FALSE,"5";#N/A,#N/A,FALSE,"5a 5b"}</definedName>
    <definedName name="US">#REF!</definedName>
    <definedName name="US__Euro">#REF!</definedName>
    <definedName name="US__GBP">#REF!</definedName>
    <definedName name="US_GAAP" hidden="1">"US_GAAP"</definedName>
    <definedName name="US_to_CDN">#REF!</definedName>
    <definedName name="usa_summary">#REF!</definedName>
    <definedName name="USANNUALPL">#REF!</definedName>
    <definedName name="USBALANCE">#REF!</definedName>
    <definedName name="usc_IS">#REF!</definedName>
    <definedName name="USDCHF_FX_Spot">#REF!</definedName>
    <definedName name="USDVol1">#REF!</definedName>
    <definedName name="USDVol2">#REF!</definedName>
    <definedName name="UserName">#REF!</definedName>
    <definedName name="usgdp">#REF!</definedName>
    <definedName name="USGDPAh">#REF!</definedName>
    <definedName name="USGDPAh2">#REF!</definedName>
    <definedName name="USGDPb">#REF!</definedName>
    <definedName name="USGDPb2">#REF!</definedName>
    <definedName name="USGDPQh">#REF!</definedName>
    <definedName name="USGDPQh2">#REF!</definedName>
    <definedName name="usiminas" localSheetId="73" hidden="1">{#N/A,#N/A,FALSE,"GERAL";#N/A,#N/A,FALSE,"012-96";#N/A,#N/A,FALSE,"018-96";#N/A,#N/A,FALSE,"027-96";#N/A,#N/A,FALSE,"059-96";#N/A,#N/A,FALSE,"076-96";#N/A,#N/A,FALSE,"019-97";#N/A,#N/A,FALSE,"021-97";#N/A,#N/A,FALSE,"022-97";#N/A,#N/A,FALSE,"028-97"}</definedName>
    <definedName name="usiminas" hidden="1">{#N/A,#N/A,FALSE,"GERAL";#N/A,#N/A,FALSE,"012-96";#N/A,#N/A,FALSE,"018-96";#N/A,#N/A,FALSE,"027-96";#N/A,#N/A,FALSE,"059-96";#N/A,#N/A,FALSE,"076-96";#N/A,#N/A,FALSE,"019-97";#N/A,#N/A,FALSE,"021-97";#N/A,#N/A,FALSE,"022-97";#N/A,#N/A,FALSE,"028-97"}</definedName>
    <definedName name="USMONTHPL">#REF!</definedName>
    <definedName name="USROE">#REF!</definedName>
    <definedName name="USTABLE">#REF!</definedName>
    <definedName name="utilityname">#REF!</definedName>
    <definedName name="UtilityType_Vector" hidden="1">#REF!</definedName>
    <definedName name="utir" localSheetId="73" hidden="1">{#N/A,#N/A,FALSE,"Aging Summary";#N/A,#N/A,FALSE,"Ratio Analysis";#N/A,#N/A,FALSE,"Test 120 Day Accts";#N/A,#N/A,FALSE,"Tickmarks"}</definedName>
    <definedName name="utir" hidden="1">{#N/A,#N/A,FALSE,"Aging Summary";#N/A,#N/A,FALSE,"Ratio Analysis";#N/A,#N/A,FALSE,"Test 120 Day Accts";#N/A,#N/A,FALSE,"Tickmarks"}</definedName>
    <definedName name="UTJYRGF" localSheetId="73" hidden="1">{#N/A,#N/A,FALSE,"DATA";#N/A,#N/A,FALSE,"BS";#N/A,#N/A,FALSE,"P&amp;L";#N/A,#N/A,FALSE,"stat.con.";#N/A,#N/A,FALSE,"Average";#N/A,#N/A,FALSE,"Zusatz1";#N/A,#N/A,FALSE,"Konzern";#N/A,#N/A,FALSE,"BIS 1";#N/A,#N/A,FALSE,"BIS-Assets";#N/A,#N/A,FALSE,"BIS 2"}</definedName>
    <definedName name="UTJYRGF" hidden="1">{#N/A,#N/A,FALSE,"DATA";#N/A,#N/A,FALSE,"BS";#N/A,#N/A,FALSE,"P&amp;L";#N/A,#N/A,FALSE,"stat.con.";#N/A,#N/A,FALSE,"Average";#N/A,#N/A,FALSE,"Zusatz1";#N/A,#N/A,FALSE,"Konzern";#N/A,#N/A,FALSE,"BIS 1";#N/A,#N/A,FALSE,"BIS-Assets";#N/A,#N/A,FALSE,"BIS 2"}</definedName>
    <definedName name="uty" localSheetId="73" hidden="1">{#N/A,#N/A,FALSE,"Aging Summary";#N/A,#N/A,FALSE,"Ratio Analysis";#N/A,#N/A,FALSE,"Test 120 Day Accts";#N/A,#N/A,FALSE,"Tickmarks"}</definedName>
    <definedName name="uty" hidden="1">{#N/A,#N/A,FALSE,"Aging Summary";#N/A,#N/A,FALSE,"Ratio Analysis";#N/A,#N/A,FALSE,"Test 120 Day Accts";#N/A,#N/A,FALSE,"Tickmarks"}</definedName>
    <definedName name="UU"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uu" hidden="1">#REF!</definedName>
    <definedName name="UUUU" localSheetId="73" hidden="1">{"data",#N/A,FALSE,"Ratios";"ratios",#N/A,FALSE,"Ratios"}</definedName>
    <definedName name="UUUU" hidden="1">{"data",#N/A,FALSE,"Ratios";"ratios",#N/A,FALSE,"Ratios"}</definedName>
    <definedName name="üüüü" localSheetId="73" hidden="1">{#N/A,#N/A,FALSE,"peiodisch1";#N/A,#N/A,FALSE,"D-Bestand";#N/A,#N/A,FALSE,"D-Zins"}</definedName>
    <definedName name="üüüü" hidden="1">{#N/A,#N/A,FALSE,"peiodisch1";#N/A,#N/A,FALSE,"D-Bestand";#N/A,#N/A,FALSE,"D-Zins"}</definedName>
    <definedName name="üüüü_1" localSheetId="73" hidden="1">{#N/A,#N/A,FALSE,"peiodisch1";#N/A,#N/A,FALSE,"D-Bestand";#N/A,#N/A,FALSE,"D-Zins"}</definedName>
    <definedName name="üüüü_1" hidden="1">{#N/A,#N/A,FALSE,"peiodisch1";#N/A,#N/A,FALSE,"D-Bestand";#N/A,#N/A,FALSE,"D-Zins"}</definedName>
    <definedName name="üüüü_2" localSheetId="73" hidden="1">{#N/A,#N/A,FALSE,"peiodisch1";#N/A,#N/A,FALSE,"D-Bestand";#N/A,#N/A,FALSE,"D-Zins"}</definedName>
    <definedName name="üüüü_2" hidden="1">{#N/A,#N/A,FALSE,"peiodisch1";#N/A,#N/A,FALSE,"D-Bestand";#N/A,#N/A,FALSE,"D-Zins"}</definedName>
    <definedName name="üüüü_3" localSheetId="73" hidden="1">{#N/A,#N/A,FALSE,"peiodisch1";#N/A,#N/A,FALSE,"D-Bestand";#N/A,#N/A,FALSE,"D-Zins"}</definedName>
    <definedName name="üüüü_3" hidden="1">{#N/A,#N/A,FALSE,"peiodisch1";#N/A,#N/A,FALSE,"D-Bestand";#N/A,#N/A,FALSE,"D-Zins"}</definedName>
    <definedName name="UUUUU"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UUUU"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UUUUUU"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UUUUUU"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UUYUY" localSheetId="73" hidden="1">{#N/A,#N/A,FALSE,"Calculator"}</definedName>
    <definedName name="UUYUY" hidden="1">{#N/A,#N/A,FALSE,"Calculator"}</definedName>
    <definedName name="UWIURJLKW" hidden="1">#REF!</definedName>
    <definedName name="uwu" localSheetId="73" hidden="1">{#N/A,#N/A,FALSE,"QTR Total";#N/A,#N/A,FALSE,"QTR ASNS";#N/A,#N/A,FALSE,"QTR PNCNS";#N/A,#N/A,FALSE,"QTR DSNS";#N/A,#N/A,FALSE,"QTR TNS"}</definedName>
    <definedName name="uwu" hidden="1">{#N/A,#N/A,FALSE,"QTR Total";#N/A,#N/A,FALSE,"QTR ASNS";#N/A,#N/A,FALSE,"QTR PNCNS";#N/A,#N/A,FALSE,"QTR DSNS";#N/A,#N/A,FALSE,"QTR TNS"}</definedName>
    <definedName name="UY6T" localSheetId="73">{"Book1","DOC&amp;DWG.xls"}</definedName>
    <definedName name="UY6T">{"Book1","DOC&amp;DWG.xls"}</definedName>
    <definedName name="uyfkf"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fkf"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UYG" localSheetId="73" hidden="1">{#N/A,#N/A,FALSE,"Calculator"}</definedName>
    <definedName name="UYG" hidden="1">{#N/A,#N/A,FALSE,"Calculator"}</definedName>
    <definedName name="uyirui"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irui"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UYJTYV" localSheetId="73" hidden="1">{"test2",#N/A,TRUE,"Prices"}</definedName>
    <definedName name="UYJTYV" hidden="1">{"test2",#N/A,TRUE,"Prices"}</definedName>
    <definedName name="UYK" localSheetId="73" hidden="1">{#N/A,#N/A,FALSE,"Calculator"}</definedName>
    <definedName name="UYK" hidden="1">{#N/A,#N/A,FALSE,"Calculator"}</definedName>
    <definedName name="UYR"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R"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UYT" localSheetId="73" hidden="1">{#N/A,#N/A,FALSE,"Calculator"}</definedName>
    <definedName name="UYT" hidden="1">{#N/A,#N/A,FALSE,"Calculator"}</definedName>
    <definedName name="UYT65RE" localSheetId="73" hidden="1">{#N/A,#N/A,FALSE,"Calculator"}</definedName>
    <definedName name="UYT65RE" hidden="1">{#N/A,#N/A,FALSE,"Calculator"}</definedName>
    <definedName name="UYTFV" localSheetId="73" hidden="1">{#N/A,#N/A,FALSE,"Calculator"}</definedName>
    <definedName name="UYTFV" hidden="1">{#N/A,#N/A,FALSE,"Calculator"}</definedName>
    <definedName name="UYTG" localSheetId="73" hidden="1">{#N/A,#N/A,FALSE,"Calculator"}</definedName>
    <definedName name="UYTG" hidden="1">{#N/A,#N/A,FALSE,"Calculator"}</definedName>
    <definedName name="UYTR" localSheetId="73">{"Book1","DOC&amp;DWG.xls"}</definedName>
    <definedName name="UYTR">{"Book1","DOC&amp;DWG.xls"}</definedName>
    <definedName name="UYTRD" localSheetId="73" hidden="1">{#N/A,#N/A,FALSE,"Calculator"}</definedName>
    <definedName name="UYTRD" hidden="1">{#N/A,#N/A,FALSE,"Calculator"}</definedName>
    <definedName name="UYTRDF" localSheetId="73" hidden="1">{#N/A,#N/A,FALSE,"Calculator"}</definedName>
    <definedName name="UYTRDF" hidden="1">{#N/A,#N/A,FALSE,"Calculator"}</definedName>
    <definedName name="UYTRGF" localSheetId="73" hidden="1">{"test2",#N/A,TRUE,"Prices"}</definedName>
    <definedName name="UYTRGF" hidden="1">{"test2",#N/A,TRUE,"Prices"}</definedName>
    <definedName name="uytut">#REF!</definedName>
    <definedName name="uyuye" localSheetId="73" hidden="1">{#N/A,#N/A,FALSE,"GERAL";#N/A,#N/A,FALSE,"012-96";#N/A,#N/A,FALSE,"018-96";#N/A,#N/A,FALSE,"027-96";#N/A,#N/A,FALSE,"059-96";#N/A,#N/A,FALSE,"076-96";#N/A,#N/A,FALSE,"019-97";#N/A,#N/A,FALSE,"021-97";#N/A,#N/A,FALSE,"022-97";#N/A,#N/A,FALSE,"028-97"}</definedName>
    <definedName name="uyuye" hidden="1">{#N/A,#N/A,FALSE,"GERAL";#N/A,#N/A,FALSE,"012-96";#N/A,#N/A,FALSE,"018-96";#N/A,#N/A,FALSE,"027-96";#N/A,#N/A,FALSE,"059-96";#N/A,#N/A,FALSE,"076-96";#N/A,#N/A,FALSE,"019-97";#N/A,#N/A,FALSE,"021-97";#N/A,#N/A,FALSE,"022-97";#N/A,#N/A,FALSE,"028-97"}</definedName>
    <definedName name="UYUYUY" localSheetId="73" hidden="1">{#N/A,#N/A,FALSE,"Calculator"}</definedName>
    <definedName name="UYUYUY" hidden="1">{#N/A,#N/A,FALSE,"Calculator"}</definedName>
    <definedName name="UYYK" localSheetId="73" hidden="1">{#N/A,#N/A,FALSE,"Aging Summary";#N/A,#N/A,FALSE,"Ratio Analysis";#N/A,#N/A,FALSE,"Test 120 Day Accts";#N/A,#N/A,FALSE,"Tickmarks"}</definedName>
    <definedName name="UYYK" hidden="1">{#N/A,#N/A,FALSE,"Aging Summary";#N/A,#N/A,FALSE,"Ratio Analysis";#N/A,#N/A,FALSE,"Test 120 Day Accts";#N/A,#N/A,FALSE,"Tickmarks"}</definedName>
    <definedName name="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 hidden="1">#REF!</definedName>
    <definedName name="v_anyo">#REF!</definedName>
    <definedName name="v_idioma">#REF!</definedName>
    <definedName name="v_perfilCia_PLnic">#REF!</definedName>
    <definedName name="VACACIONES" hidden="1">#REF!</definedName>
    <definedName name="Vacancy">#REF!</definedName>
    <definedName name="VACINA">#REF!</definedName>
    <definedName name="Vail" localSheetId="73" hidden="1">{"PVGraph2",#N/A,FALSE,"PV Data"}</definedName>
    <definedName name="Vail" hidden="1">{"PVGraph2",#N/A,FALSE,"PV Data"}</definedName>
    <definedName name="val_date">#REF!</definedName>
    <definedName name="val_IC_margin">#REF!</definedName>
    <definedName name="val_NE_margin">#REF!</definedName>
    <definedName name="val_NI_margin">#REF!</definedName>
    <definedName name="val_PM_margin">#REF!</definedName>
    <definedName name="val_SE_margin">#REF!</definedName>
    <definedName name="val_TRAN_margin">#REF!</definedName>
    <definedName name="valid">#REF!</definedName>
    <definedName name="Validation_List">OFFSET(#REF!,,,COUNTIF(#REF!,"?*"))</definedName>
    <definedName name="ValidationErrors">#REF!</definedName>
    <definedName name="ValidationErrors_2">#REF!</definedName>
    <definedName name="ValidationErrors_CW">#REF!</definedName>
    <definedName name="Valuations">#REF!</definedName>
    <definedName name="ValuationYear">#REF!</definedName>
    <definedName name="value">3</definedName>
    <definedName name="Value.2" localSheetId="73" hidden="1">{#N/A,#N/A,FALSE,"Cashflow Analysis";#N/A,#N/A,FALSE,"Sensitivity Analysis";#N/A,#N/A,FALSE,"PV";#N/A,#N/A,FALSE,"Pro Forma"}</definedName>
    <definedName name="Value.2" hidden="1">{#N/A,#N/A,FALSE,"Cashflow Analysis";#N/A,#N/A,FALSE,"Sensitivity Analysis";#N/A,#N/A,FALSE,"PV";#N/A,#N/A,FALSE,"Pro Forma"}</definedName>
    <definedName name="value_date">#REF!</definedName>
    <definedName name="value1" localSheetId="73" hidden="1">{#N/A,#N/A,FALSE,"Cashflow Analysis";#N/A,#N/A,FALSE,"Sensitivity Analysis";#N/A,#N/A,FALSE,"PV";#N/A,#N/A,FALSE,"Pro Forma"}</definedName>
    <definedName name="value1" hidden="1">{#N/A,#N/A,FALSE,"Cashflow Analysis";#N/A,#N/A,FALSE,"Sensitivity Analysis";#N/A,#N/A,FALSE,"PV";#N/A,#N/A,FALSE,"Pro Forma"}</definedName>
    <definedName name="value1.2" localSheetId="73" hidden="1">{#N/A,#N/A,FALSE,"Cashflow Analysis";#N/A,#N/A,FALSE,"Sensitivity Analysis";#N/A,#N/A,FALSE,"PV";#N/A,#N/A,FALSE,"Pro Forma"}</definedName>
    <definedName name="value1.2" hidden="1">{#N/A,#N/A,FALSE,"Cashflow Analysis";#N/A,#N/A,FALSE,"Sensitivity Analysis";#N/A,#N/A,FALSE,"PV";#N/A,#N/A,FALSE,"Pro Forma"}</definedName>
    <definedName name="Values_Entered" localSheetId="73">IF(Loan_Amount*Interest_Rate*Loan_Years*Loan_Start&gt;0,1,0)</definedName>
    <definedName name="Values_Entered">IF(Loan_Amount*Interest_Rate*Loan_Years*Loan_Start&gt;0,1,0)</definedName>
    <definedName name="VariableConsideration">#REF!</definedName>
    <definedName name="VB" localSheetId="73">{0,0,0,0;0,0,0,0;0,0,0,#VALUE!;0,0,0,0;0,0,0,0;0,0,0,0;0,0,0,0}</definedName>
    <definedName name="VB">{0,0,0,0;0,0,0,0;0,0,0,#VALUE!;0,0,0,0;0,0,0,0;0,0,0,0;0,0,0,0}</definedName>
    <definedName name="vbadfga"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adfga"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GHT" localSheetId="73" hidden="1">{#N/A,#N/A,FALSE,"peiodisch1";#N/A,#N/A,FALSE,"D-Bestand";#N/A,#N/A,FALSE,"D-Zins"}</definedName>
    <definedName name="VBGHT" hidden="1">{#N/A,#N/A,FALSE,"peiodisch1";#N/A,#N/A,FALSE,"D-Bestand";#N/A,#N/A,FALSE,"D-Zins"}</definedName>
    <definedName name="VBGRDE" localSheetId="73" hidden="1">{#N/A,#N/A,FALSE,"Calculator"}</definedName>
    <definedName name="VBGRDE" hidden="1">{#N/A,#N/A,FALSE,"Calculator"}</definedName>
    <definedName name="VBH" localSheetId="73">{"DCF","UPSIDE CASE",FALSE,"Sheet1";"DCF","BASE CASE",FALSE,"Sheet1";"DCF","DOWNSIDE CASE",FALSE,"Sheet1"}</definedName>
    <definedName name="VBH">{"DCF","UPSIDE CASE",FALSE,"Sheet1";"DCF","BASE CASE",FALSE,"Sheet1";"DCF","DOWNSIDE CASE",FALSE,"Sheet1"}</definedName>
    <definedName name="vbhg" localSheetId="73" hidden="1">{#N/A,#N/A,FALSE,"Aging Summary";#N/A,#N/A,FALSE,"Ratio Analysis";#N/A,#N/A,FALSE,"Test 120 Day Accts";#N/A,#N/A,FALSE,"Tickmarks"}</definedName>
    <definedName name="vbhg" hidden="1">{#N/A,#N/A,FALSE,"Aging Summary";#N/A,#N/A,FALSE,"Ratio Analysis";#N/A,#N/A,FALSE,"Test 120 Day Accts";#N/A,#N/A,FALSE,"Tickmarks"}</definedName>
    <definedName name="VBHGT" localSheetId="73" hidden="1">{#N/A,#N/A,FALSE,"peiodisch1";#N/A,#N/A,FALSE,"D-Bestand";#N/A,#N/A,FALSE,"D-Zins"}</definedName>
    <definedName name="VBHGT" hidden="1">{#N/A,#N/A,FALSE,"peiodisch1";#N/A,#N/A,FALSE,"D-Bestand";#N/A,#N/A,FALSE,"D-Zins"}</definedName>
    <definedName name="vbm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m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vbmdg" localSheetId="73" hidden="1">{"Sum WW A",#N/A,FALSE,"FY95SLS";"Sum WW B",#N/A,FALSE,"FY95SLS";"Sum US A",#N/A,FALSE,"FY95SLS";"Sum US B",#N/A,FALSE,"FY95SLS";"Sum US Bocg",#N/A,FALSE,"FY95SLS";"Sum Can A",#N/A,FALSE,"FY95SLS";"Sum Can B",#N/A,FALSE,"FY95SLS";"Sum Europe",#N/A,FALSE,"FY95SLS";"Sum Row",#N/A,FALSE,"FY95SLS"}</definedName>
    <definedName name="vbmdg" hidden="1">{"Sum WW A",#N/A,FALSE,"FY95SLS";"Sum WW B",#N/A,FALSE,"FY95SLS";"Sum US A",#N/A,FALSE,"FY95SLS";"Sum US B",#N/A,FALSE,"FY95SLS";"Sum US Bocg",#N/A,FALSE,"FY95SLS";"Sum Can A",#N/A,FALSE,"FY95SLS";"Sum Can B",#N/A,FALSE,"FY95SLS";"Sum Europe",#N/A,FALSE,"FY95SLS";"Sum Row",#N/A,FALSE,"FY95SLS"}</definedName>
    <definedName name="VBN" localSheetId="73">{"Client Name or Project Name"}</definedName>
    <definedName name="VBN">{"Client Name or Project Name"}</definedName>
    <definedName name="VBNH" localSheetId="73">{"Client Name or Project Name"}</definedName>
    <definedName name="VBNH">{"Client Name or Project Name"}</definedName>
    <definedName name="VBNJUYGVBNJYTF" localSheetId="73" hidden="1">{#N/A,#N/A,FALSE,"Calculator"}</definedName>
    <definedName name="VBNJUYGVBNJYTF" hidden="1">{#N/A,#N/A,FALSE,"Calculator"}</definedName>
    <definedName name="vBud">#REF!</definedName>
    <definedName name="VBVBVB" localSheetId="73" hidden="1">{#N/A,#N/A,FALSE,"Calculator"}</definedName>
    <definedName name="VBVBVB" hidden="1">{#N/A,#N/A,FALSE,"Calculator"}</definedName>
    <definedName name="VBVBVBBJJG" localSheetId="73" hidden="1">{#N/A,#N/A,FALSE,"Calculator"}</definedName>
    <definedName name="VBVBVBBJJG" hidden="1">{#N/A,#N/A,FALSE,"Calculator"}</definedName>
    <definedName name="vbvbvbbvrrr">#REF!</definedName>
    <definedName name="vc">#REF!</definedName>
    <definedName name="vcd" localSheetId="73" hidden="1">{"Headcount Worksheet",#N/A,FALSE,"HEADCOUNT"}</definedName>
    <definedName name="vcd" hidden="1">{"Headcount Worksheet",#N/A,FALSE,"HEADCOUNT"}</definedName>
    <definedName name="VCLC">#REF!</definedName>
    <definedName name="VCLCm">#REF!</definedName>
    <definedName name="VCLCm2">#REF!</definedName>
    <definedName name="vCon">#REF!</definedName>
    <definedName name="vContract">#REF!</definedName>
    <definedName name="vcsds" localSheetId="73" hidden="1">{#N/A,#N/A,FALSE,"Créances";#N/A,#N/A,FALSE,"Effectifs";#N/A,#N/A,FALSE,"SI"}</definedName>
    <definedName name="vcsds" hidden="1">{#N/A,#N/A,FALSE,"Créances";#N/A,#N/A,FALSE,"Effectifs";#N/A,#N/A,FALSE,"SI"}</definedName>
    <definedName name="vcv" localSheetId="73" hidden="1">{#N/A,#N/A,FALSE,"Aging Summary";#N/A,#N/A,FALSE,"Ratio Analysis";#N/A,#N/A,FALSE,"Test 120 Day Accts";#N/A,#N/A,FALSE,"Tickmarks"}</definedName>
    <definedName name="vcv" hidden="1">{#N/A,#N/A,FALSE,"Aging Summary";#N/A,#N/A,FALSE,"Ratio Analysis";#N/A,#N/A,FALSE,"Test 120 Day Accts";#N/A,#N/A,FALSE,"Tickmarks"}</definedName>
    <definedName name="VCVCDFGTR"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CVCDFGTR">{"Greeting","$Q$46","Very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EE" localSheetId="73">{"Book1","DOC&amp;DWG.xls"}</definedName>
    <definedName name="VEE">{"Book1","DOC&amp;DWG.xls"}</definedName>
    <definedName name="VEGA_BAJA_VB__DMS_100">#REF!</definedName>
    <definedName name="Vega_Linda">#REF!</definedName>
    <definedName name="VEH">#REF!</definedName>
    <definedName name="VEHACT">#REF!</definedName>
    <definedName name="VEHANT">#REF!</definedName>
    <definedName name="VehEuros">#REF!</definedName>
    <definedName name="VehKmGr">#REF!</definedName>
    <definedName name="VENDA">#REF!</definedName>
    <definedName name="vendor00">#REF!,#REF!,#REF!</definedName>
    <definedName name="vendor01">#REF!,#REF!,#REF!</definedName>
    <definedName name="vendor02">#REF!,#REF!</definedName>
    <definedName name="vendor03">#REF!,#REF!</definedName>
    <definedName name="vendor04">#REF!,#REF!</definedName>
    <definedName name="ver1.0" hidden="1">#REF!</definedName>
    <definedName name="ver1.1" hidden="1">#REF!</definedName>
    <definedName name="VERBETRB" localSheetId="73">{"fdsup://directions/FAT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VERBETRB">{"fdsup://directions/FAT Viewer?action=UPDATE&amp;creator=factset&amp;DYN_ARGS=TRUE&amp;DOC_NAME=FAT:FQL_AUDITING_CLIENT_TEMPLATE.FAT&amp;display_string=Audit&amp;VAR:KEY=OJEJONYJWR&amp;VAR:QUERY=SlVMSUFOKElDX0VTVElNQVRFKEVQUygpLE1FRCxBTk4sMjAxMSwwLDApLmRhdGVzKQ==&amp;WINDOW=FIRST_POP","UP&amp;HEIGHT=450&amp;WIDTH=450&amp;START_MAXIMIZED=FALSE&amp;VAR:CALENDAR=US&amp;VAR:SYMBOL=CYN&amp;VAR:INDEX=0"}</definedName>
    <definedName name="vergqrf"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gqrf"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Verificacion">#REF!</definedName>
    <definedName name="VERLUCRO" localSheetId="7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No">#REF!</definedName>
    <definedName name="VEROPCION">#REF!</definedName>
    <definedName name="Version">#REF!</definedName>
    <definedName name="versionno">1</definedName>
    <definedName name="vf">#REF!</definedName>
    <definedName name="VFCm">#REF!</definedName>
    <definedName name="VFG"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FG">{"Greeting","$Q$46","Very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VG" localSheetId="73">{0,0,0,0;0,0,0,0;0,0,0,#VALUE!;0,0,0,0;0,0,0,0;0,0,0,0;0,0,0,0}</definedName>
    <definedName name="VG">{0,0,0,0;0,0,0,0;0,0,0,#VALUE!;0,0,0,0;0,0,0,0;0,0,0,0;0,0,0,0}</definedName>
    <definedName name="VGB" localSheetId="73" hidden="1">{#N/A,#N/A,FALSE,"Calculator"}</definedName>
    <definedName name="VGB" hidden="1">{#N/A,#N/A,FALSE,"Calculator"}</definedName>
    <definedName name="VGEs">#REF!</definedName>
    <definedName name="VGFDS"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VGFDS"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VGH" localSheetId="73" hidden="1">{#N/A,#N/A,FALSE,"Calculator"}</definedName>
    <definedName name="VGH" hidden="1">{#N/A,#N/A,FALSE,"Calculator"}</definedName>
    <definedName name="vghkiihy" localSheetId="73" hidden="1">{#N/A,#N/A,FALSE,"Aging Summary";#N/A,#N/A,FALSE,"Ratio Analysis";#N/A,#N/A,FALSE,"Test 120 Day Accts";#N/A,#N/A,FALSE,"Tickmarks"}</definedName>
    <definedName name="vghkiihy" hidden="1">{#N/A,#N/A,FALSE,"Aging Summary";#N/A,#N/A,FALSE,"Ratio Analysis";#N/A,#N/A,FALSE,"Test 120 Day Accts";#N/A,#N/A,FALSE,"Tickmarks"}</definedName>
    <definedName name="VGHY" localSheetId="73" hidden="1">{#N/A,#N/A,FALSE,"Calculator"}</definedName>
    <definedName name="VGHY" hidden="1">{#N/A,#N/A,FALSE,"Calculator"}</definedName>
    <definedName name="VGT" localSheetId="73" hidden="1">{#N/A,#N/A,FALSE,"Calculator"}</definedName>
    <definedName name="VGT" hidden="1">{#N/A,#N/A,FALSE,"Calculator"}</definedName>
    <definedName name="VGYT"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VGYT"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VH" localSheetId="73" hidden="1">{#N/A,#N/A,FALSE,"Calculator"}</definedName>
    <definedName name="VH" hidden="1">{#N/A,#N/A,FALSE,"Calculator"}</definedName>
    <definedName name="vhj" localSheetId="73" hidden="1">{#N/A,#N/A,FALSE,"Aging Summary";#N/A,#N/A,FALSE,"Ratio Analysis";#N/A,#N/A,FALSE,"Test 120 Day Accts";#N/A,#N/A,FALSE,"Tickmarks"}</definedName>
    <definedName name="vhj" hidden="1">{#N/A,#N/A,FALSE,"Aging Summary";#N/A,#N/A,FALSE,"Ratio Analysis";#N/A,#N/A,FALSE,"Test 120 Day Accts";#N/A,#N/A,FALSE,"Tickmarks"}</definedName>
    <definedName name="vhvhvhvhvhvh"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hvhvhvhvhvh"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VI" localSheetId="73" hidden="1">{#N/A,#N/A,FALSE,"GERAL";#N/A,#N/A,FALSE,"012-96";#N/A,#N/A,FALSE,"018-96";#N/A,#N/A,FALSE,"027-96";#N/A,#N/A,FALSE,"059-96";#N/A,#N/A,FALSE,"076-96";#N/A,#N/A,FALSE,"019-97";#N/A,#N/A,FALSE,"021-97";#N/A,#N/A,FALSE,"022-97";#N/A,#N/A,FALSE,"028-97"}</definedName>
    <definedName name="VI" hidden="1">{#N/A,#N/A,FALSE,"GERAL";#N/A,#N/A,FALSE,"012-96";#N/A,#N/A,FALSE,"018-96";#N/A,#N/A,FALSE,"027-96";#N/A,#N/A,FALSE,"059-96";#N/A,#N/A,FALSE,"076-96";#N/A,#N/A,FALSE,"019-97";#N/A,#N/A,FALSE,"021-97";#N/A,#N/A,FALSE,"022-97";#N/A,#N/A,FALSE,"028-97"}</definedName>
    <definedName name="Viastar" localSheetId="73" hidden="1">{#N/A,#N/A,FALSE,"Assumptions";#N/A,#N/A,FALSE,"N-IS-Sum";#N/A,#N/A,FALSE,"N-St-Sum";#N/A,#N/A,FALSE,"Inc Stmt";#N/A,#N/A,FALSE,"Stats"}</definedName>
    <definedName name="Viastar" hidden="1">{#N/A,#N/A,FALSE,"Assumptions";#N/A,#N/A,FALSE,"N-IS-Sum";#N/A,#N/A,FALSE,"N-St-Sum";#N/A,#N/A,FALSE,"Inc Stmt";#N/A,#N/A,FALSE,"Stats"}</definedName>
    <definedName name="VIEW">#REF!</definedName>
    <definedName name="VIEWMENU">#REF!</definedName>
    <definedName name="Villas_de_Candelero">#REF!</definedName>
    <definedName name="Villas_de_sabana">#REF!</definedName>
    <definedName name="vini" localSheetId="73" hidden="1">{"TotalGeralDespesasPorArea",#N/A,FALSE,"VinculosAccessEfetivo"}</definedName>
    <definedName name="vini" hidden="1">{"TotalGeralDespesasPorArea",#N/A,FALSE,"VinculosAccessEfetivo"}</definedName>
    <definedName name="visual" localSheetId="73" hidden="1">{"'A7V8X-LA(2.20)'!$AX$28:$AX$29","'A7V8X-LA(2.20)'!$AX$28:$AX$29"}</definedName>
    <definedName name="visual" hidden="1">{"'A7V8X-LA(2.20)'!$AX$28:$AX$29","'A7V8X-LA(2.20)'!$AX$28:$AX$29"}</definedName>
    <definedName name="vital5">#REF!</definedName>
    <definedName name="vldt">#REF!</definedName>
    <definedName name="VLOOK">#REF!</definedName>
    <definedName name="vo" localSheetId="73" hidden="1">{"consolidated",#N/A,FALSE,"Sheet1";"cms",#N/A,FALSE,"Sheet1";"fse",#N/A,FALSE,"Sheet1"}</definedName>
    <definedName name="vo" hidden="1">{"consolidated",#N/A,FALSE,"Sheet1";"cms",#N/A,FALSE,"Sheet1";"fse",#N/A,FALSE,"Sheet1"}</definedName>
    <definedName name="Volume">#REF!</definedName>
    <definedName name="VolumeDisc.pid">#REF!</definedName>
    <definedName name="VolumeDisc.soln">#REF!</definedName>
    <definedName name="VolumeDiscPct.soln">#REF!</definedName>
    <definedName name="VOMCm">#REF!</definedName>
    <definedName name="VOMtoUNIT">#REF!</definedName>
    <definedName name="vPeriod">#REF!</definedName>
    <definedName name="vqefge" localSheetId="73" hidden="1">{"Units A",#N/A,FALSE,"FY95SLS";"Units B",#N/A,FALSE,"FY95SLS"}</definedName>
    <definedName name="vqefge" hidden="1">{"Units A",#N/A,FALSE,"FY95SLS";"Units B",#N/A,FALSE,"FY95SLS"}</definedName>
    <definedName name="vr" localSheetId="73" hidden="1">{"Results Worksheets",#N/A,FALSE,"RESULTS"}</definedName>
    <definedName name="vr" hidden="1">{"Results Worksheets",#N/A,FALSE,"RESULTS"}</definedName>
    <definedName name="VTM_1" hidden="1">#REF!</definedName>
    <definedName name="VTM_10" hidden="1">#REF!</definedName>
    <definedName name="VTM_11" hidden="1">#REF!</definedName>
    <definedName name="VTM_12" hidden="1">#REF!</definedName>
    <definedName name="VTM_13" hidden="1">#REF!</definedName>
    <definedName name="VTM_14" hidden="1">#REF!</definedName>
    <definedName name="VTM_15" hidden="1">#REF!</definedName>
    <definedName name="VTM_16" hidden="1">#REF!</definedName>
    <definedName name="VTM_17" hidden="1">#REF!</definedName>
    <definedName name="VTM_18" hidden="1">#REF!</definedName>
    <definedName name="VTM_19" hidden="1">#REF!</definedName>
    <definedName name="VTM_2" hidden="1">#REF!</definedName>
    <definedName name="VTM_20" hidden="1">#REF!</definedName>
    <definedName name="VTM_21" hidden="1">#REF!</definedName>
    <definedName name="VTM_22" hidden="1">#REF!</definedName>
    <definedName name="VTM_23" hidden="1">#REF!</definedName>
    <definedName name="VTM_24" hidden="1">#REF!</definedName>
    <definedName name="VTM_25" hidden="1">#REF!</definedName>
    <definedName name="VTM_26" hidden="1">#REF!</definedName>
    <definedName name="VTM_27" hidden="1">#REF!</definedName>
    <definedName name="VTM_28" hidden="1">#REF!</definedName>
    <definedName name="VTM_29" hidden="1">#REF!</definedName>
    <definedName name="VTM_3" hidden="1">#REF!</definedName>
    <definedName name="VTM_30" hidden="1">#REF!</definedName>
    <definedName name="VTM_4" hidden="1">#REF!</definedName>
    <definedName name="VTM_5" hidden="1">#REF!</definedName>
    <definedName name="VTM_6" hidden="1">#REF!</definedName>
    <definedName name="VTM_7" hidden="1">#REF!</definedName>
    <definedName name="VTM_8" hidden="1">#REF!</definedName>
    <definedName name="VTM_9" hidden="1">#REF!</definedName>
    <definedName name="VTRE" localSheetId="73" hidden="1">{#N/A,#N/A,FALSE,"Calculator"}</definedName>
    <definedName name="VTRE" hidden="1">{#N/A,#N/A,FALSE,"Calculator"}</definedName>
    <definedName name="VV" localSheetId="73" hidden="1">{#N/A,#N/A,FALSE,"Aging Summary";#N/A,#N/A,FALSE,"Ratio Analysis";#N/A,#N/A,FALSE,"Test 120 Day Accts";#N/A,#N/A,FALSE,"Tickmarks"}</definedName>
    <definedName name="VV" hidden="1">{#N/A,#N/A,FALSE,"Aging Summary";#N/A,#N/A,FALSE,"Ratio Analysis";#N/A,#N/A,FALSE,"Test 120 Day Accts";#N/A,#N/A,FALSE,"Tickmarks"}</definedName>
    <definedName name="VVa" localSheetId="73" hidden="1">{#N/A,#N/A,FALSE,"Aging Summary";#N/A,#N/A,FALSE,"Ratio Analysis";#N/A,#N/A,FALSE,"Test 120 Day Accts";#N/A,#N/A,FALSE,"Tickmarks"}</definedName>
    <definedName name="VVa" hidden="1">{#N/A,#N/A,FALSE,"Aging Summary";#N/A,#N/A,FALSE,"Ratio Analysis";#N/A,#N/A,FALSE,"Test 120 Day Accts";#N/A,#N/A,FALSE,"Tickmarks"}</definedName>
    <definedName name="VVFEFEWFEW" localSheetId="73" hidden="1">{"data",#N/A,FALSE,"Ratios";"ratios",#N/A,FALSE,"Ratios"}</definedName>
    <definedName name="VVFEFEWFEW" hidden="1">{"data",#N/A,FALSE,"Ratios";"ratios",#N/A,FALSE,"Ratios"}</definedName>
    <definedName name="VVGVV" localSheetId="73" hidden="1">{#N/A,#N/A,FALSE,"Calculator"}</definedName>
    <definedName name="VVGVV" hidden="1">{#N/A,#N/A,FALSE,"Calculator"}</definedName>
    <definedName name="VVV" localSheetId="73">{"DCF","UPSIDE CASE",FALSE,"Sheet1";"DCF","BASE CASE",FALSE,"Sheet1";"DCF","DOWNSIDE CASE",FALSE,"Sheet1"}</definedName>
    <definedName name="VVV">{"DCF","UPSIDE CASE",FALSE,"Sheet1";"DCF","BASE CASE",FALSE,"Sheet1";"DCF","DOWNSIDE CASE",FALSE,"Sheet1"}</definedName>
    <definedName name="VVV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2" localSheetId="73" hidden="1">{#N/A,#N/A,FALSE,"Cashflow Analysis";#N/A,#N/A,FALSE,"Sensitivity Analysis";#N/A,#N/A,FALSE,"PV";#N/A,#N/A,FALSE,"Pro Forma"}</definedName>
    <definedName name="VVVV.2" hidden="1">{#N/A,#N/A,FALSE,"Cashflow Analysis";#N/A,#N/A,FALSE,"Sensitivity Analysis";#N/A,#N/A,FALSE,"PV";#N/A,#N/A,FALSE,"Pro Forma"}</definedName>
    <definedName name="vvvvv"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vvvvvv" localSheetId="73" hidden="1">{#N/A,#N/A,TRUE,"Fiber_Optic_Cable_Input ";#N/A,#N/A,TRUE,"Specialty_Fiber_Devices_Input";#N/A,#N/A,TRUE,"Optical_Fiber_Apparatus_Input"}</definedName>
    <definedName name="vvvvvv" hidden="1">{#N/A,#N/A,TRUE,"Fiber_Optic_Cable_Input ";#N/A,#N/A,TRUE,"Specialty_Fiber_Devices_Input";#N/A,#N/A,TRUE,"Optical_Fiber_Apparatus_Input"}</definedName>
    <definedName name="vvvvvvv" localSheetId="73" hidden="1">{#N/A,#N/A,TRUE,"Falcons_Standalone";#N/A,#N/A,TRUE,"Target_Input";#N/A,#N/A,TRUE,"Target_Calendarized"}</definedName>
    <definedName name="vvvvvvv" hidden="1">{#N/A,#N/A,TRUE,"Falcons_Standalone";#N/A,#N/A,TRUE,"Target_Input";#N/A,#N/A,TRUE,"Target_Calendarized"}</definedName>
    <definedName name="VVVVVVVV" localSheetId="7" hidden="1">#REF!</definedName>
    <definedName name="VVVVVVVV" localSheetId="6" hidden="1">#REF!</definedName>
    <definedName name="VVVVVVVV" localSheetId="25" hidden="1">#REF!</definedName>
    <definedName name="VVVVVVVV" hidden="1">#REF!</definedName>
    <definedName name="vvvvvvvvv" localSheetId="73" hidden="1">{#N/A,#N/A,FALSE,"Consolidated Shipley";#N/A,#N/A,FALSE,"Consolidated PWB";#N/A,#N/A,FALSE,"Consolidated Micro"}</definedName>
    <definedName name="vvvvvvvvv" hidden="1">{#N/A,#N/A,FALSE,"Consolidated Shipley";#N/A,#N/A,FALSE,"Consolidated PWB";#N/A,#N/A,FALSE,"Consolidated Micro"}</definedName>
    <definedName name="vvvvvvvvvv" localSheetId="73" hidden="1">{#N/A,#N/A,FALSE,"Consolidated Shipley";#N/A,#N/A,FALSE,"Consolidated PWB";#N/A,#N/A,FALSE,"Consolidated Micro"}</definedName>
    <definedName name="vvvvvvvvvv" hidden="1">{#N/A,#N/A,FALSE,"Consolidated Shipley";#N/A,#N/A,FALSE,"Consolidated PWB";#N/A,#N/A,FALSE,"Consolidated Micro"}</definedName>
    <definedName name="w" localSheetId="73" hidden="1">{#N/A,#N/A,FALSE,"Calculator"}</definedName>
    <definedName name="w" hidden="1">#REF!</definedName>
    <definedName name="w_1" localSheetId="73" hidden="1">{#N/A,#N/A,FALSE,"Calculator"}</definedName>
    <definedName name="w_1" hidden="1">{#N/A,#N/A,FALSE,"Calculator"}</definedName>
    <definedName name="w_2" localSheetId="73" hidden="1">{#N/A,#N/A,FALSE,"Calculator"}</definedName>
    <definedName name="w_2" hidden="1">{#N/A,#N/A,FALSE,"Calculator"}</definedName>
    <definedName name="w_3" localSheetId="73" hidden="1">{#N/A,#N/A,FALSE,"Calculator"}</definedName>
    <definedName name="w_3" hidden="1">{#N/A,#N/A,FALSE,"Calculator"}</definedName>
    <definedName name="w_4" localSheetId="73" hidden="1">{#N/A,#N/A,FALSE,"Calculator"}</definedName>
    <definedName name="w_4" hidden="1">{#N/A,#N/A,FALSE,"Calculator"}</definedName>
    <definedName name="w_5" localSheetId="73" hidden="1">{#N/A,#N/A,FALSE,"Calculator"}</definedName>
    <definedName name="w_5" hidden="1">{#N/A,#N/A,FALSE,"Calculator"}</definedName>
    <definedName name="w3r345"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3r345"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 localSheetId="73" hidden="1">{#N/A,#N/A,TRUE,"Regions"}</definedName>
    <definedName name="wa" hidden="1">{#N/A,#N/A,TRUE,"Regions"}</definedName>
    <definedName name="WA_CKREQ">#REF!</definedName>
    <definedName name="WA_SCHED">#REF!</definedName>
    <definedName name="WAC">#REF!</definedName>
    <definedName name="WACC">#REF!</definedName>
    <definedName name="WACC_sen">#REF!</definedName>
    <definedName name="wacc1" localSheetId="7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aefar"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efar"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afe" localSheetId="73" hidden="1">{"summary1",#N/A,TRUE,"Comps";"summary2",#N/A,TRUE,"Comps";"summary3",#N/A,TRUE,"Comps"}</definedName>
    <definedName name="wafe" hidden="1">{"summary1",#N/A,TRUE,"Comps";"summary2",#N/A,TRUE,"Comps";"summary3",#N/A,TRUE,"Comps"}</definedName>
    <definedName name="waffles">#REF!</definedName>
    <definedName name="WAGE">#REF!</definedName>
    <definedName name="wahk" localSheetId="73" hidden="1">{#N/A,#N/A,FALSE,"Aging Summary";#N/A,#N/A,FALSE,"Ratio Analysis";#N/A,#N/A,FALSE,"Test 120 Day Accts";#N/A,#N/A,FALSE,"Tickmarks"}</definedName>
    <definedName name="wahk" hidden="1">{#N/A,#N/A,FALSE,"Aging Summary";#N/A,#N/A,FALSE,"Ratio Analysis";#N/A,#N/A,FALSE,"Test 120 Day Accts";#N/A,#N/A,FALSE,"Tickmarks"}</definedName>
    <definedName name="Walmart" hidden="1">#REF!</definedName>
    <definedName name="walter" localSheetId="73" hidden="1">{#N/A,#N/A,TRUE,"GRAND TOTAL";#N/A,#N/A,TRUE,"SAM'S";#N/A,#N/A,TRUE,"SUPERCENTER";#N/A,#N/A,TRUE,"MEXICO";#N/A,#N/A,TRUE,"FOOD";#N/A,#N/A,TRUE,"TOTAL WITHOUT CIFRA TAB"}</definedName>
    <definedName name="walter" hidden="1">{#N/A,#N/A,TRUE,"GRAND TOTAL";#N/A,#N/A,TRUE,"SAM'S";#N/A,#N/A,TRUE,"SUPERCENTER";#N/A,#N/A,TRUE,"MEXICO";#N/A,#N/A,TRUE,"FOOD";#N/A,#N/A,TRUE,"TOTAL WITHOUT CIFRA TAB"}</definedName>
    <definedName name="wan" localSheetId="73" hidden="1">{"COMBINED",#N/A,FALSE,"BALANCE SHEET 2";"KRONE",#N/A,FALSE,"BALANCE SHEET 2";"INTERSYSTEMS",#N/A,FALSE,"BALANCE SHEET 2"}</definedName>
    <definedName name="wan" hidden="1">{"COMBINED",#N/A,FALSE,"BALANCE SHEET 2";"KRONE",#N/A,FALSE,"BALANCE SHEET 2";"INTERSYSTEMS",#N/A,FALSE,"BALANCE SHEET 2"}</definedName>
    <definedName name="war">#REF!</definedName>
    <definedName name="waresd" localSheetId="73" hidden="1">{#N/A,#N/A,FALSE,"Aging Summary";#N/A,#N/A,FALSE,"Ratio Analysis";#N/A,#N/A,FALSE,"Test 120 Day Accts";#N/A,#N/A,FALSE,"Tickmarks"}</definedName>
    <definedName name="waresd" hidden="1">{#N/A,#N/A,FALSE,"Aging Summary";#N/A,#N/A,FALSE,"Ratio Analysis";#N/A,#N/A,FALSE,"Test 120 Day Accts";#N/A,#N/A,FALSE,"Tickmarks"}</definedName>
    <definedName name="waresda" localSheetId="73" hidden="1">{#N/A,#N/A,FALSE,"Aging Summary";#N/A,#N/A,FALSE,"Ratio Analysis";#N/A,#N/A,FALSE,"Test 120 Day Accts";#N/A,#N/A,FALSE,"Tickmarks"}</definedName>
    <definedName name="waresda" hidden="1">{#N/A,#N/A,FALSE,"Aging Summary";#N/A,#N/A,FALSE,"Ratio Analysis";#N/A,#N/A,FALSE,"Test 120 Day Accts";#N/A,#N/A,FALSE,"Tickmarks"}</definedName>
    <definedName name="Warn" localSheetId="73" hidden="1">{#N/A,#N/A,FALSE,"Aging Summary";#N/A,#N/A,FALSE,"Ratio Analysis";#N/A,#N/A,FALSE,"Test 120 Day Accts";#N/A,#N/A,FALSE,"Tickmarks"}</definedName>
    <definedName name="Warn" hidden="1">{#N/A,#N/A,FALSE,"Aging Summary";#N/A,#N/A,FALSE,"Ratio Analysis";#N/A,#N/A,FALSE,"Test 120 Day Accts";#N/A,#N/A,FALSE,"Tickmarks"}</definedName>
    <definedName name="WARR" hidden="1">#REF!</definedName>
    <definedName name="Warranty">#REF!</definedName>
    <definedName name="Warranty_Exp">#REF!</definedName>
    <definedName name="was" localSheetId="73" hidden="1">{#N/A,#N/A,FALSE,"Sales Graph";#N/A,#N/A,FALSE,"BUC Graph";#N/A,#N/A,FALSE,"P&amp;L - YTD"}</definedName>
    <definedName name="was" hidden="1">{#N/A,#N/A,FALSE,"Sales Graph";#N/A,#N/A,FALSE,"BUC Graph";#N/A,#N/A,FALSE,"P&amp;L - YTD"}</definedName>
    <definedName name="Waste_Disposal">#REF!</definedName>
    <definedName name="Water_Sewer">#REF!</definedName>
    <definedName name="Water_Sewer_Exp">#REF!</definedName>
    <definedName name="Waterfall" localSheetId="73" hidden="1">{#N/A,#N/A,FALSE,"Assumptions";#N/A,#N/A,FALSE,"N-IS-Sum";#N/A,#N/A,FALSE,"N-St-Sum";#N/A,#N/A,FALSE,"Inc Stmt";#N/A,#N/A,FALSE,"Stats"}</definedName>
    <definedName name="Waterfall" hidden="1">{#N/A,#N/A,FALSE,"Assumptions";#N/A,#N/A,FALSE,"N-IS-Sum";#N/A,#N/A,FALSE,"N-St-Sum";#N/A,#N/A,FALSE,"Inc Stmt";#N/A,#N/A,FALSE,"Stats"}</definedName>
    <definedName name="wb" localSheetId="73" hidden="1">{#N/A,#N/A,FALSE,"Pharm";#N/A,#N/A,FALSE,"WWCM"}</definedName>
    <definedName name="wb" hidden="1">{#N/A,#N/A,FALSE,"Pharm";#N/A,#N/A,FALSE,"WWCM"}</definedName>
    <definedName name="WB_CKREQ">#REF!</definedName>
    <definedName name="WB_SCHED">#REF!</definedName>
    <definedName name="WbType">#REF!</definedName>
    <definedName name="WC_Check">#REF!</definedName>
    <definedName name="WC_Codes">#REF!</definedName>
    <definedName name="WC_Copy2">#REF!</definedName>
    <definedName name="WC_Paste">#REF!</definedName>
    <definedName name="WCII">#REF!</definedName>
    <definedName name="wcint">#REF!</definedName>
    <definedName name="wcom" localSheetId="73" hidden="1">{"orixcsc",#N/A,FALSE,"ORIX CSC";"orixcsc2",#N/A,FALSE,"ORIX CSC"}</definedName>
    <definedName name="wcom" hidden="1">{"orixcsc",#N/A,FALSE,"ORIX CSC";"orixcsc2",#N/A,FALSE,"ORIX CSC"}</definedName>
    <definedName name="wd" localSheetId="73" hidden="1">{#N/A,#N/A,FALSE,"Averages";#N/A,#N/A,FALSE,"Lineup Costs";#N/A,#N/A,FALSE,"Grossed Cost";#N/A,#N/A,FALSE,"PPV";#N/A,#N/A,FALSE,"Avg. Cost"}</definedName>
    <definedName name="wd" hidden="1">{#N/A,#N/A,FALSE,"Averages";#N/A,#N/A,FALSE,"Lineup Costs";#N/A,#N/A,FALSE,"Grossed Cost";#N/A,#N/A,FALSE,"PPV";#N/A,#N/A,FALSE,"Avg. Cost"}</definedName>
    <definedName name="we" localSheetId="73" hidden="1">{#N/A,#N/A,FALSE,"Brad_DCFM";#N/A,#N/A,FALSE,"Nick_DCFM";#N/A,#N/A,FALSE,"Mobile_DCFM"}</definedName>
    <definedName name="we" hidden="1">{#N/A,#N/A,FALSE,"Brad_DCFM";#N/A,#N/A,FALSE,"Nick_DCFM";#N/A,#N/A,FALSE,"Mobile_DCFM"}</definedName>
    <definedName name="WEA"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A"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d" localSheetId="7" hidden="1">#REF!</definedName>
    <definedName name="wed" localSheetId="6" hidden="1">#REF!</definedName>
    <definedName name="wed" localSheetId="25" hidden="1">#REF!</definedName>
    <definedName name="wed" hidden="1">#REF!</definedName>
    <definedName name="wedwqwq" localSheetId="73" hidden="1">{#N/A,#N/A,TRUE,"Capa";#N/A,#N/A,TRUE,"Assumptions";#N/A,#N/A,TRUE,"R$LEG_Renda";#N/A,#N/A,TRUE,"USDLEG_Renda";#N/A,#N/A,TRUE,"GAAP_Renda";#N/A,#N/A,TRUE,"CUSTO";#N/A,#N/A,TRUE,"R$Comp";#N/A,#N/A,TRUE,"R$LEG_OE";#N/A,#N/A,TRUE,"USDLEG_OE";#N/A,#N/A,TRUE,"GAAP_OE";#N/A,#N/A,TRUE,"OIDLEGR$";#N/A,#N/A,TRUE,"OIDLEGUSD";#N/A,#N/A,TRUE,"OIDLEGGAAP"}</definedName>
    <definedName name="wedwqwq" hidden="1">{#N/A,#N/A,TRUE,"Capa";#N/A,#N/A,TRUE,"Assumptions";#N/A,#N/A,TRUE,"R$LEG_Renda";#N/A,#N/A,TRUE,"USDLEG_Renda";#N/A,#N/A,TRUE,"GAAP_Renda";#N/A,#N/A,TRUE,"CUSTO";#N/A,#N/A,TRUE,"R$Comp";#N/A,#N/A,TRUE,"R$LEG_OE";#N/A,#N/A,TRUE,"USDLEG_OE";#N/A,#N/A,TRUE,"GAAP_OE";#N/A,#N/A,TRUE,"OIDLEGR$";#N/A,#N/A,TRUE,"OIDLEGUSD";#N/A,#N/A,TRUE,"OIDLEGGAAP"}</definedName>
    <definedName name="wedwqwq_1" localSheetId="73" hidden="1">{#N/A,#N/A,TRUE,"Capa";#N/A,#N/A,TRUE,"Assumptions";#N/A,#N/A,TRUE,"R$LEG_Renda";#N/A,#N/A,TRUE,"USDLEG_Renda";#N/A,#N/A,TRUE,"GAAP_Renda";#N/A,#N/A,TRUE,"CUSTO";#N/A,#N/A,TRUE,"R$Comp";#N/A,#N/A,TRUE,"R$LEG_OE";#N/A,#N/A,TRUE,"USDLEG_OE";#N/A,#N/A,TRUE,"GAAP_OE";#N/A,#N/A,TRUE,"OIDLEGR$";#N/A,#N/A,TRUE,"OIDLEGUSD";#N/A,#N/A,TRUE,"OIDLEGGAAP"}</definedName>
    <definedName name="wedwqwq_1" hidden="1">{#N/A,#N/A,TRUE,"Capa";#N/A,#N/A,TRUE,"Assumptions";#N/A,#N/A,TRUE,"R$LEG_Renda";#N/A,#N/A,TRUE,"USDLEG_Renda";#N/A,#N/A,TRUE,"GAAP_Renda";#N/A,#N/A,TRUE,"CUSTO";#N/A,#N/A,TRUE,"R$Comp";#N/A,#N/A,TRUE,"R$LEG_OE";#N/A,#N/A,TRUE,"USDLEG_OE";#N/A,#N/A,TRUE,"GAAP_OE";#N/A,#N/A,TRUE,"OIDLEGR$";#N/A,#N/A,TRUE,"OIDLEGUSD";#N/A,#N/A,TRUE,"OIDLEGGAAP"}</definedName>
    <definedName name="weeeeee">#REF!</definedName>
    <definedName name="WEEK">#REF!</definedName>
    <definedName name="WEEK_OF">#REF!</definedName>
    <definedName name="WeekData">#REF!</definedName>
    <definedName name="weekday_option" localSheetId="73">MATCH(DayToStart,'Final Revision'!weekdays_reversed,0)-2</definedName>
    <definedName name="weekday_option" localSheetId="5">MATCH(DayToStart,[3]!weekdays_reversed,0)-2</definedName>
    <definedName name="weekday_option">MATCH(DayToStart,weekdays_reversed,0)-2</definedName>
    <definedName name="weekdays" localSheetId="73">{"Monday","Tuesday","Wednesday","Thursday","Friday","Saturday","Sunday"}</definedName>
    <definedName name="weekdays">{"Monday","Tuesday","Wednesday","Thursday","Friday","Saturday","Sunday"}</definedName>
    <definedName name="weekdays_reversed" localSheetId="73">{"Sunday","Saturday","Friday","Thursday","Wednesday","Tuesday","Monday"}</definedName>
    <definedName name="weekdays_reversed">{"Sunday","Saturday","Friday","Thursday","Wednesday","Tuesday","Monday"}</definedName>
    <definedName name="Weekend">#REF!</definedName>
    <definedName name="weeks" localSheetId="73">{0;1;2;3;4;5;6}</definedName>
    <definedName name="weeks">{0;1;2;3;4;5;6}</definedName>
    <definedName name="WEEWRHRE" localSheetId="73">{"Book1","my ddc.xls"}</definedName>
    <definedName name="WEEWRHRE">{"Book1","my ddc.xls"}</definedName>
    <definedName name="wefaf"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aff" localSheetId="73" hidden="1">{#N/A,#N/A,FALSE,"Assum";#N/A,#N/A,FALSE,"IS";#N/A,#N/A,FALSE,"Op-BS";#N/A,#N/A,FALSE,"BSCF";#N/A,#N/A,FALSE,"Brad_IS";#N/A,#N/A,FALSE,"Brad_BSCF";#N/A,#N/A,FALSE,"Nick_IS";#N/A,#N/A,FALSE,"Nick_BSCF";#N/A,#N/A,FALSE,"Mobile_IS";#N/A,#N/A,FALSE,"Mobile_BSCF";#N/A,#N/A,FALSE,"Syn+Elim";#N/A,#N/A,FALSE,"Ratings"}</definedName>
    <definedName name="wefaff" hidden="1">{#N/A,#N/A,FALSE,"Assum";#N/A,#N/A,FALSE,"IS";#N/A,#N/A,FALSE,"Op-BS";#N/A,#N/A,FALSE,"BSCF";#N/A,#N/A,FALSE,"Brad_IS";#N/A,#N/A,FALSE,"Brad_BSCF";#N/A,#N/A,FALSE,"Nick_IS";#N/A,#N/A,FALSE,"Nick_BSCF";#N/A,#N/A,FALSE,"Mobile_IS";#N/A,#N/A,FALSE,"Mobile_BSCF";#N/A,#N/A,FALSE,"Syn+Elim";#N/A,#N/A,FALSE,"Ratings"}</definedName>
    <definedName name="weg" localSheetId="73" hidden="1">{#N/A,#N/A,FALSE,"Aging Summary";#N/A,#N/A,FALSE,"Ratio Analysis";#N/A,#N/A,FALSE,"Test 120 Day Accts";#N/A,#N/A,FALSE,"Tickmarks"}</definedName>
    <definedName name="weg" hidden="1">{#N/A,#N/A,FALSE,"Aging Summary";#N/A,#N/A,FALSE,"Ratio Analysis";#N/A,#N/A,FALSE,"Test 120 Day Accts";#N/A,#N/A,FALSE,"Tickmarks"}</definedName>
    <definedName name="WEGEWGRGEWGEW" localSheetId="73">{"Book1","DOC&amp;DWG.xls"}</definedName>
    <definedName name="WEGEWGRGEWGEW">{"Book1","DOC&amp;DWG.xls"}</definedName>
    <definedName name="WEGEWRHGWH" localSheetId="73" hidden="1">{#N/A,#N/A,FALSE,"Report 2";#N/A,#N/A,FALSE,"Report 3";#N/A,#N/A,FALSE,"Konrzern"}</definedName>
    <definedName name="WEGEWRHGWH" hidden="1">{#N/A,#N/A,FALSE,"Report 2";#N/A,#N/A,FALSE,"Report 3";#N/A,#N/A,FALSE,"Konrzern"}</definedName>
    <definedName name="WEggrewgretehb" localSheetId="73" hidden="1">{#N/A,#N/A,FALSE,"Calculator"}</definedName>
    <definedName name="WEggrewgretehb" hidden="1">{#N/A,#N/A,FALSE,"Calculator"}</definedName>
    <definedName name="WEGHWEHWR" localSheetId="73" hidden="1">{#N/A,#N/A,FALSE,"Report 2";#N/A,#N/A,FALSE,"Report 3";#N/A,#N/A,FALSE,"Konrzern"}</definedName>
    <definedName name="WEGHWEHWR" hidden="1">{#N/A,#N/A,FALSE,"Report 2";#N/A,#N/A,FALSE,"Report 3";#N/A,#N/A,FALSE,"Konrzern"}</definedName>
    <definedName name="WEGHWREHREWHTE" localSheetId="73" hidden="1">{#N/A,#N/A,FALSE,"Calculator"}</definedName>
    <definedName name="WEGHWREHREWHTE" hidden="1">{#N/A,#N/A,FALSE,"Calculator"}</definedName>
    <definedName name="wegji" localSheetId="73" hidden="1">{"Sum WW A",#N/A,FALSE,"FY95SLS";"Sum WW B",#N/A,FALSE,"FY95SLS";"Sum US A",#N/A,FALSE,"FY95SLS";"Sum US B",#N/A,FALSE,"FY95SLS";"Sum US Bocg",#N/A,FALSE,"FY95SLS";"Sum Can A",#N/A,FALSE,"FY95SLS";"Sum Can B",#N/A,FALSE,"FY95SLS";"Sum Europe",#N/A,FALSE,"FY95SLS";"Sum Row",#N/A,FALSE,"FY95SLS"}</definedName>
    <definedName name="wegji" hidden="1">{"Sum WW A",#N/A,FALSE,"FY95SLS";"Sum WW B",#N/A,FALSE,"FY95SLS";"Sum US A",#N/A,FALSE,"FY95SLS";"Sum US B",#N/A,FALSE,"FY95SLS";"Sum US Bocg",#N/A,FALSE,"FY95SLS";"Sum Can A",#N/A,FALSE,"FY95SLS";"Sum Can B",#N/A,FALSE,"FY95SLS";"Sum Europe",#N/A,FALSE,"FY95SLS";"Sum Row",#N/A,FALSE,"FY95SLS"}</definedName>
    <definedName name="wegreherhetrherhn" localSheetId="73" hidden="1">{#N/A,#N/A,FALSE,"Calculator"}</definedName>
    <definedName name="wegreherhetrherhn" hidden="1">{#N/A,#N/A,FALSE,"Calculator"}</definedName>
    <definedName name="WEHREHTEHREHETRH" localSheetId="73" hidden="1">{#N/A,#N/A,FALSE,"Calculator"}</definedName>
    <definedName name="WEHREHTEHREHETRH" hidden="1">{#N/A,#N/A,FALSE,"Calculator"}</definedName>
    <definedName name="wei.units" localSheetId="73" hidden="1">{"Units A",#N/A,FALSE,"FY95SLS";"Units B",#N/A,FALSE,"FY95SLS"}</definedName>
    <definedName name="wei.units" hidden="1">{"Units A",#N/A,FALSE,"FY95SLS";"Units B",#N/A,FALSE,"FY95SLS"}</definedName>
    <definedName name="WeightedAverageShares">#REF!</definedName>
    <definedName name="WEIGTH_FACTOR">#REF!</definedName>
    <definedName name="wend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nd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QQE" localSheetId="73" hidden="1">{"summary1",#N/A,TRUE,"Comps";"summary2",#N/A,TRUE,"Comps";"summary3",#N/A,TRUE,"Comps"}</definedName>
    <definedName name="WEQQE" hidden="1">{"summary1",#N/A,TRUE,"Comps";"summary2",#N/A,TRUE,"Comps";"summary3",#N/A,TRUE,"Comps"}</definedName>
    <definedName name="wer" localSheetId="73" hidden="1">{#N/A,#N/A,FALSE,"Aging Summary";#N/A,#N/A,FALSE,"Ratio Analysis";#N/A,#N/A,FALSE,"Test 120 Day Accts";#N/A,#N/A,FALSE,"Tickmarks"}</definedName>
    <definedName name="wer" hidden="1">{#N/A,#N/A,FALSE,"Aging Summary";#N/A,#N/A,FALSE,"Ratio Analysis";#N/A,#N/A,FALSE,"Test 120 Day Accts";#N/A,#N/A,FALSE,"Tickmarks"}</definedName>
    <definedName name="were" localSheetId="73" hidden="1">{"2",#N/A,FALSE,"Q1 03-04";"1",#N/A,FALSE,"Q1 03-04"}</definedName>
    <definedName name="were" hidden="1">{"2",#N/A,FALSE,"Q1 03-04";"1",#N/A,FALSE,"Q1 03-04"}</definedName>
    <definedName name="weree3">#REF!</definedName>
    <definedName name="werrr" localSheetId="73" hidden="1">{#N/A,#N/A,FALSE,"Pharm";#N/A,#N/A,FALSE,"WWCM"}</definedName>
    <definedName name="werrr" hidden="1">{#N/A,#N/A,FALSE,"Pharm";#N/A,#N/A,FALSE,"WWCM"}</definedName>
    <definedName name="wert" localSheetId="73" hidden="1">{#N/A,#N/A,FALSE,"Aging Summary";#N/A,#N/A,FALSE,"Ratio Analysis";#N/A,#N/A,FALSE,"Test 120 Day Accts";#N/A,#N/A,FALSE,"Tickmarks"}</definedName>
    <definedName name="wert" hidden="1">{#N/A,#N/A,FALSE,"Aging Summary";#N/A,#N/A,FALSE,"Ratio Analysis";#N/A,#N/A,FALSE,"Test 120 Day Accts";#N/A,#N/A,FALSE,"Tickmarks"}</definedName>
    <definedName name="WERTGFD" localSheetId="73" hidden="1">{#N/A,#N/A,FALSE,"Calculator"}</definedName>
    <definedName name="WERTGFD" hidden="1">{#N/A,#N/A,FALSE,"Calculator"}</definedName>
    <definedName name="wertj"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rtj"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esdfgf" localSheetId="73" hidden="1">{#N/A,#N/A,TRUE,"CPRD";#N/A,#N/A,TRUE,"BCCPDR";#N/A,#N/A,TRUE,"EWRD";#N/A,#N/A,TRUE,"5100";#N/A,#N/A,TRUE,"5110"}</definedName>
    <definedName name="wesdfgf" hidden="1">{#N/A,#N/A,TRUE,"CPRD";#N/A,#N/A,TRUE,"BCCPDR";#N/A,#N/A,TRUE,"EWRD";#N/A,#N/A,TRUE,"5100";#N/A,#N/A,TRUE,"5110"}</definedName>
    <definedName name="wetqe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qe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ETYGFDCXS"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ETYGFDCXS"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FSR">#REF!</definedName>
    <definedName name="WFSR2">#REF!</definedName>
    <definedName name="WFT">#REF!</definedName>
    <definedName name="what" localSheetId="73" hidden="1">{"EBT 1 Yr Lit",#N/A,FALSE,"EBT 1 yr";"EBT 1 Yr CS",#N/A,FALSE,"EBT 1 yr";"EBT 1 YR HC",#N/A,FALSE,"EBT 1 yr";"EBT 1 YR IS",#N/A,FALSE,"EBT 1 yr"}</definedName>
    <definedName name="what" hidden="1">{"EBT 1 Yr Lit",#N/A,FALSE,"EBT 1 yr";"EBT 1 Yr CS",#N/A,FALSE,"EBT 1 yr";"EBT 1 YR HC",#N/A,FALSE,"EBT 1 yr";"EBT 1 YR IS",#N/A,FALSE,"EBT 1 yr"}</definedName>
    <definedName name="what_asdf2" localSheetId="73" hidden="1">{#N/A,#N/A,FALSE,"OperatingAssumptions"}</definedName>
    <definedName name="what_asdf2" hidden="1">{#N/A,#N/A,FALSE,"OperatingAssumptions"}</definedName>
    <definedName name="whatever" localSheetId="73" hidden="1">{#N/A,#N/A,FALSE,"Calculator"}</definedName>
    <definedName name="whatever" hidden="1">{#N/A,#N/A,FALSE,"Calculator"}</definedName>
    <definedName name="whatever_1" localSheetId="73" hidden="1">{#N/A,#N/A,FALSE,"Calculator"}</definedName>
    <definedName name="whatever_1" hidden="1">{#N/A,#N/A,FALSE,"Calculator"}</definedName>
    <definedName name="whatever_2" localSheetId="73" hidden="1">{#N/A,#N/A,FALSE,"Calculator"}</definedName>
    <definedName name="whatever_2" hidden="1">{#N/A,#N/A,FALSE,"Calculator"}</definedName>
    <definedName name="whatever_3" localSheetId="73" hidden="1">{#N/A,#N/A,FALSE,"Calculator"}</definedName>
    <definedName name="whatever_3" hidden="1">{#N/A,#N/A,FALSE,"Calculator"}</definedName>
    <definedName name="whatever2" localSheetId="73" hidden="1">{#N/A,#N/A,FALSE,"Calculator"}</definedName>
    <definedName name="whatever2" hidden="1">{#N/A,#N/A,FALSE,"Calculator"}</definedName>
    <definedName name="whatever2_1" localSheetId="73" hidden="1">{#N/A,#N/A,FALSE,"Calculator"}</definedName>
    <definedName name="whatever2_1" hidden="1">{#N/A,#N/A,FALSE,"Calculator"}</definedName>
    <definedName name="whatever2_2" localSheetId="73" hidden="1">{#N/A,#N/A,FALSE,"Calculator"}</definedName>
    <definedName name="whatever2_2" hidden="1">{#N/A,#N/A,FALSE,"Calculator"}</definedName>
    <definedName name="whatever2_3" localSheetId="73" hidden="1">{#N/A,#N/A,FALSE,"Calculator"}</definedName>
    <definedName name="whatever2_3" hidden="1">{#N/A,#N/A,FALSE,"Calculator"}</definedName>
    <definedName name="whatever3" localSheetId="73" hidden="1">{#N/A,#N/A,FALSE,"Calculator"}</definedName>
    <definedName name="whatever3" hidden="1">{#N/A,#N/A,FALSE,"Calculator"}</definedName>
    <definedName name="whatever3_1" localSheetId="73" hidden="1">{#N/A,#N/A,FALSE,"Calculator"}</definedName>
    <definedName name="whatever3_1" hidden="1">{#N/A,#N/A,FALSE,"Calculator"}</definedName>
    <definedName name="whatever3_2" localSheetId="73" hidden="1">{#N/A,#N/A,FALSE,"Calculator"}</definedName>
    <definedName name="whatever3_2" hidden="1">{#N/A,#N/A,FALSE,"Calculator"}</definedName>
    <definedName name="whatever3_3" localSheetId="73" hidden="1">{#N/A,#N/A,FALSE,"Calculator"}</definedName>
    <definedName name="whatever3_3" hidden="1">{#N/A,#N/A,FALSE,"Calculator"}</definedName>
    <definedName name="who" localSheetId="73" hidden="1">{"REV 1 YR LIT",#N/A,FALSE,"Rev 1 yr";"REV 1 YR COMM SERV",#N/A,FALSE,"Rev 1 yr";"REV 1 YR HC",#N/A,FALSE,"Rev 1 yr";"REV 1 YR INVEST SERV",#N/A,FALSE,"Rev 1 yr"}</definedName>
    <definedName name="who" hidden="1">{"REV 1 YR LIT",#N/A,FALSE,"Rev 1 yr";"REV 1 YR COMM SERV",#N/A,FALSE,"Rev 1 yr";"REV 1 YR HC",#N/A,FALSE,"Rev 1 yr";"REV 1 YR INVEST SERV",#N/A,FALSE,"Rev 1 yr"}</definedName>
    <definedName name="Whole">#REF!</definedName>
    <definedName name="wi" localSheetId="73" hidden="1">{#N/A,#N/A,FALSE,"Synth";"parc_DC",#N/A,FALSE,"parc";#N/A,#N/A,FALSE,"CA prest";#N/A,#N/A,FALSE,"Ratio CA";#N/A,#N/A,FALSE,"Trafic";"CR_GSM_acté_DC",#N/A,FALSE,"CR GSM_acté";#N/A,#N/A,FALSE,"Abonnés";#N/A,#N/A,FALSE,"Créances";#N/A,#N/A,FALSE,"Effectifs"}</definedName>
    <definedName name="wi" hidden="1">{#N/A,#N/A,FALSE,"Synth";"parc_DC",#N/A,FALSE,"parc";#N/A,#N/A,FALSE,"CA prest";#N/A,#N/A,FALSE,"Ratio CA";#N/A,#N/A,FALSE,"Trafic";"CR_GSM_acté_DC",#N/A,FALSE,"CR GSM_acté";#N/A,#N/A,FALSE,"Abonnés";#N/A,#N/A,FALSE,"Créances";#N/A,#N/A,FALSE,"Effectifs"}</definedName>
    <definedName name="WIN" localSheetId="73" hidden="1">{"' calendrier 2000'!$A$1:$Q$38"}</definedName>
    <definedName name="WIN" hidden="1">{"' calendrier 2000'!$A$1:$Q$38"}</definedName>
    <definedName name="Wireless_communications">#REF!</definedName>
    <definedName name="Wireless_communications_Exp">#REF!</definedName>
    <definedName name="WithdrawPost93" localSheetId="27">'C-11'!#REF!</definedName>
    <definedName name="WithdrawPost93" localSheetId="1">#REF!</definedName>
    <definedName name="WithdrawPost93">[14]Dashboard!$D$4</definedName>
    <definedName name="WithdrawPre93" localSheetId="27">'C-11'!#REF!</definedName>
    <definedName name="WithdrawPre93" localSheetId="1">#REF!</definedName>
    <definedName name="WithdrawPre93">[14]Dashboard!$D$3</definedName>
    <definedName name="Withholding_tax_payable_c_f">#REF!</definedName>
    <definedName name="wjtrujtr"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jtrujtr"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K" localSheetId="73" hidden="1">{#N/A,#N/A,FALSE,"Aging Summary";#N/A,#N/A,FALSE,"Ratio Analysis";#N/A,#N/A,FALSE,"Test 120 Day Accts";#N/A,#N/A,FALSE,"Tickmarks"}</definedName>
    <definedName name="WK" hidden="1">{#N/A,#N/A,FALSE,"Aging Summary";#N/A,#N/A,FALSE,"Ratio Analysis";#N/A,#N/A,FALSE,"Test 120 Day Accts";#N/A,#N/A,FALSE,"Tickmarks"}</definedName>
    <definedName name="WKSHT">#REF!</definedName>
    <definedName name="wlkednjfc" localSheetId="73" hidden="1">{#N/A,#N/A,FALSE,"Aging Summary";#N/A,#N/A,FALSE,"Ratio Analysis";#N/A,#N/A,FALSE,"Test 120 Day Accts";#N/A,#N/A,FALSE,"Tickmarks"}</definedName>
    <definedName name="wlkednjfc" hidden="1">{#N/A,#N/A,FALSE,"Aging Summary";#N/A,#N/A,FALSE,"Ratio Analysis";#N/A,#N/A,FALSE,"Test 120 Day Accts";#N/A,#N/A,FALSE,"Tickmarks"}</definedName>
    <definedName name="wlkednjfca" localSheetId="73" hidden="1">{#N/A,#N/A,FALSE,"Aging Summary";#N/A,#N/A,FALSE,"Ratio Analysis";#N/A,#N/A,FALSE,"Test 120 Day Accts";#N/A,#N/A,FALSE,"Tickmarks"}</definedName>
    <definedName name="wlkednjfca" hidden="1">{#N/A,#N/A,FALSE,"Aging Summary";#N/A,#N/A,FALSE,"Ratio Analysis";#N/A,#N/A,FALSE,"Test 120 Day Accts";#N/A,#N/A,FALSE,"Tickmarks"}</definedName>
    <definedName name="wlnexp">#REF!</definedName>
    <definedName name="wlnexpall">#REF!,#REF!</definedName>
    <definedName name="wlsexp">#REF!</definedName>
    <definedName name="wlsexpall">#REF!,#REF!</definedName>
    <definedName name="wnew" localSheetId="73" hidden="1">{#N/A,#N/A,FALSE,"Averages";#N/A,#N/A,FALSE,"Lineup Costs";#N/A,#N/A,FALSE,"Grossed Cost";#N/A,#N/A,FALSE,"PPV";#N/A,#N/A,FALSE,"Avg. Cost"}</definedName>
    <definedName name="wnew" hidden="1">{#N/A,#N/A,FALSE,"Averages";#N/A,#N/A,FALSE,"Lineup Costs";#N/A,#N/A,FALSE,"Grossed Cost";#N/A,#N/A,FALSE,"PPV";#N/A,#N/A,FALSE,"Avg. Cost"}</definedName>
    <definedName name="WngBS">#REF!</definedName>
    <definedName name="WngCF">#REF!</definedName>
    <definedName name="WngCHL">#REF!</definedName>
    <definedName name="WngCX">#REF!</definedName>
    <definedName name="WngCX1">#REF!</definedName>
    <definedName name="WngCX1b">#REF!</definedName>
    <definedName name="WngCX2">#REF!</definedName>
    <definedName name="WngCX2b">#REF!</definedName>
    <definedName name="WngCXb">#REF!</definedName>
    <definedName name="WngGCOS">#REF!</definedName>
    <definedName name="WngHC1">#REF!</definedName>
    <definedName name="WngHC2">#REF!</definedName>
    <definedName name="WngJnls">#REF!</definedName>
    <definedName name="WngRCOS">#REF!</definedName>
    <definedName name="wnr" localSheetId="73" hidden="1">{#N/A,#N/A,FALSE,"GERAL";#N/A,#N/A,FALSE,"012-96";#N/A,#N/A,FALSE,"018-96";#N/A,#N/A,FALSE,"027-96";#N/A,#N/A,FALSE,"059-96";#N/A,#N/A,FALSE,"076-96";#N/A,#N/A,FALSE,"019-97";#N/A,#N/A,FALSE,"021-97";#N/A,#N/A,FALSE,"022-97";#N/A,#N/A,FALSE,"028-97"}</definedName>
    <definedName name="wnr" hidden="1">{#N/A,#N/A,FALSE,"GERAL";#N/A,#N/A,FALSE,"012-96";#N/A,#N/A,FALSE,"018-96";#N/A,#N/A,FALSE,"027-96";#N/A,#N/A,FALSE,"059-96";#N/A,#N/A,FALSE,"076-96";#N/A,#N/A,FALSE,"019-97";#N/A,#N/A,FALSE,"021-97";#N/A,#N/A,FALSE,"022-97";#N/A,#N/A,FALSE,"028-97"}</definedName>
    <definedName name="woob" hidden="1">"Warning! Out of Balance!"</definedName>
    <definedName name="Woods" hidden="1">#REF!</definedName>
    <definedName name="Work_Order_Request_Id">#REF!</definedName>
    <definedName name="working" localSheetId="73" hidden="1">{#N/A,#N/A,FALSE,"REPORT"}</definedName>
    <definedName name="working" hidden="1">{#N/A,#N/A,FALSE,"REPORT"}</definedName>
    <definedName name="WORKING_CAPITAL">#REF!</definedName>
    <definedName name="Workload" localSheetId="73" hidden="1">{#N/A,#N/A,FALSE,"Presentation by Unit";#N/A,#N/A,FALSE,"Presentation by BD";#N/A,#N/A,FALSE,"Presentation Split by Biggest U";#N/A,#N/A,FALSE,"Presentation Split by Area";#N/A,#N/A,FALSE,"Presentation Split by BD"}</definedName>
    <definedName name="Workload" hidden="1">{#N/A,#N/A,FALSE,"Presentation by Unit";#N/A,#N/A,FALSE,"Presentation by BD";#N/A,#N/A,FALSE,"Presentation Split by Biggest U";#N/A,#N/A,FALSE,"Presentation Split by Area";#N/A,#N/A,FALSE,"Presentation Split by BD"}</definedName>
    <definedName name="worksheet">#REF!</definedName>
    <definedName name="WorksheetNames">#REF!</definedName>
    <definedName name="WP_CKREQ">#REF!</definedName>
    <definedName name="WP_SCHED">#REF!</definedName>
    <definedName name="WQ" localSheetId="73" hidden="1">{#N/A,#N/A,FALSE,"ET-CAPA";#N/A,#N/A,FALSE,"ET-PAG1";#N/A,#N/A,FALSE,"ET-PAG2";#N/A,#N/A,FALSE,"ET-PAG3";#N/A,#N/A,FALSE,"ET-PAG4";#N/A,#N/A,FALSE,"ET-PAG5"}</definedName>
    <definedName name="WQ" hidden="1">{#N/A,#N/A,FALSE,"ET-CAPA";#N/A,#N/A,FALSE,"ET-PAG1";#N/A,#N/A,FALSE,"ET-PAG2";#N/A,#N/A,FALSE,"ET-PAG3";#N/A,#N/A,FALSE,"ET-PAG4";#N/A,#N/A,FALSE,"ET-PAG5"}</definedName>
    <definedName name="wqdwq">#REF!</definedName>
    <definedName name="WQE"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qeq"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e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rewqtewq"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qrewqtewq"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R4TG" localSheetId="73" hidden="1">{#N/A,#N/A,FALSE,"Calculator"}</definedName>
    <definedName name="WR4TG" hidden="1">{#N/A,#N/A,FALSE,"Calculator"}</definedName>
    <definedName name="wrd.2._.pagers.3" localSheetId="73" hidden="1">{"Cover",#N/A,FALSE,"Cover";"Summary",#N/A,FALSE,"Summarpage"}</definedName>
    <definedName name="wrd.2._.pagers.3" hidden="1">{"Cover",#N/A,FALSE,"Cover";"Summary",#N/A,FALSE,"Summarpage"}</definedName>
    <definedName name="wrd.2._.pagers.3_1" localSheetId="73" hidden="1">{"Cover",#N/A,FALSE,"Cover";"Summary",#N/A,FALSE,"Summarpage"}</definedName>
    <definedName name="wrd.2._.pagers.3_1" hidden="1">{"Cover",#N/A,FALSE,"Cover";"Summary",#N/A,FALSE,"Summarpage"}</definedName>
    <definedName name="wre"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e"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egggggggggggg"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egggggggggggg"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EGREHTHRETRH" localSheetId="73" hidden="1">{#N/A,#N/A,FALSE,"Calculator"}</definedName>
    <definedName name="WREGREHTHRETRH" hidden="1">{#N/A,#N/A,FALSE,"Calculator"}</definedName>
    <definedName name="wrfsdf">#N/A</definedName>
    <definedName name="WRGERHE" localSheetId="73" hidden="1">{#N/A,#N/A,FALSE,"Calculator"}</definedName>
    <definedName name="WRGERHE" hidden="1">{#N/A,#N/A,FALSE,"Calculator"}</definedName>
    <definedName name="WRGHERHETHQ" localSheetId="73" hidden="1">{#N/A,#N/A,FALSE,"Calculator"}</definedName>
    <definedName name="WRGHERHETHQ" hidden="1">{#N/A,#N/A,FALSE,"Calculator"}</definedName>
    <definedName name="WRHETHETRH" localSheetId="73" hidden="1">{#N/A,#N/A,FALSE,"Calculator"}</definedName>
    <definedName name="WRHETHETRH" hidden="1">{#N/A,#N/A,FALSE,"Calculator"}</definedName>
    <definedName name="WRITE">#REF!</definedName>
    <definedName name="WriteUp_inventories">#REF!</definedName>
    <definedName name="WriteUp_otherCA">#REF!</definedName>
    <definedName name="WriteUp_otherCL">#REF!</definedName>
    <definedName name="WriteUp_otherLTA">#REF!</definedName>
    <definedName name="WriteUp_otherLTL">#REF!</definedName>
    <definedName name="WriteUp_payables">#REF!</definedName>
    <definedName name="WriteUP_PPE">#REF!</definedName>
    <definedName name="WriteUp_receivables">#REF!</definedName>
    <definedName name="writeupdeprec">#REF!</definedName>
    <definedName name="wrn" localSheetId="73" hidden="1">{#N/A,#N/A,FALSE,"Balance SPS";#N/A,#N/A,FALSE,"P&amp;L_SPS"}</definedName>
    <definedName name="wrn" hidden="1">{#N/A,#N/A,FALSE,"Balance SPS";#N/A,#N/A,FALSE,"P&amp;L_SPS"}</definedName>
    <definedName name="wrn." localSheetId="73" hidden="1">{#N/A,#N/A,FALSE,"Japan 2003";#N/A,#N/A,FALSE,"Sheet2"}</definedName>
    <definedName name="wrn." hidden="1">{#N/A,#N/A,FALSE,"Japan 2003";#N/A,#N/A,FALSE,"Sheet2"}</definedName>
    <definedName name="wrn.." localSheetId="73" hidden="1">{#N/A,#N/A,TRUE,"Sales";#N/A,#N/A,TRUE,"Margin";#N/A,#N/A,TRUE,"Inventory";#N/A,#N/A,TRUE,"Income";#N/A,#N/A,TRUE,"Score";#N/A,#N/A,TRUE,"SpringScore";#N/A,#N/A,TRUE,"Catalogue";#N/A,#N/A,TRUE,"InvRoll";#N/A,#N/A,TRUE,"BOM";#N/A,#N/A,TRUE,"WkTrend";#N/A,#N/A,TRUE,"StockSales";#N/A,#N/A,TRUE,"SalesTrend";#N/A,#N/A,TRUE,"WkChange"}</definedName>
    <definedName name="wrn.." hidden="1">{#N/A,#N/A,TRUE,"Sales";#N/A,#N/A,TRUE,"Margin";#N/A,#N/A,TRUE,"Inventory";#N/A,#N/A,TRUE,"Income";#N/A,#N/A,TRUE,"Score";#N/A,#N/A,TRUE,"SpringScore";#N/A,#N/A,TRUE,"Catalogue";#N/A,#N/A,TRUE,"InvRoll";#N/A,#N/A,TRUE,"BOM";#N/A,#N/A,TRUE,"WkTrend";#N/A,#N/A,TRUE,"StockSales";#N/A,#N/A,TRUE,"SalesTrend";#N/A,#N/A,TRUE,"WkChange"}</definedName>
    <definedName name="wrn.01." localSheetId="73" hidden="1">{#N/A,#N/A,FALSE,"1321";#N/A,#N/A,FALSE,"1324";#N/A,#N/A,FALSE,"1333";#N/A,#N/A,FALSE,"1371"}</definedName>
    <definedName name="wrn.01." hidden="1">{#N/A,#N/A,FALSE,"1321";#N/A,#N/A,FALSE,"1324";#N/A,#N/A,FALSE,"1333";#N/A,#N/A,FALSE,"1371"}</definedName>
    <definedName name="wrn.01_All_Package." localSheetId="73"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1_All_Package." hidden="1">{#N/A,#N/A,TRUE,"Cover";#N/A,#N/A,TRUE,"Comments PCS";#N/A,#N/A,TRUE,"Comments CIG";#N/A,#N/A,TRUE,"Comments IDEN";#N/A,#N/A,TRUE,"BS PCS";#N/A,#N/A,TRUE,"BS CIG";#N/A,#N/A,TRUE,"BS IDEN";#N/A,#N/A,TRUE,"BS TOTAL";#N/A,#N/A,TRUE,"BS_ESG ";#N/A,#N/A,TRUE,"Balance SPS";#N/A,#N/A,TRUE,"BS_CORPORATE";#N/A,#N/A,TRUE,"P&amp;L PCS";#N/A,#N/A,TRUE,"P&amp;L FWT";#N/A,#N/A,TRUE,"P&amp;L CIG";#N/A,#N/A,TRUE,"P&amp;L IDEN";#N/A,#N/A,TRUE,"P&amp;L TOTAL";#N/A,#N/A,TRUE,"P&amp;L_SPS";#N/A,#N/A,TRUE,"P&amp;L_ESG";#N/A,#N/A,TRUE,"P&amp;L_CORP";#N/A,#N/A,TRUE,"Cash Flow PCS";#N/A,#N/A,TRUE,"Cash Flow CIG";#N/A,#N/A,TRUE,"Cash Flow IDEN";#N/A,#N/A,TRUE,"Cash Flow TOTAL";#N/A,#N/A,TRUE,"MBR PCS";#N/A,#N/A,TRUE,"MBR CIG";#N/A,#N/A,TRUE,"MBR iDEN";#N/A,#N/A,TRUE,"MBR_FWT";#N/A,#N/A,TRUE,"MBR TOTAL";#N/A,#N/A,TRUE,"Headcount_PCS ";#N/A,#N/A,TRUE,"Headcount CIG";#N/A,#N/A,TRUE,"Headcount iDEN";#N/A,#N/A,TRUE,"JAG PLANT TREND";#N/A,#N/A,TRUE,"FAB UN CSG ";#N/A,#N/A,TRUE,"FAB UN CIG";#N/A,#N/A,TRUE,"FAB UN PPG";#N/A,#N/A,TRUE,"FAB UN IDEN";#N/A,#N/A,TRUE,"FAB UN FWT";#N/A,#N/A,TRUE,"CSS MFG";#N/A,#N/A,TRUE,"CSS Distr";#N/A,#N/A,TRUE,"CSG 6-Up Charts";#N/A,#N/A,TRUE,"CIG MFG";#N/A,#N/A,TRUE,"IDEN MFG";#N/A,#N/A,TRUE,"IDEN 6-Up Charts  ";#N/A,#N/A,TRUE,"FWT MFG";#N/A,#N/A,TRUE,"FWT 6-Up Charts ";#N/A,#N/A,TRUE,"PCS Inventory";#N/A,#N/A,TRUE,"CIG Inventory";#N/A,#N/A,TRUE,"IDEN Inventory";#N/A,#N/A,TRUE,"FWT Inventory";#N/A,#N/A,TRUE,"CE JAG Inventory";#N/A,#N/A,TRUE,"Capital Expenditures";#N/A,#N/A,TRUE,"FM CSG";#N/A,#N/A,TRUE,"NSAD ASP CGS";#N/A,#N/A,TRUE,"FM CIG";#N/A,#N/A,TRUE,"NSAD ASP CIG";#N/A,#N/A,TRUE,"FM iDEN";#N/A,#N/A,TRUE,"NSAD IDEN";#N/A,#N/A,TRUE,"R&amp;D  Report";#N/A,#N/A,TRUE,"PCS Credit";#N/A,#N/A,TRUE,"PCS Mrg Analysis";#N/A,#N/A,TRUE,"Dpc Tango";#N/A,#N/A,TRUE,"Startac Analog";#N/A,#N/A,TRUE,"Mercury CDMA";#N/A,#N/A,TRUE,"Startac CDMA";#N/A,#N/A,TRUE,"Startac TDMA";#N/A,#N/A,TRUE,"Modulus TDMA";#N/A,#N/A,TRUE,"CIG Mrg Analysis";#N/A,#N/A,TRUE,"IDEN Mrg Analysis"}</definedName>
    <definedName name="wrn.02_PCS."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2_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Analysis";#N/A,#N/A,FALSE,"Dpc Tango";#N/A,#N/A,FALSE,"Startac Analog";#N/A,#N/A,FALSE,"Mercury CDMA";#N/A,#N/A,FALSE,"Startac CDMA";#N/A,#N/A,FALSE,"Startac TDMA";#N/A,#N/A,FALSE,"Modulus TDMA";#N/A,#N/A,FALSE,"PCS Credit"}</definedName>
    <definedName name="wrn.03_Corporate." localSheetId="73" hidden="1">{#N/A,#N/A,FALSE,"BS_CORPORATE"}</definedName>
    <definedName name="wrn.03_Corporate." hidden="1">{#N/A,#N/A,FALSE,"BS_CORPORATE"}</definedName>
    <definedName name="wrn.03_Corporate._1" localSheetId="73" hidden="1">{#N/A,#N/A,FALSE,"BS_CORPORATE"}</definedName>
    <definedName name="wrn.03_Corporate._1" hidden="1">{#N/A,#N/A,FALSE,"BS_CORPORATE"}</definedName>
    <definedName name="wrn.03_Corporate._2" localSheetId="73" hidden="1">{#N/A,#N/A,FALSE,"BS_CORPORATE"}</definedName>
    <definedName name="wrn.03_Corporate._2" hidden="1">{#N/A,#N/A,FALSE,"BS_CORPORATE"}</definedName>
    <definedName name="wrn.03_Corporate._3" localSheetId="73" hidden="1">{#N/A,#N/A,FALSE,"BS_CORPORATE"}</definedName>
    <definedName name="wrn.03_Corporate._3" hidden="1">{#N/A,#N/A,FALSE,"BS_CORPORATE"}</definedName>
    <definedName name="wrn.03_Corporate._4" localSheetId="73" hidden="1">{#N/A,#N/A,FALSE,"BS_CORPORATE"}</definedName>
    <definedName name="wrn.03_Corporate._4" hidden="1">{#N/A,#N/A,FALSE,"BS_CORPORATE"}</definedName>
    <definedName name="wrn.03_Corporate._5" localSheetId="73" hidden="1">{#N/A,#N/A,FALSE,"BS_CORPORATE"}</definedName>
    <definedName name="wrn.03_Corporate._5" hidden="1">{#N/A,#N/A,FALSE,"BS_CORPORATE"}</definedName>
    <definedName name="wrn.03_NSS."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3_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Inventory";#N/A,#N/A,FALSE,"FWT Inventory";#N/A,#N/A,FALSE,"CIG Inventory";#N/A,#N/A,FALSE,"Capital Expenditures";#N/A,#N/A,FALSE,"FM CIG";#N/A,#N/A,FALSE,"NSAD ASP CIG";#N/A,#N/A,FALSE,"FM iDEN";#N/A,#N/A,FALSE,"NSAD IDEN";#N/A,#N/A,FALSE,"IDEN Mrg Analysis";#N/A,#N/A,FALSE,"R&amp;D  Report";#N/A,#N/A,FALSE,"Mrg A. iDEN"}</definedName>
    <definedName name="wrn.04_ESG." localSheetId="73" hidden="1">{#N/A,#N/A,FALSE,"BS_ESG ";#N/A,#N/A,FALSE,"P&amp;L_ESG"}</definedName>
    <definedName name="wrn.04_ESG." hidden="1">{#N/A,#N/A,FALSE,"BS_ESG ";#N/A,#N/A,FALSE,"P&amp;L_ESG"}</definedName>
    <definedName name="wrn.04_ESG._1" localSheetId="73" hidden="1">{#N/A,#N/A,FALSE,"BS_ESG ";#N/A,#N/A,FALSE,"P&amp;L_ESG"}</definedName>
    <definedName name="wrn.04_ESG._1" hidden="1">{#N/A,#N/A,FALSE,"BS_ESG ";#N/A,#N/A,FALSE,"P&amp;L_ESG"}</definedName>
    <definedName name="wrn.04_ESG._2" localSheetId="73" hidden="1">{#N/A,#N/A,FALSE,"BS_ESG ";#N/A,#N/A,FALSE,"P&amp;L_ESG"}</definedName>
    <definedName name="wrn.04_ESG._2" hidden="1">{#N/A,#N/A,FALSE,"BS_ESG ";#N/A,#N/A,FALSE,"P&amp;L_ESG"}</definedName>
    <definedName name="wrn.04_ESG._3" localSheetId="73" hidden="1">{#N/A,#N/A,FALSE,"BS_ESG ";#N/A,#N/A,FALSE,"P&amp;L_ESG"}</definedName>
    <definedName name="wrn.04_ESG._3" hidden="1">{#N/A,#N/A,FALSE,"BS_ESG ";#N/A,#N/A,FALSE,"P&amp;L_ESG"}</definedName>
    <definedName name="wrn.04_ESG._4" localSheetId="73" hidden="1">{#N/A,#N/A,FALSE,"BS_ESG ";#N/A,#N/A,FALSE,"P&amp;L_ESG"}</definedName>
    <definedName name="wrn.04_ESG._4" hidden="1">{#N/A,#N/A,FALSE,"BS_ESG ";#N/A,#N/A,FALSE,"P&amp;L_ESG"}</definedName>
    <definedName name="wrn.04_ESG._5" localSheetId="73" hidden="1">{#N/A,#N/A,FALSE,"BS_ESG ";#N/A,#N/A,FALSE,"P&amp;L_ESG"}</definedName>
    <definedName name="wrn.04_ESG._5" hidden="1">{#N/A,#N/A,FALSE,"BS_ESG ";#N/A,#N/A,FALSE,"P&amp;L_ESG"}</definedName>
    <definedName name="wrn.05_SPS." localSheetId="73" hidden="1">{#N/A,#N/A,FALSE,"Balance SPS";#N/A,#N/A,FALSE,"P&amp;L_SPS"}</definedName>
    <definedName name="wrn.05_SPS." hidden="1">{#N/A,#N/A,FALSE,"Balance SPS";#N/A,#N/A,FALSE,"P&amp;L_SPS"}</definedName>
    <definedName name="wrn.05_SPS._1" localSheetId="73" hidden="1">{#N/A,#N/A,FALSE,"Balance SPS";#N/A,#N/A,FALSE,"P&amp;L_SPS"}</definedName>
    <definedName name="wrn.05_SPS._1" hidden="1">{#N/A,#N/A,FALSE,"Balance SPS";#N/A,#N/A,FALSE,"P&amp;L_SPS"}</definedName>
    <definedName name="wrn.05_SPS._2" localSheetId="73" hidden="1">{#N/A,#N/A,FALSE,"Balance SPS";#N/A,#N/A,FALSE,"P&amp;L_SPS"}</definedName>
    <definedName name="wrn.05_SPS._2" hidden="1">{#N/A,#N/A,FALSE,"Balance SPS";#N/A,#N/A,FALSE,"P&amp;L_SPS"}</definedName>
    <definedName name="wrn.05_SPS._3" localSheetId="73" hidden="1">{#N/A,#N/A,FALSE,"Balance SPS";#N/A,#N/A,FALSE,"P&amp;L_SPS"}</definedName>
    <definedName name="wrn.05_SPS._3" hidden="1">{#N/A,#N/A,FALSE,"Balance SPS";#N/A,#N/A,FALSE,"P&amp;L_SPS"}</definedName>
    <definedName name="wrn.05_SPS._4" localSheetId="73" hidden="1">{#N/A,#N/A,FALSE,"Balance SPS";#N/A,#N/A,FALSE,"P&amp;L_SPS"}</definedName>
    <definedName name="wrn.05_SPS._4" hidden="1">{#N/A,#N/A,FALSE,"Balance SPS";#N/A,#N/A,FALSE,"P&amp;L_SPS"}</definedName>
    <definedName name="wrn.05_SPS._5" localSheetId="73" hidden="1">{#N/A,#N/A,FALSE,"Balance SPS";#N/A,#N/A,FALSE,"P&amp;L_SPS"}</definedName>
    <definedName name="wrn.05_SPS._5" hidden="1">{#N/A,#N/A,FALSE,"Balance SPS";#N/A,#N/A,FALSE,"P&amp;L_SPS"}</definedName>
    <definedName name="wrn.0NE._.PERCENT." localSheetId="73" hidden="1">{#N/A,#N/A,FALSE,"MAY 00"}</definedName>
    <definedName name="wrn.0NE._.PERCENT." hidden="1">{#N/A,#N/A,FALSE,"MAY 00"}</definedName>
    <definedName name="wrn.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1." localSheetId="73" hidden="1">{"Z",#N/A,FALSE,"Graphe"}</definedName>
    <definedName name="wrn.1." hidden="1">{"Z",#N/A,FALSE,"Graphe"}</definedName>
    <definedName name="wrn.1_Complete._.Package._.less._.Backup." localSheetId="73"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_Complete._.Package._.less._.Backup." hidden="1">{#N/A,#N/A,FALSE,"Cover";#N/A,#N/A,FALSE,"General Assumptions";#N/A,#N/A,FALSE,"Comments CCS";#N/A,#N/A,FALSE,"Comments CIG";#N/A,#N/A,FALSE,"Comments IDEN";#N/A,#N/A,FALSE,"BS CSS";#N/A,#N/A,FALSE,"BS CIG";#N/A,#N/A,FALSE,"BS IDEN";#N/A,#N/A,FALSE,"BS TOTAL";#N/A,#N/A,FALSE,"P&amp;L CSS";#N/A,#N/A,FALSE,"P&amp;L CIG";#N/A,#N/A,FALSE,"P&amp;L IDEN";#N/A,#N/A,FALSE,"P&amp;L TOTAL";#N/A,#N/A,FALSE,"Cash Flow CSS";#N/A,#N/A,FALSE,"Cash Flow CIG";#N/A,#N/A,FALSE,"Cash Flow IDEN";#N/A,#N/A,FALSE,"Cash Flow Total";#N/A,#N/A,FALSE,"MBR CSS";#N/A,#N/A,FALSE,"MBR CIG";#N/A,#N/A,FALSE,"MBR IDEN";#N/A,#N/A,FALSE,"MBR JAG PLANT";#N/A,#N/A,FALSE,"Headcount - CSS";#N/A,#N/A,FALSE,"Headcount - CIG";#N/A,#N/A,FALSE,"Headcount - IDEN";#N/A,#N/A,FALSE,"Headcount JAG PLANT";#N/A,#N/A,FALSE,"CSS MFG";#N/A,#N/A,FALSE,"CSS Distr ";#N/A,#N/A,FALSE,"CIG MFG";#N/A,#N/A,FALSE,"IDEN MFG";#N/A,#N/A,FALSE,"CSS Inventory";#N/A,#N/A,FALSE,"CIG Inventory";#N/A,#N/A,FALSE,"IDEN Inventory";#N/A,#N/A,FALSE,"Capital CSS";#N/A,#N/A,FALSE,"Capital CIG";#N/A,#N/A,FALSE,"Capital iDEN";#N/A,#N/A,FALSE,"BACK UP CORPORATE"}</definedName>
    <definedName name="wrn.100._.Monthly._.Package." localSheetId="73"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00._.Monthly._.Package." hidden="1">{#N/A,#N/A,FALSE,"0";#N/A,#N/A,FALSE,"1";#N/A,#N/A,FALSE,"2";#N/A,#N/A,FALSE,"3";#N/A,#N/A,FALSE,"4";#N/A,#N/A,FALSE,"5";#N/A,#N/A,FALSE,"6";#N/A,#N/A,FALSE,"7";#N/A,#N/A,FALSE,"8";#N/A,#N/A,FALSE,"9";#N/A,#N/A,FALSE,"10";#N/A,#N/A,FALSE,"11";#N/A,#N/A,FALSE,"12";#N/A,#N/A,FALSE,"13";#N/A,#N/A,FALSE,"14";#N/A,#N/A,FALSE,"15";#N/A,#N/A,FALSE,"16";#N/A,#N/A,FALSE,"17";#N/A,#N/A,FALSE,"18";#N/A,#N/A,FALSE,"19";#N/A,#N/A,FALSE,"20";#N/A,#N/A,FALSE,"21";#N/A,#N/A,FALSE,"22";#N/A,#N/A,FALSE,"23";#N/A,#N/A,FALSE,"24";#N/A,#N/A,FALSE,"25";#N/A,#N/A,FALSE,"26";#N/A,#N/A,FALSE,"27";#N/A,#N/A,FALSE,"28";#N/A,#N/A,FALSE,"29";#N/A,#N/A,FALSE,"30";#N/A,#N/A,FALSE,"31";#N/A,#N/A,FALSE,"32";#N/A,#N/A,FALSE,"33";#N/A,#N/A,FALSE,"34";#N/A,#N/A,FALSE,"35";#N/A,#N/A,FALSE,"36";#N/A,#N/A,FALSE,"37";#N/A,#N/A,FALSE,"38";#N/A,#N/A,FALSE,"39";#N/A,#N/A,FALSE,"40";#N/A,#N/A,FALSE,"41";#N/A,#N/A,FALSE,"42";#N/A,#N/A,FALSE,"43";#N/A,#N/A,FALSE,"44";#N/A,#N/A,FALSE,"45";#N/A,#N/A,FALSE,"46";#N/A,#N/A,FALSE,"47";#N/A,#N/A,FALSE,"48";#N/A,#N/A,FALSE,"49";#N/A,#N/A,FALSE,"50";#N/A,#N/A,FALSE,"51";#N/A,#N/A,FALSE,"52";#N/A,#N/A,FALSE,"53";#N/A,#N/A,FALSE,"54";#N/A,#N/A,FALSE,"55";#N/A,#N/A,FALSE,"56";#N/A,#N/A,FALSE,"57";#N/A,#N/A,FALSE,"58";#N/A,#N/A,FALSE,"59";#N/A,#N/A,FALSE,"60";#N/A,#N/A,FALSE,"61";#N/A,#N/A,FALSE,"62";#N/A,#N/A,FALSE,"63";#N/A,#N/A,FALSE,"64";#N/A,#N/A,FALSE,"65";#N/A,#N/A,FALSE,"66";#N/A,#N/A,FALSE,"67";#N/A,#N/A,FALSE,"68";#N/A,#N/A,FALSE,"69";#N/A,#N/A,FALSE,"70";#N/A,#N/A,FALSE,"71";#N/A,#N/A,FALSE,"72";#N/A,#N/A,FALSE,"73";#N/A,#N/A,FALSE,"74";#N/A,#N/A,FALSE,"75";#N/A,#N/A,FALSE,"76";#N/A,#N/A,FALSE,"77";#N/A,#N/A,FALSE,"78";#N/A,#N/A,FALSE,"79";#N/A,#N/A,FALSE,"80";#N/A,#N/A,FALSE,"81";#N/A,#N/A,FALSE,"82";#N/A,#N/A,FALSE,"83";#N/A,#N/A,FALSE,"84";#N/A,#N/A,FALSE,"85";#N/A,#N/A,FALSE,"86";#N/A,#N/A,FALSE,"87";#N/A,#N/A,FALSE,"88";#N/A,#N/A,FALSE,"89";#N/A,#N/A,FALSE,"90";#N/A,#N/A,FALSE,"91";#N/A,#N/A,FALSE,"92";#N/A,#N/A,FALSE,"93";#N/A,#N/A,FALSE,"94";#N/A,#N/A,FALSE,"95";#N/A,#N/A,FALSE,"96";#N/A,#N/A,FALSE,"97";#N/A,#N/A,FALSE,"98";#N/A,#N/A,FALSE,"99";#N/A,#N/A,FALSE,"100";#N/A,#N/A,FALSE,"101";#N/A,#N/A,FALSE,"102";#N/A,#N/A,FALSE,"103";#N/A,#N/A,FALSE,"104";#N/A,#N/A,FALSE,"105";#N/A,#N/A,FALSE,"106";#N/A,#N/A,FALSE,"107";#N/A,#N/A,FALSE,"108";#N/A,#N/A,FALSE,"109";#N/A,#N/A,FALSE,"110";#N/A,#N/A,FALSE,"111";#N/A,#N/A,FALSE,"112";#N/A,#N/A,FALSE,"113";#N/A,#N/A,FALSE,"114";#N/A,#N/A,FALSE,"115"}</definedName>
    <definedName name="wrn.111111" localSheetId="73" hidden="1">{#N/A,#N/A,FALSE,"Pharm";#N/A,#N/A,FALSE,"WWCM"}</definedName>
    <definedName name="wrn.111111" hidden="1">{#N/A,#N/A,FALSE,"Pharm";#N/A,#N/A,FALSE,"WWCM"}</definedName>
    <definedName name="wrn.1294BS." localSheetId="73" hidden="1">{#N/A,#N/A,FALSE,"PRO FORMA FINANCIALS"}</definedName>
    <definedName name="wrn.1294BS." hidden="1">{#N/A,#N/A,FALSE,"PRO FORMA FINANCIALS"}</definedName>
    <definedName name="wrn.1294BSADJUST." localSheetId="73" hidden="1">{#N/A,#N/A,FALSE,"PRO FORMA FINANCIALS"}</definedName>
    <definedName name="wrn.1294BSADJUST." hidden="1">{#N/A,#N/A,FALSE,"PRO FORMA FINANCIALS"}</definedName>
    <definedName name="wrn.1294IS." localSheetId="73" hidden="1">{#N/A,#N/A,FALSE,"PRO FORMA FINANCIALS"}</definedName>
    <definedName name="wrn.1294IS." hidden="1">{#N/A,#N/A,FALSE,"PRO FORMA FINANCIALS"}</definedName>
    <definedName name="wrn.1294ISADJUST." localSheetId="73" hidden="1">{#N/A,#N/A,FALSE,"PRO FORMA FINANCIALS"}</definedName>
    <definedName name="wrn.1294ISADJUST." hidden="1">{#N/A,#N/A,FALSE,"PRO FORMA FINANCIALS"}</definedName>
    <definedName name="wrn.1996._.BUDGET." localSheetId="73" hidden="1">{"SUMMARY",#N/A,TRUE,"SUMMARY";"compare",#N/A,TRUE,"Vs. Bus Plan";"ratios",#N/A,TRUE,"Ratios";"REVENUE",#N/A,TRUE,"Revenue";"expenses",#N/A,TRUE,"1996 budget";"payroll",#N/A,TRUE,"Payroll"}</definedName>
    <definedName name="wrn.1996._.BUDGET." hidden="1">{"SUMMARY",#N/A,TRUE,"SUMMARY";"compare",#N/A,TRUE,"Vs. Bus Plan";"ratios",#N/A,TRUE,"Ratios";"REVENUE",#N/A,TRUE,"Revenue";"expenses",#N/A,TRUE,"1996 budget";"payroll",#N/A,TRUE,"Payroll"}</definedName>
    <definedName name="wrn.1996._.BUDGET.1" localSheetId="73" hidden="1">{"SUMMARY",#N/A,TRUE,"SUMMARY";"compare",#N/A,TRUE,"Vs. Bus Plan";"ratios",#N/A,TRUE,"Ratios";"REVENUE",#N/A,TRUE,"Revenue";"expenses",#N/A,TRUE,"1996 budget";"payroll",#N/A,TRUE,"Payroll"}</definedName>
    <definedName name="wrn.1996._.BUDGET.1" hidden="1">{"SUMMARY",#N/A,TRUE,"SUMMARY";"compare",#N/A,TRUE,"Vs. Bus Plan";"ratios",#N/A,TRUE,"Ratios";"REVENUE",#N/A,TRUE,"Revenue";"expenses",#N/A,TRUE,"1996 budget";"payroll",#N/A,TRUE,"Payroll"}</definedName>
    <definedName name="wrn.1996._.PROPERTY._.AND._.BUSINESS._.INTERRUPTION._.VALUES." localSheetId="73" hidden="1">{#N/A,#N/A,TRUE,"96PROP"}</definedName>
    <definedName name="wrn.1996._.PROPERTY._.AND._.BUSINESS._.INTERRUPTION._.VALUES." hidden="1">{#N/A,#N/A,TRUE,"96PROP"}</definedName>
    <definedName name="wrn.1996._.TO._.2004." localSheetId="73" hidden="1">{"ten year ratios",#N/A,TRUE,"PROFIT_LOSS";"ten year ratios",#N/A,TRUE,"Ratios";"ten yr opex and capex",#N/A,TRUE,"1996 budget";"ten year revenues",#N/A,TRUE,"Revenue_1996-2004";"ten year payroll",#N/A,TRUE,"Payroll"}</definedName>
    <definedName name="wrn.1996._.TO._.2004." hidden="1">{"ten year ratios",#N/A,TRUE,"PROFIT_LOSS";"ten year ratios",#N/A,TRUE,"Ratios";"ten yr opex and capex",#N/A,TRUE,"1996 budget";"ten year revenues",#N/A,TRUE,"Revenue_1996-2004";"ten year payroll",#N/A,TRUE,"Payroll"}</definedName>
    <definedName name="wrn.1996_March." localSheetId="73" hidden="1">{#N/A,#N/A,FALSE,"PaidRetailRxs";#N/A,#N/A,FALSE,"PaidMailRxs";#N/A,#N/A,FALSE,"CruzRetailRxs";#N/A,#N/A,FALSE,"CruzMailRxs";#N/A,#N/A,FALSE,"WMRetailRxs";#N/A,#N/A,FALSE,"WMMailRxs";#N/A,#N/A,FALSE,"OKReclassRxs"}</definedName>
    <definedName name="wrn.1996_March." hidden="1">{#N/A,#N/A,FALSE,"PaidRetailRxs";#N/A,#N/A,FALSE,"PaidMailRxs";#N/A,#N/A,FALSE,"CruzRetailRxs";#N/A,#N/A,FALSE,"CruzMailRxs";#N/A,#N/A,FALSE,"WMRetailRxs";#N/A,#N/A,FALSE,"WMMailRxs";#N/A,#N/A,FALSE,"OKReclassRxs"}</definedName>
    <definedName name="wrn.1998._.Budget." localSheetId="73" hidden="1">{#N/A,#N/A,FALSE,"A";#N/A,#N/A,FALSE,"B";#N/A,#N/A,FALSE,"C";#N/A,#N/A,FALSE,"D";#N/A,#N/A,FALSE,"E";#N/A,#N/A,FALSE,"F";#N/A,#N/A,FALSE,"G";#N/A,#N/A,FALSE,"H";#N/A,#N/A,FALSE,"I";#N/A,#N/A,FALSE,"J";#N/A,#N/A,FALSE,"K";#N/A,#N/A,FALSE,"L";#N/A,#N/A,FALSE,"M";#N/A,#N/A,FALSE,"N";#N/A,#N/A,FALSE,"O";#N/A,#N/A,FALSE,"P";#N/A,#N/A,FALSE,"Q";#N/A,#N/A,FALSE,"R"}</definedName>
    <definedName name="wrn.1998._.Budget." hidden="1">{#N/A,#N/A,FALSE,"A";#N/A,#N/A,FALSE,"B";#N/A,#N/A,FALSE,"C";#N/A,#N/A,FALSE,"D";#N/A,#N/A,FALSE,"E";#N/A,#N/A,FALSE,"F";#N/A,#N/A,FALSE,"G";#N/A,#N/A,FALSE,"H";#N/A,#N/A,FALSE,"I";#N/A,#N/A,FALSE,"J";#N/A,#N/A,FALSE,"K";#N/A,#N/A,FALSE,"L";#N/A,#N/A,FALSE,"M";#N/A,#N/A,FALSE,"N";#N/A,#N/A,FALSE,"O";#N/A,#N/A,FALSE,"P";#N/A,#N/A,FALSE,"Q";#N/A,#N/A,FALSE,"R"}</definedName>
    <definedName name="wrn.1998._.FINANCIAL._.STATEMENTS." localSheetId="73" hidden="1">{"QTR2PGIBS",#N/A,FALSE,"Qtr 2 PGI";"QTR2PGIPL",#N/A,FALSE,"Qtr 2 PGI";"QTR2PGICF",#N/A,FALSE,"Qtr 2 PGI";"98QTR2BS",#N/A,FALSE,"Qtr 2";"98QTR2PL",#N/A,FALSE,"Qtr 2";"98QTR2CF",#N/A,FALSE,"Qtr 2";"QTR3PGIBS",#N/A,FALSE,"Qtr 3 PGI";"QTR3PGIPL",#N/A,FALSE,"Qtr 3 PGI";"QTR3PGICF",#N/A,FALSE,"Qtr 3 PGI";"98QTR3BS",#N/A,FALSE,"Qtr 3";"98QTR3PL",#N/A,FALSE,"Qtr 3";"98QTR3CF",#N/A,FALSE,"Qtr 3";"QTR4PGIBS",#N/A,FALSE,"Qtr 4 PGI";"QTR4PGIPL",#N/A,FALSE,"Qtr 4 PGI";"QTR4PGIPLYTD",#N/A,FALSE,"Qtr 4 PGI";"QTR4PGICF",#N/A,FALSE,"Qtr 4 PGI";"QTR4PGICFYTD",#N/A,FALSE,"Qtr 4 PGI";"98QTR4BS",#N/A,FALSE,"Qtr 4";"98QTR4PL",#N/A,FALSE,"Qtr 4";"98QTR4CF",#N/A,FALSE,"Qtr 4";"98QTR4PLYTD",#N/A,FALSE,"Qtr 4";"98QTR4CFYTD",#N/A,FALSE,"Qtr 4"}</definedName>
    <definedName name="wrn.1998._.FINANCIAL._.STATEMENTS." hidden="1">{"QTR2PGIBS",#N/A,FALSE,"Qtr 2 PGI";"QTR2PGIPL",#N/A,FALSE,"Qtr 2 PGI";"QTR2PGICF",#N/A,FALSE,"Qtr 2 PGI";"98QTR2BS",#N/A,FALSE,"Qtr 2";"98QTR2PL",#N/A,FALSE,"Qtr 2";"98QTR2CF",#N/A,FALSE,"Qtr 2";"QTR3PGIBS",#N/A,FALSE,"Qtr 3 PGI";"QTR3PGIPL",#N/A,FALSE,"Qtr 3 PGI";"QTR3PGICF",#N/A,FALSE,"Qtr 3 PGI";"98QTR3BS",#N/A,FALSE,"Qtr 3";"98QTR3PL",#N/A,FALSE,"Qtr 3";"98QTR3CF",#N/A,FALSE,"Qtr 3";"QTR4PGIBS",#N/A,FALSE,"Qtr 4 PGI";"QTR4PGIPL",#N/A,FALSE,"Qtr 4 PGI";"QTR4PGIPLYTD",#N/A,FALSE,"Qtr 4 PGI";"QTR4PGICF",#N/A,FALSE,"Qtr 4 PGI";"QTR4PGICFYTD",#N/A,FALSE,"Qtr 4 PGI";"98QTR4BS",#N/A,FALSE,"Qtr 4";"98QTR4PL",#N/A,FALSE,"Qtr 4";"98QTR4CF",#N/A,FALSE,"Qtr 4";"98QTR4PLYTD",#N/A,FALSE,"Qtr 4";"98QTR4CFYTD",#N/A,FALSE,"Qtr 4"}</definedName>
    <definedName name="wrn.1999._.budget." localSheetId="73" hidden="1">{"common_pl",#N/A,FALSE,"Commonized PL";"analyst",#N/A,FALSE,"Budget to Analyst";"sec",#N/A,FALSE,"SEC PL";"summary",#N/A,FALSE,"Summary";"detail",#N/A,FALSE,"Detail"}</definedName>
    <definedName name="wrn.1999._.budget." hidden="1">{"common_pl",#N/A,FALSE,"Commonized PL";"analyst",#N/A,FALSE,"Budget to Analyst";"sec",#N/A,FALSE,"SEC PL";"summary",#N/A,FALSE,"Summary";"detail",#N/A,FALSE,"Detail"}</definedName>
    <definedName name="wrn.1999._.budget._1" localSheetId="73" hidden="1">{"common_pl",#N/A,FALSE,"Commonized PL";"analyst",#N/A,FALSE,"Budget to Analyst";"sec",#N/A,FALSE,"SEC PL";"summary",#N/A,FALSE,"Summary";"detail",#N/A,FALSE,"Detail"}</definedName>
    <definedName name="wrn.1999._.budget._1" hidden="1">{"common_pl",#N/A,FALSE,"Commonized PL";"analyst",#N/A,FALSE,"Budget to Analyst";"sec",#N/A,FALSE,"SEC PL";"summary",#N/A,FALSE,"Summary";"detail",#N/A,FALSE,"Detail"}</definedName>
    <definedName name="wrn.1999calc." localSheetId="73" hidden="1">{#N/A,#N/A,FALSE,"A";#N/A,#N/A,FALSE,"B-TOT";#N/A,#N/A,FALSE,"Declaration1";#N/A,#N/A,FALSE,"Spravka1";#N/A,#N/A,FALSE,"A (2)";#N/A,#N/A,FALSE,"B-TOT (2)"}</definedName>
    <definedName name="wrn.1999calc." hidden="1">{#N/A,#N/A,FALSE,"A";#N/A,#N/A,FALSE,"B-TOT";#N/A,#N/A,FALSE,"Declaration1";#N/A,#N/A,FALSE,"Spravka1";#N/A,#N/A,FALSE,"A (2)";#N/A,#N/A,FALSE,"B-TOT (2)"}</definedName>
    <definedName name="wrn.1stqbr." localSheetId="73" hidden="1">{#N/A,#N/A,FALSE,"cover";#N/A,#N/A,FALSE,"index";#N/A,#N/A,FALSE,"TA_SUM";#N/A,#N/A,FALSE,"sum disc";#N/A,#N/A,FALSE,"staff";#N/A,#N/A,FALSE,"other points";#N/A,#N/A,FALSE,"Scenarios"}</definedName>
    <definedName name="wrn.1stqbr." hidden="1">{#N/A,#N/A,FALSE,"cover";#N/A,#N/A,FALSE,"index";#N/A,#N/A,FALSE,"TA_SUM";#N/A,#N/A,FALSE,"sum disc";#N/A,#N/A,FALSE,"staff";#N/A,#N/A,FALSE,"other points";#N/A,#N/A,FALSE,"Scenarios"}</definedName>
    <definedName name="wrn.2" localSheetId="73" hidden="1">{#N/A,#N/A,FALSE,"Averages";#N/A,#N/A,FALSE,"Lineup Costs";#N/A,#N/A,FALSE,"Grossed Cost";#N/A,#N/A,FALSE,"PPV";#N/A,#N/A,FALSE,"Avg. Cost"}</definedName>
    <definedName name="wrn.2" hidden="1">{#N/A,#N/A,FALSE,"Averages";#N/A,#N/A,FALSE,"Lineup Costs";#N/A,#N/A,FALSE,"Grossed Cost";#N/A,#N/A,FALSE,"PPV";#N/A,#N/A,FALSE,"Avg. Cost"}</definedName>
    <definedName name="wrn.2." localSheetId="73" hidden="1">{#N/A,#N/A,FALSE,"Graphe"}</definedName>
    <definedName name="wrn.2." hidden="1">{#N/A,#N/A,FALSE,"Graphe"}</definedName>
    <definedName name="wrn.2._.pagers." localSheetId="73" hidden="1">{"Cover",#N/A,FALSE,"Cover";"Summary",#N/A,FALSE,"Summarpage"}</definedName>
    <definedName name="wrn.2._.pagers." hidden="1">{"Cover",#N/A,FALSE,"Cover";"Summary",#N/A,FALSE,"Summarpage"}</definedName>
    <definedName name="wrn.2._.pagers._1" localSheetId="73" hidden="1">{"Cover",#N/A,FALSE,"Cover";"Summary",#N/A,FALSE,"Summarpage"}</definedName>
    <definedName name="wrn.2._.pagers._1" hidden="1">{"Cover",#N/A,FALSE,"Cover";"Summary",#N/A,FALSE,"Summarpage"}</definedName>
    <definedName name="wrn.2._.pagers.2" localSheetId="73" hidden="1">{"Cover",#N/A,FALSE,"Cover";"Summary",#N/A,FALSE,"Summarpage"}</definedName>
    <definedName name="wrn.2._.pagers.2" hidden="1">{"Cover",#N/A,FALSE,"Cover";"Summary",#N/A,FALSE,"Summarpage"}</definedName>
    <definedName name="wrn.2._.pagers.2_1" localSheetId="73" hidden="1">{"Cover",#N/A,FALSE,"Cover";"Summary",#N/A,FALSE,"Summarpage"}</definedName>
    <definedName name="wrn.2._.pagers.2_1" hidden="1">{"Cover",#N/A,FALSE,"Cover";"Summary",#N/A,FALSE,"Summarpage"}</definedName>
    <definedName name="wrn.2_PCS."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1"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2"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4"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localSheetId="73" hidden="1">{#N/A,#N/A,FALSE,"Cover";#N/A,#N/A,FALSE,"General Assumptions";#N/A,#N/A,FALSE,"Comments CCS";#N/A,#N/A,FALSE,"BS CSS";#N/A,#N/A,FALSE,"P&amp;L CSS";#N/A,#N/A,FALSE,"Cash Flow CSS";#N/A,#N/A,FALSE,"MBR CSS";#N/A,#N/A,FALSE,"Headcount - CSS";#N/A,#N/A,FALSE,"CSS MFG";#N/A,#N/A,FALSE,"CSS Distr ";#N/A,#N/A,FALSE,"CSS Inventory";#N/A,#N/A,FALSE,"Capital CSS"}</definedName>
    <definedName name="wrn.2_PCS._5" hidden="1">{#N/A,#N/A,FALSE,"Cover";#N/A,#N/A,FALSE,"General Assumptions";#N/A,#N/A,FALSE,"Comments CCS";#N/A,#N/A,FALSE,"BS CSS";#N/A,#N/A,FALSE,"P&amp;L CSS";#N/A,#N/A,FALSE,"Cash Flow CSS";#N/A,#N/A,FALSE,"MBR CSS";#N/A,#N/A,FALSE,"Headcount - CSS";#N/A,#N/A,FALSE,"CSS MFG";#N/A,#N/A,FALSE,"CSS Distr ";#N/A,#N/A,FALSE,"CSS Inventory";#N/A,#N/A,FALSE,"Capital CSS"}</definedName>
    <definedName name="wrn.2004._.Full._.Report." localSheetId="73"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New" localSheetId="73"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004_.Full._.Report.New" hidden="1">{#N/A,#N/A,TRUE,"Title";"Assumptions",#N/A,TRUE,"Assumptions";"OperationsAssumptions2012",#N/A,TRUE,"Operations Assumptions";"OperationsBuildup2012",#N/A,TRUE,"Operations Buildup";"OperationsSummary2012",#N/A,TRUE,"Operations Summary";"Debt2004",#N/A,TRUE,"Debt";"Depreciation2004",#N/A,TRUE,"Depreciation";"Equity2004",#N/A,TRUE,"LLC Equity";"Accounts2004",#N/A,TRUE,"Accounts"}</definedName>
    <definedName name="wrn.2nd._.qtr._.98._.Summary." localSheetId="73" hidden="1">{"2nd Qtr98 Summary",#N/A,FALSE," 2nd qtr 98 summary"}</definedName>
    <definedName name="wrn.2nd._.qtr._.98._.Summary." hidden="1">{"2nd Qtr98 Summary",#N/A,FALSE," 2nd qtr 98 summary"}</definedName>
    <definedName name="wrn.3_CIG." localSheetId="73" hidden="1">{#N/A,#N/A,FALSE,"Cover";#N/A,#N/A,FALSE,"General Assumptions";#N/A,#N/A,FALSE,"Comments CIG";#N/A,#N/A,FALSE,"BS CIG";#N/A,#N/A,FALSE,"P&amp;L CIG";#N/A,#N/A,FALSE,"Cash Flow CIG";#N/A,#N/A,FALSE,"MBR CIG";#N/A,#N/A,FALSE,"Headcount - CIG";#N/A,#N/A,FALSE,"CIG MFG";#N/A,#N/A,FALSE,"CIG Inventory";#N/A,#N/A,FALSE,"Capital CIG"}</definedName>
    <definedName name="wrn.3_CIG." hidden="1">{#N/A,#N/A,FALSE,"Cover";#N/A,#N/A,FALSE,"General Assumptions";#N/A,#N/A,FALSE,"Comments CIG";#N/A,#N/A,FALSE,"BS CIG";#N/A,#N/A,FALSE,"P&amp;L CIG";#N/A,#N/A,FALSE,"Cash Flow CIG";#N/A,#N/A,FALSE,"MBR CIG";#N/A,#N/A,FALSE,"Headcount - CIG";#N/A,#N/A,FALSE,"CIG MFG";#N/A,#N/A,FALSE,"CIG Inventory";#N/A,#N/A,FALSE,"Capital CIG"}</definedName>
    <definedName name="wrn.3_CIG._1" localSheetId="73" hidden="1">{#N/A,#N/A,FALSE,"Cover";#N/A,#N/A,FALSE,"General Assumptions";#N/A,#N/A,FALSE,"Comments CIG";#N/A,#N/A,FALSE,"BS CIG";#N/A,#N/A,FALSE,"P&amp;L CIG";#N/A,#N/A,FALSE,"Cash Flow CIG";#N/A,#N/A,FALSE,"MBR CIG";#N/A,#N/A,FALSE,"Headcount - CIG";#N/A,#N/A,FALSE,"CIG MFG";#N/A,#N/A,FALSE,"CIG Inventory";#N/A,#N/A,FALSE,"Capital CIG"}</definedName>
    <definedName name="wrn.3_CIG._1" hidden="1">{#N/A,#N/A,FALSE,"Cover";#N/A,#N/A,FALSE,"General Assumptions";#N/A,#N/A,FALSE,"Comments CIG";#N/A,#N/A,FALSE,"BS CIG";#N/A,#N/A,FALSE,"P&amp;L CIG";#N/A,#N/A,FALSE,"Cash Flow CIG";#N/A,#N/A,FALSE,"MBR CIG";#N/A,#N/A,FALSE,"Headcount - CIG";#N/A,#N/A,FALSE,"CIG MFG";#N/A,#N/A,FALSE,"CIG Inventory";#N/A,#N/A,FALSE,"Capital CIG"}</definedName>
    <definedName name="wrn.3_CIG._2" localSheetId="73" hidden="1">{#N/A,#N/A,FALSE,"Cover";#N/A,#N/A,FALSE,"General Assumptions";#N/A,#N/A,FALSE,"Comments CIG";#N/A,#N/A,FALSE,"BS CIG";#N/A,#N/A,FALSE,"P&amp;L CIG";#N/A,#N/A,FALSE,"Cash Flow CIG";#N/A,#N/A,FALSE,"MBR CIG";#N/A,#N/A,FALSE,"Headcount - CIG";#N/A,#N/A,FALSE,"CIG MFG";#N/A,#N/A,FALSE,"CIG Inventory";#N/A,#N/A,FALSE,"Capital CIG"}</definedName>
    <definedName name="wrn.3_CIG._2" hidden="1">{#N/A,#N/A,FALSE,"Cover";#N/A,#N/A,FALSE,"General Assumptions";#N/A,#N/A,FALSE,"Comments CIG";#N/A,#N/A,FALSE,"BS CIG";#N/A,#N/A,FALSE,"P&amp;L CIG";#N/A,#N/A,FALSE,"Cash Flow CIG";#N/A,#N/A,FALSE,"MBR CIG";#N/A,#N/A,FALSE,"Headcount - CIG";#N/A,#N/A,FALSE,"CIG MFG";#N/A,#N/A,FALSE,"CIG Inventory";#N/A,#N/A,FALSE,"Capital CIG"}</definedName>
    <definedName name="wrn.3_CIG._3" localSheetId="73" hidden="1">{#N/A,#N/A,FALSE,"Cover";#N/A,#N/A,FALSE,"General Assumptions";#N/A,#N/A,FALSE,"Comments CIG";#N/A,#N/A,FALSE,"BS CIG";#N/A,#N/A,FALSE,"P&amp;L CIG";#N/A,#N/A,FALSE,"Cash Flow CIG";#N/A,#N/A,FALSE,"MBR CIG";#N/A,#N/A,FALSE,"Headcount - CIG";#N/A,#N/A,FALSE,"CIG MFG";#N/A,#N/A,FALSE,"CIG Inventory";#N/A,#N/A,FALSE,"Capital CIG"}</definedName>
    <definedName name="wrn.3_CIG._3" hidden="1">{#N/A,#N/A,FALSE,"Cover";#N/A,#N/A,FALSE,"General Assumptions";#N/A,#N/A,FALSE,"Comments CIG";#N/A,#N/A,FALSE,"BS CIG";#N/A,#N/A,FALSE,"P&amp;L CIG";#N/A,#N/A,FALSE,"Cash Flow CIG";#N/A,#N/A,FALSE,"MBR CIG";#N/A,#N/A,FALSE,"Headcount - CIG";#N/A,#N/A,FALSE,"CIG MFG";#N/A,#N/A,FALSE,"CIG Inventory";#N/A,#N/A,FALSE,"Capital CIG"}</definedName>
    <definedName name="wrn.3_CIG._4" localSheetId="73" hidden="1">{#N/A,#N/A,FALSE,"Cover";#N/A,#N/A,FALSE,"General Assumptions";#N/A,#N/A,FALSE,"Comments CIG";#N/A,#N/A,FALSE,"BS CIG";#N/A,#N/A,FALSE,"P&amp;L CIG";#N/A,#N/A,FALSE,"Cash Flow CIG";#N/A,#N/A,FALSE,"MBR CIG";#N/A,#N/A,FALSE,"Headcount - CIG";#N/A,#N/A,FALSE,"CIG MFG";#N/A,#N/A,FALSE,"CIG Inventory";#N/A,#N/A,FALSE,"Capital CIG"}</definedName>
    <definedName name="wrn.3_CIG._4" hidden="1">{#N/A,#N/A,FALSE,"Cover";#N/A,#N/A,FALSE,"General Assumptions";#N/A,#N/A,FALSE,"Comments CIG";#N/A,#N/A,FALSE,"BS CIG";#N/A,#N/A,FALSE,"P&amp;L CIG";#N/A,#N/A,FALSE,"Cash Flow CIG";#N/A,#N/A,FALSE,"MBR CIG";#N/A,#N/A,FALSE,"Headcount - CIG";#N/A,#N/A,FALSE,"CIG MFG";#N/A,#N/A,FALSE,"CIG Inventory";#N/A,#N/A,FALSE,"Capital CIG"}</definedName>
    <definedName name="wrn.3_CIG._5" localSheetId="73" hidden="1">{#N/A,#N/A,FALSE,"Cover";#N/A,#N/A,FALSE,"General Assumptions";#N/A,#N/A,FALSE,"Comments CIG";#N/A,#N/A,FALSE,"BS CIG";#N/A,#N/A,FALSE,"P&amp;L CIG";#N/A,#N/A,FALSE,"Cash Flow CIG";#N/A,#N/A,FALSE,"MBR CIG";#N/A,#N/A,FALSE,"Headcount - CIG";#N/A,#N/A,FALSE,"CIG MFG";#N/A,#N/A,FALSE,"CIG Inventory";#N/A,#N/A,FALSE,"Capital CIG"}</definedName>
    <definedName name="wrn.3_CIG._5" hidden="1">{#N/A,#N/A,FALSE,"Cover";#N/A,#N/A,FALSE,"General Assumptions";#N/A,#N/A,FALSE,"Comments CIG";#N/A,#N/A,FALSE,"BS CIG";#N/A,#N/A,FALSE,"P&amp;L CIG";#N/A,#N/A,FALSE,"Cash Flow CIG";#N/A,#N/A,FALSE,"MBR CIG";#N/A,#N/A,FALSE,"Headcount - CIG";#N/A,#N/A,FALSE,"CIG MFG";#N/A,#N/A,FALSE,"CIG Inventory";#N/A,#N/A,FALSE,"Capital CIG"}</definedName>
    <definedName name="wrn.3cases." localSheetId="73" hidden="1">{#N/A,"Base",FALSE,"Dividend";#N/A,"Conservative",FALSE,"Dividend";#N/A,"Downside",FALSE,"Dividend"}</definedName>
    <definedName name="wrn.3cases." hidden="1">{#N/A,"Base",FALSE,"Dividend";#N/A,"Conservative",FALSE,"Dividend";#N/A,"Downside",FALSE,"Dividend"}</definedName>
    <definedName name="wrn.4_iDEN."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1"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2"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4"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localSheetId="73"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_iDEN._5" hidden="1">{#N/A,#N/A,FALSE,"Cover";#N/A,#N/A,FALSE,"Comments IDEN";#N/A,#N/A,FALSE,"General Assumptions";#N/A,#N/A,FALSE,"Comments IDEN";#N/A,#N/A,FALSE,"BS IDEN";#N/A,#N/A,FALSE,"P&amp;L IDEN";#N/A,#N/A,FALSE,"Cash Flow IDEN";#N/A,#N/A,FALSE,"MBR IDEN";#N/A,#N/A,FALSE,"Headcount - IDEN";#N/A,#N/A,FALSE,"IDEN MFG";#N/A,#N/A,FALSE,"IDEN Inventory";#N/A,#N/A,FALSE,"Capital iDEN"}</definedName>
    <definedName name="wrn.495BS." localSheetId="73" hidden="1">{#N/A,#N/A,FALSE,"PRO FORMA FINANCIALS"}</definedName>
    <definedName name="wrn.495BS." hidden="1">{#N/A,#N/A,FALSE,"PRO FORMA FINANCIALS"}</definedName>
    <definedName name="wrn.495BSADJUST." localSheetId="73" hidden="1">{#N/A,#N/A,FALSE,"PRO FORMA FINANCIALS"}</definedName>
    <definedName name="wrn.495BSADJUST." hidden="1">{#N/A,#N/A,FALSE,"PRO FORMA FINANCIALS"}</definedName>
    <definedName name="wrn.495IS." localSheetId="73" hidden="1">{#N/A,#N/A,FALSE,"PRO FORMA FINANCIALS"}</definedName>
    <definedName name="wrn.495IS." hidden="1">{#N/A,#N/A,FALSE,"PRO FORMA FINANCIALS"}</definedName>
    <definedName name="wrn.495ISADJUST." localSheetId="73" hidden="1">{#N/A,#N/A,FALSE,"PRO FORMA FINANCIALS"}</definedName>
    <definedName name="wrn.495ISADJUST." hidden="1">{#N/A,#N/A,FALSE,"PRO FORMA FINANCIALS"}</definedName>
    <definedName name="wrn.5._.Year." localSheetId="73" hidden="1">{#N/A,#N/A,FALSE,"Cover";"Bal 1",#N/A,FALSE,"Balance Sheet";"Inc 1",#N/A,FALSE,"Income Statement";"CF 1",#N/A,FALSE,"Cashflow";"Bal 2",#N/A,FALSE,"Balance Sheet";"Inc 2",#N/A,FALSE,"Income Statement";"CF 2",#N/A,FALSE,"Cashflow";"Other 1",#N/A,FALSE,"Additional Info"}</definedName>
    <definedName name="wrn.5._.Year." hidden="1">{#N/A,#N/A,FALSE,"Cover";"Bal 1",#N/A,FALSE,"Balance Sheet";"Inc 1",#N/A,FALSE,"Income Statement";"CF 1",#N/A,FALSE,"Cashflow";"Bal 2",#N/A,FALSE,"Balance Sheet";"Inc 2",#N/A,FALSE,"Income Statement";"CF 2",#N/A,FALSE,"Cashflow";"Other 1",#N/A,FALSE,"Additional Info"}</definedName>
    <definedName name="wrn.5_Total._.Back._.Up." localSheetId="73" hidden="1">{#N/A,#N/A,FALSE,"BACK UP CIG";#N/A,#N/A,FALSE,"BACK UP Balance FDM";#N/A,#N/A,FALSE,"BACK UP ASP nsad";#N/A,#N/A,FALSE,"BACK UP CORPORATE"}</definedName>
    <definedName name="wrn.5_Total._.Back._.Up." hidden="1">{#N/A,#N/A,FALSE,"BACK UP CIG";#N/A,#N/A,FALSE,"BACK UP Balance FDM";#N/A,#N/A,FALSE,"BACK UP ASP nsad";#N/A,#N/A,FALSE,"BACK UP CORPORATE"}</definedName>
    <definedName name="wrn.5_Total._.Back._.Up._1" localSheetId="73" hidden="1">{#N/A,#N/A,FALSE,"BACK UP CIG";#N/A,#N/A,FALSE,"BACK UP Balance FDM";#N/A,#N/A,FALSE,"BACK UP ASP nsad";#N/A,#N/A,FALSE,"BACK UP CORPORATE"}</definedName>
    <definedName name="wrn.5_Total._.Back._.Up._1" hidden="1">{#N/A,#N/A,FALSE,"BACK UP CIG";#N/A,#N/A,FALSE,"BACK UP Balance FDM";#N/A,#N/A,FALSE,"BACK UP ASP nsad";#N/A,#N/A,FALSE,"BACK UP CORPORATE"}</definedName>
    <definedName name="wrn.5_Total._.Back._.Up._2" localSheetId="73" hidden="1">{#N/A,#N/A,FALSE,"BACK UP CIG";#N/A,#N/A,FALSE,"BACK UP Balance FDM";#N/A,#N/A,FALSE,"BACK UP ASP nsad";#N/A,#N/A,FALSE,"BACK UP CORPORATE"}</definedName>
    <definedName name="wrn.5_Total._.Back._.Up._2" hidden="1">{#N/A,#N/A,FALSE,"BACK UP CIG";#N/A,#N/A,FALSE,"BACK UP Balance FDM";#N/A,#N/A,FALSE,"BACK UP ASP nsad";#N/A,#N/A,FALSE,"BACK UP CORPORATE"}</definedName>
    <definedName name="wrn.5_Total._.Back._.Up._3" localSheetId="73" hidden="1">{#N/A,#N/A,FALSE,"BACK UP CIG";#N/A,#N/A,FALSE,"BACK UP Balance FDM";#N/A,#N/A,FALSE,"BACK UP ASP nsad";#N/A,#N/A,FALSE,"BACK UP CORPORATE"}</definedName>
    <definedName name="wrn.5_Total._.Back._.Up._3" hidden="1">{#N/A,#N/A,FALSE,"BACK UP CIG";#N/A,#N/A,FALSE,"BACK UP Balance FDM";#N/A,#N/A,FALSE,"BACK UP ASP nsad";#N/A,#N/A,FALSE,"BACK UP CORPORATE"}</definedName>
    <definedName name="wrn.5_Total._.Back._.Up._4" localSheetId="73" hidden="1">{#N/A,#N/A,FALSE,"BACK UP CIG";#N/A,#N/A,FALSE,"BACK UP Balance FDM";#N/A,#N/A,FALSE,"BACK UP ASP nsad";#N/A,#N/A,FALSE,"BACK UP CORPORATE"}</definedName>
    <definedName name="wrn.5_Total._.Back._.Up._4" hidden="1">{#N/A,#N/A,FALSE,"BACK UP CIG";#N/A,#N/A,FALSE,"BACK UP Balance FDM";#N/A,#N/A,FALSE,"BACK UP ASP nsad";#N/A,#N/A,FALSE,"BACK UP CORPORATE"}</definedName>
    <definedName name="wrn.5_Total._.Back._.Up._5" localSheetId="73" hidden="1">{#N/A,#N/A,FALSE,"BACK UP CIG";#N/A,#N/A,FALSE,"BACK UP Balance FDM";#N/A,#N/A,FALSE,"BACK UP ASP nsad";#N/A,#N/A,FALSE,"BACK UP CORPORATE"}</definedName>
    <definedName name="wrn.5_Total._.Back._.Up._5" hidden="1">{#N/A,#N/A,FALSE,"BACK UP CIG";#N/A,#N/A,FALSE,"BACK UP Balance FDM";#N/A,#N/A,FALSE,"BACK UP ASP nsad";#N/A,#N/A,FALSE,"BACK UP CORPORATE"}</definedName>
    <definedName name="wrn.50._.50." localSheetId="73" hidden="1">{"assumption 50 50",#N/A,TRUE,"Merger";"has gets cash",#N/A,TRUE,"Merger";"accretion dilution",#N/A,TRUE,"Merger";"comparison credit stats",#N/A,TRUE,"Merger";"pf credit stats",#N/A,TRUE,"Merger";"pf sheets",#N/A,TRUE,"Merger"}</definedName>
    <definedName name="wrn.50._.50." hidden="1">{"assumption 50 50",#N/A,TRUE,"Merger";"has gets cash",#N/A,TRUE,"Merger";"accretion dilution",#N/A,TRUE,"Merger";"comparison credit stats",#N/A,TRUE,"Merger";"pf credit stats",#N/A,TRUE,"Merger";"pf sheets",#N/A,TRUE,"Merger"}</definedName>
    <definedName name="wrn.7._.year." localSheetId="73" hidden="1">{#N/A,#N/A,FALSE,"Summary";#N/A,#N/A,FALSE,"Portfolio Analysis (7)";#N/A,#N/A,FALSE,"Portfolio Return Breakdown (7)";#N/A,#N/A,FALSE,"The Johnston Building (7)";#N/A,#N/A,FALSE,"129 W.Trade (7)";#N/A,#N/A,FALSE,"Midtown Plaza (7)"}</definedName>
    <definedName name="wrn.7._.year." hidden="1">{#N/A,#N/A,FALSE,"Summary";#N/A,#N/A,FALSE,"Portfolio Analysis (7)";#N/A,#N/A,FALSE,"Portfolio Return Breakdown (7)";#N/A,#N/A,FALSE,"The Johnston Building (7)";#N/A,#N/A,FALSE,"129 W.Trade (7)";#N/A,#N/A,FALSE,"Midtown Plaza (7)"}</definedName>
    <definedName name="wrn.730." localSheetId="73" hidden="1">{#N/A,#N/A,FALSE,"REPORT"}</definedName>
    <definedName name="wrn.730." hidden="1">{#N/A,#N/A,FALSE,"REPORT"}</definedName>
    <definedName name="wrn.731" localSheetId="73" hidden="1">{#N/A,#N/A,FALSE,"REPORT"}</definedName>
    <definedName name="wrn.731" hidden="1">{#N/A,#N/A,FALSE,"REPORT"}</definedName>
    <definedName name="wrn.750." localSheetId="73" hidden="1">{#N/A,#N/A,FALSE,"REPORT"}</definedName>
    <definedName name="wrn.750." hidden="1">{#N/A,#N/A,FALSE,"REPORT"}</definedName>
    <definedName name="wrn.7501" localSheetId="73" hidden="1">{#N/A,#N/A,FALSE,"REPORT"}</definedName>
    <definedName name="wrn.7501" hidden="1">{#N/A,#N/A,FALSE,"REPORT"}</definedName>
    <definedName name="wrn.760.16." localSheetId="73" hidden="1">{#N/A,#N/A,FALSE,"REPORT"}</definedName>
    <definedName name="wrn.760.16." hidden="1">{#N/A,#N/A,FALSE,"REPORT"}</definedName>
    <definedName name="wrn.7900" localSheetId="73" hidden="1">{#N/A,#N/A,FALSE,"REPORT"}</definedName>
    <definedName name="wrn.7900" hidden="1">{#N/A,#N/A,FALSE,"REPORT"}</definedName>
    <definedName name="wrn.905" localSheetId="73" hidden="1">{#N/A,#N/A,FALSE,"REPORT"}</definedName>
    <definedName name="wrn.905" hidden="1">{#N/A,#N/A,FALSE,"REPORT"}</definedName>
    <definedName name="wrn.96판매." localSheetId="73" hidden="1">{#N/A,#N/A,FALSE,"96배경";#N/A,#N/A,FALSE,"표지";#N/A,#N/A,FALSE,"시장현황";#N/A,#N/A,FALSE,"실적계획";#N/A,#N/A,FALSE,"시약판매";#N/A,#N/A,FALSE,"원료의약품";#N/A,#N/A,FALSE,"표면처리";#N/A,#N/A,FALSE,"1월";#N/A,#N/A,FALSE,"2월";#N/A,#N/A,FALSE,"3월";#N/A,#N/A,FALSE,"4월";#N/A,#N/A,FALSE,"5월";#N/A,#N/A,FALSE,"6월";#N/A,#N/A,FALSE,"7월";#N/A,#N/A,FALSE,"8월";#N/A,#N/A,FALSE,"9월";#N/A,#N/A,FALSE,"10월";#N/A,#N/A,FALSE,"11월";#N/A,#N/A,FALSE,"12월"}</definedName>
    <definedName name="wrn.96판매." hidden="1">{#N/A,#N/A,FALSE,"96배경";#N/A,#N/A,FALSE,"표지";#N/A,#N/A,FALSE,"시장현황";#N/A,#N/A,FALSE,"실적계획";#N/A,#N/A,FALSE,"시약판매";#N/A,#N/A,FALSE,"원료의약품";#N/A,#N/A,FALSE,"표면처리";#N/A,#N/A,FALSE,"1월";#N/A,#N/A,FALSE,"2월";#N/A,#N/A,FALSE,"3월";#N/A,#N/A,FALSE,"4월";#N/A,#N/A,FALSE,"5월";#N/A,#N/A,FALSE,"6월";#N/A,#N/A,FALSE,"7월";#N/A,#N/A,FALSE,"8월";#N/A,#N/A,FALSE,"9월";#N/A,#N/A,FALSE,"10월";#N/A,#N/A,FALSE,"11월";#N/A,#N/A,FALSE,"12월"}</definedName>
    <definedName name="wrn.99999" localSheetId="73" hidden="1">{#N/A,#N/A,FALSE,"REPORT"}</definedName>
    <definedName name="wrn.99999" hidden="1">{#N/A,#N/A,FALSE,"REPORT"}</definedName>
    <definedName name="wrn.99AdjBill." localSheetId="73"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2" localSheetId="73"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99AdjBill2" hidden="1">{#N/A,#N/A,FALSE,"CAM Spreadsheet-A";#N/A,#N/A,FALSE,"CAM Expenses";#N/A,#N/A,FALSE,"Roof Repairs";#N/A,#N/A,FALSE,"WtdAvgSum-G";#N/A,#N/A,FALSE,"Weighted Averag";#N/A,#N/A,FALSE,"Pool 2A";#N/A,#N/A,FALSE,"Pool 2B";#N/A,#N/A,FALSE,"Pool 3B";#N/A,#N/A,FALSE,"Pool 4B";#N/A,#N/A,FALSE,"Pool 1C";#N/A,#N/A,FALSE,"Pool 2C";#N/A,#N/A,FALSE,"Pool 5C";#N/A,#N/A,FALSE,"Radio Shack";#N/A,#N/A,FALSE,"Gottschalks"}</definedName>
    <definedName name="wrn.A." localSheetId="73" hidden="1">{#N/A,#N/A,FALSE,"Pumps 1";#N/A,#N/A,FALSE,"Pumps 2";#N/A,#N/A,FALSE,"Pumps 3";#N/A,#N/A,FALSE,"Pumps 4";#N/A,#N/A,FALSE,"Pumps 5";#N/A,#N/A,FALSE,"Pumps 6"}</definedName>
    <definedName name="wrn.A." hidden="1">{#N/A,#N/A,FALSE,"Pumps 1";#N/A,#N/A,FALSE,"Pumps 2";#N/A,#N/A,FALSE,"Pumps 3";#N/A,#N/A,FALSE,"Pumps 4";#N/A,#N/A,FALSE,"Pumps 5";#N/A,#N/A,FALSE,"Pumps 6"}</definedName>
    <definedName name="wrn.A_VALUATION." localSheetId="73"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aa" localSheetId="73" hidden="1">{#N/A,#N/A,FALSE,"Pharm";#N/A,#N/A,FALSE,"WWCM"}</definedName>
    <definedName name="wrn.aaa" hidden="1">{#N/A,#N/A,FALSE,"Pharm";#N/A,#N/A,FALSE,"WWCM"}</definedName>
    <definedName name="wrn.aaaaaaa" localSheetId="73" hidden="1">{#N/A,#N/A,FALSE,"Pharm";#N/A,#N/A,FALSE,"WWCM"}</definedName>
    <definedName name="wrn.aaaaaaa" hidden="1">{#N/A,#N/A,FALSE,"Pharm";#N/A,#N/A,FALSE,"WWCM"}</definedName>
    <definedName name="wrn.Accounts." localSheetId="73" hidden="1">{"turnover",#N/A,FALSE;"profits",#N/A,FALSE;"cash",#N/A,FALSE}</definedName>
    <definedName name="wrn.Accounts." hidden="1">{"turnover",#N/A,FALSE;"profits",#N/A,FALSE;"cash",#N/A,FALSE}</definedName>
    <definedName name="wrn.Accr_Dil." localSheetId="73" hidden="1">{#N/A,#N/A,FALSE,"Debt Accr";#N/A,#N/A,FALSE,"Stock Accr";#N/A,#N/A,FALSE,"Debt Stock Accr"}</definedName>
    <definedName name="wrn.Accr_Dil." hidden="1">{#N/A,#N/A,FALSE,"Debt Accr";#N/A,#N/A,FALSE,"Stock Accr";#N/A,#N/A,FALSE,"Debt Stock Accr"}</definedName>
    <definedName name="wrn.Accretion." localSheetId="73" hidden="1">{"Accretion",#N/A,FALSE,"Assum"}</definedName>
    <definedName name="wrn.Accretion." hidden="1">{"Accretion",#N/A,FALSE,"Assum"}</definedName>
    <definedName name="wrn.ACE1." localSheetId="73" hidden="1">{"ACE1",#N/A,FALSE,"NAVYI"}</definedName>
    <definedName name="wrn.ACE1." hidden="1">{"ACE1",#N/A,FALSE,"NAVYI"}</definedName>
    <definedName name="wrn.ACE2." localSheetId="73" hidden="1">{"ACE2",#N/A,FALSE,"NAVYI"}</definedName>
    <definedName name="wrn.ACE2." hidden="1">{"ACE2",#N/A,FALSE,"NAVYI"}</definedName>
    <definedName name="wrn.ACE3." localSheetId="73" hidden="1">{"ACE3",#N/A,FALSE,"NAVYI"}</definedName>
    <definedName name="wrn.ACE3." hidden="1">{"ACE3",#N/A,FALSE,"NAVYI"}</definedName>
    <definedName name="wrn.ACEADDIT1." localSheetId="73" hidden="1">{"ACEADDIT1",#N/A,FALSE,"NAVYI"}</definedName>
    <definedName name="wrn.ACEADDIT1." hidden="1">{"ACEADDIT1",#N/A,FALSE,"NAVYI"}</definedName>
    <definedName name="wrn.ACEADDIT2." localSheetId="73" hidden="1">{"ACEADDIT2",#N/A,FALSE,"NAVYI"}</definedName>
    <definedName name="wrn.ACEADDIT2." hidden="1">{"ACEADDIT2",#N/A,FALSE,"NAVYI"}</definedName>
    <definedName name="wrn.ACEADDIT3." localSheetId="73" hidden="1">{"ACEADDIT3",#N/A,FALSE,"NAVYI"}</definedName>
    <definedName name="wrn.ACEADDIT3." hidden="1">{"ACEADDIT3",#N/A,FALSE,"NAVYI"}</definedName>
    <definedName name="wrn.ACEALL." localSheetId="73" hidden="1">{"ACE1",#N/A,FALSE,"NAVYI";"ACE2",#N/A,FALSE,"NAVYI";"ACE3",#N/A,FALSE,"NAVYI";"ACEADDIT1",#N/A,FALSE,"NAVYI";"ACEADDIT2",#N/A,FALSE,"NAVYI";"ACEADDIT3",#N/A,FALSE,"NAVYI"}</definedName>
    <definedName name="wrn.ACEALL." hidden="1">{"ACE1",#N/A,FALSE,"NAVYI";"ACE2",#N/A,FALSE,"NAVYI";"ACE3",#N/A,FALSE,"NAVYI";"ACEADDIT1",#N/A,FALSE,"NAVYI";"ACEADDIT2",#N/A,FALSE,"NAVYI";"ACEADDIT3",#N/A,FALSE,"NAVYI"}</definedName>
    <definedName name="wrn.AcqState." localSheetId="73" hidden="1">{#N/A,#N/A,TRUE,"Acq-Ass";#N/A,#N/A,TRUE,"Acq-IS";#N/A,#N/A,TRUE,"Acq-BS";#N/A,#N/A,TRUE,"Acq-CF"}</definedName>
    <definedName name="wrn.AcqState." hidden="1">{#N/A,#N/A,TRUE,"Acq-Ass";#N/A,#N/A,TRUE,"Acq-IS";#N/A,#N/A,TRUE,"Acq-BS";#N/A,#N/A,TRUE,"Acq-CF"}</definedName>
    <definedName name="wrn.Acquiror." localSheetId="73" hidden="1">{#N/A,#N/A,TRUE,"Acq-Ass";#N/A,#N/A,TRUE,"Acq-IS";#N/A,#N/A,TRUE,"Acq-BS";#N/A,#N/A,TRUE,"Acq-CF";#N/A,#N/A,TRUE,"Acq-Proj";#N/A,#N/A,TRUE,"Acq-CapEx";#N/A,#N/A,TRUE,"Acq-Debt";#N/A,#N/A,TRUE,"Acq-Int";#N/A,#N/A,TRUE,"Acq-BD";#N/A,#N/A,TRUE,"Acq-TD";#N/A,#N/A,TRUE,"Acq-Taxes";#N/A,#N/A,TRUE,"Acq-Credit";#N/A,#N/A,TRUE,"Acq-Val";#N/A,#N/A,TRUE,"Acq-Mult Val"}</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sition_matrix." localSheetId="73" hidden="1">{"Acq_matrix",#N/A,FALSE,"Acquisition Matrix"}</definedName>
    <definedName name="wrn.Acquisition_matrix." hidden="1">{"Acq_matrix",#N/A,FALSE,"Acquisition Matrix"}</definedName>
    <definedName name="wrn.AcqVal." localSheetId="73" hidden="1">{#N/A,#N/A,FALSE,"Acq-Val";#N/A,#N/A,FALSE,"Acq-Mult Val"}</definedName>
    <definedName name="wrn.AcqVal." hidden="1">{#N/A,#N/A,FALSE,"Acq-Val";#N/A,#N/A,FALSE,"Acq-Mult Val"}</definedName>
    <definedName name="wrn.actual"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_2"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wrn.Actuals." localSheetId="73" hidden="1">{"GLA Actual",#N/A,FALSE,"GLA Input";"GLB Actual",#N/A,FALSE,"GLB Input";"GGM Actual",#N/A,FALSE,"GGM Input";"SurFin Actual",#N/A,FALSE,"SurFin Input";"CBC Actual",#N/A,FALSE,"CBC Input";"DTVI Actual",#N/A,FALSE,"DTVI Input";"Elim Actual",#N/A,FALSE,"Elim Input";"Other Actual",#N/A,FALSE,"Other Input"}</definedName>
    <definedName name="wrn.Actuals." hidden="1">{"GLA Actual",#N/A,FALSE,"GLA Input";"GLB Actual",#N/A,FALSE,"GLB Input";"GGM Actual",#N/A,FALSE,"GGM Input";"SurFin Actual",#N/A,FALSE,"SurFin Input";"CBC Actual",#N/A,FALSE,"CBC Input";"DTVI Actual",#N/A,FALSE,"DTVI Input";"Elim Actual",#N/A,FALSE,"Elim Input";"Other Actual",#N/A,FALSE,"Other Input"}</definedName>
    <definedName name="wrn.adj95." localSheetId="73" hidden="1">{"adj95mult",#N/A,FALSE,"COMPCO";"adj95est",#N/A,FALSE,"COMPCO"}</definedName>
    <definedName name="wrn.adj95." hidden="1">{"adj95mult",#N/A,FALSE,"COMPCO";"adj95est",#N/A,FALSE,"COMPCO"}</definedName>
    <definedName name="wrn.Admin._.Finance._.Fiscal._.Years." localSheetId="73" hidden="1">{"Jan thru June 1998",#N/A,FALSE,"Admin";"fiscal 1999",#N/A,FALSE,"Admin";"fiscal 2000",#N/A,FALSE,"Admin"}</definedName>
    <definedName name="wrn.Admin._.Finance._.Fiscal._.Years." hidden="1">{"Jan thru June 1998",#N/A,FALSE,"Admin";"fiscal 1999",#N/A,FALSE,"Admin";"fiscal 2000",#N/A,FALSE,"Admin"}</definedName>
    <definedName name="wrn.Admin._.Schedules." localSheetId="73" hidden="1">{#N/A,#N/A,TRUE,"Corp";#N/A,#N/A,TRUE,"Direct";#N/A,#N/A,TRUE,"Allocations"}</definedName>
    <definedName name="wrn.Admin._.Schedules." hidden="1">{#N/A,#N/A,TRUE,"Corp";#N/A,#N/A,TRUE,"Direct";#N/A,#N/A,TRUE,"Allocations"}</definedName>
    <definedName name="wrn.AFI._.QUARTERLY._.REPORT." localSheetId="73" hidden="1">{#N/A,#N/A,TRUE,"TITLE";#N/A,#N/A,TRUE,"SCH 1";#N/A,#N/A,TRUE,"SCH 2";#N/A,#N/A,TRUE,"SCH 3";#N/A,#N/A,TRUE,"SCH3(A)"}</definedName>
    <definedName name="wrn.AFI._.QUARTERLY._.REPORT." hidden="1">{#N/A,#N/A,TRUE,"TITLE";#N/A,#N/A,TRUE,"SCH 1";#N/A,#N/A,TRUE,"SCH 2";#N/A,#N/A,TRUE,"SCH 3";#N/A,#N/A,TRUE,"SCH3(A)"}</definedName>
    <definedName name="wrn.Agina._.and._.Trend._.Analysis.a" localSheetId="73" hidden="1">{#N/A,#N/A,FALSE,"Aging Summary";#N/A,#N/A,FALSE,"Ratio Analysis";#N/A,#N/A,FALSE,"Test 120 Day Accts";#N/A,#N/A,FALSE,"Tickmarks"}</definedName>
    <definedName name="wrn.Agina._.and._.Trend._.Analysis.a"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73"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73"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73"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7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73"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6" localSheetId="73" hidden="1">{#N/A,#N/A,FALSE,"Aging Summary";#N/A,#N/A,FALSE,"Ratio Analysis";#N/A,#N/A,FALSE,"Test 120 Day Accts";#N/A,#N/A,FALSE,"Tickmarks"}</definedName>
    <definedName name="wrn.Aging._.and._.Trend._.Analysis._6" hidden="1">{#N/A,#N/A,FALSE,"Aging Summary";#N/A,#N/A,FALSE,"Ratio Analysis";#N/A,#N/A,FALSE,"Test 120 Day Accts";#N/A,#N/A,FALSE,"Tickmarks"}</definedName>
    <definedName name="wrn.Aging._.and._.Trend._Analysis1." localSheetId="73"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_.and_.Trend._.Analysis._4" localSheetId="73"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 localSheetId="7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N._.MODELS." localSheetId="73"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hfstep." localSheetId="73" hidden="1">{#N/A,#N/A,TRUE,"AHFSTEP"}</definedName>
    <definedName name="wrn.ahfstep." hidden="1">{#N/A,#N/A,TRUE,"AHFSTEP"}</definedName>
    <definedName name="wrn.AHFYLD." localSheetId="73" hidden="1">{#N/A,#N/A,FALSE,"AHF"}</definedName>
    <definedName name="wrn.AHFYLD." hidden="1">{#N/A,#N/A,FALSE,"AHF"}</definedName>
    <definedName name="wrn.AJUSTADO." localSheetId="73" hidden="1">{#N/A,#N/A,FALSE,"balanc_ajus";#N/A,#N/A,FALSE,"G&amp;pAJUS";#N/A,#N/A,FALSE,"patr_ajus";#N/A,#N/A,FALSE,"fluj_ajus"}</definedName>
    <definedName name="wrn.AJUSTADO." hidden="1">{#N/A,#N/A,FALSE,"balanc_ajus";#N/A,#N/A,FALSE,"G&amp;pAJUS";#N/A,#N/A,FALSE,"patr_ajus";#N/A,#N/A,FALSE,"fluj_ajus"}</definedName>
    <definedName name="wrn.ajustados." localSheetId="73" hidden="1">{#N/A,#N/A,FALSE,"balanc_ajus";#N/A,#N/A,FALSE,"G&amp;pAJUS";#N/A,#N/A,FALSE,"patr_ajus";#N/A,#N/A,FALSE,"fluj_ajus"}</definedName>
    <definedName name="wrn.ajustados." hidden="1">{#N/A,#N/A,FALSE,"balanc_ajus";#N/A,#N/A,FALSE,"G&amp;pAJUS";#N/A,#N/A,FALSE,"patr_ajus";#N/A,#N/A,FALSE,"fluj_ajus"}</definedName>
    <definedName name="wrn.ALAN." localSheetId="73" hidden="1">{"CREDIT STATISTICS",#N/A,FALSE,"STATS";"CF_AND_IS",#N/A,FALSE,"PLAN";"DEBT SCHEDULE",#N/A,FALSE,"PLAN";"SUBSCRIBERS",#N/A,FALSE,"PLAN";"DETAIL_REV",#N/A,FALSE,"PLAN";"DETAIL_EXPENSE",#N/A,FALSE,"PLAN";"SALES_AND EXP_DRIVERS",#N/A,FALSE,"PLAN";"FIXED ASSETS",#N/A,FALSE,"PLAN";"DEPRECIATION SCHEDULE",#N/A,FALSE,"PLAN"}</definedName>
    <definedName name="wrn.ALAN." hidden="1">{"CREDIT STATISTICS",#N/A,FALSE,"STATS";"CF_AND_IS",#N/A,FALSE,"PLAN";"DEBT SCHEDULE",#N/A,FALSE,"PLAN";"SUBSCRIBERS",#N/A,FALSE,"PLAN";"DETAIL_REV",#N/A,FALSE,"PLAN";"DETAIL_EXPENSE",#N/A,FALSE,"PLAN";"SALES_AND EXP_DRIVERS",#N/A,FALSE,"PLAN";"FIXED ASSETS",#N/A,FALSE,"PLAN";"DEPRECIATION SCHEDULE",#N/A,FALSE,"PLAN"}</definedName>
    <definedName name="wrn.ALL." localSheetId="73" hidden="1">{#N/A,#N/A,FALSE,"Summary";#N/A,#N/A,FALSE,"Inc Statemt. (2)";#N/A,#N/A,FALSE,"AVP";#N/A,#N/A,FALSE,"Contribution";#N/A,#N/A,FALSE,"DCF_sens_variance";#N/A,#N/A,FALSE,"DCF_GS_NP";#N/A,#N/A,FALSE,"MP";#N/A,#N/A,FALSE,"Sheet1"}</definedName>
    <definedName name="wrn.ALL." hidden="1">{#N/A,#N/A,FALSE,"Summary";#N/A,#N/A,FALSE,"Inc Statemt. (2)";#N/A,#N/A,FALSE,"AVP";#N/A,#N/A,FALSE,"Contribution";#N/A,#N/A,FALSE,"DCF_sens_variance";#N/A,#N/A,FALSE,"DCF_GS_NP";#N/A,#N/A,FALSE,"MP";#N/A,#N/A,FALSE,"Sheet1"}</definedName>
    <definedName name="wrn.all._.comps." localSheetId="73" hidden="1">{"equity comps",#N/A,FALSE,"CS Comps";"equity comps",#N/A,FALSE,"PS Comps";"equity comps",#N/A,FALSE,"GIC_Comps";"equity comps",#N/A,FALSE,"GIC2_Comps";"debt comps",#N/A,FALSE,"CS Comps";"debt comps",#N/A,FALSE,"PS Comps";"debt comps",#N/A,FALSE,"GIC_Comps";"debt comps",#N/A,FALSE,"GIC2_Comps"}</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Exhibits." localSheetId="73"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Exhibits." hidden="1">{"Base",#N/A,FALSE,"DCF Calculation - Scenario 1";"Dollar",#N/A,FALSE,"Consolidated - Scenario 1";"CS",#N/A,FALSE,"Consolidated - Scenario 1";"Base",#N/A,FALSE,"New Facilities - Scenario 1";"Inc Stmt Dollar",#N/A,FALSE,"Houston Central";"Inc Stmt CS",#N/A,FALSE,"Houston Central";"Inc Stmt Dollar",#N/A,FALSE,"Victoria";"Inc Stmt CS",#N/A,FALSE,"Victoria";"Inc Stmt Dollar",#N/A,FALSE,"Denver";"Inc Stmt CS",#N/A,FALSE,"Denver";"Inc Stmt Dollar",#N/A,FALSE,"Amarillo";"Inc Stmt CS",#N/A,FALSE,"Amarillo";"Inc Stmt Dollar",#N/A,FALSE,"Kokomo";"Inc Stmt CS",#N/A,FALSE,"Kokomo";"Inc Stmt Dollar",#N/A,FALSE,"San Angelo";"Inc Stmt CS",#N/A,FALSE,"San Angelo";"Inc Stmt Dollar",#N/A,FALSE,"Mandan";"Inc Stmt CS",#N/A,FALSE,"Mandan";"Inc Stmt Dollar",#N/A,FALSE,"Fargo";"Inc Stmt CS",#N/A,FALSE,"Fargo";"Inc Stmt Dollar",#N/A,FALSE,"Lima";"Inc Stmt CS",#N/A,FALSE,"Lima";"Inc Stmt Dollar",#N/A,FALSE,"Mansfield";"Inc Stmt CS",#N/A,FALSE,"Mansfield";"Inc Stmt Dollar",#N/A,FALSE,"Detroit";"Inc Stmt CS",#N/A,FALSE,"Detroit";"Inc Stmt Dollar",#N/A,FALSE,"Harrisburg";"Inc Stmt CS",#N/A,FALSE,"Harrisburg";"Inc Stmt Dollar",#N/A,FALSE,"Savannah";"Inc Stmt CS",#N/A,FALSE,"Savannah";"Inc Stmt Dollar",#N/A,FALSE,"Easton";"Inc Stmt CS",#N/A,FALSE,"Easton"}</definedName>
    <definedName name="wrn.All._.Financials." localSheetId="73" hidden="1">{#N/A,#N/A,TRUE,"Assumptions";#N/A,#N/A,TRUE,"Op Projection";#N/A,#N/A,TRUE,"Capital";#N/A,#N/A,TRUE,"Income";#N/A,#N/A,TRUE,"Balance";#N/A,#N/A,TRUE,"Sources&amp;Uses"}</definedName>
    <definedName name="wrn.All._.Financials." hidden="1">{#N/A,#N/A,TRUE,"Assumptions";#N/A,#N/A,TRUE,"Op Projection";#N/A,#N/A,TRUE,"Capital";#N/A,#N/A,TRUE,"Income";#N/A,#N/A,TRUE,"Balance";#N/A,#N/A,TRUE,"Sources&amp;Uses"}</definedName>
    <definedName name="wrn.All._.First._.Pass._.Schedules." localSheetId="73"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First._.Pass._.Schedules." hidden="1">{#N/A,#N/A,FALSE,"Assumptions";#N/A,#N/A,FALSE,"Inc Stmt";#N/A,#N/A,FALSE,"Stats";#N/A,#N/A,FALSE,"Existing Business";#N/A,#N/A,FALSE,"New Business";#N/A,#N/A,FALSE,"Labor";#N/A,#N/A,FALSE,"Vehicles";#N/A,#N/A,FALSE,"Facilities";#N/A,#N/A,FALSE,"Indirect Costs";#N/A,#N/A,FALSE,"Capital";#N/A,#N/A,FALSE,"CABR Form";#N/A,#N/A,FALSE,"Corp Costs";#N/A,#N/A,FALSE,"YTD Upload"}</definedName>
    <definedName name="wrn.ALL._.FS._.BS." localSheetId="73" hidden="1">{"BS_YEARLY",#N/A,FALSE,"BS";"BS_Y1",#N/A,FALSE,"BS";"BS_Y2",#N/A,FALSE,"BS";"BS_Y3",#N/A,FALSE,"BS";"BS_Y4",#N/A,FALSE,"BS";"BS_Y5",#N/A,FALSE,"BS";"BS_Y6",#N/A,FALSE,"BS"}</definedName>
    <definedName name="wrn.ALL._.FS._.BS." hidden="1">{"BS_YEARLY",#N/A,FALSE,"BS";"BS_Y1",#N/A,FALSE,"BS";"BS_Y2",#N/A,FALSE,"BS";"BS_Y3",#N/A,FALSE,"BS";"BS_Y4",#N/A,FALSE,"BS";"BS_Y5",#N/A,FALSE,"BS";"BS_Y6",#N/A,FALSE,"BS"}</definedName>
    <definedName name="wrn.ALL._.FS._.CF." localSheetId="73" hidden="1">{"CF_YEARLY",#N/A,FALSE,"CF";"CF_Y1",#N/A,FALSE,"CF";"CF_Y2",#N/A,FALSE,"CF";"CF_Y3",#N/A,FALSE,"CF";"CF_Y4",#N/A,FALSE,"CF";"CF_Y5",#N/A,FALSE,"CF";"CF_Y6",#N/A,FALSE,"CF"}</definedName>
    <definedName name="wrn.ALL._.FS._.CF." hidden="1">{"CF_YEARLY",#N/A,FALSE,"CF";"CF_Y1",#N/A,FALSE,"CF";"CF_Y2",#N/A,FALSE,"CF";"CF_Y3",#N/A,FALSE,"CF";"CF_Y4",#N/A,FALSE,"CF";"CF_Y5",#N/A,FALSE,"CF";"CF_Y6",#N/A,FALSE,"CF"}</definedName>
    <definedName name="wrn.ALL._.FS._.PL." localSheetId="73" hidden="1">{"PL_YEARLY",#N/A,FALSE,"PL";"PL_Y1",#N/A,FALSE,"PL";"PL_Y2",#N/A,FALSE,"PL";"PL_Y3",#N/A,FALSE,"PL";"PL_Y4",#N/A,FALSE,"PL";"PL_Y5",#N/A,FALSE,"PL";"PL_Y6",#N/A,FALSE,"PL"}</definedName>
    <definedName name="wrn.ALL._.FS._.PL." hidden="1">{"PL_YEARLY",#N/A,FALSE,"PL";"PL_Y1",#N/A,FALSE,"PL";"PL_Y2",#N/A,FALSE,"PL";"PL_Y3",#N/A,FALSE,"PL";"PL_Y4",#N/A,FALSE,"PL";"PL_Y5",#N/A,FALSE,"PL";"PL_Y6",#N/A,FALSE,"PL"}</definedName>
    <definedName name="wrn.all._.gulp._.sheets." localSheetId="73"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input." localSheetId="7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localSheetId="7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chedules." localSheetId="73"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chedules._1" localSheetId="73" hidden="1">{#N/A,#N/A,FALSE,"Static Proforma";#N/A,#N/A,FALSE,"Bldg Dev DCF";#N/A,#N/A,FALSE,"Land Sales DCF"}</definedName>
    <definedName name="wrn.All._.Schedules._1" hidden="1">{#N/A,#N/A,FALSE,"Static Proforma";#N/A,#N/A,FALSE,"Bldg Dev DCF";#N/A,#N/A,FALSE,"Land Sales DCF"}</definedName>
    <definedName name="wrn.All._.Sheets." localSheetId="73" hidden="1">{#N/A,#N/A,TRUE,"Blank";#N/A,#N/A,TRUE,"Report - Portrait";#N/A,#N/A,TRUE,"Report - Landscape";#N/A,#N/A,TRUE,"FAS87 Results"}</definedName>
    <definedName name="wrn.All._.Sheets." hidden="1">{#N/A,#N/A,TRUE,"Blank";#N/A,#N/A,TRUE,"Report - Portrait";#N/A,#N/A,TRUE,"Report - Landscape";#N/A,#N/A,TRUE,"FAS87 Results"}</definedName>
    <definedName name="wrn.ALL._.STATEMENTS." localSheetId="73" hidden="1">{"BALANCE SHEET",#N/A,FALSE,"Balance Sheet";"INCOME STATEMENT",#N/A,FALSE,"Income Statement";"STMT OF CASH FLOWS",#N/A,FALSE,"Cash Flows Indirect";"PARTNERS CAPITAL STMT",#N/A,FALSE,"Partners Capital"}</definedName>
    <definedName name="wrn.ALL._.STATEMENTS." hidden="1">{"BALANCE SHEET",#N/A,FALSE,"Balance Sheet";"INCOME STATEMENT",#N/A,FALSE,"Income Statement";"STMT OF CASH FLOWS",#N/A,FALSE,"Cash Flows Indirect";"PARTNERS CAPITAL STMT",#N/A,FALSE,"Partners Capital"}</definedName>
    <definedName name="wrn.All._.Tables._.Base._.Case." localSheetId="73" hidden="1">{"Main Tables","Base Case",TRUE,"Financials";"Main Tables",#N/A,TRUE,"Capital"}</definedName>
    <definedName name="wrn.All._.Tables._.Base._.Case." hidden="1">{"Main Tables","Base Case",TRUE,"Financials";"Main Tables",#N/A,TRUE,"Capital"}</definedName>
    <definedName name="wrn.All._.Worksheets."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2" localSheetId="7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_Models." localSheetId="73"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Package." localSheetId="73"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Package." hidden="1">{#N/A,#N/A,FALSE,"Comments PCS";#N/A,#N/A,FALSE,"Comments CIG";#N/A,#N/A,FALSE,"Comments IDEN";#N/A,#N/A,FALSE,"BS PCS";#N/A,#N/A,FALSE,"BS CIG";#N/A,#N/A,FALSE,"BS IDEN";#N/A,#N/A,FALSE,"BS TOTAL";#N/A,#N/A,FALSE,"P&amp;L PCS";#N/A,#N/A,FALSE,"P&amp;L CIG";#N/A,#N/A,FALSE,"P&amp;L FWT";#N/A,#N/A,FALSE,"P&amp;L IDEN";#N/A,#N/A,FALSE,"P&amp;L TOTAL";#N/A,#N/A,FALSE,"Cash Flow PCS";#N/A,#N/A,FALSE,"Cash Flow CIG";#N/A,#N/A,FALSE,"Cash Flow IDEN";#N/A,#N/A,FALSE,"Cash Flow Total";#N/A,#N/A,FALSE,"MBR PCS";#N/A,#N/A,FALSE,"MBR CIG";#N/A,#N/A,FALSE,"MBR iDEN";#N/A,#N/A,FALSE,"MBR_FWT";#N/A,#N/A,FALSE,"MBR TOTAL";#N/A,#N/A,FALSE,"Headcount PCS";#N/A,#N/A,FALSE,"Headcount CIG";#N/A,#N/A,FALSE,"Headcount iDEN";#N/A,#N/A,FALSE,"Headcount Total";#N/A,#N/A,FALSE,"FAB UN CSG ";#N/A,#N/A,FALSE,"FAB UN PPG";#N/A,#N/A,FALSE,"FAB UN CIG";#N/A,#N/A,FALSE,"FAB UN IDEN";#N/A,#N/A,FALSE,"FAB UN FWT";#N/A,#N/A,FALSE,"CSS MFG";#N/A,#N/A,FALSE,"CSS Distr";#N/A,#N/A,FALSE,"CSG 6-Up Charts";#N/A,#N/A,FALSE,"CIG MFG";#N/A,#N/A,FALSE,"IDEN MFG";#N/A,#N/A,FALSE,"IDEN 6-Up Charts  ";#N/A,#N/A,FALSE,"FWT MFG";#N/A,#N/A,FALSE,"FWT 6-Up Charts ";#N/A,#N/A,FALSE,"PCS Inventory";#N/A,#N/A,FALSE,"CIG Inventory";#N/A,#N/A,FALSE,"IDEN Inventory";#N/A,#N/A,FALSE,"CE JAG Inventory";#N/A,#N/A,FALSE,"Capital Expenditures";#N/A,#N/A,FALSE,"FM CSG";#N/A,#N/A,FALSE,"NSAD ASP CGS";#N/A,#N/A,FALSE,"FM CIG";#N/A,#N/A,FALSE,"NSAD ASP CIG";#N/A,#N/A,FALSE,"FM iDEN";#N/A,#N/A,FALSE,"NSAD IDEN";#N/A,#N/A,FALSE,"PCS Credit";#N/A,#N/A,FALSE,"R&amp;D  Report";#N/A,#N/A,FALSE,"CSG Mrg Analysis";#N/A,#N/A,FALSE,"CIG Mrg Analysis";#N/A,#N/A,FALSE,"IDEN Mrg Analysis"}</definedName>
    <definedName name="wrn.All_Sheets." localSheetId="73"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1" localSheetId="73"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2." localSheetId="73" hidden="1">{#N/A,#N/A,FALSE,"DCF";#N/A,#N/A,FALSE,"WACC";#N/A,#N/A,FALSE,"Sales_EBIT";#N/A,#N/A,FALSE,"Capex_Depreciation";#N/A,#N/A,FALSE,"WC";#N/A,#N/A,FALSE,"Interest";#N/A,#N/A,FALSE,"Assumptions"}</definedName>
    <definedName name="wrn.ALL2." hidden="1">{#N/A,#N/A,FALSE,"DCF";#N/A,#N/A,FALSE,"WACC";#N/A,#N/A,FALSE,"Sales_EBIT";#N/A,#N/A,FALSE,"Capex_Depreciation";#N/A,#N/A,FALSE,"WC";#N/A,#N/A,FALSE,"Interest";#N/A,#N/A,FALSE,"Assumptions"}</definedName>
    <definedName name="wrn.all3" localSheetId="73" hidden="1">{#N/A,#N/A,FALSE,"assumptions";#N/A,#N/A,FALSE,"v_projcy";#N/A,#N/A,FALSE,"tar_proj";#N/A,#N/A,FALSE,"contrib_annual";#N/A,#N/A,FALSE,"Proforma";#N/A,#N/A,FALSE,"purc_97";#N/A,#N/A,FALSE,"syn_purc_97";#N/A,#N/A,FALSE,"pool_97";#N/A,#N/A,FALSE,"syn_pool_97";#N/A,#N/A,FALSE,"pool1_FY2"}</definedName>
    <definedName name="wrn.all3" hidden="1">{#N/A,#N/A,FALSE,"assumptions";#N/A,#N/A,FALSE,"v_projcy";#N/A,#N/A,FALSE,"tar_proj";#N/A,#N/A,FALSE,"contrib_annual";#N/A,#N/A,FALSE,"Proforma";#N/A,#N/A,FALSE,"purc_97";#N/A,#N/A,FALSE,"syn_purc_97";#N/A,#N/A,FALSE,"pool_97";#N/A,#N/A,FALSE,"syn_pool_97";#N/A,#N/A,FALSE,"pool1_FY2"}</definedName>
    <definedName name="wrn.ALL94." localSheetId="73" hidden="1">{"COMBINED94",#N/A,FALSE,"BALANCE SHEET";"KRONE94",#N/A,FALSE,"BALANCE SHEET";"PENNTECH94",#N/A,FALSE,"BALANCE SHEET";"INTERSYSTEMS94",#N/A,FALSE,"BALANCE SHEET";"COMBINED94",#N/A,FALSE,"USCASH";"KRONE94",#N/A,FALSE,"USCASH";"PENNTECH94",#N/A,FALSE,"USCASH";"INTERSYSTEMS94",#N/A,FALSE,"USCASH"}</definedName>
    <definedName name="wrn.ALL94." hidden="1">{"COMBINED94",#N/A,FALSE,"BALANCE SHEET";"KRONE94",#N/A,FALSE,"BALANCE SHEET";"PENNTECH94",#N/A,FALSE,"BALANCE SHEET";"INTERSYSTEMS94",#N/A,FALSE,"BALANCE SHEET";"COMBINED94",#N/A,FALSE,"USCASH";"KRONE94",#N/A,FALSE,"USCASH";"PENNTECH94",#N/A,FALSE,"USCASH";"INTERSYSTEMS94",#N/A,FALSE,"USCASH"}</definedName>
    <definedName name="wrn.ALLbutPREMIUM." localSheetId="73"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73" hidden="1">{#N/A,#N/A,FALSE,"AD_Purchase";#N/A,#N/A,FALSE,"Credit";#N/A,#N/A,FALSE,"PF Acquisition";#N/A,#N/A,FALSE,"PF Offering"}</definedName>
    <definedName name="wrn.AllModels." hidden="1">{#N/A,#N/A,FALSE,"AD_Purchase";#N/A,#N/A,FALSE,"Credit";#N/A,#N/A,FALSE,"PF Acquisition";#N/A,#N/A,FALSE,"PF Offering"}</definedName>
    <definedName name="wrn.ALLPAG." localSheetId="73" hidden="1">{#N/A,#N/A,FALSE,"Cover";#N/A,#N/A,FALSE,"PAI";#N/A,#N/A,FALSE,"PALS991";#N/A,#N/A,FALSE,"PALS97A";#N/A,#N/A,FALSE,"AAHC";#N/A,#N/A,FALSE,"PCC";#N/A,#N/A,FALSE,"PAPs"}</definedName>
    <definedName name="wrn.ALLPAG." hidden="1">{#N/A,#N/A,FALSE,"Cover";#N/A,#N/A,FALSE,"PAI";#N/A,#N/A,FALSE,"PALS991";#N/A,#N/A,FALSE,"PALS97A";#N/A,#N/A,FALSE,"AAHC";#N/A,#N/A,FALSE,"PCC";#N/A,#N/A,FALSE,"PAPs"}</definedName>
    <definedName name="wrn.ALLPAG._1" localSheetId="73" hidden="1">{#N/A,#N/A,FALSE,"Cover";#N/A,#N/A,FALSE,"PAI";#N/A,#N/A,FALSE,"PALS991";#N/A,#N/A,FALSE,"PALS97A";#N/A,#N/A,FALSE,"AAHC";#N/A,#N/A,FALSE,"PCC";#N/A,#N/A,FALSE,"PAPs"}</definedName>
    <definedName name="wrn.ALLPAG._1" hidden="1">{#N/A,#N/A,FALSE,"Cover";#N/A,#N/A,FALSE,"PAI";#N/A,#N/A,FALSE,"PALS991";#N/A,#N/A,FALSE,"PALS97A";#N/A,#N/A,FALSE,"AAHC";#N/A,#N/A,FALSE,"PCC";#N/A,#N/A,FALSE,"PAPs"}</definedName>
    <definedName name="wrn.Allpag3" localSheetId="73" hidden="1">{#N/A,#N/A,FALSE,"Cover";#N/A,#N/A,FALSE,"PAI";#N/A,#N/A,FALSE,"PALS991";#N/A,#N/A,FALSE,"PALS97A";#N/A,#N/A,FALSE,"AAHC";#N/A,#N/A,FALSE,"PCC";#N/A,#N/A,FALSE,"PAPs"}</definedName>
    <definedName name="wrn.Allpag3" hidden="1">{#N/A,#N/A,FALSE,"Cover";#N/A,#N/A,FALSE,"PAI";#N/A,#N/A,FALSE,"PALS991";#N/A,#N/A,FALSE,"PALS97A";#N/A,#N/A,FALSE,"AAHC";#N/A,#N/A,FALSE,"PCC";#N/A,#N/A,FALSE,"PAPs"}</definedName>
    <definedName name="wrn.Allpag3_1" localSheetId="73" hidden="1">{#N/A,#N/A,FALSE,"Cover";#N/A,#N/A,FALSE,"PAI";#N/A,#N/A,FALSE,"PALS991";#N/A,#N/A,FALSE,"PALS97A";#N/A,#N/A,FALSE,"AAHC";#N/A,#N/A,FALSE,"PCC";#N/A,#N/A,FALSE,"PAPs"}</definedName>
    <definedName name="wrn.Allpag3_1" hidden="1">{#N/A,#N/A,FALSE,"Cover";#N/A,#N/A,FALSE,"PAI";#N/A,#N/A,FALSE,"PALS991";#N/A,#N/A,FALSE,"PALS97A";#N/A,#N/A,FALSE,"AAHC";#N/A,#N/A,FALSE,"PCC";#N/A,#N/A,FALSE,"PAPs"}</definedName>
    <definedName name="wrn.ALLPAG4" localSheetId="73" hidden="1">{#N/A,#N/A,FALSE,"Cover";#N/A,#N/A,FALSE,"PAI";#N/A,#N/A,FALSE,"PALS991";#N/A,#N/A,FALSE,"PALS97A";#N/A,#N/A,FALSE,"AAHC";#N/A,#N/A,FALSE,"PCC";#N/A,#N/A,FALSE,"PAPs"}</definedName>
    <definedName name="wrn.ALLPAG4" hidden="1">{#N/A,#N/A,FALSE,"Cover";#N/A,#N/A,FALSE,"PAI";#N/A,#N/A,FALSE,"PALS991";#N/A,#N/A,FALSE,"PALS97A";#N/A,#N/A,FALSE,"AAHC";#N/A,#N/A,FALSE,"PCC";#N/A,#N/A,FALSE,"PAPs"}</definedName>
    <definedName name="wrn.ALLPAG4_1" localSheetId="73" hidden="1">{#N/A,#N/A,FALSE,"Cover";#N/A,#N/A,FALSE,"PAI";#N/A,#N/A,FALSE,"PALS991";#N/A,#N/A,FALSE,"PALS97A";#N/A,#N/A,FALSE,"AAHC";#N/A,#N/A,FALSE,"PCC";#N/A,#N/A,FALSE,"PAPs"}</definedName>
    <definedName name="wrn.ALLPAG4_1" hidden="1">{#N/A,#N/A,FALSE,"Cover";#N/A,#N/A,FALSE,"PAI";#N/A,#N/A,FALSE,"PALS991";#N/A,#N/A,FALSE,"PALS97A";#N/A,#N/A,FALSE,"AAHC";#N/A,#N/A,FALSE,"PCC";#N/A,#N/A,FALSE,"PAPs"}</definedName>
    <definedName name="wrn.ALLPageSUM" localSheetId="73" hidden="1">{#N/A,#N/A,FALSE,"Cover";#N/A,#N/A,FALSE,"PAI";#N/A,#N/A,FALSE,"PALS991";#N/A,#N/A,FALSE,"PALS97A";#N/A,#N/A,FALSE,"AAHC";#N/A,#N/A,FALSE,"PCC";#N/A,#N/A,FALSE,"PAPs"}</definedName>
    <definedName name="wrn.ALLPageSUM" hidden="1">{#N/A,#N/A,FALSE,"Cover";#N/A,#N/A,FALSE,"PAI";#N/A,#N/A,FALSE,"PALS991";#N/A,#N/A,FALSE,"PALS97A";#N/A,#N/A,FALSE,"AAHC";#N/A,#N/A,FALSE,"PCC";#N/A,#N/A,FALSE,"PAPs"}</definedName>
    <definedName name="wrn.ALLPageSUM_1" localSheetId="73" hidden="1">{#N/A,#N/A,FALSE,"Cover";#N/A,#N/A,FALSE,"PAI";#N/A,#N/A,FALSE,"PALS991";#N/A,#N/A,FALSE,"PALS97A";#N/A,#N/A,FALSE,"AAHC";#N/A,#N/A,FALSE,"PCC";#N/A,#N/A,FALSE,"PAPs"}</definedName>
    <definedName name="wrn.ALLPageSUM_1" hidden="1">{#N/A,#N/A,FALSE,"Cover";#N/A,#N/A,FALSE,"PAI";#N/A,#N/A,FALSE,"PALS991";#N/A,#N/A,FALSE,"PALS97A";#N/A,#N/A,FALSE,"AAHC";#N/A,#N/A,FALSE,"PCC";#N/A,#N/A,FALSE,"PAPs"}</definedName>
    <definedName name="wrn.ALLPAGSUM" localSheetId="73" hidden="1">{#N/A,#N/A,FALSE,"Cover";#N/A,#N/A,FALSE,"PAI";#N/A,#N/A,FALSE,"PALS991";#N/A,#N/A,FALSE,"PALS97A";#N/A,#N/A,FALSE,"AAHC";#N/A,#N/A,FALSE,"PCC";#N/A,#N/A,FALSE,"PAPs"}</definedName>
    <definedName name="wrn.ALLPAGSUM" hidden="1">{#N/A,#N/A,FALSE,"Cover";#N/A,#N/A,FALSE,"PAI";#N/A,#N/A,FALSE,"PALS991";#N/A,#N/A,FALSE,"PALS97A";#N/A,#N/A,FALSE,"AAHC";#N/A,#N/A,FALSE,"PCC";#N/A,#N/A,FALSE,"PAPs"}</definedName>
    <definedName name="wrn.ALLPAGSUM_1" localSheetId="73" hidden="1">{#N/A,#N/A,FALSE,"Cover";#N/A,#N/A,FALSE,"PAI";#N/A,#N/A,FALSE,"PALS991";#N/A,#N/A,FALSE,"PALS97A";#N/A,#N/A,FALSE,"AAHC";#N/A,#N/A,FALSE,"PCC";#N/A,#N/A,FALSE,"PAPs"}</definedName>
    <definedName name="wrn.ALLPAGSUM_1" hidden="1">{#N/A,#N/A,FALSE,"Cover";#N/A,#N/A,FALSE,"PAI";#N/A,#N/A,FALSE,"PALS991";#N/A,#N/A,FALSE,"PALS97A";#N/A,#N/A,FALSE,"AAHC";#N/A,#N/A,FALSE,"PCC";#N/A,#N/A,FALSE,"PAPs"}</definedName>
    <definedName name="wrn.ALLPagSUm2" localSheetId="73" hidden="1">{#N/A,#N/A,FALSE,"Cover";#N/A,#N/A,FALSE,"PAI";#N/A,#N/A,FALSE,"PALS991";#N/A,#N/A,FALSE,"PALS97A";#N/A,#N/A,FALSE,"AAHC";#N/A,#N/A,FALSE,"PCC";#N/A,#N/A,FALSE,"PAPs"}</definedName>
    <definedName name="wrn.ALLPagSUm2" hidden="1">{#N/A,#N/A,FALSE,"Cover";#N/A,#N/A,FALSE,"PAI";#N/A,#N/A,FALSE,"PALS991";#N/A,#N/A,FALSE,"PALS97A";#N/A,#N/A,FALSE,"AAHC";#N/A,#N/A,FALSE,"PCC";#N/A,#N/A,FALSE,"PAPs"}</definedName>
    <definedName name="wrn.ALLPagSUm2_1" localSheetId="73" hidden="1">{#N/A,#N/A,FALSE,"Cover";#N/A,#N/A,FALSE,"PAI";#N/A,#N/A,FALSE,"PALS991";#N/A,#N/A,FALSE,"PALS97A";#N/A,#N/A,FALSE,"AAHC";#N/A,#N/A,FALSE,"PCC";#N/A,#N/A,FALSE,"PAPs"}</definedName>
    <definedName name="wrn.ALLPagSUm2_1" hidden="1">{#N/A,#N/A,FALSE,"Cover";#N/A,#N/A,FALSE,"PAI";#N/A,#N/A,FALSE,"PALS991";#N/A,#N/A,FALSE,"PALS97A";#N/A,#N/A,FALSE,"AAHC";#N/A,#N/A,FALSE,"PCC";#N/A,#N/A,FALSE,"PAPs"}</definedName>
    <definedName name="wrn.Altnet._.Trading._.Multiples." localSheetId="73" hidden="1">{#N/A,#N/A,FALSE,"Output";#N/A,#N/A,FALSE,"Input";#N/A,#N/A,FALSE,"Calanderised";#N/A,#N/A,FALSE,"Convertibles"}</definedName>
    <definedName name="wrn.Altnet._.Trading._.Multiples." hidden="1">{#N/A,#N/A,FALSE,"Output";#N/A,#N/A,FALSE,"Input";#N/A,#N/A,FALSE,"Calanderised";#N/A,#N/A,FALSE,"Convertibles"}</definedName>
    <definedName name="wrn.AMORTIZATION." localSheetId="73" hidden="1">{"amortization",#N/A,FALSE,"Amort-Dep"}</definedName>
    <definedName name="wrn.AMORTIZATION." hidden="1">{"amortization",#N/A,FALSE,"Amort-Dep"}</definedName>
    <definedName name="wrn.AMSTERDAM." localSheetId="73" hidden="1">{#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AMSTERDAM." hidden="1">{#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AMT1." localSheetId="73" hidden="1">{"AMT1",#N/A,FALSE,"NAVYI"}</definedName>
    <definedName name="wrn.AMT1." hidden="1">{"AMT1",#N/A,FALSE,"NAVYI"}</definedName>
    <definedName name="wrn.AMT2." localSheetId="73" hidden="1">{"AMT2",#N/A,FALSE,"NAVYI"}</definedName>
    <definedName name="wrn.AMT2." hidden="1">{"AMT2",#N/A,FALSE,"NAVYI"}</definedName>
    <definedName name="wrn.AMTADDIT1." localSheetId="73" hidden="1">{"AMTADDIT1",#N/A,FALSE,"NAVYI"}</definedName>
    <definedName name="wrn.AMTADDIT1." hidden="1">{"AMTADDIT1",#N/A,FALSE,"NAVYI"}</definedName>
    <definedName name="wrn.AMTADDIT2." localSheetId="73" hidden="1">{"AMTADDIT2",#N/A,FALSE,"NAVYI"}</definedName>
    <definedName name="wrn.AMTADDIT2." hidden="1">{"AMTADDIT2",#N/A,FALSE,"NAVYI"}</definedName>
    <definedName name="wrn.AMTALL." localSheetId="73" hidden="1">{"AMT1",#N/A,FALSE,"NAVYI";"AMT2",#N/A,FALSE,"NAVYI";"AMTADDIT1",#N/A,FALSE,"NAVYI";"AMTADDIT2",#N/A,FALSE,"NAVYI"}</definedName>
    <definedName name="wrn.AMTALL." hidden="1">{"AMT1",#N/A,FALSE,"NAVYI";"AMT2",#N/A,FALSE,"NAVYI";"AMTADDIT1",#N/A,FALSE,"NAVYI";"AMTADDIT2",#N/A,FALSE,"NAVYI"}</definedName>
    <definedName name="wrn.ANALISIS." localSheetId="73" hidden="1">{"ANAR",#N/A,FALSE,"Dist total";"MARGEN",#N/A,FALSE,"Dist total";"COMENTARIO",#N/A,FALSE,"Ficha CODICE";"CONSEJO",#N/A,FALSE,"Dist p0";"uno",#N/A,FALSE,"Dist total"}</definedName>
    <definedName name="wrn.ANALISIS." hidden="1">{"ANAR",#N/A,FALSE,"Dist total";"MARGEN",#N/A,FALSE,"Dist total";"COMENTARIO",#N/A,FALSE,"Ficha CODICE";"CONSEJO",#N/A,FALSE,"Dist p0";"uno",#N/A,FALSE,"Dist total"}</definedName>
    <definedName name="wrn.ANALISIS._.SENSIBILIDAD." localSheetId="73" hidden="1">{#N/A,#N/A,FALSE,"BALANCE";#N/A,#N/A,FALSE,"CUENTA DE PYG";#N/A,#N/A,FALSE,"RATIOS"}</definedName>
    <definedName name="wrn.ANALISIS._.SENSIBILIDAD." hidden="1">{#N/A,#N/A,FALSE,"BALANCE";#N/A,#N/A,FALSE,"CUENTA DE PYG";#N/A,#N/A,FALSE,"RATIOS"}</definedName>
    <definedName name="wrn.Analyse." localSheetId="73" hidden="1">{#N/A,#N/A,FALSE,"ER_PB";#N/A,#N/A,FALSE,"ER_RATIO_PB";#N/A,#N/A,FALSE,"ER_PU";#N/A,#N/A,FALSE,"ER_RATIO_PU"}</definedName>
    <definedName name="wrn.Analyse." hidden="1">{#N/A,#N/A,FALSE,"ER_PB";#N/A,#N/A,FALSE,"ER_RATIO_PB";#N/A,#N/A,FALSE,"ER_PU";#N/A,#N/A,FALSE,"ER_RATIO_PU"}</definedName>
    <definedName name="wrn.Analysis." localSheetId="73" hidden="1">{"Act vs Act",#N/A,FALSE,"Analysis";"Act vs Bud",#N/A,FALSE,"Analysis";"CQ vs PQ",#N/A,FALSE,"Analysis"}</definedName>
    <definedName name="wrn.Analysis." hidden="1">{"Act vs Act",#N/A,FALSE,"Analysis";"Act vs Bud",#N/A,FALSE,"Analysis";"CQ vs PQ",#N/A,FALSE,"Analysis"}</definedName>
    <definedName name="wrn.Anexo4." localSheetId="73" hidden="1">{"Resumen",#N/A,FALSE,"Sheet1";"Detalle",#N/A,FALSE,"Sheet1"}</definedName>
    <definedName name="wrn.Anexo4." hidden="1">{"Resumen",#N/A,FALSE,"Sheet1";"Detalle",#N/A,FALSE,"Sheet1"}</definedName>
    <definedName name="wrn.Ang._.1._.ohne._.Infoblatt." localSheetId="73" hidden="1">{#N/A,#N/A,FALSE,"DBK";#N/A,#N/A,FALSE,"Inh (2)";#N/A,#N/A,FALSE,"102-1";#N/A,#N/A,FALSE,"102-2";#N/A,#N/A,FALSE,"425";#N/A,#N/A,FALSE,"102-447";#N/A,#N/A,FALSE,"441-GesSys";#N/A,#N/A,FALSE,"442 576 B Rech";#N/A,#N/A,FALSE,"446 R+P"}</definedName>
    <definedName name="wrn.Ang._.1._.ohne._.Infoblatt." hidden="1">{#N/A,#N/A,FALSE,"DBK";#N/A,#N/A,FALSE,"Inh (2)";#N/A,#N/A,FALSE,"102-1";#N/A,#N/A,FALSE,"102-2";#N/A,#N/A,FALSE,"425";#N/A,#N/A,FALSE,"102-447";#N/A,#N/A,FALSE,"441-GesSys";#N/A,#N/A,FALSE,"442 576 B Rech";#N/A,#N/A,FALSE,"446 R+P"}</definedName>
    <definedName name="wrn.Ang._.2._.mit._.Infoblatt." localSheetId="73" hidden="1">{#N/A,#N/A,FALSE,"info-447";#N/A,#N/A,FALSE,"DBK";#N/A,#N/A,FALSE,"Inh (2)";#N/A,#N/A,FALSE,"102-1";#N/A,#N/A,FALSE,"102-2";#N/A,#N/A,FALSE,"102-447";#N/A,#N/A,FALSE,"441-GesSys";#N/A,#N/A,FALSE,"442 576 B Rech";#N/A,#N/A,FALSE,"425";#N/A,#N/A,FALSE,"446 R+P";#N/A,#N/A,FALSE,"447 RW alle St."}</definedName>
    <definedName name="wrn.Ang._.2._.mit._.Infoblatt." hidden="1">{#N/A,#N/A,FALSE,"info-447";#N/A,#N/A,FALSE,"DBK";#N/A,#N/A,FALSE,"Inh (2)";#N/A,#N/A,FALSE,"102-1";#N/A,#N/A,FALSE,"102-2";#N/A,#N/A,FALSE,"102-447";#N/A,#N/A,FALSE,"441-GesSys";#N/A,#N/A,FALSE,"442 576 B Rech";#N/A,#N/A,FALSE,"425";#N/A,#N/A,FALSE,"446 R+P";#N/A,#N/A,FALSE,"447 RW alle St."}</definedName>
    <definedName name="wrn.Ang._.3._.Stufe._.60." localSheetId="73" hidden="1">{#N/A,#N/A,FALSE,"DBK";#N/A,#N/A,FALSE,"102-1";#N/A,#N/A,FALSE,"102-2";#N/A,#N/A,FALSE,"102-447";#N/A,#N/A,FALSE,"441-60"}</definedName>
    <definedName name="wrn.Ang._.3._.Stufe._.60." hidden="1">{#N/A,#N/A,FALSE,"DBK";#N/A,#N/A,FALSE,"102-1";#N/A,#N/A,FALSE,"102-2";#N/A,#N/A,FALSE,"102-447";#N/A,#N/A,FALSE,"441-60"}</definedName>
    <definedName name="wrn.annexe." localSheetId="73" hidden="1">{#N/A,#N/A,FALSE,"Annexe 1";#N/A,#N/A,FALSE,"Annexe 2";#N/A,#N/A,FALSE,"Annexe 3";#N/A,#N/A,FALSE,"Annexe 4";#N/A,#N/A,FALSE,"Annexe 5"}</definedName>
    <definedName name="wrn.annexe." hidden="1">{#N/A,#N/A,FALSE,"Annexe 1";#N/A,#N/A,FALSE,"Annexe 2";#N/A,#N/A,FALSE,"Annexe 3";#N/A,#N/A,FALSE,"Annexe 4";#N/A,#N/A,FALSE,"Annexe 5"}</definedName>
    <definedName name="wrn.ANNEXEEURO." localSheetId="73" hidden="1">{#N/A,#N/A,FALSE,"Annexe 1 EURO";#N/A,#N/A,FALSE,"Annexe 2 EURO";#N/A,#N/A,FALSE,"Annexe 3 EURO";#N/A,#N/A,FALSE,"Annexe 4 EURO";#N/A,#N/A,FALSE,"Annexe 5 EURO"}</definedName>
    <definedName name="wrn.ANNEXEEURO." hidden="1">{#N/A,#N/A,FALSE,"Annexe 1 EURO";#N/A,#N/A,FALSE,"Annexe 2 EURO";#N/A,#N/A,FALSE,"Annexe 3 EURO";#N/A,#N/A,FALSE,"Annexe 4 EURO";#N/A,#N/A,FALSE,"Annexe 5 EURO"}</definedName>
    <definedName name="wrn.Annual._.Cashflows." localSheetId="73" hidden="1">{"Revenues",#N/A,FALSE,"MDU";"Depreciation",#N/A,FALSE,"MDU";"Debt",#N/A,FALSE,"MDU";"Financials",#N/A,FALSE,"MDU";"Accounts",#N/A,FALSE,"MDU"}</definedName>
    <definedName name="wrn.Annual._.Cashflows." hidden="1">{"Revenues",#N/A,FALSE,"MDU";"Depreciation",#N/A,FALSE,"MDU";"Debt",#N/A,FALSE,"MDU";"Financials",#N/A,FALSE,"MDU";"Accounts",#N/A,FALSE,"MDU"}</definedName>
    <definedName name="wrn.Annual._.Cashflows2." localSheetId="73"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Recap." localSheetId="73" hidden="1">{"Annual Recap",#N/A,FALSE,"Annual Recap"}</definedName>
    <definedName name="wrn.Annual._.Recap." hidden="1">{"Annual Recap",#N/A,FALSE,"Annual Recap"}</definedName>
    <definedName name="wrn.AnnualRentRoll" localSheetId="73" hidden="1">{"AnnualRentRoll",#N/A,FALSE,"RentRoll"}</definedName>
    <definedName name="wrn.AnnualRentRoll" hidden="1">{"AnnualRentRoll",#N/A,FALSE,"RentRoll"}</definedName>
    <definedName name="wrn.AnnualRentRoll." localSheetId="73" hidden="1">{"AnnualRentRoll",#N/A,FALSE,"RentRoll"}</definedName>
    <definedName name="wrn.AnnualRentRoll." hidden="1">{"AnnualRentRoll",#N/A,FALSE,"RentRoll"}</definedName>
    <definedName name="wrn.annualrentroll2" localSheetId="73" hidden="1">{"AnnualRentRoll",#N/A,FALSE,"RentRoll"}</definedName>
    <definedName name="wrn.annualrentroll2" hidden="1">{"AnnualRentRoll",#N/A,FALSE,"RentRoll"}</definedName>
    <definedName name="wrn.aol_contract." localSheetId="73" hidden="1">{#N/A,#N/A,FALSE,"contract valuation";#N/A,#N/A,FALSE,"NTA calculation"}</definedName>
    <definedName name="wrn.aol_contract." hidden="1">{#N/A,#N/A,FALSE,"contract valuation";#N/A,#N/A,FALSE,"NTA calculation"}</definedName>
    <definedName name="wrn.Apartment._.Spreadsheet." localSheetId="73" hidden="1">{#N/A,#N/A,FALSE,"Primary Input Sheet"}</definedName>
    <definedName name="wrn.Apartment._.Spreadsheet." hidden="1">{#N/A,#N/A,FALSE,"Primary Input Sheet"}</definedName>
    <definedName name="wrn.APCT." localSheetId="73" hidden="1">{"Page1",#N/A,FALSE,"APCT";"Page2",#N/A,FALSE,"APCT"}</definedName>
    <definedName name="wrn.APCT." hidden="1">{"Page1",#N/A,FALSE,"APCT";"Page2",#N/A,FALSE,"APCT"}</definedName>
    <definedName name="wrn.APL." localSheetId="73" hidden="1">{"Page1",#N/A,FALSE,"APL";"Page2",#N/A,FALSE,"APL"}</definedName>
    <definedName name="wrn.APL." hidden="1">{"Page1",#N/A,FALSE,"APL";"Page2",#N/A,FALSE,"APL"}</definedName>
    <definedName name="wrn.Appendix._.for._.Quote." localSheetId="73"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endix._.for._.Quote." hidden="1">{#N/A,#N/A,FALSE,"Process Flowchart";#N/A,#N/A,FALSE,"Financial Assumptions";#N/A,#N/A,FALSE,"Profit &amp; Loss";#N/A,#N/A,FALSE,"DL Summary ";#N/A,#N/A,FALSE,"DL Worksheet";#N/A,#N/A,FALSE,"Indirect Cell";#N/A,#N/A,FALSE,"Capital";#N/A,#N/A,FALSE,"Tooling";#N/A,#N/A,FALSE,"Factory Committed";#N/A,#N/A,FALSE,"New Products";#N/A,#N/A,FALSE,"Process Validation"}</definedName>
    <definedName name="wrn.Appraisal." localSheetId="73" hidden="1">{#N/A,#N/A,FALSE,"APPRAISAL";#N/A,#N/A,FALSE,"APPRAISAL 2";#N/A,#N/A,FALSE,"APPRAISAL 3"}</definedName>
    <definedName name="wrn.Appraisal." hidden="1">{#N/A,#N/A,FALSE,"APPRAISAL";#N/A,#N/A,FALSE,"APPRAISAL 2";#N/A,#N/A,FALSE,"APPRAISAL 3"}</definedName>
    <definedName name="wrn.Appraisal._.2." localSheetId="73" hidden="1">{#N/A,#N/A,FALSE,"Appraisal 2"}</definedName>
    <definedName name="wrn.Appraisal._.2." hidden="1">{#N/A,#N/A,FALSE,"Appraisal 2"}</definedName>
    <definedName name="wrn.Appraisal._.3." localSheetId="73" hidden="1">{#N/A,#N/A,FALSE,"Appraisal 3"}</definedName>
    <definedName name="wrn.Appraisal._.3." hidden="1">{#N/A,#N/A,FALSE,"Appraisal 3"}</definedName>
    <definedName name="wrn.APPROPRIATION." localSheetId="73" hidden="1">{"appropriation",#N/A,FALSE,"APPROP"}</definedName>
    <definedName name="wrn.APPROPRIATION." hidden="1">{"appropriation",#N/A,FALSE,"APPROP"}</definedName>
    <definedName name="wrn.April._.1996." localSheetId="73" hidden="1">{#N/A,#N/A,FALSE,"Retail Sales Rec Total";#N/A,#N/A,FALSE,"Journal Entries";#N/A,#N/A,FALSE,"Retail Sales Rec-US";#N/A,#N/A,FALSE,"Journal Entries-US";#N/A,#N/A,FALSE,"Retail Sales Rec-CRUZ";#N/A,#N/A,FALSE,"Journal Entries-CRUZ"}</definedName>
    <definedName name="wrn.April._.1996." hidden="1">{#N/A,#N/A,FALSE,"Retail Sales Rec Total";#N/A,#N/A,FALSE,"Journal Entries";#N/A,#N/A,FALSE,"Retail Sales Rec-US";#N/A,#N/A,FALSE,"Journal Entries-US";#N/A,#N/A,FALSE,"Retail Sales Rec-CRUZ";#N/A,#N/A,FALSE,"Journal Entries-CRUZ"}</definedName>
    <definedName name="wrn.April._.Reports." localSheetId="73" hidden="1">{"April 02 Assets",#N/A,FALSE,"Sheet1";"April 02 Liabilities",#N/A,FALSE,"Sheet1";"April Summary IS",#N/A,FALSE,"Sheet1";"April Detail IS",#N/A,FALSE,"Sheet1"}</definedName>
    <definedName name="wrn.April._.Reports." hidden="1">{"April 02 Assets",#N/A,FALSE,"Sheet1";"April 02 Liabilities",#N/A,FALSE,"Sheet1";"April Summary IS",#N/A,FALSE,"Sheet1";"April Detail IS",#N/A,FALSE,"Sheet1"}</definedName>
    <definedName name="wrn.AQUIROR._.DCF." localSheetId="73" hidden="1">{"AQUIRORDCF",#N/A,FALSE,"Merger consequences";"Acquirorassns",#N/A,FALSE,"Merger consequences"}</definedName>
    <definedName name="wrn.AQUIROR._.DCF." hidden="1">{"AQUIRORDCF",#N/A,FALSE,"Merger consequences";"Acquirorassns",#N/A,FALSE,"Merger consequences"}</definedName>
    <definedName name="wrn.ar." localSheetId="73" hidden="1">{#N/A,#N/A,FALSE,"OUT  AREC"}</definedName>
    <definedName name="wrn.ar." hidden="1">{#N/A,#N/A,FALSE,"OUT  AREC"}</definedName>
    <definedName name="wrn.AR._.Meeting._.Schedules." localSheetId="73"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_.Meeting._.Schedules." hidden="1">{#N/A,#N/A,FALSE,"Quarterly Analysis";#N/A,#N/A,FALSE,"Sys Perf Issues $";#N/A,#N/A,FALSE,"Holdbacks";#N/A,#N/A,FALSE,"Extended Terms";#N/A,#N/A,FALSE,"Delinquent";#N/A,#N/A,FALSE,"China";#N/A,#N/A,FALSE,"Hong Kong";#N/A,#N/A,FALSE,"Korea";#N/A,#N/A,FALSE,"SE Asia";#N/A,#N/A,FALSE,"Overview";#N/A,#N/A,FALSE,"N.A. Action Plan";#N/A,#N/A,FALSE,"Pmt Terms";#N/A,#N/A,FALSE,"S.A. Action Plan";#N/A,#N/A,FALSE,"Çhina Del. Detail"}</definedName>
    <definedName name="WRN.ARCCYLD2003" localSheetId="73" hidden="1">{#N/A,#N/A,FALSE,"ARCYLD"}</definedName>
    <definedName name="WRN.ARCCYLD2003" hidden="1">{#N/A,#N/A,FALSE,"ARCYLD"}</definedName>
    <definedName name="wrn.Arcform1." localSheetId="73" hidden="1">{"One",#N/A,FALSE,"Property";"Rent Analysis",#N/A,FALSE,"Rent &amp; Income";"Market",#N/A,FALSE,"Market";"Environmental",#N/A,FALSE,"Environmental"}</definedName>
    <definedName name="wrn.Arcform1." hidden="1">{"One",#N/A,FALSE,"Property";"Rent Analysis",#N/A,FALSE,"Rent &amp; Income";"Market",#N/A,FALSE,"Market";"Environmental",#N/A,FALSE,"Environmental"}</definedName>
    <definedName name="wrn.Arcform2." localSheetId="73" hidden="1">{"Development Team",#N/A,FALSE,"Team";"Environmental",#N/A,FALSE,"Environmental";"Permanent",#N/A,FALSE,"Perm Mtg";"Soft",#N/A,FALSE,"Soft Mtg"}</definedName>
    <definedName name="wrn.Arcform2." hidden="1">{"Development Team",#N/A,FALSE,"Team";"Environmental",#N/A,FALSE,"Environmental";"Permanent",#N/A,FALSE,"Perm Mtg";"Soft",#N/A,FALSE,"Soft Mtg"}</definedName>
    <definedName name="wrn.Arcform3." localSheetId="73" hidden="1">{"Grant",#N/A,FALSE,"Grant";"GP Developer",#N/A,FALSE,"GP &amp; Dev Loans";"Operating Analysis",#N/A,FALSE,"Operations";"Tax Credit",#N/A,FALSE,"Tax Credits";"Tax Credit Analysis",#N/A,FALSE,"TC Analysis"}</definedName>
    <definedName name="wrn.Arcform3." hidden="1">{"Grant",#N/A,FALSE,"Grant";"GP Developer",#N/A,FALSE,"GP &amp; Dev Loans";"Operating Analysis",#N/A,FALSE,"Operations";"Tax Credit",#N/A,FALSE,"Tax Credits";"Tax Credit Analysis",#N/A,FALSE,"TC Analysis"}</definedName>
    <definedName name="wrn.Arcform4." localSheetId="73" hidden="1">{"Construction Analysis",#N/A,FALSE,"Constr Analysis";"Construction Financing",#N/A,FALSE,"Constr Finan";"Guarantees and Reserves",#N/A,FALSE,"Guar &amp; Reserves"}</definedName>
    <definedName name="wrn.Arcform4." hidden="1">{"Construction Analysis",#N/A,FALSE,"Constr Analysis";"Construction Financing",#N/A,FALSE,"Constr Finan";"Guarantees and Reserves",#N/A,FALSE,"Guar &amp; Reserves"}</definedName>
    <definedName name="wrn.ARCSTEP." localSheetId="73" hidden="1">{#N/A,#N/A,FALSE,"ARCSTEP"}</definedName>
    <definedName name="wrn.ARCSTEP." hidden="1">{#N/A,#N/A,FALSE,"ARCSTEP"}</definedName>
    <definedName name="wrn.ARCYLD." localSheetId="73" hidden="1">{#N/A,#N/A,FALSE,"ARCYLD"}</definedName>
    <definedName name="wrn.ARCYLD." hidden="1">{#N/A,#N/A,FALSE,"ARCYLD"}</definedName>
    <definedName name="wrn.Asia."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1"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2"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_5"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n._.Sourcing._.Reports." localSheetId="73" hidden="1">{#N/A,#N/A,TRUE,"Total Plan";#N/A,#N/A,TRUE,"Plan Vs 2000";#N/A,#N/A,TRUE,"Spending Bridge";#N/A,#N/A,TRUE,"Allocation";"Employee Allocation Summary",#N/A,TRUE,"Wage Alloc.";"Employee Allocation",#N/A,TRUE,"Wage Alloc."}</definedName>
    <definedName name="wrn.Asian._.Sourcing._.Reports." hidden="1">{#N/A,#N/A,TRUE,"Total Plan";#N/A,#N/A,TRUE,"Plan Vs 2000";#N/A,#N/A,TRUE,"Spending Bridge";#N/A,#N/A,TRUE,"Allocation";"Employee Allocation Summary",#N/A,TRUE,"Wage Alloc.";"Employee Allocation",#N/A,TRUE,"Wage Alloc."}</definedName>
    <definedName name="wrn.Assumptions." localSheetId="73" hidden="1">{#N/A,#N/A,TRUE,"Assumptions";#N/A,#N/A,TRUE,"Asmpt Chart1";#N/A,#N/A,TRUE,"Asmpt Chart2";#N/A,#N/A,TRUE,"Asmpt Chart3"}</definedName>
    <definedName name="wrn.Assumptions." hidden="1">{#N/A,#N/A,TRUE,"Assumptions";#N/A,#N/A,TRUE,"Asmpt Chart1";#N/A,#N/A,TRUE,"Asmpt Chart2";#N/A,#N/A,TRUE,"Asmpt Chart3"}</definedName>
    <definedName name="wrn.assumptions._1" localSheetId="73" hidden="1">{"assumptions1",#N/A,FALSE,"Valuation Analysis";"assumptions2",#N/A,FALSE,"Valuation Analysis"}</definedName>
    <definedName name="wrn.assumptions._1" hidden="1">{"assumptions1",#N/A,FALSE,"Valuation Analysis";"assumptions2",#N/A,FALSE,"Valuation Analysis"}</definedName>
    <definedName name="wrn.assumptions._2" localSheetId="73" hidden="1">{"assumptions1",#N/A,FALSE,"Valuation Analysis";"assumptions2",#N/A,FALSE,"Valuation Analysis"}</definedName>
    <definedName name="wrn.assumptions._2" hidden="1">{"assumptions1",#N/A,FALSE,"Valuation Analysis";"assumptions2",#N/A,FALSE,"Valuation Analysis"}</definedName>
    <definedName name="wrn.auform01." localSheetId="73"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wrn.auform01." hidden="1">{#N/A,#N/A,TRUE,"Hauptblatt";#N/A,#N/A,TRUE,"Blatt B.";#N/A,#N/A,TRUE,"Blatt C.";#N/A,#N/A,TRUE,"Blatt E.1.";#N/A,#N/A,TRUE,"Blatt E.2.";#N/A,#N/A,TRUE,"Blatt E.3.";#N/A,#N/A,TRUE,"Blatt E.5.";#N/A,#N/A,TRUE,"Blatt E.4.";#N/A,#N/A,TRUE,"Blatt G.";#N/A,#N/A,TRUE,"Blatt H.";#N/A,#N/A,TRUE,"Blatt I.2.";#N/A,#N/A,TRUE,"Blatt I.3.";#N/A,#N/A,TRUE,"Blatt J.1.";#N/A,#N/A,TRUE,"Blatt J.2.";#N/A,#N/A,TRUE,"Blatt K.";#N/A,#N/A,TRUE,"Blatt L.";#N/A,#N/A,TRUE,"Blatt M.";#N/A,#N/A,TRUE,"Blatt N.";#N/A,#N/A,TRUE,"Blatt P.";#N/A,#N/A,TRUE,"Blatt Q.";#N/A,#N/A,TRUE,"Blatt R.";#N/A,#N/A,TRUE,"Blatt S.";#N/A,#N/A,TRUE,"Blatt T.";#N/A,#N/A,TRUE,"Blatt U.1.";#N/A,#N/A,TRUE,"Blatt U.2.";#N/A,#N/A,TRUE,"Blatt U.3.";#N/A,#N/A,TRUE,"Blatt U.4.";#N/A,#N/A,TRUE,"Blatt U.5.";#N/A,#N/A,TRUE,"Blatt U.6.";#N/A,#N/A,TRUE,"Blatt V.";#N/A,#N/A,TRUE,"Blatt W.1.";#N/A,#N/A,TRUE,"Blatt W.2.";#N/A,#N/A,TRUE,"Blatt W.3.";#N/A,#N/A,TRUE,"Blatt W.4.";#N/A,#N/A,TRUE,"Blatt W.5.";#N/A,#N/A,TRUE,"Blatt W.6.";#N/A,#N/A,TRUE,"Blatt W.7.";#N/A,#N/A,TRUE,"Blatt W.8.";#N/A,#N/A,TRUE,"Blatt W.9.";#N/A,#N/A,TRUE,"Blatt W.10.";#N/A,#N/A,TRUE,"Blatt X.";#N/A,#N/A,TRUE,"Blatt Y."}</definedName>
    <definedName name="wrn.Aug._.1996." localSheetId="73" hidden="1">{"Aug 1996",#N/A,FALSE,"Retail Sales Rec Total";"Aug 1996",#N/A,FALSE,"Journal Entries";"Aug 1996",#N/A,FALSE,"Retail Sales Rec-US";"Aug 1996",#N/A,FALSE,"Journal Entries-US";"Aug 1996",#N/A,FALSE,"Retail Sales Rec-CRUZ";"Aug 1996",#N/A,FALSE,"Journal Entries-CRUZ";"Aug 1996",#N/A,FALSE,"Drug Spend Adj"}</definedName>
    <definedName name="wrn.Aug._.1996." hidden="1">{"Aug 1996",#N/A,FALSE,"Retail Sales Rec Total";"Aug 1996",#N/A,FALSE,"Journal Entries";"Aug 1996",#N/A,FALSE,"Retail Sales Rec-US";"Aug 1996",#N/A,FALSE,"Journal Entries-US";"Aug 1996",#N/A,FALSE,"Retail Sales Rec-CRUZ";"Aug 1996",#N/A,FALSE,"Journal Entries-CRUZ";"Aug 1996",#N/A,FALSE,"Drug Spend Adj"}</definedName>
    <definedName name="wrn.AugFlsh." localSheetId="73" hidden="1">{"PG1",#N/A,FALSE,"AugFlashTemplate";"PG2",#N/A,FALSE,"AugFlashTemplate"}</definedName>
    <definedName name="wrn.AugFlsh." hidden="1">{"PG1",#N/A,FALSE,"AugFlashTemplate";"PG2",#N/A,FALSE,"AugFlashTemplate"}</definedName>
    <definedName name="wrn.AUGUST." localSheetId="73"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1" localSheetId="73"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S_CLOSE." localSheetId="73" hidden="1">{#N/A,#N/A,FALSE,"MGMT_P&amp;L";#N/A,#N/A,FALSE,"MGMT_COGS";#N/A,#N/A,FALSE,"EXP_RPT"}</definedName>
    <definedName name="wrn.AUS_CLOSE." hidden="1">{#N/A,#N/A,FALSE,"MGMT_P&amp;L";#N/A,#N/A,FALSE,"MGMT_COGS";#N/A,#N/A,FALSE,"EXP_RPT"}</definedName>
    <definedName name="wrn.austria." localSheetId="73" hidden="1">{#N/A,#N/A,FALSE,"MK_ASS_B";#N/A,#N/A,FALSE,"MK_ASS_R";#N/A,#N/A,FALSE,"MK_ASS_S";#N/A,#N/A,FALSE,"TR_ASS_B";#N/A,#N/A,FALSE,"TR_ASS_R";#N/A,#N/A,FALSE,"TR_ASS_S";#N/A,#N/A,FALSE,"PR_ASS_B";#N/A,#N/A,FALSE,"PR_ASS_R";#N/A,#N/A,FALSE,"REV_SUM"}</definedName>
    <definedName name="wrn.austria." hidden="1">{#N/A,#N/A,FALSE,"MK_ASS_B";#N/A,#N/A,FALSE,"MK_ASS_R";#N/A,#N/A,FALSE,"MK_ASS_S";#N/A,#N/A,FALSE,"TR_ASS_B";#N/A,#N/A,FALSE,"TR_ASS_R";#N/A,#N/A,FALSE,"TR_ASS_S";#N/A,#N/A,FALSE,"PR_ASS_B";#N/A,#N/A,FALSE,"PR_ASS_R";#N/A,#N/A,FALSE,"REV_SUM"}</definedName>
    <definedName name="wrn.AUT._.ANALISE._.DESP." localSheetId="73" hidden="1">{"balanço dolares",#N/A,FALSE,"SIGADR$";"AUT BAL REAIS",#N/A,FALSE,"SIGADR$";"QUOCIENTES REAIS",#N/A,FALSE,"QUOCIENTES";"JUNH QUOCI DOLARES",#N/A,FALSE,"QUOCIENTES"}</definedName>
    <definedName name="wrn.AUT._.ANALISE._.DESP." hidden="1">{"balanço dolares",#N/A,FALSE,"SIGADR$";"AUT BAL REAIS",#N/A,FALSE,"SIGADR$";"QUOCIENTES REAIS",#N/A,FALSE,"QUOCIENTES";"JUNH QUOCI DOLARES",#N/A,FALSE,"QUOCIENTES"}</definedName>
    <definedName name="wrn.AUT._.DESPESAS." localSheetId="73" hidden="1">{"AUT ANALISE DESP",#N/A,TRUE,"AN.DESP. MR$"}</definedName>
    <definedName name="wrn.AUT._.DESPESAS." hidden="1">{"AUT ANALISE DESP",#N/A,TRUE,"AN.DESP. MR$"}</definedName>
    <definedName name="wrn.Auto._.Comp." localSheetId="73" hidden="1">{#N/A,#N/A,FALSE,"Sheet1"}</definedName>
    <definedName name="wrn.Auto._.Comp." hidden="1">{#N/A,#N/A,FALSE,"Sheet1"}</definedName>
    <definedName name="wrn.Auto._.Comp._1" localSheetId="73" hidden="1">{#N/A,#N/A,FALSE,"Sheet1"}</definedName>
    <definedName name="wrn.Auto._.Comp._1" hidden="1">{#N/A,#N/A,FALSE,"Sheet1"}</definedName>
    <definedName name="wrn.Aventis._.Analysis." localSheetId="73"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1" localSheetId="73"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way." localSheetId="73" hidden="1">{"away stand alones",#N/A,FALSE,"Target"}</definedName>
    <definedName name="wrn.away." hidden="1">{"away stand alones",#N/A,FALSE,"Target"}</definedName>
    <definedName name="wrn.b"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_.P._.TDS."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_.P._.TDS."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wrn.ba"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ckup._.Corporate." localSheetId="73" hidden="1">{#N/A,#N/A,FALSE,"BACK UP CORPORATE"}</definedName>
    <definedName name="wrn.Backup._.Corporate." hidden="1">{#N/A,#N/A,FALSE,"BACK UP CORPORATE"}</definedName>
    <definedName name="wrn.Backup._.Corporate._1" localSheetId="73" hidden="1">{#N/A,#N/A,FALSE,"BACK UP CORPORATE"}</definedName>
    <definedName name="wrn.Backup._.Corporate._1" hidden="1">{#N/A,#N/A,FALSE,"BACK UP CORPORATE"}</definedName>
    <definedName name="wrn.Backup._.Corporate._2" localSheetId="73" hidden="1">{#N/A,#N/A,FALSE,"BACK UP CORPORATE"}</definedName>
    <definedName name="wrn.Backup._.Corporate._2" hidden="1">{#N/A,#N/A,FALSE,"BACK UP CORPORATE"}</definedName>
    <definedName name="wrn.Backup._.Corporate._3" localSheetId="73" hidden="1">{#N/A,#N/A,FALSE,"BACK UP CORPORATE"}</definedName>
    <definedName name="wrn.Backup._.Corporate._3" hidden="1">{#N/A,#N/A,FALSE,"BACK UP CORPORATE"}</definedName>
    <definedName name="wrn.Backup._.Corporate._4" localSheetId="73" hidden="1">{#N/A,#N/A,FALSE,"BACK UP CORPORATE"}</definedName>
    <definedName name="wrn.Backup._.Corporate._4" hidden="1">{#N/A,#N/A,FALSE,"BACK UP CORPORATE"}</definedName>
    <definedName name="wrn.Backup._.Corporate._5" localSheetId="73" hidden="1">{#N/A,#N/A,FALSE,"BACK UP CORPORATE"}</definedName>
    <definedName name="wrn.Backup._.Corporate._5" hidden="1">{#N/A,#N/A,FALSE,"BACK UP CORPORATE"}</definedName>
    <definedName name="wrn.Backup._.print." localSheetId="73" hidden="1">{#N/A,#N/A,FALSE,"total";#N/A,#N/A,FALSE,"mine";#N/A,#N/A,FALSE,"admin";#N/A,#N/A,FALSE,"prep";#N/A,#N/A,FALSE,"cons";#N/A,#N/A,FALSE,"backup";#N/A,#N/A,FALSE,"salary";#N/A,#N/A,FALSE,"hourly";#N/A,#N/A,FALSE,"contracts"}</definedName>
    <definedName name="wrn.Backup._.print." hidden="1">{#N/A,#N/A,FALSE,"total";#N/A,#N/A,FALSE,"mine";#N/A,#N/A,FALSE,"admin";#N/A,#N/A,FALSE,"prep";#N/A,#N/A,FALSE,"cons";#N/A,#N/A,FALSE,"backup";#N/A,#N/A,FALSE,"salary";#N/A,#N/A,FALSE,"hourly";#N/A,#N/A,FALSE,"contracts"}</definedName>
    <definedName name="wrn.ba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lance._.sheet." localSheetId="73" hidden="1">{"bs",#N/A,FALSE,"SCF"}</definedName>
    <definedName name="wrn.balance._.sheet." hidden="1">{"bs",#N/A,FALSE,"SCF"}</definedName>
    <definedName name="wrn.BALANCE._.SHEET._.ALL." localSheetId="73" hidden="1">{"balance sheet us",#N/A,FALSE,"Bal. Sht.- Work Cap";"balance sheet ex",#N/A,FALSE,"Bal. Sht.- Work Cap";"balance sheet ww",#N/A,FALSE,"Bal. Sht.- Work Cap"}</definedName>
    <definedName name="wrn.BALANCE._.SHEET._.ALL." hidden="1">{"balance sheet us",#N/A,FALSE,"Bal. Sht.- Work Cap";"balance sheet ex",#N/A,FALSE,"Bal. Sht.- Work Cap";"balance sheet ww",#N/A,FALSE,"Bal. Sht.- Work Cap"}</definedName>
    <definedName name="wrn.BALANCE._.SHEET._.EX._.US." localSheetId="73" hidden="1">{"balance sheet ex",#N/A,FALSE,"Bal. Sht.- Work Cap"}</definedName>
    <definedName name="wrn.BALANCE._.SHEET._.EX._.US." hidden="1">{"balance sheet ex",#N/A,FALSE,"Bal. Sht.- Work Cap"}</definedName>
    <definedName name="wrn.Balance._.Sheet._.Fiscal._.Years." localSheetId="73" hidden="1">{"Jan thru June 1988",#N/A,FALSE,"BS";"fiscal 1999",#N/A,FALSE,"BS";"fiscal 2000",#N/A,FALSE,"BS"}</definedName>
    <definedName name="wrn.Balance._.Sheet._.Fiscal._.Years." hidden="1">{"Jan thru June 1988",#N/A,FALSE,"BS";"fiscal 1999",#N/A,FALSE,"BS";"fiscal 2000",#N/A,FALSE,"BS"}</definedName>
    <definedName name="wrn.BALANCE._.SHEET._.OTHER." localSheetId="73" hidden="1">{"balance sheet other",#N/A,FALSE,"Bal. Sht.- Work Cap"}</definedName>
    <definedName name="wrn.BALANCE._.SHEET._.OTHER." hidden="1">{"balance sheet other",#N/A,FALSE,"Bal. Sht.- Work Cap"}</definedName>
    <definedName name="wrn.BALANCE._.SHEET._.US." localSheetId="73" hidden="1">{"balance sheet",#N/A,FALSE,"Bal. Sht.- Work Cap"}</definedName>
    <definedName name="wrn.BALANCE._.SHEET._.US." hidden="1">{"balance sheet",#N/A,FALSE,"Bal. Sht.- Work Cap"}</definedName>
    <definedName name="wrn.BALANCE._.SHEET._.WW." localSheetId="73" hidden="1">{"balance sheet ww",#N/A,FALSE,"Bal. Sht.- Work Cap"}</definedName>
    <definedName name="wrn.BALANCE._.SHEET._.WW." hidden="1">{"balance sheet ww",#N/A,FALSE,"Bal. Sht.- Work Cap"}</definedName>
    <definedName name="wrn.balance._.sheet._1" localSheetId="73" hidden="1">{"bs",#N/A,FALSE,"SCF"}</definedName>
    <definedName name="wrn.balance._.sheet._1" hidden="1">{"bs",#N/A,FALSE,"SCF"}</definedName>
    <definedName name="wrn.balance._.sheet2." localSheetId="73" hidden="1">{"bs",#N/A,FALSE,"SCF"}</definedName>
    <definedName name="wrn.balance._.sheet2." hidden="1">{"bs",#N/A,FALSE,"SCF"}</definedName>
    <definedName name="wrn.balance._.sheet2._1" localSheetId="73" hidden="1">{"bs",#N/A,FALSE,"SCF"}</definedName>
    <definedName name="wrn.balance._.sheet2._1" hidden="1">{"bs",#N/A,FALSE,"SCF"}</definedName>
    <definedName name="wrn.balance._.sheet3." localSheetId="73" hidden="1">{"bs",#N/A,FALSE,"SCF"}</definedName>
    <definedName name="wrn.balance._.sheet3." hidden="1">{"bs",#N/A,FALSE,"SCF"}</definedName>
    <definedName name="wrn.balance._.sheet3._1" localSheetId="73" hidden="1">{"bs",#N/A,FALSE,"SCF"}</definedName>
    <definedName name="wrn.balance._.sheet3._1" hidden="1">{"bs",#N/A,FALSE,"SCF"}</definedName>
    <definedName name="wrn.balance._.sheet4." localSheetId="73" hidden="1">{"bs",#N/A,FALSE,"SCF"}</definedName>
    <definedName name="wrn.balance._.sheet4." hidden="1">{"bs",#N/A,FALSE,"SCF"}</definedName>
    <definedName name="wrn.balance._.sheet4._1" localSheetId="73" hidden="1">{"bs",#N/A,FALSE,"SCF"}</definedName>
    <definedName name="wrn.balance._.sheet4._1" hidden="1">{"bs",#N/A,FALSE,"SCF"}</definedName>
    <definedName name="wrn.balance._sheet2." localSheetId="73" hidden="1">{"bs",#N/A,FALSE,"SCF"}</definedName>
    <definedName name="wrn.balance._sheet2." hidden="1">{"bs",#N/A,FALSE,"SCF"}</definedName>
    <definedName name="wrn.balance._sheet2._1" localSheetId="73" hidden="1">{"bs",#N/A,FALSE,"SCF"}</definedName>
    <definedName name="wrn.balance._sheet2._1" hidden="1">{"bs",#N/A,FALSE,"SCF"}</definedName>
    <definedName name="wrn.balance.sum.sheet" localSheetId="73" hidden="1">{"bs",#N/A,FALSE,"SCF"}</definedName>
    <definedName name="wrn.balance.sum.sheet" hidden="1">{"bs",#N/A,FALSE,"SCF"}</definedName>
    <definedName name="wrn.balance.sum.sheet_1" localSheetId="73" hidden="1">{"bs",#N/A,FALSE,"SCF"}</definedName>
    <definedName name="wrn.balance.sum.sheet_1" hidden="1">{"bs",#N/A,FALSE,"SCF"}</definedName>
    <definedName name="wrn.balanceeee.sheet2" localSheetId="73" hidden="1">{"bs",#N/A,FALSE,"SCF"}</definedName>
    <definedName name="wrn.balanceeee.sheet2" hidden="1">{"bs",#N/A,FALSE,"SCF"}</definedName>
    <definedName name="wrn.balanceeee.sheet2_1" localSheetId="73" hidden="1">{"bs",#N/A,FALSE,"SCF"}</definedName>
    <definedName name="wrn.balanceeee.sheet2_1" hidden="1">{"bs",#N/A,FALSE,"SCF"}</definedName>
    <definedName name="wrn.Bankers." localSheetId="73"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kers." hidden="1">{#N/A,#N/A,FALSE,"COVER";#N/A,#N/A,FALSE,"SUMMARY";#N/A,#N/A,FALSE,"INCOME STMT";#N/A,#N/A,FALSE,"IS TREND";#N/A,#N/A,FALSE,"BALANCE SHEET";#N/A,#N/A,FALSE,"BS TREND";#N/A,#N/A,FALSE,"CASH FLOW";#N/A,#N/A,FALSE,"CF TREND";#N/A,#N/A,FALSE,"UNITS";#N/A,#N/A,FALSE,"PRODUCT SALES";#N/A,#N/A,FALSE,"ASP's";#N/A,#N/A,FALSE,"GROSS MARGINS";#N/A,#N/A,FALSE,"MARGINS PER UNIT";#N/A,#N/A,FALSE,"INVENTORY";#N/A,#N/A,FALSE,"HEADCOUNT";#N/A,#N/A,FALSE,"DEBT STRUCTURE";#N/A,#N/A,FALSE,"Sep-03 AR";#N/A,#N/A,FALSE,"Sep-03 AP";#N/A,#N/A,FALSE,"Interest"}</definedName>
    <definedName name="wrn.Banu." localSheetId="73" hidden="1">{#N/A,#N/A,FALSE,"Report 2";#N/A,#N/A,FALSE,"Report 3";#N/A,#N/A,FALSE,"Konrzern"}</definedName>
    <definedName name="wrn.Banu." hidden="1">{#N/A,#N/A,FALSE,"Report 2";#N/A,#N/A,FALSE,"Report 3";#N/A,#N/A,FALSE,"Konrzern"}</definedName>
    <definedName name="wrn.Banu._1" localSheetId="73" hidden="1">{#N/A,#N/A,FALSE,"Report 2";#N/A,#N/A,FALSE,"Report 3";#N/A,#N/A,FALSE,"Konrzern"}</definedName>
    <definedName name="wrn.Banu._1" hidden="1">{#N/A,#N/A,FALSE,"Report 2";#N/A,#N/A,FALSE,"Report 3";#N/A,#N/A,FALSE,"Konrzern"}</definedName>
    <definedName name="wrn.Banu._2" localSheetId="73" hidden="1">{#N/A,#N/A,FALSE,"Report 2";#N/A,#N/A,FALSE,"Report 3";#N/A,#N/A,FALSE,"Konrzern"}</definedName>
    <definedName name="wrn.Banu._2" hidden="1">{#N/A,#N/A,FALSE,"Report 2";#N/A,#N/A,FALSE,"Report 3";#N/A,#N/A,FALSE,"Konrzern"}</definedName>
    <definedName name="wrn.Banu._3" localSheetId="73" hidden="1">{#N/A,#N/A,FALSE,"Report 2";#N/A,#N/A,FALSE,"Report 3";#N/A,#N/A,FALSE,"Konrzern"}</definedName>
    <definedName name="wrn.Banu._3" hidden="1">{#N/A,#N/A,FALSE,"Report 2";#N/A,#N/A,FALSE,"Report 3";#N/A,#N/A,FALSE,"Konrzern"}</definedName>
    <definedName name="wrn.Banu._4" localSheetId="73" hidden="1">{#N/A,#N/A,FALSE,"Report 2";#N/A,#N/A,FALSE,"Report 3";#N/A,#N/A,FALSE,"Konrzern"}</definedName>
    <definedName name="wrn.Banu._4" hidden="1">{#N/A,#N/A,FALSE,"Report 2";#N/A,#N/A,FALSE,"Report 3";#N/A,#N/A,FALSE,"Konrzern"}</definedName>
    <definedName name="wrn.Banu._5" localSheetId="73" hidden="1">{#N/A,#N/A,FALSE,"Report 2";#N/A,#N/A,FALSE,"Report 3";#N/A,#N/A,FALSE,"Konrzern"}</definedName>
    <definedName name="wrn.Banu._5" hidden="1">{#N/A,#N/A,FALSE,"Report 2";#N/A,#N/A,FALSE,"Report 3";#N/A,#N/A,FALSE,"Konrzern"}</definedName>
    <definedName name="wrn.ba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1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e._.WLC." localSheetId="73" hidden="1">{"Cash Flow",#N/A,FALSE,"Base";"Pro Forma",#N/A,FALSE,"Base";"Invest Sch",#N/A,FALSE,"Base"}</definedName>
    <definedName name="wrn.Base._.WLC." hidden="1">{"Cash Flow",#N/A,FALSE,"Base";"Pro Forma",#N/A,FALSE,"Base";"Invest Sch",#N/A,FALSE,"Base"}</definedName>
    <definedName name="wrn.ba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_.Forecast." localSheetId="73"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Basic._.Forecast." hidden="1">{#N/A,#N/A,FALSE,"Assumptions";#N/A,#N/A,FALSE,"Input";#N/A,#N/A,FALSE,"S &amp; U - Total";#N/A,#N/A,FALSE,"S &amp; U - LIHC";#N/A,#N/A,FALSE,"S &amp; U - Market";#N/A,#N/A,FALSE,"NOI - Total";#N/A,#N/A,FALSE,"NOI - LIHC";#N/A,#N/A,FALSE,"NOI - Market";#N/A,#N/A,FALSE,"TI - Total";#N/A,#N/A,FALSE,"TI - LIHC";#N/A,#N/A,FALSE,"TI - Market";#N/A,#N/A,FALSE,"Costs";#N/A,#N/A,FALSE,"Credit";#N/A,#N/A,FALSE,"LP Rtn";#N/A,#N/A,FALSE,"One Pay-in-LP";#N/A,#N/A,FALSE,"Sale Cash-LP";#N/A,#N/A,FALSE,"Sale Gain-LP";#N/A,#N/A,FALSE,"704(b)-LP";#N/A,#N/A,FALSE,"GP Rtn";#N/A,#N/A,FALSE,"One Pay-in-GP";#N/A,#N/A,FALSE,"Sale Cash-GP";#N/A,#N/A,FALSE,"Sale Gain-GP";#N/A,#N/A,FALSE,"704(b)-GP"}</definedName>
    <definedName name="wrn.Basic._.Report." localSheetId="73"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2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3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4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5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 localSheetId="73" hidden="1">{#N/A,#N/A,FALSE,"TSUM";#N/A,#N/A,FALSE,"shares";#N/A,#N/A,FALSE,"earnout";#N/A,#N/A,FALSE,"Heaty";#N/A,#N/A,FALSE,"self-tend";#N/A,#N/A,FALSE,"self-sum"}</definedName>
    <definedName name="wrn.basics." hidden="1">{#N/A,#N/A,FALSE,"TSUM";#N/A,#N/A,FALSE,"shares";#N/A,#N/A,FALSE,"earnout";#N/A,#N/A,FALSE,"Heaty";#N/A,#N/A,FALSE,"self-tend";#N/A,#N/A,FALSE,"self-sum"}</definedName>
    <definedName name="wrn.basic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css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asiii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CN._.REVISED." localSheetId="73" hidden="1">{#N/A,#N/A,FALSE,"Income Statement - Phase II";#N/A,#N/A,FALSE,"Balance Sheet Phase II";#N/A,#N/A,FALSE,"Transaction Costs";#N/A,#N/A,FALSE,"Debt &amp; Equity Detail";#N/A,#N/A,FALSE,"G&amp;A Reduction - 25%";#N/A,#N/A,FALSE,"G&amp;A Reduction - 50%";#N/A,#N/A,FALSE,"G&amp;A Reduction - 75%";#N/A,#N/A,FALSE,"GandA Reduction Detail"}</definedName>
    <definedName name="wrn.BCN._.REVISED." hidden="1">{#N/A,#N/A,FALSE,"Income Statement - Phase II";#N/A,#N/A,FALSE,"Balance Sheet Phase II";#N/A,#N/A,FALSE,"Transaction Costs";#N/A,#N/A,FALSE,"Debt &amp; Equity Detail";#N/A,#N/A,FALSE,"G&amp;A Reduction - 25%";#N/A,#N/A,FALSE,"G&amp;A Reduction - 50%";#N/A,#N/A,FALSE,"G&amp;A Reduction - 75%";#N/A,#N/A,FALSE,"GandA Reduction Detail"}</definedName>
    <definedName name="wrn.BCNPROJ." localSheetId="73" hidden="1">{#N/A,#N/A,FALSE,"Income Statement";#N/A,#N/A,FALSE,"Balance Sheet";#N/A,#N/A,FALSE,"Sheet5";#N/A,#N/A,FALSE,"Debt &amp; Equity Detail"}</definedName>
    <definedName name="wrn.BCNPROJ." hidden="1">{#N/A,#N/A,FALSE,"Income Statement";#N/A,#N/A,FALSE,"Balance Sheet";#N/A,#N/A,FALSE,"Sheet5";#N/A,#N/A,FALSE,"Debt &amp; Equity Detail"}</definedName>
    <definedName name="wrn.BEL." localSheetId="73" hidden="1">{"IS",#N/A,FALSE,"IS";"RPTIS",#N/A,FALSE,"RPTIS";"STATS",#N/A,FALSE,"STATS";"CELL",#N/A,FALSE,"CELL";"BS",#N/A,FALSE,"BS"}</definedName>
    <definedName name="wrn.BEL." hidden="1">{"IS",#N/A,FALSE,"IS";"RPTIS",#N/A,FALSE,"RPTIS";"STATS",#N/A,FALSE,"STATS";"CELL",#N/A,FALSE,"CELL";"BS",#N/A,FALSE,"BS"}</definedName>
    <definedName name="wrn.Belgium." localSheetId="73" hidden="1">{"Input",#N/A,FALSE,"Belgium";"Cash Flow Statement",#N/A,FALSE,"Belgium";"Cash Flow Worksheet",#N/A,FALSE,"Belgium";"Trial Balance - CY",#N/A,FALSE,"Belgium";"Trial Balance - PY",#N/A,FALSE,"Belgium"}</definedName>
    <definedName name="wrn.Belgium." hidden="1">{"Input",#N/A,FALSE,"Belgium";"Cash Flow Statement",#N/A,FALSE,"Belgium";"Cash Flow Worksheet",#N/A,FALSE,"Belgium";"Trial Balance - CY",#N/A,FALSE,"Belgium";"Trial Balance - PY",#N/A,FALSE,"Belgium"}</definedName>
    <definedName name="wrn.Bericht._.Vorstand."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1"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1"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2"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2"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3"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4"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4"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5" localSheetId="73" hidden="1">{#N/A,#N/A,FALSE,"Finale1";#N/A,#N/A,FALSE,"Finale2";#N/A,#N/A,FALSE,"peiodisch1";#N/A,#N/A,FALSE,"periodisch2";#N/A,#N/A,FALSE,"Aktiv";#N/A,#N/A,FALSE,"Passiv";#N/A,#N/A,FALSE,"Report 2";#N/A,#N/A,FALSE,"Report 3";#N/A,#N/A,FALSE,"Summary";#N/A,#N/A,FALSE,"EWB";#N/A,#N/A,FALSE,"Actual-Budget (kum)";#N/A,#N/A,FALSE,"Actual-Budget (per)";#N/A,#N/A,FALSE,"Comparison YTD"}</definedName>
    <definedName name="wrn.Bericht._.Vorstand._5" hidden="1">{#N/A,#N/A,FALSE,"Finale1";#N/A,#N/A,FALSE,"Finale2";#N/A,#N/A,FALSE,"peiodisch1";#N/A,#N/A,FALSE,"periodisch2";#N/A,#N/A,FALSE,"Aktiv";#N/A,#N/A,FALSE,"Passiv";#N/A,#N/A,FALSE,"Report 2";#N/A,#N/A,FALSE,"Report 3";#N/A,#N/A,FALSE,"Summary";#N/A,#N/A,FALSE,"EWB";#N/A,#N/A,FALSE,"Actual-Budget (kum)";#N/A,#N/A,FALSE,"Actual-Budget (per)";#N/A,#N/A,FALSE,"Comparison YTD"}</definedName>
    <definedName name="wrn.b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BidCo." localSheetId="73" hidden="1">{#N/A,#N/A,FALSE,"BidCo Assumptions";#N/A,#N/A,FALSE,"Credit Stats";#N/A,#N/A,FALSE,"Bidco Summary";#N/A,#N/A,FALSE,"BIDCO Consolidated"}</definedName>
    <definedName name="wrn.BidCo." hidden="1">{#N/A,#N/A,FALSE,"BidCo Assumptions";#N/A,#N/A,FALSE,"Credit Stats";#N/A,#N/A,FALSE,"Bidco Summary";#N/A,#N/A,FALSE,"BIDCO Consolidated"}</definedName>
    <definedName name="wrn.Bill._.Comparisons." localSheetId="27" hidden="1">{"General BC (Rg1 &amp; Cg1)",#N/A,FALSE,"Rg1 &amp; Cg1";"BC (Cp1)",#N/A,FALSE,"Cp-1";"Specific BC (Rg1 &amp; Cg1)",#N/A,FALSE,"Rg1 &amp; Cg1"}</definedName>
    <definedName name="wrn.Bill._.Comparisons." localSheetId="73" hidden="1">{"General BC (Rg1 &amp; Cg1)",#N/A,FALSE,"Rg1 &amp; Cg1";"BC (Cp1)",#N/A,FALSE,"Cp-1";"Specific BC (Rg1 &amp; Cg1)",#N/A,FALSE,"Rg1 &amp; Cg1"}</definedName>
    <definedName name="wrn.Bill._.Comparisons." localSheetId="69" hidden="1">{"General BC (Rg1 &amp; Cg1)",#N/A,FALSE,"Rg1 &amp; Cg1";"BC (Cp1)",#N/A,FALSE,"Cp-1";"Specific BC (Rg1 &amp; Cg1)",#N/A,FALSE,"Rg1 &amp; Cg1"}</definedName>
    <definedName name="wrn.Bill._.Comparisons." localSheetId="64" hidden="1">{"General BC (Rg1 &amp; Cg1)",#N/A,FALSE,"Rg1 &amp; Cg1";"BC (Cp1)",#N/A,FALSE,"Cp-1";"Specific BC (Rg1 &amp; Cg1)",#N/A,FALSE,"Rg1 &amp; Cg1"}</definedName>
    <definedName name="wrn.Bill._.Comparisons." localSheetId="5" hidden="1">{"General BC (Rg1 &amp; Cg1)",#N/A,FALSE,"Rg1 &amp; Cg1";"BC (Cp1)",#N/A,FALSE,"Cp-1";"Specific BC (Rg1 &amp; Cg1)",#N/A,FALSE,"Rg1 &amp; Cg1"}</definedName>
    <definedName name="wrn.Bill._.Comparisons." localSheetId="1" hidden="1">{"General BC (Rg1 &amp; Cg1)",#N/A,FALSE,"Rg1 &amp; Cg1";"BC (Cp1)",#N/A,FALSE,"Cp-1";"Specific BC (Rg1 &amp; Cg1)",#N/A,FALSE,"Rg1 &amp; Cg1"}</definedName>
    <definedName name="wrn.Bill._.Comparisons." hidden="1">{"General BC (Rg1 &amp; Cg1)",#N/A,FALSE,"Rg1 &amp; Cg1";"BC (Cp1)",#N/A,FALSE,"Cp-1";"Specific BC (Rg1 &amp; Cg1)",#N/A,FALSE,"Rg1 &amp; Cg1"}</definedName>
    <definedName name="wrn.Bind." localSheetId="73" hidden="1">{"BinderView",#N/A,FALSE,"SUMMARY";"Binder",#N/A,FALSE,"AMORTIZATION";"Binder",#N/A,FALSE,"STRLINE"}</definedName>
    <definedName name="wrn.Bind." hidden="1">{"BinderView",#N/A,FALSE,"SUMMARY";"Binder",#N/A,FALSE,"AMORTIZATION";"Binder",#N/A,FALSE,"STRLINE"}</definedName>
    <definedName name="wrn.Binder." localSheetId="73"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wrn.Binder." hidden="1">{"Binder",#N/A,FALSE,"VARIANCES";"Binder",#N/A,FALSE,"DEPR";"Binder",#N/A,FALSE,"BAD DEBTS";"Binder",#N/A,FALSE,"ARrec";"Binder",#N/A,FALSE,"RECOVER";"Binder",#N/A,FALSE,"CAM DEPR";"Binder",#N/A,FALSE,"%RENT";"Binder",#N/A,FALSE,"NEWFASB";"Binder",#N/A,FALSE,"UNOREC CALC";"Binder",#N/A,FALSE,"MIE CALC";"Binder",#N/A,FALSE,"AMORT";"Binder",#N/A,FALSE,"6%LSE TEST";"Binder",#N/A,FALSE,"TI DETAIL";"Binder",#N/A,FALSE,"OTHER ASSETS";"Binder",#N/A,FALSE,"INTERCO";"Binder",#N/A,FALSE,"MGMT FEE";"Binder",#N/A,FALSE,"CIP INTEREST";"Binder",#N/A,FALSE,"CIP";"Binder",#N/A,FALSE,"RE TAXES";"Binder",#N/A,FALSE,"PAYROLL";"Binder",#N/A,FALSE,"OTHER LIAB";"Binder",#N/A,FALSE,"EQUITY"}</definedName>
    <definedName name="wrn.BiPolar." localSheetId="73" hidden="1">{#N/A,#N/A,FALSE,"Bi-Polar"}</definedName>
    <definedName name="wrn.BiPolar." hidden="1">{#N/A,#N/A,FALSE,"Bi-Polar"}</definedName>
    <definedName name="wrn.BIS_Vorgaben." localSheetId="73" hidden="1">{#N/A,#N/A,FALSE,"Aktiv";#N/A,#N/A,FALSE,"stat.con.";#N/A,#N/A,FALSE,"Konzern"}</definedName>
    <definedName name="wrn.BIS_Vorgaben." hidden="1">{#N/A,#N/A,FALSE,"Aktiv";#N/A,#N/A,FALSE,"stat.con.";#N/A,#N/A,FALSE,"Konzern"}</definedName>
    <definedName name="wrn.BIS_Vorgaben._1" localSheetId="73" hidden="1">{#N/A,#N/A,FALSE,"Aktiv";#N/A,#N/A,FALSE,"stat.con.";#N/A,#N/A,FALSE,"Konzern"}</definedName>
    <definedName name="wrn.BIS_Vorgaben._1" hidden="1">{#N/A,#N/A,FALSE,"Aktiv";#N/A,#N/A,FALSE,"stat.con.";#N/A,#N/A,FALSE,"Konzern"}</definedName>
    <definedName name="wrn.BIS_Vorgaben._2" localSheetId="73" hidden="1">{#N/A,#N/A,FALSE,"Aktiv";#N/A,#N/A,FALSE,"stat.con.";#N/A,#N/A,FALSE,"Konzern"}</definedName>
    <definedName name="wrn.BIS_Vorgaben._2" hidden="1">{#N/A,#N/A,FALSE,"Aktiv";#N/A,#N/A,FALSE,"stat.con.";#N/A,#N/A,FALSE,"Konzern"}</definedName>
    <definedName name="wrn.BIS_Vorgaben._3" localSheetId="73" hidden="1">{#N/A,#N/A,FALSE,"Aktiv";#N/A,#N/A,FALSE,"stat.con.";#N/A,#N/A,FALSE,"Konzern"}</definedName>
    <definedName name="wrn.BIS_Vorgaben._3" hidden="1">{#N/A,#N/A,FALSE,"Aktiv";#N/A,#N/A,FALSE,"stat.con.";#N/A,#N/A,FALSE,"Konzern"}</definedName>
    <definedName name="wrn.BIS_Vorgaben._4" localSheetId="73" hidden="1">{#N/A,#N/A,FALSE,"Aktiv";#N/A,#N/A,FALSE,"stat.con.";#N/A,#N/A,FALSE,"Konzern"}</definedName>
    <definedName name="wrn.BIS_Vorgaben._4" hidden="1">{#N/A,#N/A,FALSE,"Aktiv";#N/A,#N/A,FALSE,"stat.con.";#N/A,#N/A,FALSE,"Konzern"}</definedName>
    <definedName name="wrn.BIS_Vorgaben._5" localSheetId="73" hidden="1">{#N/A,#N/A,FALSE,"Aktiv";#N/A,#N/A,FALSE,"stat.con.";#N/A,#N/A,FALSE,"Konzern"}</definedName>
    <definedName name="wrn.BIS_Vorgaben._5" hidden="1">{#N/A,#N/A,FALSE,"Aktiv";#N/A,#N/A,FALSE,"stat.con.";#N/A,#N/A,FALSE,"Konzern"}</definedName>
    <definedName name="wrn.Bista_Unterlagen."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1"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1"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2"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2"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3"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4"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4"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5" localSheetId="73"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ista_Unterlagen._5" hidden="1">{#N/A,#N/A,FALSE,"Eingaben";#N/A,#N/A,FALSE,"Auft. Einl. + Zinsen";#N/A,#N/A,FALSE,"Forder.+Verbindlk. ";#N/A,#N/A,FALSE,"Sonstige Aktiva";#N/A,#N/A,FALSE,"Sonstige Passiva";#N/A,#N/A,FALSE,"Debitoren (Anlage B1)";#N/A,#N/A,FALSE,"Anlage zu B1";#N/A,#N/A,FALSE,"Hauptvordruck Blatt 1";#N/A,#N/A,FALSE,"Hauptvordruck Blatt 2";#N/A,#N/A,FALSE,"Buchford. B 1";#N/A,#N/A,FALSE,"Grundsatz II";#N/A,#N/A,FALSE,"Grundsatz III"}</definedName>
    <definedName name="wrn.bleu4." localSheetId="73" hidden="1">{#N/A,#N/A,FALSE}</definedName>
    <definedName name="wrn.bleu4." hidden="1">{#N/A,#N/A,FALSE}</definedName>
    <definedName name="wrn.BLMALL." localSheetId="73" hidden="1">{"BLMCG80LP",#N/A,FALSE,"SCORPS";"BLMCG80GP",#N/A,FALSE,"SCORPS";"BLMMTWHIT",#N/A,FALSE,"SCORPS";"BLMMTWHITGP",#N/A,FALSE,"SCORPS";"BLMMTWHITIILP",#N/A,FALSE,"SCORPS";"BLMMTWHITIIGP",#N/A,FALSE,"SCORPS";"BLMPACLP",#N/A,FALSE,"SCORPS";"BLMPACGP",#N/A,FALSE,"SCORPS";"BLMWCLP",#N/A,FALSE,"SCORPS";"BLMWCGP",#N/A,FALSE,"SCORPS";"BLMCG80SPLP",#N/A,FALSE,"SCORPS";"BLMCG80SPGP",#N/A,FALSE,"SCORPS"}</definedName>
    <definedName name="wrn.BLMALL." hidden="1">{"BLMCG80LP",#N/A,FALSE,"SCORPS";"BLMCG80GP",#N/A,FALSE,"SCORPS";"BLMMTWHIT",#N/A,FALSE,"SCORPS";"BLMMTWHITGP",#N/A,FALSE,"SCORPS";"BLMMTWHITIILP",#N/A,FALSE,"SCORPS";"BLMMTWHITIIGP",#N/A,FALSE,"SCORPS";"BLMPACLP",#N/A,FALSE,"SCORPS";"BLMPACGP",#N/A,FALSE,"SCORPS";"BLMWCLP",#N/A,FALSE,"SCORPS";"BLMWCGP",#N/A,FALSE,"SCORPS";"BLMCG80SPLP",#N/A,FALSE,"SCORPS";"BLMCG80SPGP",#N/A,FALSE,"SCORPS"}</definedName>
    <definedName name="wrn.BLMCG80GP." localSheetId="73" hidden="1">{"BLMCG80GP",#N/A,FALSE,"SCORPS"}</definedName>
    <definedName name="wrn.BLMCG80GP." hidden="1">{"BLMCG80GP",#N/A,FALSE,"SCORPS"}</definedName>
    <definedName name="wrn.BLMCG80LP." localSheetId="73" hidden="1">{"BLMCG80LP",#N/A,FALSE,"SCORPS"}</definedName>
    <definedName name="wrn.BLMCG80LP." hidden="1">{"BLMCG80LP",#N/A,FALSE,"SCORPS"}</definedName>
    <definedName name="wrn.BLMCG80SPGP." localSheetId="73" hidden="1">{"BLMCG80SPGP",#N/A,FALSE,"SCORPS"}</definedName>
    <definedName name="wrn.BLMCG80SPGP." hidden="1">{"BLMCG80SPGP",#N/A,FALSE,"SCORPS"}</definedName>
    <definedName name="wrn.BLMCG80SPLP." localSheetId="73" hidden="1">{"BLMCG80SPLP",#N/A,FALSE,"SCORPS"}</definedName>
    <definedName name="wrn.BLMCG80SPLP." hidden="1">{"BLMCG80SPLP",#N/A,FALSE,"SCORPS"}</definedName>
    <definedName name="wrn.BLMMTWHITGP." localSheetId="73" hidden="1">{"BLMMTWHITGP",#N/A,FALSE,"SCORPS"}</definedName>
    <definedName name="wrn.BLMMTWHITGP." hidden="1">{"BLMMTWHITGP",#N/A,FALSE,"SCORPS"}</definedName>
    <definedName name="wrn.BLMMTWHITIIGP." localSheetId="73" hidden="1">{"BLMMTWHITIIGP",#N/A,FALSE,"SCORPS"}</definedName>
    <definedName name="wrn.BLMMTWHITIIGP." hidden="1">{"BLMMTWHITIIGP",#N/A,FALSE,"SCORPS"}</definedName>
    <definedName name="wrn.BLMMTWHITIILP." localSheetId="73" hidden="1">{"BLMMTWHITIILP",#N/A,FALSE,"SCORPS"}</definedName>
    <definedName name="wrn.BLMMTWHITIILP." hidden="1">{"BLMMTWHITIILP",#N/A,FALSE,"SCORPS"}</definedName>
    <definedName name="wrn.BLMMTWHITLP." localSheetId="73" hidden="1">{"BLMMTWHIT",#N/A,FALSE,"SCORPS"}</definedName>
    <definedName name="wrn.BLMMTWHITLP." hidden="1">{"BLMMTWHIT",#N/A,FALSE,"SCORPS"}</definedName>
    <definedName name="wrn.BLMPACGP." localSheetId="73" hidden="1">{"BLMPACGP",#N/A,FALSE,"SCORPS"}</definedName>
    <definedName name="wrn.BLMPACGP." hidden="1">{"BLMPACGP",#N/A,FALSE,"SCORPS"}</definedName>
    <definedName name="wrn.BLMPACLP." localSheetId="73" hidden="1">{"BLMPACLP",#N/A,FALSE,"SCORPS"}</definedName>
    <definedName name="wrn.BLMPACLP." hidden="1">{"BLMPACLP",#N/A,FALSE,"SCORPS"}</definedName>
    <definedName name="wrn.BLMWCGP." localSheetId="73" hidden="1">{"BLMWCGP",#N/A,FALSE,"SCORPS"}</definedName>
    <definedName name="wrn.BLMWCGP." hidden="1">{"BLMWCGP",#N/A,FALSE,"SCORPS"}</definedName>
    <definedName name="wrn.BLMWCLP." localSheetId="73" hidden="1">{"BLMWCLP",#N/A,FALSE,"SCORPS"}</definedName>
    <definedName name="wrn.BLMWCLP." hidden="1">{"BLMWCLP",#N/A,FALSE,"SCORPS"}</definedName>
    <definedName name="wrn.bm" localSheetId="73"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_.Angeles." localSheetId="73" hidden="1">{#N/A,#N/A,FALSE,"Form 912a-1";#N/A,#N/A,FALSE,"Form 912a-2";#N/A,#N/A,FALSE,"Form 914";#N/A,#N/A,FALSE,"F-910-C";#N/A,#N/A,FALSE,"Firmas";#N/A,#N/A,FALSE,"Memo"}</definedName>
    <definedName name="wrn.Bo.._.Angeles." hidden="1">{#N/A,#N/A,FALSE,"Form 912a-1";#N/A,#N/A,FALSE,"Form 912a-2";#N/A,#N/A,FALSE,"Form 914";#N/A,#N/A,FALSE,"F-910-C";#N/A,#N/A,FALSE,"Firmas";#N/A,#N/A,FALSE,"Memo"}</definedName>
    <definedName name="wrn.Board._.Pack." localSheetId="73" hidden="1">{"Board Income Statement",#N/A,FALSE,"Board Summary";"Board Balance Sheet",#N/A,FALSE,"Board Summary";"Board Cash Flow",#N/A,FALSE,"Board Summary"}</definedName>
    <definedName name="wrn.Board._.Pack." hidden="1">{"Board Income Statement",#N/A,FALSE,"Board Summary";"Board Balance Sheet",#N/A,FALSE,"Board Summary";"Board Cash Flow",#N/A,FALSE,"Board Summary"}</definedName>
    <definedName name="wrn.Board._.Pres._.Fiscal._.1999._.and._.2000." localSheetId="73" hidden="1">{"Fiscal 1999 and 2000",#N/A,FALSE,"Boar Pres"}</definedName>
    <definedName name="wrn.Board._.Pres._.Fiscal._.1999._.and._.2000." hidden="1">{"Fiscal 1999 and 2000",#N/A,FALSE,"Boar Pres"}</definedName>
    <definedName name="wrn.Board._.Report." localSheetId="73" hidden="1">{#N/A,#N/A,FALSE,"TOC";#N/A,#N/A,FALSE,"Fin Hilits";#N/A,#N/A,FALSE,"Fin Fcst";#N/A,#N/A,FALSE,"IS YTD";#N/A,#N/A,FALSE,"IS MTD&amp;YTD";#N/A,#N/A,FALSE,"IS YTD vs. Plan";#N/A,#N/A,FALSE,"Balance Sheet";#N/A,#N/A,FALSE,"CashFlow";#N/A,#N/A,FALSE,"Cap Summary";#N/A,#N/A,FALSE,"Options"}</definedName>
    <definedName name="wrn.Board._.Report." hidden="1">{#N/A,#N/A,FALSE,"TOC";#N/A,#N/A,FALSE,"Fin Hilits";#N/A,#N/A,FALSE,"Fin Fcst";#N/A,#N/A,FALSE,"IS YTD";#N/A,#N/A,FALSE,"IS MTD&amp;YTD";#N/A,#N/A,FALSE,"IS YTD vs. Plan";#N/A,#N/A,FALSE,"Balance Sheet";#N/A,#N/A,FALSE,"CashFlow";#N/A,#N/A,FALSE,"Cap Summary";#N/A,#N/A,FALSE,"Options"}</definedName>
    <definedName name="wrn.Board._.Report._1" localSheetId="73" hidden="1">{#N/A,#N/A,FALSE,"TOC";#N/A,#N/A,FALSE,"Fin Hilits";#N/A,#N/A,FALSE,"Fin Fcst";#N/A,#N/A,FALSE,"IS YTD";#N/A,#N/A,FALSE,"IS MTD&amp;YTD";#N/A,#N/A,FALSE,"IS YTD vs. Plan";#N/A,#N/A,FALSE,"Balance Sheet";#N/A,#N/A,FALSE,"CashFlow";#N/A,#N/A,FALSE,"Cap Summary";#N/A,#N/A,FALSE,"Options"}</definedName>
    <definedName name="wrn.Board._.Report._1" hidden="1">{#N/A,#N/A,FALSE,"TOC";#N/A,#N/A,FALSE,"Fin Hilits";#N/A,#N/A,FALSE,"Fin Fcst";#N/A,#N/A,FALSE,"IS YTD";#N/A,#N/A,FALSE,"IS MTD&amp;YTD";#N/A,#N/A,FALSE,"IS YTD vs. Plan";#N/A,#N/A,FALSE,"Balance Sheet";#N/A,#N/A,FALSE,"CashFlow";#N/A,#N/A,FALSE,"Cap Summary";#N/A,#N/A,FALSE,"Options"}</definedName>
    <definedName name="wrn.BODMeeting." localSheetId="73" hidden="1">{"SummarySalesIncome",#N/A,FALSE,"Various";"ConsIncomeStmt",#N/A,FALSE,"2qtr";"ConsIncStmt-BOD",#N/A,FALSE,"PLSum";"SGAExpenses",#N/A,FALSE,"Expenses";"QuarterlySum",#N/A,FALSE,"Qtr Copy";"BalanceSheet",#N/A,FALSE,"Various";"CashFlows",#N/A,FALSE,"Various";#N/A,#N/A,FALSE,"CashSuff";#N/A,#N/A,FALSE,"Cap";"Ratios",#N/A,FALSE,"Various";#N/A,#N/A,FALSE,"Comp";#N/A,#N/A,FALSE,"Invest";#N/A,#N/A,FALSE,"GP";#N/A,#N/A,FALSE,"Avg$";#N/A,#N/A,FALSE,"CCard";#N/A,#N/A,FALSE,"Stores";#N/A,#N/A,FALSE,"PlanOpen"}</definedName>
    <definedName name="wrn.BODMeeting." hidden="1">{"SummarySalesIncome",#N/A,FALSE,"Various";"ConsIncomeStmt",#N/A,FALSE,"2qtr";"ConsIncStmt-BOD",#N/A,FALSE,"PLSum";"SGAExpenses",#N/A,FALSE,"Expenses";"QuarterlySum",#N/A,FALSE,"Qtr Copy";"BalanceSheet",#N/A,FALSE,"Various";"CashFlows",#N/A,FALSE,"Various";#N/A,#N/A,FALSE,"CashSuff";#N/A,#N/A,FALSE,"Cap";"Ratios",#N/A,FALSE,"Various";#N/A,#N/A,FALSE,"Comp";#N/A,#N/A,FALSE,"Invest";#N/A,#N/A,FALSE,"GP";#N/A,#N/A,FALSE,"Avg$";#N/A,#N/A,FALSE,"CCard";#N/A,#N/A,FALSE,"Stores";#N/A,#N/A,FALSE,"PlanOpen"}</definedName>
    <definedName name="wrn.Book._.Reports." localSheetId="73" hidden="1">{"Current Month",#N/A,FALSE,"Current Compar.";"Year-To-Date",#N/A,FALSE,"Year Comparison";"Forecast",#N/A,FALSE,"Comparison NOI";"Actual Input",#N/A,FALSE,"Act...Ratios"}</definedName>
    <definedName name="wrn.Book._.Reports." hidden="1">{"Current Month",#N/A,FALSE,"Current Compar.";"Year-To-Date",#N/A,FALSE,"Year Comparison";"Forecast",#N/A,FALSE,"Comparison NOI";"Actual Input",#N/A,FALSE,"Act...Ratios"}</definedName>
    <definedName name="wrn.Breakout." localSheetId="73" hidden="1">{#N/A,#N/A,FALSE,"BreakoutFY95";#N/A,#N/A,FALSE,"BreakoutFY96";#N/A,#N/A,FALSE,"BreakoutFY97";#N/A,#N/A,FALSE,"BreakoutFY98"}</definedName>
    <definedName name="wrn.Breakout." hidden="1">{#N/A,#N/A,FALSE,"BreakoutFY95";#N/A,#N/A,FALSE,"BreakoutFY96";#N/A,#N/A,FALSE,"BreakoutFY97";#N/A,#N/A,FALSE,"BreakoutFY98"}</definedName>
    <definedName name="wrn.brian." localSheetId="73" hidden="1">{#N/A,#N/A,FALSE,"output";#N/A,#N/A,FALSE,"contrib";#N/A,#N/A,FALSE,"profile";#N/A,#N/A,FALSE,"comps"}</definedName>
    <definedName name="wrn.brian." hidden="1">{#N/A,#N/A,FALSE,"output";#N/A,#N/A,FALSE,"contrib";#N/A,#N/A,FALSE,"profile";#N/A,#N/A,FALSE,"comps"}</definedName>
    <definedName name="wrn.Bridge." localSheetId="7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s.com." localSheetId="73" hidden="1">{#N/A,#N/A,FALSE,"Summary (A)";#N/A,#N/A,FALSE,"DCF (B-1)";#N/A,#N/A,FALSE,"WACC (B-2)";#N/A,#N/A,FALSE,"Web Comps (B-3)";#N/A,#N/A,FALSE,"Web Approach (C-1)";#N/A,#N/A,FALSE,"Recnt Trans (D)";#N/A,#N/A,FALSE,"Inc. Stmt Scen 1(E-1,E-2)";#N/A,#N/A,FALSE,"Fixed Assets (E-3)";#N/A,#N/A,FALSE,"Venture Cap (F)";#N/A,#N/A,FALSE,"Control (G)"}</definedName>
    <definedName name="wrn.bs.com." hidden="1">{#N/A,#N/A,FALSE,"Summary (A)";#N/A,#N/A,FALSE,"DCF (B-1)";#N/A,#N/A,FALSE,"WACC (B-2)";#N/A,#N/A,FALSE,"Web Comps (B-3)";#N/A,#N/A,FALSE,"Web Approach (C-1)";#N/A,#N/A,FALSE,"Recnt Trans (D)";#N/A,#N/A,FALSE,"Inc. Stmt Scen 1(E-1,E-2)";#N/A,#N/A,FALSE,"Fixed Assets (E-3)";#N/A,#N/A,FALSE,"Venture Cap (F)";#N/A,#N/A,FALSE,"Control (G)"}</definedName>
    <definedName name="wrn.BSAnnualModel." localSheetId="73" hidden="1">{"BSAnnualModel",#N/A,FALSE,"BS"}</definedName>
    <definedName name="wrn.BSAnnualModel." hidden="1">{"BSAnnualModel",#N/A,FALSE,"BS"}</definedName>
    <definedName name="wrn.Budget." localSheetId="73" hidden="1">{#N/A,#N/A,FALSE,"QSum";#N/A,#N/A,FALSE,"1Q";#N/A,#N/A,FALSE,"2Q";#N/A,#N/A,FALSE,"3Q";#N/A,#N/A,FALSE,"4Q";#N/A,#N/A,FALSE,"Mthly";#N/A,#N/A,FALSE,"Cur.vs.Prior"}</definedName>
    <definedName name="wrn.Budget." hidden="1">{#N/A,#N/A,FALSE,"QSum";#N/A,#N/A,FALSE,"1Q";#N/A,#N/A,FALSE,"2Q";#N/A,#N/A,FALSE,"3Q";#N/A,#N/A,FALSE,"4Q";#N/A,#N/A,FALSE,"Mthly";#N/A,#N/A,FALSE,"Cur.vs.Prior"}</definedName>
    <definedName name="wrn.Budget._.Detail." localSheetId="73" hidden="1">{#N/A,#N/A,FALSE,"Salaries";#N/A,#N/A,FALSE,"Carmen";#N/A,#N/A,FALSE,"Bonus";#N/A,#N/A,FALSE,"Benefits1";#N/A,#N/A,FALSE,"Benefits2";#N/A,#N/A,FALSE,"Benefits3";#N/A,#N/A,FALSE,"Benefits4";#N/A,#N/A,FALSE,"Other1";#N/A,#N/A,FALSE,"Other2";#N/A,#N/A,FALSE,"Other3";#N/A,#N/A,FALSE,"Other4";#N/A,#N/A,FALSE,"Other5";#N/A,#N/A,FALSE,"MIS Other"}</definedName>
    <definedName name="wrn.Budget._.Detail." hidden="1">{#N/A,#N/A,FALSE,"Salaries";#N/A,#N/A,FALSE,"Carmen";#N/A,#N/A,FALSE,"Bonus";#N/A,#N/A,FALSE,"Benefits1";#N/A,#N/A,FALSE,"Benefits2";#N/A,#N/A,FALSE,"Benefits3";#N/A,#N/A,FALSE,"Benefits4";#N/A,#N/A,FALSE,"Other1";#N/A,#N/A,FALSE,"Other2";#N/A,#N/A,FALSE,"Other3";#N/A,#N/A,FALSE,"Other4";#N/A,#N/A,FALSE,"Other5";#N/A,#N/A,FALSE,"MIS Other"}</definedName>
    <definedName name="wrn.BUDGET._.NOTES." localSheetId="73" hidden="1">{"BUDGET NOTES",#N/A,FALSE,"BUDGET NOTES"}</definedName>
    <definedName name="wrn.BUDGET._.NOTES." hidden="1">{"BUDGET NOTES",#N/A,FALSE,"BUDGET NOTES"}</definedName>
    <definedName name="wrn.Buildups." localSheetId="73" hidden="1">{"ACQ",#N/A,FALSE,"ACQUISITIONS";"ACQF",#N/A,FALSE,"ACQUISITIONS";"PF",#N/A,FALSE,"PROYECTOVILA";"PV",#N/A,FALSE,"PROYECTOVILA";"Fee Dev",#N/A,FALSE,"DEVELOPMENT GROWTH";"gd",#N/A,FALSE,"DEVELOPMENT GROWTH"}</definedName>
    <definedName name="wrn.Buildups." hidden="1">{"ACQ",#N/A,FALSE,"ACQUISITIONS";"ACQF",#N/A,FALSE,"ACQUISITIONS";"PF",#N/A,FALSE,"PROYECTOVILA";"PV",#N/A,FALSE,"PROYECTOVILA";"Fee Dev",#N/A,FALSE,"DEVELOPMENT GROWTH";"gd",#N/A,FALSE,"DEVELOPMENT GROWTH"}</definedName>
    <definedName name="wrn.bullshit1." localSheetId="73" hidden="1">{#N/A,#N/A,FALSE,"Sheet1";#N/A,#N/A,FALSE,"Summary";#N/A,#N/A,FALSE,"proj1";#N/A,#N/A,FALSE,"proj2"}</definedName>
    <definedName name="wrn.bullshit1." hidden="1">{#N/A,#N/A,FALSE,"Sheet1";#N/A,#N/A,FALSE,"Summary";#N/A,#N/A,FALSE,"proj1";#N/A,#N/A,FALSE,"proj2"}</definedName>
    <definedName name="wrn.Business._.Plan." localSheetId="73"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usiness._.Plan." hidden="1">{#N/A,#N/A,TRUE,"97 Sales by Quarter (New Order)";#N/A,#N/A,TRUE,"97 BPlan TOC";#N/A,#N/A,TRUE,"Sales by Month";#N/A,#N/A,TRUE,"94-97 Annual Units/ASP/NSAD";#N/A,#N/A,TRUE,"Total DDN P&amp;L";#N/A,#N/A,TRUE,"Total DDN Trend";#N/A,#N/A,TRUE,"Radio Modems P&amp;L";#N/A,#N/A,TRUE,"Radio Modems Trend";#N/A,#N/A,TRUE,"Eagle Datatac PM100D P&amp;L";#N/A,#N/A,TRUE,"Eagle Datatac PM100D Trend";#N/A,#N/A,TRUE,"Eagle CDPD PM100C P&amp;L";#N/A,#N/A,TRUE,"Eagle CDPD PM100C Trend";#N/A,#N/A,TRUE,"Grackle P&amp;L";#N/A,#N/A,TRUE,"Grackle Trend";#N/A,#N/A,TRUE,"Cost Per Unit";#N/A,#N/A,TRUE,"Appendices"}</definedName>
    <definedName name="wrn.BY._.YEAR." localSheetId="73" hidden="1">{#N/A,#N/A,FALSE,"Total";#N/A,#N/A,FALSE,"ASNS";#N/A,#N/A,FALSE,"PNCNS";#N/A,#N/A,FALSE,"DSNS";#N/A,#N/A,FALSE,"TNS"}</definedName>
    <definedName name="wrn.BY._.YEAR." hidden="1">{#N/A,#N/A,FALSE,"Total";#N/A,#N/A,FALSE,"ASNS";#N/A,#N/A,FALSE,"PNCNS";#N/A,#N/A,FALSE,"DSNS";#N/A,#N/A,FALSE,"TNS"}</definedName>
    <definedName name="wrn.c" localSheetId="73"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actus._.01." localSheetId="73"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ctus._.01." hidden="1">{"Assumptions",#N/A,FALSE,"Financial Statements";"Cash Flow1",#N/A,FALSE,"Financial Statements";"Balance Sheet",#N/A,FALSE,"Financial Statements";"Revenue Build",#N/A,FALSE,"Rev + GM + OM Anal";"Income Statement",#N/A,FALSE,"Financial Statements";"SSGA",#N/A,FALSE,"Rev + GM + OM Anal";"GM Breakdown",#N/A,FALSE,"Rev + GM + OM Anal"}</definedName>
    <definedName name="wrn.CAPA." localSheetId="73" hidden="1">{"CAPA",#N/A,FALSE,"CAPA"}</definedName>
    <definedName name="wrn.CAPA." hidden="1">{"CAPA",#N/A,FALSE,"CAPA"}</definedName>
    <definedName name="wrn.CAPITAL." localSheetId="73" hidden="1">{#N/A,#N/A,FALSE,"Minors";#N/A,#N/A,FALSE,"96CAPREV"}</definedName>
    <definedName name="wrn.CAPITAL." hidden="1">{#N/A,#N/A,FALSE,"Minors";#N/A,#N/A,FALSE,"96CAPREV"}</definedName>
    <definedName name="wrn.Capital._.Fiscal._.Years." localSheetId="73" hidden="1">{"Jan thru June 1998",#N/A,FALSE,"Capital";"fiscal 1999",#N/A,FALSE,"Capital";"fiscal 2000",#N/A,FALSE,"Capital"}</definedName>
    <definedName name="wrn.Capital._.Fiscal._.Years." hidden="1">{"Jan thru June 1998",#N/A,FALSE,"Capital";"fiscal 1999",#N/A,FALSE,"Capital";"fiscal 2000",#N/A,FALSE,"Capital"}</definedName>
    <definedName name="wrn.capital._.schedules." localSheetId="73" hidden="1">{"rf19",#N/A,FALSE,"RF19";"rf20",#N/A,FALSE,"RF20";"rf20a",#N/A,FALSE,"RF20A";"rf21",#N/A,FALSE,"RF21";"rf21a",#N/A,FALSE,"RF21A";"rf21b",#N/A,FALSE,"RF21B";"rf22",#N/A,FALSE,"RF22";"rf22a",#N/A,FALSE,"RF22A";"rf22b",#N/A,FALSE,"RF22B"}</definedName>
    <definedName name="wrn.capital._.schedules." hidden="1">{"rf19",#N/A,FALSE,"RF19";"rf20",#N/A,FALSE,"RF20";"rf20a",#N/A,FALSE,"RF20A";"rf21",#N/A,FALSE,"RF21";"rf21a",#N/A,FALSE,"RF21A";"rf21b",#N/A,FALSE,"RF21B";"rf22",#N/A,FALSE,"RF22";"rf22a",#N/A,FALSE,"RF22A";"rf22b",#N/A,FALSE,"RF22B"}</definedName>
    <definedName name="wrn.CAPREIT." localSheetId="73" hidden="1">{#N/A,#N/A,FALSE,"CAPREIT"}</definedName>
    <definedName name="wrn.CAPREIT." hidden="1">{#N/A,#N/A,FALSE,"CAPREIT"}</definedName>
    <definedName name="wrn.CAPREIT2" localSheetId="73" hidden="1">{#N/A,#N/A,FALSE,"CAPREIT"}</definedName>
    <definedName name="wrn.CAPREIT2" hidden="1">{#N/A,#N/A,FALSE,"CAPREIT"}</definedName>
    <definedName name="wrn.Cardiovasculars." localSheetId="73" hidden="1">{#N/A,#N/A,FALSE,"Card";#N/A,#N/A,FALSE,"Prav";#N/A,#N/A,FALSE,"Irbe";#N/A,#N/A,FALSE,"Plavix";#N/A,#N/A,FALSE,"Capt";#N/A,#N/A,FALSE,"Fosi"}</definedName>
    <definedName name="wrn.Cardiovasculars." hidden="1">{#N/A,#N/A,FALSE,"Card";#N/A,#N/A,FALSE,"Prav";#N/A,#N/A,FALSE,"Irbe";#N/A,#N/A,FALSE,"Plavix";#N/A,#N/A,FALSE,"Capt";#N/A,#N/A,FALSE,"Fosi"}</definedName>
    <definedName name="wrn.CARL._.TEST." localSheetId="73" hidden="1">{#N/A,#N/A,FALSE,"RESAPR3"}</definedName>
    <definedName name="wrn.CARL._.TEST." hidden="1">{#N/A,#N/A,FALSE,"RESAPR3"}</definedName>
    <definedName name="wrn.cash." localSheetId="73" hidden="1">{"assumption cash",#N/A,TRUE,"Merger";"has gets cash",#N/A,TRUE,"Merger";"accretion dilution",#N/A,TRUE,"Merger";"comparison credit stats",#N/A,TRUE,"Merger";"pf credit stats",#N/A,TRUE,"Merger";"pf sheets",#N/A,TRUE,"Merger"}</definedName>
    <definedName name="wrn.cash." hidden="1">{"assumption cash",#N/A,TRUE,"Merger";"has gets cash",#N/A,TRUE,"Merger";"accretion dilution",#N/A,TRUE,"Merger";"comparison credit stats",#N/A,TRUE,"Merger";"pf credit stats",#N/A,TRUE,"Merger";"pf sheets",#N/A,TRUE,"Merger"}</definedName>
    <definedName name="wrn.CASH._.FLOW._.ALL." localSheetId="73" hidden="1">{"cash flow ww",#N/A,FALSE,"Cash Flow";"cash flow ex",#N/A,FALSE,"Cash Flow";"cash flow us",#N/A,FALSE,"Cash Flow"}</definedName>
    <definedName name="wrn.CASH._.FLOW._.ALL." hidden="1">{"cash flow ww",#N/A,FALSE,"Cash Flow";"cash flow ex",#N/A,FALSE,"Cash Flow";"cash flow us",#N/A,FALSE,"Cash Flow"}</definedName>
    <definedName name="wrn.CASH._.FLOW._.EX._.US." localSheetId="73" hidden="1">{"cash flow ex",#N/A,FALSE,"Cash Flow"}</definedName>
    <definedName name="wrn.CASH._.FLOW._.EX._.US." hidden="1">{"cash flow ex",#N/A,FALSE,"Cash Flow"}</definedName>
    <definedName name="wrn.CASH._.FLOW._.OTHER." localSheetId="73" hidden="1">{"cash flow other",#N/A,FALSE,"Cash Flow"}</definedName>
    <definedName name="wrn.CASH._.FLOW._.OTHER." hidden="1">{"cash flow other",#N/A,FALSE,"Cash Flow"}</definedName>
    <definedName name="wrn.Cash._.Flow._.Statement." localSheetId="73" hidden="1">{"CashPrintArea",#N/A,FALSE,"Cash (c)"}</definedName>
    <definedName name="wrn.Cash._.Flow._.Statement." hidden="1">{"CashPrintArea",#N/A,FALSE,"Cash (c)"}</definedName>
    <definedName name="wrn.CASH._.FLOW._.US." localSheetId="73" hidden="1">{"cash flow",#N/A,FALSE,"Cash Flow"}</definedName>
    <definedName name="wrn.CASH._.FLOW._.US." hidden="1">{"cash flow",#N/A,FALSE,"Cash Flow"}</definedName>
    <definedName name="wrn.CASH._.FLOW._.WW." localSheetId="73" hidden="1">{"cash flow ww",#N/A,FALSE,"Cash Flow"}</definedName>
    <definedName name="wrn.CASH._.FLOW._.WW." hidden="1">{"cash flow ww",#N/A,FALSE,"Cash Flow"}</definedName>
    <definedName name="wrn.CCORPNAVY2LP." localSheetId="73" hidden="1">{"CCORPNAVY2LP",#N/A,FALSE,"SCORPS"}</definedName>
    <definedName name="wrn.CCORPNAVY2LP." hidden="1">{"CCORPNAVY2LP",#N/A,FALSE,"SCORPS"}</definedName>
    <definedName name="wrn.CDMR." localSheetId="73" hidden="1">{"NOTE",#N/A,FALSE,"NOTE";"PART",#N/A,FALSE,"NOTE";"EXT",#N/A,FALSE,"NOTE";"CFI",#N/A,FALSE,"NOTE";"COMP 2",#N/A,FALSE,"NOTE";"COMP1",#N/A,FALSE,"NOTE"}</definedName>
    <definedName name="wrn.CDMR." hidden="1">{"NOTE",#N/A,FALSE,"NOTE";"PART",#N/A,FALSE,"NOTE";"EXT",#N/A,FALSE,"NOTE";"CFI",#N/A,FALSE,"NOTE";"COMP 2",#N/A,FALSE,"NOTE";"COMP1",#N/A,FALSE,"NOTE"}</definedName>
    <definedName name="wrn.CDMR._.DAILY." localSheetId="73" hidden="1">{#N/A,#N/A,FALSE,"NOTE";#N/A,#N/A,FALSE,"EXTRAS";#N/A,#N/A,FALSE,"PART";"CDMR PRINT DAILY PART I",#N/A,FALSE,"HOWARD";#N/A,#N/A,FALSE,"Compare";#N/A,#N/A,FALSE,"Compare Day vs YTD Avg"}</definedName>
    <definedName name="wrn.CDMR._.DAILY." hidden="1">{#N/A,#N/A,FALSE,"NOTE";#N/A,#N/A,FALSE,"EXTRAS";#N/A,#N/A,FALSE,"PART";"CDMR PRINT DAILY PART I",#N/A,FALSE,"HOWARD";#N/A,#N/A,FALSE,"Compare";#N/A,#N/A,FALSE,"Compare Day vs YTD Avg"}</definedName>
    <definedName name="wrn.CDMR._.DAILY._.NEW." localSheetId="73" hidden="1">{#N/A,#N/A,FALSE,"NOTE";#N/A,#N/A,FALSE,"EXTRAS";#N/A,#N/A,FALSE,"PART";"CDMR PRINT DAILY PART I",#N/A,FALSE,"HOWARD";"CDMR (COMPARE)",#N/A,FALSE,"Compare";"CDMR (Compare Day vs YTD Avg)",#N/A,FALSE,"Compare Day vs YTD Avg"}</definedName>
    <definedName name="wrn.CDMR._.DAILY._.NEW." hidden="1">{#N/A,#N/A,FALSE,"NOTE";#N/A,#N/A,FALSE,"EXTRAS";#N/A,#N/A,FALSE,"PART";"CDMR PRINT DAILY PART I",#N/A,FALSE,"HOWARD";"CDMR (COMPARE)",#N/A,FALSE,"Compare";"CDMR (Compare Day vs YTD Avg)",#N/A,FALSE,"Compare Day vs YTD Avg"}</definedName>
    <definedName name="wrn.CDMR._.Full._.Version." localSheetId="73"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Full._.Version." hidden="1">{#N/A,#N/A,FALSE,"NOTE";"CDMR PRINT PART I (HOWARD)",#N/A,FALSE,"HOWARD";#N/A,#N/A,FALSE,"EXTRAS";#N/A,#N/A,FALSE,"RISK";#N/A,#N/A,FALSE,"PART";"CDMR PRINT PART IIa (HOWARD)",#N/A,FALSE,"HOWARD";"CDMR PRINT PART IIb (HOWARD)",#N/A,FALSE,"HOWARD";"CDMR PRINT PART III (HOWARD)",#N/A,FALSE,"HOWARD";"CDMR PRINT PART IV (HOWARD)",#N/A,FALSE,"HOWARD";#N/A,#N/A,FALSE,"Compare";#N/A,#N/A,FALSE,"Compare Day vs YTD Avg"}</definedName>
    <definedName name="wrn.CDMR._.PRINT._.DAILY._.NEW." localSheetId="73" hidden="1">{#N/A,#N/A,FALSE,"EXTRAS";#N/A,#N/A,FALSE,"NOTE";"COMPARE2",#N/A,FALSE,"Compare Day vs YTD Avg";#N/A,#N/A,FALSE,"PART";"compare 1",#N/A,FALSE,"Compare";"CDMR PRINT DAILY PART I",#N/A,FALSE,"HOWARD"}</definedName>
    <definedName name="wrn.CDMR._.PRINT._.DAILY._.NEW." hidden="1">{#N/A,#N/A,FALSE,"EXTRAS";#N/A,#N/A,FALSE,"NOTE";"COMPARE2",#N/A,FALSE,"Compare Day vs YTD Avg";#N/A,#N/A,FALSE,"PART";"compare 1",#N/A,FALSE,"Compare";"CDMR PRINT DAILY PART I",#N/A,FALSE,"HOWARD"}</definedName>
    <definedName name="wrn.Central._.Nervous._.System." localSheetId="73" hidden="1">{#N/A,#N/A,FALSE,"CNS";#N/A,#N/A,FALSE,"Serz";#N/A,#N/A,FALSE,"Ace"}</definedName>
    <definedName name="wrn.Central._.Nervous._.System." hidden="1">{#N/A,#N/A,FALSE,"CNS";#N/A,#N/A,FALSE,"Serz";#N/A,#N/A,FALSE,"Ace"}</definedName>
    <definedName name="wrn.CF._.Print." localSheetId="73"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F._.Print." hidden="1">{#N/A,#N/A,FALSE,"Cash Flow";#N/A,#N/A,FALSE,"FFO";#N/A,#N/A,FALSE,"Dvlpt Assumptions";#N/A,#N/A,FALSE,"Equity &amp; Constr Financing";#N/A,#N/A,FALSE,"JV Fee Analysis - cash";#N/A,#N/A,FALSE,"JV Fee Analysis - GAAP";#N/A,#N/A,FALSE,"Prop CF Adj";#N/A,#N/A,FALSE,"Land Sales";#N/A,#N/A,FALSE,"Capex, existing";#N/A,#N/A,FALSE,"Capex,97 Budget";#N/A,#N/A,FALSE,"Capex, dvlpt";#N/A,#N/A,FALSE,"Cap overhead";#N/A,#N/A,FALSE,"Project Equity";#N/A,#N/A,FALSE,"Leasing Fees";#N/A,#N/A,FALSE,"Debt";#N/A,#N/A,FALSE,"Capitalized Interest";#N/A,#N/A,FALSE,"FF&amp; E Loan";#N/A,#N/A,FALSE,"Strip loan";#N/A,#N/A,FALSE,"Franklin Loan";#N/A,#N/A,FALSE,"Poto_Gurn Amortiz";#N/A,#N/A,FALSE,"Dividend Distr";#N/A,#N/A,FALSE,"Investment in Partnerships";#N/A,#N/A,FALSE,"JV Ops Cash Flow Adj.";#N/A,#N/A,FALSE,"Ontario";#N/A,#N/A,FALSE,"Ontario-Proj";#N/A,#N/A,FALSE,"Ont Debt";#N/A,#N/A,FALSE,"Grapevine";#N/A,#N/A,FALSE,"Grapevine-Proj";#N/A,#N/A,FALSE,"Arizona";#N/A,#N/A,FALSE,"Arizona - Proj";#N/A,#N/A,FALSE,"Sawgrass Ph III";#N/A,#N/A,FALSE,"Saw Phase III-Proj";#N/A,#N/A,FALSE,"City Center";#N/A,#N/A,FALSE,"City Center-Proj";#N/A,#N/A,FALSE,"Columbus";#N/A,#N/A,FALSE,"Columbus-Proj";#N/A,#N/A,FALSE,"Atlanta";#N/A,#N/A,FALSE,"Atlanta-Proj";#N/A,#N/A,FALSE,"Monee";#N/A,#N/A,FALSE,"Monee-Proj";#N/A,#N/A,FALSE,"Houston";#N/A,#N/A,FALSE,"Houston-Proj";#N/A,#N/A,FALSE,"San Francisco";#N/A,#N/A,FALSE,"San Francisco-Proj";#N/A,#N/A,FALSE,"Meadowlands";#N/A,#N/A,FALSE,"Meadowlands-Proj";#N/A,#N/A,FALSE,"Toronto";#N/A,#N/A,FALSE,"Toronto-Proj"}</definedName>
    <definedName name="wrn.CF._.Statement." localSheetId="73" hidden="1">{"CashPrintArea",#N/A,FALSE,"Cash (c)"}</definedName>
    <definedName name="wrn.CF._.Statement." hidden="1">{"CashPrintArea",#N/A,FALSE,"Cash (c)"}</definedName>
    <definedName name="wrn.CF._.Statement._.Base._.Case." localSheetId="73" hidden="1">{"CashPrintArea",#N/A,FALSE,"Cash (c)"}</definedName>
    <definedName name="wrn.CF._.Statement._.Base._.Case." hidden="1">{"CashPrintArea",#N/A,FALSE,"Cash (c)"}</definedName>
    <definedName name="wrn.CFSModel." localSheetId="73" hidden="1">{"CFSModel",#N/A,FALSE,"CFS"}</definedName>
    <definedName name="wrn.CFSModel." hidden="1">{"CFSModel",#N/A,FALSE,"CFS"}</definedName>
    <definedName name="wrn.CG80GP." localSheetId="73" hidden="1">{"CG80GP",#N/A,FALSE,"SCORPS"}</definedName>
    <definedName name="wrn.CG80GP." hidden="1">{"CG80GP",#N/A,FALSE,"SCORPS"}</definedName>
    <definedName name="wrn.CG80GP2." localSheetId="73" hidden="1">{"CG80GP2",#N/A,FALSE,"SCORPS"}</definedName>
    <definedName name="wrn.CG80GP2." hidden="1">{"CG80GP2",#N/A,FALSE,"SCORPS"}</definedName>
    <definedName name="wrn.CG80LP." localSheetId="73" hidden="1">{"CG80LP",#N/A,FALSE,"SCORPS"}</definedName>
    <definedName name="wrn.CG80LP." hidden="1">{"CG80LP",#N/A,FALSE,"SCORPS"}</definedName>
    <definedName name="wrn.CG80LP2." localSheetId="73" hidden="1">{"CG80LP2",#N/A,FALSE,"SCORPS"}</definedName>
    <definedName name="wrn.CG80LP2." hidden="1">{"CG80LP2",#N/A,FALSE,"SCORPS"}</definedName>
    <definedName name="wrn.charmin." localSheetId="73" hidden="1">{"charmin",#N/A,FALSE,"FMAM II"}</definedName>
    <definedName name="wrn.charmin." hidden="1">{"charmin",#N/A,FALSE,"FMAM II"}</definedName>
    <definedName name="wrn.Charts." localSheetId="73" hidden="1">{"Revenue chart",#N/A,FALSE,"Charts";"ExpenseChart",#N/A,FALSE,"Charts";"Netincomechart",#N/A,FALSE,"Charts"}</definedName>
    <definedName name="wrn.Charts." hidden="1">{"Revenue chart",#N/A,FALSE,"Charts";"ExpenseChart",#N/A,FALSE,"Charts";"Netincomechart",#N/A,FALSE,"Charts"}</definedName>
    <definedName name="wrn.CICMP." localSheetId="73" hidden="1">{"CICMP",#N/A,FALSE,"DESD#11"}</definedName>
    <definedName name="wrn.CICMP." hidden="1">{"CICMP",#N/A,FALSE,"DESD#11"}</definedName>
    <definedName name="wrn.CIG."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Back._.up._.Files." localSheetId="73" hidden="1">{#N/A,#N/A,FALSE,"BACK UP CIG"}</definedName>
    <definedName name="wrn.CIG._.Back._.up._.Files." hidden="1">{#N/A,#N/A,FALSE,"BACK UP CIG"}</definedName>
    <definedName name="wrn.CIG._.Back._.up._.Files._1" localSheetId="73" hidden="1">{#N/A,#N/A,FALSE,"BACK UP CIG"}</definedName>
    <definedName name="wrn.CIG._.Back._.up._.Files._1" hidden="1">{#N/A,#N/A,FALSE,"BACK UP CIG"}</definedName>
    <definedName name="wrn.CIG._.Back._.up._.Files._2" localSheetId="73" hidden="1">{#N/A,#N/A,FALSE,"BACK UP CIG"}</definedName>
    <definedName name="wrn.CIG._.Back._.up._.Files._2" hidden="1">{#N/A,#N/A,FALSE,"BACK UP CIG"}</definedName>
    <definedName name="wrn.CIG._.Back._.up._.Files._3" localSheetId="73" hidden="1">{#N/A,#N/A,FALSE,"BACK UP CIG"}</definedName>
    <definedName name="wrn.CIG._.Back._.up._.Files._3" hidden="1">{#N/A,#N/A,FALSE,"BACK UP CIG"}</definedName>
    <definedName name="wrn.CIG._.Back._.up._.Files._4" localSheetId="73" hidden="1">{#N/A,#N/A,FALSE,"BACK UP CIG"}</definedName>
    <definedName name="wrn.CIG._.Back._.up._.Files._4" hidden="1">{#N/A,#N/A,FALSE,"BACK UP CIG"}</definedName>
    <definedName name="wrn.CIG._.Back._.up._.Files._5" localSheetId="73" hidden="1">{#N/A,#N/A,FALSE,"BACK UP CIG"}</definedName>
    <definedName name="wrn.CIG._.Back._.up._.Files._5" hidden="1">{#N/A,#N/A,FALSE,"BACK UP CIG"}</definedName>
    <definedName name="wrn.CIG.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G.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wrn.CIPG._.All._.Sheets." localSheetId="73"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All._.Sheets." hidden="1">{#N/A,#N/A,FALSE,"Cover";#N/A,#N/A,FALSE,"Commentary";#N/A,#N/A,FALSE,"key ind";#N/A,#N/A,FALSE,"CIG RSB";#N/A,#N/A,FALSE,"4-up charts p.1";#N/A,#N/A,FALSE,"4-up charts p.2";#N/A,#N/A,FALSE,"Q1 Markets";#N/A,#N/A,FALSE,"Annual Mkts";#N/A,#N/A,FALSE," rate of ? qtr";#N/A,#N/A,FALSE,"Detail Rel rate of ? ";#N/A,#N/A,FALSE,"Q1 Products";#N/A,#N/A,FALSE,"Annual Products";#N/A,#N/A,FALSE,"SMUG";#N/A,#N/A,FALSE,"IDL Budgets";#N/A,#N/A,FALSE,"HC Trend";#N/A,#N/A,FALSE,"Functional HC ";#N/A,#N/A,FALSE,"Capital Expd";#N/A,#N/A,FALSE,"Capital CO";#N/A,#N/A,FALSE,"Inventory"}</definedName>
    <definedName name="wrn.CIPG._.Black._.and._.White." localSheetId="73"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Black._.and._.White." hidden="1">{#N/A,#N/A,FALSE,"Cover";#N/A,#N/A,FALSE,"Commentary";#N/A,#N/A,FALSE,"key ind";#N/A,#N/A,FALSE,"CIG RSB";#N/A,#N/A,FALSE,"Q1 Markets";#N/A,#N/A,FALSE,"Annual Mkts";#N/A,#N/A,FALSE,"Q1 Products";#N/A,#N/A,FALSE,"Annual Products";#N/A,#N/A,FALSE,"SMUG";#N/A,#N/A,FALSE,"IDL Budgets";#N/A,#N/A,FALSE,"HC Trend";#N/A,#N/A,FALSE,"Functional HC ";#N/A,#N/A,FALSE,"Capital Expd";#N/A,#N/A,FALSE,"Capital CO"}</definedName>
    <definedName name="wrn.CIPG._.Color._.Charts." localSheetId="73" hidden="1">{#N/A,#N/A,FALSE,"4-up charts p.1";#N/A,#N/A,FALSE,"4-up charts p.2";#N/A,#N/A,FALSE," rate of ? qtr";#N/A,#N/A,FALSE,"Detail Rel rate of ? ";#N/A,#N/A,FALSE,"Inventory"}</definedName>
    <definedName name="wrn.CIPG._.Color._.Charts." hidden="1">{#N/A,#N/A,FALSE,"4-up charts p.1";#N/A,#N/A,FALSE,"4-up charts p.2";#N/A,#N/A,FALSE," rate of ? qtr";#N/A,#N/A,FALSE,"Detail Rel rate of ? ";#N/A,#N/A,FALSE,"Inventory"}</definedName>
    <definedName name="wrn.CIPROD." localSheetId="73" hidden="1">{"CIPROD",#N/A,FALSE,"DESD#11"}</definedName>
    <definedName name="wrn.CIPROD." hidden="1">{"CIPROD",#N/A,FALSE,"DESD#11"}</definedName>
    <definedName name="wrn.Client._.Process._.Report." localSheetId="73" hidden="1">{#N/A,#N/A,FALSE,"Renewals In Process";#N/A,#N/A,FALSE,"New Clients In Process";#N/A,#N/A,FALSE,"Completed New Clients";#N/A,#N/A,FALSE,"Completed Renewals"}</definedName>
    <definedName name="wrn.Client._.Process._.Report." hidden="1">{#N/A,#N/A,FALSE,"Renewals In Process";#N/A,#N/A,FALSE,"New Clients In Process";#N/A,#N/A,FALSE,"Completed New Clients";#N/A,#N/A,FALSE,"Completed Renewals"}</definedName>
    <definedName name="wrn.Client._.Sheets." localSheetId="73" hidden="1">{"Netbacks",#N/A,FALSE,"Netbacks";"IS Quarterly",#N/A,FALSE,"Income Statement";"IS Yearly",#N/A,FALSE,"Income Statement";"Corporate Profile",#N/A,FALSE,"Corporate Profile"}</definedName>
    <definedName name="wrn.Client._.Sheets." hidden="1">{"Netbacks",#N/A,FALSE,"Netbacks";"IS Quarterly",#N/A,FALSE,"Income Statement";"IS Yearly",#N/A,FALSE,"Income Statement";"Corporate Profile",#N/A,FALSE,"Corporate Profile"}</definedName>
    <definedName name="WRN.CLIENT_PRE" localSheetId="73" hidden="1">{"CLIENTE",#N/A,TRUE,"Resumo";"CLIENTE",#N/A,TRUE,"HW";"CLIENTE",#N/A,TRUE,"SW";"CLIENTE",#N/A,TRUE,"TELESSUP.";"CLIENTE",#N/A,TRUE,"DCN &amp; Acess";"CLIENTE",#N/A,TRUE,"Sobressalentes";"CLIENTE",#N/A,TRUE,"Mat. Instal.";"CLIENTE",#N/A,TRUE,"Doc. Técnica";"CLIENTE",#N/A,TRUE,"Serviços";"CLIENTE",#N/A,TRUE,"Treinamento"}</definedName>
    <definedName name="WRN.CLIENT_PRE" hidden="1">{"CLIENTE",#N/A,TRUE,"Resumo";"CLIENTE",#N/A,TRUE,"HW";"CLIENTE",#N/A,TRUE,"SW";"CLIENTE",#N/A,TRUE,"TELESSUP.";"CLIENTE",#N/A,TRUE,"DCN &amp; Acess";"CLIENTE",#N/A,TRUE,"Sobressalentes";"CLIENTE",#N/A,TRUE,"Mat. Instal.";"CLIENTE",#N/A,TRUE,"Doc. Técnica";"CLIENTE",#N/A,TRUE,"Serviços";"CLIENTE",#N/A,TRUE,"Treinamento"}</definedName>
    <definedName name="wrn.clientcopy." localSheetId="7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Flagler" localSheetId="73"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copy.Flagler" hidden="1">{"Multiples_clientcopy",#N/A,FALSE,"Multiples";"Adjustments_clientcopy",#N/A,FALSE,"Adjustments to Multiples";"GrowthAdj_clientcopy",#N/A,FALSE,"Growth Adjustments";"RiskAdj_clientcopy",#N/A,FALSE,"Risk Adjustments ";"MarginAdj_clientcopy",#N/A,FALSE,"Margin Adjustments";"Regression_clientcopy",#N/A,FALSE,"Regression";"Ratios_clientcopy",#N/A,FALSE,"Ratios"}</definedName>
    <definedName name="wrn.CLIENTE_PRECO." localSheetId="73" hidden="1">{"CLIENTE",#N/A,TRUE,"Resumo";"CLIENTE",#N/A,TRUE,"HW";"CLIENTE",#N/A,TRUE,"SW";"CLIENTE",#N/A,TRUE,"TELESSUP.";"CLIENTE",#N/A,TRUE,"DCN &amp; Acess";"CLIENTE",#N/A,TRUE,"Sobressalentes";"CLIENTE",#N/A,TRUE,"Mat. Instal.";"CLIENTE",#N/A,TRUE,"Doc. Técnica";"CLIENTE",#N/A,TRUE,"Serviços";"CLIENTE",#N/A,TRUE,"Treinamento"}</definedName>
    <definedName name="wrn.CLIENTE_PRECO." hidden="1">{"CLIENTE",#N/A,TRUE,"Resumo";"CLIENTE",#N/A,TRUE,"HW";"CLIENTE",#N/A,TRUE,"SW";"CLIENTE",#N/A,TRUE,"TELESSUP.";"CLIENTE",#N/A,TRUE,"DCN &amp; Acess";"CLIENTE",#N/A,TRUE,"Sobressalentes";"CLIENTE",#N/A,TRUE,"Mat. Instal.";"CLIENTE",#N/A,TRUE,"Doc. Técnica";"CLIENTE",#N/A,TRUE,"Serviços";"CLIENTE",#N/A,TRUE,"Treinamento"}</definedName>
    <definedName name="wrn.CLIENTE_QUANT." localSheetId="73" hidden="1">{#N/A,"Tabelas de quantidade",FALSE,"Entradas";"CLIENTE",#N/A,FALSE,"HW";"CLIENTE",#N/A,FALSE,"SW";"CLIENTE",#N/A,FALSE,"TELESSUP.";"CLIENTE",#N/A,FALSE,"DCN &amp; Acess";"CLIENTE",#N/A,FALSE,"Sobressalentes";"CLIENTE",#N/A,FALSE,"Mat. Instal.";"CLIENTE",#N/A,FALSE,"Doc. Técnica";"CLIENTE",#N/A,FALSE,"Serviços";"CLIENTE",#N/A,FALSE,"Treinamento"}</definedName>
    <definedName name="wrn.CLIENTE_QUANT." hidden="1">{#N/A,"Tabelas de quantidade",FALSE,"Entradas";"CLIENTE",#N/A,FALSE,"HW";"CLIENTE",#N/A,FALSE,"SW";"CLIENTE",#N/A,FALSE,"TELESSUP.";"CLIENTE",#N/A,FALSE,"DCN &amp; Acess";"CLIENTE",#N/A,FALSE,"Sobressalentes";"CLIENTE",#N/A,FALSE,"Mat. Instal.";"CLIENTE",#N/A,FALSE,"Doc. Técnica";"CLIENTE",#N/A,FALSE,"Serviços";"CLIENTE",#N/A,FALSE,"Treinamento"}</definedName>
    <definedName name="wrn.Clsng._.Wksts." localSheetId="73" hidden="1">{#N/A,#N/A,TRUE,"SUMMARY";#N/A,#N/A,TRUE,"Warranty";#N/A,#N/A,TRUE,"COOP";#N/A,#N/A,TRUE,"Allow_bedding";#N/A,#N/A,TRUE,"Other Allow";#N/A,#N/A,TRUE,"Rebate"}</definedName>
    <definedName name="wrn.Clsng._.Wksts." hidden="1">{#N/A,#N/A,TRUE,"SUMMARY";#N/A,#N/A,TRUE,"Warranty";#N/A,#N/A,TRUE,"COOP";#N/A,#N/A,TRUE,"Allow_bedding";#N/A,#N/A,TRUE,"Other Allow";#N/A,#N/A,TRUE,"Rebate"}</definedName>
    <definedName name="wrn.clsng.wk" localSheetId="73" hidden="1">{#N/A,#N/A,TRUE,"SUMMARY";#N/A,#N/A,TRUE,"Warranty";#N/A,#N/A,TRUE,"COOP";#N/A,#N/A,TRUE,"Allow_bedding";#N/A,#N/A,TRUE,"Other Allow";#N/A,#N/A,TRUE,"Rebate"}</definedName>
    <definedName name="wrn.clsng.wk" hidden="1">{#N/A,#N/A,TRUE,"SUMMARY";#N/A,#N/A,TRUE,"Warranty";#N/A,#N/A,TRUE,"COOP";#N/A,#N/A,TRUE,"Allow_bedding";#N/A,#N/A,TRUE,"Other Allow";#N/A,#N/A,TRUE,"Rebate"}</definedName>
    <definedName name="WRN.CM" localSheetId="73" hidden="1">{#N/A,#N/A,FALSE,"FAB VENDORS";"BUD SUM",#N/A,FALSE,"BUD SUM WO TEX"}</definedName>
    <definedName name="WRN.CM" hidden="1">{#N/A,#N/A,FALSE,"FAB VENDORS";"BUD SUM",#N/A,FALSE,"BUD SUM WO TEX"}</definedName>
    <definedName name="WRN.CM1" localSheetId="73" hidden="1">{#N/A,#N/A,FALSE,"FAB VENDORS";"BUD SUM",#N/A,FALSE,"BUD SUM WO TEX"}</definedName>
    <definedName name="WRN.CM1" hidden="1">{#N/A,#N/A,FALSE,"FAB VENDORS";"BUD SUM",#N/A,FALSE,"BUD SUM WO TEX"}</definedName>
    <definedName name="wrn.CMF." localSheetId="73" hidden="1">{"CMF",#N/A,TRUE,"HW";"CMF",#N/A,TRUE,"SW";"CMF",#N/A,TRUE,"TELESSUP.";"CMF",#N/A,TRUE,"DCN &amp; Acess";"CMF",#N/A,TRUE,"Sobressalentes";"CMF",#N/A,TRUE,"Mat. Instal.";"CMF",#N/A,TRUE,"Doc. Técnica"}</definedName>
    <definedName name="wrn.CMF." hidden="1">{"CMF",#N/A,TRUE,"HW";"CMF",#N/A,TRUE,"SW";"CMF",#N/A,TRUE,"TELESSUP.";"CMF",#N/A,TRUE,"DCN &amp; Acess";"CMF",#N/A,TRUE,"Sobressalentes";"CMF",#N/A,TRUE,"Mat. Instal.";"CMF",#N/A,TRUE,"Doc. Técnica"}</definedName>
    <definedName name="wrn.Coal._.Questionnaire." localSheetId="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om"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bination."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73"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oResults." localSheetId="73" hidden="1">{#N/A,#N/A,FALSE,"Combo-Ass ";#N/A,#N/A,FALSE,"Combo-AD sum";#N/A,#N/A,FALSE,"Combo-Syn Sens";#N/A,#N/A,FALSE,"Combo-Contr";#N/A,#N/A,FALSE,"Combo-Credit Sum";#N/A,#N/A,FALSE,"Combo-Credit";#N/A,#N/A,FALSE,"Combo-AD";#N/A,#N/A,FALSE,"Combo-AD CF"}</definedName>
    <definedName name="wrn.ComboResults." hidden="1">{#N/A,#N/A,FALSE,"Combo-Ass ";#N/A,#N/A,FALSE,"Combo-AD sum";#N/A,#N/A,FALSE,"Combo-Syn Sens";#N/A,#N/A,FALSE,"Combo-Contr";#N/A,#N/A,FALSE,"Combo-Credit Sum";#N/A,#N/A,FALSE,"Combo-Credit";#N/A,#N/A,FALSE,"Combo-AD";#N/A,#N/A,FALSE,"Combo-AD CF"}</definedName>
    <definedName name="wrn.ComboState." localSheetId="73" hidden="1">{#N/A,#N/A,FALSE,"Combo-Ass ";#N/A,#N/A,FALSE,"Combo-IS";#N/A,#N/A,FALSE,"Combo-BS";#N/A,#N/A,FALSE,"Combo-CF"}</definedName>
    <definedName name="wrn.ComboState." hidden="1">{#N/A,#N/A,FALSE,"Combo-Ass ";#N/A,#N/A,FALSE,"Combo-IS";#N/A,#N/A,FALSE,"Combo-BS";#N/A,#N/A,FALSE,"Combo-CF"}</definedName>
    <definedName name="wrn.Comcast." localSheetId="73"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com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_.FAT." localSheetId="73" hidden="1">{"DEM FAT 1.000 REAIS",#N/A,FALSE,"Comp.Fat.";"DEM FAT MEDIO ANO",#N/A,FALSE,"Comp.Fat."}</definedName>
    <definedName name="wrn.COMP._.FAT." hidden="1">{"DEM FAT 1.000 REAIS",#N/A,FALSE,"Comp.Fat.";"DEM FAT MEDIO ANO",#N/A,FALSE,"Comp.Fat."}</definedName>
    <definedName name="wrn.compco." localSheetId="73"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co._.Only." localSheetId="73" hidden="1">{"vi1",#N/A,FALSE,"6_30_96";"vi2",#N/A,FALSE,"6_30_96";"vi3",#N/A,FALSE,"6_30_96"}</definedName>
    <definedName name="wrn.Compco._.Only." hidden="1">{"vi1",#N/A,FALSE,"6_30_96";"vi2",#N/A,FALSE,"6_30_96";"vi3",#N/A,FALSE,"6_30_96"}</definedName>
    <definedName name="wrn.Complete."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Budget." localSheetId="73"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Budget." hidden="1">{"Inc.",#N/A,FALSE,"ORIGNAL";"Allocations",#N/A,FALSE,"ORIGNAL";#N/A,#N/A,FALSE,"Inv. Con.";"Balance Sheet 1",#N/A,FALSE,"ORIGNAL";"Balance Sheet 2",#N/A,FALSE,"ORIGNAL";"Assumptions 1",#N/A,FALSE,"ORIGNAL";"Assumptions 2",#N/A,FALSE,"ORIGNAL";"CFS 1",#N/A,FALSE,"ORIGNAL";"CFS 2",#N/A,FALSE,"ORIGNAL";#N/A,#N/A,FALSE,"EBITDA";#N/A,#N/A,FALSE,"Cap. X";#N/A,#N/A,FALSE,"Lease Sch.";"Dep. 1",#N/A,FALSE,"ORIGNAL";"Dep. 2",#N/A,FALSE,"ORIGNAL";"Dep. 3",#N/A,FALSE,"ORIGNAL";"Debt Sch. 1",#N/A,FALSE,"ORIGNAL";"Debt Sch. 2",#N/A,FALSE,"ORIGNAL";"Debt Sch. 3",#N/A,FALSE,"ORIGNAL";"Loan Covenant 1",#N/A,FALSE,"ORIGNAL";"Loan Covenant 2",#N/A,FALSE,"ORIGNAL";#N/A,#N/A,FALSE,"LOAN 2";"WI Inc.",#N/A,FALSE,"ORIGNAL";"WI Holding",#N/A,FALSE,"ORIGNAL"}</definedName>
    <definedName name="wrn.Complete._.Report." localSheetId="73"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2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_1"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Package." localSheetId="73"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te_Package." hidden="1">{#N/A,#N/A,FALSE,"Cover";#N/A,#N/A,FALSE,"Comments CSS";#N/A,#N/A,FALSE,"Comments PPG";#N/A,#N/A,FALSE,"Comments CIG";#N/A,#N/A,FALSE,"Comments IDEN";#N/A,#N/A,FALSE,"BS CSS";#N/A,#N/A,FALSE,"BS PPG";#N/A,#N/A,FALSE,"BS CIG";#N/A,#N/A,FALSE,"BS IDEN";#N/A,#N/A,FALSE,"BS TOTAL";#N/A,#N/A,FALSE,"P&amp;L CSS";#N/A,#N/A,FALSE,"P&amp;L PPG";#N/A,#N/A,FALSE,"P&amp;L CIG";#N/A,#N/A,FALSE,"P&amp;L IDEN";#N/A,#N/A,FALSE,"P&amp;L TOTAL";#N/A,#N/A,FALSE,"Cash Flow CSS";#N/A,#N/A,FALSE,"Cash Flow PPG";#N/A,#N/A,FALSE,"Cash Flow CIG";#N/A,#N/A,FALSE,"Cash Flow IDEN";#N/A,#N/A,FALSE,"Cash Flow Total";#N/A,#N/A,FALSE,"MBR CSS";#N/A,#N/A,FALSE,"MBR PPG";#N/A,#N/A,FALSE,"MBR CIG";#N/A,#N/A,FALSE,"MBR IDEN";#N/A,#N/A,FALSE,"MBR JAG PLANT";#N/A,#N/A,FALSE,"Headcount - CSS";#N/A,#N/A,FALSE,"Headcount - PPG";#N/A,#N/A,FALSE,"Headcount - CIG";#N/A,#N/A,FALSE,"Headcount - IDEN";#N/A,#N/A,FALSE,"Headcount JAG PLANT";#N/A,#N/A,FALSE,"FAB UN CSS";#N/A,#N/A,FALSE,"FAB UN PPG";#N/A,#N/A,FALSE,"FAB UN CIG";#N/A,#N/A,FALSE,"FAB UN IDEN";#N/A,#N/A,FALSE,"CSS MFG";#N/A,#N/A,FALSE,"CSS Distr ";#N/A,#N/A,FALSE,"CSS 6-Up Charts";#N/A,#N/A,FALSE,"PPG MFG";#N/A,#N/A,FALSE,"PPG 6-Up Charts ";#N/A,#N/A,FALSE,"CIG MFG";#N/A,#N/A,FALSE,"IDEN MFG";#N/A,#N/A,FALSE,"IDEN 6-Up Charts  ";#N/A,#N/A,FALSE,"CSS Inventory";#N/A,#N/A,FALSE,"PPG Inventory";#N/A,#N/A,FALSE,"CIG Inventory";#N/A,#N/A,FALSE,"IDEN Inventory";#N/A,#N/A,FALSE,"CE JAG Inventory";#N/A,#N/A,FALSE,"FM CSS";#N/A,#N/A,FALSE,"NSAD ASP CSS";#N/A,#N/A,FALSE,"FM CIG";#N/A,#N/A,FALSE,"NSAD ASP CIG";#N/A,#N/A,FALSE,"FM iDEN";#N/A,#N/A,FALSE,"NSAD IDEN";#N/A,#N/A,FALSE,"Capital Expenditures";#N/A,#N/A,FALSE,"R&amp;D  Report"}</definedName>
    <definedName name="wrn.complex"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Flagler" localSheetId="73"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lexFlagler" hidden="1">{#N/A,#N/A,TRUE,"Title";#N/A,#N/A,TRUE,"Exec Sum";#N/A,#N/A,TRUE,"Summary Ave";#N/A,#N/A,TRUE,"MV";#N/A,#N/A,TRUE,"Improvement";#N/A,#N/A,TRUE,"SVA Ave";#N/A,#N/A,TRUE,"NOPAT";#N/A,#N/A,TRUE,"NOPAT-Fin. Methd";#N/A,#N/A,TRUE,"Capital";#N/A,#N/A,TRUE,"Cost of Capital";#N/A,#N/A,TRUE,"Cash Taxes";#N/A,#N/A,TRUE,"Income Statement";#N/A,#N/A,TRUE,"Balance Sheet";#N/A,#N/A,TRUE,"Unusual"}</definedName>
    <definedName name="wrn.comps." localSheetId="73" hidden="1">{"comps",#N/A,FALSE,"comps";"notes",#N/A,FALSE,"comps"}</definedName>
    <definedName name="wrn.comps." hidden="1">{"comps",#N/A,FALSE,"comps";"notes",#N/A,FALSE,"comps"}</definedName>
    <definedName name="wrn.Concentration." localSheetId="73" hidden="1">{"CONCENTR",#N/A,FALSE,"PAHCPALS"}</definedName>
    <definedName name="wrn.Concentration." hidden="1">{"CONCENTR",#N/A,FALSE,"PAHCPALS"}</definedName>
    <definedName name="wrn.Concentration._1" localSheetId="73" hidden="1">{"CONCENTR",#N/A,FALSE,"PAHCPALS"}</definedName>
    <definedName name="wrn.Concentration._1" hidden="1">{"CONCENTR",#N/A,FALSE,"PAHCPALS"}</definedName>
    <definedName name="wrn.Concentration2" localSheetId="73" hidden="1">{"CONCENTR",#N/A,FALSE,"PAHCPALS"}</definedName>
    <definedName name="wrn.Concentration2" hidden="1">{"CONCENTR",#N/A,FALSE,"PAHCPALS"}</definedName>
    <definedName name="wrn.Concentration2_1" localSheetId="73" hidden="1">{"CONCENTR",#N/A,FALSE,"PAHCPALS"}</definedName>
    <definedName name="wrn.Concentration2_1" hidden="1">{"CONCENTR",#N/A,FALSE,"PAHCPALS"}</definedName>
    <definedName name="wrn.Concentration3" localSheetId="73" hidden="1">{"CONCENTR",#N/A,FALSE,"PAHCPALS"}</definedName>
    <definedName name="wrn.Concentration3" hidden="1">{"CONCENTR",#N/A,FALSE,"PAHCPALS"}</definedName>
    <definedName name="wrn.Concentration3_1" localSheetId="73" hidden="1">{"CONCENTR",#N/A,FALSE,"PAHCPALS"}</definedName>
    <definedName name="wrn.Concentration3_1" hidden="1">{"CONCENTR",#N/A,FALSE,"PAHCPALS"}</definedName>
    <definedName name="wrn.Concentration4" localSheetId="73" hidden="1">{"CONCENTR",#N/A,FALSE,"PAHCPALS"}</definedName>
    <definedName name="wrn.Concentration4" hidden="1">{"CONCENTR",#N/A,FALSE,"PAHCPALS"}</definedName>
    <definedName name="wrn.Concentration4_1" localSheetId="73" hidden="1">{"CONCENTR",#N/A,FALSE,"PAHCPALS"}</definedName>
    <definedName name="wrn.Concentration4_1" hidden="1">{"CONCENTR",#N/A,FALSE,"PAHCPALS"}</definedName>
    <definedName name="wrn.Cons._.EBT." localSheetId="73" hidden="1">{"EBT 1 Yr Cons",#N/A,FALSE,"EBT 1 yr"}</definedName>
    <definedName name="wrn.Cons._.EBT." hidden="1">{"EBT 1 Yr Cons",#N/A,FALSE,"EBT 1 yr"}</definedName>
    <definedName name="wrn.Cons._.Rev._.1._.Yr." localSheetId="73" hidden="1">{"REV 1 Yr Cons",#N/A,FALSE,"Rev 1 yr"}</definedName>
    <definedName name="wrn.Cons._.Rev._.1._.Yr." hidden="1">{"REV 1 Yr Cons",#N/A,FALSE,"Rev 1 yr"}</definedName>
    <definedName name="wrn.consolidated." localSheetId="73" hidden="1">{"income",#N/A,FALSE,"CONSOLIDATED";"value",#N/A,FALSE,"CONSOLIDATED"}</definedName>
    <definedName name="wrn.consolidated." hidden="1">{"income",#N/A,FALSE,"CONSOLIDATED";"value",#N/A,FALSE,"CONSOLIDATED"}</definedName>
    <definedName name="wrn.Consolidated._.Corporate._.Expenses._.Fiscal._.Years." localSheetId="73" hidden="1">{"Jan thru June 1998",#N/A,FALSE,"Consolidated";"fiscal 1999",#N/A,FALSE,"Consolidated";"fiscal 2000",#N/A,FALSE,"Consolidated"}</definedName>
    <definedName name="wrn.Consolidated._.Corporate._.Expenses._.Fiscal._.Years." hidden="1">{"Jan thru June 1998",#N/A,FALSE,"Consolidated";"fiscal 1999",#N/A,FALSE,"Consolidated";"fiscal 2000",#N/A,FALSE,"Consolidated"}</definedName>
    <definedName name="wrn.Consolidated._.IFO._.Reports." localSheetId="73" hidden="1">{"Growth Presentation",#N/A,FALSE,"Consolidated IFO";"Variance Presentation",#N/A,FALSE,"Consolidated IFO";"Backup",#N/A,FALSE,"Consolidated IFO"}</definedName>
    <definedName name="wrn.Consolidated._.IFO._.Reports." hidden="1">{"Growth Presentation",#N/A,FALSE,"Consolidated IFO";"Variance Presentation",#N/A,FALSE,"Consolidated IFO";"Backup",#N/A,FALSE,"Consolidated IFO"}</definedName>
    <definedName name="wrn.CONSOLIDATION." localSheetId="73" hidden="1">{"PAGE1",#N/A,FALSE,"Consolidation";"PAGE2",#N/A,FALSE,"Consolidation";"PAGE3",#N/A,FALSE,"Consolidation";"PAGE4",#N/A,FALSE,"Consolidation";"PAGE5",#N/A,FALSE,"Consolidation";"PAGE6",#N/A,FALSE,"Consolidation";"PAGE7",#N/A,FALSE,"Consolidation"}</definedName>
    <definedName name="wrn.CONSOLIDATION." hidden="1">{"PAGE1",#N/A,FALSE,"Consolidation";"PAGE2",#N/A,FALSE,"Consolidation";"PAGE3",#N/A,FALSE,"Consolidation";"PAGE4",#N/A,FALSE,"Consolidation";"PAGE5",#N/A,FALSE,"Consolidation";"PAGE6",#N/A,FALSE,"Consolidation";"PAGE7",#N/A,FALSE,"Consolidation"}</definedName>
    <definedName name="wrn.Consolidation._.Report." localSheetId="73"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olidation._.Report." hidden="1">{#N/A,#N/A,FALSE,"Cover";#N/A,#N/A,FALSE,"Content";#N/A,#N/A,FALSE,"Cover - Key Fin";#N/A,#N/A,FALSE,"Summary - PER";#N/A,#N/A,FALSE,"Summary - YTD";#N/A,#N/A,FALSE,"Summary Comparison";#N/A,#N/A,FALSE,"KeyFin Variances - Revenue";#N/A,#N/A,FALSE,"KeyFin Variances  - OCF";#N/A,#N/A,FALSE,"KeyFin Variances  - Capex";#N/A,#N/A,FALSE,"Variances - Business Line";#N/A,#N/A,FALSE,"Variances - Country";#N/A,#N/A,FALSE,"WC";#N/A,#N/A,FALSE,"EBITDA YTD";#N/A,#N/A,FALSE,"Cust Inv-Fin PER";#N/A,#N/A,FALSE,"Capex YTD";#N/A,#N/A,FALSE,"Cover - Cash Flow";#N/A,#N/A,FALSE,"CF Divisional";#N/A,#N/A,FALSE,"CF Bank Group by Country";#N/A,#N/A,FALSE,"Cust Inv-Fin YTD";#N/A,#N/A,FALSE,"Cover - P&amp;L Account";#N/A,#N/A,FALSE,"P&amp;L";#N/A,#N/A,FALSE,"Depreciation";#N/A,#N/A,FALSE,"Amortisation";#N/A,#N/A,FALSE,"Interest Income ";#N/A,#N/A,FALSE,"Interest Expense";#N/A,#N/A,FALSE,"Foreign Exchange";#N/A,#N/A,FALSE,"Other Business Income";#N/A,#N/A,FALSE,"OtherP&amp;L items";#N/A,#N/A,FALSE,"P&amp;L Cost Acc";#N/A,#N/A,FALSE,"Cover - IC";#N/A,#N/A,FALSE,"IC AR AP";#N/A,#N/A,FALSE,"IC BS Match";#N/A,#N/A,FALSE,"Cover - BS";#N/A,#N/A,FALSE,"BS Assets Diff";#N/A,#N/A,FALSE,"BS Asset Movements";#N/A,#N/A,FALSE,"Cash";#N/A,#N/A,FALSE,"Restr Cash";#N/A,#N/A,FALSE,"Restr Cash Detail";#N/A,#N/A,FALSE,"Receivables";#N/A,#N/A,FALSE,"Ageing";#N/A,#N/A,FALSE,"Trend Analysis";#N/A,#N/A,FALSE,"Rec Affiliated";#N/A,#N/A,FALSE,"Sundry Debtors D";#N/A,#N/A,FALSE,"Prepaid Detail";#N/A,#N/A,FALSE,"Prepaid D";#N/A,#N/A,FALSE,"Tax Assets";#N/A,#N/A,FALSE,"Other ST Assets";#N/A,#N/A,FALSE,"Investments";#N/A,#N/A,FALSE,"Inventory D (2)";#N/A,#N/A,FALSE,"Tangibles";#N/A,#N/A,FALSE,"Intangibles- summary";#N/A,#N/A,FALSE,"Def Der Asset";#N/A,#N/A,FALSE,"Other Fin Assets";#N/A,#N/A,FALSE,"Cover - BS Liab";#N/A,#N/A,FALSE,"BS Liab Eq";#N/A,#N/A,FALSE,"BS Liab Eq Movements";#N/A,#N/A,FALSE,"Payables";#N/A,#N/A,FALSE,"Payables D";#N/A,#N/A,FALSE,"Tax Liab ";#N/A,#N/A,FALSE,"Accrued Liabilities";#N/A,#N/A,FALSE,"Accrued Other D";#N/A,#N/A,FALSE,"Debt 1";#N/A,#N/A,FALSE,"Pension, Restructuring &amp; Other";#N/A,#N/A,FALSE,"Minority Int"}</definedName>
    <definedName name="wrn.Consumer._.Medicines." localSheetId="73" hidden="1">{#N/A,#N/A,FALSE,"OTC";#N/A,#N/A,FALSE,"Ther";#N/A,#N/A,FALSE,"Temp";#N/A,#N/A,FALSE,"Exce";#N/A,#N/A,FALSE,"Buff";#N/A,#N/A,FALSE,"Picot";#N/A,#N/A,FALSE,"Luftal";#N/A,#N/A,FALSE,"Comt"}</definedName>
    <definedName name="wrn.Consumer._.Medicines." hidden="1">{#N/A,#N/A,FALSE,"OTC";#N/A,#N/A,FALSE,"Ther";#N/A,#N/A,FALSE,"Temp";#N/A,#N/A,FALSE,"Exce";#N/A,#N/A,FALSE,"Buff";#N/A,#N/A,FALSE,"Picot";#N/A,#N/A,FALSE,"Luftal";#N/A,#N/A,FALSE,"Comt"}</definedName>
    <definedName name="wrn.Continous._.Page._.Numbers._.DCF." localSheetId="73"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ion." localSheetId="73" hidden="1">{#N/A,#N/A,FALSE,"Contribution Analysis"}</definedName>
    <definedName name="wrn.contribution." hidden="1">{#N/A,#N/A,FALSE,"Contribution Analysis"}</definedName>
    <definedName name="wrn.contribution._1" localSheetId="73" hidden="1">{#N/A,#N/A,FALSE,"Contribution Analysis"}</definedName>
    <definedName name="wrn.contribution._1" hidden="1">{#N/A,#N/A,FALSE,"Contribution Analysis"}</definedName>
    <definedName name="wrn.contribution._2" localSheetId="73" hidden="1">{#N/A,#N/A,FALSE,"Contribution Analysis"}</definedName>
    <definedName name="wrn.contribution._2" hidden="1">{#N/A,#N/A,FALSE,"Contribution Analysis"}</definedName>
    <definedName name="wrn.contribution._3" localSheetId="73" hidden="1">{#N/A,#N/A,FALSE,"Contribution Analysis"}</definedName>
    <definedName name="wrn.contribution._3" hidden="1">{#N/A,#N/A,FALSE,"Contribution Analysis"}</definedName>
    <definedName name="wrn.contribution._4" localSheetId="73" hidden="1">{#N/A,#N/A,FALSE,"Contribution Analysis"}</definedName>
    <definedName name="wrn.contribution._4" hidden="1">{#N/A,#N/A,FALSE,"Contribution Analysis"}</definedName>
    <definedName name="wrn.contribution._5" localSheetId="73" hidden="1">{#N/A,#N/A,FALSE,"Contribution Analysis"}</definedName>
    <definedName name="wrn.contribution._5" hidden="1">{#N/A,#N/A,FALSE,"Contribution Analysis"}</definedName>
    <definedName name="wrn.contributory._.asset._.charges." localSheetId="73"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ol._.Sheet." localSheetId="73" hidden="1">{#N/A,#N/A,FALSE,"CONTROL"}</definedName>
    <definedName name="wrn.Control._.Sheet." hidden="1">{#N/A,#N/A,FALSE,"CONTROL"}</definedName>
    <definedName name="wrn.cooper." localSheetId="73" hidden="1">{#N/A,#N/A,TRUE,"Pro Forma";#N/A,#N/A,TRUE,"PF_Bal";#N/A,#N/A,TRUE,"PF_INC";#N/A,#N/A,TRUE,"CBE";#N/A,#N/A,TRUE,"SWK"}</definedName>
    <definedName name="wrn.cooper." hidden="1">{#N/A,#N/A,TRUE,"Pro Forma";#N/A,#N/A,TRUE,"PF_Bal";#N/A,#N/A,TRUE,"PF_INC";#N/A,#N/A,TRUE,"CBE";#N/A,#N/A,TRUE,"SWK"}</definedName>
    <definedName name="wrn.corp." localSheetId="73" hidden="1">{"corp",#N/A,FALSE,"Endpap"}</definedName>
    <definedName name="wrn.corp." hidden="1">{"corp",#N/A,FALSE,"Endpap"}</definedName>
    <definedName name="wrn.Corp.._.Profile." localSheetId="73" hidden="1">{"Corp Pro",#N/A,FALSE,"D"}</definedName>
    <definedName name="wrn.Corp.._.Profile." hidden="1">{"Corp Pro",#N/A,FALSE,"D"}</definedName>
    <definedName name="wrn.Corporate." localSheetId="73" hidden="1">{"Corporate",#N/A,FALSE,"Corporate Profile"}</definedName>
    <definedName name="wrn.Corporate." hidden="1">{"Corporate",#N/A,FALSE,"Corporate Profile"}</definedName>
    <definedName name="wrn.Corporate._.Profile." localSheetId="73" hidden="1">{"Corporate Profile",#N/A,FALSE,"D"}</definedName>
    <definedName name="wrn.Corporate._.Profile." hidden="1">{"Corporate Profile",#N/A,FALSE,"D"}</definedName>
    <definedName name="wrn.CORR." localSheetId="73" hidden="1">{"INCSTMT1",#N/A,FALSE,"COR";"INCSTMT2",#N/A,FALSE,"COR"}</definedName>
    <definedName name="wrn.CORR." hidden="1">{"INCSTMT1",#N/A,FALSE,"COR";"INCSTMT2",#N/A,FALSE,"COR"}</definedName>
    <definedName name="wrn.COSA._.FS._.국문." localSheetId="73" hidden="1">{#N/A,#N/A,FALSE,"BS";#N/A,#N/A,FALSE,"PL";#N/A,#N/A,FALSE,"처분";#N/A,#N/A,FALSE,"현금";#N/A,#N/A,FALSE,"매출";#N/A,#N/A,FALSE,"원가";#N/A,#N/A,FALSE,"경영"}</definedName>
    <definedName name="wrn.COSA._.FS._.국문." hidden="1">{#N/A,#N/A,FALSE,"BS";#N/A,#N/A,FALSE,"PL";#N/A,#N/A,FALSE,"처분";#N/A,#N/A,FALSE,"현금";#N/A,#N/A,FALSE,"매출";#N/A,#N/A,FALSE,"원가";#N/A,#N/A,FALSE,"경영"}</definedName>
    <definedName name="wrn.Cost." localSheetId="73" hidden="1">{"Cost",#N/A,FALSE,"Cost"}</definedName>
    <definedName name="wrn.Cost." hidden="1">{"Cost",#N/A,FALSE,"Cost"}</definedName>
    <definedName name="wrn.COST._.OF._.GOODS._.SOLD." localSheetId="73" hidden="1">{"cogs",#N/A,FALSE,"Cost Of Goods Sold"}</definedName>
    <definedName name="wrn.COST._.OF._.GOODS._.SOLD." hidden="1">{"cogs",#N/A,FALSE,"Cost Of Goods Sold"}</definedName>
    <definedName name="wrn.cotop." localSheetId="73" hidden="1">{"ReportTop",#N/A,FALSE,"report top"}</definedName>
    <definedName name="wrn.cotop." hidden="1">{"ReportTop",#N/A,FALSE,"report top"}</definedName>
    <definedName name="wrn.Cover." localSheetId="7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over._1" localSheetId="73" hidden="1">{"coverall",#N/A,FALSE,"Definitions";"cover1",#N/A,FALSE,"Definitions";"cover2",#N/A,FALSE,"Definitions";"cover3",#N/A,FALSE,"Definitions";"cover4",#N/A,FALSE,"Definitions";"cover5",#N/A,FALSE,"Definitions";"blank",#N/A,FALSE,"Definitions"}</definedName>
    <definedName name="wrn.Cover._1" hidden="1">{"coverall",#N/A,FALSE,"Definitions";"cover1",#N/A,FALSE,"Definitions";"cover2",#N/A,FALSE,"Definitions";"cover3",#N/A,FALSE,"Definitions";"cover4",#N/A,FALSE,"Definitions";"cover5",#N/A,FALSE,"Definitions";"blank",#N/A,FALSE,"Definitions"}</definedName>
    <definedName name="wrn.Cover._2" localSheetId="73" hidden="1">{"coverall",#N/A,FALSE,"Definitions";"cover1",#N/A,FALSE,"Definitions";"cover2",#N/A,FALSE,"Definitions";"cover3",#N/A,FALSE,"Definitions";"cover4",#N/A,FALSE,"Definitions";"cover5",#N/A,FALSE,"Definitions";"blank",#N/A,FALSE,"Definitions"}</definedName>
    <definedName name="wrn.Cover._2" hidden="1">{"coverall",#N/A,FALSE,"Definitions";"cover1",#N/A,FALSE,"Definitions";"cover2",#N/A,FALSE,"Definitions";"cover3",#N/A,FALSE,"Definitions";"cover4",#N/A,FALSE,"Definitions";"cover5",#N/A,FALSE,"Definitions";"blank",#N/A,FALSE,"Definitions"}</definedName>
    <definedName name="wrn.Cover._3" localSheetId="73" hidden="1">{"coverall",#N/A,FALSE,"Definitions";"cover1",#N/A,FALSE,"Definitions";"cover2",#N/A,FALSE,"Definitions";"cover3",#N/A,FALSE,"Definitions";"cover4",#N/A,FALSE,"Definitions";"cover5",#N/A,FALSE,"Definitions";"blank",#N/A,FALSE,"Definitions"}</definedName>
    <definedName name="wrn.Cover._3" hidden="1">{"coverall",#N/A,FALSE,"Definitions";"cover1",#N/A,FALSE,"Definitions";"cover2",#N/A,FALSE,"Definitions";"cover3",#N/A,FALSE,"Definitions";"cover4",#N/A,FALSE,"Definitions";"cover5",#N/A,FALSE,"Definitions";"blank",#N/A,FALSE,"Definitions"}</definedName>
    <definedName name="wrn.Cover._4" localSheetId="73" hidden="1">{"coverall",#N/A,FALSE,"Definitions";"cover1",#N/A,FALSE,"Definitions";"cover2",#N/A,FALSE,"Definitions";"cover3",#N/A,FALSE,"Definitions";"cover4",#N/A,FALSE,"Definitions";"cover5",#N/A,FALSE,"Definitions";"blank",#N/A,FALSE,"Definitions"}</definedName>
    <definedName name="wrn.Cover._4" hidden="1">{"coverall",#N/A,FALSE,"Definitions";"cover1",#N/A,FALSE,"Definitions";"cover2",#N/A,FALSE,"Definitions";"cover3",#N/A,FALSE,"Definitions";"cover4",#N/A,FALSE,"Definitions";"cover5",#N/A,FALSE,"Definitions";"blank",#N/A,FALSE,"Definitions"}</definedName>
    <definedName name="wrn.Cover._5" localSheetId="73" hidden="1">{"coverall",#N/A,FALSE,"Definitions";"cover1",#N/A,FALSE,"Definitions";"cover2",#N/A,FALSE,"Definitions";"cover3",#N/A,FALSE,"Definitions";"cover4",#N/A,FALSE,"Definitions";"cover5",#N/A,FALSE,"Definitions";"blank",#N/A,FALSE,"Definitions"}</definedName>
    <definedName name="wrn.Cover._5" hidden="1">{"coverall",#N/A,FALSE,"Definitions";"cover1",#N/A,FALSE,"Definitions";"cover2",#N/A,FALSE,"Definitions";"cover3",#N/A,FALSE,"Definitions";"cover4",#N/A,FALSE,"Definitions";"cover5",#N/A,FALSE,"Definitions";"blank",#N/A,FALSE,"Definitions"}</definedName>
    <definedName name="wrn.cowboy." localSheetId="73" hidden="1">{"assumptions",#N/A,FALSE,"Assumption Summary";"proforma97",#N/A,FALSE,"97 pro forma";"sensitivity97",#N/A,FALSE,"97 sensitivity ";"proforma98",#N/A,FALSE,"98 pro forma";"sensitivity98",#N/A,FALSE,"98 sensitivity"}</definedName>
    <definedName name="wrn.cowboy." hidden="1">{"assumptions",#N/A,FALSE,"Assumption Summary";"proforma97",#N/A,FALSE,"97 pro forma";"sensitivity97",#N/A,FALSE,"97 sensitivity ";"proforma98",#N/A,FALSE,"98 pro forma";"sensitivity98",#N/A,FALSE,"98 sensitivity"}</definedName>
    <definedName name="wrn.cowboy2" localSheetId="73" hidden="1">{"assumptions",#N/A,FALSE,"Assumption Summary";"proforma97",#N/A,FALSE,"97 pro forma";"sensitivity97",#N/A,FALSE,"97 sensitivity ";"proforma98",#N/A,FALSE,"98 pro forma";"sensitivity98",#N/A,FALSE,"98 sensitivity"}</definedName>
    <definedName name="wrn.cowboy2" hidden="1">{"assumptions",#N/A,FALSE,"Assumption Summary";"proforma97",#N/A,FALSE,"97 pro forma";"sensitivity97",#N/A,FALSE,"97 sensitivity ";"proforma98",#N/A,FALSE,"98 pro forma";"sensitivity98",#N/A,FALSE,"98 sensitivity"}</definedName>
    <definedName name="wrn.cowboy3" localSheetId="73" hidden="1">{"assumptions",#N/A,FALSE,"Assumption Summary";"proforma97",#N/A,FALSE,"97 pro forma";"sensitivity97",#N/A,FALSE,"97 sensitivity ";"proforma98",#N/A,FALSE,"98 pro forma";"sensitivity98",#N/A,FALSE,"98 sensitivity"}</definedName>
    <definedName name="wrn.cowboy3" hidden="1">{"assumptions",#N/A,FALSE,"Assumption Summary";"proforma97",#N/A,FALSE,"97 pro forma";"sensitivity97",#N/A,FALSE,"97 sensitivity ";"proforma98",#N/A,FALSE,"98 pro forma";"sensitivity98",#N/A,FALSE,"98 sensitivity"}</definedName>
    <definedName name="wrn.cowboy4" localSheetId="73" hidden="1">{"assumptions",#N/A,FALSE,"Assumption Summary";"proforma97",#N/A,FALSE,"97 pro forma";"sensitivity97",#N/A,FALSE,"97 sensitivity ";"proforma98",#N/A,FALSE,"98 pro forma";"sensitivity98",#N/A,FALSE,"98 sensitivity"}</definedName>
    <definedName name="wrn.cowboy4" hidden="1">{"assumptions",#N/A,FALSE,"Assumption Summary";"proforma97",#N/A,FALSE,"97 pro forma";"sensitivity97",#N/A,FALSE,"97 sensitivity ";"proforma98",#N/A,FALSE,"98 pro forma";"sensitivity98",#N/A,FALSE,"98 sensitivity"}</definedName>
    <definedName name="wrn.CPONEREP." localSheetId="27" hidden="1">{"CPONE",#N/A,FALSE,"Sheet1"}</definedName>
    <definedName name="wrn.CPONEREP." localSheetId="73" hidden="1">{"CPONE",#N/A,FALSE,"Sheet1"}</definedName>
    <definedName name="wrn.CPONEREP." localSheetId="69" hidden="1">{"CPONE",#N/A,FALSE,"Sheet1"}</definedName>
    <definedName name="wrn.CPONEREP." localSheetId="64" hidden="1">{"CPONE",#N/A,FALSE,"Sheet1"}</definedName>
    <definedName name="wrn.CPONEREP." localSheetId="5" hidden="1">{"CPONE",#N/A,FALSE,"Sheet1"}</definedName>
    <definedName name="wrn.CPONEREP." localSheetId="1" hidden="1">{"CPONE",#N/A,FALSE,"Sheet1"}</definedName>
    <definedName name="wrn.CPONEREP." hidden="1">{"CPONE",#N/A,FALSE,"Sheet1"}</definedName>
    <definedName name="wrn.CPTWOREP." localSheetId="27" hidden="1">{#N/A,#N/A,FALSE,"Sheet1";#N/A,#N/A,FALSE,"Sheet1";"CPTWO",#N/A,FALSE,"Sheet1"}</definedName>
    <definedName name="wrn.CPTWOREP." localSheetId="73" hidden="1">{#N/A,#N/A,FALSE,"Sheet1";#N/A,#N/A,FALSE,"Sheet1";"CPTWO",#N/A,FALSE,"Sheet1"}</definedName>
    <definedName name="wrn.CPTWOREP." localSheetId="69" hidden="1">{#N/A,#N/A,FALSE,"Sheet1";#N/A,#N/A,FALSE,"Sheet1";"CPTWO",#N/A,FALSE,"Sheet1"}</definedName>
    <definedName name="wrn.CPTWOREP." localSheetId="64" hidden="1">{#N/A,#N/A,FALSE,"Sheet1";#N/A,#N/A,FALSE,"Sheet1";"CPTWO",#N/A,FALSE,"Sheet1"}</definedName>
    <definedName name="wrn.CPTWOREP." localSheetId="5" hidden="1">{#N/A,#N/A,FALSE,"Sheet1";#N/A,#N/A,FALSE,"Sheet1";"CPTWO",#N/A,FALSE,"Sheet1"}</definedName>
    <definedName name="wrn.CPTWOREP." localSheetId="1" hidden="1">{#N/A,#N/A,FALSE,"Sheet1";#N/A,#N/A,FALSE,"Sheet1";"CPTWO",#N/A,FALSE,"Sheet1"}</definedName>
    <definedName name="wrn.CPTWOREP." hidden="1">{#N/A,#N/A,FALSE,"Sheet1";#N/A,#N/A,FALSE,"Sheet1";"CPTWO",#N/A,FALSE,"Sheet1"}</definedName>
    <definedName name="wrn.Creative._.Services._.Fiscal._.Years." localSheetId="73" hidden="1">{"Jan thru June 1998",#N/A,FALSE,"Creat Srvcs";"fiscal 1999",#N/A,FALSE,"Creat Srvcs";"fiscal 2000",#N/A,FALSE,"Creat Srvcs"}</definedName>
    <definedName name="wrn.Creative._.Services._.Fiscal._.Years." hidden="1">{"Jan thru June 1998",#N/A,FALSE,"Creat Srvcs";"fiscal 1999",#N/A,FALSE,"Creat Srvcs";"fiscal 2000",#N/A,FALSE,"Creat Srvcs"}</definedName>
    <definedName name="wrn.Credit._.Summary." localSheetId="73" hidden="1">{#N/A,#N/A,FALSE,"CREDIT"}</definedName>
    <definedName name="wrn.Credit._.Summary." hidden="1">{#N/A,#N/A,FALSE,"CREDIT"}</definedName>
    <definedName name="wrn.CRI." localSheetId="73" hidden="1">{"CRI",#N/A,FALSE,"SCORPS"}</definedName>
    <definedName name="wrn.CRI." hidden="1">{"CRI",#N/A,FALSE,"SCORPS"}</definedName>
    <definedName name="wrn.crom._.4cast." localSheetId="73" hidden="1">{#N/A,#N/A,TRUE,"TOTAL Roll-up";#N/A,#N/A,TRUE,"Launch timing assumptions"}</definedName>
    <definedName name="wrn.crom._.4cast." hidden="1">{#N/A,#N/A,TRUE,"TOTAL Roll-up";#N/A,#N/A,TRUE,"Launch timing assumptions"}</definedName>
    <definedName name="wrn.croma._.forecast." localSheetId="73" hidden="1">{#N/A,#N/A,TRUE,"TOTAL Roll-up";#N/A,#N/A,TRUE,"Launch timing assumptions"}</definedName>
    <definedName name="wrn.croma._.forecast." hidden="1">{#N/A,#N/A,TRUE,"TOTAL Roll-up";#N/A,#N/A,TRUE,"Launch timing assumptions"}</definedName>
    <definedName name="wrn.crude." localSheetId="7" hidden="1">{"current1",#N/A,FALSE,"CRUDE";"current2",#N/A,FALSE,"CRUDE";"CONSTANT",#N/A,FALSE,"CRUDE"}</definedName>
    <definedName name="wrn.crude." localSheetId="6" hidden="1">{"current1",#N/A,FALSE,"CRUDE";"current2",#N/A,FALSE,"CRUDE";"CONSTANT",#N/A,FALSE,"CRUDE"}</definedName>
    <definedName name="wrn.crude." localSheetId="27" hidden="1">{"current1",#N/A,FALSE,"CRUDE";"current2",#N/A,FALSE,"CRUDE";"CONSTANT",#N/A,FALSE,"CRUDE"}</definedName>
    <definedName name="wrn.crude." localSheetId="25" hidden="1">{"current1",#N/A,FALSE,"CRUDE";"current2",#N/A,FALSE,"CRUDE";"CONSTANT",#N/A,FALSE,"CRUDE"}</definedName>
    <definedName name="wrn.crude." localSheetId="73" hidden="1">{"current1",#N/A,FALSE,"CRUDE";"current2",#N/A,FALSE,"CRUDE";"CONSTANT",#N/A,FALSE,"CRUDE"}</definedName>
    <definedName name="wrn.crude." localSheetId="69" hidden="1">{"current1",#N/A,FALSE,"CRUDE";"current2",#N/A,FALSE,"CRUDE";"CONSTANT",#N/A,FALSE,"CRUDE"}</definedName>
    <definedName name="wrn.crude." localSheetId="64" hidden="1">{"current1",#N/A,FALSE,"CRUDE";"current2",#N/A,FALSE,"CRUDE";"CONSTANT",#N/A,FALSE,"CRUDE"}</definedName>
    <definedName name="wrn.crude." localSheetId="5" hidden="1">{"current1",#N/A,FALSE,"CRUDE";"current2",#N/A,FALSE,"CRUDE";"CONSTANT",#N/A,FALSE,"CRUDE"}</definedName>
    <definedName name="wrn.crude." localSheetId="1" hidden="1">{"current1",#N/A,FALSE,"CRUDE";"current2",#N/A,FALSE,"CRUDE";"CONSTANT",#N/A,FALSE,"CRUDE"}</definedName>
    <definedName name="wrn.crude." hidden="1">{"current1",#N/A,FALSE,"CRUDE";"current2",#N/A,FALSE,"CRUDE";"CONSTANT",#N/A,FALSE,"CRUDE"}</definedName>
    <definedName name="wrn.CRUDE1." localSheetId="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7"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2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73"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9"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64"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5"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localSheetId="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RUDE1." hidden="1">{"int85",#N/A,FALSE,"CRUDE";"crude2000",#N/A,FALSE,"CRUDE";"int98",#N/A,FALSE,"CRUDE";"usng85",#N/A,FALSE,"u.s. Natural Gas";"usng2000",#N/A,FALSE,"u.s. Natural Gas";"sing85",#N/A,FALSE,"SING MARG";"Sing2000",#N/A,FALSE,"SING MARG";"sing10",#N/A,FALSE,"SING MARG";"west2000",#N/A,FALSE,"europe LPG";"WEST85",#N/A,FALSE,"europe LPG";"Japan2000",#N/A,FALSE,"JAPAN PRODUCTS";"japan85",#N/A,FALSE,"JAPAN PRODUCTS";"jlpg2000",#N/A,FALSE,"JAPAN LPG ";"Jlpg85",#N/A,FALSE,"JAPAN LPG ";"ME85",#N/A,FALSE,"MIDEAST LPG";"me2000",#N/A,FALSE,"MIDEAST LPG";"MD85",#N/A,FALSE,"MED MARGINS";"MD2000",#N/A,FALSE,"MED MARGINS";"md98",#N/A,FALSE,"MED MARGINS";"MD85",#N/A,FALSE,"ARAB GULF PRODUCTS";"MD2000",#N/A,FALSE,"ARAB GULF PRODUCTS";"ngl85",#N/A,FALSE,"u.s. NGL";"ngl2000",#N/A,FALSE,"u.s. NGL";"nw85",#N/A,FALSE,"NWE MARGINS";"nw2000",#N/A,FALSE,"NWE MARGINS";"NW98",#N/A,FALSE,"NWE MARGINS";"US85",#N/A,FALSE,"US PRODUCTS";"US98",#N/A,FALSE,"US PRODUCTS";"us2000",#N/A,FALSE,"US PRODUCTS"}</definedName>
    <definedName name="wrn.CS._.Report." localSheetId="73" hidden="1">{#N/A,#N/A,FALSE,"Ttl CS Report";#N/A,#N/A,FALSE,"Res Report";#N/A,#N/A,FALSE,"HC Report";#N/A,#N/A,FALSE,"Safe Report";#N/A,#N/A,FALSE,"Admin Report"}</definedName>
    <definedName name="wrn.CS._.Report." hidden="1">{#N/A,#N/A,FALSE,"Ttl CS Report";#N/A,#N/A,FALSE,"Res Report";#N/A,#N/A,FALSE,"HC Report";#N/A,#N/A,FALSE,"Safe Report";#N/A,#N/A,FALSE,"Admin Report"}</definedName>
    <definedName name="wrn.csc." localSheetId="73" hidden="1">{"orixcsc",#N/A,FALSE,"ORIX CSC";"orixcsc2",#N/A,FALSE,"ORIX CSC"}</definedName>
    <definedName name="wrn.csc." hidden="1">{"orixcsc",#N/A,FALSE,"ORIX CSC";"orixcsc2",#N/A,FALSE,"ORIX CSC"}</definedName>
    <definedName name="wrn.csc._1" localSheetId="73" hidden="1">{"orixcsc",#N/A,FALSE,"ORIX CSC";"orixcsc2",#N/A,FALSE,"ORIX CSC"}</definedName>
    <definedName name="wrn.csc._1" hidden="1">{"orixcsc",#N/A,FALSE,"ORIX CSC";"orixcsc2",#N/A,FALSE,"ORIX CSC"}</definedName>
    <definedName name="wrn.csc._2" localSheetId="73" hidden="1">{"orixcsc",#N/A,FALSE,"ORIX CSC";"orixcsc2",#N/A,FALSE,"ORIX CSC"}</definedName>
    <definedName name="wrn.csc._2" hidden="1">{"orixcsc",#N/A,FALSE,"ORIX CSC";"orixcsc2",#N/A,FALSE,"ORIX CSC"}</definedName>
    <definedName name="wrn.csc._3" localSheetId="73" hidden="1">{"orixcsc",#N/A,FALSE,"ORIX CSC";"orixcsc2",#N/A,FALSE,"ORIX CSC"}</definedName>
    <definedName name="wrn.csc._3" hidden="1">{"orixcsc",#N/A,FALSE,"ORIX CSC";"orixcsc2",#N/A,FALSE,"ORIX CSC"}</definedName>
    <definedName name="wrn.csc._4" localSheetId="73" hidden="1">{"orixcsc",#N/A,FALSE,"ORIX CSC";"orixcsc2",#N/A,FALSE,"ORIX CSC"}</definedName>
    <definedName name="wrn.csc._4" hidden="1">{"orixcsc",#N/A,FALSE,"ORIX CSC";"orixcsc2",#N/A,FALSE,"ORIX CSC"}</definedName>
    <definedName name="wrn.csc._5" localSheetId="73" hidden="1">{"orixcsc",#N/A,FALSE,"ORIX CSC";"orixcsc2",#N/A,FALSE,"ORIX CSC"}</definedName>
    <definedName name="wrn.csc._5" hidden="1">{"orixcsc",#N/A,FALSE,"ORIX CSC";"orixcsc2",#N/A,FALSE,"ORIX CSC"}</definedName>
    <definedName name="wrn.csc2." localSheetId="73" hidden="1">{#N/A,#N/A,FALSE,"ORIX CSC"}</definedName>
    <definedName name="wrn.csc2." hidden="1">{#N/A,#N/A,FALSE,"ORIX CSC"}</definedName>
    <definedName name="wrn.csc2._1" localSheetId="73" hidden="1">{#N/A,#N/A,FALSE,"ORIX CSC"}</definedName>
    <definedName name="wrn.csc2._1" hidden="1">{#N/A,#N/A,FALSE,"ORIX CSC"}</definedName>
    <definedName name="wrn.csc2._2" localSheetId="73" hidden="1">{#N/A,#N/A,FALSE,"ORIX CSC"}</definedName>
    <definedName name="wrn.csc2._2" hidden="1">{#N/A,#N/A,FALSE,"ORIX CSC"}</definedName>
    <definedName name="wrn.csc2._3" localSheetId="73" hidden="1">{#N/A,#N/A,FALSE,"ORIX CSC"}</definedName>
    <definedName name="wrn.csc2._3" hidden="1">{#N/A,#N/A,FALSE,"ORIX CSC"}</definedName>
    <definedName name="wrn.csc2._4" localSheetId="73" hidden="1">{#N/A,#N/A,FALSE,"ORIX CSC"}</definedName>
    <definedName name="wrn.csc2._4" hidden="1">{#N/A,#N/A,FALSE,"ORIX CSC"}</definedName>
    <definedName name="wrn.csc2._5" localSheetId="73" hidden="1">{#N/A,#N/A,FALSE,"ORIX CSC"}</definedName>
    <definedName name="wrn.csc2._5" hidden="1">{#N/A,#N/A,FALSE,"ORIX CSC"}</definedName>
    <definedName name="wrn.CSOCIAL." localSheetId="73" hidden="1">{#N/A,#N/A,FALSE,"CSOCIAL"}</definedName>
    <definedName name="wrn.CSOCIAL." hidden="1">{#N/A,#N/A,FALSE,"CSOCIAL"}</definedName>
    <definedName name="wrn.CTHGEO80." localSheetId="73" hidden="1">{"CTHGEO80",#N/A,FALSE,"NAVYI"}</definedName>
    <definedName name="wrn.CTHGEO80." hidden="1">{"CTHGEO80",#N/A,FALSE,"NAVYI"}</definedName>
    <definedName name="wrn.CUPID." localSheetId="73" hidden="1">{"Guide",#N/A,FALSE,"Guidant";"Boston Sci",#N/A,FALSE,"Boston Scientific";"Medtro",#N/A,FALSE,"Medtronic";"St. Jude",#N/A,FALSE,"St. Jude";"Pfi",#N/A,FALSE,"Pfizer";"Bard",#N/A,FALSE,"Bard";"Johns",#N/A,FALSE,"Johnson"}</definedName>
    <definedName name="wrn.CUPID." hidden="1">{"Guide",#N/A,FALSE,"Guidant";"Boston Sci",#N/A,FALSE,"Boston Scientific";"Medtro",#N/A,FALSE,"Medtronic";"St. Jude",#N/A,FALSE,"St. Jude";"Pfi",#N/A,FALSE,"Pfizer";"Bard",#N/A,FALSE,"Bard";"Johns",#N/A,FALSE,"Johnson"}</definedName>
    <definedName name="wrn.CUR._.FCST." localSheetId="73" hidden="1">{"QTR FCST",#N/A,FALSE,"CUR FCST";"MNTH FCST",#N/A,FALSE,"CUR FCST"}</definedName>
    <definedName name="wrn.CUR._.FCST." hidden="1">{"QTR FCST",#N/A,FALSE,"CUR FCST";"MNTH FCST",#N/A,FALSE,"CUR FCST"}</definedName>
    <definedName name="wrn.current._.day._.vs._.current._.ytd." localSheetId="73" hidden="1">{"comp",#N/A,FALSE,"Compare Day vs YTD Avg";"comp",#N/A,FALSE,"Compare Day vs YTD Avg"}</definedName>
    <definedName name="wrn.current._.day._.vs._.current._.ytd." hidden="1">{"comp",#N/A,FALSE,"Compare Day vs YTD Avg";"comp",#N/A,FALSE,"Compare Day vs YTD Avg"}</definedName>
    <definedName name="wrn.Current._.View." localSheetId="73" hidden="1">{#N/A,#N/A,FALSE,"ACCS-XXX.XLS";#N/A,#N/A,FALSE,"ACCS-ADJ.XLS";#N/A,#N/A,FALSE,"ACCS-COR.XLS";#N/A,#N/A,FALSE,"LEGL-ACX.XLS";#N/A,#N/A,FALSE,"JNTV-PHX.XLS"}</definedName>
    <definedName name="wrn.Current._.View." hidden="1">{#N/A,#N/A,FALSE,"ACCS-XXX.XLS";#N/A,#N/A,FALSE,"ACCS-ADJ.XLS";#N/A,#N/A,FALSE,"ACCS-COR.XLS";#N/A,#N/A,FALSE,"LEGL-ACX.XLS";#N/A,#N/A,FALSE,"JNTV-PHX.XLS"}</definedName>
    <definedName name="wrn.Current._.View._1" localSheetId="73" hidden="1">{#N/A,#N/A,FALSE,"ACCS-XXX.XLS";#N/A,#N/A,FALSE,"ACCS-ADJ.XLS";#N/A,#N/A,FALSE,"ACCS-COR.XLS";#N/A,#N/A,FALSE,"LEGL-ACX.XLS";#N/A,#N/A,FALSE,"JNTV-PHX.XLS"}</definedName>
    <definedName name="wrn.Current._.View._1" hidden="1">{#N/A,#N/A,FALSE,"ACCS-XXX.XLS";#N/A,#N/A,FALSE,"ACCS-ADJ.XLS";#N/A,#N/A,FALSE,"ACCS-COR.XLS";#N/A,#N/A,FALSE,"LEGL-ACX.XLS";#N/A,#N/A,FALSE,"JNTV-PHX.XLS"}</definedName>
    <definedName name="wrn.CUSTO._.DE._.PRODUÇÃO._.MINA._.DE._.MANGANES._.DO._.AZUL." localSheetId="73"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_.DE._.PRODUÇÃO._.MINA._.DE._.MANGANES._.DO._.AZUL." hidden="1">{#N/A,#N/A,FALSE,"CAPA";#N/A,#N/A,FALSE,"CUSTOTOT";#N/A,#N/A,FALSE,"CUSTO";#N/A,#N/A,FALSE,"ORCEXEC";#N/A,#N/A,FALSE,"MINCC";#N/A,#N/A,FALSE,"MINCCUNI";#N/A,#N/A,FALSE,"MINNAT";#N/A,#N/A,FALSE,"MINNATUN";#N/A,#N/A,FALSE,"TRACC";#N/A,#N/A,FALSE,"TRACCUNI";#N/A,#N/A,FALSE,"TRANAT";#N/A,#N/A,FALSE,"TRANATUN";#N/A,#N/A,FALSE,"TRANATUN";#N/A,#N/A,FALSE,"TRANATUN";#N/A,#N/A,FALSE,"MOICC";#N/A,#N/A,FALSE,"MOICCUNI";#N/A,#N/A,FALSE,"MOINAT";#N/A,#N/A,FALSE,"MOINATUN";#N/A,#N/A,FALSE,"STANDARD";#N/A,#N/A,FALSE,"MPCC";#N/A,#N/A,FALSE,"MPCCUNIT";#N/A,#N/A,FALSE,"MPNATTOT";#N/A,#N/A,FALSE,"MPNATUNI"}</definedName>
    <definedName name="wrn.CUSTO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definedName>
    <definedName name="wrn.Custos._.Equipamentos." localSheetId="73" hidden="1">{"MDU Equipments",#N/A,FALSE,"Custos Equipamentos"}</definedName>
    <definedName name="wrn.Custos._.Equipamentos." hidden="1">{"MDU Equipments",#N/A,FALSE,"Custos Equipamentos"}</definedName>
    <definedName name="wrn.CUTS." localSheetId="73"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W." localSheetId="73" hidden="1">{#N/A,#N/A,FALSE,"FAB VENDORS";"BUD SUM",#N/A,FALSE,"BUD SUM WO TEX"}</definedName>
    <definedName name="wrn.CW." hidden="1">{#N/A,#N/A,FALSE,"FAB VENDORS";"BUD SUM",#N/A,FALSE,"BUD SUM WO TEX"}</definedName>
    <definedName name="wrn.DAILY." localSheetId="73" hidden="1">{#N/A,#N/A,FALSE,"Cover";#N/A,#N/A,FALSE,"Daily Report";#N/A,#N/A,FALSE,"Variance";#N/A,#N/A,FALSE,"AnalystvsEstimate"}</definedName>
    <definedName name="wrn.DAILY." hidden="1">{#N/A,#N/A,FALSE,"Cover";#N/A,#N/A,FALSE,"Daily Report";#N/A,#N/A,FALSE,"Variance";#N/A,#N/A,FALSE,"AnalystvsEstimate"}</definedName>
    <definedName name="wrn.Daily._.P._.and._.L._.Forecast." localSheetId="73" hidden="1">{#N/A,#N/A,TRUE,"GRAND TOTAL";#N/A,#N/A,TRUE,"SAM'S";#N/A,#N/A,TRUE,"SUPERCENTER";#N/A,#N/A,TRUE,"MEXICO";#N/A,#N/A,TRUE,"FOOD";#N/A,#N/A,TRUE,"TOTAL WITHOUT CIFRA TAB"}</definedName>
    <definedName name="wrn.Daily._.P._.and._.L._.Forecast." hidden="1">{#N/A,#N/A,TRUE,"GRAND TOTAL";#N/A,#N/A,TRUE,"SAM'S";#N/A,#N/A,TRUE,"SUPERCENTER";#N/A,#N/A,TRUE,"MEXICO";#N/A,#N/A,TRUE,"FOOD";#N/A,#N/A,TRUE,"TOTAL WITHOUT CIFRA TAB"}</definedName>
    <definedName name="wrn.Dalmatian._.Data." localSheetId="73" hidden="1">{"Standard",#N/A,FALSE,"Dal H Inc Stmt";"Standard",#N/A,FALSE,"Dal H Bal Sht";"Standard",#N/A,FALSE,"Dal H CFs"}</definedName>
    <definedName name="wrn.Dalmatian._.Data." hidden="1">{"Standard",#N/A,FALSE,"Dal H Inc Stmt";"Standard",#N/A,FALSE,"Dal H Bal Sht";"Standard",#N/A,FALSE,"Dal H CFs"}</definedName>
    <definedName name="wrn.dat" localSheetId="73" hidden="1">{"Pound Sterling",#N/A,TRUE,"PPD";"Pound Sterling",#N/A,TRUE,"Anaquest";"Pound Sterling",#N/A,TRUE,"Delta";"Pound Sterling",#N/A,TRUE,"INO"}</definedName>
    <definedName name="wrn.dat" hidden="1">{"Pound Sterling",#N/A,TRUE,"PPD";"Pound Sterling",#N/A,TRUE,"Anaquest";"Pound Sterling",#N/A,TRUE,"Delta";"Pound Sterling",#N/A,TRUE,"INO"}</definedName>
    <definedName name="wrn.Data." localSheetId="73" hidden="1">{#N/A,#N/A,TRUE,"Data";#N/A,#N/A,TRUE,"ASE Chart"}</definedName>
    <definedName name="wrn.Data." hidden="1">{#N/A,#N/A,TRUE,"Data";#N/A,#N/A,TRUE,"ASE Chart"}</definedName>
    <definedName name="wrn.Data._.Revenue." localSheetId="73" hidden="1">{#N/A,#N/A,FALSE,"MR2000 vs. Hyperion Comparison";#N/A,#N/A,FALSE,"Hyperion Load";#N/A,#N/A,FALSE,"Hyperion DRev"}</definedName>
    <definedName name="wrn.Data._.Revenue." hidden="1">{#N/A,#N/A,FALSE,"MR2000 vs. Hyperion Comparison";#N/A,#N/A,FALSE,"Hyperion Load";#N/A,#N/A,FALSE,"Hyperion DRev"}</definedName>
    <definedName name="wrn.Data._.Worksheet." localSheetId="73" hidden="1">{"Data Worksheet",#N/A,FALSE,"CAREY97"}</definedName>
    <definedName name="wrn.Data._.Worksheet." hidden="1">{"Data Worksheet",#N/A,FALSE,"CAREY97"}</definedName>
    <definedName name="wrn.DATABASE." localSheetId="73" hidden="1">{"DBINPUT1",#N/A,FALSE,"Database";"DBINPUT2",#N/A,FALSE,"Database"}</definedName>
    <definedName name="wrn.DATABASE." hidden="1">{"DBINPUT1",#N/A,FALSE,"Database";"DBINPUT2",#N/A,FALSE,"Database"}</definedName>
    <definedName name="wrn.DC." localSheetId="73" hidden="1">{#N/A,#N/A,FALSE,"Synth";"parc_DC",#N/A,FALSE,"parc";#N/A,#N/A,FALSE,"CA prest";#N/A,#N/A,FALSE,"Ratio CA";#N/A,#N/A,FALSE,"Trafic";"CR_GSM_acté_DC",#N/A,FALSE,"CR GSM_acté";#N/A,#N/A,FALSE,"Abonnés";#N/A,#N/A,FALSE,"Créances";#N/A,#N/A,FALSE,"Effectifs"}</definedName>
    <definedName name="wrn.DC." hidden="1">{#N/A,#N/A,FALSE,"Synth";"parc_DC",#N/A,FALSE,"parc";#N/A,#N/A,FALSE,"CA prest";#N/A,#N/A,FALSE,"Ratio CA";#N/A,#N/A,FALSE,"Trafic";"CR_GSM_acté_DC",#N/A,FALSE,"CR GSM_acté";#N/A,#N/A,FALSE,"Abonnés";#N/A,#N/A,FALSE,"Créances";#N/A,#N/A,FALSE,"Effectifs"}</definedName>
    <definedName name="wrn.dcf"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 localSheetId="73"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Valuation." localSheetId="73" hidden="1">{"value box",#N/A,TRUE,"DPL Inc. Fin Statements";"unlevered free cash flows",#N/A,TRUE,"DPL Inc. Fin Statements"}</definedName>
    <definedName name="wrn.DCF._.Valuation." hidden="1">{"value box",#N/A,TRUE,"DPL Inc. Fin Statements";"unlevered free cash flows",#N/A,TRUE,"DPL Inc. Fin Statements"}</definedName>
    <definedName name="wrn.DCF_Terminal_Value_qchm." localSheetId="73" hidden="1">{"qchm_dcf",#N/A,FALSE,"QCHMDCF2";"qchm_terminal",#N/A,FALSE,"QCHMDCF2"}</definedName>
    <definedName name="wrn.DCF_Terminal_Value_qchm." hidden="1">{"qchm_dcf",#N/A,FALSE,"QCHMDCF2";"qchm_terminal",#N/A,FALSE,"QCHMDCF2"}</definedName>
    <definedName name="wrn.DCFEpervier." localSheetId="73"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cfiii" localSheetId="73"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cfiii"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debt." localSheetId="73" hidden="1">{"debt",#N/A,FALSE,"PAI"}</definedName>
    <definedName name="wrn.debt." hidden="1">{"debt",#N/A,FALSE,"PAI"}</definedName>
    <definedName name="wrn.Debt._.Fiscal._.Years." localSheetId="73" hidden="1">{"Jan thru June 1998",#N/A,FALSE,"Debt";"fiscal 1999",#N/A,FALSE,"Debt";"fiscal 2000",#N/A,FALSE,"Debt"}</definedName>
    <definedName name="wrn.Debt._.Fiscal._.Years." hidden="1">{"Jan thru June 1998",#N/A,FALSE,"Debt";"fiscal 1999",#N/A,FALSE,"Debt";"fiscal 2000",#N/A,FALSE,"Debt"}</definedName>
    <definedName name="wrn.debt._1" localSheetId="73" hidden="1">{"debt",#N/A,FALSE,"PAI"}</definedName>
    <definedName name="wrn.debt._1" hidden="1">{"debt",#N/A,FALSE,"PAI"}</definedName>
    <definedName name="wrn.debt2" localSheetId="73" hidden="1">{"debt",#N/A,FALSE,"PAI"}</definedName>
    <definedName name="wrn.debt2" hidden="1">{"debt",#N/A,FALSE,"PAI"}</definedName>
    <definedName name="wrn.debt2_1" localSheetId="73" hidden="1">{"debt",#N/A,FALSE,"PAI"}</definedName>
    <definedName name="wrn.debt2_1" hidden="1">{"debt",#N/A,FALSE,"PAI"}</definedName>
    <definedName name="wrn.debt3" localSheetId="73" hidden="1">{"debt",#N/A,FALSE,"PAI"}</definedName>
    <definedName name="wrn.debt3" hidden="1">{"debt",#N/A,FALSE,"PAI"}</definedName>
    <definedName name="wrn.debt3_1" localSheetId="73" hidden="1">{"debt",#N/A,FALSE,"PAI"}</definedName>
    <definedName name="wrn.debt3_1" hidden="1">{"debt",#N/A,FALSE,"PAI"}</definedName>
    <definedName name="wrn.debt4" localSheetId="73" hidden="1">{"debt",#N/A,FALSE,"PAI"}</definedName>
    <definedName name="wrn.debt4" hidden="1">{"debt",#N/A,FALSE,"PAI"}</definedName>
    <definedName name="wrn.debt4_1" localSheetId="73" hidden="1">{"debt",#N/A,FALSE,"PAI"}</definedName>
    <definedName name="wrn.debt4_1" hidden="1">{"debt",#N/A,FALSE,"PAI"}</definedName>
    <definedName name="wrn.Dec._.2." localSheetId="73" hidden="1">{#N/A,#N/A,FALSE,"cover";#N/A,#N/A,FALSE,"index";#N/A,#N/A,FALSE,"Statement of Ops";#N/A,#N/A,FALSE,"Operating Statistics";#N/A,#N/A,FALSE,"Ratio Analysis";#N/A,#N/A,FALSE,"Overhead Analysis";#N/A,#N/A,FALSE,"Supplementary Bud";#N/A,#N/A,FALSE,"Other_Dis_Pts";#N/A,#N/A,FALSE,"Chart2"}</definedName>
    <definedName name="wrn.Dec._.2." hidden="1">{#N/A,#N/A,FALSE,"cover";#N/A,#N/A,FALSE,"index";#N/A,#N/A,FALSE,"Statement of Ops";#N/A,#N/A,FALSE,"Operating Statistics";#N/A,#N/A,FALSE,"Ratio Analysis";#N/A,#N/A,FALSE,"Overhead Analysis";#N/A,#N/A,FALSE,"Supplementary Bud";#N/A,#N/A,FALSE,"Other_Dis_Pts";#N/A,#N/A,FALSE,"Chart2"}</definedName>
    <definedName name="wrn.December._.1995." localSheetId="73" hidden="1">{#N/A,#N/A,FALSE,"Retail Sales Rec Total";#N/A,#N/A,FALSE,"Journal Entries";#N/A,#N/A,FALSE,"Retail Sales Rec-US";#N/A,#N/A,FALSE,"Journal Entries-US";#N/A,#N/A,FALSE,"Retail Sales Rec-CRUZ";#N/A,#N/A,FALSE,"Journal Entries-CRUZ"}</definedName>
    <definedName name="wrn.December._.1995." hidden="1">{#N/A,#N/A,FALSE,"Retail Sales Rec Total";#N/A,#N/A,FALSE,"Journal Entries";#N/A,#N/A,FALSE,"Retail Sales Rec-US";#N/A,#N/A,FALSE,"Journal Entries-US";#N/A,#N/A,FALSE,"Retail Sales Rec-CRUZ";#N/A,#N/A,FALSE,"Journal Entries-CRUZ"}</definedName>
    <definedName name="wrn.def9806." localSheetId="73" hidden="1">{#N/A,#N/A,FALSE,"DEF1";#N/A,#N/A,FALSE,"DEF2";#N/A,#N/A,FALSE,"DEF3"}</definedName>
    <definedName name="wrn.def9806." hidden="1">{#N/A,#N/A,FALSE,"DEF1";#N/A,#N/A,FALSE,"DEF2";#N/A,#N/A,FALSE,"DEF3"}</definedName>
    <definedName name="wrn.Delta._.by._.Entitiy." localSheetId="73" hidden="1">{#N/A,#N/A,FALSE,"Presentation Summary";#N/A,#N/A,FALSE,"Consolidated Summary";#N/A,#N/A,FALSE,"GLA";#N/A,#N/A,FALSE,"Consolidating Schedule";#N/A,#N/A,FALSE,"GLB";#N/A,#N/A,FALSE,"GGM";#N/A,#N/A,FALSE,"SurFin";#N/A,#N/A,FALSE,"CBC";#N/A,#N/A,FALSE,"DTVI";#N/A,#N/A,FALSE,"Elim";#N/A,#N/A,FALSE,"Other"}</definedName>
    <definedName name="wrn.Delta._.by._.Entitiy." hidden="1">{#N/A,#N/A,FALSE,"Presentation Summary";#N/A,#N/A,FALSE,"Consolidated Summary";#N/A,#N/A,FALSE,"GLA";#N/A,#N/A,FALSE,"Consolidating Schedule";#N/A,#N/A,FALSE,"GLB";#N/A,#N/A,FALSE,"GGM";#N/A,#N/A,FALSE,"SurFin";#N/A,#N/A,FALSE,"CBC";#N/A,#N/A,FALSE,"DTVI";#N/A,#N/A,FALSE,"Elim";#N/A,#N/A,FALSE,"Other"}</definedName>
    <definedName name="wrn.Deltek._.Upload." localSheetId="73" hidden="1">{#N/A,#N/A,FALSE,"Delt Data"}</definedName>
    <definedName name="wrn.Deltek._.Upload." hidden="1">{#N/A,#N/A,FALSE,"Delt Data"}</definedName>
    <definedName name="wrn.DEMONST._.RESULTADOS." localSheetId="73" hidden="1">{"RESULTADOS REAIS",#N/A,FALSE,"Dem.Res.R$";"RESULTADOS DOLARES",#N/A,FALSE,"Dem.Res.US$";"PERCENTUAIS REAIS",#N/A,FALSE,"Percentuais R$";"PERCENTUAIS DOLARES",#N/A,FALSE,"Percentuais US$"}</definedName>
    <definedName name="wrn.DEMONST._.RESULTADOS." hidden="1">{"RESULTADOS REAIS",#N/A,FALSE,"Dem.Res.R$";"RESULTADOS DOLARES",#N/A,FALSE,"Dem.Res.US$";"PERCENTUAIS REAIS",#N/A,FALSE,"Percentuais R$";"PERCENTUAIS DOLARES",#N/A,FALSE,"Percentuais US$"}</definedName>
    <definedName name="wrn.Demonstr._.Origem._.e._.Aplicações." localSheetId="73" hidden="1">{"origens e aplicações",#N/A,FALSE,"DoarR$";"ORIGENS APLICAÇÕES",#N/A,FALSE,"DoarU$"}</definedName>
    <definedName name="wrn.Demonstr._.Origem._.e._.Aplicações." hidden="1">{"origens e aplicações",#N/A,FALSE,"DoarR$";"ORIGENS APLICAÇÕES",#N/A,FALSE,"DoarU$"}</definedName>
    <definedName name="wrn.DEPARTMENTS." localSheetId="73"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ARTMENTS." hidden="1">{"OPERATIONS",#N/A,FALSE,"MONTHLY SUMMARY";"CUSTOMER SERVICE",#N/A,FALSE,"MONTHLY SUMMARY";"ENGINEERING",#N/A,FALSE,"MONTHLY SUMMARY";"SALES WEST",#N/A,FALSE,"MONTHLY SUMMARY";"SALES NORTHEAST",#N/A,FALSE,"MONTHLY SUMMARY";"TELCO SALES",#N/A,FALSE,"MONTHLY SUMMARY";"SALES SOUTHEAST",#N/A,FALSE,"MONTHLY SUMMARY";"MARKETING",#N/A,FALSE,"MONTHLY SUMMARY";"QUALITY CONTROL",#N/A,FALSE,"MONTHLY SUMMARY";"PURCHASING",#N/A,FALSE,"MONTHLY SUMMARY"}</definedName>
    <definedName name="wrn.DEPLETION." localSheetId="73" hidden="1">{"DEPLETION",#N/A,FALSE,"NAVYI"}</definedName>
    <definedName name="wrn.DEPLETION." hidden="1">{"DEPLETION",#N/A,FALSE,"NAVYI"}</definedName>
    <definedName name="wrn.depmatrix." localSheetId="73" hidden="1">{"depmatrix",#N/A,FALSE,"DECATUR-DIMMIT"}</definedName>
    <definedName name="wrn.depmatrix." hidden="1">{"depmatrix",#N/A,FALSE,"DECATUR-DIMMIT"}</definedName>
    <definedName name="wrn.DEPRALLPG." localSheetId="73" hidden="1">{"DEPRPG1",#N/A,FALSE,"NAVYI";"DEPRPG2",#N/A,FALSE,"NAVYI";"DEPRPG3",#N/A,FALSE,"NAVYI";"DEPRPG4",#N/A,FALSE,"NAVYI"}</definedName>
    <definedName name="wrn.DEPRALLPG." hidden="1">{"DEPRPG1",#N/A,FALSE,"NAVYI";"DEPRPG2",#N/A,FALSE,"NAVYI";"DEPRPG3",#N/A,FALSE,"NAVYI";"DEPRPG4",#N/A,FALSE,"NAVYI"}</definedName>
    <definedName name="wrn.DEPRECIATION." localSheetId="73" hidden="1">{"depreciation",#N/A,FALSE,"Amort-Dep"}</definedName>
    <definedName name="wrn.DEPRECIATION." hidden="1">{"depreciation",#N/A,FALSE,"Amort-Dep"}</definedName>
    <definedName name="wrn.Depreciation._.Fiscal._.Years." localSheetId="73" hidden="1">{"Jan thru June 1998",#N/A,FALSE,"Dep";"Fiscal 1999",#N/A,FALSE,"Dep";"fiscal 2000",#N/A,FALSE,"Dep"}</definedName>
    <definedName name="wrn.Depreciation._.Fiscal._.Years." hidden="1">{"Jan thru June 1998",#N/A,FALSE,"Dep";"Fiscal 1999",#N/A,FALSE,"Dep";"fiscal 2000",#N/A,FALSE,"Dep"}</definedName>
    <definedName name="wrn.Depreciation._.subsi.." localSheetId="73" hidden="1">{#N/A,#N/A,FALSE,"SvG Belgium";#N/A,#N/A,FALSE,"Dansk";#N/A,#N/A,FALSE,"SvG MAN UK";#N/A,#N/A,FALSE,"SvG Hamburg";#N/A,#N/A,FALSE,"SvG S.A.";#N/A,#N/A,FALSE,"Ibermel";#N/A,#N/A,FALSE,"Tidhem";#N/A,#N/A,FALSE,"Hibernian";#N/A,#N/A,FALSE,"Italia";#N/A,#N/A,FALSE,"Portugal";#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Depreciation._.subsi.." hidden="1">{#N/A,#N/A,FALSE,"SvG Belgium";#N/A,#N/A,FALSE,"Dansk";#N/A,#N/A,FALSE,"SvG MAN UK";#N/A,#N/A,FALSE,"SvG Hamburg";#N/A,#N/A,FALSE,"SvG S.A.";#N/A,#N/A,FALSE,"Ibermel";#N/A,#N/A,FALSE,"Tidhem";#N/A,#N/A,FALSE,"Hibernian";#N/A,#N/A,FALSE,"Italia";#N/A,#N/A,FALSE,"Portugal";#N/A,#N/A,FALSE,"Oct_Building";#N/A,#N/A,FALSE,"Oct_tanks";#N/A,#N/A,FALSE,"Oct_pumpsystem";#N/A,#N/A,FALSE,"Oct_communication";#N/A,#N/A,FALSE,"Oct_others";#N/A,#N/A,FALSE,"Mocambique";#N/A,#N/A,FALSE,"Trucks";#N/A,#N/A,FALSE,"Trailers";#N/A,#N/A,FALSE,"Vehicles_Cars";#N/A,#N/A,FALSE,"Inventory";#N/A,#N/A,FALSE,"Computer";#N/A,#N/A,FALSE,"Software_Others";#N/A,#N/A,FALSE,"Rebuilding_Communic."}</definedName>
    <definedName name="wrn.DEPRPG1." localSheetId="73" hidden="1">{"DEPRPG1",#N/A,FALSE,"NAVYI"}</definedName>
    <definedName name="wrn.DEPRPG1." hidden="1">{"DEPRPG1",#N/A,FALSE,"NAVYI"}</definedName>
    <definedName name="wrn.DEPRPG2." localSheetId="73" hidden="1">{"DEPRPG2",#N/A,FALSE,"NAVYI"}</definedName>
    <definedName name="wrn.DEPRPG2." hidden="1">{"DEPRPG2",#N/A,FALSE,"NAVYI"}</definedName>
    <definedName name="wrn.DEPRPG3." localSheetId="73" hidden="1">{"DEPRPG3",#N/A,FALSE,"NAVYI"}</definedName>
    <definedName name="wrn.DEPRPG3." hidden="1">{"DEPRPG3",#N/A,FALSE,"NAVYI"}</definedName>
    <definedName name="wrn.DEPRPG4." localSheetId="73" hidden="1">{"DEPRPG4",#N/A,FALSE,"NAVYI"}</definedName>
    <definedName name="wrn.DEPRPG4." hidden="1">{"DEPRPG4",#N/A,FALSE,"NAVYI"}</definedName>
    <definedName name="wrn.Deptartment._.Expenses." localSheetId="73" hidden="1">{#N/A,#N/A,TRUE,"CPRD";#N/A,#N/A,TRUE,"BCCPDR";#N/A,#N/A,TRUE,"EWRD";#N/A,#N/A,TRUE,"5100";#N/A,#N/A,TRUE,"5110"}</definedName>
    <definedName name="wrn.Deptartment._.Expenses." hidden="1">{#N/A,#N/A,TRUE,"CPRD";#N/A,#N/A,TRUE,"BCCPDR";#N/A,#N/A,TRUE,"EWRD";#N/A,#N/A,TRUE,"5100";#N/A,#N/A,TRUE,"5110"}</definedName>
    <definedName name="wrn.DESDAUDIO." localSheetId="73" hidden="1">{"DESDAUDIO",#N/A,FALSE,"DESD#11"}</definedName>
    <definedName name="wrn.DESDAUDIO." hidden="1">{"DESDAUDIO",#N/A,FALSE,"DESD#11"}</definedName>
    <definedName name="wrn.DESDCOMBI." localSheetId="73" hidden="1">{"DESDCOMBI",#N/A,FALSE,"DESD#11"}</definedName>
    <definedName name="wrn.DESDCOMBI." hidden="1">{"DESDCOMBI",#N/A,FALSE,"DESD#11"}</definedName>
    <definedName name="wrn.DESDMONITOR." localSheetId="73" hidden="1">{"DESDMONITOR",#N/A,FALSE,"DESD#11"}</definedName>
    <definedName name="wrn.DESDMONITOR." hidden="1">{"DESDMONITOR",#N/A,FALSE,"DESD#11"}</definedName>
    <definedName name="wrn.DESDPORT." localSheetId="73" hidden="1">{"DesdePort",#N/A,FALSE,"DESD#11"}</definedName>
    <definedName name="wrn.DESDPORT." hidden="1">{"DesdePort",#N/A,FALSE,"DESD#11"}</definedName>
    <definedName name="wrn.DESDTOTAL." localSheetId="73" hidden="1">{"DESDVIDEO",#N/A,TRUE,"DESD#11";"DESDAUDIO",#N/A,TRUE,"DESD#11";"DesdePort",#N/A,TRUE,"DESD#11";"DESDVCR",#N/A,TRUE,"DESD#11";"DESDCOMBI",#N/A,TRUE,"DESD#11";"DESDRESUMO1",#N/A,TRUE,"DESD#11";"DESDRESUMO2",#N/A,TRUE,"DESD#11"}</definedName>
    <definedName name="wrn.DESDTOTAL." hidden="1">{"DESDVIDEO",#N/A,TRUE,"DESD#11";"DESDAUDIO",#N/A,TRUE,"DESD#11";"DesdePort",#N/A,TRUE,"DESD#11";"DESDVCR",#N/A,TRUE,"DESD#11";"DESDCOMBI",#N/A,TRUE,"DESD#11";"DESDRESUMO1",#N/A,TRUE,"DESD#11";"DESDRESUMO2",#N/A,TRUE,"DESD#11"}</definedName>
    <definedName name="wrn.DESDVCR." localSheetId="73" hidden="1">{"DESDVCR",#N/A,FALSE,"DESD#11"}</definedName>
    <definedName name="wrn.DESDVCR." hidden="1">{"DESDVCR",#N/A,FALSE,"DESD#11"}</definedName>
    <definedName name="wrn.DESDVIDEO." localSheetId="73" hidden="1">{"DESDVIDEO",#N/A,FALSE,"DESD#11"}</definedName>
    <definedName name="wrn.DESDVIDEO." hidden="1">{"DESDVIDEO",#N/A,FALSE,"DESD#11"}</definedName>
    <definedName name="wrn.DespesasPorArea." localSheetId="73" hidden="1">{"TotalGeralDespesasPorArea",#N/A,FALSE,"VinculosAccessEfetivo"}</definedName>
    <definedName name="wrn.DespesasPorArea." hidden="1">{"TotalGeralDespesasPorArea",#N/A,FALSE,"VinculosAccessEfetivo"}</definedName>
    <definedName name="wrn.DESPMIL." localSheetId="73" hidden="1">{"DESPMIL",#N/A,FALSE,"DESD#11"}</definedName>
    <definedName name="wrn.DESPMIL." hidden="1">{"DESPMIL",#N/A,FALSE,"DESD#11"}</definedName>
    <definedName name="wrn.DESPTOTAIS." localSheetId="73" hidden="1">{"DESPMIL",#N/A,FALSE,"DESD#11";"DESPUNIT",#N/A,FALSE,"DESD#11"}</definedName>
    <definedName name="wrn.DESPTOTAIS." hidden="1">{"DESPMIL",#N/A,FALSE,"DESD#11";"DESPUNIT",#N/A,FALSE,"DESD#11"}</definedName>
    <definedName name="wrn.DESPUNIT." localSheetId="73" hidden="1">{"DESPUNIT",#N/A,FALSE,"DESD#11"}</definedName>
    <definedName name="wrn.DESPUNIT." hidden="1">{"DESPUNIT",#N/A,FALSE,"DESD#11"}</definedName>
    <definedName name="wrn.detail." localSheetId="73" hidden="1">{"detail1",#N/A,FALSE,"Sheet1";"detail2",#N/A,FALSE,"Sheet1";"detail3",#N/A,FALSE,"Sheet1";"detail4",#N/A,FALSE,"Sheet1";"detail5",#N/A,FALSE,"Sheet1";"detail6",#N/A,FALSE,"Sheet1";"detail7",#N/A,FALSE,"Sheet1";"detail8",#N/A,FALSE,"Sheet1";"detail9",#N/A,FALSE,"Sheet1"}</definedName>
    <definedName name="wrn.detail." hidden="1">{"detail1",#N/A,FALSE,"Sheet1";"detail2",#N/A,FALSE,"Sheet1";"detail3",#N/A,FALSE,"Sheet1";"detail4",#N/A,FALSE,"Sheet1";"detail5",#N/A,FALSE,"Sheet1";"detail6",#N/A,FALSE,"Sheet1";"detail7",#N/A,FALSE,"Sheet1";"detail8",#N/A,FALSE,"Sheet1";"detail9",#N/A,FALSE,"Sheet1"}</definedName>
    <definedName name="wrn.Detail._.Balance._.Sheet." localSheetId="73" hidden="1">{#N/A,#N/A,FALSE,"Detail"}</definedName>
    <definedName name="wrn.Detail._.Balance._.Sheet." hidden="1">{#N/A,#N/A,FALSE,"Detail"}</definedName>
    <definedName name="wrn.Detail_Projection." localSheetId="73" hidden="1">{#N/A,#N/A,FALSE,"Detail YTD"}</definedName>
    <definedName name="wrn.Detail_Projection." hidden="1">{#N/A,#N/A,FALSE,"Detail YTD"}</definedName>
    <definedName name="wrn.DetallexDEP." localSheetId="73" hidden="1">{"DetallexDep",#N/A,FALSE,"Giovanna (x DEPT)"}</definedName>
    <definedName name="wrn.DetallexDEP." hidden="1">{"DetallexDep",#N/A,FALSE,"Giovanna (x DEPT)"}</definedName>
    <definedName name="wrn.devdeal." localSheetId="73" hidden="1">{"top",#N/A,TRUE,"Detail";"next",#N/A,TRUE,"Detail";"then",#N/A,TRUE,"Detail";"and",#N/A,TRUE,"Detail";"inaddition",#N/A,TRUE,"Detail";"finally",#N/A,TRUE,"Detail"}</definedName>
    <definedName name="wrn.devdeal." hidden="1">{"top",#N/A,TRUE,"Detail";"next",#N/A,TRUE,"Detail";"then",#N/A,TRUE,"Detail";"and",#N/A,TRUE,"Detail";"inaddition",#N/A,TRUE,"Detail";"finally",#N/A,TRUE,"Detail"}</definedName>
    <definedName name="wrn.devdeal._1" localSheetId="73" hidden="1">{"top",#N/A,TRUE,"Detail";"next",#N/A,TRUE,"Detail";"then",#N/A,TRUE,"Detail";"and",#N/A,TRUE,"Detail";"inaddition",#N/A,TRUE,"Detail";"finally",#N/A,TRUE,"Detail"}</definedName>
    <definedName name="wrn.devdeal._1" hidden="1">{"top",#N/A,TRUE,"Detail";"next",#N/A,TRUE,"Detail";"then",#N/A,TRUE,"Detail";"and",#N/A,TRUE,"Detail";"inaddition",#N/A,TRUE,"Detail";"finally",#N/A,TRUE,"Detail"}</definedName>
    <definedName name="wrn.Dezembro." localSheetId="73" hidden="1">{"Fecha_Dezembro",#N/A,FALSE,"FECHAMENTO-2002 ";"Defer_Dezermbro",#N/A,FALSE,"DIFERIDO";"Pis_Dezembro",#N/A,FALSE,"PIS COFINS";"Iss_Dezembro",#N/A,FALSE,"ISS"}</definedName>
    <definedName name="wrn.Dezembro." hidden="1">{"Fecha_Dezembro",#N/A,FALSE,"FECHAMENTO-2002 ";"Defer_Dezermbro",#N/A,FALSE,"DIFERIDO";"Pis_Dezembro",#N/A,FALSE,"PIS COFINS";"Iss_Dezembro",#N/A,FALSE,"ISS"}</definedName>
    <definedName name="wrn.Diebold._.1." localSheetId="73" hidden="1">{#N/A,#N/A,FALSE,"Allo SEC";#N/A,#N/A,FALSE,"Consid";#N/A,#N/A,FALSE,"BalSht";#N/A,#N/A,FALSE,"Customer List";#N/A,#N/A,FALSE,"WFIP";#N/A,#N/A,FALSE,"WC";#N/A,#N/A,FALSE,"FA_Dep";#N/A,#N/A,FALSE,"SUMMARY";#N/A,#N/A,FALSE,"Hardware";#N/A,#N/A,FALSE,"WRM";#N/A,#N/A,FALSE,"NWS";#N/A,#N/A,FALSE,"Embed. SW";#N/A,#N/A,FALSE,"WRM-IPRD";#N/A,#N/A,FALSE,"WinForm-IPRD";#N/A,#N/A,FALSE,"Sheet1"}</definedName>
    <definedName name="wrn.Diebold._.1." hidden="1">{#N/A,#N/A,FALSE,"Allo SEC";#N/A,#N/A,FALSE,"Consid";#N/A,#N/A,FALSE,"BalSht";#N/A,#N/A,FALSE,"Customer List";#N/A,#N/A,FALSE,"WFIP";#N/A,#N/A,FALSE,"WC";#N/A,#N/A,FALSE,"FA_Dep";#N/A,#N/A,FALSE,"SUMMARY";#N/A,#N/A,FALSE,"Hardware";#N/A,#N/A,FALSE,"WRM";#N/A,#N/A,FALSE,"NWS";#N/A,#N/A,FALSE,"Embed. SW";#N/A,#N/A,FALSE,"WRM-IPRD";#N/A,#N/A,FALSE,"WinForm-IPRD";#N/A,#N/A,FALSE,"Sheet1"}</definedName>
    <definedName name="wrn.dil_anal." localSheetId="73" hidden="1">{"hiden",#N/A,FALSE,"14";"hidden",#N/A,FALSE,"16";"hidden",#N/A,FALSE,"18";"hidden",#N/A,FALSE,"20"}</definedName>
    <definedName name="wrn.dil_anal." hidden="1">{"hiden",#N/A,FALSE,"14";"hidden",#N/A,FALSE,"16";"hidden",#N/A,FALSE,"18";"hidden",#N/A,FALSE,"20"}</definedName>
    <definedName name="wrn.Distribution._.Economics." localSheetId="73" hidden="1">{#N/A,#N/A,FALSE,"Draw";#N/A,#N/A,FALSE,"PROFORMA";#N/A,#N/A,FALSE,"Assumptions";#N/A,#N/A,FALSE,"Costs"}</definedName>
    <definedName name="wrn.Distribution._.Economics." hidden="1">{#N/A,#N/A,FALSE,"Draw";#N/A,#N/A,FALSE,"PROFORMA";#N/A,#N/A,FALSE,"Assumptions";#N/A,#N/A,FALSE,"Costs"}</definedName>
    <definedName name="wrn.Divisional._.Summary." localSheetId="73"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ivisional._.Summary." hidden="1">{#N/A,#N/A,FALSE,"Summary - PER";#N/A,#N/A,FALSE,"Summary - YTD";#N/A,#N/A,FALSE,"Summary Comparison";#N/A,#N/A,FALSE,"KeyFin Variances - Revenue";#N/A,#N/A,FALSE,"KeyFin Variances  - OCF";#N/A,#N/A,FALSE,"KeyFin Variances  - Capex";#N/A,#N/A,FALSE,"CF Divisional";#N/A,#N/A,FALSE,"CF Bank Group by Country";#N/A,#N/A,FALSE,"Cust Inv-Fin PER";#N/A,#N/A,FALSE,"Cust Inv-Fin YTD";#N/A,#N/A,FALSE,"P&amp;L";#N/A,#N/A,FALSE,"P&amp;L Cost Acc";#N/A,#N/A,FALSE,"BS Asset Movements";#N/A,#N/A,FALSE,"BS Liab Eq Movements";#N/A,#N/A,FALSE,"Debt 1"}</definedName>
    <definedName name="wrn.djall." localSheetId="73" hidden="1">{"djcash",#N/A,FALSE,"DJann";"djinc",#N/A,FALSE,"DJann";"djtaxes",#N/A,FALSE,"DJann";"djbuspub",#N/A,FALSE,"DJann";"djwall",#N/A,FALSE,"DJann";"djcompprs",#N/A,FALSE,"DJann";"djteler",#N/A,FALSE,"DJann"}</definedName>
    <definedName name="wrn.djall." hidden="1">{"djcash",#N/A,FALSE,"DJann";"djinc",#N/A,FALSE,"DJann";"djtaxes",#N/A,FALSE,"DJann";"djbuspub",#N/A,FALSE,"DJann";"djwall",#N/A,FALSE,"DJann";"djcompprs",#N/A,FALSE,"DJann";"djteler",#N/A,FALSE,"DJann"}</definedName>
    <definedName name="wrn.dkk." localSheetId="73"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wrn.dkk." hidden="1">{#N/A,#N/A,FALSE,"Financiel overview AOP";#N/A,#N/A,FALSE,"Operating P&amp;L AOP";#N/A,#N/A,FALSE,"Revenue by product";#N/A,#N/A,FALSE,"Revenue &amp; STD Marign Prod.";#N/A,#N/A,FALSE,"Std. Margin";#N/A,#N/A,FALSE,"Employees by Function";#N/A,#N/A,FALSE,"R&amp;D Costs";#N/A,#N/A,FALSE,"Inventory";#N/A,#N/A,FALSE,"Order Intake by Area";#N/A,#N/A,FALSE,"Backlog by area";#N/A,#N/A,FALSE,"Backlog by customer";#N/A,#N/A,FALSE,"Revenue by Area"}</definedName>
    <definedName name="wrn.document." localSheetId="73" hidden="1">{"consolidated",#N/A,FALSE,"Sheet1";"cms",#N/A,FALSE,"Sheet1";"fse",#N/A,FALSE,"Sheet1"}</definedName>
    <definedName name="wrn.document." hidden="1">{"consolidated",#N/A,FALSE,"Sheet1";"cms",#N/A,FALSE,"Sheet1";"fse",#N/A,FALSE,"Sheet1"}</definedName>
    <definedName name="wrn.documentaero." localSheetId="73" hidden="1">{"comps2",#N/A,FALSE,"AERO";"footnotes",#N/A,FALSE,"AERO"}</definedName>
    <definedName name="wrn.documentaero." hidden="1">{"comps2",#N/A,FALSE,"AERO";"footnotes",#N/A,FALSE,"AERO"}</definedName>
    <definedName name="wrn.documentation." localSheetId="73" hidden="1">{"documentation1",#N/A,FALSE,"Documentation";"documentation2",#N/A,FALSE,"Documentation"}</definedName>
    <definedName name="wrn.documentation." hidden="1">{"documentation1",#N/A,FALSE,"Documentation";"documentation2",#N/A,FALSE,"Documentation"}</definedName>
    <definedName name="wrn.documentation._1" localSheetId="73" hidden="1">{"document1",#N/A,FALSE,"Documentation";"document2",#N/A,FALSE,"Documentation"}</definedName>
    <definedName name="wrn.documentation._1" hidden="1">{"document1",#N/A,FALSE,"Documentation";"document2",#N/A,FALSE,"Documentation"}</definedName>
    <definedName name="wrn.documenthand." localSheetId="73" hidden="1">{"comps",#N/A,FALSE,"HANDPACK";"footnotes",#N/A,FALSE,"HANDPACK"}</definedName>
    <definedName name="wrn.documenthand." hidden="1">{"comps",#N/A,FALSE,"HANDPACK";"footnotes",#N/A,FALSE,"HANDPACK"}</definedName>
    <definedName name="wrn.dpc10." localSheetId="73" hidden="1">{#N/A,#N/A,FALSE,"T_EF_ACTUAL";#N/A,#N/A,FALSE,"T_EF_ANT";#N/A,#N/A,FALSE,"T_PROV-INV";#N/A,#N/A,FALSE,"T_170";#N/A,#N/A,FALSE,"INV_ROT";#N/A,#N/A,FALSE,"INV_ROT_PT";#N/A,#N/A,FALSE,"INV_PP";#N/A,#N/A,FALSE,"INV_SERV";#N/A,#N/A,FALSE,"INV_IMP";#N/A,#N/A,FALSE,"INV_PT";#N/A,#N/A,FALSE,"T_CAPITAL";#N/A,#N/A,FALSE,"INGRESOS";#N/A,#N/A,FALSE,"COSTOS";#N/A,#N/A,FALSE,"GASTOS";#N/A,#N/A,FALSE,"VTA_ACT";#N/A,#N/A,FALSE,"CONTROL";#N/A,#N/A,FALSE,"EF_ANT";#N/A,#N/A,FALSE,"EF_ACTUAL";#N/A,#N/A,FALSE,"PMN_ANT";#N/A,#N/A,FALSE,"PMN_ACTUAL";#N/A,#N/A,FALSE,"REI"}</definedName>
    <definedName name="wrn.dpc10." hidden="1">{#N/A,#N/A,FALSE,"T_EF_ACTUAL";#N/A,#N/A,FALSE,"T_EF_ANT";#N/A,#N/A,FALSE,"T_PROV-INV";#N/A,#N/A,FALSE,"T_170";#N/A,#N/A,FALSE,"INV_ROT";#N/A,#N/A,FALSE,"INV_ROT_PT";#N/A,#N/A,FALSE,"INV_PP";#N/A,#N/A,FALSE,"INV_SERV";#N/A,#N/A,FALSE,"INV_IMP";#N/A,#N/A,FALSE,"INV_PT";#N/A,#N/A,FALSE,"T_CAPITAL";#N/A,#N/A,FALSE,"INGRESOS";#N/A,#N/A,FALSE,"COSTOS";#N/A,#N/A,FALSE,"GASTOS";#N/A,#N/A,FALSE,"VTA_ACT";#N/A,#N/A,FALSE,"CONTROL";#N/A,#N/A,FALSE,"EF_ANT";#N/A,#N/A,FALSE,"EF_ACTUAL";#N/A,#N/A,FALSE,"PMN_ANT";#N/A,#N/A,FALSE,"PMN_ACTUAL";#N/A,#N/A,FALSE,"REI"}</definedName>
    <definedName name="wrn.Draft." localSheetId="73" hidden="1">{"Draft",#N/A,FALSE,"Feb-96"}</definedName>
    <definedName name="wrn.Draft." hidden="1">{"Draft",#N/A,FALSE,"Feb-96"}</definedName>
    <definedName name="wrn.DRI." localSheetId="73" hidden="1">{"DRI",#N/A,FALSE,"Plan1"}</definedName>
    <definedName name="wrn.DRI." hidden="1">{"DRI",#N/A,FALSE,"Plan1"}</definedName>
    <definedName name="wrn.DSO._.CALCULATION." localSheetId="73" hidden="1">{#N/A,#N/A,FALSE,"TOTALS";#N/A,#N/A,FALSE,"E";#N/A,#N/A,FALSE,"C";#N/A,#N/A,FALSE,"W"}</definedName>
    <definedName name="wrn.DSO._.CALCULATION." hidden="1">{#N/A,#N/A,FALSE,"TOTALS";#N/A,#N/A,FALSE,"E";#N/A,#N/A,FALSE,"C";#N/A,#N/A,FALSE,"W"}</definedName>
    <definedName name="wrn.DSTRpts." localSheetId="73" hidden="1">{#N/A,#N/A,FALSE,"97Forecast";#N/A,#N/A,FALSE,"97F with disc";#N/A,#N/A,FALSE,"Jan";#N/A,#N/A,FALSE,"Feb";#N/A,#N/A,FALSE,"Mar";#N/A,#N/A,FALSE,"April";#N/A,#N/A,FALSE,"May";#N/A,#N/A,FALSE,"June";#N/A,#N/A,FALSE,"July";#N/A,#N/A,FALSE,"Aug";#N/A,#N/A,FALSE,"Sept";#N/A,#N/A,FALSE,"Oct";#N/A,#N/A,FALSE,"Nov";#N/A,#N/A,FALSE,"Dec"}</definedName>
    <definedName name="wrn.DSTRpts." hidden="1">{#N/A,#N/A,FALSE,"97Forecast";#N/A,#N/A,FALSE,"97F with disc";#N/A,#N/A,FALSE,"Jan";#N/A,#N/A,FALSE,"Feb";#N/A,#N/A,FALSE,"Mar";#N/A,#N/A,FALSE,"April";#N/A,#N/A,FALSE,"May";#N/A,#N/A,FALSE,"June";#N/A,#N/A,FALSE,"July";#N/A,#N/A,FALSE,"Aug";#N/A,#N/A,FALSE,"Sept";#N/A,#N/A,FALSE,"Oct";#N/A,#N/A,FALSE,"Nov";#N/A,#N/A,FALSE,"Dec"}</definedName>
    <definedName name="wrn.EAC._.Reports." localSheetId="73" hidden="1">{#N/A,#N/A,FALSE,"SUMMARY";#N/A,#N/A,FALSE,"EAC96PLA";#N/A,#N/A,FALSE,"EAC96EXT";#N/A,#N/A,FALSE,"FINSUM";#N/A,#N/A,FALSE,"1996PL";#N/A,#N/A,FALSE,"RISKOP3rd";#N/A,#N/A,FALSE,"RISKTOTAL";#N/A,#N/A,FALSE,"STAFFING";#N/A,#N/A,FALSE,"Balsht"}</definedName>
    <definedName name="wrn.EAC._.Reports." hidden="1">{#N/A,#N/A,FALSE,"SUMMARY";#N/A,#N/A,FALSE,"EAC96PLA";#N/A,#N/A,FALSE,"EAC96EXT";#N/A,#N/A,FALSE,"FINSUM";#N/A,#N/A,FALSE,"1996PL";#N/A,#N/A,FALSE,"RISKOP3rd";#N/A,#N/A,FALSE,"RISKTOTAL";#N/A,#N/A,FALSE,"STAFFING";#N/A,#N/A,FALSE,"Balsht"}</definedName>
    <definedName name="wrn.Eagle." localSheetId="73" hidden="1">{#N/A,#N/A,FALSE,"Historical";#N/A,#N/A,FALSE,"EPS-Purchase";#N/A,#N/A,FALSE,"EPS-Pool";#N/A,#N/A,FALSE,"DCF";"Market Share",#N/A,FALSE,"Revenue";"Revenue",#N/A,FALSE,"Revenue"}</definedName>
    <definedName name="wrn.Eagle." hidden="1">{#N/A,#N/A,FALSE,"Historical";#N/A,#N/A,FALSE,"EPS-Purchase";#N/A,#N/A,FALSE,"EPS-Pool";#N/A,#N/A,FALSE,"DCF";"Market Share",#N/A,FALSE,"Revenue";"Revenue",#N/A,FALSE,"Revenue"}</definedName>
    <definedName name="wrn.Earnings._.Model." localSheetId="7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B." localSheetId="73" hidden="1">{"EB",#N/A,FALSE,"Plan1"}</definedName>
    <definedName name="wrn.EB." hidden="1">{"EB",#N/A,FALSE,"Plan1"}</definedName>
    <definedName name="wrn.EBT._.1._.Yr._.by._.SBU." localSheetId="73" hidden="1">{"EBT 1 Yr Lit",#N/A,FALSE,"EBT 1 yr";"EBT 1 Yr CS",#N/A,FALSE,"EBT 1 yr";"EBT 1 YR HC",#N/A,FALSE,"EBT 1 yr";"EBT 1 YR IS",#N/A,FALSE,"EBT 1 yr"}</definedName>
    <definedName name="wrn.EBT._.1._.Yr._.by._.SBU." hidden="1">{"EBT 1 Yr Lit",#N/A,FALSE,"EBT 1 yr";"EBT 1 Yr CS",#N/A,FALSE,"EBT 1 yr";"EBT 1 YR HC",#N/A,FALSE,"EBT 1 yr";"EBT 1 YR IS",#N/A,FALSE,"EBT 1 yr"}</definedName>
    <definedName name="wrn.Economic._.Value._.Added._.Analysis." localSheetId="73" hidden="1">{"EVA",#N/A,FALSE,"EVA";"WACC",#N/A,FALSE,"WACC"}</definedName>
    <definedName name="wrn.Economic._.Value._.Added._.Analysis." hidden="1">{"EVA",#N/A,FALSE,"EVA";"WACC",#N/A,FALSE,"WACC"}</definedName>
    <definedName name="wrn.ecpall." localSheetId="73" hidden="1">{"ecpcash",#N/A,FALSE,"ECPann";"ecpinc",#N/A,FALSE,"ECPann";"ecpindia",#N/A,FALSE,"ECPann";"ecpmun",#N/A,FALSE,"ECPann";"ecpphoenix",#N/A,FALSE,"ECPann";"ecpothe",#N/A,FALSE,"ECPann";"ecpbalsht",#N/A,FALSE,"ECPann"}</definedName>
    <definedName name="wrn.ecpall." hidden="1">{"ecpcash",#N/A,FALSE,"ECPann";"ecpinc",#N/A,FALSE,"ECPann";"ecpindia",#N/A,FALSE,"ECPann";"ecpmun",#N/A,FALSE,"ECPann";"ecpphoenix",#N/A,FALSE,"ECPann";"ecpothe",#N/A,FALSE,"ECPann";"ecpbalsht",#N/A,FALSE,"ECPann"}</definedName>
    <definedName name="wrn.Electricity._.Questionnaire." localSheetId="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y." localSheetId="73" hidden="1">{#N/A,#N/A,FALSE,"fw or db 98 up"}</definedName>
    <definedName name="wrn.ely." hidden="1">{#N/A,#N/A,FALSE,"fw or db 98 up"}</definedName>
    <definedName name="wrn.Employee._.by._.CBU." localSheetId="73" hidden="1">{#N/A,#N/A,FALSE,"Main Table"}</definedName>
    <definedName name="wrn.Employee._.by._.CBU." hidden="1">{#N/A,#N/A,FALSE,"Main Table"}</definedName>
    <definedName name="wrn.ENDPAP." localSheetId="73" hidden="1">{"contab",#N/A,FALSE,"Endpap";"total",#N/A,FALSE,"Endpap";"corp",#N/A,FALSE,"Endpap";"rankbcos",#N/A,FALSE,"Rankbcos"}</definedName>
    <definedName name="wrn.ENDPAP." hidden="1">{"contab",#N/A,FALSE,"Endpap";"total",#N/A,FALSE,"Endpap";"corp",#N/A,FALSE,"Endpap";"rankbcos",#N/A,FALSE,"Rankbcos"}</definedName>
    <definedName name="wrn.Engineering." localSheetId="73" hidden="1">{#N/A,#N/A,FALSE,"ENGINEERING"}</definedName>
    <definedName name="wrn.Engineering." hidden="1">{#N/A,#N/A,FALSE,"ENGINEERING"}</definedName>
    <definedName name="wrn.Engineering._.Fiscal._.Years." localSheetId="73" hidden="1">{"Jan thru June 1998",#N/A,FALSE,"Engin";"fiscal 1999",#N/A,FALSE,"Engin";"fiscal 2000",#N/A,FALSE,"Engin"}</definedName>
    <definedName name="wrn.Engineering._.Fiscal._.Years." hidden="1">{"Jan thru June 1998",#N/A,FALSE,"Engin";"fiscal 1999",#N/A,FALSE,"Engin";"fiscal 2000",#N/A,FALSE,"Engin"}</definedName>
    <definedName name="wrn.ENTIRE." localSheetId="73" hidden="1">{"INCOMEannual1",#N/A,FALSE,"income";"INCOMEannual2",#N/A,FALSE,"income";"INCOMEquarterly1",#N/A,FALSE,"income";"INCOMEquarterly2",#N/A,FALSE,"income";"INCOMEcalendarized1",#N/A,FALSE,"income";"INCOMEcalendarized2",#N/A,FALSE,"income";"QTRSTATISTICSstatistics",#N/A,FALSE,"Qtr statistics";"YEARSTATISTICSstatistics",#N/A,FALSE,"Yr statistics";"CASHFLOWcashflow",#N/A,FALSE,"cash flow";"DEBTdebt1",#N/A,FALSE,"debt";"DEBTdebt2",#N/A,FALSE,"debt";"VALUATIONprice",#N/A,FALSE,"valuation"}</definedName>
    <definedName name="wrn.ENTIRE." hidden="1">{"INCOMEannual1",#N/A,FALSE,"income";"INCOMEannual2",#N/A,FALSE,"income";"INCOMEquarterly1",#N/A,FALSE,"income";"INCOMEquarterly2",#N/A,FALSE,"income";"INCOMEcalendarized1",#N/A,FALSE,"income";"INCOMEcalendarized2",#N/A,FALSE,"income";"QTRSTATISTICSstatistics",#N/A,FALSE,"Qtr statistics";"YEARSTATISTICSstatistics",#N/A,FALSE,"Yr statistics";"CASHFLOWcashflow",#N/A,FALSE,"cash flow";"DEBTdebt1",#N/A,FALSE,"debt";"DEBTdebt2",#N/A,FALSE,"debt";"VALUATIONprice",#N/A,FALSE,"valuation"}</definedName>
    <definedName name="wrn.Entire._.Model." localSheetId="73" hidden="1">{"Income Page",#N/A,FALSE,"Income";"Quarterly Page",#N/A,FALSE,"Quarterly";"EPS Page",#N/A,FALSE,"EPS";"Cashflow Page",#N/A,FALSE,"CashFlow"}</definedName>
    <definedName name="wrn.Entire._.Model." hidden="1">{"Income Page",#N/A,FALSE,"Income";"Quarterly Page",#N/A,FALSE,"Quarterly";"EPS Page",#N/A,FALSE,"EPS";"Cashflow Page",#N/A,FALSE,"CashFlow"}</definedName>
    <definedName name="wrn.Entire._.Model._1" localSheetId="73" hidden="1">{"Income Page",#N/A,FALSE,"Income";"Quarterly Page",#N/A,FALSE,"Quarterly";"EPS Page",#N/A,FALSE,"EPS";"Cashflow Page",#N/A,FALSE,"CashFlow"}</definedName>
    <definedName name="wrn.Entire._.Model._1" hidden="1">{"Income Page",#N/A,FALSE,"Income";"Quarterly Page",#N/A,FALSE,"Quarterly";"EPS Page",#N/A,FALSE,"EPS";"Cashflow Page",#N/A,FALSE,"CashFlow"}</definedName>
    <definedName name="wrn.Entire._.Model._2" localSheetId="73" hidden="1">{"Income Page",#N/A,FALSE,"Income";"Quarterly Page",#N/A,FALSE,"Quarterly";"EPS Page",#N/A,FALSE,"EPS";"Cashflow Page",#N/A,FALSE,"CashFlow"}</definedName>
    <definedName name="wrn.Entire._.Model._2" hidden="1">{"Income Page",#N/A,FALSE,"Income";"Quarterly Page",#N/A,FALSE,"Quarterly";"EPS Page",#N/A,FALSE,"EPS";"Cashflow Page",#N/A,FALSE,"CashFlow"}</definedName>
    <definedName name="wrn.Entire._.Model._3" localSheetId="73" hidden="1">{"Income Page",#N/A,FALSE,"Income";"Quarterly Page",#N/A,FALSE,"Quarterly";"EPS Page",#N/A,FALSE,"EPS";"Cashflow Page",#N/A,FALSE,"CashFlow"}</definedName>
    <definedName name="wrn.Entire._.Model._3" hidden="1">{"Income Page",#N/A,FALSE,"Income";"Quarterly Page",#N/A,FALSE,"Quarterly";"EPS Page",#N/A,FALSE,"EPS";"Cashflow Page",#N/A,FALSE,"CashFlow"}</definedName>
    <definedName name="wrn.Entire._.Model._4" localSheetId="73" hidden="1">{"Income Page",#N/A,FALSE,"Income";"Quarterly Page",#N/A,FALSE,"Quarterly";"EPS Page",#N/A,FALSE,"EPS";"Cashflow Page",#N/A,FALSE,"CashFlow"}</definedName>
    <definedName name="wrn.Entire._.Model._4" hidden="1">{"Income Page",#N/A,FALSE,"Income";"Quarterly Page",#N/A,FALSE,"Quarterly";"EPS Page",#N/A,FALSE,"EPS";"Cashflow Page",#N/A,FALSE,"CashFlow"}</definedName>
    <definedName name="wrn.Entire._.Model._5" localSheetId="73" hidden="1">{"Income Page",#N/A,FALSE,"Income";"Quarterly Page",#N/A,FALSE,"Quarterly";"EPS Page",#N/A,FALSE,"EPS";"Cashflow Page",#N/A,FALSE,"CashFlow"}</definedName>
    <definedName name="wrn.Entire._.Model._5" hidden="1">{"Income Page",#N/A,FALSE,"Income";"Quarterly Page",#N/A,FALSE,"Quarterly";"EPS Page",#N/A,FALSE,"EPS";"Cashflow Page",#N/A,FALSE,"CashFlow"}</definedName>
    <definedName name="wrn.Entire._.Package." localSheetId="73" hidden="1">{#N/A,#N/A,FALSE,"Smry1";#N/A,#N/A,FALSE,"Smry2";#N/A,#N/A,FALSE,"Finance Cash Flow";#N/A,#N/A,FALSE,"ProForma_Input";#N/A,#N/A,FALSE,"prop_input";#N/A,#N/A,FALSE,"regional_input";#N/A,#N/A,FALSE,"LT Cost of Capital_Input";#N/A,#N/A,FALSE,"Debt_Input";#N/A,#N/A,FALSE,"Yr 6 Rent";#N/A,#N/A,FALSE,"Accr_Dil Cmpd"}</definedName>
    <definedName name="wrn.Entire._.Package." hidden="1">{#N/A,#N/A,FALSE,"Smry1";#N/A,#N/A,FALSE,"Smry2";#N/A,#N/A,FALSE,"Finance Cash Flow";#N/A,#N/A,FALSE,"ProForma_Input";#N/A,#N/A,FALSE,"prop_input";#N/A,#N/A,FALSE,"regional_input";#N/A,#N/A,FALSE,"LT Cost of Capital_Input";#N/A,#N/A,FALSE,"Debt_Input";#N/A,#N/A,FALSE,"Yr 6 Rent";#N/A,#N/A,FALSE,"Accr_Dil Cmpd"}</definedName>
    <definedName name="wrn.Entire._.WLC." localSheetId="73" hidden="1">{"Inc St Hist",#N/A,FALSE,"Hopkinsville";"WC Hist",#N/A,FALSE,"Hopkinsville";"Invest Sch",#N/A,FALSE,"Hopkinsville";"Pro Forma",#N/A,FALSE,"Hopkinsville";"Cash Flow",#N/A,FALSE,"Hopkinsville"}</definedName>
    <definedName name="wrn.Entire._.WLC." hidden="1">{"Inc St Hist",#N/A,FALSE,"Hopkinsville";"WC Hist",#N/A,FALSE,"Hopkinsville";"Invest Sch",#N/A,FALSE,"Hopkinsville";"Pro Forma",#N/A,FALSE,"Hopkinsville";"Cash Flow",#N/A,FALSE,"Hopkinsville"}</definedName>
    <definedName name="wrn.entireINCOME." localSheetId="73" hidden="1">{"INCOMEannual2",#N/A,FALSE,"income";"INCOMEannual1",#N/A,FALSE,"income";"INCOMEquarterly1",#N/A,FALSE,"income";"INCOMEquarterly2",#N/A,FALSE,"income";"INCOMEcalendarized1",#N/A,FALSE,"income"}</definedName>
    <definedName name="wrn.entireINCOME." hidden="1">{"INCOMEannual2",#N/A,FALSE,"income";"INCOMEannual1",#N/A,FALSE,"income";"INCOMEquarterly1",#N/A,FALSE,"income";"INCOMEquarterly2",#N/A,FALSE,"income";"INCOMEcalendarized1",#N/A,FALSE,"income"}</definedName>
    <definedName name="wrn.EntitiesWithReclasses." localSheetId="73" hidden="1">{"page1",#N/A,FALSE,"EntitiesWithReclasses";"page2",#N/A,FALSE,"EntitiesWithReclasses";"page3",#N/A,FALSE,"EntitiesWithReclasses";"page4",#N/A,FALSE,"EntitiesWithReclasses";"page5",#N/A,FALSE,"EntitiesWithReclasses";"page6",#N/A,FALSE,"EntitiesWithReclasses"}</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nvironmental." localSheetId="73" hidden="1">{#N/A,#N/A,FALSE,"ENVIRONMENTAL"}</definedName>
    <definedName name="wrn.Environmental." hidden="1">{#N/A,#N/A,FALSE,"ENVIRONMENTAL"}</definedName>
    <definedName name="wrn.equity._.comps." localSheetId="73" hidden="1">{"equity comps",#N/A,FALSE,"CS Comps";"equity comps",#N/A,FALSE,"PS Comps";"equity comps",#N/A,FALSE,"GIC_Comps";"equity comps",#N/A,FALSE,"GIC2_Comps"}</definedName>
    <definedName name="wrn.equity._.comps." hidden="1">{"equity comps",#N/A,FALSE,"CS Comps";"equity comps",#N/A,FALSE,"PS Comps";"equity comps",#N/A,FALSE,"GIC_Comps";"equity comps",#N/A,FALSE,"GIC2_Comps"}</definedName>
    <definedName name="wrn.ESCA." localSheetId="73" hidden="1">{"ESCA",#N/A,FALSE,"NAVYI"}</definedName>
    <definedName name="wrn.ESCA." hidden="1">{"ESCA",#N/A,FALSE,"NAVYI"}</definedName>
    <definedName name="wrn.ESI." localSheetId="73" hidden="1">{"ESI",#N/A,FALSE,"NAVYI"}</definedName>
    <definedName name="wrn.ESI." hidden="1">{"ESI",#N/A,FALSE,"NAVYI"}</definedName>
    <definedName name="wrn.esl." localSheetId="73" hidden="1">{"Monthly6Q",#N/A,FALSE,"0614ESL"}</definedName>
    <definedName name="wrn.esl." hidden="1">{"Monthly6Q",#N/A,FALSE,"0614ESL"}</definedName>
    <definedName name="wrn.eSpeed._.daily._.report.." localSheetId="73" hidden="1">{#N/A,#N/A,FALSE,"Cover";"DailyEstimate",#N/A,FALSE,"Estimate";"DailyEstimate",#N/A,FALSE,"Variance";#N/A,#N/A,FALSE,"AnalystvsEstimate"}</definedName>
    <definedName name="wrn.eSpeed._.daily._.report.." hidden="1">{#N/A,#N/A,FALSE,"Cover";"DailyEstimate",#N/A,FALSE,"Estimate";"DailyEstimate",#N/A,FALSE,"Variance";#N/A,#N/A,FALSE,"AnalystvsEstimate"}</definedName>
    <definedName name="wrn.ESPP." localSheetId="73" hidden="1">{#N/A,#N/A,FALSE,"REPORT"}</definedName>
    <definedName name="wrn.ESPP." hidden="1">{#N/A,#N/A,FALSE,"REPORT"}</definedName>
    <definedName name="wrn.Estados._.financieros." localSheetId="73" hidden="1">{#N/A,#N/A,FALSE,"Cta-10"}</definedName>
    <definedName name="wrn.Estados._.financieros." hidden="1">{#N/A,#N/A,FALSE,"Cta-10"}</definedName>
    <definedName name="wrn.Estimated._.Tax._.Annualized._.Method." localSheetId="73" hidden="1">{#N/A,#N/A,FALSE,"Summary";#N/A,#N/A,FALSE,"Adj to Option C";#N/A,#N/A,FALSE,"Dividend Analysis";#N/A,#N/A,FALSE,"Reserve Analysis";#N/A,#N/A,FALSE,"Depreciation";#N/A,#N/A,FALSE,"Other Tax Adj"}</definedName>
    <definedName name="wrn.Estimated._.Tax._.Annualized._.Method." hidden="1">{#N/A,#N/A,FALSE,"Summary";#N/A,#N/A,FALSE,"Adj to Option C";#N/A,#N/A,FALSE,"Dividend Analysis";#N/A,#N/A,FALSE,"Reserve Analysis";#N/A,#N/A,FALSE,"Depreciation";#N/A,#N/A,FALSE,"Other Tax Adj"}</definedName>
    <definedName name="wrn.ET_SG." localSheetId="73" hidden="1">{#N/A,#N/A,FALSE,"Créances";#N/A,#N/A,FALSE,"Effectifs";#N/A,#N/A,FALSE,"SI"}</definedName>
    <definedName name="wrn.ET_SG." hidden="1">{#N/A,#N/A,FALSE,"Créances";#N/A,#N/A,FALSE,"Effectifs";#N/A,#N/A,FALSE,"SI"}</definedName>
    <definedName name="wrn.etran." localSheetId="73" hidden="1">{#N/A,#N/A,FALSE,"Allo SEC";#N/A,#N/A,FALSE,"Consid";#N/A,#N/A,FALSE,"BalSht";#N/A,#N/A,FALSE,"WC";#N/A,#N/A,FALSE,"FA_Dep";#N/A,#N/A,FALSE,"Cap Assets";#N/A,#N/A,FALSE,"Royalty Assets";#N/A,#N/A,FALSE,"RateMaster";#N/A,#N/A,FALSE,"FreightView";#N/A,#N/A,FALSE,"PriceNet";#N/A,#N/A,FALSE,"WFIP";#N/A,#N/A,FALSE,"Customer List";#N/A,#N/A,FALSE,"IPRD Sum";#N/A,#N/A,FALSE,"Revenue";#N/A,#N/A,FALSE,"Comps";#N/A,#N/A,FALSE,"IPRD1-PR";#N/A,#N/A,FALSE,"IPRD2-CR";#N/A,#N/A,FALSE,"IPRD3-TRS";#N/A,#N/A,FALSE,"IPRD4-SMS";#N/A,#N/A,FALSE,"WACC"}</definedName>
    <definedName name="wrn.etran." hidden="1">{#N/A,#N/A,FALSE,"Allo SEC";#N/A,#N/A,FALSE,"Consid";#N/A,#N/A,FALSE,"BalSht";#N/A,#N/A,FALSE,"WC";#N/A,#N/A,FALSE,"FA_Dep";#N/A,#N/A,FALSE,"Cap Assets";#N/A,#N/A,FALSE,"Royalty Assets";#N/A,#N/A,FALSE,"RateMaster";#N/A,#N/A,FALSE,"FreightView";#N/A,#N/A,FALSE,"PriceNet";#N/A,#N/A,FALSE,"WFIP";#N/A,#N/A,FALSE,"Customer List";#N/A,#N/A,FALSE,"IPRD Sum";#N/A,#N/A,FALSE,"Revenue";#N/A,#N/A,FALSE,"Comps";#N/A,#N/A,FALSE,"IPRD1-PR";#N/A,#N/A,FALSE,"IPRD2-CR";#N/A,#N/A,FALSE,"IPRD3-TRS";#N/A,#N/A,FALSE,"IPRD4-SMS";#N/A,#N/A,FALSE,"WACC"}</definedName>
    <definedName name="wrn.Europe."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1"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2"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localSheetId="7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5"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verything." localSheetId="73"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VOLUTION." localSheetId="73" hidden="1">{"EVOLUTION",#N/A,FALSE,"GERAÇÃO"}</definedName>
    <definedName name="wrn.EVOLUTION." hidden="1">{"EVOLUTION",#N/A,FALSE,"GERAÇÃO"}</definedName>
    <definedName name="wrn.EWB." localSheetId="73" hidden="1">{#N/A,#N/A,FALSE,"EWB";#N/A,#N/A,FALSE,"EWB-2"}</definedName>
    <definedName name="wrn.EWB." hidden="1">{#N/A,#N/A,FALSE,"EWB";#N/A,#N/A,FALSE,"EWB-2"}</definedName>
    <definedName name="wrn.EWB._1" localSheetId="73" hidden="1">{#N/A,#N/A,FALSE,"EWB";#N/A,#N/A,FALSE,"EWB-2"}</definedName>
    <definedName name="wrn.EWB._1" hidden="1">{#N/A,#N/A,FALSE,"EWB";#N/A,#N/A,FALSE,"EWB-2"}</definedName>
    <definedName name="wrn.EWB._2" localSheetId="73" hidden="1">{#N/A,#N/A,FALSE,"EWB";#N/A,#N/A,FALSE,"EWB-2"}</definedName>
    <definedName name="wrn.EWB._2" hidden="1">{#N/A,#N/A,FALSE,"EWB";#N/A,#N/A,FALSE,"EWB-2"}</definedName>
    <definedName name="wrn.EWB._3" localSheetId="73" hidden="1">{#N/A,#N/A,FALSE,"EWB";#N/A,#N/A,FALSE,"EWB-2"}</definedName>
    <definedName name="wrn.EWB._3" hidden="1">{#N/A,#N/A,FALSE,"EWB";#N/A,#N/A,FALSE,"EWB-2"}</definedName>
    <definedName name="wrn.EWB._4" localSheetId="73" hidden="1">{#N/A,#N/A,FALSE,"EWB";#N/A,#N/A,FALSE,"EWB-2"}</definedName>
    <definedName name="wrn.EWB._4" hidden="1">{#N/A,#N/A,FALSE,"EWB";#N/A,#N/A,FALSE,"EWB-2"}</definedName>
    <definedName name="wrn.EWB._5" localSheetId="73" hidden="1">{#N/A,#N/A,FALSE,"EWB";#N/A,#N/A,FALSE,"EWB-2"}</definedName>
    <definedName name="wrn.EWB._5" hidden="1">{#N/A,#N/A,FALSE,"EWB";#N/A,#N/A,FALSE,"EWB-2"}</definedName>
    <definedName name="wrn.Exam._.Workpapers._.1." localSheetId="73"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am._.Workpapers._.1." hidden="1">{#N/A,#N/A,TRUE,"Summary Sheet (100)";"BBase1",#N/A,TRUE,"Borr. Base Calc. (120)";"BBase2",#N/A,TRUE,"Borr. Base Calc. (120)";#N/A,#N/A,TRUE,"Inel. Collateral Comp. (120A)";#N/A,#N/A,TRUE,"Inel. Collateral Comp (120B)";#N/A,#N/A,TRUE,"Ineligible Categories (120C)";#N/A,#N/A,TRUE,"Excessive Delinquencies (120D)";#N/A,#N/A,TRUE,"Cash Collateral Deposits (305)";#N/A,#N/A,TRUE,"Cash Receipts (310)";#N/A,#N/A,TRUE,"Activity Statistics (400)";#N/A,#N/A,TRUE,"Dilution Analysis (400A)";#N/A,#N/A,TRUE,"Journal Entries (400B)";#N/A,#N/A,TRUE,"Accts Rec Agings (410)";#N/A,#N/A,TRUE,"Concentrations Analysis (420)";#N/A,#N/A,TRUE,"Delinquent Accounts (430)";#N/A,#N/A,TRUE,"Aging Flow Cash Appl (431)";"CMem1",#N/A,TRUE,"Credit Memo Analysis (440)";"CMem2",#N/A,TRUE,"Credit Memo Analysis (440)";#N/A,#N/A,TRUE,"Notes Receivable (460)";#N/A,#N/A,TRUE,"Inventory Analysis (500)";#N/A,#N/A,TRUE,"Inventory Detail (510)";#N/A,#N/A,TRUE,"Inventory Locations (512)";#N/A,#N/A,TRUE,"Inventory Test Count (520)";#N/A,#N/A,TRUE,"Test Inventory Records (530)";#N/A,#N/A,TRUE,"Gross Profit Analysis (540)";#N/A,#N/A,TRUE,"Physical Count Anal (550)";#N/A,#N/A,TRUE,"Inv Roll Forward &amp; Recon (560)";#N/A,#N/A,TRUE,"Slow-Moving Analysis (580)";#N/A,#N/A,TRUE,"Reconciliation (700)";#N/A,#N/A,TRUE,"Accounts Payable (805)";#N/A,#N/A,TRUE,"Past Due AP &amp; Held Cks (815)";#N/A,#N/A,TRUE,"Non-Trade Liabilities (900)";#N/A,#N/A,TRUE,"Tax Liabilities (910)"}</definedName>
    <definedName name="wrn.EXEC._.SUMM._.ALL." localSheetId="73" hidden="1">{"exec sum us",#N/A,FALSE,"Exec Sum";"exec sum ex",#N/A,FALSE,"Exec Sum";"exec sum ww",#N/A,FALSE,"Exec Sum"}</definedName>
    <definedName name="wrn.EXEC._.SUMM._.ALL." hidden="1">{"exec sum us",#N/A,FALSE,"Exec Sum";"exec sum ex",#N/A,FALSE,"Exec Sum";"exec sum ww",#N/A,FALSE,"Exec Sum"}</definedName>
    <definedName name="wrn.EXEC._.SUMM._.EX._.US." localSheetId="73" hidden="1">{"exec sum ex",#N/A,FALSE,"Exec Sum"}</definedName>
    <definedName name="wrn.EXEC._.SUMM._.EX._.US." hidden="1">{"exec sum ex",#N/A,FALSE,"Exec Sum"}</definedName>
    <definedName name="wrn.EXEC._.SUMM._.OTHER." localSheetId="73" hidden="1">{"exec summ other",#N/A,FALSE,"Exec Sum"}</definedName>
    <definedName name="wrn.EXEC._.SUMM._.OTHER." hidden="1">{"exec summ other",#N/A,FALSE,"Exec Sum"}</definedName>
    <definedName name="wrn.EXEC._.SUMM._.US." localSheetId="73" hidden="1">{"executive summary",#N/A,FALSE,"Exec Sum"}</definedName>
    <definedName name="wrn.EXEC._.SUMM._.US." hidden="1">{"executive summary",#N/A,FALSE,"Exec Sum"}</definedName>
    <definedName name="wrn.EXEC._.SUMM._.WW." localSheetId="73" hidden="1">{"exec sum ww",#N/A,FALSE,"Exec Sum"}</definedName>
    <definedName name="wrn.EXEC._.SUMM._.WW." hidden="1">{"exec sum ww",#N/A,FALSE,"Exec Sum"}</definedName>
    <definedName name="wrn.Exec._.Summary." localSheetId="73" hidden="1">{#N/A,#N/A,FALSE,"Index"}</definedName>
    <definedName name="wrn.Exec._.Summary." hidden="1">{#N/A,#N/A,FALSE,"Index"}</definedName>
    <definedName name="wrn.Exhibit_draft_report." localSheetId="73" hidden="1">{"Historic",#N/A,FALSE,"Historic IS";"BS",#N/A,FALSE,"DCF BS conversion";"Market_summary_2",#N/A,FALSE,"Market summary";"GCM_summary",#N/A,FALSE,"Market approach";"DCF",#N/A,FALSE,"DCF Projected IS unlevered";"DCF_value",#N/A,FALSE,"DCF Indications of value"}</definedName>
    <definedName name="wrn.Exhibit_draft_report." hidden="1">{"Historic",#N/A,FALSE,"Historic IS";"BS",#N/A,FALSE,"DCF BS conversion";"Market_summary_2",#N/A,FALSE,"Market summary";"GCM_summary",#N/A,FALSE,"Market approach";"DCF",#N/A,FALSE,"DCF Projected IS unlevered";"DCF_value",#N/A,FALSE,"DCF Indications of value"}</definedName>
    <definedName name="wrn.EXHIBITS." localSheetId="73"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tAndSalesAssumptions." localSheetId="73" hidden="1">{#N/A,#N/A,FALSE,"ExitStratigy"}</definedName>
    <definedName name="wrn.ExitAndSalesAssumptions." hidden="1">{#N/A,#N/A,FALSE,"ExitStratigy"}</definedName>
    <definedName name="wrn.Falcons._.Divisions." localSheetId="73"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Standalone." localSheetId="73" hidden="1">{#N/A,#N/A,TRUE,"Falcons_Standalone";#N/A,#N/A,TRUE,"Target_Input";#N/A,#N/A,TRUE,"Target_Calendarized"}</definedName>
    <definedName name="wrn.Falcons._.Standalone." hidden="1">{#N/A,#N/A,TRUE,"Falcons_Standalone";#N/A,#N/A,TRUE,"Target_Input";#N/A,#N/A,TRUE,"Target_Calendarized"}</definedName>
    <definedName name="wrn.FAS106." localSheetId="73" hidden="1">{#N/A,#N/A,TRUE,"FAS106 Summ";#N/A,#N/A,TRUE,"FAS106";#N/A,#N/A,TRUE,"FAS109"}</definedName>
    <definedName name="wrn.FAS106." hidden="1">{#N/A,#N/A,TRUE,"FAS106 Summ";#N/A,#N/A,TRUE,"FAS106";#N/A,#N/A,TRUE,"FAS109"}</definedName>
    <definedName name="wrn.fcb" localSheetId="73" hidden="1">{"FCB_ALL",#N/A,FALSE,"FCB"}</definedName>
    <definedName name="wrn.fcb" hidden="1">{"FCB_ALL",#N/A,FALSE,"FCB"}</definedName>
    <definedName name="wrn.FCB." localSheetId="73" hidden="1">{"FCB_ALL",#N/A,FALSE,"FCB"}</definedName>
    <definedName name="wrn.FCB." hidden="1">{"FCB_ALL",#N/A,FALSE,"FCB"}</definedName>
    <definedName name="wrn.fcb._dcf" localSheetId="73" hidden="1">{"FCB_ALL",#N/A,FALSE,"FCB"}</definedName>
    <definedName name="wrn.fcb._dcf" hidden="1">{"FCB_ALL",#N/A,FALSE,"FCB"}</definedName>
    <definedName name="wrn.fcb2" localSheetId="73" hidden="1">{"FCB_ALL",#N/A,FALSE,"FCB"}</definedName>
    <definedName name="wrn.fcb2" hidden="1">{"FCB_ALL",#N/A,FALSE,"FCB"}</definedName>
    <definedName name="wrn.fcb2_1" localSheetId="73" hidden="1">{"FCB_ALL",#N/A,FALSE,"FCB"}</definedName>
    <definedName name="wrn.fcb2_1" hidden="1">{"FCB_ALL",#N/A,FALSE,"FCB"}</definedName>
    <definedName name="wrn.fcb2_2" localSheetId="73" hidden="1">{"FCB_ALL",#N/A,FALSE,"FCB"}</definedName>
    <definedName name="wrn.fcb2_2" hidden="1">{"FCB_ALL",#N/A,FALSE,"FCB"}</definedName>
    <definedName name="wrn.fcb2_dcf" localSheetId="73" hidden="1">{"FCB_ALL",#N/A,FALSE,"FCB"}</definedName>
    <definedName name="wrn.fcb2_dcf" hidden="1">{"FCB_ALL",#N/A,FALSE,"FCB"}</definedName>
    <definedName name="wrn.FCG." localSheetId="73"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CG." hidden="1">{#N/A,#N/A,TRUE,"Title Page";#N/A,#N/A,TRUE,"Executive Summary";#N/A,#N/A,TRUE,"Cash Flow";#N/A,#N/A,TRUE,"Exp Detail";#N/A,#N/A,TRUE,"Pricing Matrix";#N/A,#N/A,TRUE,"Value Matrix";#N/A,#N/A,TRUE,"Assumptions";#N/A,#N/A,TRUE,"Vacant Space";#N/A,#N/A,TRUE,"2nd Generation";#N/A,#N/A,TRUE,"Existing vs Mkt";#N/A,#N/A,TRUE,"Expiration Schedule";#N/A,#N/A,TRUE,"Expiration Graph ";#N/A,#N/A,TRUE,"Residual - Marketing";#N/A,#N/A,TRUE,"Vacancy Detail"}</definedName>
    <definedName name="wrn.February._.1996." localSheetId="73" hidden="1">{#N/A,#N/A,FALSE,"Retail Sales Rec Total";#N/A,#N/A,FALSE,"Journal Entries";#N/A,#N/A,FALSE,"Retail Sales Rec-US";#N/A,#N/A,FALSE,"Journal Entries-US";#N/A,#N/A,FALSE,"Retail Sales Rec-CRUZ";#N/A,#N/A,FALSE,"Journal Entries-CRUZ"}</definedName>
    <definedName name="wrn.February._.1996." hidden="1">{#N/A,#N/A,FALSE,"Retail Sales Rec Total";#N/A,#N/A,FALSE,"Journal Entries";#N/A,#N/A,FALSE,"Retail Sales Rec-US";#N/A,#N/A,FALSE,"Journal Entries-US";#N/A,#N/A,FALSE,"Retail Sales Rec-CRUZ";#N/A,#N/A,FALSE,"Journal Entries-CRUZ"}</definedName>
    <definedName name="wrn.February._.Reports." localSheetId="73" hidden="1">{"February Balance Sheet - Assets",#N/A,FALSE,"Sheet1";"February BS - Liabilities",#N/A,FALSE,"Sheet1";"February IS Summary",#N/A,FALSE,"Sheet1";"February IS - Detail",#N/A,FALSE,"Sheet1";"February QTD IS - Summary",#N/A,FALSE,"Sheet1";"February QTD IS - Detail",#N/A,FALSE,"Sheet1";"February YTD IS Summary",#N/A,FALSE,"Sheet1";"February YTD IS - Detail",#N/A,FALSE,"Sheet1"}</definedName>
    <definedName name="wrn.February._.Reports." hidden="1">{"February Balance Sheet - Assets",#N/A,FALSE,"Sheet1";"February BS - Liabilities",#N/A,FALSE,"Sheet1";"February IS Summary",#N/A,FALSE,"Sheet1";"February IS - Detail",#N/A,FALSE,"Sheet1";"February QTD IS - Summary",#N/A,FALSE,"Sheet1";"February QTD IS - Detail",#N/A,FALSE,"Sheet1";"February YTD IS Summary",#N/A,FALSE,"Sheet1";"February YTD IS - Detail",#N/A,FALSE,"Sheet1"}</definedName>
    <definedName name="wrn.FECH._.IMPOSTOS." localSheetId="73" hidden="1">{#N/A,#N/A,FALSE,"RESUMO";#N/A,#N/A,FALSE,"PDD";#N/A,#N/A,FALSE,"P.I.R.D. ";#N/A,#N/A,FALSE,"Contr.CT";#N/A,#N/A,FALSE,"Cofins";#N/A,#N/A,FALSE,"PIS";#N/A,#N/A,FALSE,"C.Social";#N/A,#N/A,FALSE,"C.Social (2)";#N/A,#N/A,FALSE,"Lalur";#N/A,#N/A,FALSE,"Lalur (2)";#N/A,#N/A,FALSE,"Estimado1";#N/A,#N/A,FALSE,"Temp 12";#N/A,#N/A,FALSE,"Estimado2"}</definedName>
    <definedName name="wrn.FECH._.IMPOSTOS." hidden="1">{#N/A,#N/A,FALSE,"RESUMO";#N/A,#N/A,FALSE,"PDD";#N/A,#N/A,FALSE,"P.I.R.D. ";#N/A,#N/A,FALSE,"Contr.CT";#N/A,#N/A,FALSE,"Cofins";#N/A,#N/A,FALSE,"PIS";#N/A,#N/A,FALSE,"C.Social";#N/A,#N/A,FALSE,"C.Social (2)";#N/A,#N/A,FALSE,"Lalur";#N/A,#N/A,FALSE,"Lalur (2)";#N/A,#N/A,FALSE,"Estimado1";#N/A,#N/A,FALSE,"Temp 12";#N/A,#N/A,FALSE,"Estimado2"}</definedName>
    <definedName name="wrn.Ferro." localSheetId="73">{"matt","zero",FALSE,"CS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wrn.Ferro.">{"matt","zero",FALSE,"CS First Boston Merger Model";"matt","twenty",FALSE,"CS First Boston Merger Model";"matt","forty",FALSE,"CS First Boston Merger Model";"matt","sixty",FALSE,"CS First Boston Merger Model";"matt","eighty",FALSE,"CS First Boston Merger Model";"matt","hundred",FALSE,"CS First Boston Merger Model"}</definedName>
    <definedName name="wrn.filecopy." localSheetId="7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Flagler" localSheetId="73"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ecopy.Flagler" hidden="1">{"Multiples_filecopy",#N/A,FALSE,"Multiples";"Adjustments_filecopy",#N/A,FALSE,"Adjustments to Multiples";"GrowthAdj_filecopy",#N/A,FALSE,"Growth Adjustments";"RiskAdj_filecopy",#N/A,FALSE,"Risk Adjustments ";"MarginAdj_filecopy",#N/A,FALSE,"Margin Adjustments";"Regression_filecopy",#N/A,FALSE,"Regression";"Ratios_filecopy",#N/A,FALSE,"Ratios"}</definedName>
    <definedName name="wrn.Filter." localSheetId="73"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nal." localSheetId="73" hidden="1">{"Final",#N/A,FALSE,"Feb-96"}</definedName>
    <definedName name="wrn.Final." hidden="1">{"Final",#N/A,FALSE,"Feb-96"}</definedName>
    <definedName name="wrn.Final._.Copy." localSheetId="73" hidden="1">{#N/A,#N/A,TRUE,"Assumptions";#N/A,#N/A,TRUE,"Financial  Statements";#N/A,#N/A,TRUE,"Unl. Free CF Valuation ";#N/A,#N/A,TRUE,"Funding Schedule";#N/A,#N/A,TRUE,"High Yield &amp; Equity Schedule"}</definedName>
    <definedName name="wrn.Final._.Copy." hidden="1">{#N/A,#N/A,TRUE,"Assumptions";#N/A,#N/A,TRUE,"Financial  Statements";#N/A,#N/A,TRUE,"Unl. Free CF Valuation ";#N/A,#N/A,TRUE,"Funding Schedule";#N/A,#N/A,TRUE,"High Yield &amp; Equity Schedule"}</definedName>
    <definedName name="wrn.financial._.package." localSheetId="73" hidden="1">{#N/A,#N/A,FALSE,"BALANCE SHEET";#N/A,#N/A,FALSE,"IS";#N/A,#N/A,FALSE,"ISCOMPAR";#N/A,#N/A,FALSE,"ADD RETMAR";#N/A,#N/A,FALSE,"VARIOUS COMP";#N/A,#N/A,FALSE,"RATIOS";#N/A,#N/A,FALSE,"GRAPHS"}</definedName>
    <definedName name="wrn.financial._.package." hidden="1">{#N/A,#N/A,FALSE,"BALANCE SHEET";#N/A,#N/A,FALSE,"IS";#N/A,#N/A,FALSE,"ISCOMPAR";#N/A,#N/A,FALSE,"ADD RETMAR";#N/A,#N/A,FALSE,"VARIOUS COMP";#N/A,#N/A,FALSE,"RATIOS";#N/A,#N/A,FALSE,"GRAPHS"}</definedName>
    <definedName name="wrn.Financial._.Statements." localSheetId="73" hidden="1">{#N/A,#N/A,FALSE,"PL";#N/A,#N/A,FALSE,"BS";#N/A,#N/A,FALSE,"CF"}</definedName>
    <definedName name="wrn.Financial._.Statements." hidden="1">{#N/A,#N/A,FALSE,"PL";#N/A,#N/A,FALSE,"BS";#N/A,#N/A,FALSE,"CF"}</definedName>
    <definedName name="wrn.FINANCIAL._.SUMMARY._.ALL." localSheetId="73" hidden="1">{"fin sum us",#N/A,FALSE,"Financial Summ";"fin sum ex",#N/A,FALSE,"Financial Summ";"fin sum ww",#N/A,FALSE,"Financial Summ"}</definedName>
    <definedName name="wrn.FINANCIAL._.SUMMARY._.ALL." hidden="1">{"fin sum us",#N/A,FALSE,"Financial Summ";"fin sum ex",#N/A,FALSE,"Financial Summ";"fin sum ww",#N/A,FALSE,"Financial Summ"}</definedName>
    <definedName name="wrn.FINANCIAL._.SUMMARY._.EX._.US." localSheetId="73" hidden="1">{"fin sum ex",#N/A,FALSE,"Financial Summ"}</definedName>
    <definedName name="wrn.FINANCIAL._.SUMMARY._.EX._.US." hidden="1">{"fin sum ex",#N/A,FALSE,"Financial Summ"}</definedName>
    <definedName name="wrn.FINANCIAL._.SUMMARY._.OTHER." localSheetId="73" hidden="1">{"fin sum other",#N/A,FALSE,"Financial Summ"}</definedName>
    <definedName name="wrn.FINANCIAL._.SUMMARY._.OTHER." hidden="1">{"fin sum other",#N/A,FALSE,"Financial Summ"}</definedName>
    <definedName name="wrn.FINANCIAL._.SUMMARY._.US." localSheetId="73" hidden="1">{"financial summary",#N/A,FALSE,"Financial Summ"}</definedName>
    <definedName name="wrn.FINANCIAL._.SUMMARY._.US." hidden="1">{"financial summary",#N/A,FALSE,"Financial Summ"}</definedName>
    <definedName name="wrn.FINANCIAL._.SUMMARY._.WW." localSheetId="73" hidden="1">{"fin sum ww",#N/A,FALSE,"Financial Summ"}</definedName>
    <definedName name="wrn.FINANCIAL._.SUMMARY._.WW." hidden="1">{"fin sum ww",#N/A,FALSE,"Financial Summ"}</definedName>
    <definedName name="wrn.Financials." localSheetId="73" hidden="1">{#N/A,#N/A,FALSE,"Income Stmt";#N/A,#N/A,FALSE,"Income Summary"}</definedName>
    <definedName name="wrn.Financials." hidden="1">{#N/A,#N/A,FALSE,"Income Stmt";#N/A,#N/A,FALSE,"Income Summary"}</definedName>
    <definedName name="wrn.Financials._.DCF." localSheetId="73" hidden="1">{"Standard",#N/A,FALSE,"Lab H Inc Stmt";"Standard",#N/A,FALSE,"Lab H Bal Sht";"Standard",#N/A,FALSE,"Lab H CFs";"Standard",#N/A,FALSE,"Lab P Inc Stmt";"Standard",#N/A,FALSE,"Lab P CFs Base";"Standard",#N/A,FALSE,"Lab DCF Base";"Standard",#N/A,FALSE,"DCF Sum"}</definedName>
    <definedName name="wrn.Financials._.DCF." hidden="1">{"Standard",#N/A,FALSE,"Lab H Inc Stmt";"Standard",#N/A,FALSE,"Lab H Bal Sht";"Standard",#N/A,FALSE,"Lab H CFs";"Standard",#N/A,FALSE,"Lab P Inc Stmt";"Standard",#N/A,FALSE,"Lab P CFs Base";"Standard",#N/A,FALSE,"Lab DCF Base";"Standard",#N/A,FALSE,"DCF Sum"}</definedName>
    <definedName name="wrn.Financials_long." localSheetId="73" hidden="1">{"IS",#N/A,FALSE,"Financials2 (Expanded)";"bsa",#N/A,FALSE,"Financials2 (Expanded)";"BS",#N/A,FALSE,"Financials2 (Expanded)";"CF",#N/A,FALSE,"Financials2 (Expanded)"}</definedName>
    <definedName name="wrn.Financials_long." hidden="1">{"IS",#N/A,FALSE,"Financials2 (Expanded)";"bsa",#N/A,FALSE,"Financials2 (Expanded)";"BS",#N/A,FALSE,"Financials2 (Expanded)";"CF",#N/A,FALSE,"Financials2 (Expanded)"}</definedName>
    <definedName name="wrn.first2." localSheetId="73" hidden="1">{#N/A,#N/A,FALSE,"sum-don";#N/A,#N/A,FALSE,"inc-don"}</definedName>
    <definedName name="wrn.first2." hidden="1">{#N/A,#N/A,FALSE,"sum-don";#N/A,#N/A,FALSE,"inc-don"}</definedName>
    <definedName name="wrn.first3." localSheetId="73" hidden="1">{#N/A,#N/A,FALSE,"Summary";#N/A,#N/A,FALSE,"proj1";#N/A,#N/A,FALSE,"proj2"}</definedName>
    <definedName name="wrn.first3." hidden="1">{#N/A,#N/A,FALSE,"Summary";#N/A,#N/A,FALSE,"proj1";#N/A,#N/A,FALSE,"proj2"}</definedName>
    <definedName name="wrn.first4." localSheetId="73" hidden="1">{#N/A,#N/A,FALSE,"Summary";#N/A,#N/A,FALSE,"proj1";#N/A,#N/A,FALSE,"proj2";#N/A,#N/A,FALSE,"DCF"}</definedName>
    <definedName name="wrn.first4." hidden="1">{#N/A,#N/A,FALSE,"Summary";#N/A,#N/A,FALSE,"proj1";#N/A,#N/A,FALSE,"proj2";#N/A,#N/A,FALSE,"DCF"}</definedName>
    <definedName name="wrn.FIVE._.YEAR._.PROJECTION." localSheetId="73" hidden="1">{"FIVEYEAR",#N/A,TRUE,"SUMMARY";"FIVEYEAR",#N/A,TRUE,"Ratios";"FIVEYEAR",#N/A,TRUE,"Revenue";"FIVEYEAR",#N/A,TRUE,"DETAIL";"FIVEYEAR",#N/A,TRUE,"Payroll"}</definedName>
    <definedName name="wrn.FIVE._.YEAR._.PROJECTION." hidden="1">{"FIVEYEAR",#N/A,TRUE,"SUMMARY";"FIVEYEAR",#N/A,TRUE,"Ratios";"FIVEYEAR",#N/A,TRUE,"Revenue";"FIVEYEAR",#N/A,TRUE,"DETAIL";"FIVEYEAR",#N/A,TRUE,"Payroll"}</definedName>
    <definedName name="wrn.Fixed._.Assets." localSheetId="73" hidden="1">{"Fixed Assets equipments",#N/A,FALSE,"Import-inventory Flow"}</definedName>
    <definedName name="wrn.Fixed._.Assets." hidden="1">{"Fixed Assets equipments",#N/A,FALSE,"Import-inventory Flow"}</definedName>
    <definedName name="wrn.FLASH." localSheetId="73" hidden="1">{#N/A,#N/A,FALSE,"OutlK-QTD";#N/A,#N/A,FALSE,"BKLG";#N/A,#N/A,FALSE,"BKLG Link";#N/A,#N/A,FALSE,"OEMBILL";#N/A,#N/A,FALSE,"Pre_Book";#N/A,#N/A,FALSE,"Delinq_outQ3"}</definedName>
    <definedName name="wrn.FLASH." hidden="1">{#N/A,#N/A,FALSE,"OutlK-QTD";#N/A,#N/A,FALSE,"BKLG";#N/A,#N/A,FALSE,"BKLG Link";#N/A,#N/A,FALSE,"OEMBILL";#N/A,#N/A,FALSE,"Pre_Book";#N/A,#N/A,FALSE,"Delinq_outQ3"}</definedName>
    <definedName name="wrn.FOC._.Detail." localSheetId="73" hidden="1">{#N/A,#N/A,TRUE,"FOC_Product_Assumptions"}</definedName>
    <definedName name="wrn.FOC._.Detail." hidden="1">{#N/A,#N/A,TRUE,"FOC_Product_Assumptions"}</definedName>
    <definedName name="wrn.FOOTNOTES." localSheetId="73" hidden="1">{"Footnotespg1",#N/A,FALSE,"Footnotes";"Footnotespg2",#N/A,FALSE,"Footnotes"}</definedName>
    <definedName name="wrn.FOOTNOTES." hidden="1">{"Footnotespg1",#N/A,FALSE,"Footnotes";"Footnotespg2",#N/A,FALSE,"Footnotes"}</definedName>
    <definedName name="wrn.forecast." localSheetId="73" hidden="1">{#N/A,#N/A,FALSE,"model"}</definedName>
    <definedName name="wrn.forecast." hidden="1">{#N/A,#N/A,FALSE,"model"}</definedName>
    <definedName name="wrn.FORECAST._.ONLY." localSheetId="7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2" localSheetId="73" hidden="1">{#N/A,#N/A,FALSE,"model"}</definedName>
    <definedName name="wrn.forecast2" hidden="1">{#N/A,#N/A,FALSE,"model"}</definedName>
    <definedName name="wrn.forecastassumptions." localSheetId="73" hidden="1">{#N/A,#N/A,FALSE,"model"}</definedName>
    <definedName name="wrn.forecastassumptions." hidden="1">{#N/A,#N/A,FALSE,"model"}</definedName>
    <definedName name="wrn.forecastassumptions2" localSheetId="73" hidden="1">{#N/A,#N/A,FALSE,"model"}</definedName>
    <definedName name="wrn.forecastassumptions2" hidden="1">{#N/A,#N/A,FALSE,"model"}</definedName>
    <definedName name="wrn.forecastROIC." localSheetId="73" hidden="1">{#N/A,#N/A,FALSE,"model"}</definedName>
    <definedName name="wrn.forecastROIC." hidden="1">{#N/A,#N/A,FALSE,"model"}</definedName>
    <definedName name="wrn.forecastROIC2" localSheetId="73" hidden="1">{#N/A,#N/A,FALSE,"model"}</definedName>
    <definedName name="wrn.forecastROIC2" hidden="1">{#N/A,#N/A,FALSE,"model"}</definedName>
    <definedName name="wrn.forms." localSheetId="73" hidden="1">{#N/A,#N/A,FALSE,"Set-Up";#N/A,#N/A,FALSE,"Comparison";#N/A,#N/A,FALSE,"AR";#N/A,#N/A,FALSE,"Inv";#N/A,#N/A,FALSE,"Concentrations";#N/A,#N/A,FALSE,"Past Dues";#N/A,#N/A,FALSE,"Trends";#N/A,#N/A,FALSE,"AR Trends";#N/A,#N/A,FALSE,"Inv Trends"}</definedName>
    <definedName name="wrn.forms." hidden="1">{#N/A,#N/A,FALSE,"Set-Up";#N/A,#N/A,FALSE,"Comparison";#N/A,#N/A,FALSE,"AR";#N/A,#N/A,FALSE,"Inv";#N/A,#N/A,FALSE,"Concentrations";#N/A,#N/A,FALSE,"Past Dues";#N/A,#N/A,FALSE,"Trends";#N/A,#N/A,FALSE,"AR Trends";#N/A,#N/A,FALSE,"Inv Trends"}</definedName>
    <definedName name="wrn.FORXCOB." localSheetId="73" hidden="1">{#N/A,#N/A,FALSE,"FORXCOB"}</definedName>
    <definedName name="wrn.FORXCOB." hidden="1">{#N/A,#N/A,FALSE,"FORXCOB"}</definedName>
    <definedName name="wrn.FOUR._.CASES." localSheetId="73">{"MODEL","ALL STOCK",FALSE,"CS First Boston Merger Model";"MODEL","ALL CASH",FALSE,"CS First Boston Merger Model";"MODEL","ALL CASH WITH EQUITY OFFERING",FALSE,"CS First Boston Merger Model";"MODEL","HALF CASH/HALF STOCK",FALSE,"CS First Boston Merger Model"}</definedName>
    <definedName name="wrn.FOUR._.CASES.">{"MODEL","ALL STOCK",FALSE,"CS First Boston Merger Model";"MODEL","ALL CASH",FALSE,"CS First Boston Merger Model";"MODEL","ALL CASH WITH EQUITY OFFERING",FALSE,"CS First Boston Merger Model";"MODEL","HALF CASH/HALF STOCK",FALSE,"CS First Boston Merger Model"}</definedName>
    <definedName name="wrn.fpkg." localSheetId="73" hidden="1">{#N/A,#N/A,FALSE,"Consolidated Shipley";#N/A,#N/A,FALSE,"Consolidated PWB";#N/A,#N/A,FALSE,"Consolidated Micro"}</definedName>
    <definedName name="wrn.fpkg." hidden="1">{#N/A,#N/A,FALSE,"Consolidated Shipley";#N/A,#N/A,FALSE,"Consolidated PWB";#N/A,#N/A,FALSE,"Consolidated Micro"}</definedName>
    <definedName name="wrn.fpkg1" localSheetId="73" hidden="1">{#N/A,#N/A,FALSE,"Consolidated Shipley";#N/A,#N/A,FALSE,"Consolidated PWB";#N/A,#N/A,FALSE,"Consolidated Micro"}</definedName>
    <definedName name="wrn.fpkg1" hidden="1">{#N/A,#N/A,FALSE,"Consolidated Shipley";#N/A,#N/A,FALSE,"Consolidated PWB";#N/A,#N/A,FALSE,"Consolidated Micro"}</definedName>
    <definedName name="wrn.fpkg2" localSheetId="73" hidden="1">{#N/A,#N/A,FALSE,"Consolidated Shipley";#N/A,#N/A,FALSE,"Consolidated PWB";#N/A,#N/A,FALSE,"Consolidated Micro"}</definedName>
    <definedName name="wrn.fpkg2" hidden="1">{#N/A,#N/A,FALSE,"Consolidated Shipley";#N/A,#N/A,FALSE,"Consolidated PWB";#N/A,#N/A,FALSE,"Consolidated Micro"}</definedName>
    <definedName name="wrn.fpkg3" localSheetId="73" hidden="1">{#N/A,#N/A,FALSE,"Consolidated Shipley";#N/A,#N/A,FALSE,"Consolidated PWB";#N/A,#N/A,FALSE,"Consolidated Micro"}</definedName>
    <definedName name="wrn.fpkg3" hidden="1">{#N/A,#N/A,FALSE,"Consolidated Shipley";#N/A,#N/A,FALSE,"Consolidated PWB";#N/A,#N/A,FALSE,"Consolidated Micro"}</definedName>
    <definedName name="wrn.Friendly." localSheetId="73" hidden="1">{#N/A,#N/A,TRUE,"Julio";#N/A,#N/A,TRUE,"Agosto";#N/A,#N/A,TRUE,"BHCo";#N/A,#N/A,TRUE,"Abril";#N/A,#N/A,TRUE,"Pro Forma"}</definedName>
    <definedName name="wrn.Friendly." hidden="1">{#N/A,#N/A,TRUE,"Julio";#N/A,#N/A,TRUE,"Agosto";#N/A,#N/A,TRUE,"BHCo";#N/A,#N/A,TRUE,"Abril";#N/A,#N/A,TRUE,"Pro Forma"}</definedName>
    <definedName name="wrn.full." localSheetId="73" hidden="1">{"vi1",#N/A,FALSE,"Pagcc";"vi2",#N/A,FALSE,"Pagcc";"vi3",#N/A,FALSE,"Pagcc";"vi4",#N/A,FALSE,"Pagcc";"vi5",#N/A,FALSE,"Pagcc";#N/A,#N/A,FALSE,"Contribution"}</definedName>
    <definedName name="wrn.full." hidden="1">{"vi1",#N/A,FALSE,"Pagcc";"vi2",#N/A,FALSE,"Pagcc";"vi3",#N/A,FALSE,"Pagcc";"vi4",#N/A,FALSE,"Pagcc";"vi5",#N/A,FALSE,"Pagcc";#N/A,#N/A,FALSE,"Contribution"}</definedName>
    <definedName name="wrn.Full._.Financial._.Statements." localSheetId="73" hidden="1">{"balance sheet - assets",#N/A,FALSE,"Sheet1";"balance sheet - liabilities",#N/A,FALSE,"Sheet1";"income statement - month summary",#N/A,FALSE,"Sheet1";"income statement - month detail",#N/A,FALSE,"Sheet1";"income statement - qtd summary",#N/A,FALSE,"Sheet1";"income statement - qtd detail",#N/A,FALSE,"Sheet1";"income statement - ytd summary",#N/A,FALSE,"Sheet1";"income statement - ytd detail",#N/A,FALSE,"Sheet1"}</definedName>
    <definedName name="wrn.Full._.Financial._.Statements." hidden="1">{"balance sheet - assets",#N/A,FALSE,"Sheet1";"balance sheet - liabilities",#N/A,FALSE,"Sheet1";"income statement - month summary",#N/A,FALSE,"Sheet1";"income statement - month detail",#N/A,FALSE,"Sheet1";"income statement - qtd summary",#N/A,FALSE,"Sheet1";"income statement - qtd detail",#N/A,FALSE,"Sheet1";"income statement - ytd summary",#N/A,FALSE,"Sheet1";"income statement - ytd detail",#N/A,FALSE,"Sheet1"}</definedName>
    <definedName name="wrn.Full._.Monty." localSheetId="73" hidden="1">{"ROIC",#N/A,FALSE,"ROIC";"Graphs",#N/A,FALSE,"TY analysis";"fcf",#N/A,FALSE,"FCF";"Matrix_2004",#N/A,FALSE,"MATRIX(2004)";"matrix_2008",#N/A,FALSE,"MATRIX(2008)";"FS_Condensed",#N/A,FALSE,"Financial Statements2";"TAXES",#N/A,FALSE,"Taxes";"DEBT_INVEST",#N/A,FALSE,"Debt&amp;Investment Schedule";"Main_menu",#N/A,FALSE,"Main Menu"}</definedName>
    <definedName name="wrn.Full._.Monty." hidden="1">{"ROIC",#N/A,FALSE,"ROIC";"Graphs",#N/A,FALSE,"TY analysis";"fcf",#N/A,FALSE,"FCF";"Matrix_2004",#N/A,FALSE,"MATRIX(2004)";"matrix_2008",#N/A,FALSE,"MATRIX(2008)";"FS_Condensed",#N/A,FALSE,"Financial Statements2";"TAXES",#N/A,FALSE,"Taxes";"DEBT_INVEST",#N/A,FALSE,"Debt&amp;Investment Schedule";"Main_menu",#N/A,FALSE,"Main Menu"}</definedName>
    <definedName name="wrn.Full._.Report." localSheetId="73" hidden="1">{"Assumptions",#N/A,FALSE,"Sheet1";"Main Report",#N/A,FALSE,"Sheet1";"Results",#N/A,FALSE,"Sheet1";"Advances",#N/A,FALSE,"Sheet1"}</definedName>
    <definedName name="wrn.Full._.Report." hidden="1">{"Assumptions",#N/A,FALSE,"Sheet1";"Main Report",#N/A,FALSE,"Sheet1";"Results",#N/A,FALSE,"Sheet1";"Advances",#N/A,FALSE,"Sheet1"}</definedName>
    <definedName name="wrn.Full_Report." localSheetId="73" hidden="1">{"page1",#N/A,FALSE,"Weekly Performance";"page3",#N/A,FALSE,"Weekly Performance";"page2",#N/A,FALSE,"Weekly Performance"}</definedName>
    <definedName name="wrn.Full_Report." hidden="1">{"page1",#N/A,FALSE,"Weekly Performance";"page3",#N/A,FALSE,"Weekly Performance";"page2",#N/A,FALSE,"Weekly Performance"}</definedName>
    <definedName name="wrn.Full_Template." localSheetId="73"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_Template." hidden="1">{#N/A,#N/A,FALSE,"1Summary";#N/A,#N/A,FALSE,"2Assumptions";#N/A,#N/A,FALSE,"3Cash Flow";#N/A,#N/A,FALSE,"4Return of Investment Chart";#N/A,#N/A,FALSE,"5Year 1 Reconciliation";#N/A,#N/A,FALSE,"6Residual";#N/A,#N/A,FALSE,"7Pricing Matrix";#N/A,#N/A,FALSE,"8Vacancy Matrix";#N/A,#N/A,FALSE,"9Vacancy Chart";#N/A,#N/A,FALSE,"AExpiration Schedule";#N/A,#N/A,FALSE,"BExpiration Chart";#N/A,#N/A,FALSE,"CLease-up Schedule";#N/A,#N/A,FALSE,"DWeighted Average Calculation"}</definedName>
    <definedName name="wrn.fullreport." localSheetId="73" hidden="1">{"fullrpt",#N/A,FALSE,"hello"}</definedName>
    <definedName name="wrn.fullreport." hidden="1">{"fullrpt",#N/A,FALSE,"hello"}</definedName>
    <definedName name="wrn.Funnel._.Report." localSheetId="73" hidden="1">{#N/A,#N/A,FALSE,"funnel";#N/A,#N/A,FALSE,"AE Summary";#N/A,#N/A,FALSE,"Product Summary"}</definedName>
    <definedName name="wrn.Funnel._.Report." hidden="1">{#N/A,#N/A,FALSE,"funnel";#N/A,#N/A,FALSE,"AE Summary";#N/A,#N/A,FALSE,"Product Summary"}</definedName>
    <definedName name="wrn.Funnels." localSheetId="73" hidden="1">{#N/A,#N/A,FALSE,"Closed  April ";#N/A,#N/A,FALSE,"Open  April"}</definedName>
    <definedName name="wrn.Funnels." hidden="1">{#N/A,#N/A,FALSE,"Closed  April ";#N/A,#N/A,FALSE,"Open  April"}</definedName>
    <definedName name="wrn.FY01_Fin_Stmts." localSheetId="73" hidden="1">{"FY01_Assets",#N/A,FALSE,"Fin Stmt Budget";"FY01_Liabilities",#N/A,FALSE,"Fin Stmt Budget";"FY01_Inc_Stmt",#N/A,FALSE,"Fin Stmt Budget";"FY01_SOCF",#N/A,FALSE,"Fin Stmt Budget"}</definedName>
    <definedName name="wrn.FY01_Fin_Stmts." hidden="1">{"FY01_Assets",#N/A,FALSE,"Fin Stmt Budget";"FY01_Liabilities",#N/A,FALSE,"Fin Stmt Budget";"FY01_Inc_Stmt",#N/A,FALSE,"Fin Stmt Budget";"FY01_SOCF",#N/A,FALSE,"Fin Stmt Budget"}</definedName>
    <definedName name="wrn.FY02_Fin_Stmts." localSheetId="73" hidden="1">{"FY02_Assets",#N/A,FALSE,"Fin Stmt Budget";"FY02_Liabilities",#N/A,FALSE,"Fin Stmt Budget";"FY02_Inc_Stmt",#N/A,FALSE,"Fin Stmt Budget";"FY02_SOCF",#N/A,FALSE,"Fin Stmt Budget"}</definedName>
    <definedName name="wrn.FY02_Fin_Stmts." hidden="1">{"FY02_Assets",#N/A,FALSE,"Fin Stmt Budget";"FY02_Liabilities",#N/A,FALSE,"Fin Stmt Budget";"FY02_Inc_Stmt",#N/A,FALSE,"Fin Stmt Budget";"FY02_SOCF",#N/A,FALSE,"Fin Stmt Budget"}</definedName>
    <definedName name="wrn.FY03_Fin_Stmts." localSheetId="73" hidden="1">{"FY03_Assets",#N/A,FALSE,"Fin Stmt Budget";"FY03_Liabilities",#N/A,FALSE,"Fin Stmt Budget";"FY03_Inc_Stmt",#N/A,FALSE,"Fin Stmt Budget";"FY03_SOCF",#N/A,FALSE,"Fin Stmt Budget"}</definedName>
    <definedName name="wrn.FY03_Fin_Stmts." hidden="1">{"FY03_Assets",#N/A,FALSE,"Fin Stmt Budget";"FY03_Liabilities",#N/A,FALSE,"Fin Stmt Budget";"FY03_Inc_Stmt",#N/A,FALSE,"Fin Stmt Budget";"FY03_SOCF",#N/A,FALSE,"Fin Stmt Budget"}</definedName>
    <definedName name="wrn.FY04_Fin._.Stmts." localSheetId="73" hidden="1">{"FY04_Assets",#N/A,FALSE,"Fin Stmt Budget";"FY04_Liabilities",#N/A,FALSE,"Fin Stmt Budget";"FY04_Inc_Stmt",#N/A,FALSE,"Fin Stmt Budget";"FY04_SOCF",#N/A,FALSE,"Fin Stmt Budget"}</definedName>
    <definedName name="wrn.FY04_Fin._.Stmts." hidden="1">{"FY04_Assets",#N/A,FALSE,"Fin Stmt Budget";"FY04_Liabilities",#N/A,FALSE,"Fin Stmt Budget";"FY04_Inc_Stmt",#N/A,FALSE,"Fin Stmt Budget";"FY04_SOCF",#N/A,FALSE,"Fin Stmt Budget"}</definedName>
    <definedName name="wrn.FY06" localSheetId="73" hidden="1">{"FY04_Assets",#N/A,FALSE,"Fin Stmt Budget";"FY04_Liabilities",#N/A,FALSE,"Fin Stmt Budget";"FY04_Inc_Stmt",#N/A,FALSE,"Fin Stmt Budget";"FY04_SOCF",#N/A,FALSE,"Fin Stmt Budget"}</definedName>
    <definedName name="wrn.FY06" hidden="1">{"FY04_Assets",#N/A,FALSE,"Fin Stmt Budget";"FY04_Liabilities",#N/A,FALSE,"Fin Stmt Budget";"FY04_Inc_Stmt",#N/A,FALSE,"Fin Stmt Budget";"FY04_SOCF",#N/A,FALSE,"Fin Stmt Budget"}</definedName>
    <definedName name="wrn.FY07" localSheetId="73" hidden="1">{"FY01_Assets",#N/A,FALSE,"Fin Stmt Budget";"FY01_Liabilities",#N/A,FALSE,"Fin Stmt Budget";"FY01_Inc_Stmt",#N/A,FALSE,"Fin Stmt Budget";"FY01_SOCF",#N/A,FALSE,"Fin Stmt Budget"}</definedName>
    <definedName name="wrn.FY07" hidden="1">{"FY01_Assets",#N/A,FALSE,"Fin Stmt Budget";"FY01_Liabilities",#N/A,FALSE,"Fin Stmt Budget";"FY01_Inc_Stmt",#N/A,FALSE,"Fin Stmt Budget";"FY01_SOCF",#N/A,FALSE,"Fin Stmt Budget"}</definedName>
    <definedName name="wrn.FY07_fin" localSheetId="73" hidden="1">{"FY04_Assets",#N/A,FALSE,"Fin Stmt Budget";"FY04_Liabilities",#N/A,FALSE,"Fin Stmt Budget";"FY04_Inc_Stmt",#N/A,FALSE,"Fin Stmt Budget";"FY04_SOCF",#N/A,FALSE,"Fin Stmt Budget"}</definedName>
    <definedName name="wrn.FY07_fin" hidden="1">{"FY04_Assets",#N/A,FALSE,"Fin Stmt Budget";"FY04_Liabilities",#N/A,FALSE,"Fin Stmt Budget";"FY04_Inc_Stmt",#N/A,FALSE,"Fin Stmt Budget";"FY04_SOCF",#N/A,FALSE,"Fin Stmt Budget"}</definedName>
    <definedName name="wrn.FY96sbp99" localSheetId="73" hidden="1">{#N/A,#N/A,FALSE,"FY97";#N/A,#N/A,FALSE,"FY98";#N/A,#N/A,FALSE,"FY99";#N/A,#N/A,FALSE,"FY00";#N/A,#N/A,FALSE,"FY01"}</definedName>
    <definedName name="wrn.FY96sbp99" hidden="1">{#N/A,#N/A,FALSE,"FY97";#N/A,#N/A,FALSE,"FY98";#N/A,#N/A,FALSE,"FY99";#N/A,#N/A,FALSE,"FY00";#N/A,#N/A,FALSE,"FY01"}</definedName>
    <definedName name="wrn.FY97SBP." localSheetId="73" hidden="1">{#N/A,#N/A,FALSE,"FY97";#N/A,#N/A,FALSE,"FY98";#N/A,#N/A,FALSE,"FY99";#N/A,#N/A,FALSE,"FY00";#N/A,#N/A,FALSE,"FY01"}</definedName>
    <definedName name="wrn.FY97SBP." hidden="1">{#N/A,#N/A,FALSE,"FY97";#N/A,#N/A,FALSE,"FY98";#N/A,#N/A,FALSE,"FY99";#N/A,#N/A,FALSE,"FY00";#N/A,#N/A,FALSE,"FY01"}</definedName>
    <definedName name="wrn.FY97SBP2" localSheetId="73" hidden="1">{#N/A,#N/A,FALSE,"FY97";#N/A,#N/A,FALSE,"FY98";#N/A,#N/A,FALSE,"FY99";#N/A,#N/A,FALSE,"FY00";#N/A,#N/A,FALSE,"FY01"}</definedName>
    <definedName name="wrn.FY97SBP2" hidden="1">{#N/A,#N/A,FALSE,"FY97";#N/A,#N/A,FALSE,"FY98";#N/A,#N/A,FALSE,"FY99";#N/A,#N/A,FALSE,"FY00";#N/A,#N/A,FALSE,"FY01"}</definedName>
    <definedName name="wrn.gary" localSheetId="73" hidden="1">{#N/A,#N/A,TRUE,"Tar-Ass";#N/A,#N/A,TRUE,"Tar-Ass LBO";#N/A,#N/A,TRUE,"LBO Ret";#N/A,#N/A,TRUE,"Tar-BS LBO";#N/A,#N/A,TRUE,"Tar-IS LBO";#N/A,#N/A,TRUE,"Tar-CF LBO";#N/A,#N/A,TRUE,"Tar-Debt LBO";#N/A,#N/A,TRUE,"Tar-Int LBO";#N/A,#N/A,TRUE,"Tar-Taxes LBO";#N/A,#N/A,TRUE,"Tar-Val LBO"}</definedName>
    <definedName name="wrn.gary" hidden="1">{#N/A,#N/A,TRUE,"Tar-Ass";#N/A,#N/A,TRUE,"Tar-Ass LBO";#N/A,#N/A,TRUE,"LBO Ret";#N/A,#N/A,TRUE,"Tar-BS LBO";#N/A,#N/A,TRUE,"Tar-IS LBO";#N/A,#N/A,TRUE,"Tar-CF LBO";#N/A,#N/A,TRUE,"Tar-Debt LBO";#N/A,#N/A,TRUE,"Tar-Int LBO";#N/A,#N/A,TRUE,"Tar-Taxes LBO";#N/A,#N/A,TRUE,"Tar-Val LBO"}</definedName>
    <definedName name="wrn.gastos." localSheetId="73" hidden="1">{#N/A,#N/A,FALSE,"PERSONAL";#N/A,#N/A,FALSE,"explotación";#N/A,#N/A,FALSE,"generales"}</definedName>
    <definedName name="wrn.gastos." hidden="1">{#N/A,#N/A,FALSE,"PERSONAL";#N/A,#N/A,FALSE,"explotación";#N/A,#N/A,FALSE,"generales"}</definedName>
    <definedName name="wrn.GCIall." localSheetId="73" hidden="1">{"gcicash",#N/A,FALSE,"GCIINC";"gciinc",#N/A,FALSE,"GCIINC";"gciexclusa",#N/A,FALSE,"GCIINC";"usatdy",#N/A,FALSE,"GCIINC"}</definedName>
    <definedName name="wrn.GCIall." hidden="1">{"gcicash",#N/A,FALSE,"GCIINC";"gciinc",#N/A,FALSE,"GCIINC";"gciexclusa",#N/A,FALSE,"GCIINC";"usatdy",#N/A,FALSE,"GCIINC"}</definedName>
    <definedName name="wrn.General._.Information." localSheetId="73" hidden="1">{#N/A,#N/A,FALSE,"Input 2 - Sources of Funds"}</definedName>
    <definedName name="wrn.General._.Information." hidden="1">{#N/A,#N/A,FALSE,"Input 2 - Sources of Funds"}</definedName>
    <definedName name="wrn.GENERAL._.INPUT._.SCREEN." localSheetId="73" hidden="1">{"General Input",#N/A,FALSE,"General Input"}</definedName>
    <definedName name="wrn.GENERAL._.INPUT._.SCREEN." hidden="1">{"General Input",#N/A,FALSE,"General Input"}</definedName>
    <definedName name="wrn.General._.OTC." localSheetId="73" hidden="1">{#N/A,#N/A,FALSE,"Title Page (3)";#N/A,#N/A,FALSE,"YTD - OTC";#N/A,#N/A,FALSE,"MTH - OTC"}</definedName>
    <definedName name="wrn.General._.OTC." hidden="1">{#N/A,#N/A,FALSE,"Title Page (3)";#N/A,#N/A,FALSE,"YTD - OTC";#N/A,#N/A,FALSE,"MTH - OTC"}</definedName>
    <definedName name="wrn.General._.Pharm." localSheetId="73" hidden="1">{#N/A,#N/A,FALSE,"Title Page (2)";#N/A,#N/A,FALSE,"YTD - Pharm";#N/A,#N/A,FALSE,"MTH - Pharm"}</definedName>
    <definedName name="wrn.General._.Pharm." hidden="1">{#N/A,#N/A,FALSE,"Title Page (2)";#N/A,#N/A,FALSE,"YTD - Pharm";#N/A,#N/A,FALSE,"MTH - Pharm"}</definedName>
    <definedName name="wrn.General._.Total." localSheetId="73" hidden="1">{#N/A,#N/A,FALSE,"Title Page (4)";#N/A,#N/A,FALSE,"YTD - Total";#N/A,#N/A,FALSE,"MTH - Total"}</definedName>
    <definedName name="wrn.General._.Total." hidden="1">{#N/A,#N/A,FALSE,"Title Page (4)";#N/A,#N/A,FALSE,"YTD - Total";#N/A,#N/A,FALSE,"MTH - Total"}</definedName>
    <definedName name="wrn.GERAL." localSheetId="73" hidden="1">{#N/A,#N/A,FALSE,"ET-CAPA";#N/A,#N/A,FALSE,"ET-PAG1";#N/A,#N/A,FALSE,"ET-PAG2";#N/A,#N/A,FALSE,"ET-PAG3";#N/A,#N/A,FALSE,"ET-PAG4";#N/A,#N/A,FALSE,"ET-PAG5"}</definedName>
    <definedName name="wrn.GERAL." hidden="1">{#N/A,#N/A,FALSE,"ET-CAPA";#N/A,#N/A,FALSE,"ET-PAG1";#N/A,#N/A,FALSE,"ET-PAG2";#N/A,#N/A,FALSE,"ET-PAG3";#N/A,#N/A,FALSE,"ET-PAG4";#N/A,#N/A,FALSE,"ET-PAG5"}</definedName>
    <definedName name="wrn.Gesamt._.Neu."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1"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1"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2"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2"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3"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4"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4"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5" localSheetId="73"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_.Neu._5" hidden="1">{#N/A,#N/A,FALSE,"Report 2";#N/A,#N/A,FALSE,"Report 3";#N/A,#N/A,FALSE,"Report 4";#N/A,#N/A,FALSE,"Actual-Budget (kum)";#N/A,#N/A,FALSE,"Actual-Budget (per)";#N/A,#N/A,FALSE,"Comparison YTD";#N/A,#N/A,FALSE,"Expenses YTD";#N/A,#N/A,FALSE,"Summary";#N/A,#N/A,FALSE,"Aktiv";#N/A,#N/A,FALSE,"Passiv";#N/A,#N/A,FALSE,"Finale1";#N/A,#N/A,FALSE,"Finale2";#N/A,#N/A,FALSE,"periodisch1";#N/A,#N/A,FALSE,"periodisch2";#N/A,#N/A,FALSE,"D-Bestand";#N/A,#N/A,FALSE,"D-Zins";#N/A,#N/A,FALSE,"Fil_A_Bestand";#N/A,#N/A,FALSE,"Fil_A_Zins";#N/A,#N/A,FALSE,"Fil_A_D-Zins";#N/A,#N/A,FALSE,"Fil_P_Bestand";#N/A,#N/A,FALSE,"Fil_P_Zins";#N/A,#N/A,FALSE,"Fil_P_Neu";#N/A,#N/A,FALSE,"Fil_P_Änd";#N/A,#N/A,FALSE,"Fil_P_Änd_kum";#N/A,#N/A,FALSE,"Report 5";#N/A,#N/A,FALSE,"EWB-2";#N/A,#N/A,FALSE,"EWB";#N/A,#N/A,FALSE,"Headcount";#N/A,#N/A,FALSE,"Headcount2";#N/A,#N/A,FALSE,"Investitionsgüter";#N/A,#N/A,FALSE,"Rückstellungen"}</definedName>
    <definedName name="wrn.Gesamtausdruck."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1"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1"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2"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2"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3"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4"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4"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5" localSheetId="73"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esamtausdruck._5" hidden="1">{#N/A,#N/A,FALSE,"Finale1";#N/A,#N/A,FALSE,"Finale2";#N/A,#N/A,FALSE,"peiodisch1";#N/A,#N/A,FALSE,"periodisch2";#N/A,#N/A,FALSE,"Aktiv";#N/A,#N/A,FALSE,"Passiv";#N/A,#N/A,FALSE,"EWB";#N/A,#N/A,FALSE,"EWB-2";#N/A,#N/A,FALSE,"D-Bestand";#N/A,#N/A,FALSE,"D-Zins";#N/A,#N/A,FALSE,"Fil_A_Bestand";#N/A,#N/A,FALSE,"Fil_A_Zins";#N/A,#N/A,FALSE,"Fil_A_D-Zins";#N/A,#N/A,FALSE,"Fil_P_Bestand";#N/A,#N/A,FALSE,"Fil_P_Zins";#N/A,#N/A,FALSE,"Fil_P_Neu";#N/A,#N/A,FALSE,"Report 2";#N/A,#N/A,FALSE,"Report 3";#N/A,#N/A,FALSE,"Report 4";#N/A,#N/A,FALSE,"Report 5";#N/A,#N/A,FALSE,"Summary";#N/A,#N/A,FALSE,"Actual-Budget (kum)";#N/A,#N/A,FALSE,"Actual-Budget (per)";#N/A,#N/A,FALSE,"Comparison YTD";#N/A,#N/A,FALSE,"Headcount";#N/A,#N/A,FALSE,"Headcount2";#N/A,#N/A,FALSE,"Investitionsgüter";#N/A,#N/A,FALSE,"Konzern";#N/A,#N/A,FALSE,"stat.con.";#N/A,#N/A,FALSE,"Zusatz1";#N/A,#N/A,FALSE,"BIS 1";#N/A,#N/A,FALSE,"BIS-Assets";#N/A,#N/A,FALSE,"BIS 2"}</definedName>
    <definedName name="wrn.GGR._.Network._.Exhibit." localSheetId="73" hidden="1">{"Network Summary",#N/A,TRUE,"Summary";"Piping Summary",#N/A,TRUE," Piping";"Meters Summary",#N/A,TRUE,"Meters &amp; Connections";"Connections Summary",#N/A,TRUE,"Meters &amp; Connections";"Stations Summary",#N/A,TRUE,"Stations Pivot"}</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a" localSheetId="73" hidden="1">{"Network Summary",#N/A,TRUE,"Summary";"Piping Summary",#N/A,TRUE," Piping";"Meters Summary",#N/A,TRUE,"Meters &amp; Connections";"Connections Summary",#N/A,TRUE,"Meters &amp; Connections";"Stations Summary",#N/A,TRUE,"Stations Pivot"}</definedName>
    <definedName name="wrn.GGR._.Network._.Exhibit.a" hidden="1">{"Network Summary",#N/A,TRUE,"Summary";"Piping Summary",#N/A,TRUE," Piping";"Meters Summary",#N/A,TRUE,"Meters &amp; Connections";"Connections Summary",#N/A,TRUE,"Meters &amp; Connections";"Stations Summary",#N/A,TRUE,"Stations Pivot"}</definedName>
    <definedName name="wrn.Global._.Sourcing._.Reports." localSheetId="73" hidden="1">{#N/A,#N/A,FALSE,"GS_SCH_A";#N/A,#N/A,FALSE,"GS_SCH_B";#N/A,#N/A,FALSE,"GS_SCH_C"}</definedName>
    <definedName name="wrn.Global._.Sourcing._.Reports." hidden="1">{#N/A,#N/A,FALSE,"GS_SCH_A";#N/A,#N/A,FALSE,"GS_SCH_B";#N/A,#N/A,FALSE,"GS_SCH_C"}</definedName>
    <definedName name="wrn.GMM._.Report." localSheetId="73" hidden="1">{#N/A,#N/A,FALSE,"GMM YTD";#N/A,#N/A,FALSE,"Sales YTD";#N/A,#N/A,FALSE,"Channel"}</definedName>
    <definedName name="wrn.GMM._.Report." hidden="1">{#N/A,#N/A,FALSE,"GMM YTD";#N/A,#N/A,FALSE,"Sales YTD";#N/A,#N/A,FALSE,"Channel"}</definedName>
    <definedName name="wrn.Grant._.Sources._.Fiscal._.Years." localSheetId="73" hidden="1">{"fiscal 1999",#N/A,FALSE,"Grants";"fiscal 2000",#N/A,FALSE,"Grants"}</definedName>
    <definedName name="wrn.Grant._.Sources._.Fiscal._.Years." hidden="1">{"fiscal 1999",#N/A,FALSE,"Grants";"fiscal 2000",#N/A,FALSE,"Grants"}</definedName>
    <definedName name="wrn.GRAPHS." localSheetId="73" hidden="1">{#N/A,#N/A,FALSE,"ACQ_GRAPHS";#N/A,#N/A,FALSE,"T_1 GRAPHS";#N/A,#N/A,FALSE,"T_2 GRAPHS";#N/A,#N/A,FALSE,"COMB_GRAPHS"}</definedName>
    <definedName name="wrn.GRAPHS." hidden="1">{#N/A,#N/A,FALSE,"ACQ_GRAPHS";#N/A,#N/A,FALSE,"T_1 GRAPHS";#N/A,#N/A,FALSE,"T_2 GRAPHS";#N/A,#N/A,FALSE,"COMB_GRAPHS"}</definedName>
    <definedName name="wrn.gros." localSheetId="73" hidden="1">{#N/A,#N/A,FALSE,"Sch01";#N/A,#N/A,FALSE,"Sch02";#N/A,#N/A,FALSE,"Sch04";#N/A,#N/A,FALSE,"Sch05";#N/A,#N/A,FALSE,"Sch05a";#N/A,#N/A,FALSE,"Sch06";#N/A,#N/A,FALSE,"Sch07";#N/A,#N/A,FALSE,"Sch08";#N/A,#N/A,FALSE,"Sch09";#N/A,#N/A,FALSE,"Sch10";#N/A,#N/A,FALSE,"Sch11";#N/A,#N/A,FALSE,"Sch12";#N/A,#N/A,FALSE,"Sch-C";#N/A,#N/A,FALSE,"Sch-E"}</definedName>
    <definedName name="wrn.gros." hidden="1">{#N/A,#N/A,FALSE,"Sch01";#N/A,#N/A,FALSE,"Sch02";#N/A,#N/A,FALSE,"Sch04";#N/A,#N/A,FALSE,"Sch05";#N/A,#N/A,FALSE,"Sch05a";#N/A,#N/A,FALSE,"Sch06";#N/A,#N/A,FALSE,"Sch07";#N/A,#N/A,FALSE,"Sch08";#N/A,#N/A,FALSE,"Sch09";#N/A,#N/A,FALSE,"Sch10";#N/A,#N/A,FALSE,"Sch11";#N/A,#N/A,FALSE,"Sch12";#N/A,#N/A,FALSE,"Sch-C";#N/A,#N/A,FALSE,"Sch-E"}</definedName>
    <definedName name="wrn.gross._.margin._.detail." localSheetId="73" hidden="1">{"gross_margin1",#N/A,FALSE,"Gross Margin Detail";"gross_margin2",#N/A,FALSE,"Gross Margin Detail"}</definedName>
    <definedName name="wrn.gross._.margin._.detail." hidden="1">{"gross_margin1",#N/A,FALSE,"Gross Margin Detail";"gross_margin2",#N/A,FALSE,"Gross Margin Detail"}</definedName>
    <definedName name="wrn.HAMMOND." localSheetId="73"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AMMOND." hidden="1">{"INCOME",#N/A,FALSE,"HAMMOND";"VALUE",#N/A,FALSE,"HAMMOND";"ASSUM1",#N/A,FALSE,"HAMMOND";"ASSUM2",#N/A,FALSE,"HAMMOND";"ASSUM3",#N/A,FALSE,"HAMMOND";"prod1",#N/A,FALSE,"HAMMOND";"prod2",#N/A,FALSE,"HAMMOND";"prod3",#N/A,FALSE,"HAMMOND";"prod4",#N/A,FALSE,"HAMMOND";"prod5",#N/A,FALSE,"HAMMOND";"prod6",#N/A,FALSE,"HAMMOND";"prod7",#N/A,FALSE,"HAMMOND";"PROD8",#N/A,FALSE,"HAMMOND";"depmatrix",#N/A,FALSE,"HAMMOND"}</definedName>
    <definedName name="wrn.Headcount." localSheetId="73" hidden="1">{#N/A,#N/A,FALSE,"Headcount_PCS ";#N/A,#N/A,FALSE,"Headcount CIG";#N/A,#N/A,FALSE,"Headcount iDEN";#N/A,#N/A,FALSE,"JAG PLANT TREND"}</definedName>
    <definedName name="wrn.Headcount." hidden="1">{#N/A,#N/A,FALSE,"Headcount_PCS ";#N/A,#N/A,FALSE,"Headcount CIG";#N/A,#N/A,FALSE,"Headcount iDEN";#N/A,#N/A,FALSE,"JAG PLANT TREND"}</definedName>
    <definedName name="wrn.Headcount._.by._.Division." localSheetId="73" hidden="1">{"Headcount By Division Calendar",#N/A,FALSE,"Area";"Headcount by Division Fiscal 1999",#N/A,FALSE,"Area";"Headcount by Division Fiscal 2000",#N/A,FALSE,"Area"}</definedName>
    <definedName name="wrn.Headcount._.by._.Division." hidden="1">{"Headcount By Division Calendar",#N/A,FALSE,"Area";"Headcount by Division Fiscal 1999",#N/A,FALSE,"Area";"Headcount by Division Fiscal 2000",#N/A,FALSE,"Area"}</definedName>
    <definedName name="wrn.Headcount._.Worksheet." localSheetId="73" hidden="1">{"Headcount Worksheet",#N/A,FALSE,"HEADCOUNT"}</definedName>
    <definedName name="wrn.Headcount._.Worksheet." hidden="1">{"Headcount Worksheet",#N/A,FALSE,"HEADCOUNT"}</definedName>
    <definedName name="wrn.Headcount._1" localSheetId="73" hidden="1">{#N/A,#N/A,FALSE,"Headcount_PCS ";#N/A,#N/A,FALSE,"Headcount CIG";#N/A,#N/A,FALSE,"Headcount iDEN";#N/A,#N/A,FALSE,"JAG PLANT TREND"}</definedName>
    <definedName name="wrn.Headcount._1" hidden="1">{#N/A,#N/A,FALSE,"Headcount_PCS ";#N/A,#N/A,FALSE,"Headcount CIG";#N/A,#N/A,FALSE,"Headcount iDEN";#N/A,#N/A,FALSE,"JAG PLANT TREND"}</definedName>
    <definedName name="wrn.Headcount._2" localSheetId="73" hidden="1">{#N/A,#N/A,FALSE,"Headcount_PCS ";#N/A,#N/A,FALSE,"Headcount CIG";#N/A,#N/A,FALSE,"Headcount iDEN";#N/A,#N/A,FALSE,"JAG PLANT TREND"}</definedName>
    <definedName name="wrn.Headcount._2" hidden="1">{#N/A,#N/A,FALSE,"Headcount_PCS ";#N/A,#N/A,FALSE,"Headcount CIG";#N/A,#N/A,FALSE,"Headcount iDEN";#N/A,#N/A,FALSE,"JAG PLANT TREND"}</definedName>
    <definedName name="wrn.Headcount._3" localSheetId="73" hidden="1">{#N/A,#N/A,FALSE,"Headcount_PCS ";#N/A,#N/A,FALSE,"Headcount CIG";#N/A,#N/A,FALSE,"Headcount iDEN";#N/A,#N/A,FALSE,"JAG PLANT TREND"}</definedName>
    <definedName name="wrn.Headcount._3" hidden="1">{#N/A,#N/A,FALSE,"Headcount_PCS ";#N/A,#N/A,FALSE,"Headcount CIG";#N/A,#N/A,FALSE,"Headcount iDEN";#N/A,#N/A,FALSE,"JAG PLANT TREND"}</definedName>
    <definedName name="wrn.Headcount._4" localSheetId="73" hidden="1">{#N/A,#N/A,FALSE,"Headcount_PCS ";#N/A,#N/A,FALSE,"Headcount CIG";#N/A,#N/A,FALSE,"Headcount iDEN";#N/A,#N/A,FALSE,"JAG PLANT TREND"}</definedName>
    <definedName name="wrn.Headcount._4" hidden="1">{#N/A,#N/A,FALSE,"Headcount_PCS ";#N/A,#N/A,FALSE,"Headcount CIG";#N/A,#N/A,FALSE,"Headcount iDEN";#N/A,#N/A,FALSE,"JAG PLANT TREND"}</definedName>
    <definedName name="wrn.Headcount._5" localSheetId="73" hidden="1">{#N/A,#N/A,FALSE,"Headcount_PCS ";#N/A,#N/A,FALSE,"Headcount CIG";#N/A,#N/A,FALSE,"Headcount iDEN";#N/A,#N/A,FALSE,"JAG PLANT TREND"}</definedName>
    <definedName name="wrn.Headcount._5" hidden="1">{#N/A,#N/A,FALSE,"Headcount_PCS ";#N/A,#N/A,FALSE,"Headcount CIG";#N/A,#N/A,FALSE,"Headcount iDEN";#N/A,#N/A,FALSE,"JAG PLANT TREND"}</definedName>
    <definedName name="wrn.HEAT." localSheetId="73" hidden="1">{#N/A,#N/A,FALSE,"Heat";#N/A,#N/A,FALSE,"DCF";#N/A,#N/A,FALSE,"LBO";#N/A,#N/A,FALSE,"A";#N/A,#N/A,FALSE,"C";#N/A,#N/A,FALSE,"impd";#N/A,#N/A,FALSE,"Accr-Dilu"}</definedName>
    <definedName name="wrn.HEAT." hidden="1">{#N/A,#N/A,FALSE,"Heat";#N/A,#N/A,FALSE,"DCF";#N/A,#N/A,FALSE,"LBO";#N/A,#N/A,FALSE,"A";#N/A,#N/A,FALSE,"C";#N/A,#N/A,FALSE,"impd";#N/A,#N/A,FALSE,"Accr-Dilu"}</definedName>
    <definedName name="wrn.hiddenstuff." localSheetId="73" hidden="1">{"hidden",#N/A,FALSE,"hello"}</definedName>
    <definedName name="wrn.hiddenstuff." hidden="1">{"hidden",#N/A,FALSE,"hello"}</definedName>
    <definedName name="wrn.historical._.performance." localSheetId="73"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Rev._.Exp." localSheetId="73" hidden="1">{#N/A,#N/A,FALSE,"Historical Rev &amp; Exp"}</definedName>
    <definedName name="wrn.Historical._.Rev._.Exp." hidden="1">{#N/A,#N/A,FALSE,"Historical Rev &amp; Exp"}</definedName>
    <definedName name="wrn.HISTORICO." localSheetId="73" hidden="1">{#N/A,#N/A,FALSE,"balnc_hist";#N/A,#N/A,FALSE,"G&amp;P-HIST";#N/A,#N/A,FALSE,"PATRI_HIST";#N/A,#N/A,FALSE,"FLUJ_HIST"}</definedName>
    <definedName name="wrn.HISTORICO." hidden="1">{#N/A,#N/A,FALSE,"balnc_hist";#N/A,#N/A,FALSE,"G&amp;P-HIST";#N/A,#N/A,FALSE,"PATRI_HIST";#N/A,#N/A,FALSE,"FLUJ_HIST"}</definedName>
    <definedName name="wrn.historicos." localSheetId="73" hidden="1">{#N/A,#N/A,FALSE,"Activo_Hist";#N/A,#N/A,FALSE,"Pasivo_Hist";#N/A,#N/A,FALSE,"Ganan_Perd_Hist";#N/A,#N/A,FALSE,"Patrimonio_Hist";#N/A,#N/A,FALSE,"Flujo_Hist"}</definedName>
    <definedName name="wrn.historicos." hidden="1">{#N/A,#N/A,FALSE,"Activo_Hist";#N/A,#N/A,FALSE,"Pasivo_Hist";#N/A,#N/A,FALSE,"Ganan_Perd_Hist";#N/A,#N/A,FALSE,"Patrimonio_Hist";#N/A,#N/A,FALSE,"Flujo_Hist"}</definedName>
    <definedName name="wrn.históricos." localSheetId="73" hidden="1">{#N/A,#N/A,FALSE,"balnc_hist";#N/A,#N/A,FALSE,"G&amp;P-HIST";#N/A,#N/A,FALSE,"PATRI_HIST";#N/A,#N/A,FALSE,"FLUJ_HIST"}</definedName>
    <definedName name="wrn.históricos." hidden="1">{#N/A,#N/A,FALSE,"balnc_hist";#N/A,#N/A,FALSE,"G&amp;P-HIST";#N/A,#N/A,FALSE,"PATRI_HIST";#N/A,#N/A,FALSE,"FLUJ_HIST"}</definedName>
    <definedName name="wrn.history." localSheetId="73" hidden="1">{#N/A,#N/A,FALSE,"model"}</definedName>
    <definedName name="wrn.history." hidden="1">{#N/A,#N/A,FALSE,"model"}</definedName>
    <definedName name="wrn.history2" localSheetId="73" hidden="1">{#N/A,#N/A,FALSE,"model"}</definedName>
    <definedName name="wrn.history2" hidden="1">{#N/A,#N/A,FALSE,"model"}</definedName>
    <definedName name="wrn.histROIC." localSheetId="73" hidden="1">{#N/A,#N/A,FALSE,"model"}</definedName>
    <definedName name="wrn.histROIC." hidden="1">{#N/A,#N/A,FALSE,"model"}</definedName>
    <definedName name="wrn.histROIC2" localSheetId="73" hidden="1">{#N/A,#N/A,FALSE,"model"}</definedName>
    <definedName name="wrn.histROIC2" hidden="1">{#N/A,#N/A,FALSE,"model"}</definedName>
    <definedName name="wrn.Hold._.Sell." localSheetId="73" hidden="1">{#N/A,#N/A,FALSE,"13Residual 2007";#N/A,#N/A,FALSE,"14Residual 2008";#N/A,#N/A,FALSE,"15Residual 2009";#N/A,#N/A,FALSE,"16Residual 2010";#N/A,#N/A,FALSE,"17Residual 2011";#N/A,#N/A,FALSE,"18Hold Disposition Matrix";#N/A,#N/A,FALSE,"19Other Disposition Matrix"}</definedName>
    <definedName name="wrn.Hold._.Sell." hidden="1">{#N/A,#N/A,FALSE,"13Residual 2007";#N/A,#N/A,FALSE,"14Residual 2008";#N/A,#N/A,FALSE,"15Residual 2009";#N/A,#N/A,FALSE,"16Residual 2010";#N/A,#N/A,FALSE,"17Residual 2011";#N/A,#N/A,FALSE,"18Hold Disposition Matrix";#N/A,#N/A,FALSE,"19Other Disposition Matrix"}</definedName>
    <definedName name="wrn.HRT." localSheetId="73" hidden="1">{"HRT",#N/A,FALSE,"HRT"}</definedName>
    <definedName name="wrn.HRT." hidden="1">{"HRT",#N/A,FALSE,"HRT"}</definedName>
    <definedName name="wrn.Hydraulic." localSheetId="73"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73"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icem." localSheetId="73" hidden="1">{#N/A,#N/A,FALSE,"Exb 2";#N/A,#N/A,FALSE,"Exb 3(a)";#N/A,#N/A,FALSE,"WACC";#N/A,#N/A,FALSE,"Exh 4(a)";#N/A,#N/A,FALSE,"Exh 4(b)";#N/A,#N/A,FALSE,"Exb 5(a)";#N/A,#N/A,FALSE,"Exb 5(b)"}</definedName>
    <definedName name="wrn.icem." hidden="1">{#N/A,#N/A,FALSE,"Exb 2";#N/A,#N/A,FALSE,"Exb 3(a)";#N/A,#N/A,FALSE,"WACC";#N/A,#N/A,FALSE,"Exh 4(a)";#N/A,#N/A,FALSE,"Exh 4(b)";#N/A,#N/A,FALSE,"Exb 5(a)";#N/A,#N/A,FALSE,"Exb 5(b)"}</definedName>
    <definedName name="wrn.ICON." localSheetId="73" hidden="1">{#N/A,#N/A,FALSE,"Bank List";#N/A,#N/A,FALSE,"Entity List";#N/A,#N/A,FALSE,"Rate List"}</definedName>
    <definedName name="wrn.ICON." hidden="1">{#N/A,#N/A,FALSE,"Bank List";#N/A,#N/A,FALSE,"Entity List";#N/A,#N/A,FALSE,"Rate List"}</definedName>
    <definedName name="wrn.ICSTMTS." localSheetId="73"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CSTMTS." hidden="1">{#N/A,#N/A,FALSE,"SYN-15";#N/A,#N/A,FALSE,"BRC-37 ";#N/A,#N/A,FALSE,"EIND-39";#N/A,#N/A,FALSE,"BV-40";#N/A,#N/A,FALSE,"BELG-41";#N/A,#N/A,FALSE,"FRANCESA-42";#N/A,#N/A,FALSE,"GERMSA-43";#N/A,#N/A,FALSE,"AUSTR-45";#N/A,#N/A,FALSE,"ITALYSA-46";#N/A,#N/A,FALSE,"SAFRIC-48";#N/A,#N/A,FALSE,"SPAINSA-49";#N/A,#N/A,FALSE,"VITA-50";#N/A,#N/A,FALSE,"DAN-51";#N/A,#N/A,FALSE,"UK-52";#N/A,#N/A,FALSE,"SWITZ-53";#N/A,#N/A,FALSE,"LEBAN-54";#N/A,#N/A,FALSE,"FOURM-56";#N/A,#N/A,FALSE,"CARDIO-57";#N/A,#N/A,FALSE,"BRUSHQ-58";#N/A,#N/A,FALSE,"ISRAEL-59";#N/A,#N/A,FALSE,"VITAJAP-68";#N/A,#N/A,FALSE,"CHWFOE-69";#N/A,#N/A,FALSE,"HK-70";#N/A,#N/A,FALSE,"AUSTRL-71";#N/A,#N/A,FALSE,"JAP-72";#N/A,#N/A,FALSE,"BIOTEC-73";#N/A,#N/A,FALSE,"IND-76";#N/A,#N/A,FALSE,"IND-76 (MAM)";#N/A,#N/A,FALSE,"DEN-77";#N/A,#N/A,FALSE,"NORW-78";#N/A,#N/A,FALSE,"SWED-79";#N/A,#N/A,FALSE,"VITASP-86";#N/A,#N/A,FALSE,"VITAGER-89";#N/A,#N/A,FALSE,"VITAFR-90";#N/A,#N/A,FALSE,"VITUK-91";#N/A,#N/A,FALSE,"EUR SA-97";#N/A,#N/A,FALSE,"MDTRNC-99"}</definedName>
    <definedName name="wrn.IDCDEPR." localSheetId="73" hidden="1">{"IDCDEPR",#N/A,FALSE,"NAVYI"}</definedName>
    <definedName name="wrn.IDCDEPR." hidden="1">{"IDCDEPR",#N/A,FALSE,"NAVYI"}</definedName>
    <definedName name="wrn.IDEN."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Back._.up._.Files." localSheetId="73" hidden="1">{#N/A,#N/A,FALSE,"BACK UP Balance FDM";#N/A,#N/A,FALSE,"BACK UP ASP nsad"}</definedName>
    <definedName name="wrn.iDEN._.Back._.up._.Files." hidden="1">{#N/A,#N/A,FALSE,"BACK UP Balance FDM";#N/A,#N/A,FALSE,"BACK UP ASP nsad"}</definedName>
    <definedName name="wrn.iDEN._.Back._.up._.Files._1" localSheetId="73" hidden="1">{#N/A,#N/A,FALSE,"BACK UP Balance FDM";#N/A,#N/A,FALSE,"BACK UP ASP nsad"}</definedName>
    <definedName name="wrn.iDEN._.Back._.up._.Files._1" hidden="1">{#N/A,#N/A,FALSE,"BACK UP Balance FDM";#N/A,#N/A,FALSE,"BACK UP ASP nsad"}</definedName>
    <definedName name="wrn.iDEN._.Back._.up._.Files._2" localSheetId="73" hidden="1">{#N/A,#N/A,FALSE,"BACK UP Balance FDM";#N/A,#N/A,FALSE,"BACK UP ASP nsad"}</definedName>
    <definedName name="wrn.iDEN._.Back._.up._.Files._2" hidden="1">{#N/A,#N/A,FALSE,"BACK UP Balance FDM";#N/A,#N/A,FALSE,"BACK UP ASP nsad"}</definedName>
    <definedName name="wrn.iDEN._.Back._.up._.Files._3" localSheetId="73" hidden="1">{#N/A,#N/A,FALSE,"BACK UP Balance FDM";#N/A,#N/A,FALSE,"BACK UP ASP nsad"}</definedName>
    <definedName name="wrn.iDEN._.Back._.up._.Files._3" hidden="1">{#N/A,#N/A,FALSE,"BACK UP Balance FDM";#N/A,#N/A,FALSE,"BACK UP ASP nsad"}</definedName>
    <definedName name="wrn.iDEN._.Back._.up._.Files._4" localSheetId="73" hidden="1">{#N/A,#N/A,FALSE,"BACK UP Balance FDM";#N/A,#N/A,FALSE,"BACK UP ASP nsad"}</definedName>
    <definedName name="wrn.iDEN._.Back._.up._.Files._4" hidden="1">{#N/A,#N/A,FALSE,"BACK UP Balance FDM";#N/A,#N/A,FALSE,"BACK UP ASP nsad"}</definedName>
    <definedName name="wrn.iDEN._.Back._.up._.Files._5" localSheetId="73" hidden="1">{#N/A,#N/A,FALSE,"BACK UP Balance FDM";#N/A,#N/A,FALSE,"BACK UP ASP nsad"}</definedName>
    <definedName name="wrn.iDEN._.Back._.up._.Files._5" hidden="1">{#N/A,#N/A,FALSE,"BACK UP Balance FDM";#N/A,#N/A,FALSE,"BACK UP ASP nsad"}</definedName>
    <definedName name="wrn.IDEN._1"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1"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2"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4"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localSheetId="73"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DEN._5" hidden="1">{#N/A,#N/A,FALSE,"Cover";#N/A,#N/A,FALSE,"Comments IDEN";#N/A,#N/A,FALSE,"BS IDEN";#N/A,#N/A,FALSE,"P&amp;L IDEN";#N/A,#N/A,FALSE,"Cash Flow IDEN";#N/A,#N/A,FALSE,"MBR IDEN";#N/A,#N/A,FALSE,"Headcount - IDEN";#N/A,#N/A,FALSE,"FAB UN IDEN";#N/A,#N/A,FALSE,"IDEN MFG";#N/A,#N/A,FALSE,"IDEN 6-Up Charts  ";#N/A,#N/A,FALSE,"IDEN Inventory";#N/A,#N/A,FALSE,"FM iDEN";#N/A,#N/A,FALSE,"NSAD IDEN";#N/A,#N/A,FALSE,"Capital Expenditures"}</definedName>
    <definedName name="wrn.Immos._.2000." localSheetId="73" hidden="1">{#N/A,#N/A,FALSE,"Equip. labo 00-10-01610";#N/A,#N/A,FALSE,"Équip. clinique 00-10-01620";#N/A,#N/A,FALSE,"Équip. cli. Mtl 00-10-01620 .50";#N/A,#N/A,FALSE,"Bureau électr. 00-10-01630";#N/A,#N/A,FALSE,"LCMS 00-10-01640";#N/A,#N/A,FALSE,"Équip. informatique 00-10-01650";#N/A,#N/A,FALSE,"Équip. info. Mtl 00-10-01650.50";#N/A,#N/A,FALSE,"Logiciels 00-10-01660";#N/A,#N/A,FALSE,"Mobilier analyse 00-10-01690";#N/A,#N/A,FALSE,"Mobilier clinique 00-10-01700";#N/A,#N/A,FALSE,"Mob. cli. Mtl 00-10-01700.50";#N/A,#N/A,FALSE,"Mobilier bureau 00-10-01710";#N/A,#N/A,FALSE,"Équip. clinique T-R 00-10-01720";#N/A,#N/A,FALSE,"Mobilier cliniq T-R 00-10-01740";#N/A,#N/A,FALSE,"Amél. loc. Mtl  00-1830";#N/A,#N/A,FALSE,"Amél. loc. 3 étage 00-10-01840";#N/A,#N/A,FALSE,"Amél. loc. 2 étage 00-10-01850";#N/A,#N/A,FALSE,"Amél. loc. Azote 00-10-01860";#N/A,#N/A,FALSE,"Amél. loc. sous-sol 00-10-01870";#N/A,#N/A,FALSE,"Amél. loc.1er ét. 00-10-01880";#N/A,#N/A,FALSE,"Amél. loc. 5è ét. 00-10-01890"}</definedName>
    <definedName name="wrn.Immos._.2000." hidden="1">{#N/A,#N/A,FALSE,"Equip. labo 00-10-01610";#N/A,#N/A,FALSE,"Équip. clinique 00-10-01620";#N/A,#N/A,FALSE,"Équip. cli. Mtl 00-10-01620 .50";#N/A,#N/A,FALSE,"Bureau électr. 00-10-01630";#N/A,#N/A,FALSE,"LCMS 00-10-01640";#N/A,#N/A,FALSE,"Équip. informatique 00-10-01650";#N/A,#N/A,FALSE,"Équip. info. Mtl 00-10-01650.50";#N/A,#N/A,FALSE,"Logiciels 00-10-01660";#N/A,#N/A,FALSE,"Mobilier analyse 00-10-01690";#N/A,#N/A,FALSE,"Mobilier clinique 00-10-01700";#N/A,#N/A,FALSE,"Mob. cli. Mtl 00-10-01700.50";#N/A,#N/A,FALSE,"Mobilier bureau 00-10-01710";#N/A,#N/A,FALSE,"Équip. clinique T-R 00-10-01720";#N/A,#N/A,FALSE,"Mobilier cliniq T-R 00-10-01740";#N/A,#N/A,FALSE,"Amél. loc. Mtl  00-1830";#N/A,#N/A,FALSE,"Amél. loc. 3 étage 00-10-01840";#N/A,#N/A,FALSE,"Amél. loc. 2 étage 00-10-01850";#N/A,#N/A,FALSE,"Amél. loc. Azote 00-10-01860";#N/A,#N/A,FALSE,"Amél. loc. sous-sol 00-10-01870";#N/A,#N/A,FALSE,"Amél. loc.1er ét. 00-10-01880";#N/A,#N/A,FALSE,"Amél. loc. 5è ét. 00-10-01890"}</definedName>
    <definedName name="wrn.IMPACT." localSheetId="73" hidden="1">{"ALLGRANTS",#N/A,FALSE,"OPTIONS"}</definedName>
    <definedName name="wrn.IMPACT." hidden="1">{"ALLGRANTS",#N/A,FALSE,"OPTIONS"}</definedName>
    <definedName name="wrn.Import._.by._.GLB." localSheetId="73" hidden="1">{"Imported by GLB",#N/A,FALSE,"Custo imp. GLB"}</definedName>
    <definedName name="wrn.Import._.by._.GLB." hidden="1">{"Imported by GLB",#N/A,FALSE,"Custo imp. GLB"}</definedName>
    <definedName name="wrn.impresso." localSheetId="73" hidden="1">{"impresso",#N/A,FALSE,"RES"}</definedName>
    <definedName name="wrn.impresso." hidden="1">{"impresso",#N/A,FALSE,"RES"}</definedName>
    <definedName name="wrn.IMPRIME." localSheetId="73" hidden="1">{#N/A,#N/A,FALSE,"resumen";#N/A,#N/A,FALSE,"DETALLE GENERAL";#N/A,#N/A,FALSE,"DETALLE RETENCIONES DESDE 01-97"}</definedName>
    <definedName name="wrn.IMPRIME." hidden="1">{#N/A,#N/A,FALSE,"resumen";#N/A,#N/A,FALSE,"DETALLE GENERAL";#N/A,#N/A,FALSE,"DETALLE RETENCIONES DESDE 01-97"}</definedName>
    <definedName name="wrn.Imprimir._.Todos." localSheetId="73" hidden="1">{#N/A,#N/A,FALSE,"ACTIVO";#N/A,#N/A,FALSE,"PASIVO";#N/A,#N/A,FALSE,"RESULTAD_AJUS";#N/A,#N/A,FALSE,"PATRIMONIO_AJUS";#N/A,#N/A,FALSE,"FLUJO_AJUS";#N/A,#N/A,FALSE,"Activo_Hist";#N/A,#N/A,FALSE,"Pasivo_Hist";#N/A,#N/A,FALSE,"Ganan_Perd_Hist";#N/A,#N/A,FALSE,"Patrimonio_Hist";#N/A,#N/A,FALSE,"Flujo_Hist"}</definedName>
    <definedName name="wrn.Imprimir._.Todos." hidden="1">{#N/A,#N/A,FALSE,"ACTIVO";#N/A,#N/A,FALSE,"PASIVO";#N/A,#N/A,FALSE,"RESULTAD_AJUS";#N/A,#N/A,FALSE,"PATRIMONIO_AJUS";#N/A,#N/A,FALSE,"FLUJO_AJUS";#N/A,#N/A,FALSE,"Activo_Hist";#N/A,#N/A,FALSE,"Pasivo_Hist";#N/A,#N/A,FALSE,"Ganan_Perd_Hist";#N/A,#N/A,FALSE,"Patrimonio_Hist";#N/A,#N/A,FALSE,"Flujo_Hist"}</definedName>
    <definedName name="wrn.Income." localSheetId="73" hidden="1">{#N/A,#N/A,TRUE,"Income";#N/A,#N/A,TRUE,"IncomeDetail";#N/A,#N/A,TRUE,"Balance";#N/A,#N/A,TRUE,"BalDetail"}</definedName>
    <definedName name="wrn.Income." hidden="1">{#N/A,#N/A,TRUE,"Income";#N/A,#N/A,TRUE,"IncomeDetail";#N/A,#N/A,TRUE,"Balance";#N/A,#N/A,TRUE,"BalDetail"}</definedName>
    <definedName name="wrn.Income._.Detail." localSheetId="73" hidden="1">{#N/A,#N/A,FALSE,"Income";#N/A,#N/A,FALSE,"Cost of Goods Sold";#N/A,#N/A,FALSE,"Other Costs";#N/A,#N/A,FALSE,"Other Income";#N/A,#N/A,FALSE,"Taxes";#N/A,#N/A,FALSE,"Other Deductions";#N/A,#N/A,FALSE,"Compensation of Officers"}</definedName>
    <definedName name="wrn.Income._.Detail." hidden="1">{#N/A,#N/A,FALSE,"Income";#N/A,#N/A,FALSE,"Cost of Goods Sold";#N/A,#N/A,FALSE,"Other Costs";#N/A,#N/A,FALSE,"Other Income";#N/A,#N/A,FALSE,"Taxes";#N/A,#N/A,FALSE,"Other Deductions";#N/A,#N/A,FALSE,"Compensation of Officers"}</definedName>
    <definedName name="wrn.Income._.Detail._1" localSheetId="73" hidden="1">{#N/A,#N/A,FALSE,"Income";#N/A,#N/A,FALSE,"Cost of Goods Sold";#N/A,#N/A,FALSE,"Other Costs";#N/A,#N/A,FALSE,"Other Income";#N/A,#N/A,FALSE,"Taxes";#N/A,#N/A,FALSE,"Other Deductions";#N/A,#N/A,FALSE,"Compensation of Officers"}</definedName>
    <definedName name="wrn.Income._.Detail._1" hidden="1">{#N/A,#N/A,FALSE,"Income";#N/A,#N/A,FALSE,"Cost of Goods Sold";#N/A,#N/A,FALSE,"Other Costs";#N/A,#N/A,FALSE,"Other Income";#N/A,#N/A,FALSE,"Taxes";#N/A,#N/A,FALSE,"Other Deductions";#N/A,#N/A,FALSE,"Compensation of Officers"}</definedName>
    <definedName name="wrn.Income._.Detail._2" localSheetId="73" hidden="1">{#N/A,#N/A,FALSE,"Income";#N/A,#N/A,FALSE,"Cost of Goods Sold";#N/A,#N/A,FALSE,"Other Costs";#N/A,#N/A,FALSE,"Other Income";#N/A,#N/A,FALSE,"Taxes";#N/A,#N/A,FALSE,"Other Deductions";#N/A,#N/A,FALSE,"Compensation of Officers"}</definedName>
    <definedName name="wrn.Income._.Detail._2" hidden="1">{#N/A,#N/A,FALSE,"Income";#N/A,#N/A,FALSE,"Cost of Goods Sold";#N/A,#N/A,FALSE,"Other Costs";#N/A,#N/A,FALSE,"Other Income";#N/A,#N/A,FALSE,"Taxes";#N/A,#N/A,FALSE,"Other Deductions";#N/A,#N/A,FALSE,"Compensation of Officers"}</definedName>
    <definedName name="wrn.income._.statement." localSheetId="73" hidden="1">{"income statement",#N/A,FALSE,"ATLAS-A"}</definedName>
    <definedName name="wrn.income._.statement." hidden="1">{"income statement",#N/A,FALSE,"ATLAS-A"}</definedName>
    <definedName name="wrn.Income._.Statements." localSheetId="73" hidden="1">{"Summary_Annual",#N/A,FALSE,"Summary";"Summary__Quarterly",#N/A,FALSE,"Summary";"Summary__Current Year",#N/A,FALSE,"Summary";"Summary__Next Year",#N/A,FALSE,"Summary"}</definedName>
    <definedName name="wrn.Income._.Statements." hidden="1">{"Summary_Annual",#N/A,FALSE,"Summary";"Summary__Quarterly",#N/A,FALSE,"Summary";"Summary__Current Year",#N/A,FALSE,"Summary";"Summary__Next Year",#N/A,FALSE,"Summary"}</definedName>
    <definedName name="wrn.incomestmt." localSheetId="73"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cr.._.CF._.Statement." localSheetId="73" hidden="1">{"IncrCashPrintArea",#N/A,FALSE,"Incr_CF"}</definedName>
    <definedName name="wrn.Incr.._.CF._.Statement." hidden="1">{"IncrCashPrintArea",#N/A,FALSE,"Incr_CF"}</definedName>
    <definedName name="wrn.Incr.._.Profitability._.Indicators." localSheetId="73" hidden="1">{"IncrProfPrintArea",#N/A,FALSE,"Incr_Prof"}</definedName>
    <definedName name="wrn.Incr.._.Profitability._.Indicators." hidden="1">{"IncrProfPrintArea",#N/A,FALSE,"Incr_Prof"}</definedName>
    <definedName name="wrn.Incre._.WLC." localSheetId="73" hidden="1">{"INC CASH FLOW",#N/A,FALSE,"Incremental";"Pro Forma",#N/A,FALSE,"Incremental";"Invest Sch",#N/A,FALSE,"Incremental";"INC CASH FLOW",#N/A,FALSE,"Incremental"}</definedName>
    <definedName name="wrn.Incre._.WLC." hidden="1">{"INC CASH FLOW",#N/A,FALSE,"Incremental";"Pro Forma",#N/A,FALSE,"Incremental";"Invest Sch",#N/A,FALSE,"Incremental";"INC CASH FLOW",#N/A,FALSE,"Incremental"}</definedName>
    <definedName name="wrn.INDEPS." localSheetId="73" hidden="1">{"page1",#N/A,FALSE,"TIND_CC1";"page2",#N/A,FALSE,"TIND_CC1";"page3",#N/A,FALSE,"TIND_CC1";"page4",#N/A,FALSE,"TIND_CC1";"page5",#N/A,FALSE,"TIND_CC1"}</definedName>
    <definedName name="wrn.INDEPS." hidden="1">{"page1",#N/A,FALSE,"TIND_CC1";"page2",#N/A,FALSE,"TIND_CC1";"page3",#N/A,FALSE,"TIND_CC1";"page4",#N/A,FALSE,"TIND_CC1";"page5",#N/A,FALSE,"TIND_CC1"}</definedName>
    <definedName name="wrn.Index." localSheetId="73" hidden="1">{#N/A,#N/A,FALSE,"INDEX"}</definedName>
    <definedName name="wrn.Index." hidden="1">{#N/A,#N/A,FALSE,"INDEX"}</definedName>
    <definedName name="wrn.Industry.xls." localSheetId="73" hidden="1">{#N/A,#N/A,FALSE,"Earnings";#N/A,#N/A,FALSE,"Overview";#N/A,#N/A,FALSE,"Summary";#N/A,#N/A,FALSE,"Summary II";#N/A,#N/A,FALSE,"R&amp;D";#N/A,#N/A,FALSE,"R&amp;D Forecast";#N/A,#N/A,FALSE,"Tax Adj";#N/A,#N/A,FALSE,"Goodwill";#N/A,#N/A,FALSE,"FX ";#N/A,#N/A,FALSE,"Consolidation";#N/A,#N/A,FALSE,"Provisions"}</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localSheetId="73" hidden="1">{#N/A,#N/A,FALSE,"Anti";#N/A,#N/A,FALSE,"Cefa";#N/A,#N/A,FALSE,"Ceph";#N/A,#N/A,FALSE,"Cefp";#N/A,#N/A,FALSE,"Cefe";#N/A,#N/A,FALSE,"Pens";#N/A,#N/A,FALSE,"Ampi";#N/A,#N/A,FALSE,"Amox";#N/A,#N/A,FALSE,"Isox";#N/A,#N/A,FALSE,"Aztr";#N/A,#N/A,FALSE,"Videx";#N/A,#N/A,FALSE,"Zerit"}</definedName>
    <definedName name="wrn.Infectious._.Diseases." hidden="1">{#N/A,#N/A,FALSE,"Anti";#N/A,#N/A,FALSE,"Cefa";#N/A,#N/A,FALSE,"Ceph";#N/A,#N/A,FALSE,"Cefp";#N/A,#N/A,FALSE,"Cefe";#N/A,#N/A,FALSE,"Pens";#N/A,#N/A,FALSE,"Ampi";#N/A,#N/A,FALSE,"Amox";#N/A,#N/A,FALSE,"Isox";#N/A,#N/A,FALSE,"Aztr";#N/A,#N/A,FALSE,"Videx";#N/A,#N/A,FALSE,"Zerit"}</definedName>
    <definedName name="wrn.INFMES." localSheetId="73" hidden="1">{#N/A,#N/A,FALSE,"ENERGIA";#N/A,#N/A,FALSE,"PERDIDAS";#N/A,#N/A,FALSE,"CLIENTES";#N/A,#N/A,FALSE,"ESTADO";#N/A,#N/A,FALSE,"TECNICA"}</definedName>
    <definedName name="wrn.INFMES." hidden="1">{#N/A,#N/A,FALSE,"ENERGIA";#N/A,#N/A,FALSE,"PERDIDAS";#N/A,#N/A,FALSE,"CLIENTES";#N/A,#N/A,FALSE,"ESTADO";#N/A,#N/A,FALSE,"TECNICA"}</definedName>
    <definedName name="wrn.INFORME._.02."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INFORME._.02."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rn.Informe._.Mensual." localSheetId="73"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Mensual." hidden="1">{#N/A,#N/A,FALSE,"Carátula EE.FF.  (1)";#N/A,#N/A,FALSE,"Carátula Rtados. Gestión (2)";#N/A,#N/A,FALSE,"Gestión Abril'98 Abv (3)";#N/A,#N/A,FALSE,"Rtdos. Cías. 97 - 98 (4)";#N/A,#N/A,FALSE,"Resultados Gestión Abril'98 (5)";#N/A,#N/A,FALSE,"Carátula Rtados. Margenes (6)";#N/A,#N/A,FALSE,"Márgenes Abril'98 Abv.TASA (7)";#N/A,#N/A,FALSE,"Carátula Balance  (8)";#N/A,#N/A,FALSE,"B. P. Equivalencia Abril'98 (9)";#N/A,#N/A,FALSE,"Carátula Balance  (10)";#N/A,#N/A,FALSE,"B.Consolidado Abril'98 TASA(11)";#N/A,#N/A,FALSE,"Márgenes Abril'98 TASA (12)"}</definedName>
    <definedName name="wrn.INFORME._.NOVIEMBRE." localSheetId="73"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FORME._.NOVIEMBRE." hidden="1">{#N/A,#N/A,FALSE,"P_11_P1";#N/A,#N/A,FALSE,"P_11_P2";#N/A,#N/A,FALSE,"P_11_P3";#N/A,#N/A,FALSE,"Resultados_11_P";#N/A,#N/A,FALSE,"CTC_11_P";#N/A,#N/A,FALSE,"TASA_11_P";#N/A,#N/A,FALSE,"TPerú_11_P";#N/A,#N/A,FALSE,"CANTV_11_P";#N/A,#N/A,FALSE,"TLD_11_P";#N/A,#N/A,FALSE,"ROMANIA_11_P";#N/A,#N/A,FALSE,"RESTO_11_P";#N/A,#N/A,FALSE,"Gerenciamiento_11_P";#N/A,#N/A,FALSE,"Financiero_11_P";#N/A,#N/A,FALSE,"Estructura_11_P";#N/A,#N/A,FALSE,"Desinv_11_P";#N/A,#N/A,FALSE,"FComercio_11_P"}</definedName>
    <definedName name="wrn.ingresos." localSheetId="7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put._.and._.output." localSheetId="73"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INFO." localSheetId="73" hidden="1">{"Input",#N/A,FALSE,"INPUT"}</definedName>
    <definedName name="wrn.INPUT._.INFO." hidden="1">{"Input",#N/A,FALSE,"INPUT"}</definedName>
    <definedName name="wrn.Input._.Print._.Area." localSheetId="73" hidden="1">{#N/A,#N/A,FALSE,"inputs";#N/A,#N/A,FALSE,"inputs"}</definedName>
    <definedName name="wrn.Input._.Print._.Area." hidden="1">{#N/A,#N/A,FALSE,"inputs";#N/A,#N/A,FALSE,"inputs"}</definedName>
    <definedName name="wrn.input._.sheet." localSheetId="73" hidden="1">{#N/A,#N/A,FALSE,"TICKERS INPUT SHEET"}</definedName>
    <definedName name="wrn.input._.sheet." hidden="1">{#N/A,#N/A,FALSE,"TICKERS INPUT SHEET"}</definedName>
    <definedName name="wrn.Integral." localSheetId="73" hidden="1">{#N/A,#N/A,FALSE,"Holding";#N/A,#N/A,FALSE,"Acomp";#N/A,#N/A,FALSE,"Dre_ger";#N/A,#N/A,FALSE,"Atividade";#N/A,#N/A,FALSE,"Balancete"}</definedName>
    <definedName name="wrn.Integral." hidden="1">{#N/A,#N/A,FALSE,"Holding";#N/A,#N/A,FALSE,"Acomp";#N/A,#N/A,FALSE,"Dre_ger";#N/A,#N/A,FALSE,"Atividade";#N/A,#N/A,FALSE,"Balancete"}</definedName>
    <definedName name="wrn.INTEGRATED._.SERV.._.ALL._.SCH.." localSheetId="73" hidden="1">{"INTEGRATED SERV. BUDGET ASSUM.",#N/A,FALSE,"INTEGRATED SERVICES";"INTEGRATED SERV MAJOR EXP.",#N/A,FALSE,"INTEGRATED SERVICES";"INTEGRATED SERV SCH1",#N/A,FALSE,"INTEGRATED SERVICES";"INTEGRATED SERV SCH2",#N/A,FALSE,"INTEGRATED SERVICES"}</definedName>
    <definedName name="wrn.INTEGRATED._.SERV.._.ALL._.SCH.." hidden="1">{"INTEGRATED SERV. BUDGET ASSUM.",#N/A,FALSE,"INTEGRATED SERVICES";"INTEGRATED SERV MAJOR EXP.",#N/A,FALSE,"INTEGRATED SERVICES";"INTEGRATED SERV SCH1",#N/A,FALSE,"INTEGRATED SERVICES";"INTEGRATED SERV SCH2",#N/A,FALSE,"INTEGRATED SERVICES"}</definedName>
    <definedName name="wrn.Internal." localSheetId="73" hidden="1">{#N/A,#N/A,TRUE,"COVER INT";#N/A,#N/A,TRUE,"SUMMARY INT";#N/A,#N/A,TRUE,"INCOME STMT INT";#N/A,#N/A,TRUE,"IS TREND";#N/A,#N/A,TRUE,"BALANCE SHEET INT";#N/A,#N/A,TRUE,"BS TREND";#N/A,#N/A,TRUE,"CASH FLOW INT";#N/A,#N/A,TRUE,"CF TREND";#N/A,#N/A,TRUE,"SALES BY TERR INT";#N/A,#N/A,TRUE,"UNITS INT";#N/A,#N/A,TRUE,"PRODUCT SALES INT";#N/A,#N/A,TRUE,"ASP's INT";#N/A,#N/A,TRUE,"GROSS MARGINS INT";#N/A,#N/A,TRUE,"MARGINS PER UNIT INT";#N/A,#N/A,TRUE,"INVENTORY INT";#N/A,#N/A,TRUE,"HEADCOUNT INT";#N/A,#N/A,TRUE,"DEBT STRUCTURE Int";#N/A,#N/A,TRUE," AR"}</definedName>
    <definedName name="wrn.Internal." hidden="1">{#N/A,#N/A,TRUE,"COVER INT";#N/A,#N/A,TRUE,"SUMMARY INT";#N/A,#N/A,TRUE,"INCOME STMT INT";#N/A,#N/A,TRUE,"IS TREND";#N/A,#N/A,TRUE,"BALANCE SHEET INT";#N/A,#N/A,TRUE,"BS TREND";#N/A,#N/A,TRUE,"CASH FLOW INT";#N/A,#N/A,TRUE,"CF TREND";#N/A,#N/A,TRUE,"SALES BY TERR INT";#N/A,#N/A,TRUE,"UNITS INT";#N/A,#N/A,TRUE,"PRODUCT SALES INT";#N/A,#N/A,TRUE,"ASP's INT";#N/A,#N/A,TRUE,"GROSS MARGINS INT";#N/A,#N/A,TRUE,"MARGINS PER UNIT INT";#N/A,#N/A,TRUE,"INVENTORY INT";#N/A,#N/A,TRUE,"HEADCOUNT INT";#N/A,#N/A,TRUE,"DEBT STRUCTURE Int";#N/A,#N/A,TRUE," AR"}</definedName>
    <definedName name="wrn.Internat._.Initiative._.Report." localSheetId="73" hidden="1">{#N/A,#N/A,FALSE,"GMM Summary"}</definedName>
    <definedName name="wrn.Internat._.Initiative._.Report." hidden="1">{#N/A,#N/A,FALSE,"GMM Summary"}</definedName>
    <definedName name="wrn.Intro." localSheetId="73" hidden="1">{#N/A,#N/A,TRUE,"Intro"}</definedName>
    <definedName name="wrn.Intro." hidden="1">{#N/A,#N/A,TRUE,"Intro"}</definedName>
    <definedName name="wrn.Inventories." localSheetId="73" hidden="1">{#N/A,#N/A,FALSE,"Presentation by Unit";#N/A,#N/A,FALSE,"Presentation by BD";#N/A,#N/A,FALSE,"Presentation Split by Biggest U";#N/A,#N/A,FALSE,"Presentation Split by Area";#N/A,#N/A,FALSE,"Presentation Split by BD"}</definedName>
    <definedName name="wrn.Inventories." hidden="1">{#N/A,#N/A,FALSE,"Presentation by Unit";#N/A,#N/A,FALSE,"Presentation by BD";#N/A,#N/A,FALSE,"Presentation Split by Biggest U";#N/A,#N/A,FALSE,"Presentation Split by Area";#N/A,#N/A,FALSE,"Presentation Split by BD"}</definedName>
    <definedName name="wrn.invest." localSheetId="73" hidden="1">{#N/A,#N/A,FALSE,"1Summary";#N/A,#N/A,FALSE,"2Assumptions";#N/A,#N/A,FALSE,"3Cash Flow";#N/A,#N/A,FALSE,"3Cash Flow";#N/A,#N/A,FALSE,"developer";#N/A,#N/A,FALSE,"monthly";#N/A,#N/A,FALSE,"4Residual";#N/A,#N/A,FALSE,"5Residual (Year 20)";#N/A,#N/A,FALSE,"6Pricing Matrix";#N/A,#N/A,FALSE,"7Vacancy Matrix";#N/A,#N/A,FALSE,"8Expiration Schedule";#N/A,#N/A,FALSE,"9Lease-up Schedule";#N/A,#N/A,FALSE,"CNSTRBGT.XLS"}</definedName>
    <definedName name="wrn.invest." hidden="1">{#N/A,#N/A,FALSE,"1Summary";#N/A,#N/A,FALSE,"2Assumptions";#N/A,#N/A,FALSE,"3Cash Flow";#N/A,#N/A,FALSE,"3Cash Flow";#N/A,#N/A,FALSE,"developer";#N/A,#N/A,FALSE,"monthly";#N/A,#N/A,FALSE,"4Residual";#N/A,#N/A,FALSE,"5Residual (Year 20)";#N/A,#N/A,FALSE,"6Pricing Matrix";#N/A,#N/A,FALSE,"7Vacancy Matrix";#N/A,#N/A,FALSE,"8Expiration Schedule";#N/A,#N/A,FALSE,"9Lease-up Schedule";#N/A,#N/A,FALSE,"CNSTRBGT.XLS"}</definedName>
    <definedName name="wrn.Investors." localSheetId="73" hidden="1">{#N/A,#N/A,TRUE,"FEA_SUMMARY (2)";"Investors_Financials",#N/A,TRUE,"FEA_Financials";"Investors_Personnel",#N/A,TRUE,"Personnel_Assumptions"}</definedName>
    <definedName name="wrn.Investors." hidden="1">{#N/A,#N/A,TRUE,"FEA_SUMMARY (2)";"Investors_Financials",#N/A,TRUE,"FEA_Financials";"Investors_Personnel",#N/A,TRUE,"Personnel_Assumptions"}</definedName>
    <definedName name="wrn.IPO._.Valuation." localSheetId="73" hidden="1">{"assumptions",#N/A,FALSE,"Scenario 1";"valuation",#N/A,FALSE,"Scenario 1"}</definedName>
    <definedName name="wrn.IPO._.Valuation." hidden="1">{"assumptions",#N/A,FALSE,"Scenario 1";"valuation",#N/A,FALSE,"Scenario 1"}</definedName>
    <definedName name="wrn.ipovalue." localSheetId="73" hidden="1">{#N/A,#N/A,FALSE,"puboff";#N/A,#N/A,FALSE,"valuation";#N/A,#N/A,FALSE,"finanalsis";#N/A,#N/A,FALSE,"split";#N/A,#N/A,FALSE,"ownership"}</definedName>
    <definedName name="wrn.ipovalue." hidden="1">{#N/A,#N/A,FALSE,"puboff";#N/A,#N/A,FALSE,"valuation";#N/A,#N/A,FALSE,"finanalsis";#N/A,#N/A,FALSE,"split";#N/A,#N/A,FALSE,"ownership"}</definedName>
    <definedName name="wrn.ireland" localSheetId="73" hidden="1">{"Pound Sterling",#N/A,TRUE,"PPD";"Pound Sterling",#N/A,TRUE,"Anaquest";"Pound Sterling",#N/A,TRUE,"Delta";"Pound Sterling",#N/A,TRUE,"INO"}</definedName>
    <definedName name="wrn.ireland" hidden="1">{"Pound Sterling",#N/A,TRUE,"PPD";"Pound Sterling",#N/A,TRUE,"Anaquest";"Pound Sterling",#N/A,TRUE,"Delta";"Pound Sterling",#N/A,TRUE,"INO"}</definedName>
    <definedName name="wrn.IRENDA." localSheetId="73" hidden="1">{#N/A,#N/A,FALSE,"IRENDA"}</definedName>
    <definedName name="wrn.IRENDA." hidden="1">{#N/A,#N/A,FALSE,"IRENDA"}</definedName>
    <definedName name="wrn.IRIDIUM." localSheetId="73"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IDIUM." hidden="1">{"Cover",#N/A,TRUE,"Sheet1";"Annual Income",#N/A,TRUE,"Sheet1";"Annual Balance",#N/A,TRUE,"Sheet1";"Annual Cash Flow",#N/A,TRUE,"Sheet1";"Revenue",#N/A,TRUE,"Sheet1";"Income",#N/A,TRUE,"Sheet1";"Balance",#N/A,TRUE,"Sheet1";"Cash Flow",#N/A,TRUE,"Sheet1";"Cash",#N/A,TRUE,"Sheet1";"Tax",#N/A,TRUE,"Sheet1";"Amort Financing Costs",#N/A,TRUE,"Sheet1";"Amort Capitalized Interest",#N/A,TRUE,"Sheet1";"Tax GAAP",#N/A,TRUE,"Sheet1"}</definedName>
    <definedName name="wrn.IRR." localSheetId="73" hidden="1">{"IRR Benefits",#N/A,FALSE,"IRR";"Tax Credits",#N/A,FALSE,"IRR"}</definedName>
    <definedName name="wrn.IRR." hidden="1">{"IRR Benefits",#N/A,FALSE,"IRR";"Tax Credits",#N/A,FALSE,"IRR"}</definedName>
    <definedName name="wrn.IRR._.CORP._.7." localSheetId="73" hidden="1">{"IRR",#N/A,FALSE,"Corp 7 IRR";"Input",#N/A,FALSE,"Corp 7 IRR"}</definedName>
    <definedName name="wrn.IRR._.CORP._.7." hidden="1">{"IRR",#N/A,FALSE,"Corp 7 IRR";"Input",#N/A,FALSE,"Corp 7 IRR"}</definedName>
    <definedName name="wrn.is." localSheetId="73" hidden="1">{#N/A,#N/A,FALSE,"EPDCCon"}</definedName>
    <definedName name="wrn.is." hidden="1">{#N/A,#N/A,FALSE,"EPDCCon"}</definedName>
    <definedName name="wrn.IS._.All." localSheetId="73" hidden="1">{"IS Q95",#N/A,FALSE,"c";"IS Q96",#N/A,FALSE,"c";"IS Years",#N/A,FALSE,"c"}</definedName>
    <definedName name="wrn.IS._.All." hidden="1">{"IS Q95",#N/A,FALSE,"c";"IS Q96",#N/A,FALSE,"c";"IS Years",#N/A,FALSE,"c"}</definedName>
    <definedName name="wrn.IS._.DETAIL._.ALL." localSheetId="73" hidden="1">{"is detail ww",#N/A,FALSE,"IS DETAIL";"is detail ex",#N/A,FALSE,"IS DETAIL";"is detail us",#N/A,FALSE,"IS DETAIL"}</definedName>
    <definedName name="wrn.IS._.DETAIL._.ALL." hidden="1">{"is detail ww",#N/A,FALSE,"IS DETAIL";"is detail ex",#N/A,FALSE,"IS DETAIL";"is detail us",#N/A,FALSE,"IS DETAIL"}</definedName>
    <definedName name="wrn.IS._.DETAIL._.EX._.US." localSheetId="73" hidden="1">{"is detail ex",#N/A,FALSE,"IS DETAIL"}</definedName>
    <definedName name="wrn.IS._.DETAIL._.EX._.US." hidden="1">{"is detail ex",#N/A,FALSE,"IS DETAIL"}</definedName>
    <definedName name="wrn.IS._.DETAIL._.OTHER." localSheetId="73" hidden="1">{"is detail other",#N/A,FALSE,"IS DETAIL"}</definedName>
    <definedName name="wrn.IS._.DETAIL._.OTHER." hidden="1">{"is detail other",#N/A,FALSE,"IS DETAIL"}</definedName>
    <definedName name="wrn.IS._.DETAIL._.US." localSheetId="73" hidden="1">{"is detail",#N/A,FALSE,"IS DETAIL"}</definedName>
    <definedName name="wrn.IS._.DETAIL._.US." hidden="1">{"is detail",#N/A,FALSE,"IS DETAIL"}</definedName>
    <definedName name="wrn.IS._.DETAIL._.WW." localSheetId="73" hidden="1">{"is detail ww",#N/A,FALSE,"IS DETAIL"}</definedName>
    <definedName name="wrn.IS._.DETAIL._.WW." hidden="1">{"is detail ww",#N/A,FALSE,"IS DETAIL"}</definedName>
    <definedName name="wrn.IS._.Q._.96." localSheetId="73" hidden="1">{"IS Q 96",#N/A,FALSE,"C"}</definedName>
    <definedName name="wrn.IS._.Q._.96." hidden="1">{"IS Q 96",#N/A,FALSE,"C"}</definedName>
    <definedName name="wrn.IS._.Q95." localSheetId="73" hidden="1">{"IS Q 95",#N/A,FALSE,"C"}</definedName>
    <definedName name="wrn.IS._.Q95." hidden="1">{"IS Q 95",#N/A,FALSE,"C"}</definedName>
    <definedName name="wrn.IS._.Q96." localSheetId="73" hidden="1">{"IS Q96",#N/A,FALSE,"Income Statement"}</definedName>
    <definedName name="wrn.IS._.Q96." hidden="1">{"IS Q96",#N/A,FALSE,"Income Statement"}</definedName>
    <definedName name="wrn.IS._.Q97." localSheetId="73" hidden="1">{"IS Q97",#N/A,FALSE,"Income Statement"}</definedName>
    <definedName name="wrn.IS._.Q97." hidden="1">{"IS Q97",#N/A,FALSE,"Income Statement"}</definedName>
    <definedName name="wrn.IS._.Quarterly." localSheetId="73" hidden="1">{"IS 96Q",#N/A,FALSE,"Income Statement";"IS 97Q",#N/A,FALSE,"Income Statement"}</definedName>
    <definedName name="wrn.IS._.Quarterly." hidden="1">{"IS 96Q",#N/A,FALSE,"Income Statement";"IS 97Q",#N/A,FALSE,"Income Statement"}</definedName>
    <definedName name="wrn.is._.Sumary._.usv1." localSheetId="73" hidden="1">{"is sum",#N/A,FALSE,"IS SUM"}</definedName>
    <definedName name="wrn.is._.Sumary._.usv1." hidden="1">{"is sum",#N/A,FALSE,"IS SUM"}</definedName>
    <definedName name="wrn.IS._.SUMMARY._.ALL." localSheetId="73" hidden="1">{"is sum ww",#N/A,FALSE,"IS SUM";"is sum ex",#N/A,FALSE,"IS SUM";"is sum us",#N/A,FALSE,"IS SUM"}</definedName>
    <definedName name="wrn.IS._.SUMMARY._.ALL." hidden="1">{"is sum ww",#N/A,FALSE,"IS SUM";"is sum ex",#N/A,FALSE,"IS SUM";"is sum us",#N/A,FALSE,"IS SUM"}</definedName>
    <definedName name="wrn.IS._.SUMMARY._.EX._.US." localSheetId="73" hidden="1">{"is sum ex",#N/A,FALSE,"IS SUM"}</definedName>
    <definedName name="wrn.IS._.SUMMARY._.EX._.US." hidden="1">{"is sum ex",#N/A,FALSE,"IS SUM"}</definedName>
    <definedName name="wrn.IS._.SUMMARY._.OTHER." localSheetId="73" hidden="1">{"is sum other",#N/A,FALSE,"IS SUM"}</definedName>
    <definedName name="wrn.IS._.SUMMARY._.OTHER." hidden="1">{"is sum other",#N/A,FALSE,"IS SUM"}</definedName>
    <definedName name="wrn.IS._.SUMMARY._.US." localSheetId="73" hidden="1">{"is sum",#N/A,FALSE,"IS SUM"}</definedName>
    <definedName name="wrn.IS._.SUMMARY._.US." hidden="1">{"is sum",#N/A,FALSE,"IS SUM"}</definedName>
    <definedName name="wrn.IS._.SUMMARY._.WW." localSheetId="73" hidden="1">{"is sum ww",#N/A,FALSE,"IS SUM"}</definedName>
    <definedName name="wrn.IS._.SUMMARY._.WW." hidden="1">{"is sum ww",#N/A,FALSE,"IS SUM"}</definedName>
    <definedName name="wrn.IS._.Yearly." localSheetId="73" hidden="1">{"IS Years",#N/A,FALSE,"Income Statement"}</definedName>
    <definedName name="wrn.IS._.Yearly." hidden="1">{"IS Years",#N/A,FALSE,"Income Statement"}</definedName>
    <definedName name="wrn.IS._.Years." localSheetId="73" hidden="1">{"IS Years",#N/A,FALSE,"Income Statement"}</definedName>
    <definedName name="wrn.IS._.Years." hidden="1">{"IS Years",#N/A,FALSE,"Income Statement"}</definedName>
    <definedName name="wrn.is.new" localSheetId="73" hidden="1">{#N/A,#N/A,FALSE,"EPDCCon"}</definedName>
    <definedName name="wrn.is.new" hidden="1">{#N/A,#N/A,FALSE,"EPDCCon"}</definedName>
    <definedName name="wrn.ISAnnualModel." localSheetId="73" hidden="1">{"AnnModel",#N/A,FALSE,"IS"}</definedName>
    <definedName name="wrn.ISAnnualModel." hidden="1">{"AnnModel",#N/A,FALSE,"IS"}</definedName>
    <definedName name="wrn.ISCG._.model." localSheetId="73"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SQtrModel." localSheetId="73" hidden="1">{"QtrModel",#N/A,FALSE,"IS"}</definedName>
    <definedName name="wrn.ISQtrModel." hidden="1">{"QtrModel",#N/A,FALSE,"IS"}</definedName>
    <definedName name="wrn.JANI._.REBATES." localSheetId="73" hidden="1">{"TOTAL",#N/A,FALSE,"A";"FISCAL94",#N/A,FALSE,"A";"FISCAL95",#N/A,FALSE,"A";"FISCAL96",#N/A,FALSE,"A";"misc page",#N/A,FALSE,"A"}</definedName>
    <definedName name="wrn.JANI._.REBATES." hidden="1">{"TOTAL",#N/A,FALSE,"A";"FISCAL94",#N/A,FALSE,"A";"FISCAL95",#N/A,FALSE,"A";"FISCAL96",#N/A,FALSE,"A";"misc page",#N/A,FALSE,"A"}</definedName>
    <definedName name="wrn.January._.1996." localSheetId="73" hidden="1">{#N/A,#N/A,FALSE,"Retail Sales Rec Total";#N/A,#N/A,FALSE,"Journal Entries";#N/A,#N/A,FALSE,"Retail Sales Rec-US";#N/A,#N/A,FALSE,"Journal Entries-US";#N/A,#N/A,FALSE,"Retail Sales Rec-CRUZ";#N/A,#N/A,FALSE,"Journal Entries-CRUZ"}</definedName>
    <definedName name="wrn.January._.1996." hidden="1">{#N/A,#N/A,FALSE,"Retail Sales Rec Total";#N/A,#N/A,FALSE,"Journal Entries";#N/A,#N/A,FALSE,"Retail Sales Rec-US";#N/A,#N/A,FALSE,"Journal Entries-US";#N/A,#N/A,FALSE,"Retail Sales Rec-CRUZ";#N/A,#N/A,FALSE,"Journal Entries-CRUZ"}</definedName>
    <definedName name="wrn.January._.Full._.FS." localSheetId="73" hidden="1">{"January BS Assets",#N/A,FALSE,"Sheet1";"January BS Liabilities",#N/A,FALSE,"Sheet1";"January Summary IS",#N/A,FALSE,"Sheet1";"January Detail IS",#N/A,FALSE,"Sheet1";"April - January Summary IS",#N/A,FALSE,"Sheet1";"April - January Detail IS",#N/A,FALSE,"Sheet1"}</definedName>
    <definedName name="wrn.January._.Full._.FS." hidden="1">{"January BS Assets",#N/A,FALSE,"Sheet1";"January BS Liabilities",#N/A,FALSE,"Sheet1";"January Summary IS",#N/A,FALSE,"Sheet1";"January Detail IS",#N/A,FALSE,"Sheet1";"April - January Summary IS",#N/A,FALSE,"Sheet1";"April - January Detail IS",#N/A,FALSE,"Sheet1"}</definedName>
    <definedName name="wrn.January._.reports." localSheetId="73" hidden="1">{"January BS Assets",#N/A,FALSE,"Sheet1";"January BS Liabilities",#N/A,FALSE,"Sheet1";"January Summary IS",#N/A,FALSE,"Sheet1";"January Detail - IS",#N/A,FALSE,"Sheet1";"April - January Summary IS",#N/A,FALSE,"Sheet1";"April - January Detail IS",#N/A,FALSE,"Sheet1"}</definedName>
    <definedName name="wrn.January._.reports." hidden="1">{"January BS Assets",#N/A,FALSE,"Sheet1";"January BS Liabilities",#N/A,FALSE,"Sheet1";"January Summary IS",#N/A,FALSE,"Sheet1";"January Detail - IS",#N/A,FALSE,"Sheet1";"April - January Summary IS",#N/A,FALSE,"Sheet1";"April - January Detail IS",#N/A,FALSE,"Sheet1"}</definedName>
    <definedName name="wrn.jcbsum." localSheetId="73" hidden="1">{#N/A,#N/A,FALSE,"Finstmts";#N/A,#N/A,FALSE,"Lost Revenue";#N/A,#N/A,FALSE,"Ratios"}</definedName>
    <definedName name="wrn.jcbsum." hidden="1">{#N/A,#N/A,FALSE,"Finstmts";#N/A,#N/A,FALSE,"Lost Revenue";#N/A,#N/A,FALSE,"Ratios"}</definedName>
    <definedName name="wrn.Jeff._.Standalone." localSheetId="73" hidden="1">{#N/A,#N/A,TRUE,"Acquirer_Cases_Input";#N/A,#N/A,TRUE,"Acquirer_Input";#N/A,#N/A,TRUE,"Acquirer"}</definedName>
    <definedName name="wrn.Jeff._.Standalone." hidden="1">{#N/A,#N/A,TRUE,"Acquirer_Cases_Input";#N/A,#N/A,TRUE,"Acquirer_Input";#N/A,#N/A,TRUE,"Acquirer"}</definedName>
    <definedName name="wrn.jim." localSheetId="73" hidden="1">{"Inc_standard",#N/A,TRUE,"Inc"}</definedName>
    <definedName name="wrn.jim." hidden="1">{"Inc_standard",#N/A,TRUE,"Inc"}</definedName>
    <definedName name="wrn.JOAN._.RIVERS." localSheetId="73" hidden="1">{#N/A,#N/A,FALSE,"MAY 00"}</definedName>
    <definedName name="wrn.JOAN._.RIVERS." hidden="1">{#N/A,#N/A,FALSE,"MAY 00"}</definedName>
    <definedName name="wrn.JODM._.Graphs." localSheetId="73"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p." localSheetId="73" hidden="1">{#N/A,#N/A,FALSE,"Carga General";#N/A,#N/A,FALSE,"Carga Carbon Cesar";#N/A,#N/A,FALSE,"Inv. Equipo ";#N/A,#N/A,FALSE,"CF Carga";#N/A,#N/A,FALSE,"Drummond";#N/A,#N/A,FALSE,"Rehabilitacion";#N/A,#N/A,FALSE,"Consolidacion";#N/A,#N/A,FALSE,"Deuda"}</definedName>
    <definedName name="wrn.jp." hidden="1">{#N/A,#N/A,FALSE,"Carga General";#N/A,#N/A,FALSE,"Carga Carbon Cesar";#N/A,#N/A,FALSE,"Inv. Equipo ";#N/A,#N/A,FALSE,"CF Carga";#N/A,#N/A,FALSE,"Drummond";#N/A,#N/A,FALSE,"Rehabilitacion";#N/A,#N/A,FALSE,"Consolidacion";#N/A,#N/A,FALSE,"Deuda"}</definedName>
    <definedName name="wrn.July._.1996." localSheetId="73" hidden="1">{"July 1996",#N/A,FALSE,"Retail Sales Rec Total";"July 1996",#N/A,FALSE,"Journal Entries";"July 1996",#N/A,FALSE,"Retail Sales Rec-US";"July 1996",#N/A,FALSE,"Journal Entries-US";"July 1996",#N/A,FALSE,"Retail Sales Rec-CRUZ";"July 1996",#N/A,FALSE,"Journal Entries-CRUZ";"July 1996",#N/A,FALSE,"Drug Spend Adj"}</definedName>
    <definedName name="wrn.July._.1996." hidden="1">{"July 1996",#N/A,FALSE,"Retail Sales Rec Total";"July 1996",#N/A,FALSE,"Journal Entries";"July 1996",#N/A,FALSE,"Retail Sales Rec-US";"July 1996",#N/A,FALSE,"Journal Entries-US";"July 1996",#N/A,FALSE,"Retail Sales Rec-CRUZ";"July 1996",#N/A,FALSE,"Journal Entries-CRUZ";"July 1996",#N/A,FALSE,"Drug Spend Adj"}</definedName>
    <definedName name="wrn.June._.1996." localSheetId="73" hidden="1">{"June 1996",#N/A,FALSE,"Retail Sales Rec Total";"June 1996",#N/A,FALSE,"Journal Entries";"June 1996",#N/A,FALSE,"Retail Sales Rec-US";"June 1996",#N/A,FALSE,"Journal Entries-US";"June 1996",#N/A,FALSE,"Retail Sales Rec-CRUZ";"June 1996",#N/A,FALSE,"Journal Entries-CRUZ"}</definedName>
    <definedName name="wrn.June._.1996." hidden="1">{"June 1996",#N/A,FALSE,"Retail Sales Rec Total";"June 1996",#N/A,FALSE,"Journal Entries";"June 1996",#N/A,FALSE,"Retail Sales Rec-US";"June 1996",#N/A,FALSE,"Journal Entries-US";"June 1996",#N/A,FALSE,"Retail Sales Rec-CRUZ";"June 1996",#N/A,FALSE,"Journal Entries-CRUZ"}</definedName>
    <definedName name="wrn.June._.Qtr._.1996." localSheetId="73" hidden="1">{"June Qtr 1996",#N/A,FALSE,"Retail Sales Rec Total";"June Qtr 1996",#N/A,FALSE,"Journal Entries";"June Qtr 1996",#N/A,FALSE,"Retail Sales Rec-US";"June Qtr 1996",#N/A,FALSE,"Journal Entries-US";"June Qtr 1996",#N/A,FALSE,"Retail Sales Rec-CRUZ";"June Qtr 1996",#N/A,FALSE,"Journal Entries-CRUZ"}</definedName>
    <definedName name="wrn.June._.Qtr._.1996." hidden="1">{"June Qtr 1996",#N/A,FALSE,"Retail Sales Rec Total";"June Qtr 1996",#N/A,FALSE,"Journal Entries";"June Qtr 1996",#N/A,FALSE,"Retail Sales Rec-US";"June Qtr 1996",#N/A,FALSE,"Journal Entries-US";"June Qtr 1996",#N/A,FALSE,"Retail Sales Rec-CRUZ";"June Qtr 1996",#N/A,FALSE,"Journal Entries-CRUZ"}</definedName>
    <definedName name="wrn.JV._.and._.schedules." localSheetId="73" hidden="1">{#N/A,#N/A,FALSE,"JV69";#N/A,#N/A,FALSE,"Calculations";#N/A,#N/A,FALSE,"Variances"}</definedName>
    <definedName name="wrn.JV._.and._.schedules." hidden="1">{#N/A,#N/A,FALSE,"JV69";#N/A,#N/A,FALSE,"Calculations";#N/A,#N/A,FALSE,"Variances"}</definedName>
    <definedName name="wrn.K3._.Annual." localSheetId="73" hidden="1">{"K3Cash",#N/A,FALSE,"Ann";"K3Income",#N/A,FALSE,"Ann";"K3Educ",#N/A,FALSE,"Ann";"K3media",#N/A,FALSE,"Ann";"K3Info",#N/A,FALSE,"Ann";"K3Valuation",#N/A,FALSE,"Ann"}</definedName>
    <definedName name="wrn.K3._.Annual." hidden="1">{"K3Cash",#N/A,FALSE,"Ann";"K3Income",#N/A,FALSE,"Ann";"K3Educ",#N/A,FALSE,"Ann";"K3media",#N/A,FALSE,"Ann";"K3Info",#N/A,FALSE,"Ann";"K3Valuation",#N/A,FALSE,"Ann"}</definedName>
    <definedName name="wrn.K3._.Quarterly." localSheetId="73" hidden="1">{"K3 first",#N/A,FALSE,"Qtr.";"K3 second",#N/A,FALSE,"Qtr.";"K3 Third",#N/A,FALSE,"Qtr.";"K3 Fourth",#N/A,FALSE,"Qtr.";"K3 Full",#N/A,FALSE,"Qtr."}</definedName>
    <definedName name="wrn.K3._.Quarterly." hidden="1">{"K3 first",#N/A,FALSE,"Qtr.";"K3 second",#N/A,FALSE,"Qtr.";"K3 Third",#N/A,FALSE,"Qtr.";"K3 Fourth",#N/A,FALSE,"Qtr.";"K3 Full",#N/A,FALSE,"Qtr."}</definedName>
    <definedName name="wrn.Kit._.Backup." localSheetId="73" hidden="1">{#N/A,#N/A,TRUE,"Capa";#N/A,#N/A,TRUE,"Assumptions";#N/A,#N/A,TRUE,"R$LEG_Renda";#N/A,#N/A,TRUE,"USDLEG_Renda";#N/A,#N/A,TRUE,"GAAP_Renda";#N/A,#N/A,TRUE,"CUSTO";#N/A,#N/A,TRUE,"R$Comp";#N/A,#N/A,TRUE,"R$LEG_OE";#N/A,#N/A,TRUE,"USDLEG_OE";#N/A,#N/A,TRUE,"GAAP_OE";#N/A,#N/A,TRUE,"OIDLEGR$";#N/A,#N/A,TRUE,"OIDLEGUSD";#N/A,#N/A,TRUE,"OIDLEGGAAP"}</definedName>
    <definedName name="wrn.Kit._.Backup." hidden="1">{#N/A,#N/A,TRUE,"Capa";#N/A,#N/A,TRUE,"Assumptions";#N/A,#N/A,TRUE,"R$LEG_Renda";#N/A,#N/A,TRUE,"USDLEG_Renda";#N/A,#N/A,TRUE,"GAAP_Renda";#N/A,#N/A,TRUE,"CUSTO";#N/A,#N/A,TRUE,"R$Comp";#N/A,#N/A,TRUE,"R$LEG_OE";#N/A,#N/A,TRUE,"USDLEG_OE";#N/A,#N/A,TRUE,"GAAP_OE";#N/A,#N/A,TRUE,"OIDLEGR$";#N/A,#N/A,TRUE,"OIDLEGUSD";#N/A,#N/A,TRUE,"OIDLEGGAAP"}</definedName>
    <definedName name="wrn.Kit._.Backup._1" localSheetId="73" hidden="1">{#N/A,#N/A,TRUE,"Capa";#N/A,#N/A,TRUE,"Assumptions";#N/A,#N/A,TRUE,"R$LEG_Renda";#N/A,#N/A,TRUE,"USDLEG_Renda";#N/A,#N/A,TRUE,"GAAP_Renda";#N/A,#N/A,TRUE,"CUSTO";#N/A,#N/A,TRUE,"R$Comp";#N/A,#N/A,TRUE,"R$LEG_OE";#N/A,#N/A,TRUE,"USDLEG_OE";#N/A,#N/A,TRUE,"GAAP_OE";#N/A,#N/A,TRUE,"OIDLEGR$";#N/A,#N/A,TRUE,"OIDLEGUSD";#N/A,#N/A,TRUE,"OIDLEGGAAP"}</definedName>
    <definedName name="wrn.Kit._.Backup._1" hidden="1">{#N/A,#N/A,TRUE,"Capa";#N/A,#N/A,TRUE,"Assumptions";#N/A,#N/A,TRUE,"R$LEG_Renda";#N/A,#N/A,TRUE,"USDLEG_Renda";#N/A,#N/A,TRUE,"GAAP_Renda";#N/A,#N/A,TRUE,"CUSTO";#N/A,#N/A,TRUE,"R$Comp";#N/A,#N/A,TRUE,"R$LEG_OE";#N/A,#N/A,TRUE,"USDLEG_OE";#N/A,#N/A,TRUE,"GAAP_OE";#N/A,#N/A,TRUE,"OIDLEGR$";#N/A,#N/A,TRUE,"OIDLEGUSD";#N/A,#N/A,TRUE,"OIDLEGGAAP"}</definedName>
    <definedName name="wrn.Konzept._.2."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1"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1"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2"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2"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3"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4"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4"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5" localSheetId="73"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pt._.2._5" hidden="1">{#N/A,#N/A,FALSE,"Report 2";#N/A,#N/A,FALSE,"Report 3";#N/A,#N/A,FALSE,"Report 4";#N/A,#N/A,FALSE,"Report 5";#N/A,#N/A,FALSE,"Aktiv";#N/A,#N/A,FALSE,"Fil_A_Bestand";#N/A,#N/A,FALSE,"Fil_A_Zins";#N/A,#N/A,FALSE,"Fil_A_D-Zins";#N/A,#N/A,FALSE,"Passiv";#N/A,#N/A,FALSE,"Fil_P_Bestand";#N/A,#N/A,FALSE,"Fil_P_Zins";#N/A,#N/A,FALSE,"Fil_P_Neu";#N/A,#N/A,FALSE,"D-Bestand";#N/A,#N/A,FALSE,"D-Zins";#N/A,#N/A,FALSE,"peiodisch1";#N/A,#N/A,FALSE,"periodisch2";#N/A,#N/A,FALSE,"Finale1";#N/A,#N/A,FALSE,"Finale2";#N/A,#N/A,FALSE,"EWB-2";#N/A,#N/A,FALSE,"EWB";#N/A,#N/A,FALSE,"Headcount";#N/A,#N/A,FALSE,"Headcount2";#N/A,#N/A,FALSE,"Investitionsgüter";#N/A,#N/A,FALSE,"Konzern";#N/A,#N/A,FALSE,"BIS 2";#N/A,#N/A,FALSE,"BIS 1";#N/A,#N/A,FALSE,"Summary";#N/A,#N/A,FALSE,"Actual-Budget (kum)";#N/A,#N/A,FALSE,"Actual-Budget (per)";#N/A,#N/A,FALSE,"Comparison YTD";#N/A,#N/A,FALSE,"stat.con.";#N/A,#N/A,FALSE,"Zusatz1";#N/A,#N/A,FALSE,"BIS-Assets"}</definedName>
    <definedName name="wrn.Konzern94." localSheetId="73" hidden="1">{#N/A,#N/A,FALSE,"Bilanz1994";#N/A,#N/A,FALSE,"G&amp;V1994"}</definedName>
    <definedName name="wrn.Konzern94." hidden="1">{#N/A,#N/A,FALSE,"Bilanz1994";#N/A,#N/A,FALSE,"G&amp;V1994"}</definedName>
    <definedName name="wrn.Kosten." localSheetId="73" hidden="1">{#N/A,#N/A,FALSE,"KST 1";#N/A,#N/A,FALSE,"KST 2";#N/A,#N/A,FALSE,"KST 3";#N/A,#N/A,FALSE,"KST Gesamt";#N/A,#N/A,FALSE,"KST D1"}</definedName>
    <definedName name="wrn.Kosten." hidden="1">{#N/A,#N/A,FALSE,"KST 1";#N/A,#N/A,FALSE,"KST 2";#N/A,#N/A,FALSE,"KST 3";#N/A,#N/A,FALSE,"KST Gesamt";#N/A,#N/A,FALSE,"KST D1"}</definedName>
    <definedName name="wrn.Kosten._1" localSheetId="73" hidden="1">{#N/A,#N/A,FALSE,"KST 1";#N/A,#N/A,FALSE,"KST 2";#N/A,#N/A,FALSE,"KST 3";#N/A,#N/A,FALSE,"KST Gesamt";#N/A,#N/A,FALSE,"KST D1"}</definedName>
    <definedName name="wrn.Kosten._1" hidden="1">{#N/A,#N/A,FALSE,"KST 1";#N/A,#N/A,FALSE,"KST 2";#N/A,#N/A,FALSE,"KST 3";#N/A,#N/A,FALSE,"KST Gesamt";#N/A,#N/A,FALSE,"KST D1"}</definedName>
    <definedName name="wrn.Kosten._2" localSheetId="73" hidden="1">{#N/A,#N/A,FALSE,"KST 1";#N/A,#N/A,FALSE,"KST 2";#N/A,#N/A,FALSE,"KST 3";#N/A,#N/A,FALSE,"KST Gesamt";#N/A,#N/A,FALSE,"KST D1"}</definedName>
    <definedName name="wrn.Kosten._2" hidden="1">{#N/A,#N/A,FALSE,"KST 1";#N/A,#N/A,FALSE,"KST 2";#N/A,#N/A,FALSE,"KST 3";#N/A,#N/A,FALSE,"KST Gesamt";#N/A,#N/A,FALSE,"KST D1"}</definedName>
    <definedName name="wrn.Kosten._3" localSheetId="73" hidden="1">{#N/A,#N/A,FALSE,"KST 1";#N/A,#N/A,FALSE,"KST 2";#N/A,#N/A,FALSE,"KST 3";#N/A,#N/A,FALSE,"KST Gesamt";#N/A,#N/A,FALSE,"KST D1"}</definedName>
    <definedName name="wrn.Kosten._3" hidden="1">{#N/A,#N/A,FALSE,"KST 1";#N/A,#N/A,FALSE,"KST 2";#N/A,#N/A,FALSE,"KST 3";#N/A,#N/A,FALSE,"KST Gesamt";#N/A,#N/A,FALSE,"KST D1"}</definedName>
    <definedName name="wrn.Kosten._4" localSheetId="73" hidden="1">{#N/A,#N/A,FALSE,"KST 1";#N/A,#N/A,FALSE,"KST 2";#N/A,#N/A,FALSE,"KST 3";#N/A,#N/A,FALSE,"KST Gesamt";#N/A,#N/A,FALSE,"KST D1"}</definedName>
    <definedName name="wrn.Kosten._4" hidden="1">{#N/A,#N/A,FALSE,"KST 1";#N/A,#N/A,FALSE,"KST 2";#N/A,#N/A,FALSE,"KST 3";#N/A,#N/A,FALSE,"KST Gesamt";#N/A,#N/A,FALSE,"KST D1"}</definedName>
    <definedName name="wrn.Kosten._5" localSheetId="73" hidden="1">{#N/A,#N/A,FALSE,"KST 1";#N/A,#N/A,FALSE,"KST 2";#N/A,#N/A,FALSE,"KST 3";#N/A,#N/A,FALSE,"KST Gesamt";#N/A,#N/A,FALSE,"KST D1"}</definedName>
    <definedName name="wrn.Kosten._5" hidden="1">{#N/A,#N/A,FALSE,"KST 1";#N/A,#N/A,FALSE,"KST 2";#N/A,#N/A,FALSE,"KST 3";#N/A,#N/A,FALSE,"KST Gesamt";#N/A,#N/A,FALSE,"KST D1"}</definedName>
    <definedName name="wrn.kriall." localSheetId="73" hidden="1">{"kricash",#N/A,FALSE,"INC";"kriinc",#N/A,FALSE,"INC";"krimiami",#N/A,FALSE,"INC";"kriother",#N/A,FALSE,"INC";"kripapers",#N/A,FALSE,"INC"}</definedName>
    <definedName name="wrn.kriall." hidden="1">{"kricash",#N/A,FALSE,"INC";"kriinc",#N/A,FALSE,"INC";"krimiami",#N/A,FALSE,"INC";"kriother",#N/A,FALSE,"INC";"kripapers",#N/A,FALSE,"INC"}</definedName>
    <definedName name="wrn.Land." localSheetId="73" hidden="1">{"Land",#N/A,FALSE,"Land"}</definedName>
    <definedName name="wrn.Land." hidden="1">{"Land",#N/A,FALSE,"Land"}</definedName>
    <definedName name="wrn.LBO._.Summary." localSheetId="73" hidden="1">{"LBO Summary",#N/A,FALSE,"Summary"}</definedName>
    <definedName name="wrn.LBO._.Summary." hidden="1">{"LBO Summary",#N/A,FALSE,"Summary"}</definedName>
    <definedName name="wrn.LBO._.Summary.new" localSheetId="73" hidden="1">{"LBO Summary",#N/A,FALSE,"Summary"}</definedName>
    <definedName name="wrn.LBO._.Summary.new" hidden="1">{"LBO Summary",#N/A,FALSE,"Summary"}</definedName>
    <definedName name="wrn.LC_A1." localSheetId="73" hidden="1">{"LC_A1",#N/A,FALSE,"FINAL FORM";"LC_A1",#N/A,FALSE,"FINAL FORM"}</definedName>
    <definedName name="wrn.LC_A1." hidden="1">{"LC_A1",#N/A,FALSE,"FINAL FORM";"LC_A1",#N/A,FALSE,"FINAL FORM"}</definedName>
    <definedName name="wrn.LC_A10." localSheetId="73" hidden="1">{"LC_A10",#N/A,FALSE,"FINAL FORM"}</definedName>
    <definedName name="wrn.LC_A10." hidden="1">{"LC_A10",#N/A,FALSE,"FINAL FORM"}</definedName>
    <definedName name="wrn.LC_A11." localSheetId="73" hidden="1">{"LC_A11",#N/A,FALSE,"FINAL FORM"}</definedName>
    <definedName name="wrn.LC_A11." hidden="1">{"LC_A11",#N/A,FALSE,"FINAL FORM"}</definedName>
    <definedName name="wrn.LC_A12." localSheetId="73" hidden="1">{"LC_A12",#N/A,FALSE,"FINAL FORM";"LC_A12",#N/A,FALSE,"FINAL FORM"}</definedName>
    <definedName name="wrn.LC_A12." hidden="1">{"LC_A12",#N/A,FALSE,"FINAL FORM";"LC_A12",#N/A,FALSE,"FINAL FORM"}</definedName>
    <definedName name="wrn.LC_A13." localSheetId="73" hidden="1">{"LC_A13",#N/A,FALSE,"FINAL FORM"}</definedName>
    <definedName name="wrn.LC_A13." hidden="1">{"LC_A13",#N/A,FALSE,"FINAL FORM"}</definedName>
    <definedName name="wrn.LC_A14." localSheetId="73" hidden="1">{"LC_A14",#N/A,FALSE,"FINAL FORM"}</definedName>
    <definedName name="wrn.LC_A14." hidden="1">{"LC_A14",#N/A,FALSE,"FINAL FORM"}</definedName>
    <definedName name="wrn.LC_A2." localSheetId="73" hidden="1">{"LC_A2",#N/A,FALSE,"FINAL FORM"}</definedName>
    <definedName name="wrn.LC_A2." hidden="1">{"LC_A2",#N/A,FALSE,"FINAL FORM"}</definedName>
    <definedName name="wrn.LC_A23." localSheetId="73" hidden="1">{"LC_A23",#N/A,FALSE,"FINAL FORM"}</definedName>
    <definedName name="wrn.LC_A23." hidden="1">{"LC_A23",#N/A,FALSE,"FINAL FORM"}</definedName>
    <definedName name="wrn.LC_A3_A4." localSheetId="73" hidden="1">{"LC_A3_A4",#N/A,FALSE,"FINAL FORM"}</definedName>
    <definedName name="wrn.LC_A3_A4." hidden="1">{"LC_A3_A4",#N/A,FALSE,"FINAL FORM"}</definedName>
    <definedName name="wrn.LC_A5." localSheetId="73" hidden="1">{"LC_A5",#N/A,FALSE,"FINAL FORM";"LC_A5",#N/A,FALSE,"FINAL FORM"}</definedName>
    <definedName name="wrn.LC_A5." hidden="1">{"LC_A5",#N/A,FALSE,"FINAL FORM";"LC_A5",#N/A,FALSE,"FINAL FORM"}</definedName>
    <definedName name="wrn.LC_MEMO." localSheetId="73" hidden="1">{"LC_MEMO",#N/A,FALSE,"FINAL FORM";"LC_MEMO",#N/A,FALSE,"FINAL FORM"}</definedName>
    <definedName name="wrn.LC_MEMO." hidden="1">{"LC_MEMO",#N/A,FALSE,"FINAL FORM";"LC_MEMO",#N/A,FALSE,"FINAL FORM"}</definedName>
    <definedName name="wrn.LE." localSheetId="73" hidden="1">{#N/A,#N/A,FALSE,"Topline";#N/A,#N/A,FALSE,"LE Sum'99";#N/A,#N/A,FALSE,"Demand Growth"}</definedName>
    <definedName name="wrn.LE." hidden="1">{#N/A,#N/A,FALSE,"Topline";#N/A,#N/A,FALSE,"LE Sum'99";#N/A,#N/A,FALSE,"Demand Growth"}</definedName>
    <definedName name="wrn.Lead._.Schedule." localSheetId="73" hidden="1">{#N/A,#N/A,FALSE,"BS";#N/A,#N/A,FALSE,"PL";#N/A,#N/A,FALSE,"A";#N/A,#N/A,FALSE,"B";#N/A,#N/A,FALSE,"B1";#N/A,#N/A,FALSE,"C";#N/A,#N/A,FALSE,"C1";#N/A,#N/A,FALSE,"C2";#N/A,#N/A,FALSE,"D";#N/A,#N/A,FALSE,"E";#N/A,#N/A,FALSE,"F";#N/A,#N/A,FALSE,"AA";#N/A,#N/A,FALSE,"BB";#N/A,#N/A,FALSE,"CC";#N/A,#N/A,FALSE,"DD";#N/A,#N/A,FALSE,"EE";#N/A,#N/A,FALSE,"FF";#N/A,#N/A,FALSE,"PL10";#N/A,#N/A,FALSE,"PL20";#N/A,#N/A,FALSE,"PL30"}</definedName>
    <definedName name="wrn.Lead._.Schedule." hidden="1">{#N/A,#N/A,FALSE,"BS";#N/A,#N/A,FALSE,"PL";#N/A,#N/A,FALSE,"A";#N/A,#N/A,FALSE,"B";#N/A,#N/A,FALSE,"B1";#N/A,#N/A,FALSE,"C";#N/A,#N/A,FALSE,"C1";#N/A,#N/A,FALSE,"C2";#N/A,#N/A,FALSE,"D";#N/A,#N/A,FALSE,"E";#N/A,#N/A,FALSE,"F";#N/A,#N/A,FALSE,"AA";#N/A,#N/A,FALSE,"BB";#N/A,#N/A,FALSE,"CC";#N/A,#N/A,FALSE,"DD";#N/A,#N/A,FALSE,"EE";#N/A,#N/A,FALSE,"FF";#N/A,#N/A,FALSE,"PL10";#N/A,#N/A,FALSE,"PL20";#N/A,#N/A,FALSE,"PL30"}</definedName>
    <definedName name="wrn.Lead._.Sheets." localSheetId="73" hidden="1">{"Lead Sheets",#N/A,FALSE,"Cash";"Lead Sheets",#N/A,FALSE,"S-T Invesments";"Lead Sheets",#N/A,FALSE,"AR";"Lead Sheets",#N/A,FALSE,"Inv";"Lead Sheets",#N/A,FALSE,"Cur D Tax Assets";"Lead Sheets",#N/A,FALSE,"Prepaid";"Lead Sheets",#N/A,FALSE,"Other Rec";"Lead Sheets",#N/A,FALSE,"Prop";"Lead Sheets",#N/A,FALSE,"Other";"Lead Sheets",#N/A,FALSE,"AP";"Lead Sheets",#N/A,FALSE,"Accr Exp";"Lead Sheets",#N/A,FALSE,"Def Rev";"Lead Sheets",#N/A,FALSE,"Adv Pay";"Lead Sheets",#N/A,FALSE,"Tax Pay";"Lead Sheets",#N/A,FALSE,"LT D Tax Assets";"Lead Sheets",#N/A,FALSE,"Equity"}</definedName>
    <definedName name="wrn.Lead._.Sheets." hidden="1">{"Lead Sheets",#N/A,FALSE,"Cash";"Lead Sheets",#N/A,FALSE,"S-T Invesments";"Lead Sheets",#N/A,FALSE,"AR";"Lead Sheets",#N/A,FALSE,"Inv";"Lead Sheets",#N/A,FALSE,"Cur D Tax Assets";"Lead Sheets",#N/A,FALSE,"Prepaid";"Lead Sheets",#N/A,FALSE,"Other Rec";"Lead Sheets",#N/A,FALSE,"Prop";"Lead Sheets",#N/A,FALSE,"Other";"Lead Sheets",#N/A,FALSE,"AP";"Lead Sheets",#N/A,FALSE,"Accr Exp";"Lead Sheets",#N/A,FALSE,"Def Rev";"Lead Sheets",#N/A,FALSE,"Adv Pay";"Lead Sheets",#N/A,FALSE,"Tax Pay";"Lead Sheets",#N/A,FALSE,"LT D Tax Assets";"Lead Sheets",#N/A,FALSE,"Equity"}</definedName>
    <definedName name="wrn.Lease._.Rollover." localSheetId="73" hidden="1">{#N/A,#N/A,FALSE,"Lease Rollover"}</definedName>
    <definedName name="wrn.Lease._.Rollover." hidden="1">{#N/A,#N/A,FALSE,"Lease Rollover"}</definedName>
    <definedName name="wrn.Leasing._.Variance." localSheetId="73" hidden="1">{#N/A,#N/A,FALSE,"Leasing 6A"}</definedName>
    <definedName name="wrn.Leasing._.Variance." hidden="1">{#N/A,#N/A,FALSE,"Leasing 6A"}</definedName>
    <definedName name="wrn.Leave._.report." localSheetId="73" hidden="1">{#N/A,#N/A,FALSE,"R.Walsh";#N/A,#N/A,FALSE,"E.Pantidis";#N/A,#N/A,FALSE,"R.Armocida";#N/A,#N/A,FALSE,"J. Bacskos";#N/A,#N/A,FALSE,"N.Piperidis";#N/A,#N/A,FALSE,"P.Bascetta";#N/A,#N/A,FALSE,"M.Kazanovski";#N/A,#N/A,FALSE,"A.Piperidis";#N/A,#N/A,FALSE,"D.Bortolin";#N/A,#N/A,FALSE,"D.Anderson";#N/A,#N/A,FALSE,"J.Gotsis"}</definedName>
    <definedName name="wrn.Leave._.report." hidden="1">{#N/A,#N/A,FALSE,"R.Walsh";#N/A,#N/A,FALSE,"E.Pantidis";#N/A,#N/A,FALSE,"R.Armocida";#N/A,#N/A,FALSE,"J. Bacskos";#N/A,#N/A,FALSE,"N.Piperidis";#N/A,#N/A,FALSE,"P.Bascetta";#N/A,#N/A,FALSE,"M.Kazanovski";#N/A,#N/A,FALSE,"A.Piperidis";#N/A,#N/A,FALSE,"D.Bortolin";#N/A,#N/A,FALSE,"D.Anderson";#N/A,#N/A,FALSE,"J.Gotsis"}</definedName>
    <definedName name="wrn.Level._.4." localSheetId="73" hidden="1">{#N/A,#N/A,FALSE,"Income";#N/A,#N/A,FALSE,"EPS";#N/A,#N/A,FALSE,"Quarterly";#N/A,#N/A,FALSE,"CashFlow";#N/A,#N/A,FALSE,"Other";#N/A,#N/A,FALSE,"Dividend";#N/A,#N/A,FALSE,"Financials &amp; Ratios";#N/A,#N/A,FALSE,"Return On Equity";#N/A,#N/A,FALSE,"Inventory"}</definedName>
    <definedName name="wrn.Level._.4." hidden="1">{#N/A,#N/A,FALSE,"Income";#N/A,#N/A,FALSE,"EPS";#N/A,#N/A,FALSE,"Quarterly";#N/A,#N/A,FALSE,"CashFlow";#N/A,#N/A,FALSE,"Other";#N/A,#N/A,FALSE,"Dividend";#N/A,#N/A,FALSE,"Financials &amp; Ratios";#N/A,#N/A,FALSE,"Return On Equity";#N/A,#N/A,FALSE,"Inventory"}</definedName>
    <definedName name="wrn.Level._.4._1" localSheetId="73" hidden="1">{#N/A,#N/A,FALSE,"Income";#N/A,#N/A,FALSE,"EPS";#N/A,#N/A,FALSE,"Quarterly";#N/A,#N/A,FALSE,"CashFlow";#N/A,#N/A,FALSE,"Other";#N/A,#N/A,FALSE,"Dividend";#N/A,#N/A,FALSE,"Financials &amp; Ratios";#N/A,#N/A,FALSE,"Return On Equity";#N/A,#N/A,FALSE,"Inventory"}</definedName>
    <definedName name="wrn.Level._.4._1" hidden="1">{#N/A,#N/A,FALSE,"Income";#N/A,#N/A,FALSE,"EPS";#N/A,#N/A,FALSE,"Quarterly";#N/A,#N/A,FALSE,"CashFlow";#N/A,#N/A,FALSE,"Other";#N/A,#N/A,FALSE,"Dividend";#N/A,#N/A,FALSE,"Financials &amp; Ratios";#N/A,#N/A,FALSE,"Return On Equity";#N/A,#N/A,FALSE,"Inventory"}</definedName>
    <definedName name="wrn.Level._.4._2" localSheetId="73" hidden="1">{#N/A,#N/A,FALSE,"Income";#N/A,#N/A,FALSE,"EPS";#N/A,#N/A,FALSE,"Quarterly";#N/A,#N/A,FALSE,"CashFlow";#N/A,#N/A,FALSE,"Other";#N/A,#N/A,FALSE,"Dividend";#N/A,#N/A,FALSE,"Financials &amp; Ratios";#N/A,#N/A,FALSE,"Return On Equity";#N/A,#N/A,FALSE,"Inventory"}</definedName>
    <definedName name="wrn.Level._.4._2" hidden="1">{#N/A,#N/A,FALSE,"Income";#N/A,#N/A,FALSE,"EPS";#N/A,#N/A,FALSE,"Quarterly";#N/A,#N/A,FALSE,"CashFlow";#N/A,#N/A,FALSE,"Other";#N/A,#N/A,FALSE,"Dividend";#N/A,#N/A,FALSE,"Financials &amp; Ratios";#N/A,#N/A,FALSE,"Return On Equity";#N/A,#N/A,FALSE,"Inventory"}</definedName>
    <definedName name="wrn.Level._.4._3" localSheetId="73" hidden="1">{#N/A,#N/A,FALSE,"Income";#N/A,#N/A,FALSE,"EPS";#N/A,#N/A,FALSE,"Quarterly";#N/A,#N/A,FALSE,"CashFlow";#N/A,#N/A,FALSE,"Other";#N/A,#N/A,FALSE,"Dividend";#N/A,#N/A,FALSE,"Financials &amp; Ratios";#N/A,#N/A,FALSE,"Return On Equity";#N/A,#N/A,FALSE,"Inventory"}</definedName>
    <definedName name="wrn.Level._.4._3" hidden="1">{#N/A,#N/A,FALSE,"Income";#N/A,#N/A,FALSE,"EPS";#N/A,#N/A,FALSE,"Quarterly";#N/A,#N/A,FALSE,"CashFlow";#N/A,#N/A,FALSE,"Other";#N/A,#N/A,FALSE,"Dividend";#N/A,#N/A,FALSE,"Financials &amp; Ratios";#N/A,#N/A,FALSE,"Return On Equity";#N/A,#N/A,FALSE,"Inventory"}</definedName>
    <definedName name="wrn.Level._.4._4" localSheetId="73" hidden="1">{#N/A,#N/A,FALSE,"Income";#N/A,#N/A,FALSE,"EPS";#N/A,#N/A,FALSE,"Quarterly";#N/A,#N/A,FALSE,"CashFlow";#N/A,#N/A,FALSE,"Other";#N/A,#N/A,FALSE,"Dividend";#N/A,#N/A,FALSE,"Financials &amp; Ratios";#N/A,#N/A,FALSE,"Return On Equity";#N/A,#N/A,FALSE,"Inventory"}</definedName>
    <definedName name="wrn.Level._.4._4" hidden="1">{#N/A,#N/A,FALSE,"Income";#N/A,#N/A,FALSE,"EPS";#N/A,#N/A,FALSE,"Quarterly";#N/A,#N/A,FALSE,"CashFlow";#N/A,#N/A,FALSE,"Other";#N/A,#N/A,FALSE,"Dividend";#N/A,#N/A,FALSE,"Financials &amp; Ratios";#N/A,#N/A,FALSE,"Return On Equity";#N/A,#N/A,FALSE,"Inventory"}</definedName>
    <definedName name="wrn.Level._.4._5" localSheetId="73" hidden="1">{#N/A,#N/A,FALSE,"Income";#N/A,#N/A,FALSE,"EPS";#N/A,#N/A,FALSE,"Quarterly";#N/A,#N/A,FALSE,"CashFlow";#N/A,#N/A,FALSE,"Other";#N/A,#N/A,FALSE,"Dividend";#N/A,#N/A,FALSE,"Financials &amp; Ratios";#N/A,#N/A,FALSE,"Return On Equity";#N/A,#N/A,FALSE,"Inventory"}</definedName>
    <definedName name="wrn.Level._.4._5" hidden="1">{#N/A,#N/A,FALSE,"Income";#N/A,#N/A,FALSE,"EPS";#N/A,#N/A,FALSE,"Quarterly";#N/A,#N/A,FALSE,"CashFlow";#N/A,#N/A,FALSE,"Other";#N/A,#N/A,FALSE,"Dividend";#N/A,#N/A,FALSE,"Financials &amp; Ratios";#N/A,#N/A,FALSE,"Return On Equity";#N/A,#N/A,FALSE,"Inventory"}</definedName>
    <definedName name="wrn.LIST." localSheetId="73" hidden="1">{#N/A,#N/A,FALSE,"a"}</definedName>
    <definedName name="wrn.LIST." hidden="1">{#N/A,#N/A,FALSE,"a"}</definedName>
    <definedName name="wrn.Loan._.Pricing._.Analysis." localSheetId="73" hidden="1">{#N/A,#N/A,FALSE,"LOAN ANALYSIS"}</definedName>
    <definedName name="wrn.Loan._.Pricing._.Analysis." hidden="1">{#N/A,#N/A,FALSE,"LOAN ANALYSIS"}</definedName>
    <definedName name="wrn.LoanInformation." localSheetId="73" hidden="1">{#N/A,#N/A,FALSE,"LoanAssumptions"}</definedName>
    <definedName name="wrn.LoanInformation." hidden="1">{#N/A,#N/A,FALSE,"LoanAssumptions"}</definedName>
    <definedName name="wrn.Long._.Report." localSheetId="73" hidden="1">{#N/A,#N/A,TRUE,"Cover";#N/A,#N/A,TRUE,"Header (ld)";#N/A,#N/A,TRUE,"T&amp;O By Region";#N/A,#N/A,TRUE,"Region Charts ";#N/A,#N/A,TRUE,"T&amp;O London";#N/A,#N/A,TRUE,"AD Report";#N/A,#N/A,TRUE,"Var by OU"}</definedName>
    <definedName name="wrn.Long._.Report." hidden="1">{#N/A,#N/A,TRUE,"Cover";#N/A,#N/A,TRUE,"Header (ld)";#N/A,#N/A,TRUE,"T&amp;O By Region";#N/A,#N/A,TRUE,"Region Charts ";#N/A,#N/A,TRUE,"T&amp;O London";#N/A,#N/A,TRUE,"AD Report";#N/A,#N/A,TRUE,"Var by OU"}</definedName>
    <definedName name="wrn.LONG._.TERM._.INCENTIVE." localSheetId="73" hidden="1">{#N/A,#N/A,FALSE,"Scenario Summary"}</definedName>
    <definedName name="wrn.LONG._.TERM._.INCENTIVE." hidden="1">{#N/A,#N/A,FALSE,"Scenario Summary"}</definedName>
    <definedName name="wrn.LOTAÇÃO._.DE._.PESSOAL." localSheetId="73" hidden="1">{"EVOL LOT PESSOAL",#N/A,FALSE,"EVOLUÇÃO";"MAIO",#N/A,FALSE,"MAIO"}</definedName>
    <definedName name="wrn.LOTAÇÃO._.DE._.PESSOAL." hidden="1">{"EVOL LOT PESSOAL",#N/A,FALSE,"EVOLUÇÃO";"MAIO",#N/A,FALSE,"MAIO"}</definedName>
    <definedName name="wrn.LPNL." localSheetId="73" hidden="1">{"LPNL1",#N/A,FALSE,"EntitiesWithReclasses";"LPNL2",#N/A,FALSE,"EntitiesWithReclasses";"LPNL3",#N/A,FALSE,"EntitiesWithReclasses"}</definedName>
    <definedName name="wrn.LPNL." hidden="1">{"LPNL1",#N/A,FALSE,"EntitiesWithReclasses";"LPNL2",#N/A,FALSE,"EntitiesWithReclasses";"LPNL3",#N/A,FALSE,"EntitiesWithReclasses"}</definedName>
    <definedName name="wrn.m_cash." localSheetId="73" hidden="1">{"cash_marc",#N/A,FALSE,"dec95cr.xls"}</definedName>
    <definedName name="wrn.m_cash." hidden="1">{"cash_marc",#N/A,FALSE,"dec95cr.xls"}</definedName>
    <definedName name="wrn.magilla." localSheetId="73" hidden="1">{"hughes",#N/A,FALSE,"Hughes";"hughes2",#N/A,FALSE,"Hughes (2)";"ray",#N/A,FALSE,"Raytheon";"trw",#N/A,FALSE,"TRW";"texas",#N/A,FALSE,"Texas Inst.";"rockwell",#N/A,FALSE,"Rockwell";"loral",#N/A,FALSE,"Loral";"nothrop",#N/A,FALSE,"Northrop";"boeing",#N/A,FALSE,"Boeing"}</definedName>
    <definedName name="wrn.magilla." hidden="1">{"hughes",#N/A,FALSE,"Hughes";"hughes2",#N/A,FALSE,"Hughes (2)";"ray",#N/A,FALSE,"Raytheon";"trw",#N/A,FALSE,"TRW";"texas",#N/A,FALSE,"Texas Inst.";"rockwell",#N/A,FALSE,"Rockwell";"loral",#N/A,FALSE,"Loral";"nothrop",#N/A,FALSE,"Northrop";"boeing",#N/A,FALSE,"Boeing"}</definedName>
    <definedName name="wrn.main." localSheetId="73" hidden="1">{#N/A,#N/A,FALSE,"Finstmts";#N/A,#N/A,FALSE,"O&amp;M and Cap";#N/A,#N/A,FALSE,"Fuel";#N/A,#N/A,FALSE,"Gen Dat";#N/A,#N/A,FALSE,"Lost Revenue";#N/A,#N/A,FALSE,"Ratios"}</definedName>
    <definedName name="wrn.main." hidden="1">{#N/A,#N/A,FALSE,"Finstmts";#N/A,#N/A,FALSE,"O&amp;M and Cap";#N/A,#N/A,FALSE,"Fuel";#N/A,#N/A,FALSE,"Gen Dat";#N/A,#N/A,FALSE,"Lost Revenue";#N/A,#N/A,FALSE,"Ratios"}</definedName>
    <definedName name="wrn.Main._.Fields." localSheetId="73"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Report._.All._.Sections." localSheetId="73"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ine." localSheetId="73" hidden="1">{"Assumptions",#N/A,TRUE,"Assumptions";"Income",#N/A,TRUE,"Income";"Balance",#N/A,TRUE,"Balance"}</definedName>
    <definedName name="wrn.Maine." hidden="1">{"Assumptions",#N/A,TRUE,"Assumptions";"Income",#N/A,TRUE,"Income";"Balance",#N/A,TRUE,"Balance"}</definedName>
    <definedName name="wrn.Maine2." localSheetId="73"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REPORT." localSheetId="73" hidden="1">{#N/A,#N/A,TRUE,"ALL RIGS (2)";#N/A,#N/A,TRUE,"JACKUPS 2";#N/A,#N/A,TRUE,"SEMIS 2";#N/A,#N/A,TRUE,"LABOUR C 2";#N/A,#N/A,TRUE,"GALAXY 2";#N/A,#N/A,TRUE,"MAGELLAN 2";#N/A,#N/A,TRUE,"MONARCH 2";#N/A,#N/A,TRUE,"MONITOR 2";#N/A,#N/A,TRUE,"BRITANNIA 2";#N/A,#N/A,TRUE,"RIG 135 2";#N/A,#N/A,TRUE,"RIG 140 2";#N/A,#N/A,TRUE,"SKID BASE 2";#N/A,#N/A,TRUE,"ANDREW 2";#N/A,#N/A,TRUE,"AUK 2";#N/A,#N/A,TRUE,"FULMAR 2";#N/A,#N/A,TRUE,"KITTIWAKE 2";#N/A,#N/A,TRUE,"MAGNUS 2";#N/A,#N/A,TRUE,"CLYDE 2";#N/A,#N/A,TRUE,"THISTLE 2";#N/A,#N/A,TRUE,"MILLER 2";#N/A,#N/A,TRUE,"MILLER EQ. 2";#N/A,#N/A,TRUE,"NELSON 2";#N/A,#N/A,TRUE,"NELSON EQ. 2 ";#N/A,#N/A,TRUE,"TIFFANY 2";#N/A,#N/A,TRUE,"TIFFANY EQ. 2";#N/A,#N/A,TRUE,"WS ALL CLIENTS 2"}</definedName>
    <definedName name="wrn.MANAGEMENT._.REPORT." hidden="1">{#N/A,#N/A,TRUE,"ALL RIGS (2)";#N/A,#N/A,TRUE,"JACKUPS 2";#N/A,#N/A,TRUE,"SEMIS 2";#N/A,#N/A,TRUE,"LABOUR C 2";#N/A,#N/A,TRUE,"GALAXY 2";#N/A,#N/A,TRUE,"MAGELLAN 2";#N/A,#N/A,TRUE,"MONARCH 2";#N/A,#N/A,TRUE,"MONITOR 2";#N/A,#N/A,TRUE,"BRITANNIA 2";#N/A,#N/A,TRUE,"RIG 135 2";#N/A,#N/A,TRUE,"RIG 140 2";#N/A,#N/A,TRUE,"SKID BASE 2";#N/A,#N/A,TRUE,"ANDREW 2";#N/A,#N/A,TRUE,"AUK 2";#N/A,#N/A,TRUE,"FULMAR 2";#N/A,#N/A,TRUE,"KITTIWAKE 2";#N/A,#N/A,TRUE,"MAGNUS 2";#N/A,#N/A,TRUE,"CLYDE 2";#N/A,#N/A,TRUE,"THISTLE 2";#N/A,#N/A,TRUE,"MILLER 2";#N/A,#N/A,TRUE,"MILLER EQ. 2";#N/A,#N/A,TRUE,"NELSON 2";#N/A,#N/A,TRUE,"NELSON EQ. 2 ";#N/A,#N/A,TRUE,"TIFFANY 2";#N/A,#N/A,TRUE,"TIFFANY EQ. 2";#N/A,#N/A,TRUE,"WS ALL CLIENTS 2"}</definedName>
    <definedName name="wrn.March._.1996." localSheetId="73" hidden="1">{#N/A,#N/A,FALSE,"Retail Sales Rec Total";#N/A,#N/A,FALSE,"Journal Entries";#N/A,#N/A,FALSE,"Retail Sales Rec-US";#N/A,#N/A,FALSE,"Journal Entries-US";#N/A,#N/A,FALSE,"Retail Sales Rec-CRUZ";#N/A,#N/A,FALSE,"Journal Entries-CRUZ"}</definedName>
    <definedName name="wrn.March._.1996." hidden="1">{#N/A,#N/A,FALSE,"Retail Sales Rec Total";#N/A,#N/A,FALSE,"Journal Entries";#N/A,#N/A,FALSE,"Retail Sales Rec-US";#N/A,#N/A,FALSE,"Journal Entries-US";#N/A,#N/A,FALSE,"Retail Sales Rec-CRUZ";#N/A,#N/A,FALSE,"Journal Entries-CRUZ"}</definedName>
    <definedName name="wrn.March._.Qtr._.1996." localSheetId="73" hidden="1">{#N/A,#N/A,FALSE,"Retail Sales Rec Total";#N/A,#N/A,FALSE,"Journal Entries";#N/A,#N/A,FALSE,"Retail Sales Rec-US";#N/A,#N/A,FALSE,"Journal Entries-US";#N/A,#N/A,FALSE,"Retail Sales Rec-CRUZ";#N/A,#N/A,FALSE,"Journal Entries-CRUZ"}</definedName>
    <definedName name="wrn.March._.Qtr._.1996." hidden="1">{#N/A,#N/A,FALSE,"Retail Sales Rec Total";#N/A,#N/A,FALSE,"Journal Entries";#N/A,#N/A,FALSE,"Retail Sales Rec-US";#N/A,#N/A,FALSE,"Journal Entries-US";#N/A,#N/A,FALSE,"Retail Sales Rec-CRUZ";#N/A,#N/A,FALSE,"Journal Entries-CRUZ"}</definedName>
    <definedName name="wrn.margin._.analisys." localSheetId="73" hidden="1">{"Margin for 1997 static",#N/A,FALSE,"Sheet1";"Margin static per subs",#N/A,FALSE,"Sheet1"}</definedName>
    <definedName name="wrn.margin._.analisys." hidden="1">{"Margin for 1997 static",#N/A,FALSE,"Sheet1";"Margin static per subs",#N/A,FALSE,"Sheet1"}</definedName>
    <definedName name="wrn.Marketing." localSheetId="73" hidden="1">{#N/A,#N/A,FALSE,"2Assumptions";#N/A,#N/A,FALSE,"3Cash Flow";#N/A,#N/A,FALSE,"I&amp;E";#N/A,#N/A,FALSE,"I&amp;E (2)";#N/A,#N/A,FALSE,"10Vacancy Matrix";#N/A,#N/A,FALSE,"11Expiration Schedule"}</definedName>
    <definedName name="wrn.Marketing." hidden="1">{#N/A,#N/A,FALSE,"2Assumptions";#N/A,#N/A,FALSE,"3Cash Flow";#N/A,#N/A,FALSE,"I&amp;E";#N/A,#N/A,FALSE,"I&amp;E (2)";#N/A,#N/A,FALSE,"10Vacancy Matrix";#N/A,#N/A,FALSE,"11Expiration Schedule"}</definedName>
    <definedName name="wrn.Marketing._.Fiscal._.Years." localSheetId="73" hidden="1">{"Jan thru June 1998",#N/A,FALSE,"Marketing ";"fiscal 1999",#N/A,FALSE,"Marketing ";"fiscal 2000",#N/A,FALSE,"Marketing "}</definedName>
    <definedName name="wrn.Marketing._.Fiscal._.Years." hidden="1">{"Jan thru June 1998",#N/A,FALSE,"Marketing ";"fiscal 1999",#N/A,FALSE,"Marketing ";"fiscal 2000",#N/A,FALSE,"Marketing "}</definedName>
    <definedName name="wrn.Marketing._.Salary._.Detail._.Only." localSheetId="73" hidden="1">{"headcount for Marketing calendar 98",#N/A,FALSE,"Area";"headcount for Marketing for fiscal 1999",#N/A,FALSE,"Area";"headcount for Marketing for Fiscal 2000",#N/A,FALSE,"Area"}</definedName>
    <definedName name="wrn.Marketing._.Salary._.Detail._.Only." hidden="1">{"headcount for Marketing calendar 98",#N/A,FALSE,"Area";"headcount for Marketing for fiscal 1999",#N/A,FALSE,"Area";"headcount for Marketing for Fiscal 2000",#N/A,FALSE,"Area"}</definedName>
    <definedName name="wrn.MARKETING._.SUMMARY." localSheetId="73" hidden="1">{"Marketing Summary",#N/A,FALSE,"Marketing Spending"}</definedName>
    <definedName name="wrn.MARKETING._.SUMMARY." hidden="1">{"Marketing Summary",#N/A,FALSE,"Marketing Spending"}</definedName>
    <definedName name="wrn.Massimo."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ter." localSheetId="73" hidden="1">{#N/A,#N/A,FALSE,"SUMMARY";#N/A,#N/A,FALSE,"mcsh";#N/A,#N/A,FALSE,"vol&amp;rev";#N/A,#N/A,FALSE,"wkgcap";#N/A,#N/A,FALSE,"DEPR&amp;DT";#N/A,#N/A,FALSE,"ASSETS";#N/A,#N/A,FALSE,"NI&amp;OTH&amp;DIV";#N/A,#N/A,FALSE,"CASHFLOW";#N/A,#N/A,FALSE,"CAPEMPL";#N/A,#N/A,FALSE,"ROCE"}</definedName>
    <definedName name="wrn.master." hidden="1">{#N/A,#N/A,FALSE,"SUMMARY";#N/A,#N/A,FALSE,"mcsh";#N/A,#N/A,FALSE,"vol&amp;rev";#N/A,#N/A,FALSE,"wkgcap";#N/A,#N/A,FALSE,"DEPR&amp;DT";#N/A,#N/A,FALSE,"ASSETS";#N/A,#N/A,FALSE,"NI&amp;OTH&amp;DIV";#N/A,#N/A,FALSE,"CASHFLOW";#N/A,#N/A,FALSE,"CAPEMPL";#N/A,#N/A,FALSE,"ROCE"}</definedName>
    <definedName name="wrn.May._.1996." localSheetId="73" hidden="1">{"May 1996",#N/A,FALSE,"Retail Sales Rec Total";"May 1996",#N/A,FALSE,"Journal Entries";"May 1996",#N/A,FALSE,"Retail Sales Rec-US";"May 1996",#N/A,FALSE,"Journal Entries-US";"May 1996",#N/A,FALSE,"Retail Sales Rec-CRUZ";"May 1996",#N/A,FALSE,"Journal Entries-CRUZ"}</definedName>
    <definedName name="wrn.May._.1996." hidden="1">{"May 1996",#N/A,FALSE,"Retail Sales Rec Total";"May 1996",#N/A,FALSE,"Journal Entries";"May 1996",#N/A,FALSE,"Retail Sales Rec-US";"May 1996",#N/A,FALSE,"Journal Entries-US";"May 1996",#N/A,FALSE,"Retail Sales Rec-CRUZ";"May 1996",#N/A,FALSE,"Journal Entries-CRUZ"}</definedName>
    <definedName name="wrn.May._.1996._.YTD." localSheetId="73" hidden="1">{"May 1996",#N/A,FALSE,"Retail Sales Rec YTD";"May 1996 YTD",#N/A,FALSE,"Journal Entries";"May 1996 YTD",#N/A,FALSE,"Journal Entries-US";"May 1996 YTD",#N/A,FALSE,"Journal Entries-CRUZ"}</definedName>
    <definedName name="wrn.May._.1996._.YTD." hidden="1">{"May 1996",#N/A,FALSE,"Retail Sales Rec YTD";"May 1996 YTD",#N/A,FALSE,"Journal Entries";"May 1996 YTD",#N/A,FALSE,"Journal Entries-US";"May 1996 YTD",#N/A,FALSE,"Journal Entries-CRUZ"}</definedName>
    <definedName name="wrn.MBRS." localSheetId="73" hidden="1">{#N/A,#N/A,FALSE,"MBR PCS";#N/A,#N/A,FALSE,"MBR CIG";#N/A,#N/A,FALSE,"MBR iDEN";#N/A,#N/A,FALSE,"MBR_FWT";#N/A,#N/A,FALSE,"MBR TOTAL"}</definedName>
    <definedName name="wrn.MBRS." hidden="1">{#N/A,#N/A,FALSE,"MBR PCS";#N/A,#N/A,FALSE,"MBR CIG";#N/A,#N/A,FALSE,"MBR iDEN";#N/A,#N/A,FALSE,"MBR_FWT";#N/A,#N/A,FALSE,"MBR TOTAL"}</definedName>
    <definedName name="wrn.MBRS._1" localSheetId="73" hidden="1">{#N/A,#N/A,FALSE,"MBR PCS";#N/A,#N/A,FALSE,"MBR CIG";#N/A,#N/A,FALSE,"MBR iDEN";#N/A,#N/A,FALSE,"MBR_FWT";#N/A,#N/A,FALSE,"MBR TOTAL"}</definedName>
    <definedName name="wrn.MBRS._1" hidden="1">{#N/A,#N/A,FALSE,"MBR PCS";#N/A,#N/A,FALSE,"MBR CIG";#N/A,#N/A,FALSE,"MBR iDEN";#N/A,#N/A,FALSE,"MBR_FWT";#N/A,#N/A,FALSE,"MBR TOTAL"}</definedName>
    <definedName name="wrn.MBRS._2" localSheetId="73" hidden="1">{#N/A,#N/A,FALSE,"MBR PCS";#N/A,#N/A,FALSE,"MBR CIG";#N/A,#N/A,FALSE,"MBR iDEN";#N/A,#N/A,FALSE,"MBR_FWT";#N/A,#N/A,FALSE,"MBR TOTAL"}</definedName>
    <definedName name="wrn.MBRS._2" hidden="1">{#N/A,#N/A,FALSE,"MBR PCS";#N/A,#N/A,FALSE,"MBR CIG";#N/A,#N/A,FALSE,"MBR iDEN";#N/A,#N/A,FALSE,"MBR_FWT";#N/A,#N/A,FALSE,"MBR TOTAL"}</definedName>
    <definedName name="wrn.MBRS._3" localSheetId="73" hidden="1">{#N/A,#N/A,FALSE,"MBR PCS";#N/A,#N/A,FALSE,"MBR CIG";#N/A,#N/A,FALSE,"MBR iDEN";#N/A,#N/A,FALSE,"MBR_FWT";#N/A,#N/A,FALSE,"MBR TOTAL"}</definedName>
    <definedName name="wrn.MBRS._3" hidden="1">{#N/A,#N/A,FALSE,"MBR PCS";#N/A,#N/A,FALSE,"MBR CIG";#N/A,#N/A,FALSE,"MBR iDEN";#N/A,#N/A,FALSE,"MBR_FWT";#N/A,#N/A,FALSE,"MBR TOTAL"}</definedName>
    <definedName name="wrn.MBRS._4" localSheetId="73" hidden="1">{#N/A,#N/A,FALSE,"MBR PCS";#N/A,#N/A,FALSE,"MBR CIG";#N/A,#N/A,FALSE,"MBR iDEN";#N/A,#N/A,FALSE,"MBR_FWT";#N/A,#N/A,FALSE,"MBR TOTAL"}</definedName>
    <definedName name="wrn.MBRS._4" hidden="1">{#N/A,#N/A,FALSE,"MBR PCS";#N/A,#N/A,FALSE,"MBR CIG";#N/A,#N/A,FALSE,"MBR iDEN";#N/A,#N/A,FALSE,"MBR_FWT";#N/A,#N/A,FALSE,"MBR TOTAL"}</definedName>
    <definedName name="wrn.MBRS._5" localSheetId="73" hidden="1">{#N/A,#N/A,FALSE,"MBR PCS";#N/A,#N/A,FALSE,"MBR CIG";#N/A,#N/A,FALSE,"MBR iDEN";#N/A,#N/A,FALSE,"MBR_FWT";#N/A,#N/A,FALSE,"MBR TOTAL"}</definedName>
    <definedName name="wrn.MBRS._5" hidden="1">{#N/A,#N/A,FALSE,"MBR PCS";#N/A,#N/A,FALSE,"MBR CIG";#N/A,#N/A,FALSE,"MBR iDEN";#N/A,#N/A,FALSE,"MBR_FWT";#N/A,#N/A,FALSE,"MBR TOTAL"}</definedName>
    <definedName name="wrn.MD._.Mensual." localSheetId="73" hidden="1">{"Others",#N/A,TRUE,"OTHERS";"Análisis Ingresos por Familia","HojaI",TRUE,"MDFeb97";"Análisis Ingresos por Marca","HojaII",TRUE,"MDFeb97";"Costos y Desvíos por Marca","HojaIII",TRUE,"MDFeb97";"Control de Costos","HojaIV",TRUE,"MDFeb97"}</definedName>
    <definedName name="wrn.MD._.Mensual." hidden="1">{"Others",#N/A,TRUE,"OTHERS";"Análisis Ingresos por Familia","HojaI",TRUE,"MDFeb97";"Análisis Ingresos por Marca","HojaII",TRUE,"MDFeb97";"Costos y Desvíos por Marca","HojaIII",TRUE,"MDFeb97";"Control de Costos","HojaIV",TRUE,"MDFeb97"}</definedName>
    <definedName name="wrn.MDB._.ALL._.SCHEDULES." localSheetId="73" hidden="1">{"MDB BUDGET ASUMPTIONS",#N/A,FALSE,"MDB 97";"MDB MAJOR EXPENDITURES",#N/A,FALSE,"MDB 97";"SCH100 MDB1",#N/A,FALSE,"MDB 97";"SCH 100 MDB2",#N/A,FALSE,"MDB 97"}</definedName>
    <definedName name="wrn.MDB._.ALL._.SCHEDULES." hidden="1">{"MDB BUDGET ASUMPTIONS",#N/A,FALSE,"MDB 97";"MDB MAJOR EXPENDITURES",#N/A,FALSE,"MDB 97";"SCH100 MDB1",#N/A,FALSE,"MDB 97";"SCH 100 MDB2",#N/A,FALSE,"MDB 97"}</definedName>
    <definedName name="wrn.MDS._.ALL._.SCHEDULES." localSheetId="73" hidden="1">{"MDS BUDGET ASSUMPTIONS",#N/A,FALSE,"MDS 97";"MDS MAJOR EXP",#N/A,FALSE,"MDS 97";"SCH100 MDS",#N/A,FALSE,"MDS 97"}</definedName>
    <definedName name="wrn.MDS._.ALL._.SCHEDULES." hidden="1">{"MDS BUDGET ASSUMPTIONS",#N/A,FALSE,"MDS 97";"MDS MAJOR EXP",#N/A,FALSE,"MDS 97";"SCH100 MDS",#N/A,FALSE,"MDS 97"}</definedName>
    <definedName name="WRN.MDT._.ALL._.SCHEDULE" localSheetId="73" hidden="1">{"BUDGET ASSUMPTIONS",#N/A,FALSE,"MDT 97";"MAJOR EXPENDITURES",#N/A,FALSE,"MDT 97";"SCH100 MDT1",#N/A,FALSE,"MDT 97";"SCH100 MDT2",#N/A,FALSE,"MDT 97"}</definedName>
    <definedName name="WRN.MDT._.ALL._.SCHEDULE" hidden="1">{"BUDGET ASSUMPTIONS",#N/A,FALSE,"MDT 97";"MAJOR EXPENDITURES",#N/A,FALSE,"MDT 97";"SCH100 MDT1",#N/A,FALSE,"MDT 97";"SCH100 MDT2",#N/A,FALSE,"MDT 97"}</definedName>
    <definedName name="wrn.MDT._.ALL._.SCHEDULES." localSheetId="73" hidden="1">{"BUDGET ASSUMPTIONS",#N/A,FALSE,"MDT 97";"MAJOR EXPENDITURES",#N/A,FALSE,"MDT 97";"SCH100 MDT1",#N/A,FALSE,"MDT 97";"SCH100 MDT2",#N/A,FALSE,"MDT 97"}</definedName>
    <definedName name="wrn.MDT._.ALL._.SCHEDULES." hidden="1">{"BUDGET ASSUMPTIONS",#N/A,FALSE,"MDT 97";"MAJOR EXPENDITURES",#N/A,FALSE,"MDT 97";"SCH100 MDT1",#N/A,FALSE,"MDT 97";"SCH100 MDT2",#N/A,FALSE,"MDT 97"}</definedName>
    <definedName name="wrn.member." localSheetId="73" hidden="1">{"firs",#N/A,FALSE,"Sheet1";"second",#N/A,FALSE,"Sheet1"}</definedName>
    <definedName name="wrn.member." hidden="1">{"firs",#N/A,FALSE,"Sheet1";"second",#N/A,FALSE,"Sheet1"}</definedName>
    <definedName name="wrn.memo." localSheetId="73" hidden="1">{#N/A,#N/A,TRUE,"financial";#N/A,#N/A,TRUE,"plants"}</definedName>
    <definedName name="wrn.memo." hidden="1">{#N/A,#N/A,TRUE,"financial";#N/A,#N/A,TRUE,"plants"}</definedName>
    <definedName name="wrn.Memoria97." localSheetId="73"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ria97." hidden="1">{#N/A,#N/A,FALSE,"Inmovilizado material";#N/A,#N/A,FALSE,"Inmovilizado inmaterial ";#N/A,#N/A,FALSE,"Participaciones";#N/A,#N/A,FALSE,"Fondo Comercio";#N/A,#N/A,FALSE,"Cilentes y deudores emp. grupo";#N/A,#N/A,FALSE,"Fondos Própios";#N/A,#N/A,FALSE,"Movimiento Reservas";#N/A,#N/A,FALSE,"Socios Externos";#N/A,#N/A,FALSE,"Socios Externos Movimiento";#N/A,#N/A,FALSE,"Obligaciones Saldos";#N/A,#N/A,FALSE,"Ingresos y Gtos Extras";#N/A,#N/A,FALSE,"Gtos e Ingr empresas grupo"}</definedName>
    <definedName name="wrn.MEMOTESA." localSheetId="73"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MOTESA." hidden="1">{#N/A,#N/A,FALSE,"Personal y Lineas";#N/A,#N/A,FALSE,"Inmovilizado material";#N/A,#N/A,FALSE,"Inmovilizado inmaterial ";#N/A,#N/A,FALSE,"Instalaciones Telefónicas";#N/A,#N/A,FALSE,"Coeficientes amortización";#N/A,#N/A,FALSE,"Elementos amortizados";#N/A,#N/A,FALSE,"Cotizaciones";#N/A,#N/A,FALSE,"Participaciones";#N/A,#N/A,FALSE,"Venta Participaciones";#N/A,#N/A,FALSE,"Fondo Comercio";#N/A,#N/A,FALSE,"Gtos Distribuir";#N/A,#N/A,FALSE,"Dif. Cambio";#N/A,#N/A,FALSE,"Cilentes y deudores emp. grupo";#N/A,#N/A,FALSE,"Clientes";#N/A,#N/A,FALSE,"Fondos Própios";#N/A,#N/A,FALSE,"Movimiento Reservas";#N/A,#N/A,FALSE,"Socios Externos";#N/A,#N/A,FALSE,"Socios Externos Movimiento";#N/A,#N/A,FALSE,"Ingresos Distribuir Saldo";#N/A,#N/A,FALSE,"Prov. Riesgos y Gastos Movimien";#N/A,#N/A,FALSE,"Obligaciones Movimiento";#N/A,#N/A,FALSE,"Obligaciones Saldos";#N/A,#N/A,FALSE,"Coste Financiero";#N/A,#N/A,FALSE,"Préstamos Formato TESA";#N/A,#N/A,FALSE,"Prestamos Vencimientos";#N/A,#N/A,FALSE,"Admones. Pcas.";#N/A,#N/A,FALSE,"Ingresos y Gtos Extras";#N/A,#N/A,FALSE,"Gtos e Ingr empresas grupo";#N/A,#N/A,FALSE,"Acreedores diversos"}</definedName>
    <definedName name="wrn.MENSUAL." localSheetId="73" hidden="1">{#N/A,#N/A,FALSE,"LLAVE";#N/A,#N/A,FALSE,"EERR";#N/A,#N/A,FALSE,"ESP";#N/A,#N/A,FALSE,"EOAF";#N/A,#N/A,FALSE,"CASH";#N/A,#N/A,FALSE,"FINANZAS";#N/A,#N/A,FALSE,"DEUDA";#N/A,#N/A,FALSE,"INVERSION";#N/A,#N/A,FALSE,"PERSONAL"}</definedName>
    <definedName name="wrn.MENSUAL." hidden="1">{#N/A,#N/A,FALSE,"LLAVE";#N/A,#N/A,FALSE,"EERR";#N/A,#N/A,FALSE,"ESP";#N/A,#N/A,FALSE,"EOAF";#N/A,#N/A,FALSE,"CASH";#N/A,#N/A,FALSE,"FINANZAS";#N/A,#N/A,FALSE,"DEUDA";#N/A,#N/A,FALSE,"INVERSION";#N/A,#N/A,FALSE,"PERSONAL"}</definedName>
    <definedName name="wrn.merge." localSheetId="73" hidden="1">{#N/A,#N/A,FALSE,"IPO";#N/A,#N/A,FALSE,"DCF";#N/A,#N/A,FALSE,"LBO";#N/A,#N/A,FALSE,"MULT_VAL";#N/A,#N/A,FALSE,"Status Quo";#N/A,#N/A,FALSE,"Recap"}</definedName>
    <definedName name="wrn.merge." hidden="1">{#N/A,#N/A,FALSE,"IPO";#N/A,#N/A,FALSE,"DCF";#N/A,#N/A,FALSE,"LBO";#N/A,#N/A,FALSE,"MULT_VAL";#N/A,#N/A,FALSE,"Status Quo";#N/A,#N/A,FALSE,"Recap"}</definedName>
    <definedName name="wrn.merger." localSheetId="73" hidden="1">{"inputs",#N/A,FALSE,"Inputs";"stock",#N/A,FALSE,"Stock_pur";"pool",#N/A,FALSE,"Pooling";"debt",#N/A,FALSE,"Debt_pur";"blend",#N/A,FALSE,"50_50"}</definedName>
    <definedName name="wrn.merger." hidden="1">{"inputs",#N/A,FALSE,"Inputs";"stock",#N/A,FALSE,"Stock_pur";"pool",#N/A,FALSE,"Pooling";"debt",#N/A,FALSE,"Debt_pur";"blend",#N/A,FALSE,"50_50"}</definedName>
    <definedName name="wrn.MergerModel." localSheetId="73" hidden="1">{"Deal",#N/A,FALSE,"Deal";"acquiror",#N/A,FALSE,"Acquiror";"Target",#N/A,FALSE,"Target"}</definedName>
    <definedName name="wrn.MergerModel." hidden="1">{"Deal",#N/A,FALSE,"Deal";"acquiror",#N/A,FALSE,"Acquiror";"Target",#N/A,FALSE,"Target"}</definedName>
    <definedName name="wrn.MFG._.Monthly._.Views." localSheetId="73" hidden="1">{"MFG Monthly View",#N/A,FALSE,"Mfgs. Only";"400 Monthly View",#N/A,FALSE,"400";"410 Monthly View",#N/A,FALSE,"410";"420 Monthly View",#N/A,FALSE,"420";"435 Monthly View",#N/A,FALSE,"430";"435 Monthly View",#N/A,FALSE,"435"}</definedName>
    <definedName name="wrn.MFG._.Monthly._.Views." hidden="1">{"MFG Monthly View",#N/A,FALSE,"Mfgs. Only";"400 Monthly View",#N/A,FALSE,"400";"410 Monthly View",#N/A,FALSE,"410";"420 Monthly View",#N/A,FALSE,"420";"435 Monthly View",#N/A,FALSE,"430";"435 Monthly View",#N/A,FALSE,"435"}</definedName>
    <definedName name="wrn.MFG._.Qrtly._.Views." localSheetId="73" hidden="1">{"MFG Qrtly View pg1",#N/A,FALSE,"Mfgs. Only";"MFG Qrtly View Pg2",#N/A,FALSE,"Mfgs. Only";"MFG Qrtly View pg3",#N/A,FALSE,"Mfgs. Only";"400 Qrtly View",#N/A,FALSE,"400";"410 Qrtly View",#N/A,FALSE,"410";"420 Qrtly View",#N/A,FALSE,"420";"430 Qrtly View",#N/A,FALSE,"430";"435 Qrtly View",#N/A,FALSE,"435"}</definedName>
    <definedName name="wrn.MFG._.Qrtly._.Views." hidden="1">{"MFG Qrtly View pg1",#N/A,FALSE,"Mfgs. Only";"MFG Qrtly View Pg2",#N/A,FALSE,"Mfgs. Only";"MFG Qrtly View pg3",#N/A,FALSE,"Mfgs. Only";"400 Qrtly View",#N/A,FALSE,"400";"410 Qrtly View",#N/A,FALSE,"410";"420 Qrtly View",#N/A,FALSE,"420";"430 Qrtly View",#N/A,FALSE,"430";"435 Qrtly View",#N/A,FALSE,"435"}</definedName>
    <definedName name="wrn.MFS._.BOS."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1"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1"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2"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2"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3"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4" localSheetId="73"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FS._.BOS.4" hidden="1">{#N/A,#N/A,FALSE,"Table of Contents-E";#N/A,#N/A,FALSE,"Management's Discussion";#N/A,#N/A,FALSE,"Revenue and Expense Summary";#N/A,#N/A,FALSE,"Growth Statistics";#N/A,#N/A,FALSE,"Statement of Income";#N/A,#N/A,FALSE,"Prod Line Anal-Actual";#N/A,#N/A,FALSE,"EPOGEN® Sales &amp; Graphs";#N/A,#N/A,FALSE,"NEUPOGEN® U.S. Sales &amp; Graphs";#N/A,#N/A,FALSE,"NEUPOGEN® Intl Sales &amp; Graphs";#N/A,#N/A,FALSE,"Product Sales Detail";#N/A,#N/A,FALSE,"Production Cost per Gram";#N/A,#N/A,FALSE,"R &amp; D Expenses &amp; Graphs";#N/A,#N/A,FALSE,"M &amp; S Expenses &amp; Graphs";#N/A,#N/A,FALSE,"G &amp; A Expenses &amp; Graphs";#N/A,#N/A,FALSE,"Geog P&amp;L";#N/A,#N/A,FALSE,"EUROPE";#N/A,#N/A,FALSE,"EUR BY COUNTRY ";#N/A,#N/A,FALSE,"Asia Pacific ";#N/A,#N/A,FALSE,"Other Rev/Exp";#N/A,#N/A,FALSE,"Equity in Affiliates";#N/A,#N/A,FALSE,"BS 1996";#N/A,#N/A,FALSE,"CF 1996";#N/A,#N/A,FALSE,"Treasury Sched";#N/A,#N/A,FALSE,"FX Summary";#N/A,#N/A,FALSE,"Headcount-E";#N/A,#N/A,FALSE,"Capital";#N/A,#N/A,FALSE,"LEGAL"}</definedName>
    <definedName name="wrn.MHHD." localSheetId="73"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HD." hidden="1">{#N/A,#N/A,FALSE,"MHHD_98LROP PL";#N/A,#N/A,FALSE,"MHHD_98LROP Sales";#N/A,#N/A,FALSE,"MHHD Launches";#N/A,#N/A,FALSE,"Zocor";#N/A,#N/A,FALSE,"Cozaar i";#N/A,#N/A,FALSE,"Cozaar ii";#N/A,#N/A,FALSE,"Fosamax";#N/A,#N/A,FALSE,"Proscar";#N/A,#N/A,FALSE,"Crixivan";#N/A,#N/A,FALSE,"Stocrin";#N/A,#N/A,FALSE,"Singulair";#N/A,#N/A,FALSE,"Aggrastat";#N/A,#N/A,FALSE,"Maxalt";#N/A,#N/A,FALSE,"Propecia";#N/A,#N/A,FALSE,"MHHD Product_P+L (1)";#N/A,#N/A,FALSE,"MHHD Product_P+L (2)";#N/A,#N/A,FALSE,"MHHD LROP Expense_Growth1";#N/A,#N/A,FALSE,"MHHD LROP Expense_Growth1 (2)";#N/A,#N/A,FALSE,"Risks &amp; Opport.";#N/A,#N/A,FALSE,"MHHD LROP Headcount";#N/A,#N/A,FALSE,"LROP 98Capital"}</definedName>
    <definedName name="wrn.mhpall." localSheetId="73" hidden="1">{"mhpcash",#N/A,FALSE,"MHPNEWX";"mhpinc",#N/A,FALSE,"MHPNEWX";"mhptax",#N/A,FALSE,"MHPNEWX";"mhpbroad",#N/A,FALSE,"MHPNEWX";"mhpeduc",#N/A,FALSE,"MHPNEWX";"mhpfin",#N/A,FALSE,"MHPNEWX";"mhpinfo",#N/A,FALSE,"MHPNEWX"}</definedName>
    <definedName name="wrn.mhpall." hidden="1">{"mhpcash",#N/A,FALSE,"MHPNEWX";"mhpinc",#N/A,FALSE,"MHPNEWX";"mhptax",#N/A,FALSE,"MHPNEWX";"mhpbroad",#N/A,FALSE,"MHPNEWX";"mhpeduc",#N/A,FALSE,"MHPNEWX";"mhpfin",#N/A,FALSE,"MHPNEWX";"mhpinfo",#N/A,FALSE,"MHPNEWX"}</definedName>
    <definedName name="wrn.MI._.BANCO." localSheetId="73" hidden="1">{#N/A,#N/A,FALSE,"1";#N/A,#N/A,FALSE,"1a 1b";#N/A,#N/A,FALSE,"2";#N/A,#N/A,FALSE,"3";#N/A,#N/A,FALSE,"4";#N/A,#N/A,FALSE,"5";#N/A,#N/A,FALSE,"5a 5b"}</definedName>
    <definedName name="wrn.MI._.BANCO." hidden="1">{#N/A,#N/A,FALSE,"1";#N/A,#N/A,FALSE,"1a 1b";#N/A,#N/A,FALSE,"2";#N/A,#N/A,FALSE,"3";#N/A,#N/A,FALSE,"4";#N/A,#N/A,FALSE,"5";#N/A,#N/A,FALSE,"5a 5b"}</definedName>
    <definedName name="wrn.MOBA._.Results." localSheetId="73"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BA._.Results." hidden="1">{"Summary",#N/A,TRUE,"SUMMARY";"Market View",#N/A,TRUE,"MARKET";"Statistical Summary",#N/A,TRUE,"statistics";"Financial Ratios",#N/A,TRUE,"Ratios";"MacroMicro Assumptions",#N/A,TRUE,"MacroMicro";"Tariffs",#N/A,TRUE,"TARIFFS";"Net Present Valuation",#N/A,TRUE,"NPV";"Profit and Loss",#N/A,TRUE,"P&amp;L";"Balance Sheet",#N/A,TRUE,"BALANCE";"FCF",#N/A,TRUE,"FCF";"Flow of Funds",#N/A,TRUE,"Flow of Funds";"Finance",#N/A,TRUE,"Finance";"Valuation",#N/A,TRUE,"Value"}</definedName>
    <definedName name="wrn.model." localSheetId="73" hidden="1">{"page1",#N/A,FALSE,"GIRLBO";"page2",#N/A,FALSE,"GIRLBO";"page3",#N/A,FALSE,"GIRLBO";"page4",#N/A,FALSE,"GIRLBO";"page5",#N/A,FALSE,"GIRLBO"}</definedName>
    <definedName name="wrn.model." hidden="1">{"page1",#N/A,FALSE,"GIRLBO";"page2",#N/A,FALSE,"GIRLBO";"page3",#N/A,FALSE,"GIRLBO";"page4",#N/A,FALSE,"GIRLBO";"page5",#N/A,FALSE,"GIRLBO"}</definedName>
    <definedName name="wrn.model._.all._.pages." localSheetId="73" hidden="1">{#N/A,#N/A,FALSE,"Major Assumptions";#N/A,#N/A,FALSE,"Input";#N/A,#N/A,FALSE,"PPA comparison";#N/A,#N/A,FALSE,"steam-fuel comparison";#N/A,#N/A,FALSE,"kaiser assumptions";#N/A,#N/A,FALSE,"1999 forecast";#N/A,#N/A,FALSE,"Output";#N/A,#N/A,FALSE,"Rev sch based on inputs";#N/A,#N/A,FALSE,"debt";#N/A,#N/A,FALSE,"B. tip fuel";#N/A,#N/A,FALSE,"Coverage Ratio";#N/A,#N/A,FALSE,"99 cashflow"}</definedName>
    <definedName name="wrn.model._.all._.pages." hidden="1">{#N/A,#N/A,FALSE,"Major Assumptions";#N/A,#N/A,FALSE,"Input";#N/A,#N/A,FALSE,"PPA comparison";#N/A,#N/A,FALSE,"steam-fuel comparison";#N/A,#N/A,FALSE,"kaiser assumptions";#N/A,#N/A,FALSE,"1999 forecast";#N/A,#N/A,FALSE,"Output";#N/A,#N/A,FALSE,"Rev sch based on inputs";#N/A,#N/A,FALSE,"debt";#N/A,#N/A,FALSE,"B. tip fuel";#N/A,#N/A,FALSE,"Coverage Ratio";#N/A,#N/A,FALSE,"99 cashflow"}</definedName>
    <definedName name="wrn.Model._.Level._.3." localSheetId="73" hidden="1">{"Income (All hidden)",#N/A,FALSE,"Income";"EPS (All Hidden)",#N/A,FALSE,"EPS";"EPS (All Hidden)",#N/A,FALSE,"CashFlow";"Quarterly (Last, Current and Next)",#N/A,FALSE,"Quarterly"}</definedName>
    <definedName name="wrn.Model._.Level._.3." hidden="1">{"Income (All hidden)",#N/A,FALSE,"Income";"EPS (All Hidden)",#N/A,FALSE,"EPS";"EPS (All Hidden)",#N/A,FALSE,"CashFlow";"Quarterly (Last, Current and Next)",#N/A,FALSE,"Quarterly"}</definedName>
    <definedName name="wrn.Model._.Level._.3._1" localSheetId="73" hidden="1">{"Income (All hidden)",#N/A,FALSE,"Income";"EPS (All Hidden)",#N/A,FALSE,"EPS";"EPS (All Hidden)",#N/A,FALSE,"CashFlow";"Quarterly (Last, Current and Next)",#N/A,FALSE,"Quarterly"}</definedName>
    <definedName name="wrn.Model._.Level._.3._1" hidden="1">{"Income (All hidden)",#N/A,FALSE,"Income";"EPS (All Hidden)",#N/A,FALSE,"EPS";"EPS (All Hidden)",#N/A,FALSE,"CashFlow";"Quarterly (Last, Current and Next)",#N/A,FALSE,"Quarterly"}</definedName>
    <definedName name="wrn.Model._.Level._.3._2" localSheetId="73" hidden="1">{"Income (All hidden)",#N/A,FALSE,"Income";"EPS (All Hidden)",#N/A,FALSE,"EPS";"EPS (All Hidden)",#N/A,FALSE,"CashFlow";"Quarterly (Last, Current and Next)",#N/A,FALSE,"Quarterly"}</definedName>
    <definedName name="wrn.Model._.Level._.3._2" hidden="1">{"Income (All hidden)",#N/A,FALSE,"Income";"EPS (All Hidden)",#N/A,FALSE,"EPS";"EPS (All Hidden)",#N/A,FALSE,"CashFlow";"Quarterly (Last, Current and Next)",#N/A,FALSE,"Quarterly"}</definedName>
    <definedName name="wrn.Model._.Level._.3._3" localSheetId="73" hidden="1">{"Income (All hidden)",#N/A,FALSE,"Income";"EPS (All Hidden)",#N/A,FALSE,"EPS";"EPS (All Hidden)",#N/A,FALSE,"CashFlow";"Quarterly (Last, Current and Next)",#N/A,FALSE,"Quarterly"}</definedName>
    <definedName name="wrn.Model._.Level._.3._3" hidden="1">{"Income (All hidden)",#N/A,FALSE,"Income";"EPS (All Hidden)",#N/A,FALSE,"EPS";"EPS (All Hidden)",#N/A,FALSE,"CashFlow";"Quarterly (Last, Current and Next)",#N/A,FALSE,"Quarterly"}</definedName>
    <definedName name="wrn.Model._.Level._.3._4" localSheetId="73" hidden="1">{"Income (All hidden)",#N/A,FALSE,"Income";"EPS (All Hidden)",#N/A,FALSE,"EPS";"EPS (All Hidden)",#N/A,FALSE,"CashFlow";"Quarterly (Last, Current and Next)",#N/A,FALSE,"Quarterly"}</definedName>
    <definedName name="wrn.Model._.Level._.3._4" hidden="1">{"Income (All hidden)",#N/A,FALSE,"Income";"EPS (All Hidden)",#N/A,FALSE,"EPS";"EPS (All Hidden)",#N/A,FALSE,"CashFlow";"Quarterly (Last, Current and Next)",#N/A,FALSE,"Quarterly"}</definedName>
    <definedName name="wrn.Model._.Level._.3._5" localSheetId="73" hidden="1">{"Income (All hidden)",#N/A,FALSE,"Income";"EPS (All Hidden)",#N/A,FALSE,"EPS";"EPS (All Hidden)",#N/A,FALSE,"CashFlow";"Quarterly (Last, Current and Next)",#N/A,FALSE,"Quarterly"}</definedName>
    <definedName name="wrn.Model._.Level._.3._5" hidden="1">{"Income (All hidden)",#N/A,FALSE,"Income";"EPS (All Hidden)",#N/A,FALSE,"EPS";"EPS (All Hidden)",#N/A,FALSE,"CashFlow";"Quarterly (Last, Current and Next)",#N/A,FALSE,"Quarterly"}</definedName>
    <definedName name="wrn.Model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odel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wrn.Models." localSheetId="73"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MOJAVEINC." localSheetId="73" hidden="1">{"MOJAVEINC",#N/A,FALSE,"NAVYI"}</definedName>
    <definedName name="wrn.MOJAVEINC." hidden="1">{"MOJAVEINC",#N/A,FALSE,"NAVYI"}</definedName>
    <definedName name="wrn.Monotherapy." localSheetId="73" hidden="1">{"mono",#N/A,FALSE,"Mono-therapy"}</definedName>
    <definedName name="wrn.Monotherapy." hidden="1">{"mono",#N/A,FALSE,"Mono-therapy"}</definedName>
    <definedName name="wrn.Month." localSheetId="73" hidden="1">{#N/A,#N/A,FALSE,"Comp Balance";#N/A,#N/A,FALSE,"Sum Balance ";#N/A,#N/A,FALSE,"Balance Trend";#N/A,#N/A,FALSE,"Comp PL";#N/A,#N/A,FALSE,"PL";#N/A,#N/A,FALSE,"Sum PL";#N/A,#N/A,FALSE,"PL Trend";#N/A,#N/A,FALSE,"Change"}</definedName>
    <definedName name="wrn.Month." hidden="1">{#N/A,#N/A,FALSE,"Comp Balance";#N/A,#N/A,FALSE,"Sum Balance ";#N/A,#N/A,FALSE,"Balance Trend";#N/A,#N/A,FALSE,"Comp PL";#N/A,#N/A,FALSE,"PL";#N/A,#N/A,FALSE,"Sum PL";#N/A,#N/A,FALSE,"PL Trend";#N/A,#N/A,FALSE,"Change"}</definedName>
    <definedName name="wrn.month._.ender." localSheetId="73" hidden="1">{#N/A,#N/A,TRUE,"Index";#N/A,#N/A,TRUE,"Financials";#N/A,#N/A,TRUE,"Sales &amp; Acct Mngmnt";#N/A,#N/A,TRUE,"Eng Org.";#N/A,#N/A,TRUE,"Admin Budget";#N/A,#N/A,TRUE,"DDPP 30-20 ";#N/A,#N/A,TRUE,"DDPP 20-50 ";#N/A,#N/A,TRUE,"cap xxx";#N/A,#N/A,TRUE,"Sheet5";#N/A,#N/A,TRUE,"Comm XXX";#N/A,#N/A,TRUE,"Wambase model";#N/A,#N/A,TRUE,"WAM!BASE Revenue";#N/A,#N/A,TRUE,"Differences from 3-31-97";#N/A,#N/A,TRUE,"EBITDA";#N/A,#N/A,TRUE,"Direct cost ASX";#N/A,#N/A,TRUE,"Operating ASX"}</definedName>
    <definedName name="wrn.month._.ender." hidden="1">{#N/A,#N/A,TRUE,"Index";#N/A,#N/A,TRUE,"Financials";#N/A,#N/A,TRUE,"Sales &amp; Acct Mngmnt";#N/A,#N/A,TRUE,"Eng Org.";#N/A,#N/A,TRUE,"Admin Budget";#N/A,#N/A,TRUE,"DDPP 30-20 ";#N/A,#N/A,TRUE,"DDPP 20-50 ";#N/A,#N/A,TRUE,"cap xxx";#N/A,#N/A,TRUE,"Sheet5";#N/A,#N/A,TRUE,"Comm XXX";#N/A,#N/A,TRUE,"Wambase model";#N/A,#N/A,TRUE,"WAM!BASE Revenue";#N/A,#N/A,TRUE,"Differences from 3-31-97";#N/A,#N/A,TRUE,"EBITDA";#N/A,#N/A,TRUE,"Direct cost ASX";#N/A,#N/A,TRUE,"Operating ASX"}</definedName>
    <definedName name="wrn.Month._.Report._.Package." localSheetId="73" hidden="1">{#N/A,#N/A,FALSE,"Global Wls Trend";#N/A,#N/A,FALSE,"Region Trend";#N/A,#N/A,FALSE,"PBU Trend"}</definedName>
    <definedName name="wrn.Month._.Report._.Package." hidden="1">{#N/A,#N/A,FALSE,"Global Wls Trend";#N/A,#N/A,FALSE,"Region Trend";#N/A,#N/A,FALSE,"PBU Trend"}</definedName>
    <definedName name="wrn.Monthly." localSheetId="73" hidden="1">{#N/A,#N/A,FALSE,"EL-M-01";#N/A,#N/A,FALSE,"EL-M-02";#N/A,#N/A,FALSE,"EL-M-03";#N/A,#N/A,FALSE,"EL-S-01";#N/A,#N/A,FALSE,"EL-S-02";#N/A,#N/A,FALSE,"EL-A-01";#N/A,#N/A,FALSE,"EL-A-02"}</definedName>
    <definedName name="wrn.Monthly." hidden="1">{#N/A,#N/A,FALSE,"EL-M-01";#N/A,#N/A,FALSE,"EL-M-02";#N/A,#N/A,FALSE,"EL-M-03";#N/A,#N/A,FALSE,"EL-S-01";#N/A,#N/A,FALSE,"EL-S-02";#N/A,#N/A,FALSE,"EL-A-01";#N/A,#N/A,FALSE,"EL-A-02"}</definedName>
    <definedName name="wrn.monthly._.financial." localSheetId="73" hidden="1">{#N/A,#N/A,FALSE,"SUMMARY 4a";#N/A,#N/A,FALSE,"GBA 4b";#N/A,#N/A,FALSE,"TENANT 4c";#N/A,#N/A,FALSE,"BUDGET DETAIL";#N/A,#N/A,FALSE,"PRO FORMA"}</definedName>
    <definedName name="wrn.monthly._.financial." hidden="1">{#N/A,#N/A,FALSE,"SUMMARY 4a";#N/A,#N/A,FALSE,"GBA 4b";#N/A,#N/A,FALSE,"TENANT 4c";#N/A,#N/A,FALSE,"BUDGET DETAIL";#N/A,#N/A,FALSE,"PRO FORMA"}</definedName>
    <definedName name="wrn.Monthly._.Financials." localSheetId="73" hidden="1">{#N/A,#N/A,FALSE,"PL OCT";#N/A,#N/A,FALSE,"YTD";#N/A,#N/A,FALSE,"Trend03";#N/A,#N/A,FALSE,"03 BalSheet";#N/A,#N/A,FALSE,"Cash Flow"}</definedName>
    <definedName name="wrn.Monthly._.Financials." hidden="1">{#N/A,#N/A,FALSE,"PL OCT";#N/A,#N/A,FALSE,"YTD";#N/A,#N/A,FALSE,"Trend03";#N/A,#N/A,FALSE,"03 BalSheet";#N/A,#N/A,FALSE,"Cash Flow"}</definedName>
    <definedName name="wrn.MONTHLY._.INVENTORY._.SCHEDULE." localSheetId="73" hidden="1">{#N/A,#N/A,FALSE,"Sheet1";#N/A,#N/A,FALSE,"Sheet2";#N/A,#N/A,FALSE,"Sheet3";#N/A,#N/A,FALSE,"Sheet4";#N/A,#N/A,FALSE,"Sheet5";#N/A,#N/A,FALSE,"Sheet6"}</definedName>
    <definedName name="wrn.MONTHLY._.INVENTORY._.SCHEDULE." hidden="1">{#N/A,#N/A,FALSE,"Sheet1";#N/A,#N/A,FALSE,"Sheet2";#N/A,#N/A,FALSE,"Sheet3";#N/A,#N/A,FALSE,"Sheet4";#N/A,#N/A,FALSE,"Sheet5";#N/A,#N/A,FALSE,"Sheet6"}</definedName>
    <definedName name="wrn.Monthly._.MIFA._.Sheets." localSheetId="73"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MIFA._.Sheets." hidden="1">{"(MEASDATA) BY QUARTER",#N/A,FALSE,"measdata";"(BS) BALANCE SHEET",#N/A,FALSE,"bs";"(BS) CASH FLOW",#N/A,FALSE,"bs";"(INCST) INCOME STATEMENT",#N/A,FALSE,"incst";"(PROGDETAIL) BY MONTH",#N/A,FALSE,"progdetail";"(PROGDETAIL) BY QTR",#N/A,FALSE,"progdetail";"(ORDERS) GOR ORDERS",#N/A,FALSE,"Orders";"(DELIVERIES) UNIT SALES",#N/A,FALSE,"Deliveries";#N/A,#N/A,FALSE,"Risk&amp;OpprTY"}</definedName>
    <definedName name="wrn.Monthly._.R.E.." localSheetId="73" hidden="1">{#N/A,#N/A,FALSE,"FY 1996"}</definedName>
    <definedName name="wrn.Monthly._.R.E.." hidden="1">{#N/A,#N/A,FALSE,"FY 1996"}</definedName>
    <definedName name="wrn.Monthly._.Report." localSheetId="73" hidden="1">{#N/A,#N/A,TRUE,"Summary";#N/A,#N/A,TRUE,"Appliances Summary";#N/A,#N/A,TRUE,"MRC Summary";#N/A,#N/A,TRUE,"Appliances";#N/A,#N/A,TRUE,"Appliances_YTD_Previous Mth";#N/A,#N/A,TRUE,"Mr. Coffee";#N/A,#N/A,TRUE,"MRC_YTD Prev Mth"}</definedName>
    <definedName name="wrn.Monthly._.Report." hidden="1">{#N/A,#N/A,TRUE,"Summary";#N/A,#N/A,TRUE,"Appliances Summary";#N/A,#N/A,TRUE,"MRC Summary";#N/A,#N/A,TRUE,"Appliances";#N/A,#N/A,TRUE,"Appliances_YTD_Previous Mth";#N/A,#N/A,TRUE,"Mr. Coffee";#N/A,#N/A,TRUE,"MRC_YTD Prev Mth"}</definedName>
    <definedName name="wrn.Monthly._.Report._.Package." localSheetId="73" hidden="1">{#N/A,#N/A,FALSE,"Global by BU";#N/A,#N/A,FALSE,"U.S. by BU";#N/A,#N/A,FALSE,"Canada by BU";#N/A,#N/A,FALSE,"Europe by BU";#N/A,#N/A,FALSE,"Asia by BU";#N/A,#N/A,FALSE,"Cala by BU"}</definedName>
    <definedName name="wrn.Monthly._.Report._.Package." hidden="1">{#N/A,#N/A,FALSE,"Global by BU";#N/A,#N/A,FALSE,"U.S. by BU";#N/A,#N/A,FALSE,"Canada by BU";#N/A,#N/A,FALSE,"Europe by BU";#N/A,#N/A,FALSE,"Asia by BU";#N/A,#N/A,FALSE,"Cala by BU"}</definedName>
    <definedName name="wrn.MonthlyRentRoll." localSheetId="73" hidden="1">{"MonthlyRentRoll",#N/A,FALSE,"RentRoll"}</definedName>
    <definedName name="wrn.MonthlyRentRoll." hidden="1">{"MonthlyRentRoll",#N/A,FALSE,"RentRoll"}</definedName>
    <definedName name="wrn.Mortgage._.Loan._.Sch." localSheetId="73" hidden="1">{#N/A,#N/A,FALSE,"Mortgage Loan Sch"}</definedName>
    <definedName name="wrn.Mortgage._.Loan._.Sch." hidden="1">{#N/A,#N/A,FALSE,"Mortgage Loan Sch"}</definedName>
    <definedName name="wrn.MR2000." localSheetId="73" hidden="1">{"Essbase Retrieve",#N/A,FALSE,"Essbase";"Essbase Data",#N/A,FALSE,"Final Hyp Data";"Hyperion Load",#N/A,FALSE,"Hyperion Load";"Hyperion Verify",#N/A,FALSE,"Verify"}</definedName>
    <definedName name="wrn.MR2000." hidden="1">{"Essbase Retrieve",#N/A,FALSE,"Essbase";"Essbase Data",#N/A,FALSE,"Final Hyp Data";"Hyperion Load",#N/A,FALSE,"Hyperion Load";"Hyperion Verify",#N/A,FALSE,"Verify"}</definedName>
    <definedName name="wrn.MSR." localSheetId="73"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Multiples._.Calculation." localSheetId="73" hidden="1">{#N/A,#N/A,FALSE,"GCM Data Sum";#N/A,#N/A,FALSE,"TIC-Calculation";#N/A,#N/A,FALSE,"TIC  Multiples";#N/A,#N/A,FALSE,"P-E &amp; Price to Book Multiples";#N/A,#N/A,FALSE,"Margins-EBITDA-to-Growth"}</definedName>
    <definedName name="wrn.Multiples._.Calculation." hidden="1">{#N/A,#N/A,FALSE,"GCM Data Sum";#N/A,#N/A,FALSE,"TIC-Calculation";#N/A,#N/A,FALSE,"TIC  Multiples";#N/A,#N/A,FALSE,"P-E &amp; Price to Book Multiples";#N/A,#N/A,FALSE,"Margins-EBITDA-to-Growth"}</definedName>
    <definedName name="wrn.MVD." localSheetId="73" hidden="1">{#N/A,#N/A,FALSE,"MVD_98LROP_Pl";#N/A,#N/A,FALSE,"MVD_98LROP_Sales";#N/A,#N/A,FALSE,"MVD LROP Product P+L";#N/A,#N/A,FALSE,"MVD R&amp;O's";#N/A,#N/A,FALSE,"MVD 98LROP Launches"}</definedName>
    <definedName name="wrn.MVD." hidden="1">{#N/A,#N/A,FALSE,"MVD_98LROP_Pl";#N/A,#N/A,FALSE,"MVD_98LROP_Sales";#N/A,#N/A,FALSE,"MVD LROP Product P+L";#N/A,#N/A,FALSE,"MVD R&amp;O's";#N/A,#N/A,FALSE,"MVD 98LROP Launches"}</definedName>
    <definedName name="wrn.Narrow._.Boddy._.Generic." localSheetId="73" hidden="1">{#N/A,"1",FALSE,"Aircraft Table";#N/A,"2",FALSE,"Aircraft Table";#N/A,"3",FALSE,"Aircraft Table";#N/A,"4",FALSE,"Aircraft Table";#N/A,"5",FALSE,"Aircraft Table";#N/A,"6",FALSE,"Aircraft Table";#N/A,"7",FALSE,"Aircraft Table";#N/A,"8",FALSE,"Aircraft Table";#N/A,"9",FALSE,"Aircraft Table";#N/A,"10",FALSE,"Aircraft Table"}</definedName>
    <definedName name="wrn.Narrow._.Boddy._.Generic." hidden="1">{#N/A,"1",FALSE,"Aircraft Table";#N/A,"2",FALSE,"Aircraft Table";#N/A,"3",FALSE,"Aircraft Table";#N/A,"4",FALSE,"Aircraft Table";#N/A,"5",FALSE,"Aircraft Table";#N/A,"6",FALSE,"Aircraft Table";#N/A,"7",FALSE,"Aircraft Table";#N/A,"8",FALSE,"Aircraft Table";#N/A,"9",FALSE,"Aircraft Table";#N/A,"10",FALSE,"Aircraft Table"}</definedName>
    <definedName name="wrn.natgastab." localSheetId="7" hidden="1">{"natgas1",#N/A,FALSE,"u.s. Natural Gas";"natgas2",#N/A,FALSE,"u.s. Natural Gas"}</definedName>
    <definedName name="wrn.natgastab." localSheetId="6" hidden="1">{"natgas1",#N/A,FALSE,"u.s. Natural Gas";"natgas2",#N/A,FALSE,"u.s. Natural Gas"}</definedName>
    <definedName name="wrn.natgastab." localSheetId="27" hidden="1">{"natgas1",#N/A,FALSE,"u.s. Natural Gas";"natgas2",#N/A,FALSE,"u.s. Natural Gas"}</definedName>
    <definedName name="wrn.natgastab." localSheetId="25" hidden="1">{"natgas1",#N/A,FALSE,"u.s. Natural Gas";"natgas2",#N/A,FALSE,"u.s. Natural Gas"}</definedName>
    <definedName name="wrn.natgastab." localSheetId="73" hidden="1">{"natgas1",#N/A,FALSE,"u.s. Natural Gas";"natgas2",#N/A,FALSE,"u.s. Natural Gas"}</definedName>
    <definedName name="wrn.natgastab." localSheetId="69" hidden="1">{"natgas1",#N/A,FALSE,"u.s. Natural Gas";"natgas2",#N/A,FALSE,"u.s. Natural Gas"}</definedName>
    <definedName name="wrn.natgastab." localSheetId="64" hidden="1">{"natgas1",#N/A,FALSE,"u.s. Natural Gas";"natgas2",#N/A,FALSE,"u.s. Natural Gas"}</definedName>
    <definedName name="wrn.natgastab." localSheetId="5" hidden="1">{"natgas1",#N/A,FALSE,"u.s. Natural Gas";"natgas2",#N/A,FALSE,"u.s. Natural Gas"}</definedName>
    <definedName name="wrn.natgastab." localSheetId="1" hidden="1">{"natgas1",#N/A,FALSE,"u.s. Natural Gas";"natgas2",#N/A,FALSE,"u.s. Natural Gas"}</definedName>
    <definedName name="wrn.natgastab." hidden="1">{"natgas1",#N/A,FALSE,"u.s. Natural Gas";"natgas2",#N/A,FALSE,"u.s. Natural Gas"}</definedName>
    <definedName name="wrn.NAVYICASH." localSheetId="73" hidden="1">{"NAVYICASH",#N/A,FALSE,"NAVYI"}</definedName>
    <definedName name="wrn.NAVYICASH." hidden="1">{"NAVYICASH",#N/A,FALSE,"NAVYI"}</definedName>
    <definedName name="wrn.NAVYITAX." localSheetId="73" hidden="1">{"NAVYITAX",#N/A,FALSE,"NAVYI"}</definedName>
    <definedName name="wrn.NAVYITAX." hidden="1">{"NAVYITAX",#N/A,FALSE,"NAVYI"}</definedName>
    <definedName name="wrn.nema." localSheetId="73" hidden="1">{#N/A,#N/A,FALSE,"Distbn Ntwrk";#N/A,#N/A,FALSE,"Workforce";#N/A,#N/A,FALSE,"cur-prod1";#N/A,#N/A,FALSE,"in-proc"}</definedName>
    <definedName name="wrn.nema." hidden="1">{#N/A,#N/A,FALSE,"Distbn Ntwrk";#N/A,#N/A,FALSE,"Workforce";#N/A,#N/A,FALSE,"cur-prod1";#N/A,#N/A,FALSE,"in-proc"}</definedName>
    <definedName name="wrn.NET._.TRADE._.SALES." localSheetId="73" hidden="1">{"Net trade Sales",#N/A,FALSE,"Net Trade Sales"}</definedName>
    <definedName name="wrn.NET._.TRADE._.SALES." hidden="1">{"Net trade Sales",#N/A,FALSE,"Net Trade Sales"}</definedName>
    <definedName name="wrn.Netbacks." localSheetId="73" hidden="1">{"Netbacks",#N/A,FALSE,"Netbacks"}</definedName>
    <definedName name="wrn.Netbacks." hidden="1">{"Netbacks",#N/A,FALSE,"Netbacks"}</definedName>
    <definedName name="wrn.NEW." localSheetId="73"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delhi." localSheetId="73" hidden="1">{#N/A,#N/A,FALSE,"MAIN";#N/A,#N/A,FALSE,"MK_ASS_B";#N/A,#N/A,FALSE,"MK_ASS_R";#N/A,#N/A,FALSE,"TR_ASS_B";#N/A,#N/A,FALSE,"TR_ASS_R";#N/A,#N/A,FALSE,"ROAMING";#N/A,#N/A,FALSE,"PR_ASS_B";#N/A,#N/A,FALSE,"PR_ASS_R";#N/A,#N/A,FALSE,"PR_ASS_S"}</definedName>
    <definedName name="wrn.new._.delhi." hidden="1">{#N/A,#N/A,FALSE,"MAIN";#N/A,#N/A,FALSE,"MK_ASS_B";#N/A,#N/A,FALSE,"MK_ASS_R";#N/A,#N/A,FALSE,"TR_ASS_B";#N/A,#N/A,FALSE,"TR_ASS_R";#N/A,#N/A,FALSE,"ROAMING";#N/A,#N/A,FALSE,"PR_ASS_B";#N/A,#N/A,FALSE,"PR_ASS_R";#N/A,#N/A,FALSE,"PR_ASS_S"}</definedName>
    <definedName name="wrn.New._.Sales._.Fiscal._.Years." localSheetId="73" hidden="1">{"fiscal 1999",#N/A,FALSE,"New Sales";"fiscal 2000",#N/A,FALSE,"New Sales"}</definedName>
    <definedName name="wrn.New._.Sales._.Fiscal._.Years." hidden="1">{"fiscal 1999",#N/A,FALSE,"New Sales";"fiscal 2000",#N/A,FALSE,"New Sales"}</definedName>
    <definedName name="wrn.newdcf" localSheetId="73" hidden="1">{#N/A,#N/A,FALSE,"Combo-Ass ";#N/A,#N/A,FALSE,"Combo-AD sum";#N/A,#N/A,FALSE,"Combo-Syn Sens";#N/A,#N/A,FALSE,"Combo-Contr";#N/A,#N/A,FALSE,"Combo-Credit Sum";#N/A,#N/A,FALSE,"Combo-Credit";#N/A,#N/A,FALSE,"Combo-AD";#N/A,#N/A,FALSE,"Combo-AD CF"}</definedName>
    <definedName name="wrn.newdcf" hidden="1">{#N/A,#N/A,FALSE,"Combo-Ass ";#N/A,#N/A,FALSE,"Combo-AD sum";#N/A,#N/A,FALSE,"Combo-Syn Sens";#N/A,#N/A,FALSE,"Combo-Contr";#N/A,#N/A,FALSE,"Combo-Credit Sum";#N/A,#N/A,FALSE,"Combo-Credit";#N/A,#N/A,FALSE,"Combo-AD";#N/A,#N/A,FALSE,"Combo-AD CF"}</definedName>
    <definedName name="wrn.newest." localSheetId="73" hidden="1">{#N/A,#N/A,TRUE,"TS";#N/A,#N/A,TRUE,"Combo";#N/A,#N/A,TRUE,"FAIR";#N/A,#N/A,TRUE,"RBC";#N/A,#N/A,TRUE,"xxxx"}</definedName>
    <definedName name="wrn.newest." hidden="1">{#N/A,#N/A,TRUE,"TS";#N/A,#N/A,TRUE,"Combo";#N/A,#N/A,TRUE,"FAIR";#N/A,#N/A,TRUE,"RBC";#N/A,#N/A,TRUE,"xxxx"}</definedName>
    <definedName name="wrn.newoutput" localSheetId="73">{"DCF","UPSIDE CASE",FALSE,"Sheet1";"DCF","BASE CASE",FALSE,"Sheet1";"DCF","DOWNSIDE CASE",FALSE,"Sheet1"}</definedName>
    <definedName name="wrn.newoutput">{"DCF","UPSIDE CASE",FALSE,"Sheet1";"DCF","BASE CASE",FALSE,"Sheet1";"DCF","DOWNSIDE CASE",FALSE,"Sheet1"}</definedName>
    <definedName name="wrn.NORMATIVO." localSheetId="73" hidden="1">{"NORMATIVO",#N/A,FALSE,"DESD#11"}</definedName>
    <definedName name="wrn.NORMATIVO." hidden="1">{"NORMATIVO",#N/A,FALSE,"DESD#11"}</definedName>
    <definedName name="wrn.NORMATIVO2." localSheetId="73" hidden="1">{#N/A,#N/A,FALSE,"DESD#11"}</definedName>
    <definedName name="wrn.NORMATIVO2." hidden="1">{#N/A,#N/A,FALSE,"DESD#11"}</definedName>
    <definedName name="wrn.note._.on._.cif." localSheetId="73" hidden="1">{#N/A,#N/A,FALSE,"CIF APR'03-SEP'03 (2)"}</definedName>
    <definedName name="wrn.note._.on._.cif." hidden="1">{#N/A,#N/A,FALSE,"CIF APR'03-SEP'03 (2)"}</definedName>
    <definedName name="wrn.Nov._.1996." localSheetId="73" hidden="1">{"Nov 1996",#N/A,FALSE,"Retail Sales Rec Total";"Nov 1996",#N/A,FALSE,"Journal Entries";"Nov 1996",#N/A,FALSE,"Retail Sales Rec-US";"Nov 1996",#N/A,FALSE,"Journal Entries-US";"Nov 1996",#N/A,FALSE,"Retail Sales Rec-CRUZ";"Nov 1996",#N/A,FALSE,"Journal Entries-CRUZ";"Nov 1996",#N/A,FALSE,"Drug Spend Adj"}</definedName>
    <definedName name="wrn.Nov._.1996." hidden="1">{"Nov 1996",#N/A,FALSE,"Retail Sales Rec Total";"Nov 1996",#N/A,FALSE,"Journal Entries";"Nov 1996",#N/A,FALSE,"Retail Sales Rec-US";"Nov 1996",#N/A,FALSE,"Journal Entries-US";"Nov 1996",#N/A,FALSE,"Retail Sales Rec-CRUZ";"Nov 1996",#N/A,FALSE,"Journal Entries-CRUZ";"Nov 1996",#N/A,FALSE,"Drug Spend Adj"}</definedName>
    <definedName name="wrn.November._.1995." localSheetId="73" hidden="1">{#N/A,#N/A,FALSE,"Retail Sales Rec Total";#N/A,#N/A,FALSE,"Journal Entries";#N/A,#N/A,FALSE,"Retail Sales Rec-US";#N/A,#N/A,FALSE,"Journal Entries-US";#N/A,#N/A,FALSE,"Retail Sales Rec-CRUZ";#N/A,#N/A,FALSE,"Journal Entries-CRUZ"}</definedName>
    <definedName name="wrn.November._.1995." hidden="1">{#N/A,#N/A,FALSE,"Retail Sales Rec Total";#N/A,#N/A,FALSE,"Journal Entries";#N/A,#N/A,FALSE,"Retail Sales Rec-US";#N/A,#N/A,FALSE,"Journal Entries-US";#N/A,#N/A,FALSE,"Retail Sales Rec-CRUZ";#N/A,#N/A,FALSE,"Journal Entries-CRUZ"}</definedName>
    <definedName name="wrn.Novembro." localSheetId="73" hidden="1">{"Fecha_Novembro",#N/A,FALSE,"FECHAMENTO-2002 ";"Defer_Novembro",#N/A,FALSE,"DIFERIDO";"Pis_Novembro",#N/A,FALSE,"PIS COFINS";"Iss_Novembro",#N/A,FALSE,"ISS"}</definedName>
    <definedName name="wrn.Novembro." hidden="1">{"Fecha_Novembro",#N/A,FALSE,"FECHAMENTO-2002 ";"Defer_Novembro",#N/A,FALSE,"DIFERIDO";"Pis_Novembro",#N/A,FALSE,"PIS COFINS";"Iss_Novembro",#N/A,FALSE,"ISS"}</definedName>
    <definedName name="wrn.NPD._.Summary._.Report." localSheetId="73" hidden="1">{#N/A,#N/A,FALSE,"Proj Cost";#N/A,#N/A,FALSE,"Fair Scenario";#N/A,#N/A,FALSE,"Wonderful Scenario";#N/A,#N/A,FALSE,"Awful Scenario"}</definedName>
    <definedName name="wrn.NPD._.Summary._.Report." hidden="1">{#N/A,#N/A,FALSE,"Proj Cost";#N/A,#N/A,FALSE,"Fair Scenario";#N/A,#N/A,FALSE,"Wonderful Scenario";#N/A,#N/A,FALSE,"Awful Scenario"}</definedName>
    <definedName name="wrn.NSS."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SS.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ntfinance." localSheetId="73" hidden="1">{"Rate",#N/A,TRUE,"SUMMARY";"Ratios",#N/A,TRUE,"Ratios";"BUDGETREVENUE",#N/A,TRUE,"Revenue";"TOTALS",#N/A,TRUE,"DETAIL"}</definedName>
    <definedName name="wrn.ntfinance." hidden="1">{"Rate",#N/A,TRUE,"SUMMARY";"Ratios",#N/A,TRUE,"Ratios";"BUDGETREVENUE",#N/A,TRUE,"Revenue";"TOTALS",#N/A,TRUE,"DETAIL"}</definedName>
    <definedName name="wrn.nytaann." localSheetId="73" hidden="1">{"nytacash",#N/A,FALSE,"GLOBEINC";"nytainc",#N/A,FALSE,"GLOBEINC";"nytanyt",#N/A,FALSE,"GLOBEINC";"nytareg",#N/A,FALSE,"GLOBEINC";"nytaglobe",#N/A,FALSE,"GLOBEINC";"nytapprttl",#N/A,FALSE,"GLOBEINC"}</definedName>
    <definedName name="wrn.nytaann." hidden="1">{"nytacash",#N/A,FALSE,"GLOBEINC";"nytainc",#N/A,FALSE,"GLOBEINC";"nytanyt",#N/A,FALSE,"GLOBEINC";"nytareg",#N/A,FALSE,"GLOBEINC";"nytaglobe",#N/A,FALSE,"GLOBEINC";"nytapprttl",#N/A,FALSE,"GLOBEINC"}</definedName>
    <definedName name="wrn.Oct._.1996." localSheetId="73" hidden="1">{"Oct 1996",#N/A,FALSE,"Retail Sales Rec Total";"Oct 1996",#N/A,FALSE,"Journal Entries";"Oct 1996",#N/A,FALSE,"Retail Sales Rec-US";"Oct 1996",#N/A,FALSE,"Journal Entries-US";"Oct 1996",#N/A,FALSE,"Retail Sales Rec-CRUZ";"Oct 1996",#N/A,FALSE,"Journal Entries-CRUZ";"Oct 1996",#N/A,FALSE,"Drug Spend Adj"}</definedName>
    <definedName name="wrn.Oct._.1996." hidden="1">{"Oct 1996",#N/A,FALSE,"Retail Sales Rec Total";"Oct 1996",#N/A,FALSE,"Journal Entries";"Oct 1996",#N/A,FALSE,"Retail Sales Rec-US";"Oct 1996",#N/A,FALSE,"Journal Entries-US";"Oct 1996",#N/A,FALSE,"Retail Sales Rec-CRUZ";"Oct 1996",#N/A,FALSE,"Journal Entries-CRUZ";"Oct 1996",#N/A,FALSE,"Drug Spend Adj"}</definedName>
    <definedName name="wrn.Oct._.1996._.YTD._.Long." localSheetId="73" hidden="1">{"Oct 1996",#N/A,FALSE,"Retail Sales Rec YTD";"Oct 1996 YTD",#N/A,FALSE,"Journal Entries";"Oct 1996 YTD",#N/A,FALSE,"Journal Entries-US";"Oct 1996 YTD",#N/A,FALSE,"Journal Entries-CRUZ"}</definedName>
    <definedName name="wrn.Oct._.1996._.YTD._.Long." hidden="1">{"Oct 1996",#N/A,FALSE,"Retail Sales Rec YTD";"Oct 1996 YTD",#N/A,FALSE,"Journal Entries";"Oct 1996 YTD",#N/A,FALSE,"Journal Entries-US";"Oct 1996 YTD",#N/A,FALSE,"Journal Entries-CRUZ"}</definedName>
    <definedName name="wrn.Oct._.1996._.YTD._.Short." localSheetId="73" hidden="1">{"Oct 1996",#N/A,FALSE,"Retail Sales Rec YTD"}</definedName>
    <definedName name="wrn.Oct._.1996._.YTD._.Short." hidden="1">{"Oct 1996",#N/A,FALSE,"Retail Sales Rec YTD"}</definedName>
    <definedName name="wrn.October._.1995." localSheetId="73" hidden="1">{"October 1995",#N/A,FALSE,"Retail Sales Rec Total";"October 1995",#N/A,FALSE,"Journal Entries";"October 1995",#N/A,FALSE,"Retail Sales Rec-US";"October 1995",#N/A,FALSE,"Journal Entries-US";"October 1995",#N/A,FALSE,"Retail Sales Rec-CRUZ";"October 1995",#N/A,FALSE,"Journal Entries-CRUZ"}</definedName>
    <definedName name="wrn.October._.1995." hidden="1">{"October 1995",#N/A,FALSE,"Retail Sales Rec Total";"October 1995",#N/A,FALSE,"Journal Entries";"October 1995",#N/A,FALSE,"Retail Sales Rec-US";"October 1995",#N/A,FALSE,"Journal Entries-US";"October 1995",#N/A,FALSE,"Retail Sales Rec-CRUZ";"October 1995",#N/A,FALSE,"Journal Entries-CRUZ"}</definedName>
    <definedName name="wrn.offshore" localSheetId="73" hidden="1">{"STATISTICALSOLA",#N/A,FALSE,"STAT SOLA";"STATISTICALARG",#N/A,FALSE,"STAT Arg";"STATISTICALCHILE",#N/A,FALSE,"STAT Chile";"STATISTICALPERU",#N/A,FALSE,"STAT PERU";"STATISTICALURU",#N/A,FALSE,"STAT URU"}</definedName>
    <definedName name="wrn.offshore" hidden="1">{"STATISTICALSOLA",#N/A,FALSE,"STAT SOLA";"STATISTICALARG",#N/A,FALSE,"STAT Arg";"STATISTICALCHILE",#N/A,FALSE,"STAT Chile";"STATISTICALPERU",#N/A,FALSE,"STAT PERU";"STATISTICALURU",#N/A,FALSE,"STAT URU"}</definedName>
    <definedName name="wrn.OKI._.CAPA._.INDICES." localSheetId="73" hidden="1">{"OKI CAPA GERAL",#N/A,FALSE,"CAPA";"OKI INDICE GERAL",#N/A,FALSE,"INDICE GERAL - SIG";"OKI CAPA REGIONAIS",#N/A,FALSE,"CAPA FILIAIS";"OKI CAPA REGIONAIS",#N/A,FALSE,"CAPA FILIAIS";"OKI CAPA REGIONAIS",#N/A,FALSE,"CAPA FILIAIS";"OKI CAPA REGIONAIS",#N/A,FALSE,"CAPA FILIAIS";"OKI CAPA REGIONAIS",#N/A,FALSE,"CAPA FILIAIS";"OKI INDICE REGIONAIS",#N/A,FALSE,"INDICE FILIAIS";"OKI INDICE REGIONAIS",#N/A,FALSE,"INDICE FILIAIS";"OKI INDICE REGIONAIS",#N/A,FALSE,"INDICE FILIAIS";"OKI INDICE REGIONAIS",#N/A,FALSE,"INDICE FILIAIS";"OKI INDICE REAIS",#N/A,FALSE,"INDICE REAIS ";"OKI INDICE DOLARES",#N/A,FALSE,"INDICE US$"}</definedName>
    <definedName name="wrn.OKI._.CAPA._.INDICES." hidden="1">{"OKI CAPA GERAL",#N/A,FALSE,"CAPA";"OKI INDICE GERAL",#N/A,FALSE,"INDICE GERAL - SIG";"OKI CAPA REGIONAIS",#N/A,FALSE,"CAPA FILIAIS";"OKI CAPA REGIONAIS",#N/A,FALSE,"CAPA FILIAIS";"OKI CAPA REGIONAIS",#N/A,FALSE,"CAPA FILIAIS";"OKI CAPA REGIONAIS",#N/A,FALSE,"CAPA FILIAIS";"OKI CAPA REGIONAIS",#N/A,FALSE,"CAPA FILIAIS";"OKI INDICE REGIONAIS",#N/A,FALSE,"INDICE FILIAIS";"OKI INDICE REGIONAIS",#N/A,FALSE,"INDICE FILIAIS";"OKI INDICE REGIONAIS",#N/A,FALSE,"INDICE FILIAIS";"OKI INDICE REGIONAIS",#N/A,FALSE,"INDICE FILIAIS";"OKI INDICE REAIS",#N/A,FALSE,"INDICE REAIS ";"OKI INDICE DOLARES",#N/A,FALSE,"INDICE US$"}</definedName>
    <definedName name="wrn.Oncology." localSheetId="73" hidden="1">{#N/A,#N/A,FALSE,"Onco";#N/A,#N/A,FALSE,"Taxol";#N/A,#N/A,FALSE,"UFT";#N/A,#N/A,FALSE,"Carb"}</definedName>
    <definedName name="wrn.Oncology." hidden="1">{#N/A,#N/A,FALSE,"Onco";#N/A,#N/A,FALSE,"Taxol";#N/A,#N/A,FALSE,"UFT";#N/A,#N/A,FALSE,"Carb"}</definedName>
    <definedName name="wrn.ONE._.HALF._.PERCENT." localSheetId="73" hidden="1">{#N/A,#N/A,FALSE,"MAY 00"}</definedName>
    <definedName name="wrn.ONE._.HALF._.PERCENT." hidden="1">{#N/A,#N/A,FALSE,"MAY 00"}</definedName>
    <definedName name="wrn.ontario." localSheetId="73" hidden="1">{"page1",#N/A,FALSE,"sheet 1";"Page2",#N/A,FALSE,"sheet 1";"page3",#N/A,FALSE,"sheet 1";"page4",#N/A,FALSE,"sheet 1"}</definedName>
    <definedName name="wrn.ontario." hidden="1">{"page1",#N/A,FALSE,"sheet 1";"Page2",#N/A,FALSE,"sheet 1";"page3",#N/A,FALSE,"sheet 1";"page4",#N/A,FALSE,"sheet 1"}</definedName>
    <definedName name="wrn.OPC." localSheetId="73" hidden="1">{#N/A,#N/A,FALSE,"Duran"}</definedName>
    <definedName name="wrn.OPC." hidden="1">{#N/A,#N/A,FALSE,"Duran"}</definedName>
    <definedName name="wrn.Operating._.Statistics." localSheetId="73" hidden="1">{"Operating Statictics",#N/A,FALSE,"Operating Statistics"}</definedName>
    <definedName name="wrn.Operating._.Statistics." hidden="1">{"Operating Statictics",#N/A,FALSE,"Operating Statistics"}</definedName>
    <definedName name="wrn.OperatingAssumtions." localSheetId="73" hidden="1">{#N/A,#N/A,FALSE,"OperatingAssumptions"}</definedName>
    <definedName name="wrn.OperatingAssumtions." hidden="1">{#N/A,#N/A,FALSE,"OperatingAssumptions"}</definedName>
    <definedName name="wrn.Operations._.Fiscal._.Years." localSheetId="73" hidden="1">{"Jan thru June 1998",#N/A,FALSE,"Oper";"fiscal 1999",#N/A,FALSE,"Oper";"fiscal 2000",#N/A,FALSE,"Oper"}</definedName>
    <definedName name="wrn.Operations._.Fiscal._.Years." hidden="1">{"Jan thru June 1998",#N/A,FALSE,"Oper";"fiscal 1999",#N/A,FALSE,"Oper";"fiscal 2000",#N/A,FALSE,"Oper"}</definedName>
    <definedName name="wrn.OpReview." localSheetId="73"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Review." hidden="1">{#N/A,#N/A,TRUE,"Cover";#N/A,#N/A,TRUE,"HH  Bridge";#N/A,#N/A,TRUE,"Reforecast Vs Plan Bridge";#N/A,#N/A,TRUE,"IS Summary Vs. Plan";#N/A,#N/A,TRUE,"IS Summary Vs. Reforecast";#N/A,#N/A,TRUE,"IS Summary Vs. 1999";#N/A,#N/A,TRUE,"HH Month Results";#N/A,#N/A,TRUE,"HH YTD Results";#N/A,#N/A,TRUE,"Summary-Sale by SBE";#N/A,#N/A,TRUE,"Summary-GM by SBE";#N/A,#N/A,TRUE,"Month_GS_Customer";#N/A,#N/A,TRUE,"YTD_GS_Customer";#N/A,#N/A,TRUE,"HH Sales Projection";#N/A,#N/A,TRUE,"Appliances Sales Projection";#N/A,#N/A,TRUE,"Home Products Sales Projection";#N/A,#N/A,TRUE,"Beverages Sales Projection";#N/A,#N/A,TRUE,"HH POS";#N/A,#N/A,TRUE,"EARNED HOURS";#N/A,#N/A,TRUE,"MONTH VARIANCES";#N/A,#N/A,TRUE,"YTD VARIANCES";#N/A,#N/A,TRUE,"SG&amp;A";#N/A,#N/A,TRUE,"E&amp;O-Sales";#N/A,#N/A,TRUE,"E&amp;O-Reserves";#N/A,#N/A,TRUE,"Support Detail E &amp; O Res.";#N/A,#N/A,TRUE,"Inventory Metrix";#N/A,#N/A,TRUE,"Warranty";#N/A,#N/A,TRUE,"Capital Spending";#N/A,#N/A,TRUE,"Metrics";#N/A,#N/A,TRUE,"Sheet1";#N/A,#N/A,TRUE,"Metrics2";#N/A,#N/A,TRUE,"Sheet2";#N/A,#N/A,TRUE,"Forecast Accuracy";#N/A,#N/A,TRUE,"Customer Profitability";#N/A,#N/A,TRUE,"Schedule Attainment";#N/A,#N/A,TRUE,"Supplier Performance"}</definedName>
    <definedName name="wrn.Ops._.Report" localSheetId="73" hidden="1">{#N/A,#N/A,TRUE,"Summary";#N/A,#N/A,TRUE,"Appliances Summary";#N/A,#N/A,TRUE,"MRC Summary";#N/A,#N/A,TRUE,"Appliances";#N/A,#N/A,TRUE,"Appliances_YTD_Previous Mth";#N/A,#N/A,TRUE,"Mr. Coffee";#N/A,#N/A,TRUE,"MRC_YTD Prev Mth"}</definedName>
    <definedName name="wrn.Ops._.Report" hidden="1">{#N/A,#N/A,TRUE,"Summary";#N/A,#N/A,TRUE,"Appliances Summary";#N/A,#N/A,TRUE,"MRC Summary";#N/A,#N/A,TRUE,"Appliances";#N/A,#N/A,TRUE,"Appliances_YTD_Previous Mth";#N/A,#N/A,TRUE,"Mr. Coffee";#N/A,#N/A,TRUE,"MRC_YTD Prev Mth"}</definedName>
    <definedName name="wrn.Ops._.Salry._.Detail._.Only." localSheetId="73" hidden="1">{"headcount for Ops Calendar 98",#N/A,FALSE,"Area";"headcount for Ops for Fiscal 99",#N/A,FALSE,"Area";"headcount for Ops for fiscal 2000",#N/A,FALSE,"Area"}</definedName>
    <definedName name="wrn.Ops._.Salry._.Detail._.Only." hidden="1">{"headcount for Ops Calendar 98",#N/A,FALSE,"Area";"headcount for Ops for Fiscal 99",#N/A,FALSE,"Area";"headcount for Ops for fiscal 2000",#N/A,FALSE,"Area"}</definedName>
    <definedName name="wrn.OTC._.Market._.Report." localSheetId="73" hidden="1">{#N/A,#N/A,FALSE,"Sales Graph";#N/A,#N/A,FALSE,"BUC Graph";#N/A,#N/A,FALSE,"P&amp;L - YTD"}</definedName>
    <definedName name="wrn.OTC._.Market._.Report." hidden="1">{#N/A,#N/A,FALSE,"Sales Graph";#N/A,#N/A,FALSE,"BUC Graph";#N/A,#N/A,FALSE,"P&amp;L - YTD"}</definedName>
    <definedName name="wrn.OTHER._.DIRECT._.ALL._.SCHEDULES." localSheetId="73" hidden="1">{"OTHER D. BUDGET ASSUMPTIONS",#N/A,FALSE,"OTHER DIRECT EXP 97";"OTHER D. MAJOR EXP.",#N/A,FALSE,"OTHER DIRECT EXP 97";"OTHER DIRECT SCH",#N/A,FALSE,"OTHER DIRECT EXP 97"}</definedName>
    <definedName name="wrn.OTHER._.DIRECT._.ALL._.SCHEDULES." hidden="1">{"OTHER D. BUDGET ASSUMPTIONS",#N/A,FALSE,"OTHER DIRECT EXP 97";"OTHER D. MAJOR EXP.",#N/A,FALSE,"OTHER DIRECT EXP 97";"OTHER DIRECT SCH",#N/A,FALSE,"OTHER DIRECT EXP 97"}</definedName>
    <definedName name="wrn.Other._.Pharm." localSheetId="73" hidden="1">{#N/A,#N/A,FALSE,"Other";#N/A,#N/A,FALSE,"Ace";#N/A,#N/A,FALSE,"Derm"}</definedName>
    <definedName name="wrn.Other._.Pharm." hidden="1">{#N/A,#N/A,FALSE,"Other";#N/A,#N/A,FALSE,"Ace";#N/A,#N/A,FALSE,"Derm"}</definedName>
    <definedName name="wrn.Outlook." localSheetId="73" hidden="1">{#N/A,#N/A,FALSE,"Consol P&amp;L ";#N/A,#N/A,FALSE,"CP P&amp;L";#N/A,#N/A,FALSE,"ADS P&amp;L";#N/A,#N/A,FALSE,"Corp P&amp;L"}</definedName>
    <definedName name="wrn.Outlook." hidden="1">{#N/A,#N/A,FALSE,"Consol P&amp;L ";#N/A,#N/A,FALSE,"CP P&amp;L";#N/A,#N/A,FALSE,"ADS P&amp;L";#N/A,#N/A,FALSE,"Corp P&amp;L"}</definedName>
    <definedName name="wrn.Outlook._.Report." localSheetId="73" hidden="1">{#N/A,#N/A,FALSE,"Outlook for Month ";#N/A,#N/A,FALSE,"Risk for Month ";#N/A,#N/A,FALSE,"Upside for Month"}</definedName>
    <definedName name="wrn.Outlook._.Report." hidden="1">{#N/A,#N/A,FALSE,"Outlook for Month ";#N/A,#N/A,FALSE,"Risk for Month ";#N/A,#N/A,FALSE,"Upside for Month"}</definedName>
    <definedName name="wrn.Output."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1"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2"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4"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localSheetId="7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_5"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ubro." localSheetId="73" hidden="1">{"Fecha_Outubro",#N/A,FALSE,"FECHAMENTO-2002 ";"Defer_Outubro",#N/A,FALSE,"DIFERIDO";"Pis_Outubro",#N/A,FALSE,"PIS COFINS";"Iss_Outubro",#N/A,FALSE,"ISS"}</definedName>
    <definedName name="wrn.Outubro." hidden="1">{"Fecha_Outubro",#N/A,FALSE,"FECHAMENTO-2002 ";"Defer_Outubro",#N/A,FALSE,"DIFERIDO";"Pis_Outubro",#N/A,FALSE,"PIS COFINS";"Iss_Outubro",#N/A,FALSE,"ISS"}</definedName>
    <definedName name="wrn.p" localSheetId="73" hidden="1">{#N/A,#N/A,FALSE,"1";#N/A,#N/A,FALSE,"2";#N/A,#N/A,FALSE,"16 - 17";#N/A,#N/A,FALSE,"18 - 19";#N/A,#N/A,FALSE,"26";#N/A,#N/A,FALSE,"27";#N/A,#N/A,FALSE,"28"}</definedName>
    <definedName name="wrn.p" hidden="1">{#N/A,#N/A,FALSE,"1";#N/A,#N/A,FALSE,"2";#N/A,#N/A,FALSE,"16 - 17";#N/A,#N/A,FALSE,"18 - 19";#N/A,#N/A,FALSE,"26";#N/A,#N/A,FALSE,"27";#N/A,#N/A,FALSE,"28"}</definedName>
    <definedName name="wrn.p3" localSheetId="7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ackage." localSheetId="73" hidden="1">{#N/A,#N/A,FALSE,"PL NOV";#N/A,#N/A,FALSE,"Trend00";#N/A,#N/A,FALSE,"YTD";#N/A,#N/A,FALSE,"00 balSheet";#N/A,#N/A,FALSE,"Bank BalSh"}</definedName>
    <definedName name="wrn.Package." hidden="1">{#N/A,#N/A,FALSE,"PL NOV";#N/A,#N/A,FALSE,"Trend00";#N/A,#N/A,FALSE,"YTD";#N/A,#N/A,FALSE,"00 balSheet";#N/A,#N/A,FALSE,"Bank BalSh"}</definedName>
    <definedName name="wrn.packer._.1." localSheetId="73"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ging._.Compco." localSheetId="73" hidden="1">{"financials",#N/A,TRUE,"6_30_96";"footnotes",#N/A,TRUE,"6_30_96";"valuation",#N/A,TRUE,"6_30_96"}</definedName>
    <definedName name="wrn.Paging._.Compco." hidden="1">{"financials",#N/A,TRUE,"6_30_96";"footnotes",#N/A,TRUE,"6_30_96";"valuation",#N/A,TRUE,"6_30_96"}</definedName>
    <definedName name="wrn.Pagos._.a._.AFP._.Unionvida._.en._.2002." localSheetId="73" hidden="1">{"Toña Garrido de Navarrete - Vista personalizada",#N/A,FALSE,"Resumen UNION"}</definedName>
    <definedName name="wrn.Pagos._.a._.AFP._.Unionvida._.en._.2002." hidden="1">{"Toña Garrido de Navarrete - Vista personalizada",#N/A,FALSE,"Resumen UNION"}</definedName>
    <definedName name="wrn.PARA._.EL._.CONSEJO." localSheetId="73" hidden="1">{"CONSEJO",#N/A,FALSE,"Dist p0";"CONSEJO",#N/A,FALSE,"Ficha CODICE"}</definedName>
    <definedName name="wrn.PARA._.EL._.CONSEJO." hidden="1">{"CONSEJO",#N/A,FALSE,"Dist p0";"CONSEJO",#N/A,FALSE,"Ficha CODICE"}</definedName>
    <definedName name="wrn.PARA._.LA._.CARTA." localSheetId="73" hidden="1">{"uno",#N/A,FALSE,"Dist total";"COMENTARIO",#N/A,FALSE,"Ficha CODICE"}</definedName>
    <definedName name="wrn.PARA._.LA._.CARTA." hidden="1">{"uno",#N/A,FALSE,"Dist total";"COMENTARIO",#N/A,FALSE,"Ficha CODICE"}</definedName>
    <definedName name="wrn.Part._.1." localSheetId="73"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localSheetId="73"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ial." localSheetId="73" hidden="1">{#N/A,#N/A,FALSE,"Assumptions";#N/A,#N/A,FALSE,"Year One Pro Forma";#N/A,#N/A,FALSE,"Rent Roll Summary";#N/A,#N/A,FALSE,"Market Rent Detail";#N/A,#N/A,FALSE,"Rent Roll Summary";#N/A,#N/A,FALSE,"Market Rent Increases";#N/A,#N/A,FALSE,"Exec Sum 10Yr";#N/A,#N/A,FALSE,"Cash Flow Projections";#N/A,#N/A,FALSE,"Net Residual Value";#N/A,#N/A,FALSE,"Effective Rental Income Detail";#N/A,#N/A,FALSE,"Turnovers";#N/A,#N/A,FALSE,"Matrices"}</definedName>
    <definedName name="wrn.Partial." hidden="1">{#N/A,#N/A,FALSE,"Assumptions";#N/A,#N/A,FALSE,"Year One Pro Forma";#N/A,#N/A,FALSE,"Rent Roll Summary";#N/A,#N/A,FALSE,"Market Rent Detail";#N/A,#N/A,FALSE,"Rent Roll Summary";#N/A,#N/A,FALSE,"Market Rent Increases";#N/A,#N/A,FALSE,"Exec Sum 10Yr";#N/A,#N/A,FALSE,"Cash Flow Projections";#N/A,#N/A,FALSE,"Net Residual Value";#N/A,#N/A,FALSE,"Effective Rental Income Detail";#N/A,#N/A,FALSE,"Turnovers";#N/A,#N/A,FALSE,"Matrices"}</definedName>
    <definedName name="wrn.PARTNERS._.CAPITAL._.STMT." localSheetId="73" hidden="1">{"PARTNERS CAPITAL STMT",#N/A,FALSE,"Partners Capital"}</definedName>
    <definedName name="wrn.PARTNERS._.CAPITAL._.STMT." hidden="1">{"PARTNERS CAPITAL STMT",#N/A,FALSE,"Partners Capital"}</definedName>
    <definedName name="wrn.PAYBACK." localSheetId="73" hidden="1">{"payback",#N/A,FALSE,"TV_Payback"}</definedName>
    <definedName name="wrn.PAYBACK." hidden="1">{"payback",#N/A,FALSE,"TV_Payback"}</definedName>
    <definedName name="wrn.PCS."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PCS_CSG_PPG."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CS_CSG_PPG.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WRN.PEND" localSheetId="73" hidden="1">{#N/A,#N/A,FALSE,"GERAL";#N/A,#N/A,FALSE,"012-96";#N/A,#N/A,FALSE,"018-96";#N/A,#N/A,FALSE,"027-96";#N/A,#N/A,FALSE,"059-96";#N/A,#N/A,FALSE,"076-96";#N/A,#N/A,FALSE,"019-97";#N/A,#N/A,FALSE,"021-97";#N/A,#N/A,FALSE,"022-97";#N/A,#N/A,FALSE,"028-97"}</definedName>
    <definedName name="WRN.PEND" hidden="1">{#N/A,#N/A,FALSE,"GERAL";#N/A,#N/A,FALSE,"012-96";#N/A,#N/A,FALSE,"018-96";#N/A,#N/A,FALSE,"027-96";#N/A,#N/A,FALSE,"059-96";#N/A,#N/A,FALSE,"076-96";#N/A,#N/A,FALSE,"019-97";#N/A,#N/A,FALSE,"021-97";#N/A,#N/A,FALSE,"022-97";#N/A,#N/A,FALSE,"028-97"}</definedName>
    <definedName name="WRN.PEND2" localSheetId="73" hidden="1">{#N/A,#N/A,FALSE,"GERAL";#N/A,#N/A,FALSE,"012-96";#N/A,#N/A,FALSE,"018-96";#N/A,#N/A,FALSE,"027-96";#N/A,#N/A,FALSE,"059-96";#N/A,#N/A,FALSE,"076-96";#N/A,#N/A,FALSE,"019-97";#N/A,#N/A,FALSE,"021-97";#N/A,#N/A,FALSE,"022-97";#N/A,#N/A,FALSE,"028-97"}</definedName>
    <definedName name="WRN.PEND2" hidden="1">{#N/A,#N/A,FALSE,"GERAL";#N/A,#N/A,FALSE,"012-96";#N/A,#N/A,FALSE,"018-96";#N/A,#N/A,FALSE,"027-96";#N/A,#N/A,FALSE,"059-96";#N/A,#N/A,FALSE,"076-96";#N/A,#N/A,FALSE,"019-97";#N/A,#N/A,FALSE,"021-97";#N/A,#N/A,FALSE,"022-97";#N/A,#N/A,FALSE,"028-97"}</definedName>
    <definedName name="WRN.PEND3" localSheetId="73" hidden="1">{#N/A,#N/A,FALSE,"GERAL";#N/A,#N/A,FALSE,"012-96";#N/A,#N/A,FALSE,"018-96";#N/A,#N/A,FALSE,"027-96";#N/A,#N/A,FALSE,"059-96";#N/A,#N/A,FALSE,"076-96";#N/A,#N/A,FALSE,"019-97";#N/A,#N/A,FALSE,"021-97";#N/A,#N/A,FALSE,"022-97";#N/A,#N/A,FALSE,"028-97"}</definedName>
    <definedName name="WRN.PEND3" hidden="1">{#N/A,#N/A,FALSE,"GERAL";#N/A,#N/A,FALSE,"012-96";#N/A,#N/A,FALSE,"018-96";#N/A,#N/A,FALSE,"027-96";#N/A,#N/A,FALSE,"059-96";#N/A,#N/A,FALSE,"076-96";#N/A,#N/A,FALSE,"019-97";#N/A,#N/A,FALSE,"021-97";#N/A,#N/A,FALSE,"022-97";#N/A,#N/A,FALSE,"028-97"}</definedName>
    <definedName name="WRN.PEND4" localSheetId="73" hidden="1">{#N/A,#N/A,FALSE,"GERAL";#N/A,#N/A,FALSE,"012-96";#N/A,#N/A,FALSE,"018-96";#N/A,#N/A,FALSE,"027-96";#N/A,#N/A,FALSE,"059-96";#N/A,#N/A,FALSE,"076-96";#N/A,#N/A,FALSE,"019-97";#N/A,#N/A,FALSE,"021-97";#N/A,#N/A,FALSE,"022-97";#N/A,#N/A,FALSE,"028-97"}</definedName>
    <definedName name="WRN.PEND4" hidden="1">{#N/A,#N/A,FALSE,"GERAL";#N/A,#N/A,FALSE,"012-96";#N/A,#N/A,FALSE,"018-96";#N/A,#N/A,FALSE,"027-96";#N/A,#N/A,FALSE,"059-96";#N/A,#N/A,FALSE,"076-96";#N/A,#N/A,FALSE,"019-97";#N/A,#N/A,FALSE,"021-97";#N/A,#N/A,FALSE,"022-97";#N/A,#N/A,FALSE,"028-97"}</definedName>
    <definedName name="wrn.PENDENCIA" localSheetId="73" hidden="1">{#N/A,#N/A,FALSE,"GERAL";#N/A,#N/A,FALSE,"012-96";#N/A,#N/A,FALSE,"018-96";#N/A,#N/A,FALSE,"027-96";#N/A,#N/A,FALSE,"059-96";#N/A,#N/A,FALSE,"076-96";#N/A,#N/A,FALSE,"019-97";#N/A,#N/A,FALSE,"021-97";#N/A,#N/A,FALSE,"022-97";#N/A,#N/A,FALSE,"028-97"}</definedName>
    <definedName name="wrn.PENDENCIA" hidden="1">{#N/A,#N/A,FALSE,"GERAL";#N/A,#N/A,FALSE,"012-96";#N/A,#N/A,FALSE,"018-96";#N/A,#N/A,FALSE,"027-96";#N/A,#N/A,FALSE,"059-96";#N/A,#N/A,FALSE,"076-96";#N/A,#N/A,FALSE,"019-97";#N/A,#N/A,FALSE,"021-97";#N/A,#N/A,FALSE,"022-97";#N/A,#N/A,FALSE,"028-97"}</definedName>
    <definedName name="wrn.PENDENCIAS" localSheetId="73"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 localSheetId="73"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PENDENCIAS._1" localSheetId="73" hidden="1">{#N/A,#N/A,FALSE,"GERAL";#N/A,#N/A,FALSE,"012-96";#N/A,#N/A,FALSE,"018-96";#N/A,#N/A,FALSE,"027-96";#N/A,#N/A,FALSE,"059-96";#N/A,#N/A,FALSE,"076-96";#N/A,#N/A,FALSE,"019-97";#N/A,#N/A,FALSE,"021-97";#N/A,#N/A,FALSE,"022-97";#N/A,#N/A,FALSE,"028-97"}</definedName>
    <definedName name="wrn.PENDENCIAS._1" hidden="1">{#N/A,#N/A,FALSE,"GERAL";#N/A,#N/A,FALSE,"012-96";#N/A,#N/A,FALSE,"018-96";#N/A,#N/A,FALSE,"027-96";#N/A,#N/A,FALSE,"059-96";#N/A,#N/A,FALSE,"076-96";#N/A,#N/A,FALSE,"019-97";#N/A,#N/A,FALSE,"021-97";#N/A,#N/A,FALSE,"022-97";#N/A,#N/A,FALSE,"028-97"}</definedName>
    <definedName name="wrn.Penetration." localSheetId="73" hidden="1">{"penetration percentage",#N/A,FALSE,"Penetration";"penetration subs",#N/A,FALSE,"Penetration"}</definedName>
    <definedName name="wrn.Penetration." hidden="1">{"penetration percentage",#N/A,FALSE,"Penetration";"penetration subs",#N/A,FALSE,"Penetration"}</definedName>
    <definedName name="wrn.PEPC._.Tax._.Accounts." localSheetId="73" hidden="1">{"PEPC Tax Accounts",#N/A,FALSE,"Tac Accounts"}</definedName>
    <definedName name="wrn.PEPC._.Tax._.Accounts." hidden="1">{"PEPC Tax Accounts",#N/A,FALSE,"Tac Accounts"}</definedName>
    <definedName name="wrn.Pèrdues._.i._.G.._.analític." localSheetId="73"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ERIODIC._.INSP._.ALL._.SCH.." localSheetId="73" hidden="1">{"P.I. BUDGET ASSUMPTIONS",#N/A,FALSE,"PERIODIC INSP 97";"P.I. MAJOR EXP",#N/A,FALSE,"PERIODIC INSP 97";"PERIODIC INSP",#N/A,FALSE,"PERIODIC INSP 97"}</definedName>
    <definedName name="wrn.PERIODIC._.INSP._.ALL._.SCH.." hidden="1">{"P.I. BUDGET ASSUMPTIONS",#N/A,FALSE,"PERIODIC INSP 97";"P.I. MAJOR EXP",#N/A,FALSE,"PERIODIC INSP 97";"PERIODIC INSP",#N/A,FALSE,"PERIODIC INSP 97"}</definedName>
    <definedName name="wrn.Pharm._.Market._.Report." localSheetId="73" hidden="1">{#N/A,#N/A,FALSE,"Sales Graph";#N/A,#N/A,FALSE,"PSBM";#N/A,#N/A,FALSE,"BUC Graph";#N/A,#N/A,FALSE,"P&amp;L - YTD"}</definedName>
    <definedName name="wrn.Pharm._.Market._.Report." hidden="1">{#N/A,#N/A,FALSE,"Sales Graph";#N/A,#N/A,FALSE,"PSBM";#N/A,#N/A,FALSE,"BUC Graph";#N/A,#N/A,FALSE,"P&amp;L - YTD"}</definedName>
    <definedName name="wrn.Pharmaceuticals." localSheetId="73"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iep" localSheetId="73" hidden="1">{#N/A,#N/A,FALSE,"Finale1";#N/A,#N/A,FALSE,"Finale2";#N/A,#N/A,FALSE,"peiodisch1";#N/A,#N/A,FALSE,"periodisch2";#N/A,#N/A,FALSE,"Aktiv";#N/A,#N/A,FALSE,"Passiv";#N/A,#N/A,FALSE,"D-Bestand";#N/A,#N/A,FALSE,"D-Zins"}</definedName>
    <definedName name="wrn.piep" hidden="1">{#N/A,#N/A,FALSE,"Finale1";#N/A,#N/A,FALSE,"Finale2";#N/A,#N/A,FALSE,"peiodisch1";#N/A,#N/A,FALSE,"periodisch2";#N/A,#N/A,FALSE,"Aktiv";#N/A,#N/A,FALSE,"Passiv";#N/A,#N/A,FALSE,"D-Bestand";#N/A,#N/A,FALSE,"D-Zins"}</definedName>
    <definedName name="wrn.piep_1" localSheetId="73" hidden="1">{#N/A,#N/A,FALSE,"Finale1";#N/A,#N/A,FALSE,"Finale2";#N/A,#N/A,FALSE,"peiodisch1";#N/A,#N/A,FALSE,"periodisch2";#N/A,#N/A,FALSE,"Aktiv";#N/A,#N/A,FALSE,"Passiv";#N/A,#N/A,FALSE,"D-Bestand";#N/A,#N/A,FALSE,"D-Zins"}</definedName>
    <definedName name="wrn.piep_1" hidden="1">{#N/A,#N/A,FALSE,"Finale1";#N/A,#N/A,FALSE,"Finale2";#N/A,#N/A,FALSE,"peiodisch1";#N/A,#N/A,FALSE,"periodisch2";#N/A,#N/A,FALSE,"Aktiv";#N/A,#N/A,FALSE,"Passiv";#N/A,#N/A,FALSE,"D-Bestand";#N/A,#N/A,FALSE,"D-Zins"}</definedName>
    <definedName name="wrn.piep_2" localSheetId="73" hidden="1">{#N/A,#N/A,FALSE,"Finale1";#N/A,#N/A,FALSE,"Finale2";#N/A,#N/A,FALSE,"peiodisch1";#N/A,#N/A,FALSE,"periodisch2";#N/A,#N/A,FALSE,"Aktiv";#N/A,#N/A,FALSE,"Passiv";#N/A,#N/A,FALSE,"D-Bestand";#N/A,#N/A,FALSE,"D-Zins"}</definedName>
    <definedName name="wrn.piep_2" hidden="1">{#N/A,#N/A,FALSE,"Finale1";#N/A,#N/A,FALSE,"Finale2";#N/A,#N/A,FALSE,"peiodisch1";#N/A,#N/A,FALSE,"periodisch2";#N/A,#N/A,FALSE,"Aktiv";#N/A,#N/A,FALSE,"Passiv";#N/A,#N/A,FALSE,"D-Bestand";#N/A,#N/A,FALSE,"D-Zins"}</definedName>
    <definedName name="wrn.piep_3" localSheetId="73" hidden="1">{#N/A,#N/A,FALSE,"Finale1";#N/A,#N/A,FALSE,"Finale2";#N/A,#N/A,FALSE,"peiodisch1";#N/A,#N/A,FALSE,"periodisch2";#N/A,#N/A,FALSE,"Aktiv";#N/A,#N/A,FALSE,"Passiv";#N/A,#N/A,FALSE,"D-Bestand";#N/A,#N/A,FALSE,"D-Zins"}</definedName>
    <definedName name="wrn.piep_3" hidden="1">{#N/A,#N/A,FALSE,"Finale1";#N/A,#N/A,FALSE,"Finale2";#N/A,#N/A,FALSE,"peiodisch1";#N/A,#N/A,FALSE,"periodisch2";#N/A,#N/A,FALSE,"Aktiv";#N/A,#N/A,FALSE,"Passiv";#N/A,#N/A,FALSE,"D-Bestand";#N/A,#N/A,FALSE,"D-Zins"}</definedName>
    <definedName name="wrn.PIS." localSheetId="73" hidden="1">{#N/A,#N/A,FALSE,"PIS"}</definedName>
    <definedName name="wrn.PIS." hidden="1">{#N/A,#N/A,FALSE,"PIS"}</definedName>
    <definedName name="wrn.PL." localSheetId="73" hidden="1">{"20 Years",#N/A,FALSE,"P&amp;Ls";"2001",#N/A,FALSE,"P&amp;Ls"}</definedName>
    <definedName name="wrn.PL." hidden="1">{"20 Years",#N/A,FALSE,"P&amp;Ls";"2001",#N/A,FALSE,"P&amp;Ls"}</definedName>
    <definedName name="wrn.PL._.and._.99._.forecast." localSheetId="73" hidden="1">{#N/A,#N/A,FALSE,"1999 forecast";#N/A,#N/A,FALSE,"Output"}</definedName>
    <definedName name="wrn.PL._.and._.99._.forecast." hidden="1">{#N/A,#N/A,FALSE,"1999 forecast";#N/A,#N/A,FALSE,"Output"}</definedName>
    <definedName name="wrn.PL._.Existing._.And._.New._.Sales._.Fiscal._.Years." localSheetId="73" hidden="1">{"Jan thru June 1998",#N/A,FALSE,"PL_Cons";"fiscal 1999",#N/A,FALSE,"PL_Cons";"fiscal 2000",#N/A,FALSE,"PL_Cons"}</definedName>
    <definedName name="wrn.PL._.Existing._.And._.New._.Sales._.Fiscal._.Years." hidden="1">{"Jan thru June 1998",#N/A,FALSE,"PL_Cons";"fiscal 1999",#N/A,FALSE,"PL_Cons";"fiscal 2000",#N/A,FALSE,"PL_Cons"}</definedName>
    <definedName name="wrn.PL._.Existing._.Business._.Fiscal._.Years." localSheetId="73" hidden="1">{"Jan thru June 1998",#N/A,FALSE,"PL_old";"fiscal 1999",#N/A,FALSE,"PL_old";"fiscal 2000",#N/A,FALSE,"PL_old"}</definedName>
    <definedName name="wrn.PL._.Existing._.Business._.Fiscal._.Years." hidden="1">{"Jan thru June 1998",#N/A,FALSE,"PL_old";"fiscal 1999",#N/A,FALSE,"PL_old";"fiscal 2000",#N/A,FALSE,"PL_old"}</definedName>
    <definedName name="wrn.PL._.guldens." localSheetId="73" hidden="1">{#N/A,#N/A,TRUE,"Subscriber base";#N/A,#N/A,TRUE,"P&amp;L EuroNet Internet BV";#N/A,#N/A,TRUE,"CorporateRev";#N/A,#N/A,TRUE,"ResidentialRev";#N/A,#N/A,TRUE,"I K C";#N/A,#N/A,TRUE,"Animation";#N/A,#N/A,TRUE,"Marketing";#N/A,#N/A,TRUE,"Sales";#N/A,#N/A,TRUE,"CustomerCare";#N/A,#N/A,TRUE,"IS IT";#N/A,#N/A,TRUE,"GEA"}</definedName>
    <definedName name="wrn.PL._.guldens." hidden="1">{#N/A,#N/A,TRUE,"Subscriber base";#N/A,#N/A,TRUE,"P&amp;L EuroNet Internet BV";#N/A,#N/A,TRUE,"CorporateRev";#N/A,#N/A,TRUE,"ResidentialRev";#N/A,#N/A,TRUE,"I K C";#N/A,#N/A,TRUE,"Animation";#N/A,#N/A,TRUE,"Marketing";#N/A,#N/A,TRUE,"Sales";#N/A,#N/A,TRUE,"CustomerCare";#N/A,#N/A,TRUE,"IS IT";#N/A,#N/A,TRUE,"GEA"}</definedName>
    <definedName name="wrn.Plan." localSheetId="73" hidden="1">{#N/A,#N/A,FALSE,"Data Entry";#N/A,#N/A,FALSE,"Projected Sales $'s";#N/A,#N/A,FALSE,"Financial Sum";#N/A,#N/A,FALSE,"Profit Margins";#N/A,#N/A,FALSE,"Con His &amp; Proj Fin Data";#N/A,#N/A,FALSE,"Con His Bal Shts";#N/A,#N/A,FALSE,"Fin Sum CMI";#N/A,#N/A,FALSE,"Working Capital";#N/A,#N/A,FALSE,"Projected Sales Units"}</definedName>
    <definedName name="wrn.Plan." hidden="1">{#N/A,#N/A,FALSE,"Data Entry";#N/A,#N/A,FALSE,"Projected Sales $'s";#N/A,#N/A,FALSE,"Financial Sum";#N/A,#N/A,FALSE,"Profit Margins";#N/A,#N/A,FALSE,"Con His &amp; Proj Fin Data";#N/A,#N/A,FALSE,"Con His Bal Shts";#N/A,#N/A,FALSE,"Fin Sum CMI";#N/A,#N/A,FALSE,"Working Capital";#N/A,#N/A,FALSE,"Projected Sales Units"}</definedName>
    <definedName name="wrn.Plan1997." localSheetId="73" hidden="1">{#N/A,#N/A,FALSE,"Recap";#N/A,#N/A,FALSE,"IMI";#N/A,#N/A,FALSE,"IMRM";#N/A,#N/A,FALSE,"Pre1997";#N/A,#N/A,FALSE,"Mgmt. Fee"}</definedName>
    <definedName name="wrn.Plan1997." hidden="1">{#N/A,#N/A,FALSE,"Recap";#N/A,#N/A,FALSE,"IMI";#N/A,#N/A,FALSE,"IMRM";#N/A,#N/A,FALSE,"Pre1997";#N/A,#N/A,FALSE,"Mgmt. Fee"}</definedName>
    <definedName name="wrn.Plan1997._1" localSheetId="73" hidden="1">{#N/A,#N/A,FALSE,"Recap";#N/A,#N/A,FALSE,"IMI";#N/A,#N/A,FALSE,"IMRM";#N/A,#N/A,FALSE,"Pre1997";#N/A,#N/A,FALSE,"Mgmt. Fee"}</definedName>
    <definedName name="wrn.Plan1997._1" hidden="1">{#N/A,#N/A,FALSE,"Recap";#N/A,#N/A,FALSE,"IMI";#N/A,#N/A,FALSE,"IMRM";#N/A,#N/A,FALSE,"Pre1997";#N/A,#N/A,FALSE,"Mgmt. Fee"}</definedName>
    <definedName name="wrn.Plan1997._2" localSheetId="73" hidden="1">{#N/A,#N/A,FALSE,"Recap";#N/A,#N/A,FALSE,"IMI";#N/A,#N/A,FALSE,"IMRM";#N/A,#N/A,FALSE,"Pre1997";#N/A,#N/A,FALSE,"Mgmt. Fee"}</definedName>
    <definedName name="wrn.Plan1997._2" hidden="1">{#N/A,#N/A,FALSE,"Recap";#N/A,#N/A,FALSE,"IMI";#N/A,#N/A,FALSE,"IMRM";#N/A,#N/A,FALSE,"Pre1997";#N/A,#N/A,FALSE,"Mgmt. Fee"}</definedName>
    <definedName name="wrn.Plan1997._3" localSheetId="73" hidden="1">{#N/A,#N/A,FALSE,"Recap";#N/A,#N/A,FALSE,"IMI";#N/A,#N/A,FALSE,"IMRM";#N/A,#N/A,FALSE,"Pre1997";#N/A,#N/A,FALSE,"Mgmt. Fee"}</definedName>
    <definedName name="wrn.Plan1997._3" hidden="1">{#N/A,#N/A,FALSE,"Recap";#N/A,#N/A,FALSE,"IMI";#N/A,#N/A,FALSE,"IMRM";#N/A,#N/A,FALSE,"Pre1997";#N/A,#N/A,FALSE,"Mgmt. Fee"}</definedName>
    <definedName name="wrn.Plan1997._4" localSheetId="73" hidden="1">{#N/A,#N/A,FALSE,"Recap";#N/A,#N/A,FALSE,"IMI";#N/A,#N/A,FALSE,"IMRM";#N/A,#N/A,FALSE,"Pre1997";#N/A,#N/A,FALSE,"Mgmt. Fee"}</definedName>
    <definedName name="wrn.Plan1997._4" hidden="1">{#N/A,#N/A,FALSE,"Recap";#N/A,#N/A,FALSE,"IMI";#N/A,#N/A,FALSE,"IMRM";#N/A,#N/A,FALSE,"Pre1997";#N/A,#N/A,FALSE,"Mgmt. Fee"}</definedName>
    <definedName name="wrn.Plan1997._5" localSheetId="73" hidden="1">{#N/A,#N/A,FALSE,"Recap";#N/A,#N/A,FALSE,"IMI";#N/A,#N/A,FALSE,"IMRM";#N/A,#N/A,FALSE,"Pre1997";#N/A,#N/A,FALSE,"Mgmt. Fee"}</definedName>
    <definedName name="wrn.Plan1997._5" hidden="1">{#N/A,#N/A,FALSE,"Recap";#N/A,#N/A,FALSE,"IMI";#N/A,#N/A,FALSE,"IMRM";#N/A,#N/A,FALSE,"Pre1997";#N/A,#N/A,FALSE,"Mgmt. Fee"}</definedName>
    <definedName name="wrn.Plan1997a" localSheetId="73" hidden="1">{#N/A,#N/A,FALSE,"Recap";#N/A,#N/A,FALSE,"IMI";#N/A,#N/A,FALSE,"IMRM";#N/A,#N/A,FALSE,"Pre1997";#N/A,#N/A,FALSE,"Mgmt. Fee"}</definedName>
    <definedName name="wrn.Plan1997a" hidden="1">{#N/A,#N/A,FALSE,"Recap";#N/A,#N/A,FALSE,"IMI";#N/A,#N/A,FALSE,"IMRM";#N/A,#N/A,FALSE,"Pre1997";#N/A,#N/A,FALSE,"Mgmt. Fee"}</definedName>
    <definedName name="wrn.Plan1997a_1" localSheetId="73" hidden="1">{#N/A,#N/A,FALSE,"Recap";#N/A,#N/A,FALSE,"IMI";#N/A,#N/A,FALSE,"IMRM";#N/A,#N/A,FALSE,"Pre1997";#N/A,#N/A,FALSE,"Mgmt. Fee"}</definedName>
    <definedName name="wrn.Plan1997a_1" hidden="1">{#N/A,#N/A,FALSE,"Recap";#N/A,#N/A,FALSE,"IMI";#N/A,#N/A,FALSE,"IMRM";#N/A,#N/A,FALSE,"Pre1997";#N/A,#N/A,FALSE,"Mgmt. Fee"}</definedName>
    <definedName name="wrn.Plan1997a_2" localSheetId="73" hidden="1">{#N/A,#N/A,FALSE,"Recap";#N/A,#N/A,FALSE,"IMI";#N/A,#N/A,FALSE,"IMRM";#N/A,#N/A,FALSE,"Pre1997";#N/A,#N/A,FALSE,"Mgmt. Fee"}</definedName>
    <definedName name="wrn.Plan1997a_2" hidden="1">{#N/A,#N/A,FALSE,"Recap";#N/A,#N/A,FALSE,"IMI";#N/A,#N/A,FALSE,"IMRM";#N/A,#N/A,FALSE,"Pre1997";#N/A,#N/A,FALSE,"Mgmt. Fee"}</definedName>
    <definedName name="wrn.Plan1997a_3" localSheetId="73" hidden="1">{#N/A,#N/A,FALSE,"Recap";#N/A,#N/A,FALSE,"IMI";#N/A,#N/A,FALSE,"IMRM";#N/A,#N/A,FALSE,"Pre1997";#N/A,#N/A,FALSE,"Mgmt. Fee"}</definedName>
    <definedName name="wrn.Plan1997a_3" hidden="1">{#N/A,#N/A,FALSE,"Recap";#N/A,#N/A,FALSE,"IMI";#N/A,#N/A,FALSE,"IMRM";#N/A,#N/A,FALSE,"Pre1997";#N/A,#N/A,FALSE,"Mgmt. Fee"}</definedName>
    <definedName name="wrn.Plan1997a_4" localSheetId="73" hidden="1">{#N/A,#N/A,FALSE,"Recap";#N/A,#N/A,FALSE,"IMI";#N/A,#N/A,FALSE,"IMRM";#N/A,#N/A,FALSE,"Pre1997";#N/A,#N/A,FALSE,"Mgmt. Fee"}</definedName>
    <definedName name="wrn.Plan1997a_4" hidden="1">{#N/A,#N/A,FALSE,"Recap";#N/A,#N/A,FALSE,"IMI";#N/A,#N/A,FALSE,"IMRM";#N/A,#N/A,FALSE,"Pre1997";#N/A,#N/A,FALSE,"Mgmt. Fee"}</definedName>
    <definedName name="wrn.Plan1997a_5" localSheetId="73" hidden="1">{#N/A,#N/A,FALSE,"Recap";#N/A,#N/A,FALSE,"IMI";#N/A,#N/A,FALSE,"IMRM";#N/A,#N/A,FALSE,"Pre1997";#N/A,#N/A,FALSE,"Mgmt. Fee"}</definedName>
    <definedName name="wrn.Plan1997a_5" hidden="1">{#N/A,#N/A,FALSE,"Recap";#N/A,#N/A,FALSE,"IMI";#N/A,#N/A,FALSE,"IMRM";#N/A,#N/A,FALSE,"Pre1997";#N/A,#N/A,FALSE,"Mgmt. Fee"}</definedName>
    <definedName name="wrn.plan2000." localSheetId="73" hidden="1">{#N/A,#N/A,FALSE,"Recap";#N/A,#N/A,FALSE,"IMI";#N/A,#N/A,FALSE,"IMRM";#N/A,#N/A,FALSE,"Pre1997";#N/A,#N/A,FALSE,"Mgmt. Fee"}</definedName>
    <definedName name="wrn.plan2000." hidden="1">{#N/A,#N/A,FALSE,"Recap";#N/A,#N/A,FALSE,"IMI";#N/A,#N/A,FALSE,"IMRM";#N/A,#N/A,FALSE,"Pre1997";#N/A,#N/A,FALSE,"Mgmt. Fee"}</definedName>
    <definedName name="wrn.plan2000._1" localSheetId="73" hidden="1">{#N/A,#N/A,FALSE,"Recap";#N/A,#N/A,FALSE,"IMI";#N/A,#N/A,FALSE,"IMRM";#N/A,#N/A,FALSE,"Pre1997";#N/A,#N/A,FALSE,"Mgmt. Fee"}</definedName>
    <definedName name="wrn.plan2000._1" hidden="1">{#N/A,#N/A,FALSE,"Recap";#N/A,#N/A,FALSE,"IMI";#N/A,#N/A,FALSE,"IMRM";#N/A,#N/A,FALSE,"Pre1997";#N/A,#N/A,FALSE,"Mgmt. Fee"}</definedName>
    <definedName name="wrn.plan2000._2" localSheetId="73" hidden="1">{#N/A,#N/A,FALSE,"Recap";#N/A,#N/A,FALSE,"IMI";#N/A,#N/A,FALSE,"IMRM";#N/A,#N/A,FALSE,"Pre1997";#N/A,#N/A,FALSE,"Mgmt. Fee"}</definedName>
    <definedName name="wrn.plan2000._2" hidden="1">{#N/A,#N/A,FALSE,"Recap";#N/A,#N/A,FALSE,"IMI";#N/A,#N/A,FALSE,"IMRM";#N/A,#N/A,FALSE,"Pre1997";#N/A,#N/A,FALSE,"Mgmt. Fee"}</definedName>
    <definedName name="wrn.plan2000._3" localSheetId="73" hidden="1">{#N/A,#N/A,FALSE,"Recap";#N/A,#N/A,FALSE,"IMI";#N/A,#N/A,FALSE,"IMRM";#N/A,#N/A,FALSE,"Pre1997";#N/A,#N/A,FALSE,"Mgmt. Fee"}</definedName>
    <definedName name="wrn.plan2000._3" hidden="1">{#N/A,#N/A,FALSE,"Recap";#N/A,#N/A,FALSE,"IMI";#N/A,#N/A,FALSE,"IMRM";#N/A,#N/A,FALSE,"Pre1997";#N/A,#N/A,FALSE,"Mgmt. Fee"}</definedName>
    <definedName name="wrn.plan2000._4" localSheetId="73" hidden="1">{#N/A,#N/A,FALSE,"Recap";#N/A,#N/A,FALSE,"IMI";#N/A,#N/A,FALSE,"IMRM";#N/A,#N/A,FALSE,"Pre1997";#N/A,#N/A,FALSE,"Mgmt. Fee"}</definedName>
    <definedName name="wrn.plan2000._4" hidden="1">{#N/A,#N/A,FALSE,"Recap";#N/A,#N/A,FALSE,"IMI";#N/A,#N/A,FALSE,"IMRM";#N/A,#N/A,FALSE,"Pre1997";#N/A,#N/A,FALSE,"Mgmt. Fee"}</definedName>
    <definedName name="wrn.plan2000._5" localSheetId="73" hidden="1">{#N/A,#N/A,FALSE,"Recap";#N/A,#N/A,FALSE,"IMI";#N/A,#N/A,FALSE,"IMRM";#N/A,#N/A,FALSE,"Pre1997";#N/A,#N/A,FALSE,"Mgmt. Fee"}</definedName>
    <definedName name="wrn.plan2000._5" hidden="1">{#N/A,#N/A,FALSE,"Recap";#N/A,#N/A,FALSE,"IMI";#N/A,#N/A,FALSE,"IMRM";#N/A,#N/A,FALSE,"Pre1997";#N/A,#N/A,FALSE,"Mgmt. Fee"}</definedName>
    <definedName name="wrn.plan2000a" localSheetId="73" hidden="1">{#N/A,#N/A,FALSE,"Recap";#N/A,#N/A,FALSE,"IMI";#N/A,#N/A,FALSE,"IMRM";#N/A,#N/A,FALSE,"Pre1997";#N/A,#N/A,FALSE,"Mgmt. Fee"}</definedName>
    <definedName name="wrn.plan2000a" hidden="1">{#N/A,#N/A,FALSE,"Recap";#N/A,#N/A,FALSE,"IMI";#N/A,#N/A,FALSE,"IMRM";#N/A,#N/A,FALSE,"Pre1997";#N/A,#N/A,FALSE,"Mgmt. Fee"}</definedName>
    <definedName name="wrn.plan2000a_1" localSheetId="73" hidden="1">{#N/A,#N/A,FALSE,"Recap";#N/A,#N/A,FALSE,"IMI";#N/A,#N/A,FALSE,"IMRM";#N/A,#N/A,FALSE,"Pre1997";#N/A,#N/A,FALSE,"Mgmt. Fee"}</definedName>
    <definedName name="wrn.plan2000a_1" hidden="1">{#N/A,#N/A,FALSE,"Recap";#N/A,#N/A,FALSE,"IMI";#N/A,#N/A,FALSE,"IMRM";#N/A,#N/A,FALSE,"Pre1997";#N/A,#N/A,FALSE,"Mgmt. Fee"}</definedName>
    <definedName name="wrn.plan2000a_2" localSheetId="73" hidden="1">{#N/A,#N/A,FALSE,"Recap";#N/A,#N/A,FALSE,"IMI";#N/A,#N/A,FALSE,"IMRM";#N/A,#N/A,FALSE,"Pre1997";#N/A,#N/A,FALSE,"Mgmt. Fee"}</definedName>
    <definedName name="wrn.plan2000a_2" hidden="1">{#N/A,#N/A,FALSE,"Recap";#N/A,#N/A,FALSE,"IMI";#N/A,#N/A,FALSE,"IMRM";#N/A,#N/A,FALSE,"Pre1997";#N/A,#N/A,FALSE,"Mgmt. Fee"}</definedName>
    <definedName name="wrn.plan2000a_3" localSheetId="73" hidden="1">{#N/A,#N/A,FALSE,"Recap";#N/A,#N/A,FALSE,"IMI";#N/A,#N/A,FALSE,"IMRM";#N/A,#N/A,FALSE,"Pre1997";#N/A,#N/A,FALSE,"Mgmt. Fee"}</definedName>
    <definedName name="wrn.plan2000a_3" hidden="1">{#N/A,#N/A,FALSE,"Recap";#N/A,#N/A,FALSE,"IMI";#N/A,#N/A,FALSE,"IMRM";#N/A,#N/A,FALSE,"Pre1997";#N/A,#N/A,FALSE,"Mgmt. Fee"}</definedName>
    <definedName name="wrn.plan2000a_4" localSheetId="73" hidden="1">{#N/A,#N/A,FALSE,"Recap";#N/A,#N/A,FALSE,"IMI";#N/A,#N/A,FALSE,"IMRM";#N/A,#N/A,FALSE,"Pre1997";#N/A,#N/A,FALSE,"Mgmt. Fee"}</definedName>
    <definedName name="wrn.plan2000a_4" hidden="1">{#N/A,#N/A,FALSE,"Recap";#N/A,#N/A,FALSE,"IMI";#N/A,#N/A,FALSE,"IMRM";#N/A,#N/A,FALSE,"Pre1997";#N/A,#N/A,FALSE,"Mgmt. Fee"}</definedName>
    <definedName name="wrn.plan2000a_5" localSheetId="73" hidden="1">{#N/A,#N/A,FALSE,"Recap";#N/A,#N/A,FALSE,"IMI";#N/A,#N/A,FALSE,"IMRM";#N/A,#N/A,FALSE,"Pre1997";#N/A,#N/A,FALSE,"Mgmt. Fee"}</definedName>
    <definedName name="wrn.plan2000a_5" hidden="1">{#N/A,#N/A,FALSE,"Recap";#N/A,#N/A,FALSE,"IMI";#N/A,#N/A,FALSE,"IMRM";#N/A,#N/A,FALSE,"Pre1997";#N/A,#N/A,FALSE,"Mgmt. Fee"}</definedName>
    <definedName name="wrn.plan2001." localSheetId="73" hidden="1">{#N/A,#N/A,FALSE,"Recap";#N/A,#N/A,FALSE,"IMI";#N/A,#N/A,FALSE,"IMRM";#N/A,#N/A,FALSE,"Pre1997";#N/A,#N/A,FALSE,"Mgmt. Fee"}</definedName>
    <definedName name="wrn.plan2001." hidden="1">{#N/A,#N/A,FALSE,"Recap";#N/A,#N/A,FALSE,"IMI";#N/A,#N/A,FALSE,"IMRM";#N/A,#N/A,FALSE,"Pre1997";#N/A,#N/A,FALSE,"Mgmt. Fee"}</definedName>
    <definedName name="wrn.plan2001._1" localSheetId="73" hidden="1">{#N/A,#N/A,FALSE,"Recap";#N/A,#N/A,FALSE,"IMI";#N/A,#N/A,FALSE,"IMRM";#N/A,#N/A,FALSE,"Pre1997";#N/A,#N/A,FALSE,"Mgmt. Fee"}</definedName>
    <definedName name="wrn.plan2001._1" hidden="1">{#N/A,#N/A,FALSE,"Recap";#N/A,#N/A,FALSE,"IMI";#N/A,#N/A,FALSE,"IMRM";#N/A,#N/A,FALSE,"Pre1997";#N/A,#N/A,FALSE,"Mgmt. Fee"}</definedName>
    <definedName name="wrn.plan2001._2" localSheetId="73" hidden="1">{#N/A,#N/A,FALSE,"Recap";#N/A,#N/A,FALSE,"IMI";#N/A,#N/A,FALSE,"IMRM";#N/A,#N/A,FALSE,"Pre1997";#N/A,#N/A,FALSE,"Mgmt. Fee"}</definedName>
    <definedName name="wrn.plan2001._2" hidden="1">{#N/A,#N/A,FALSE,"Recap";#N/A,#N/A,FALSE,"IMI";#N/A,#N/A,FALSE,"IMRM";#N/A,#N/A,FALSE,"Pre1997";#N/A,#N/A,FALSE,"Mgmt. Fee"}</definedName>
    <definedName name="wrn.plan2001._3" localSheetId="73" hidden="1">{#N/A,#N/A,FALSE,"Recap";#N/A,#N/A,FALSE,"IMI";#N/A,#N/A,FALSE,"IMRM";#N/A,#N/A,FALSE,"Pre1997";#N/A,#N/A,FALSE,"Mgmt. Fee"}</definedName>
    <definedName name="wrn.plan2001._3" hidden="1">{#N/A,#N/A,FALSE,"Recap";#N/A,#N/A,FALSE,"IMI";#N/A,#N/A,FALSE,"IMRM";#N/A,#N/A,FALSE,"Pre1997";#N/A,#N/A,FALSE,"Mgmt. Fee"}</definedName>
    <definedName name="wrn.plan2001._4" localSheetId="73" hidden="1">{#N/A,#N/A,FALSE,"Recap";#N/A,#N/A,FALSE,"IMI";#N/A,#N/A,FALSE,"IMRM";#N/A,#N/A,FALSE,"Pre1997";#N/A,#N/A,FALSE,"Mgmt. Fee"}</definedName>
    <definedName name="wrn.plan2001._4" hidden="1">{#N/A,#N/A,FALSE,"Recap";#N/A,#N/A,FALSE,"IMI";#N/A,#N/A,FALSE,"IMRM";#N/A,#N/A,FALSE,"Pre1997";#N/A,#N/A,FALSE,"Mgmt. Fee"}</definedName>
    <definedName name="wrn.plan2001._5" localSheetId="73" hidden="1">{#N/A,#N/A,FALSE,"Recap";#N/A,#N/A,FALSE,"IMI";#N/A,#N/A,FALSE,"IMRM";#N/A,#N/A,FALSE,"Pre1997";#N/A,#N/A,FALSE,"Mgmt. Fee"}</definedName>
    <definedName name="wrn.plan2001._5" hidden="1">{#N/A,#N/A,FALSE,"Recap";#N/A,#N/A,FALSE,"IMI";#N/A,#N/A,FALSE,"IMRM";#N/A,#N/A,FALSE,"Pre1997";#N/A,#N/A,FALSE,"Mgmt. Fee"}</definedName>
    <definedName name="wrn.plan2001a" localSheetId="73" hidden="1">{#N/A,#N/A,FALSE,"Recap";#N/A,#N/A,FALSE,"IMI";#N/A,#N/A,FALSE,"IMRM";#N/A,#N/A,FALSE,"Pre1997";#N/A,#N/A,FALSE,"Mgmt. Fee"}</definedName>
    <definedName name="wrn.plan2001a" hidden="1">{#N/A,#N/A,FALSE,"Recap";#N/A,#N/A,FALSE,"IMI";#N/A,#N/A,FALSE,"IMRM";#N/A,#N/A,FALSE,"Pre1997";#N/A,#N/A,FALSE,"Mgmt. Fee"}</definedName>
    <definedName name="wrn.plan2001a_1" localSheetId="73" hidden="1">{#N/A,#N/A,FALSE,"Recap";#N/A,#N/A,FALSE,"IMI";#N/A,#N/A,FALSE,"IMRM";#N/A,#N/A,FALSE,"Pre1997";#N/A,#N/A,FALSE,"Mgmt. Fee"}</definedName>
    <definedName name="wrn.plan2001a_1" hidden="1">{#N/A,#N/A,FALSE,"Recap";#N/A,#N/A,FALSE,"IMI";#N/A,#N/A,FALSE,"IMRM";#N/A,#N/A,FALSE,"Pre1997";#N/A,#N/A,FALSE,"Mgmt. Fee"}</definedName>
    <definedName name="wrn.plan2001a_2" localSheetId="73" hidden="1">{#N/A,#N/A,FALSE,"Recap";#N/A,#N/A,FALSE,"IMI";#N/A,#N/A,FALSE,"IMRM";#N/A,#N/A,FALSE,"Pre1997";#N/A,#N/A,FALSE,"Mgmt. Fee"}</definedName>
    <definedName name="wrn.plan2001a_2" hidden="1">{#N/A,#N/A,FALSE,"Recap";#N/A,#N/A,FALSE,"IMI";#N/A,#N/A,FALSE,"IMRM";#N/A,#N/A,FALSE,"Pre1997";#N/A,#N/A,FALSE,"Mgmt. Fee"}</definedName>
    <definedName name="wrn.plan2001a_3" localSheetId="73" hidden="1">{#N/A,#N/A,FALSE,"Recap";#N/A,#N/A,FALSE,"IMI";#N/A,#N/A,FALSE,"IMRM";#N/A,#N/A,FALSE,"Pre1997";#N/A,#N/A,FALSE,"Mgmt. Fee"}</definedName>
    <definedName name="wrn.plan2001a_3" hidden="1">{#N/A,#N/A,FALSE,"Recap";#N/A,#N/A,FALSE,"IMI";#N/A,#N/A,FALSE,"IMRM";#N/A,#N/A,FALSE,"Pre1997";#N/A,#N/A,FALSE,"Mgmt. Fee"}</definedName>
    <definedName name="wrn.plan2001a_4" localSheetId="73" hidden="1">{#N/A,#N/A,FALSE,"Recap";#N/A,#N/A,FALSE,"IMI";#N/A,#N/A,FALSE,"IMRM";#N/A,#N/A,FALSE,"Pre1997";#N/A,#N/A,FALSE,"Mgmt. Fee"}</definedName>
    <definedName name="wrn.plan2001a_4" hidden="1">{#N/A,#N/A,FALSE,"Recap";#N/A,#N/A,FALSE,"IMI";#N/A,#N/A,FALSE,"IMRM";#N/A,#N/A,FALSE,"Pre1997";#N/A,#N/A,FALSE,"Mgmt. Fee"}</definedName>
    <definedName name="wrn.plan2001a_5" localSheetId="73" hidden="1">{#N/A,#N/A,FALSE,"Recap";#N/A,#N/A,FALSE,"IMI";#N/A,#N/A,FALSE,"IMRM";#N/A,#N/A,FALSE,"Pre1997";#N/A,#N/A,FALSE,"Mgmt. Fee"}</definedName>
    <definedName name="wrn.plan2001a_5" hidden="1">{#N/A,#N/A,FALSE,"Recap";#N/A,#N/A,FALSE,"IMI";#N/A,#N/A,FALSE,"IMRM";#N/A,#N/A,FALSE,"Pre1997";#N/A,#N/A,FALSE,"Mgmt. Fee"}</definedName>
    <definedName name="wrn.Plan2002" localSheetId="73" hidden="1">{#N/A,#N/A,FALSE,"Recap";#N/A,#N/A,FALSE,"IMI";#N/A,#N/A,FALSE,"IMRM";#N/A,#N/A,FALSE,"Pre1997";#N/A,#N/A,FALSE,"Mgmt. Fee"}</definedName>
    <definedName name="wrn.Plan2002" hidden="1">{#N/A,#N/A,FALSE,"Recap";#N/A,#N/A,FALSE,"IMI";#N/A,#N/A,FALSE,"IMRM";#N/A,#N/A,FALSE,"Pre1997";#N/A,#N/A,FALSE,"Mgmt. Fee"}</definedName>
    <definedName name="wrn.plan2002." localSheetId="73" hidden="1">{#N/A,#N/A,FALSE,"Recap";#N/A,#N/A,FALSE,"IMI";#N/A,#N/A,FALSE,"IMRM";#N/A,#N/A,FALSE,"Pre1997";#N/A,#N/A,FALSE,"Mgmt. Fee"}</definedName>
    <definedName name="wrn.plan2002." hidden="1">{#N/A,#N/A,FALSE,"Recap";#N/A,#N/A,FALSE,"IMI";#N/A,#N/A,FALSE,"IMRM";#N/A,#N/A,FALSE,"Pre1997";#N/A,#N/A,FALSE,"Mgmt. Fee"}</definedName>
    <definedName name="wrn.plan2002._1" localSheetId="73" hidden="1">{#N/A,#N/A,FALSE,"Recap";#N/A,#N/A,FALSE,"IMI";#N/A,#N/A,FALSE,"IMRM";#N/A,#N/A,FALSE,"Pre1997";#N/A,#N/A,FALSE,"Mgmt. Fee"}</definedName>
    <definedName name="wrn.plan2002._1" hidden="1">{#N/A,#N/A,FALSE,"Recap";#N/A,#N/A,FALSE,"IMI";#N/A,#N/A,FALSE,"IMRM";#N/A,#N/A,FALSE,"Pre1997";#N/A,#N/A,FALSE,"Mgmt. Fee"}</definedName>
    <definedName name="wrn.plan2002._2" localSheetId="73" hidden="1">{#N/A,#N/A,FALSE,"Recap";#N/A,#N/A,FALSE,"IMI";#N/A,#N/A,FALSE,"IMRM";#N/A,#N/A,FALSE,"Pre1997";#N/A,#N/A,FALSE,"Mgmt. Fee"}</definedName>
    <definedName name="wrn.plan2002._2" hidden="1">{#N/A,#N/A,FALSE,"Recap";#N/A,#N/A,FALSE,"IMI";#N/A,#N/A,FALSE,"IMRM";#N/A,#N/A,FALSE,"Pre1997";#N/A,#N/A,FALSE,"Mgmt. Fee"}</definedName>
    <definedName name="wrn.plan2002._3" localSheetId="73" hidden="1">{#N/A,#N/A,FALSE,"Recap";#N/A,#N/A,FALSE,"IMI";#N/A,#N/A,FALSE,"IMRM";#N/A,#N/A,FALSE,"Pre1997";#N/A,#N/A,FALSE,"Mgmt. Fee"}</definedName>
    <definedName name="wrn.plan2002._3" hidden="1">{#N/A,#N/A,FALSE,"Recap";#N/A,#N/A,FALSE,"IMI";#N/A,#N/A,FALSE,"IMRM";#N/A,#N/A,FALSE,"Pre1997";#N/A,#N/A,FALSE,"Mgmt. Fee"}</definedName>
    <definedName name="wrn.plan2002._4" localSheetId="73" hidden="1">{#N/A,#N/A,FALSE,"Recap";#N/A,#N/A,FALSE,"IMI";#N/A,#N/A,FALSE,"IMRM";#N/A,#N/A,FALSE,"Pre1997";#N/A,#N/A,FALSE,"Mgmt. Fee"}</definedName>
    <definedName name="wrn.plan2002._4" hidden="1">{#N/A,#N/A,FALSE,"Recap";#N/A,#N/A,FALSE,"IMI";#N/A,#N/A,FALSE,"IMRM";#N/A,#N/A,FALSE,"Pre1997";#N/A,#N/A,FALSE,"Mgmt. Fee"}</definedName>
    <definedName name="wrn.plan2002._5" localSheetId="73" hidden="1">{#N/A,#N/A,FALSE,"Recap";#N/A,#N/A,FALSE,"IMI";#N/A,#N/A,FALSE,"IMRM";#N/A,#N/A,FALSE,"Pre1997";#N/A,#N/A,FALSE,"Mgmt. Fee"}</definedName>
    <definedName name="wrn.plan2002._5" hidden="1">{#N/A,#N/A,FALSE,"Recap";#N/A,#N/A,FALSE,"IMI";#N/A,#N/A,FALSE,"IMRM";#N/A,#N/A,FALSE,"Pre1997";#N/A,#N/A,FALSE,"Mgmt. Fee"}</definedName>
    <definedName name="wrn.Plan2002_1" localSheetId="73" hidden="1">{#N/A,#N/A,FALSE,"Recap";#N/A,#N/A,FALSE,"IMI";#N/A,#N/A,FALSE,"IMRM";#N/A,#N/A,FALSE,"Pre1997";#N/A,#N/A,FALSE,"Mgmt. Fee"}</definedName>
    <definedName name="wrn.Plan2002_1" hidden="1">{#N/A,#N/A,FALSE,"Recap";#N/A,#N/A,FALSE,"IMI";#N/A,#N/A,FALSE,"IMRM";#N/A,#N/A,FALSE,"Pre1997";#N/A,#N/A,FALSE,"Mgmt. Fee"}</definedName>
    <definedName name="wrn.Plan2002_2" localSheetId="73" hidden="1">{#N/A,#N/A,FALSE,"Recap";#N/A,#N/A,FALSE,"IMI";#N/A,#N/A,FALSE,"IMRM";#N/A,#N/A,FALSE,"Pre1997";#N/A,#N/A,FALSE,"Mgmt. Fee"}</definedName>
    <definedName name="wrn.Plan2002_2" hidden="1">{#N/A,#N/A,FALSE,"Recap";#N/A,#N/A,FALSE,"IMI";#N/A,#N/A,FALSE,"IMRM";#N/A,#N/A,FALSE,"Pre1997";#N/A,#N/A,FALSE,"Mgmt. Fee"}</definedName>
    <definedName name="wrn.Plan2002_3" localSheetId="73" hidden="1">{#N/A,#N/A,FALSE,"Recap";#N/A,#N/A,FALSE,"IMI";#N/A,#N/A,FALSE,"IMRM";#N/A,#N/A,FALSE,"Pre1997";#N/A,#N/A,FALSE,"Mgmt. Fee"}</definedName>
    <definedName name="wrn.Plan2002_3" hidden="1">{#N/A,#N/A,FALSE,"Recap";#N/A,#N/A,FALSE,"IMI";#N/A,#N/A,FALSE,"IMRM";#N/A,#N/A,FALSE,"Pre1997";#N/A,#N/A,FALSE,"Mgmt. Fee"}</definedName>
    <definedName name="wrn.Plan2002_4" localSheetId="73" hidden="1">{#N/A,#N/A,FALSE,"Recap";#N/A,#N/A,FALSE,"IMI";#N/A,#N/A,FALSE,"IMRM";#N/A,#N/A,FALSE,"Pre1997";#N/A,#N/A,FALSE,"Mgmt. Fee"}</definedName>
    <definedName name="wrn.Plan2002_4" hidden="1">{#N/A,#N/A,FALSE,"Recap";#N/A,#N/A,FALSE,"IMI";#N/A,#N/A,FALSE,"IMRM";#N/A,#N/A,FALSE,"Pre1997";#N/A,#N/A,FALSE,"Mgmt. Fee"}</definedName>
    <definedName name="wrn.Plan2002_5" localSheetId="73" hidden="1">{#N/A,#N/A,FALSE,"Recap";#N/A,#N/A,FALSE,"IMI";#N/A,#N/A,FALSE,"IMRM";#N/A,#N/A,FALSE,"Pre1997";#N/A,#N/A,FALSE,"Mgmt. Fee"}</definedName>
    <definedName name="wrn.Plan2002_5" hidden="1">{#N/A,#N/A,FALSE,"Recap";#N/A,#N/A,FALSE,"IMI";#N/A,#N/A,FALSE,"IMRM";#N/A,#N/A,FALSE,"Pre1997";#N/A,#N/A,FALSE,"Mgmt. Fee"}</definedName>
    <definedName name="wrn.plan2002a" localSheetId="73" hidden="1">{#N/A,#N/A,FALSE,"Recap";#N/A,#N/A,FALSE,"IMI";#N/A,#N/A,FALSE,"IMRM";#N/A,#N/A,FALSE,"Pre1997";#N/A,#N/A,FALSE,"Mgmt. Fee"}</definedName>
    <definedName name="wrn.plan2002a" hidden="1">{#N/A,#N/A,FALSE,"Recap";#N/A,#N/A,FALSE,"IMI";#N/A,#N/A,FALSE,"IMRM";#N/A,#N/A,FALSE,"Pre1997";#N/A,#N/A,FALSE,"Mgmt. Fee"}</definedName>
    <definedName name="wrn.plan2002a_1" localSheetId="73" hidden="1">{#N/A,#N/A,FALSE,"Recap";#N/A,#N/A,FALSE,"IMI";#N/A,#N/A,FALSE,"IMRM";#N/A,#N/A,FALSE,"Pre1997";#N/A,#N/A,FALSE,"Mgmt. Fee"}</definedName>
    <definedName name="wrn.plan2002a_1" hidden="1">{#N/A,#N/A,FALSE,"Recap";#N/A,#N/A,FALSE,"IMI";#N/A,#N/A,FALSE,"IMRM";#N/A,#N/A,FALSE,"Pre1997";#N/A,#N/A,FALSE,"Mgmt. Fee"}</definedName>
    <definedName name="wrn.plan2002a_2" localSheetId="73" hidden="1">{#N/A,#N/A,FALSE,"Recap";#N/A,#N/A,FALSE,"IMI";#N/A,#N/A,FALSE,"IMRM";#N/A,#N/A,FALSE,"Pre1997";#N/A,#N/A,FALSE,"Mgmt. Fee"}</definedName>
    <definedName name="wrn.plan2002a_2" hidden="1">{#N/A,#N/A,FALSE,"Recap";#N/A,#N/A,FALSE,"IMI";#N/A,#N/A,FALSE,"IMRM";#N/A,#N/A,FALSE,"Pre1997";#N/A,#N/A,FALSE,"Mgmt. Fee"}</definedName>
    <definedName name="wrn.plan2002a_3" localSheetId="73" hidden="1">{#N/A,#N/A,FALSE,"Recap";#N/A,#N/A,FALSE,"IMI";#N/A,#N/A,FALSE,"IMRM";#N/A,#N/A,FALSE,"Pre1997";#N/A,#N/A,FALSE,"Mgmt. Fee"}</definedName>
    <definedName name="wrn.plan2002a_3" hidden="1">{#N/A,#N/A,FALSE,"Recap";#N/A,#N/A,FALSE,"IMI";#N/A,#N/A,FALSE,"IMRM";#N/A,#N/A,FALSE,"Pre1997";#N/A,#N/A,FALSE,"Mgmt. Fee"}</definedName>
    <definedName name="wrn.plan2002a_4" localSheetId="73" hidden="1">{#N/A,#N/A,FALSE,"Recap";#N/A,#N/A,FALSE,"IMI";#N/A,#N/A,FALSE,"IMRM";#N/A,#N/A,FALSE,"Pre1997";#N/A,#N/A,FALSE,"Mgmt. Fee"}</definedName>
    <definedName name="wrn.plan2002a_4" hidden="1">{#N/A,#N/A,FALSE,"Recap";#N/A,#N/A,FALSE,"IMI";#N/A,#N/A,FALSE,"IMRM";#N/A,#N/A,FALSE,"Pre1997";#N/A,#N/A,FALSE,"Mgmt. Fee"}</definedName>
    <definedName name="wrn.plan2002a_5" localSheetId="73" hidden="1">{#N/A,#N/A,FALSE,"Recap";#N/A,#N/A,FALSE,"IMI";#N/A,#N/A,FALSE,"IMRM";#N/A,#N/A,FALSE,"Pre1997";#N/A,#N/A,FALSE,"Mgmt. Fee"}</definedName>
    <definedName name="wrn.plan2002a_5" hidden="1">{#N/A,#N/A,FALSE,"Recap";#N/A,#N/A,FALSE,"IMI";#N/A,#N/A,FALSE,"IMRM";#N/A,#N/A,FALSE,"Pre1997";#N/A,#N/A,FALSE,"Mgmt. Fee"}</definedName>
    <definedName name="wrn.plan2002b" localSheetId="73" hidden="1">{#N/A,#N/A,FALSE,"Recap";#N/A,#N/A,FALSE,"IMI";#N/A,#N/A,FALSE,"IMRM";#N/A,#N/A,FALSE,"Pre1997";#N/A,#N/A,FALSE,"Mgmt. Fee"}</definedName>
    <definedName name="wrn.plan2002b" hidden="1">{#N/A,#N/A,FALSE,"Recap";#N/A,#N/A,FALSE,"IMI";#N/A,#N/A,FALSE,"IMRM";#N/A,#N/A,FALSE,"Pre1997";#N/A,#N/A,FALSE,"Mgmt. Fee"}</definedName>
    <definedName name="wrn.plan2002b_1" localSheetId="73" hidden="1">{#N/A,#N/A,FALSE,"Recap";#N/A,#N/A,FALSE,"IMI";#N/A,#N/A,FALSE,"IMRM";#N/A,#N/A,FALSE,"Pre1997";#N/A,#N/A,FALSE,"Mgmt. Fee"}</definedName>
    <definedName name="wrn.plan2002b_1" hidden="1">{#N/A,#N/A,FALSE,"Recap";#N/A,#N/A,FALSE,"IMI";#N/A,#N/A,FALSE,"IMRM";#N/A,#N/A,FALSE,"Pre1997";#N/A,#N/A,FALSE,"Mgmt. Fee"}</definedName>
    <definedName name="wrn.plan2002b_2" localSheetId="73" hidden="1">{#N/A,#N/A,FALSE,"Recap";#N/A,#N/A,FALSE,"IMI";#N/A,#N/A,FALSE,"IMRM";#N/A,#N/A,FALSE,"Pre1997";#N/A,#N/A,FALSE,"Mgmt. Fee"}</definedName>
    <definedName name="wrn.plan2002b_2" hidden="1">{#N/A,#N/A,FALSE,"Recap";#N/A,#N/A,FALSE,"IMI";#N/A,#N/A,FALSE,"IMRM";#N/A,#N/A,FALSE,"Pre1997";#N/A,#N/A,FALSE,"Mgmt. Fee"}</definedName>
    <definedName name="wrn.plan2002b_3" localSheetId="73" hidden="1">{#N/A,#N/A,FALSE,"Recap";#N/A,#N/A,FALSE,"IMI";#N/A,#N/A,FALSE,"IMRM";#N/A,#N/A,FALSE,"Pre1997";#N/A,#N/A,FALSE,"Mgmt. Fee"}</definedName>
    <definedName name="wrn.plan2002b_3" hidden="1">{#N/A,#N/A,FALSE,"Recap";#N/A,#N/A,FALSE,"IMI";#N/A,#N/A,FALSE,"IMRM";#N/A,#N/A,FALSE,"Pre1997";#N/A,#N/A,FALSE,"Mgmt. Fee"}</definedName>
    <definedName name="wrn.plan2002b_4" localSheetId="73" hidden="1">{#N/A,#N/A,FALSE,"Recap";#N/A,#N/A,FALSE,"IMI";#N/A,#N/A,FALSE,"IMRM";#N/A,#N/A,FALSE,"Pre1997";#N/A,#N/A,FALSE,"Mgmt. Fee"}</definedName>
    <definedName name="wrn.plan2002b_4" hidden="1">{#N/A,#N/A,FALSE,"Recap";#N/A,#N/A,FALSE,"IMI";#N/A,#N/A,FALSE,"IMRM";#N/A,#N/A,FALSE,"Pre1997";#N/A,#N/A,FALSE,"Mgmt. Fee"}</definedName>
    <definedName name="wrn.plan2002b_5" localSheetId="73" hidden="1">{#N/A,#N/A,FALSE,"Recap";#N/A,#N/A,FALSE,"IMI";#N/A,#N/A,FALSE,"IMRM";#N/A,#N/A,FALSE,"Pre1997";#N/A,#N/A,FALSE,"Mgmt. Fee"}</definedName>
    <definedName name="wrn.plan2002b_5" hidden="1">{#N/A,#N/A,FALSE,"Recap";#N/A,#N/A,FALSE,"IMI";#N/A,#N/A,FALSE,"IMRM";#N/A,#N/A,FALSE,"Pre1997";#N/A,#N/A,FALSE,"Mgmt. Fee"}</definedName>
    <definedName name="wrn.PLFORECAST." localSheetId="73" hidden="1">{"CY",#N/A,FALSE,"FORECAST";"PAYROLL",#N/A,FALSE,"FORECAST";"REC",#N/A,FALSE,"FORECAST";"SALES",#N/A,FALSE,"FORECAST"}</definedName>
    <definedName name="wrn.PLFORECAST." hidden="1">{"CY",#N/A,FALSE,"FORECAST";"PAYROLL",#N/A,FALSE,"FORECAST";"REC",#N/A,FALSE,"FORECAST";"SALES",#N/A,FALSE,"FORECAST"}</definedName>
    <definedName name="wrn.PLX." localSheetId="73"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ortfolio._.Underwriting." localSheetId="73" hidden="1">{#N/A,#N/A,TRUE,"Summary";#N/A,#N/A,TRUE,"Portfolio Analysis";#N/A,#N/A,TRUE,"Portfolio Return Breakdown";#N/A,#N/A,TRUE,"The Johnston Building";#N/A,#N/A,TRUE,"129 W.Trade";#N/A,#N/A,TRUE,"Midtown Plaza"}</definedName>
    <definedName name="wrn.Portfolio._.Underwriting." hidden="1">{#N/A,#N/A,TRUE,"Summary";#N/A,#N/A,TRUE,"Portfolio Analysis";#N/A,#N/A,TRUE,"Portfolio Return Breakdown";#N/A,#N/A,TRUE,"The Johnston Building";#N/A,#N/A,TRUE,"129 W.Trade";#N/A,#N/A,TRUE,"Midtown Plaza"}</definedName>
    <definedName name="wrn.Pound._.Sterling." localSheetId="73" hidden="1">{"Pound Sterling",#N/A,TRUE,"PPD";"Pound Sterling",#N/A,TRUE,"Anaquest";"Pound Sterling",#N/A,TRUE,"Delta";"Pound Sterling",#N/A,TRUE,"INO"}</definedName>
    <definedName name="wrn.Pound._.Sterling." hidden="1">{"Pound Sterling",#N/A,TRUE,"PPD";"Pound Sterling",#N/A,TRUE,"Anaquest";"Pound Sterling",#N/A,TRUE,"Delta";"Pound Sterling",#N/A,TRUE,"INO"}</definedName>
    <definedName name="wrn.ppp" localSheetId="73" hidden="1">{#N/A,#N/A,FALSE,"1";#N/A,#N/A,FALSE,"2";#N/A,#N/A,FALSE,"16 - 17";#N/A,#N/A,FALSE,"18 - 19";#N/A,#N/A,FALSE,"26";#N/A,#N/A,FALSE,"27";#N/A,#N/A,FALSE,"28"}</definedName>
    <definedName name="wrn.ppp" hidden="1">{#N/A,#N/A,FALSE,"1";#N/A,#N/A,FALSE,"2";#N/A,#N/A,FALSE,"16 - 17";#N/A,#N/A,FALSE,"18 - 19";#N/A,#N/A,FALSE,"26";#N/A,#N/A,FALSE,"27";#N/A,#N/A,FALSE,"28"}</definedName>
    <definedName name="wrn.PR_TRIAL_BALANCE." localSheetId="73"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_TRIAL_BALANCE." hidden="1">{"TB_PR","50",FALSE,"PR_TRIAL_BALANCE";"TB_PR","51",FALSE,"PR_TRIAL_BALANCE";"TB_PR","52",FALSE,"PR_TRIAL_BALANCE";"TB_PR","53",FALSE,"PR_TRIAL_BALANCE";"TB_PR","54",FALSE,"PR_TRIAL_BALANCE";"TB_PR","55",FALSE,"PR_TRIAL_BALANCE";"TB_PR","56",FALSE,"PR_TRIAL_BALANCE";"TB_PR","57",FALSE,"PR_TRIAL_BALANCE";"TB_PR","61",FALSE,"PR_TRIAL_BALANCE";"TB_PR","63",FALSE,"PR_TRIAL_BALANCE";"TB_PR","65",FALSE,"PR_TRIAL_BALANCE";"TB_PR","66",FALSE,"PR_TRIAL_BALANCE"}</definedName>
    <definedName name="wrn.practice." localSheetId="73" hidden="1">{"practice",#N/A,FALSE,"COSOALL"}</definedName>
    <definedName name="wrn.practice." hidden="1">{"practice",#N/A,FALSE,"COSOALL"}</definedName>
    <definedName name="wrn.PRECOS." localSheetId="73" hidden="1">{"PRECOS",#N/A,TRUE,"DESD#11"}</definedName>
    <definedName name="wrn.PRECOS." hidden="1">{"PRECOS",#N/A,TRUE,"DESD#11"}</definedName>
    <definedName name="wrn.PRES_OUT." localSheetId="73" hidden="1">{"page1",#N/A,FALSE,"PRESENTATION";"page2",#N/A,FALSE,"PRESENTATION";#N/A,#N/A,FALSE,"Valuation Summary"}</definedName>
    <definedName name="wrn.PRES_OUT." hidden="1">{"page1",#N/A,FALSE,"PRESENTATION";"page2",#N/A,FALSE,"PRESENTATION";#N/A,#N/A,FALSE,"Valuation Summary"}</definedName>
    <definedName name="wrn.Presentation." localSheetId="73"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 hidden="1">{#N/A,#N/A,FALSE,"INDEX";#N/A,#N/A,FALSE,"Mortgage Loan Sch";#N/A,#N/A,FALSE,"Exec Summary";#N/A,#N/A,FALSE,"Strengths &amp; Weaknesses";#N/A,#N/A,FALSE,"Underwriting Analysis";#N/A,#N/A,FALSE,"HISTORICAL REV &amp; EXP";#N/A,#N/A,FALSE,"Rent Roll";#N/A,#N/A,FALSE,"Recovery Calcs";#N/A,#N/A,FALSE,"Lease Rollover";#N/A,#N/A,FALSE,"APPRAISAL";#N/A,#N/A,FALSE,"APPRAISAL 2";#N/A,#N/A,FALSE,"APPRAISAL 3";#N/A,#N/A,FALSE,"ENGINEERING";#N/A,#N/A,FALSE,"ENVIRONMENTAL";#N/A,#N/A,FALSE,"CREDIT";#N/A,#N/A,FALSE,"Taxes, Insurance, Title";#N/A,#N/A,FALSE,"LOAN ANALYSIS";#N/A,#N/A,FALSE,"SOURCES &amp; USES";#N/A,#N/A,FALSE,"Working List";#N/A,#N/A,FALSE,"Underwriting Comparison"}</definedName>
    <definedName name="wrn.Presentation._.Version._.but._.No._.WC._.Slide." localSheetId="7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cing._.Strategy." localSheetId="73"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cing._.Strategy." hidden="1">{#N/A,#N/A,FALSE,"1Summary";#N/A,#N/A,FALSE,"2Assumptions";#N/A,#N/A,FALSE,"3Cash Flow";#N/A,#N/A,FALSE,"4Year 1 Reconciliation";#N/A,#N/A,FALSE,"5Residual";#N/A,#N/A,FALSE,"6Residual (Year 20)";#N/A,#N/A,FALSE,"7Financing Sensitivity";#N/A,#N/A,FALSE,"8Residual Sensitivity";#N/A,#N/A,FALSE,"9Pricing Matrix";#N/A,#N/A,FALSE,"10Vacancy Matrix";#N/A,#N/A,FALSE,"11Expiration Schedule";#N/A,#N/A,FALSE,"12Lease-up Schedule"}</definedName>
    <definedName name="wrn.Primary._.Reports." localSheetId="73" hidden="1">{#N/A,#N/A,FALSE,"Plan Summary";#N/A,#N/A,FALSE,"Monthly Goals";#N/A,#N/A,FALSE,"Profit Detail";#N/A,#N/A,FALSE,"Output Comparison";#N/A,#N/A,FALSE,"Production Goals"}</definedName>
    <definedName name="wrn.Primary._.Reports." hidden="1">{#N/A,#N/A,FALSE,"Plan Summary";#N/A,#N/A,FALSE,"Monthly Goals";#N/A,#N/A,FALSE,"Profit Detail";#N/A,#N/A,FALSE,"Output Comparison";#N/A,#N/A,FALSE,"Production Goals"}</definedName>
    <definedName name="wrn.Primary._.Reports._1" localSheetId="73" hidden="1">{#N/A,#N/A,FALSE,"Plan Summary";#N/A,#N/A,FALSE,"Monthly Goals";#N/A,#N/A,FALSE,"Profit Detail";#N/A,#N/A,FALSE,"Output Comparison";#N/A,#N/A,FALSE,"Production Goals"}</definedName>
    <definedName name="wrn.Primary._.Reports._1" hidden="1">{#N/A,#N/A,FALSE,"Plan Summary";#N/A,#N/A,FALSE,"Monthly Goals";#N/A,#N/A,FALSE,"Profit Detail";#N/A,#N/A,FALSE,"Output Comparison";#N/A,#N/A,FALSE,"Production Goals"}</definedName>
    <definedName name="wrn.prin2._.all." localSheetId="73" hidden="1">{#N/A,#N/A,FALSE,"Pharm";#N/A,#N/A,FALSE,"WWCM"}</definedName>
    <definedName name="wrn.prin2._.all." hidden="1">{#N/A,#N/A,FALSE,"Pharm";#N/A,#N/A,FALSE,"WWCM"}</definedName>
    <definedName name="wrn.prin3" localSheetId="73" hidden="1">{#N/A,#N/A,FALSE,"Pharm";#N/A,#N/A,FALSE,"WWCM"}</definedName>
    <definedName name="wrn.prin3" hidden="1">{#N/A,#N/A,FALSE,"Pharm";#N/A,#N/A,FALSE,"WWCM"}</definedName>
    <definedName name="wrn.print" localSheetId="73"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 localSheetId="73" hidden="1">{#N/A,#N/A,FALSE,"SUM";#N/A,#N/A,FALSE,"Holding Cost ";#N/A,#N/A,FALSE,"2000 &amp; C3D";#N/A,#N/A,FALSE,"Disposal Costs";#N/A,#N/A,FALSE,"WIP";#N/A,#N/A,FALSE,"Fin Goods"}</definedName>
    <definedName name="wrn.print." hidden="1">{#N/A,#N/A,FALSE,"SUM";#N/A,#N/A,FALSE,"Holding Cost ";#N/A,#N/A,FALSE,"2000 &amp; C3D";#N/A,#N/A,FALSE,"Disposal Costs";#N/A,#N/A,FALSE,"WIP";#N/A,#N/A,FALSE,"Fin Goods"}</definedName>
    <definedName name="wrn.Print._.4." localSheetId="73" hidden="1">{"Outflow 1",#N/A,FALSE,"Outflows-Inflows";"Outflow 2",#N/A,FALSE,"Outflows-Inflows";"Inflow 1",#N/A,FALSE,"Outflows-Inflows";"Inflow 2",#N/A,FALSE,"Outflows-Inflows"}</definedName>
    <definedName name="wrn.Print._.4." hidden="1">{"Outflow 1",#N/A,FALSE,"Outflows-Inflows";"Outflow 2",#N/A,FALSE,"Outflows-Inflows";"Inflow 1",#N/A,FALSE,"Outflows-Inflows";"Inflow 2",#N/A,FALSE,"Outflows-Inflows"}</definedName>
    <definedName name="wrn.Print._.6." localSheetId="73" hidden="1">{"print 1.6",#N/A,FALSE,"Sheet1";"print 2.6",#N/A,FALSE,"Sheet1";"print 3.6",#N/A,FALSE,"Sheet1";"print 4.6",#N/A,FALSE,"Sheet1";"print 5.6",#N/A,FALSE,"Sheet1";"print 6.6",#N/A,FALSE,"Sheet1"}</definedName>
    <definedName name="wrn.Print._.6." hidden="1">{"print 1.6",#N/A,FALSE,"Sheet1";"print 2.6",#N/A,FALSE,"Sheet1";"print 3.6",#N/A,FALSE,"Sheet1";"print 4.6",#N/A,FALSE,"Sheet1";"print 5.6",#N/A,FALSE,"Sheet1";"print 6.6",#N/A,FALSE,"Sheet1"}</definedName>
    <definedName name="wrn.Print._.All." localSheetId="73" hidden="1">{#N/A,#N/A,TRUE,"Equity Output";#N/A,#N/A,TRUE,"IPO";#N/A,#N/A,TRUE,"Allocation IPO";#N/A,#N/A,TRUE,"Allocation FD";#N/A,#N/A,TRUE,"BS";#N/A,#N/A,TRUE,"IS";#N/A,#N/A,TRUE,"CF";"CF Summary",#N/A,TRUE,"CF Summary";#N/A,#N/A,TRUE,"Debt Decision";#N/A,#N/A,TRUE,"Debt";#N/A,#N/A,TRUE,"New Debt Amort. (Fixed)";#N/A,#N/A,TRUE,"New Debt Amort. (Floating)";#N/A,#N/A,TRUE,"Acq";#N/A,#N/A,TRUE,"Insider Equity"}</definedName>
    <definedName name="wrn.Print._.All." hidden="1">{#N/A,#N/A,TRUE,"Equity Output";#N/A,#N/A,TRUE,"IPO";#N/A,#N/A,TRUE,"Allocation IPO";#N/A,#N/A,TRUE,"Allocation FD";#N/A,#N/A,TRUE,"BS";#N/A,#N/A,TRUE,"IS";#N/A,#N/A,TRUE,"CF";"CF Summary",#N/A,TRUE,"CF Summary";#N/A,#N/A,TRUE,"Debt Decision";#N/A,#N/A,TRUE,"Debt";#N/A,#N/A,TRUE,"New Debt Amort. (Fixed)";#N/A,#N/A,TRUE,"New Debt Amort. (Floating)";#N/A,#N/A,TRUE,"Acq";#N/A,#N/A,TRUE,"Insider Equity"}</definedName>
    <definedName name="wrn.Print._.All._.Exhibits." localSheetId="73" hidden="1">{"Inc Stmt Dollar",#N/A,FALSE,"IS";"Inc Stmt CS",#N/A,FALSE,"IS";"BS Dollar",#N/A,FALSE,"BS";"BS CS",#N/A,FALSE,"BS";"CF Dollar",#N/A,FALSE,"CF";"Ratio No.1",#N/A,FALSE,"Ratio";"Ratio No.2",#N/A,FALSE,"Ratio"}</definedName>
    <definedName name="wrn.Print._.All._.Exhibits." hidden="1">{"Inc Stmt Dollar",#N/A,FALSE,"IS";"Inc Stmt CS",#N/A,FALSE,"IS";"BS Dollar",#N/A,FALSE,"BS";"BS CS",#N/A,FALSE,"BS";"CF Dollar",#N/A,FALSE,"CF";"Ratio No.1",#N/A,FALSE,"Ratio";"Ratio No.2",#N/A,FALSE,"Ratio"}</definedName>
    <definedName name="wrn.Print._.All._.Pages." localSheetId="7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sheets." localSheetId="73" hidden="1">{"summary",#N/A,FALSE,"Valuation Analysis";"assumptions1",#N/A,FALSE,"Valuation Analysis";"assumptions2",#N/A,FALSE,"Valuation Analysis"}</definedName>
    <definedName name="wrn.print._.all._.sheets." hidden="1">{"summary",#N/A,FALSE,"Valuation Analysis";"assumptions1",#N/A,FALSE,"Valuation Analysis";"assumptions2",#N/A,FALSE,"Valuation Analysis"}</definedName>
    <definedName name="wrn.print._.all._.sheets._1" localSheetId="73" hidden="1">{"summary",#N/A,FALSE,"Valuation Analysis";"assumptions1",#N/A,FALSE,"Valuation Analysis";"assumptions2",#N/A,FALSE,"Valuation Analysis"}</definedName>
    <definedName name="wrn.print._.all._.sheets._1" hidden="1">{"summary",#N/A,FALSE,"Valuation Analysis";"assumptions1",#N/A,FALSE,"Valuation Analysis";"assumptions2",#N/A,FALSE,"Valuation Analysis"}</definedName>
    <definedName name="wrn.Print._.All._.Spreadsheets." localSheetId="73"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wrn.Print._.All._.Spreadsheets." hidden="1">{#N/A,#N/A,FALSE,"Market Take Rates";#N/A,#N/A,FALSE,"Adoption Rates";#N/A,#N/A,FALSE,"Subscriber Base";#N/A,#N/A,FALSE,"Pricing Structure";#N/A,#N/A,FALSE,"Usage Statistics";#N/A,#N/A,FALSE,"Deployment Costs";#N/A,#N/A,FALSE,"IBM Costs";#N/A,#N/A,FALSE,"Operating Cash Flow";#N/A,#N/A,FALSE,"Revenue Summaries";#N/A,#N/A,FALSE,"Subscriber Summaries";#N/A,#N/A,FALSE,"Houston Center";#N/A,#N/A,FALSE,"DFW Center";#N/A,#N/A,FALSE,"St Louis Center";#N/A,#N/A,FALSE,"Kansas City Center";#N/A,#N/A,FALSE,"San Antonio Center";#N/A,#N/A,FALSE,"Austin Center";#N/A,#N/A,FALSE,"Oklahoma City Center";#N/A,#N/A,FALSE,"Tulsa Center";#N/A,#N/A,FALSE,"Wichita Center";#N/A,#N/A,FALSE,"Little Rock Center";#N/A,#N/A,FALSE,"Topeka Center"}</definedName>
    <definedName name="wrn.Print._.All._.Totals." localSheetId="73" hidden="1">{#N/A,#N/A,FALSE,"Entity Total";#N/A,#N/A,FALSE,"Bank Total";#N/A,#N/A,FALSE,"Internal Total"}</definedName>
    <definedName name="wrn.Print._.All._.Totals." hidden="1">{#N/A,#N/A,FALSE,"Entity Total";#N/A,#N/A,FALSE,"Bank Total";#N/A,#N/A,FALSE,"Internal Total"}</definedName>
    <definedName name="wrn.Print._.All._Pages.new" localSheetId="73" hidden="1">{"LBO Summary",#N/A,FALSE,"Summary";"Income Statement",#N/A,FALSE,"Model";"Cash Flow",#N/A,FALSE,"Model";"Balance Sheet",#N/A,FALSE,"Model";"Working Capital",#N/A,FALSE,"Model";"Pro Forma Balance Sheets",#N/A,FALSE,"PFBS";"Debt Balances",#N/A,FALSE,"Model";"Fee Schedules",#N/A,FALSE,"Model"}</definedName>
    <definedName name="wrn.Print._.All._Pages.new" hidden="1">{"LBO Summary",#N/A,FALSE,"Summary";"Income Statement",#N/A,FALSE,"Model";"Cash Flow",#N/A,FALSE,"Model";"Balance Sheet",#N/A,FALSE,"Model";"Working Capital",#N/A,FALSE,"Model";"Pro Forma Balance Sheets",#N/A,FALSE,"PFBS";"Debt Balances",#N/A,FALSE,"Model";"Fee Schedules",#N/A,FALSE,"Model"}</definedName>
    <definedName name="wrn.PRINT._.ALL.2" localSheetId="73" hidden="1">{#N/A,#N/A,FALSE,"Pharm";#N/A,#N/A,FALSE,"WWCM"}</definedName>
    <definedName name="wrn.PRINT._.ALL.2" hidden="1">{#N/A,#N/A,FALSE,"Pharm";#N/A,#N/A,FALSE,"WWCM"}</definedName>
    <definedName name="wrn.print._.all2" localSheetId="73" hidden="1">{#N/A,#N/A,FALSE,"Pharm";#N/A,#N/A,FALSE,"WWCM"}</definedName>
    <definedName name="wrn.print._.all2" hidden="1">{#N/A,#N/A,FALSE,"Pharm";#N/A,#N/A,FALSE,"WWCM"}</definedName>
    <definedName name="wrn.Print._.Blank._.Exhibit." localSheetId="73" hidden="1">{"Extra 1",#N/A,FALSE,"Blank"}</definedName>
    <definedName name="wrn.Print._.Blank._.Exhibit." hidden="1">{"Extra 1",#N/A,FALSE,"Blank"}</definedName>
    <definedName name="wrn.Print._.BS._.Exhibits." localSheetId="73" hidden="1">{"BS Dollar",#N/A,FALSE,"BS";"BS CS",#N/A,FALSE,"BS"}</definedName>
    <definedName name="wrn.Print._.BS._.Exhibits." hidden="1">{"BS Dollar",#N/A,FALSE,"BS";"BS CS",#N/A,FALSE,"BS"}</definedName>
    <definedName name="wrn.Print._.Business._.Plan." localSheetId="73" hidden="1">{"bob_is1",#N/A,FALSE,"Financial Statements, Bob";"bob_bs1",#N/A,FALSE,"Financial Statements, Bob";"bob_cf1",#N/A,FALSE,"Financial Statements, Bob";"linnea_is1",#N/A,FALSE,"Financial Statements, Linnea";"linnea_bs1",#N/A,FALSE,"Financial Statements, Linnea";"linnea_cf1",#N/A,FALSE,"Financial Statements, Linnea"}</definedName>
    <definedName name="wrn.Print._.Business._.Plan." hidden="1">{"bob_is1",#N/A,FALSE,"Financial Statements, Bob";"bob_bs1",#N/A,FALSE,"Financial Statements, Bob";"bob_cf1",#N/A,FALSE,"Financial Statements, Bob";"linnea_is1",#N/A,FALSE,"Financial Statements, Linnea";"linnea_bs1",#N/A,FALSE,"Financial Statements, Linnea";"linnea_cf1",#N/A,FALSE,"Financial Statements, Linnea"}</definedName>
    <definedName name="wrn.PRINT._.CDMR." localSheetId="73" hidden="1">{#N/A,#N/A,FALSE,"NOTE";#N/A,#N/A,FALSE,"HOWARD";#N/A,#N/A,FALSE,"EXTRAS";#N/A,#N/A,FALSE,"RISK";#N/A,#N/A,FALSE,"PART";#N/A,#N/A,FALSE,"Compare";#N/A,#N/A,FALSE,"Compare Day vs YTD Avg"}</definedName>
    <definedName name="wrn.PRINT._.CDMR." hidden="1">{#N/A,#N/A,FALSE,"NOTE";#N/A,#N/A,FALSE,"HOWARD";#N/A,#N/A,FALSE,"EXTRAS";#N/A,#N/A,FALSE,"RISK";#N/A,#N/A,FALSE,"PART";#N/A,#N/A,FALSE,"Compare";#N/A,#N/A,FALSE,"Compare Day vs YTD Avg"}</definedName>
    <definedName name="wrn.Print._.CF._.Exhibit." localSheetId="73" hidden="1">{"CF Dollar",#N/A,FALSE,"CF"}</definedName>
    <definedName name="wrn.Print._.CF._.Exhibit." hidden="1">{"CF Dollar",#N/A,FALSE,"CF"}</definedName>
    <definedName name="wrn.PRINT._.DONC._.CONS._.TOTALS." localSheetId="73" hidden="1">{"DONC CONS RPT",#N/A,TRUE,"Doncaster"}</definedName>
    <definedName name="wrn.PRINT._.DONC._.CONS._.TOTALS." hidden="1">{"DONC CONS RPT",#N/A,TRUE,"Doncaster"}</definedName>
    <definedName name="wrn.Print._.Everything." localSheetId="73"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Everything." hidden="1">{#N/A,#N/A,FALSE,"Pace Margin Data";"FMVaveragerefiningmargin",#N/A,FALSE,"Refinery FMV-EDC Index";"FMVmargincalcs",#N/A,FALSE,"Refinery FMV-EDC Index";"FMVtotalEDC",#N/A,FALSE,"Refinery FMV-EDC Index";"FMVdollarsperEDC",#N/A,FALSE,"Refinery FMV-EDC Index";"FMVOutput",#N/A,FALSE,"Refinery FMV-EDC Index";"RCNAssumptions",#N/A,FALSE,"Refinery-RCN";"RCNOutput",#N/A,FALSE,"Refinery-RCN";#N/A,#N/A,FALSE,"FMV-1995";#N/A,#N/A,FALSE,"FMV-1997";#N/A,#N/A,FALSE,"FMV-2000";#N/A,#N/A,FALSE,"FMV-2001";#N/A,#N/A,FALSE,"FMV-2002"}</definedName>
    <definedName name="wrn.Print._.Full._.Format." localSheetId="73" hidden="1">{#N/A,#N/A,FALSE,"Assumptions";"Model",#N/A,FALSE,"MDU";#N/A,#N/A,FALSE,"Notes"}</definedName>
    <definedName name="wrn.Print._.Full._.Format." hidden="1">{#N/A,#N/A,FALSE,"Assumptions";"Model",#N/A,FALSE,"MDU";#N/A,#N/A,FALSE,"Notes"}</definedName>
    <definedName name="wrn.print._.graphs." localSheetId="73"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IS._.Exhibits." localSheetId="73" hidden="1">{"Inc Stmt Dollar",#N/A,FALSE,"IS";"Inc Stmt CS",#N/A,FALSE,"IS"}</definedName>
    <definedName name="wrn.Print._.IS._.Exhibits." hidden="1">{"Inc Stmt Dollar",#N/A,FALSE,"IS";"Inc Stmt CS",#N/A,FALSE,"IS"}</definedName>
    <definedName name="wrn.Print._.Out._.1." localSheetId="73" hidden="1">{"Five Year",#N/A,FALSE,"Summary (2)";"Month 1 and Years",#N/A,FALSE,"Cash Budget"}</definedName>
    <definedName name="wrn.Print._.Out._.1." hidden="1">{"Five Year",#N/A,FALSE,"Summary (2)";"Month 1 and Years",#N/A,FALSE,"Cash Budget"}</definedName>
    <definedName name="wrn.print._.pages." localSheetId="73"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tio._.Exhibits." localSheetId="73" hidden="1">{"Ratio No.1",#N/A,FALSE,"Ratio";"Ratio No.2",#N/A,FALSE,"Ratio"}</definedName>
    <definedName name="wrn.Print._.Ratio._.Exhibits." hidden="1">{"Ratio No.1",#N/A,FALSE,"Ratio";"Ratio No.2",#N/A,FALSE,"Ratio"}</definedName>
    <definedName name="wrn.print._.raw._.data._.entry." localSheetId="73" hidden="1">{"inputs raw data",#N/A,TRUE,"INPUT"}</definedName>
    <definedName name="wrn.print._.raw._.data._.entry." hidden="1">{"inputs raw data",#N/A,TRUE,"INPUT"}</definedName>
    <definedName name="wrn.print._.raw._data._.entry2." localSheetId="73" hidden="1">{"inputs raw data",#N/A,TRUE,"INPUT"}</definedName>
    <definedName name="wrn.print._.raw._data._.entry2." hidden="1">{"inputs raw data",#N/A,TRUE,"INPUT"}</definedName>
    <definedName name="wrn.print._.standalone." localSheetId="73" hidden="1">{"standalone1",#N/A,FALSE,"DCFBase";"standalone2",#N/A,FALSE,"DCFBase"}</definedName>
    <definedName name="wrn.print._.standalone." hidden="1">{"standalone1",#N/A,FALSE,"DCFBase";"standalone2",#N/A,FALSE,"DCFBase"}</definedName>
    <definedName name="wrn.print._.summary._.sheets." localSheetId="73" hidden="1">{"summary1",#N/A,TRUE,"Comps";"summary2",#N/A,TRUE,"Comps";"summary3",#N/A,TRUE,"Comps"}</definedName>
    <definedName name="wrn.print._.summary._.sheets." hidden="1">{"summary1",#N/A,TRUE,"Comps";"summary2",#N/A,TRUE,"Comps";"summary3",#N/A,TRUE,"Comps"}</definedName>
    <definedName name="wrn.PRINT._.TOTAL." localSheetId="73" hidden="1">{#N/A,#N/A,FALSE,"DirRpts_Sum";#N/A,#N/A,FALSE,"Exp_Adjmts";#N/A,#N/A,FALSE,"Advtg_Sum"}</definedName>
    <definedName name="wrn.PRINT._.TOTAL." hidden="1">{#N/A,#N/A,FALSE,"DirRpts_Sum";#N/A,#N/A,FALSE,"Exp_Adjmts";#N/A,#N/A,FALSE,"Advtg_Sum"}</definedName>
    <definedName name="wrn.PRINT._.TOTAL._.SC1." localSheetId="73" hidden="1">{#N/A,"SCENARIO1",FALSE,"DirRpts_Sum";#N/A,"SCENARIO1",FALSE,"Exp_Adjmts";#N/A,#N/A,FALSE,"Advtg_Sum"}</definedName>
    <definedName name="wrn.PRINT._.TOTAL._.SC1." hidden="1">{#N/A,"SCENARIO1",FALSE,"DirRpts_Sum";#N/A,"SCENARIO1",FALSE,"Exp_Adjmts";#N/A,#N/A,FALSE,"Advtg_Sum"}</definedName>
    <definedName name="wrn.PRINT._.TOTAL._.SC2." localSheetId="73" hidden="1">{#N/A,"SCENARIO2",FALSE,"DirRpts_Sum";#N/A,"SCENARIO2",FALSE,"Exp_Adjmts";#N/A,#N/A,FALSE,"Advtg_Sum"}</definedName>
    <definedName name="wrn.PRINT._.TOTAL._.SC2." hidden="1">{#N/A,"SCENARIO2",FALSE,"DirRpts_Sum";#N/A,"SCENARIO2",FALSE,"Exp_Adjmts";#N/A,#N/A,FALSE,"Advtg_Sum"}</definedName>
    <definedName name="wrn.Print._1" localSheetId="73" hidden="1">{#N/A,#N/A,FALSE,"PLC";#N/A,#N/A,FALSE,"CCC";#N/A,#N/A,FALSE,"ARC";#N/A,#N/A,FALSE,"PLE"}</definedName>
    <definedName name="wrn.Print._1" hidden="1">{#N/A,#N/A,FALSE,"PLC";#N/A,#N/A,FALSE,"CCC";#N/A,#N/A,FALSE,"ARC";#N/A,#N/A,FALSE,"PLE"}</definedName>
    <definedName name="wrn.Print._2" localSheetId="73" hidden="1">{#N/A,#N/A,FALSE,"PLC";#N/A,#N/A,FALSE,"CCC";#N/A,#N/A,FALSE,"ARC";#N/A,#N/A,FALSE,"PLE"}</definedName>
    <definedName name="wrn.Print._2" hidden="1">{#N/A,#N/A,FALSE,"PLC";#N/A,#N/A,FALSE,"CCC";#N/A,#N/A,FALSE,"ARC";#N/A,#N/A,FALSE,"PLE"}</definedName>
    <definedName name="wrn.Print._3" localSheetId="73" hidden="1">{#N/A,#N/A,FALSE,"PLC";#N/A,#N/A,FALSE,"CCC";#N/A,#N/A,FALSE,"ARC";#N/A,#N/A,FALSE,"PLE"}</definedName>
    <definedName name="wrn.Print._3" hidden="1">{#N/A,#N/A,FALSE,"PLC";#N/A,#N/A,FALSE,"CCC";#N/A,#N/A,FALSE,"ARC";#N/A,#N/A,FALSE,"PLE"}</definedName>
    <definedName name="wrn.Print._4" localSheetId="73" hidden="1">{#N/A,#N/A,FALSE,"PLC";#N/A,#N/A,FALSE,"CCC";#N/A,#N/A,FALSE,"ARC";#N/A,#N/A,FALSE,"PLE"}</definedName>
    <definedName name="wrn.Print._4" hidden="1">{#N/A,#N/A,FALSE,"PLC";#N/A,#N/A,FALSE,"CCC";#N/A,#N/A,FALSE,"ARC";#N/A,#N/A,FALSE,"PLE"}</definedName>
    <definedName name="wrn.Print._5" localSheetId="73" hidden="1">{#N/A,#N/A,FALSE,"PLC";#N/A,#N/A,FALSE,"CCC";#N/A,#N/A,FALSE,"ARC";#N/A,#N/A,FALSE,"PLE"}</definedName>
    <definedName name="wrn.Print._5" hidden="1">{#N/A,#N/A,FALSE,"PLC";#N/A,#N/A,FALSE,"CCC";#N/A,#N/A,FALSE,"ARC";#N/A,#N/A,FALSE,"PLE"}</definedName>
    <definedName name="wrn.print._all1." localSheetId="73" hidden="1">{#N/A,#N/A,FALSE,"Pharm";#N/A,#N/A,FALSE,"WWCM"}</definedName>
    <definedName name="wrn.print._all1." hidden="1">{#N/A,#N/A,FALSE,"Pharm";#N/A,#N/A,FALSE,"WWCM"}</definedName>
    <definedName name="wrn.Print_Buyer." localSheetId="73"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CSC." localSheetId="73" hidden="1">{"CSC_1",#N/A,FALSE,"CSC Outputs";"CSC_2",#N/A,FALSE,"CSC Outputs"}</definedName>
    <definedName name="wrn.Print_CSC." hidden="1">{"CSC_1",#N/A,FALSE,"CSC Outputs";"CSC_2",#N/A,FALSE,"CSC Outputs"}</definedName>
    <definedName name="wrn.Print_CSC._1" localSheetId="73" hidden="1">{"CSC_1",#N/A,FALSE,"CSC Outputs";"CSC_2",#N/A,FALSE,"CSC Outputs"}</definedName>
    <definedName name="wrn.Print_CSC._1" hidden="1">{"CSC_1",#N/A,FALSE,"CSC Outputs";"CSC_2",#N/A,FALSE,"CSC Outputs"}</definedName>
    <definedName name="wrn.Print_CSC._2" localSheetId="73" hidden="1">{"CSC_1",#N/A,FALSE,"CSC Outputs";"CSC_2",#N/A,FALSE,"CSC Outputs"}</definedName>
    <definedName name="wrn.Print_CSC._2" hidden="1">{"CSC_1",#N/A,FALSE,"CSC Outputs";"CSC_2",#N/A,FALSE,"CSC Outputs"}</definedName>
    <definedName name="wrn.Print_CSC._3" localSheetId="73" hidden="1">{"CSC_1",#N/A,FALSE,"CSC Outputs";"CSC_2",#N/A,FALSE,"CSC Outputs"}</definedName>
    <definedName name="wrn.Print_CSC._3" hidden="1">{"CSC_1",#N/A,FALSE,"CSC Outputs";"CSC_2",#N/A,FALSE,"CSC Outputs"}</definedName>
    <definedName name="wrn.Print_CSC._4" localSheetId="73" hidden="1">{"CSC_1",#N/A,FALSE,"CSC Outputs";"CSC_2",#N/A,FALSE,"CSC Outputs"}</definedName>
    <definedName name="wrn.Print_CSC._4" hidden="1">{"CSC_1",#N/A,FALSE,"CSC Outputs";"CSC_2",#N/A,FALSE,"CSC Outputs"}</definedName>
    <definedName name="wrn.Print_CSC._5" localSheetId="73" hidden="1">{"CSC_1",#N/A,FALSE,"CSC Outputs";"CSC_2",#N/A,FALSE,"CSC Outputs"}</definedName>
    <definedName name="wrn.Print_CSC._5" hidden="1">{"CSC_1",#N/A,FALSE,"CSC Outputs";"CSC_2",#N/A,FALSE,"CSC Outputs"}</definedName>
    <definedName name="wrn.Print_Earnings_template." localSheetId="73"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Target." localSheetId="7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localSheetId="73" hidden="1">{"var_page",#N/A,FALSE,"template"}</definedName>
    <definedName name="wrn.Print_Var_page." hidden="1">{"var_page",#N/A,FALSE,"template"}</definedName>
    <definedName name="wrn.print_variance." localSheetId="73" hidden="1">{"var_report",#N/A,FALSE,"template"}</definedName>
    <definedName name="wrn.print_variance." hidden="1">{"var_report",#N/A,FALSE,"template"}</definedName>
    <definedName name="wrn.Print_Variance_Page." localSheetId="73" hidden="1">{"variance_page",#N/A,FALSE,"template"}</definedName>
    <definedName name="wrn.Print_Variance_Page." hidden="1">{"variance_page",#N/A,FALSE,"template"}</definedName>
    <definedName name="wrn.PRINT1." localSheetId="73" hidden="1">{"cf1.xls",#N/A,FALSE,"CF";"cfseg1.xls",#N/A,FALSE,"CF";"REV1.xls",#N/A,FALSE,"Rev";"REVANA1.XLS",#N/A,FALSE,"Rev";"IS1.xls",#N/A,FALSE,"IS";"ISQ1.xls",#N/A,FALSE,"IS"}</definedName>
    <definedName name="wrn.PRINT1." hidden="1">{"cf1.xls",#N/A,FALSE,"CF";"cfseg1.xls",#N/A,FALSE,"CF";"REV1.xls",#N/A,FALSE,"Rev";"REVANA1.XLS",#N/A,FALSE,"Rev";"IS1.xls",#N/A,FALSE,"IS";"ISQ1.xls",#N/A,FALSE,"IS"}</definedName>
    <definedName name="wrn.print2" localSheetId="73" hidden="1">{#N/A,#N/A,FALSE,"Pharm";#N/A,#N/A,FALSE,"WWCM"}</definedName>
    <definedName name="wrn.print2" hidden="1">{#N/A,#N/A,FALSE,"Pharm";#N/A,#N/A,FALSE,"WWCM"}</definedName>
    <definedName name="wrn.PRINT2." localSheetId="73" hidden="1">{"PAGE1",#N/A,FALSE,"ADJMODL";"PAGE2",#N/A,FALSE,"ADJMODL";"PAGE3",#N/A,FALSE,"ADJMODL";"PAGE4",#N/A,FALSE,"ADJMODL";"PAGE5",#N/A,FALSE,"ADJMODL";"PAGE6",#N/A,FALSE,"ADJMODL";"PAGE7",#N/A,FALSE,"ADJMODL";"PAGE8",#N/A,FALSE,"ADJMODL"}</definedName>
    <definedName name="wrn.PRINT2." hidden="1">{"PAGE1",#N/A,FALSE,"ADJMODL";"PAGE2",#N/A,FALSE,"ADJMODL";"PAGE3",#N/A,FALSE,"ADJMODL";"PAGE4",#N/A,FALSE,"ADJMODL";"PAGE5",#N/A,FALSE,"ADJMODL";"PAGE6",#N/A,FALSE,"ADJMODL";"PAGE7",#N/A,FALSE,"ADJMODL";"PAGE8",#N/A,FALSE,"ADJMODL"}</definedName>
    <definedName name="wrn.printac." localSheetId="73" hidden="1">{#N/A,#N/A,FALSE,"Op-BS";#N/A,#N/A,FALSE,"Assum";#N/A,#N/A,FALSE,"IS";#N/A,#N/A,FALSE,"Syn+Elim";#N/A,#N/A,FALSE,"BSCF";#N/A,#N/A,FALSE,"Blue_IS";#N/A,#N/A,FALSE,"Blue_BSCF";#N/A,#N/A,FALSE,"Ratings"}</definedName>
    <definedName name="wrn.printac." hidden="1">{#N/A,#N/A,FALSE,"Op-BS";#N/A,#N/A,FALSE,"Assum";#N/A,#N/A,FALSE,"IS";#N/A,#N/A,FALSE,"Syn+Elim";#N/A,#N/A,FALSE,"BSCF";#N/A,#N/A,FALSE,"Blue_IS";#N/A,#N/A,FALSE,"Blue_BSCF";#N/A,#N/A,FALSE,"Ratings"}</definedName>
    <definedName name="wrn.PrintAll." localSheetId="7" hidden="1">{#N/A,#N/A,FALSE,"Notes";#N/A,#N/A,FALSE,"SAVINGS";#N/A,#N/A,FALSE,"BASE Input";#N/A,#N/A,FALSE,"BASE Analysis";#N/A,#N/A,FALSE,"BASE Calibration";#N/A,#N/A,FALSE,"POST Input";#N/A,#N/A,FALSE,"POST Analysis";#N/A,#N/A,FALSE,"POST Calibration"}</definedName>
    <definedName name="wrn.PrintAll." localSheetId="6" hidden="1">{#N/A,#N/A,FALSE,"Notes";#N/A,#N/A,FALSE,"SAVINGS";#N/A,#N/A,FALSE,"BASE Input";#N/A,#N/A,FALSE,"BASE Analysis";#N/A,#N/A,FALSE,"BASE Calibration";#N/A,#N/A,FALSE,"POST Input";#N/A,#N/A,FALSE,"POST Analysis";#N/A,#N/A,FALSE,"POST Calibration"}</definedName>
    <definedName name="wrn.PrintAll." localSheetId="27" hidden="1">{#N/A,#N/A,FALSE,"Notes";#N/A,#N/A,FALSE,"SAVINGS";#N/A,#N/A,FALSE,"BASE Input";#N/A,#N/A,FALSE,"BASE Analysis";#N/A,#N/A,FALSE,"BASE Calibration";#N/A,#N/A,FALSE,"POST Input";#N/A,#N/A,FALSE,"POST Analysis";#N/A,#N/A,FALSE,"POST Calibration"}</definedName>
    <definedName name="wrn.PrintAll." localSheetId="25" hidden="1">{#N/A,#N/A,FALSE,"Notes";#N/A,#N/A,FALSE,"SAVINGS";#N/A,#N/A,FALSE,"BASE Input";#N/A,#N/A,FALSE,"BASE Analysis";#N/A,#N/A,FALSE,"BASE Calibration";#N/A,#N/A,FALSE,"POST Input";#N/A,#N/A,FALSE,"POST Analysis";#N/A,#N/A,FALSE,"POST Calibration"}</definedName>
    <definedName name="wrn.printall." localSheetId="73" hidden="1">{"output","fiftysix",FALSE,"mergerplans";"inputs",#N/A,FALSE,"mergerplans";"output","sixtyfive",FALSE,"mergerplans";"output","seventy",FALSE,"mergerplans"}</definedName>
    <definedName name="wrn.PrintAll." localSheetId="69" hidden="1">{#N/A,#N/A,FALSE,"Notes";#N/A,#N/A,FALSE,"SAVINGS";#N/A,#N/A,FALSE,"BASE Input";#N/A,#N/A,FALSE,"BASE Analysis";#N/A,#N/A,FALSE,"BASE Calibration";#N/A,#N/A,FALSE,"POST Input";#N/A,#N/A,FALSE,"POST Analysis";#N/A,#N/A,FALSE,"POST Calibration"}</definedName>
    <definedName name="wrn.PrintAll." localSheetId="64" hidden="1">{#N/A,#N/A,FALSE,"Notes";#N/A,#N/A,FALSE,"SAVINGS";#N/A,#N/A,FALSE,"BASE Input";#N/A,#N/A,FALSE,"BASE Analysis";#N/A,#N/A,FALSE,"BASE Calibration";#N/A,#N/A,FALSE,"POST Input";#N/A,#N/A,FALSE,"POST Analysis";#N/A,#N/A,FALSE,"POST Calibration"}</definedName>
    <definedName name="wrn.PrintAll." localSheetId="5" hidden="1">{#N/A,#N/A,FALSE,"Notes";#N/A,#N/A,FALSE,"SAVINGS";#N/A,#N/A,FALSE,"BASE Input";#N/A,#N/A,FALSE,"BASE Analysis";#N/A,#N/A,FALSE,"BASE Calibration";#N/A,#N/A,FALSE,"POST Input";#N/A,#N/A,FALSE,"POST Analysis";#N/A,#N/A,FALSE,"POST Calibration"}</definedName>
    <definedName name="wrn.PrintAll." localSheetId="1" hidden="1">{#N/A,#N/A,FALSE,"Notes";#N/A,#N/A,FALSE,"SAVINGS";#N/A,#N/A,FALSE,"BASE Input";#N/A,#N/A,FALSE,"BASE Analysis";#N/A,#N/A,FALSE,"BASE Calibration";#N/A,#N/A,FALSE,"POST Input";#N/A,#N/A,FALSE,"POST Analysis";#N/A,#N/A,FALSE,"POST Calibration"}</definedName>
    <definedName name="wrn.PrintAll." hidden="1">{#N/A,#N/A,FALSE,"Notes";#N/A,#N/A,FALSE,"SAVINGS";#N/A,#N/A,FALSE,"BASE Input";#N/A,#N/A,FALSE,"BASE Analysis";#N/A,#N/A,FALSE,"BASE Calibration";#N/A,#N/A,FALSE,"POST Input";#N/A,#N/A,FALSE,"POST Analysis";#N/A,#N/A,FALSE,"POST Calibration"}</definedName>
    <definedName name="wrn.Printout." localSheetId="7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localSheetId="73" hidden="1">{"nytasecond",#N/A,FALSE,"NYTQTRS";"nytafirst",#N/A,FALSE,"NYTQTRS";"nytathird",#N/A,FALSE,"NYTQTRS";"nytafourth",#N/A,FALSE,"NYTQTRS";"nytafull",#N/A,FALSE,"NYTQTRS"}</definedName>
    <definedName name="wrn.printqtr." hidden="1">{"nytasecond",#N/A,FALSE,"NYTQTRS";"nytafirst",#N/A,FALSE,"NYTQTRS";"nytathird",#N/A,FALSE,"NYTQTRS";"nytafourth",#N/A,FALSE,"NYTQTRS";"nytafull",#N/A,FALSE,"NYTQTRS"}</definedName>
    <definedName name="wrn.PRINTREP." localSheetId="73" hidden="1">{"PRINTREP",#N/A,FALSE,"Sheet1"}</definedName>
    <definedName name="wrn.PRINTREP." hidden="1">{"PRINTREP",#N/A,FALSE,"Sheet1"}</definedName>
    <definedName name="wrn.Prints" localSheetId="73" hidden="1">{#N/A,#N/A,FALSE,"Traditional COS - 5050";#N/A,#N/A,FALSE,"Traditional Fin. - 5050";#N/A,#N/A,FALSE,"Levelized COS - 5050";#N/A,#N/A,FALSE,"Levelized Fin. - 5050"}</definedName>
    <definedName name="wrn.Prints" hidden="1">{#N/A,#N/A,FALSE,"Traditional COS - 5050";#N/A,#N/A,FALSE,"Traditional Fin. - 5050";#N/A,#N/A,FALSE,"Levelized COS - 5050";#N/A,#N/A,FALSE,"Levelized Fin. - 5050"}</definedName>
    <definedName name="wrn.PrintSheets." localSheetId="73" hidden="1">{#N/A,#N/A,FALSE,"Traditional COS - 5050";#N/A,#N/A,FALSE,"Traditional Fin. - 5050";#N/A,#N/A,FALSE,"Levelized COS - 5050";#N/A,#N/A,FALSE,"Levelized Fin. - 5050"}</definedName>
    <definedName name="wrn.PrintSheets." hidden="1">{#N/A,#N/A,FALSE,"Traditional COS - 5050";#N/A,#N/A,FALSE,"Traditional Fin. - 5050";#N/A,#N/A,FALSE,"Levelized COS - 5050";#N/A,#N/A,FALSE,"Levelized Fin. - 5050"}</definedName>
    <definedName name="wrn.PrintSum." localSheetId="73" hidden="1">{#N/A,#N/A,FALSE,"BidSumFront ";#N/A,#N/A,FALSE,"BidSumCont"}</definedName>
    <definedName name="wrn.PrintSum." hidden="1">{#N/A,#N/A,FALSE,"BidSumFront ";#N/A,#N/A,FALSE,"BidSumCont"}</definedName>
    <definedName name="wrn.Prod.._.Profile." localSheetId="73" hidden="1">{"Prod Pro",#N/A,FALSE,"E"}</definedName>
    <definedName name="wrn.Prod.._.Profile." hidden="1">{"Prod Pro",#N/A,FALSE,"E"}</definedName>
    <definedName name="wrn.PROD._.PLAN._.OPTION._.4." localSheetId="73" hidden="1">{"TOP 4",#N/A,FALSE,"MVR_SUM OPTION 4 BY MO";"TOP 3A",#N/A,FALSE,"MVR_SUM OPTION 3A BY MO";"TOP OPT 4 VS 3A",#N/A,FALSE,"MVR_SUM OPTION 4 VS 3A BY MO";#N/A,#N/A,FALSE,"MVR_SUM OPTION 4 SUM";#N/A,#N/A,FALSE,"PROD PLAN 4";#N/A,#N/A,FALSE,"PROD PLAN 3A";#N/A,#N/A,FALSE,"PROD UNITS 4 VS 3A";#N/A,#N/A,FALSE,"DLV 4 VS 3A";#N/A,#N/A,FALSE,"SPD 4 VS 3A";#N/A,#N/A,FALSE,"ABS 4 VS 3A"}</definedName>
    <definedName name="wrn.PROD._.PLAN._.OPTION._.4." hidden="1">{"TOP 4",#N/A,FALSE,"MVR_SUM OPTION 4 BY MO";"TOP 3A",#N/A,FALSE,"MVR_SUM OPTION 3A BY MO";"TOP OPT 4 VS 3A",#N/A,FALSE,"MVR_SUM OPTION 4 VS 3A BY MO";#N/A,#N/A,FALSE,"MVR_SUM OPTION 4 SUM";#N/A,#N/A,FALSE,"PROD PLAN 4";#N/A,#N/A,FALSE,"PROD PLAN 3A";#N/A,#N/A,FALSE,"PROD UNITS 4 VS 3A";#N/A,#N/A,FALSE,"DLV 4 VS 3A";#N/A,#N/A,FALSE,"SPD 4 VS 3A";#N/A,#N/A,FALSE,"ABS 4 VS 3A"}</definedName>
    <definedName name="wrn.Produciton._.Profile." localSheetId="73" hidden="1">{"Production Profile",#N/A,FALSE,"Production Profile"}</definedName>
    <definedName name="wrn.Produciton._.Profile." hidden="1">{"Production Profile",#N/A,FALSE,"Production Profile"}</definedName>
    <definedName name="wrn.Product._.Development._.Fiscal._.Years." localSheetId="73" hidden="1">{"Jan thru June 1998",#N/A,FALSE,"Prod Dev";"fiscal 1999",#N/A,FALSE,"Prod Dev";"fiscal 2000",#N/A,FALSE,"Prod Dev"}</definedName>
    <definedName name="wrn.Product._.Development._.Fiscal._.Years." hidden="1">{"Jan thru June 1998",#N/A,FALSE,"Prod Dev";"fiscal 1999",#N/A,FALSE,"Prod Dev";"fiscal 2000",#N/A,FALSE,"Prod Dev"}</definedName>
    <definedName name="wrn.Production._.Fiscal._.Years." localSheetId="73" hidden="1">{"Jan thru June 1998",#N/A,FALSE,"Produc";"fiscal 1999",#N/A,FALSE,"Produc";"fiscal 2000",#N/A,FALSE,"Produc"}</definedName>
    <definedName name="wrn.Production._.Fiscal._.Years." hidden="1">{"Jan thru June 1998",#N/A,FALSE,"Produc";"fiscal 1999",#N/A,FALSE,"Produc";"fiscal 2000",#N/A,FALSE,"Produc"}</definedName>
    <definedName name="wrn.Production._.Profile." localSheetId="73" hidden="1">{"Production Profile",#N/A,FALSE,"Production Profile"}</definedName>
    <definedName name="wrn.Production._.Profile." hidden="1">{"Production Profile",#N/A,FALSE,"Production Profile"}</definedName>
    <definedName name="wrn.Production._.Schedule." localSheetId="73" hidden="1">{"Production Schedule",#N/A,FALSE,"Production Schedule"}</definedName>
    <definedName name="wrn.Production._.Schedule." hidden="1">{"Production Schedule",#N/A,FALSE,"Production Schedule"}</definedName>
    <definedName name="wrn.products" localSheetId="73" hidden="1">{#N/A,#N/A,FALSE,"1";#N/A,#N/A,FALSE,"2";#N/A,#N/A,FALSE,"16 - 17";#N/A,#N/A,FALSE,"18 - 19";#N/A,#N/A,FALSE,"26";#N/A,#N/A,FALSE,"27";#N/A,#N/A,FALSE,"28"}</definedName>
    <definedName name="wrn.products" hidden="1">{#N/A,#N/A,FALSE,"1";#N/A,#N/A,FALSE,"2";#N/A,#N/A,FALSE,"16 - 17";#N/A,#N/A,FALSE,"18 - 19";#N/A,#N/A,FALSE,"26";#N/A,#N/A,FALSE,"27";#N/A,#N/A,FALSE,"28"}</definedName>
    <definedName name="wrn.Products." localSheetId="73" hidden="1">{#N/A,#N/A,FALSE,"1";#N/A,#N/A,FALSE,"2";#N/A,#N/A,FALSE,"16 - 17";#N/A,#N/A,FALSE,"18 - 19";#N/A,#N/A,FALSE,"26";#N/A,#N/A,FALSE,"27";#N/A,#N/A,FALSE,"28"}</definedName>
    <definedName name="wrn.Products." hidden="1">{#N/A,#N/A,FALSE,"1";#N/A,#N/A,FALSE,"2";#N/A,#N/A,FALSE,"16 - 17";#N/A,#N/A,FALSE,"18 - 19";#N/A,#N/A,FALSE,"26";#N/A,#N/A,FALSE,"27";#N/A,#N/A,FALSE,"28"}</definedName>
    <definedName name="wrn.Profit._.Report." localSheetId="73" hidden="1">{"NA",#N/A,TRUE,"Details BL1,2,4";"EA",#N/A,TRUE,"Details BL1,2,4"}</definedName>
    <definedName name="wrn.Profit._.Report." hidden="1">{"NA",#N/A,TRUE,"Details BL1,2,4";"EA",#N/A,TRUE,"Details BL1,2,4"}</definedName>
    <definedName name="wrn.PROFIT._.SPLIT." localSheetId="73" hidden="1">{"Profit Split",#N/A,FALSE,"Profit Split"}</definedName>
    <definedName name="wrn.PROFIT._.SPLIT." hidden="1">{"Profit Split",#N/A,FALSE,"Profit Split"}</definedName>
    <definedName name="wrn.Profitability._.Indicators." localSheetId="73" hidden="1">{"ProfPrintArea",#N/A,FALSE,"Prof (c)"}</definedName>
    <definedName name="wrn.Profitability._.Indicators." hidden="1">{"ProfPrintArea",#N/A,FALSE,"Prof (c)"}</definedName>
    <definedName name="wrn.Profitability._.Indicators._.Base._.Case." localSheetId="73" hidden="1">{"ProfPrintArea",#N/A,FALSE,"Prof (c)"}</definedName>
    <definedName name="wrn.Profitability._.Indicators._.Base._.Case." hidden="1">{"ProfPrintArea",#N/A,FALSE,"Prof (c)"}</definedName>
    <definedName name="wrn.Proforma." localSheetId="73" hidden="1">{#N/A,#N/A,TRUE,"Summary";#N/A,#N/A,TRUE,"InPlace";#N/A,#N/A,TRUE,"Stable";#N/A,#N/A,TRUE,"RentRoll";#N/A,#N/A,TRUE,"I&amp;E";#N/A,#N/A,TRUE,"Expense Detail";#N/A,#N/A,TRUE,"CAM Recov(InPlace)";#N/A,#N/A,TRUE,"CAM Recov(Stable)";#N/A,#N/A,TRUE,"Tax Recov";#N/A,#N/A,TRUE,"Expiration";#N/A,#N/A,TRUE,"Sales";#N/A,#N/A,TRUE,"Tax"}</definedName>
    <definedName name="wrn.Proforma." hidden="1">{#N/A,#N/A,TRUE,"Summary";#N/A,#N/A,TRUE,"InPlace";#N/A,#N/A,TRUE,"Stable";#N/A,#N/A,TRUE,"RentRoll";#N/A,#N/A,TRUE,"I&amp;E";#N/A,#N/A,TRUE,"Expense Detail";#N/A,#N/A,TRUE,"CAM Recov(InPlace)";#N/A,#N/A,TRUE,"CAM Recov(Stable)";#N/A,#N/A,TRUE,"Tax Recov";#N/A,#N/A,TRUE,"Expiration";#N/A,#N/A,TRUE,"Sales";#N/A,#N/A,TRUE,"Tax"}</definedName>
    <definedName name="wrn.Projected._.Data._.and._.Subject._.Company._.Data." localSheetId="73" hidden="1">{#N/A,#N/A,FALSE,"Projected Data &amp; SUBJECT-INPUTS"}</definedName>
    <definedName name="wrn.Projected._.Data._.and._.Subject._.Company._.Data." hidden="1">{#N/A,#N/A,FALSE,"Projected Data &amp; SUBJECT-INPUTS"}</definedName>
    <definedName name="wrn.Projections." localSheetId="73" hidden="1">{#N/A,#N/A,FALSE,"Release Price";#N/A,#N/A,FALSE,"Cash flow for 50 Unit";#N/A,#N/A,FALSE,"Cash Flow for 3 Models"}</definedName>
    <definedName name="wrn.Projections." hidden="1">{#N/A,#N/A,FALSE,"Release Price";#N/A,#N/A,FALSE,"Cash flow for 50 Unit";#N/A,#N/A,FALSE,"Cash Flow for 3 Models"}</definedName>
    <definedName name="wrn.PRON98." localSheetId="73" hidden="1">{#N/A,#N/A,FALSE,"Sheet3"}</definedName>
    <definedName name="wrn.PRON98." hidden="1">{#N/A,#N/A,FALSE,"Sheet3"}</definedName>
    <definedName name="wrn.pron98.2" localSheetId="73" hidden="1">{#N/A,#N/A,FALSE,"Sheet3"}</definedName>
    <definedName name="wrn.pron98.2" hidden="1">{#N/A,#N/A,FALSE,"Sheet3"}</definedName>
    <definedName name="wrn.pron98.22" localSheetId="73" hidden="1">{#N/A,#N/A,FALSE,"Sheet3"}</definedName>
    <definedName name="wrn.pron98.22" hidden="1">{#N/A,#N/A,FALSE,"Sheet3"}</definedName>
    <definedName name="wrn.Property._.Description." localSheetId="73" hidden="1">{#N/A,#N/A,FALSE,"PROP. DESCRIPTION"}</definedName>
    <definedName name="wrn.Property._.Description." hidden="1">{#N/A,#N/A,FALSE,"PROP. DESCRIPTION"}</definedName>
    <definedName name="wrn.PropertyInformation." localSheetId="73" hidden="1">{#N/A,#N/A,FALSE,"PropertyInfo"}</definedName>
    <definedName name="wrn.PropertyInformation." hidden="1">{#N/A,#N/A,FALSE,"PropertyInfo"}</definedName>
    <definedName name="wrn.pror" localSheetId="73" hidden="1">{#N/A,#N/A,FALSE,"Pharm";#N/A,#N/A,FALSE,"WWCM"}</definedName>
    <definedName name="wrn.pror" hidden="1">{#N/A,#N/A,FALSE,"Pharm";#N/A,#N/A,FALSE,"WWCM"}</definedName>
    <definedName name="wrn.PROVISION" localSheetId="73" hidden="1">{#N/A,#N/A,FALSE,"Note Sum";#N/A,#N/A,FALSE,"Note Sum (2)";#N/A,#N/A,FALSE,"TAX NOTE";#N/A,#N/A,FALSE,"PBI CALC";#N/A,#N/A,FALSE,"PBI CALC (GL)";#N/A,#N/A,FALSE,"FINC'L SVCS - REVISED";#N/A,#N/A,FALSE,"SMALL";#N/A,#N/A,FALSE,"ENTRIES-U.S.";#N/A,#N/A,FALSE,"ENTRIES-FOR";#N/A,#N/A,FALSE,"FOREIGN";#N/A,#N/A,FALSE,"IBT-US";#N/A,#N/A,FALSE,"IBT-FOREIGN"}</definedName>
    <definedName name="wrn.PROVISION" hidden="1">{#N/A,#N/A,FALSE,"Note Sum";#N/A,#N/A,FALSE,"Note Sum (2)";#N/A,#N/A,FALSE,"TAX NOTE";#N/A,#N/A,FALSE,"PBI CALC";#N/A,#N/A,FALSE,"PBI CALC (GL)";#N/A,#N/A,FALSE,"FINC'L SVCS - REVISED";#N/A,#N/A,FALSE,"SMALL";#N/A,#N/A,FALSE,"ENTRIES-U.S.";#N/A,#N/A,FALSE,"ENTRIES-FOR";#N/A,#N/A,FALSE,"FOREIGN";#N/A,#N/A,FALSE,"IBT-US";#N/A,#N/A,FALSE,"IBT-FOREIGN"}</definedName>
    <definedName name="wrn.PROVISION." localSheetId="73" hidden="1">{#N/A,#N/A,FALSE,"Note Sum";#N/A,#N/A,FALSE,"Note Sum (2)";#N/A,#N/A,FALSE,"TAX NOTE";#N/A,#N/A,FALSE,"PBI CALC";#N/A,#N/A,FALSE,"PBI CALC (GL)";#N/A,#N/A,FALSE,"FINC'L SVCS - REVISED";#N/A,#N/A,FALSE,"SMALL";#N/A,#N/A,FALSE,"ENTRIES-U.S.";#N/A,#N/A,FALSE,"ENTRIES-FOR";#N/A,#N/A,FALSE,"FOREIGN";#N/A,#N/A,FALSE,"IBT-US";#N/A,#N/A,FALSE,"IBT-FOREIGN"}</definedName>
    <definedName name="wrn.PROVISION." hidden="1">{#N/A,#N/A,FALSE,"Note Sum";#N/A,#N/A,FALSE,"Note Sum (2)";#N/A,#N/A,FALSE,"TAX NOTE";#N/A,#N/A,FALSE,"PBI CALC";#N/A,#N/A,FALSE,"PBI CALC (GL)";#N/A,#N/A,FALSE,"FINC'L SVCS - REVISED";#N/A,#N/A,FALSE,"SMALL";#N/A,#N/A,FALSE,"ENTRIES-U.S.";#N/A,#N/A,FALSE,"ENTRIES-FOR";#N/A,#N/A,FALSE,"FOREIGN";#N/A,#N/A,FALSE,"IBT-US";#N/A,#N/A,FALSE,"IBT-FOREIGN"}</definedName>
    <definedName name="wrn.Provisions." localSheetId="73" hidden="1">{#N/A,#N/A,TRUE,"Provisions"}</definedName>
    <definedName name="wrn.Provisions." hidden="1">{#N/A,#N/A,TRUE,"Provisions"}</definedName>
    <definedName name="wrn.PROVSS." localSheetId="73" hidden="1">{"FOOTNOTE",#N/A,FALSE,"PROV";"SUMMARY",#N/A,FALSE,"PROV";"RATE",#N/A,FALSE,"PROV";"PROV CALC",#N/A,FALSE,"PROV";"PROV TO TR",#N/A,FALSE,"PROV";"TAX ACCOUNT ANAL",#N/A,FALSE,"PROV"}</definedName>
    <definedName name="wrn.PROVSS." hidden="1">{"FOOTNOTE",#N/A,FALSE,"PROV";"SUMMARY",#N/A,FALSE,"PROV";"RATE",#N/A,FALSE,"PROV";"PROV CALC",#N/A,FALSE,"PROV";"PROV TO TR",#N/A,FALSE,"PROV";"TAX ACCOUNT ANAL",#N/A,FALSE,"PROV"}</definedName>
    <definedName name="wrn.PSell_Out." localSheetId="73" hidden="1">{"PSell_Out",#N/A,FALSE,"PSell_Out"}</definedName>
    <definedName name="wrn.PSell_Out." hidden="1">{"PSell_Out",#N/A,FALSE,"PSell_Out"}</definedName>
    <definedName name="wrn.PSxDESD." localSheetId="73" hidden="1">{"PSxDESD",#N/A,FALSE,"DESD#11"}</definedName>
    <definedName name="wrn.PSxDESD." hidden="1">{"PSxDESD",#N/A,FALSE,"DESD#11"}</definedName>
    <definedName name="wrn.Pulp." localSheetId="73" hidden="1">{"Pulp Production",#N/A,FALSE,"Pulp";"Pulp Earnings",#N/A,FALSE,"Pulp"}</definedName>
    <definedName name="wrn.Pulp." hidden="1">{"Pulp Production",#N/A,FALSE,"Pulp";"Pulp Earnings",#N/A,FALSE,"Pulp"}</definedName>
    <definedName name="wrn.Pulp._1" localSheetId="73" hidden="1">{"Pulp Production",#N/A,FALSE,"Pulp";"Pulp Earnings",#N/A,FALSE,"Pulp"}</definedName>
    <definedName name="wrn.Pulp._1" hidden="1">{"Pulp Production",#N/A,FALSE,"Pulp";"Pulp Earnings",#N/A,FALSE,"Pulp"}</definedName>
    <definedName name="wrn.Pulp.2" localSheetId="73" hidden="1">{"Pulp Production",#N/A,FALSE,"Pulp";"Pulp Earnings",#N/A,FALSE,"Pulp"}</definedName>
    <definedName name="wrn.Pulp.2" hidden="1">{"Pulp Production",#N/A,FALSE,"Pulp";"Pulp Earnings",#N/A,FALSE,"Pulp"}</definedName>
    <definedName name="wrn.Pulp.2_1" localSheetId="73" hidden="1">{"Pulp Production",#N/A,FALSE,"Pulp";"Pulp Earnings",#N/A,FALSE,"Pulp"}</definedName>
    <definedName name="wrn.Pulp.2_1" hidden="1">{"Pulp Production",#N/A,FALSE,"Pulp";"Pulp Earnings",#N/A,FALSE,"Pulp"}</definedName>
    <definedName name="wrn.Pulp.3" localSheetId="73" hidden="1">{"Pulp Production",#N/A,FALSE,"Pulp";"Pulp Earnings",#N/A,FALSE,"Pulp"}</definedName>
    <definedName name="wrn.Pulp.3" hidden="1">{"Pulp Production",#N/A,FALSE,"Pulp";"Pulp Earnings",#N/A,FALSE,"Pulp"}</definedName>
    <definedName name="wrn.Pulp.3_1" localSheetId="73" hidden="1">{"Pulp Production",#N/A,FALSE,"Pulp";"Pulp Earnings",#N/A,FALSE,"Pulp"}</definedName>
    <definedName name="wrn.Pulp.3_1" hidden="1">{"Pulp Production",#N/A,FALSE,"Pulp";"Pulp Earnings",#N/A,FALSE,"Pulp"}</definedName>
    <definedName name="wrn.Pump." localSheetId="73"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q." localSheetId="73" hidden="1">{"2",#N/A,FALSE,"Q1 03-04";"1",#N/A,FALSE,"Q1 03-04"}</definedName>
    <definedName name="wrn.q." hidden="1">{"2",#N/A,FALSE,"Q1 03-04";"1",#N/A,FALSE,"Q1 03-04"}</definedName>
    <definedName name="wrn.Q3._.Prof._.Serv._.Summary." localSheetId="73" hidden="1">{"Professional Service Summary",#N/A,FALSE,"Q3 Prof Serv"}</definedName>
    <definedName name="wrn.Q3._.Prof._.Serv._.Summary." hidden="1">{"Professional Service Summary",#N/A,FALSE,"Q3 Prof Serv"}</definedName>
    <definedName name="wrn.Q3._.Professional._.service._.detail." localSheetId="73" hidden="1">{"Professional Service Detail",#N/A,FALSE,"Q3 Prof Serv"}</definedName>
    <definedName name="wrn.Q3._.Professional._.service._.detail." hidden="1">{"Professional Service Detail",#N/A,FALSE,"Q3 Prof Serv"}</definedName>
    <definedName name="wrn.Qtr._.3." localSheetId="73" hidden="1">{"QTR3PL",#N/A,FALSE,"Qtr 3";"QTR3PLYTD",#N/A,FALSE,"Qtr 3";"QTR3BS",#N/A,FALSE,"Qtr 3";"QTR3CF",#N/A,FALSE,"Qtr 3";"QTR3CFYTD",#N/A,FALSE,"Qtr 3";"QTR3PGIPL",#N/A,FALSE,"Qtr 3";"QTR3PGIPLYTD",#N/A,FALSE,"Qtr 3";"QTR3PGIBS",#N/A,FALSE,"Qtr 3";"QTR3PGICF",#N/A,FALSE,"Qtr 3";"QTR3PGICFYTD",#N/A,FALSE,"Qtr 3"}</definedName>
    <definedName name="wrn.Qtr._.3." hidden="1">{"QTR3PL",#N/A,FALSE,"Qtr 3";"QTR3PLYTD",#N/A,FALSE,"Qtr 3";"QTR3BS",#N/A,FALSE,"Qtr 3";"QTR3CF",#N/A,FALSE,"Qtr 3";"QTR3CFYTD",#N/A,FALSE,"Qtr 3";"QTR3PGIPL",#N/A,FALSE,"Qtr 3";"QTR3PGIPLYTD",#N/A,FALSE,"Qtr 3";"QTR3PGIBS",#N/A,FALSE,"Qtr 3";"QTR3PGICF",#N/A,FALSE,"Qtr 3";"QTR3PGICFYTD",#N/A,FALSE,"Qtr 3"}</definedName>
    <definedName name="wrn.QTR._.PLAN." localSheetId="73" hidden="1">{"PROV_QTR_PLN",#N/A,FALSE,"EXT PLAN ";"QTR PLAN",#N/A,FALSE,"PLAN"}</definedName>
    <definedName name="wrn.QTR._.PLAN." hidden="1">{"PROV_QTR_PLN",#N/A,FALSE,"EXT PLAN ";"QTR PLAN",#N/A,FALSE,"PLAN"}</definedName>
    <definedName name="wrn.QTR1." localSheetId="73" hidden="1">{"QTR1PGIBS",#N/A,FALSE,"Qtr 1 PGI";"QTR1PGIPL",#N/A,FALSE,"Qtr 1 PGI";"QTR1PGICF",#N/A,FALSE,"Qtr 1 PGI";"QTR1BS",#N/A,FALSE,"Qtr 1 ";"QTR1PL",#N/A,FALSE,"Qtr 1 ";"QTR1CF",#N/A,FALSE,"Qtr 1 "}</definedName>
    <definedName name="wrn.QTR1." hidden="1">{"QTR1PGIBS",#N/A,FALSE,"Qtr 1 PGI";"QTR1PGIPL",#N/A,FALSE,"Qtr 1 PGI";"QTR1PGICF",#N/A,FALSE,"Qtr 1 PGI";"QTR1BS",#N/A,FALSE,"Qtr 1 ";"QTR1PL",#N/A,FALSE,"Qtr 1 ";"QTR1CF",#N/A,FALSE,"Qtr 1 "}</definedName>
    <definedName name="wrn.Qtr2." localSheetId="73" hidden="1">{"QTR2PL",#N/A,FALSE,"Qtr 2";"QTR2PLYTD",#N/A,FALSE,"Qtr 2";"QTR2BS",#N/A,FALSE,"Qtr 2";"QTR2CF",#N/A,FALSE,"Qtr 2";"QTR2CFYTD",#N/A,FALSE,"Qtr 2";"QTR2PGIPL",#N/A,FALSE,"Qtr 2 PGI";"QTR2PGIPLYTD",#N/A,FALSE,"Qtr 2 PGI";"QTR2PGIBS",#N/A,FALSE,"Qtr 2 PGI";"QTR2PGICF",#N/A,FALSE,"Qtr 2 PGI";"QTR2PGICFYTD",#N/A,FALSE,"Qtr 2 PGI"}</definedName>
    <definedName name="wrn.Qtr2." hidden="1">{"QTR2PL",#N/A,FALSE,"Qtr 2";"QTR2PLYTD",#N/A,FALSE,"Qtr 2";"QTR2BS",#N/A,FALSE,"Qtr 2";"QTR2CF",#N/A,FALSE,"Qtr 2";"QTR2CFYTD",#N/A,FALSE,"Qtr 2";"QTR2PGIPL",#N/A,FALSE,"Qtr 2 PGI";"QTR2PGIPLYTD",#N/A,FALSE,"Qtr 2 PGI";"QTR2PGIBS",#N/A,FALSE,"Qtr 2 PGI";"QTR2PGICF",#N/A,FALSE,"Qtr 2 PGI";"QTR2PGICFYTD",#N/A,FALSE,"Qtr 2 PGI"}</definedName>
    <definedName name="wrn.QUARTER." localSheetId="73" hidden="1">{#N/A,#N/A,FALSE,"QTR Total";#N/A,#N/A,FALSE,"QTR ASNS";#N/A,#N/A,FALSE,"QTR PNCNS";#N/A,#N/A,FALSE,"QTR DSNS";#N/A,#N/A,FALSE,"QTR TNS"}</definedName>
    <definedName name="wrn.QUARTER." hidden="1">{#N/A,#N/A,FALSE,"QTR Total";#N/A,#N/A,FALSE,"QTR ASNS";#N/A,#N/A,FALSE,"QTR PNCNS";#N/A,#N/A,FALSE,"QTR DSNS";#N/A,#N/A,FALSE,"QTR TNS"}</definedName>
    <definedName name="wrn.Quarterly." localSheetId="73" hidden="1">{"Quarterly",#N/A,FALSE,"Cover";"Quarterly",#N/A,FALSE,"Div-Hist";"Quarterly",#N/A,FALSE,"BS";"Quarterly",#N/A,FALSE,"BS Sum";"Quarterly",#N/A,FALSE,"AR";"Quarterly",#N/A,FALSE,"Inv";"Quarterly",#N/A,FALSE,"SE";"Quarterly",#N/A,FALSE,"P&amp;L (Qtr)";"Quarterly",#N/A,FALSE,"Sales 03v02(Qtr)";"Quarterly",#N/A,FALSE,"COS 03v02 (Qtr)";"Quarterly",#N/A,FALSE,"SG&amp;A-Cons 03v02(Qtr)";"Quarterly",#N/A,FALSE,"SG&amp;A-NY 03v02(Qtr)";"Quarterly",#N/A,FALSE,"SG&amp;A-HV 03v02(Qtr)";"Quarterly",#N/A,FALSE,"SG&amp;A-D 03v02(Qtr)";"Quarterly",#N/A,FALSE,"R&amp;D03v02 (Qtr)";"Quarterly",#N/A,FALSE,"CF";"Quarterly",#N/A,FALSE,"2003 WS";"Quarterly",#N/A,FALSE,"2002 WS";"Quarterly",#N/A,FALSE,"Heads";"Quarterly",#N/A,FALSE,"Div-Bud";"Quarterly",#N/A,FALSE,"BSvBud";"Quarterly",#N/A,FALSE,"P&amp;LvBud (Qtr)";"Quarterly",#N/A,FALSE,"SalesvBud(Qtr)";"Quarterly",#N/A,FALSE,"Loc(Qtr)";"Quarterly",#N/A,FALSE,"Prod(Qtr)";"Quarterly",#N/A,FALSE,"COS Bud (Qtr)";"Quarterly",#N/A,FALSE,"SG&amp;A-Cons(QtrB)";"Quarterly",#N/A,FALSE,"SG&amp;A-NY(QtrB)";"Quarterly",#N/A,FALSE,"SG&amp;A-HV(QtrB)";"Quarterly",#N/A,FALSE,"SG&amp;A-D(QtrB)";"Quarterly",#N/A,FALSE,"R&amp;D(QtrB)";"Quarterly",#N/A,FALSE,"2003QtrWS(Qtr)";"Quarterly",#N/A,FALSE,"CFvBud(Qtr)";"Quarterly",#N/A,FALSE,"2003QtrWS(Qtr)";"Quarterly",#N/A,FALSE,"2003 WS"}</definedName>
    <definedName name="wrn.Quarterly." hidden="1">{"Quarterly",#N/A,FALSE,"Cover";"Quarterly",#N/A,FALSE,"Div-Hist";"Quarterly",#N/A,FALSE,"BS";"Quarterly",#N/A,FALSE,"BS Sum";"Quarterly",#N/A,FALSE,"AR";"Quarterly",#N/A,FALSE,"Inv";"Quarterly",#N/A,FALSE,"SE";"Quarterly",#N/A,FALSE,"P&amp;L (Qtr)";"Quarterly",#N/A,FALSE,"Sales 03v02(Qtr)";"Quarterly",#N/A,FALSE,"COS 03v02 (Qtr)";"Quarterly",#N/A,FALSE,"SG&amp;A-Cons 03v02(Qtr)";"Quarterly",#N/A,FALSE,"SG&amp;A-NY 03v02(Qtr)";"Quarterly",#N/A,FALSE,"SG&amp;A-HV 03v02(Qtr)";"Quarterly",#N/A,FALSE,"SG&amp;A-D 03v02(Qtr)";"Quarterly",#N/A,FALSE,"R&amp;D03v02 (Qtr)";"Quarterly",#N/A,FALSE,"CF";"Quarterly",#N/A,FALSE,"2003 WS";"Quarterly",#N/A,FALSE,"2002 WS";"Quarterly",#N/A,FALSE,"Heads";"Quarterly",#N/A,FALSE,"Div-Bud";"Quarterly",#N/A,FALSE,"BSvBud";"Quarterly",#N/A,FALSE,"P&amp;LvBud (Qtr)";"Quarterly",#N/A,FALSE,"SalesvBud(Qtr)";"Quarterly",#N/A,FALSE,"Loc(Qtr)";"Quarterly",#N/A,FALSE,"Prod(Qtr)";"Quarterly",#N/A,FALSE,"COS Bud (Qtr)";"Quarterly",#N/A,FALSE,"SG&amp;A-Cons(QtrB)";"Quarterly",#N/A,FALSE,"SG&amp;A-NY(QtrB)";"Quarterly",#N/A,FALSE,"SG&amp;A-HV(QtrB)";"Quarterly",#N/A,FALSE,"SG&amp;A-D(QtrB)";"Quarterly",#N/A,FALSE,"R&amp;D(QtrB)";"Quarterly",#N/A,FALSE,"2003QtrWS(Qtr)";"Quarterly",#N/A,FALSE,"CFvBud(Qtr)";"Quarterly",#N/A,FALSE,"2003QtrWS(Qtr)";"Quarterly",#N/A,FALSE,"2003 WS"}</definedName>
    <definedName name="wrn.Quarterly._.MIFA._.Sheets." localSheetId="73"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arterly._.MIFA._.Sheets." hidden="1">{"(MEASDATA) BY QUARTER",#N/A,FALSE,"measdata";"(SEGMENTDETAILS) DATA",#N/A,FALSE,"segmentdetails";"(SEGMENTDETAILS) EXPLANATIONS",#N/A,FALSE,"segmentdetails";"(BS) BALANCE SHEET",#N/A,FALSE,"bs";"(BS) CASH FLOW",#N/A,FALSE,"bs";"(INCST) INCOME STATEMENT",#N/A,FALSE,"incst";"(PROGDETAIL) BY MONTH",#N/A,FALSE,"progdetail";"(PROGDETAIL) BY QTR",#N/A,FALSE,"progdetail";"(ORDERS) GOR ORDERS",#N/A,FALSE,"Orders";"(DELIVERIES) UNIT SALES",#N/A,FALSE,"Deliveries";#N/A,#N/A,FALSE,"QTRComments";#N/A,#N/A,FALSE,"Risk&amp;OpprQtr";#N/A,#N/A,FALSE,"Risk&amp;OpprTY";#N/A,#N/A,FALSE,"divbklgsales"}</definedName>
    <definedName name="wrn.QUICK." localSheetId="7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Print." localSheetId="73" hidden="1">{"Pro Forma",#N/A,FALSE,"Prof";"Statistics",#N/A,FALSE,"Stats";"Incentive Fee Calc",#N/A,FALSE,"Incent"}</definedName>
    <definedName name="wrn.Quick._.Print." hidden="1">{"Pro Forma",#N/A,FALSE,"Prof";"Statistics",#N/A,FALSE,"Stats";"Incentive Fee Calc",#N/A,FALSE,"Incent"}</definedName>
    <definedName name="wrn.Quick._.View." localSheetId="73" hidden="1">{"Pro Forma",#N/A,FALSE,"Prof";"Statistics",#N/A,FALSE,"Stats";"Incentive Fee Calc",#N/A,FALSE,"Incent"}</definedName>
    <definedName name="wrn.Quick._.View." hidden="1">{"Pro Forma",#N/A,FALSE,"Prof";"Statistics",#N/A,FALSE,"Stats";"Incentive Fee Calc",#N/A,FALSE,"Incent"}</definedName>
    <definedName name="wrn.RA." localSheetId="73" hidden="1">{"OKT4ARA",#N/A,FALSE,"OKT-4 RA"}</definedName>
    <definedName name="wrn.RA." hidden="1">{"OKT4ARA",#N/A,FALSE,"OKT-4 RA"}</definedName>
    <definedName name="wrn.Range._.Values." localSheetId="73" hidden="1">{"page1",#N/A,FALSE,"Range Value - Incl Reclasses";"page2",#N/A,FALSE,"Range Value - Incl Reclasses";"page3",#N/A,FALSE,"Range Value - Incl Reclasses"}</definedName>
    <definedName name="wrn.Range._.Values." hidden="1">{"page1",#N/A,FALSE,"Range Value - Incl Reclasses";"page2",#N/A,FALSE,"Range Value - Incl Reclasses";"page3",#N/A,FALSE,"Range Value - Incl Reclasses"}</definedName>
    <definedName name="wrn.rankbcos." localSheetId="73" hidden="1">{#N/A,#N/A,FALSE,"Rankbcos"}</definedName>
    <definedName name="wrn.rankbcos." hidden="1">{#N/A,#N/A,FALSE,"Rankbcos"}</definedName>
    <definedName name="wrn.Rapport._.de._.tréso._.mensuel." localSheetId="73" hidden="1">{#N/A,#N/A,TRUE,"Sommaire";#N/A,#N/A,TRUE,"Alcatel";#N/A,#N/A,TRUE,"CFA_PART_ALC. NV";#N/A,#N/A,TRUE,"GO_SIKL_CIM_COD";#N/A,#N/A,TRUE,"Tréso nette";#N/A,#N/A,TRUE,"Passage";#N/A,#N/A,TRUE,"Résultat financier";#N/A,#N/A,TRUE,"Résultat financier (suite)";#N/A,#N/A,TRUE,"Résultat cumulé";#N/A,#N/A,TRUE,"Impact changes";#N/A,#N/A,TRUE,"Commentaires";#N/A,#N/A,TRUE,"Annexe 1";#N/A,#N/A,TRUE,"Annexe 2";#N/A,#N/A,TRUE,"Annexe 3";#N/A,#N/A,TRUE,"Annexe 4";#N/A,#N/A,TRUE,"Annexe 5";#N/A,#N/A,TRUE,"Annexe 6";#N/A,#N/A,TRUE,"Annexe 7";#N/A,#N/A,TRUE,"Annexe 8";#N/A,#N/A,TRUE,"Cpte atte données"}</definedName>
    <definedName name="wrn.Rapport._.de._.tréso._.mensuel." hidden="1">{#N/A,#N/A,TRUE,"Sommaire";#N/A,#N/A,TRUE,"Alcatel";#N/A,#N/A,TRUE,"CFA_PART_ALC. NV";#N/A,#N/A,TRUE,"GO_SIKL_CIM_COD";#N/A,#N/A,TRUE,"Tréso nette";#N/A,#N/A,TRUE,"Passage";#N/A,#N/A,TRUE,"Résultat financier";#N/A,#N/A,TRUE,"Résultat financier (suite)";#N/A,#N/A,TRUE,"Résultat cumulé";#N/A,#N/A,TRUE,"Impact changes";#N/A,#N/A,TRUE,"Commentaires";#N/A,#N/A,TRUE,"Annexe 1";#N/A,#N/A,TRUE,"Annexe 2";#N/A,#N/A,TRUE,"Annexe 3";#N/A,#N/A,TRUE,"Annexe 4";#N/A,#N/A,TRUE,"Annexe 5";#N/A,#N/A,TRUE,"Annexe 6";#N/A,#N/A,TRUE,"Annexe 7";#N/A,#N/A,TRUE,"Annexe 8";#N/A,#N/A,TRUE,"Cpte atte données"}</definedName>
    <definedName name="wrn.Rapport._.de._.trésorerie." localSheetId="73" hidden="1">{#N/A,#N/A,TRUE,"Sommaire";#N/A,#N/A,TRUE,"Alcatel Alsthom";#N/A,#N/A,TRUE,"CFA_CIM_SOFICIM_CIVELEC";#N/A,#N/A,TRUE,"GO_SIKL_Cemilec_OR";#N/A,#N/A,TRUE,"Tréso nette";#N/A,#N/A,TRUE,"Passage";#N/A,#N/A,TRUE,"Résultat financier";#N/A,#N/A,TRUE,"Résultat financier (suite)";#N/A,#N/A,TRUE,"Résultat cumulé";#N/A,#N/A,TRUE,"Annexe 1";#N/A,#N/A,TRUE,"Annexe 2";#N/A,#N/A,TRUE,"Annexe 3";#N/A,#N/A,TRUE,"Annexe 4";#N/A,#N/A,TRUE,"Annexe 5"}</definedName>
    <definedName name="wrn.Rapport._.de._.trésorerie." hidden="1">{#N/A,#N/A,TRUE,"Sommaire";#N/A,#N/A,TRUE,"Alcatel Alsthom";#N/A,#N/A,TRUE,"CFA_CIM_SOFICIM_CIVELEC";#N/A,#N/A,TRUE,"GO_SIKL_Cemilec_OR";#N/A,#N/A,TRUE,"Tréso nette";#N/A,#N/A,TRUE,"Passage";#N/A,#N/A,TRUE,"Résultat financier";#N/A,#N/A,TRUE,"Résultat financier (suite)";#N/A,#N/A,TRUE,"Résultat cumulé";#N/A,#N/A,TRUE,"Annexe 1";#N/A,#N/A,TRUE,"Annexe 2";#N/A,#N/A,TRUE,"Annexe 3";#N/A,#N/A,TRUE,"Annexe 4";#N/A,#N/A,TRUE,"Annexe 5"}</definedName>
    <definedName name="wrn.RATE." localSheetId="73" hidden="1">{#N/A,#N/A,FALSE,"Note Rate";#N/A,#N/A,FALSE,"Note Rate (2)";#N/A,#N/A,FALSE,"EFF. RATE"}</definedName>
    <definedName name="wrn.RATE." hidden="1">{#N/A,#N/A,FALSE,"Note Rate";#N/A,#N/A,FALSE,"Note Rate (2)";#N/A,#N/A,FALSE,"EFF. RATE"}</definedName>
    <definedName name="wrn.Rate._.and._.Revenue._.Comparsion." localSheetId="27" hidden="1">{"Consumer Analysis",#N/A,FALSE,"Consumer Analysis";"Comparison to NSP",#N/A,FALSE,"Consumer Analysis"}</definedName>
    <definedName name="wrn.Rate._.and._.Revenue._.Comparsion." localSheetId="73" hidden="1">{"Consumer Analysis",#N/A,FALSE,"Consumer Analysis";"Comparison to NSP",#N/A,FALSE,"Consumer Analysis"}</definedName>
    <definedName name="wrn.Rate._.and._.Revenue._.Comparsion." localSheetId="69" hidden="1">{"Consumer Analysis",#N/A,FALSE,"Consumer Analysis";"Comparison to NSP",#N/A,FALSE,"Consumer Analysis"}</definedName>
    <definedName name="wrn.Rate._.and._.Revenue._.Comparsion." localSheetId="64" hidden="1">{"Consumer Analysis",#N/A,FALSE,"Consumer Analysis";"Comparison to NSP",#N/A,FALSE,"Consumer Analysis"}</definedName>
    <definedName name="wrn.Rate._.and._.Revenue._.Comparsion." localSheetId="5" hidden="1">{"Consumer Analysis",#N/A,FALSE,"Consumer Analysis";"Comparison to NSP",#N/A,FALSE,"Consumer Analysis"}</definedName>
    <definedName name="wrn.Rate._.and._.Revenue._.Comparsion." localSheetId="1" hidden="1">{"Consumer Analysis",#N/A,FALSE,"Consumer Analysis";"Comparison to NSP",#N/A,FALSE,"Consumer Analysis"}</definedName>
    <definedName name="wrn.Rate._.and._.Revenue._.Comparsion." hidden="1">{"Consumer Analysis",#N/A,FALSE,"Consumer Analysis";"Comparison to NSP",#N/A,FALSE,"Consumer Analysis"}</definedName>
    <definedName name="wrn.recebimentos._.adesão." localSheetId="73" hidden="1">{"Assumptions hookup",#N/A,FALSE,"receber adesão";"Recebimentos",#N/A,FALSE,"receber adesão"}</definedName>
    <definedName name="wrn.recebimentos._.adesão." hidden="1">{"Assumptions hookup",#N/A,FALSE,"receber adesão";"Recebimentos",#N/A,FALSE,"receber adesão"}</definedName>
    <definedName name="wrn.recovery." localSheetId="73"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wrn.recovery." hidden="1">{#N/A,#N/A,FALSE,"2Q Revenue to go Regions";#N/A,#N/A,FALSE,"3Q Revenue to go Regions";#N/A,#N/A,FALSE,"4Q Revenue to go Regions";#N/A,#N/A,FALSE,"1996 Revenue to go Regions";#N/A,#N/A,FALSE,"USD 2Q Revenue to go Regions";#N/A,#N/A,FALSE,"USD 3Q Revenue to go Regions";#N/A,#N/A,FALSE,"USD 4Q Revenue to go Regions";#N/A,#N/A,FALSE,"USD 1996 Revenue to go Regions"}</definedName>
    <definedName name="wrn.Recovery._.Calcs." localSheetId="73" hidden="1">{#N/A,#N/A,FALSE,"Recovery Calcs"}</definedName>
    <definedName name="wrn.Recovery._.Calcs." hidden="1">{#N/A,#N/A,FALSE,"Recovery Calcs"}</definedName>
    <definedName name="wrn.Reforcast._.Print." localSheetId="73" hidden="1">{#N/A,#N/A,FALSE,"RF Inc Stmt";#N/A,#N/A,FALSE,"RF-IS-1";#N/A,#N/A,FALSE,"RF-IS-2"}</definedName>
    <definedName name="wrn.Reforcast._.Print." hidden="1">{#N/A,#N/A,FALSE,"RF Inc Stmt";#N/A,#N/A,FALSE,"RF-IS-1";#N/A,#N/A,FALSE,"RF-IS-2"}</definedName>
    <definedName name="wrn.Reforecast." localSheetId="73"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forecast." hidden="1">{#N/A,#N/A,FALSE,"Assumptions";#N/A,#N/A,FALSE,"Reforecast";#N/A,#N/A,FALSE,"Inc Stmt";#N/A,#N/A,FALSE,"Stats";#N/A,#N/A,FALSE,"Existing Business";#N/A,#N/A,FALSE,"New Business";#N/A,#N/A,FALSE,"Labor";#N/A,#N/A,FALSE,"Vehicles";#N/A,#N/A,FALSE,"Facilities";#N/A,#N/A,FALSE,"Indirect Costs";#N/A,#N/A,FALSE,"Capital";#N/A,#N/A,FALSE,"CABR Form";#N/A,#N/A,FALSE,"Corp Costs";#N/A,#N/A,FALSE,"RF Actuals";#N/A,#N/A,FALSE,"Original Plan"}</definedName>
    <definedName name="wrn.Regions." localSheetId="73" hidden="1">{#N/A,#N/A,TRUE,"Regions"}</definedName>
    <definedName name="wrn.Regions." hidden="1">{#N/A,#N/A,TRUE,"Regions"}</definedName>
    <definedName name="wrn.rel.custo._.xl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_.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ATÓRIO._.CONTÁBIL." localSheetId="73"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ATÓRIO._.CONTÁBIL." hidden="1">{#N/A,#N/A,FALSE,"COMENTARIOS";#N/A,#N/A,FALSE,"BALANÇO";#N/A,#N/A,FALSE,"RESULTADO";#N/A,#N/A,FALSE," SALDOS ATIVOS";#N/A,#N/A,FALSE,"SALDOS PASSIVOS";#N/A,#N/A,FALSE,"RECEITA DE VENDAS";#N/A,#N/A,FALSE," CPV";#N/A,#N/A,FALSE,"DESP COMERCIAIS";#N/A,#N/A,FALSE,"DESP ADM";#N/A,#N/A,FALSE,"RES FIN ";#N/A,#N/A,FALSE,"OUTRAS  OP ";#N/A,#N/A,FALSE,"RES N OP ";#N/A,#N/A,FALSE,"INTERCIAS JAN";#N/A,#N/A,FALSE,"INTERCIAS FEV";#N/A,#N/A,FALSE,"INTERCIAS MAR";#N/A,#N/A,FALSE,"INTERCIAS ABR";#N/A,#N/A,FALSE,"INTERCIAS MAI";#N/A,#N/A,FALSE,"INTERCIAS JUN";#N/A,#N/A,FALSE,"INTERCIAS JUL";#N/A,#N/A,FALSE,"INRECIAS AGO";#N/A,#N/A,FALSE,"INTERCIAS SET";#N/A,#N/A,FALSE,"INTERCIAS OUT";#N/A,#N/A,FALSE,"INTERCIAS NOV";#N/A,#N/A,FALSE,"INTERCIAS DEZ"}</definedName>
    <definedName name="wrn.RELCUSTO."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 hidden="1">{#N/A,#N/A,FALSE,"CAPA";#N/A,#N/A,FALSE,"CUSTOTOT";#N/A,#N/A,FALSE,"ORCEXEC";#N/A,#N/A,FALSE,"CUSTO";#N/A,#N/A,FALSE,"MINCC";#N/A,#N/A,FALSE,"MINCCUNI";#N/A,#N/A,FALSE,"MINNAT";#N/A,#N/A,FALSE,"MINNATUN";#N/A,#N/A,FALSE,"TRACC";#N/A,#N/A,FALSE,"TRACCUNI";#N/A,#N/A,FALSE,"TRANAT";#N/A,#N/A,FALSE,"TRANATUN";#N/A,#N/A,FALSE,"MOICC";#N/A,#N/A,FALSE,"MOICCUNI";#N/A,#N/A,FALSE,"MOINAT";#N/A,#N/A,FALSE,"MOINATUN";#N/A,#N/A,FALSE,"STANDARD";#N/A,#N/A,FALSE,"MPCC";#N/A,#N/A,FALSE,"MPCCUNIT";#N/A,#N/A,FALSE,"MPNATTOT";#N/A,#N/A,FALSE,"MPNATTOT";#N/A,#N/A,FALSE,"MPNATUNI"}</definedName>
    <definedName name="wrn.relcustoxls." localSheetId="73"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custoxls." hidden="1">{#N/A,#N/A,FALSE,"CAPA";#N/A,#N/A,FALSE,"CUSTOTOT";#N/A,#N/A,FALSE,"ORCEXEC";#N/A,#N/A,FALSE,"CUSTO";#N/A,#N/A,FALSE,"MINCC";#N/A,#N/A,FALSE,"MINCCUNI";#N/A,#N/A,FALSE,"MINNAT";#N/A,#N/A,FALSE,"MINNATUN";#N/A,#N/A,FALSE,"TRACC";#N/A,#N/A,FALSE,"TRACCUNI";#N/A,#N/A,FALSE,"TRANAT";#N/A,#N/A,FALSE,"TRANATUN";#N/A,#N/A,FALSE,"MOICC";#N/A,#N/A,FALSE,"MOICCUNI";#N/A,#N/A,FALSE,"MOINAT";#N/A,#N/A,FALSE,"MOINATUN";#N/A,#N/A,FALSE,"MPCC";#N/A,#N/A,FALSE,"MPCCUNIT";#N/A,#N/A,FALSE,"MPNATTOT";#N/A,#N/A,FALSE,"MPNATUNI";#N/A,#N/A,FALSE,"STANDARD"}</definedName>
    <definedName name="wrn.Relevant." localSheetId="73" hidden="1">{#N/A,#N/A,FALSE,"Title Page";#N/A,#N/A,FALSE,"Conclusions";#N/A,#N/A,FALSE,"Assum.";#N/A,#N/A,FALSE,"Sun  DCF-WC-Dep";#N/A,#N/A,FALSE,"MarketValue";#N/A,#N/A,FALSE,"BalSheet";#N/A,#N/A,FALSE,"WACC";#N/A,#N/A,FALSE,"PC+ Info.";#N/A,#N/A,FALSE,"PC+Info_2"}</definedName>
    <definedName name="wrn.Relevant." hidden="1">{#N/A,#N/A,FALSE,"Title Page";#N/A,#N/A,FALSE,"Conclusions";#N/A,#N/A,FALSE,"Assum.";#N/A,#N/A,FALSE,"Sun  DCF-WC-Dep";#N/A,#N/A,FALSE,"MarketValue";#N/A,#N/A,FALSE,"BalSheet";#N/A,#N/A,FALSE,"WACC";#N/A,#N/A,FALSE,"PC+ Info.";#N/A,#N/A,FALSE,"PC+Info_2"}</definedName>
    <definedName name="wrn.Relevant1." localSheetId="73" hidden="1">{#N/A,#N/A,FALSE,"Title Page";#N/A,#N/A,FALSE,"Conclusions";#N/A,#N/A,FALSE,"Assum.";#N/A,#N/A,FALSE,"Sun  DCF-WC-Dep";#N/A,#N/A,FALSE,"MarketValue";#N/A,#N/A,FALSE,"BalSheet";#N/A,#N/A,FALSE,"WACC";#N/A,#N/A,FALSE,"PC+ Info.";#N/A,#N/A,FALSE,"PC+Info_2"}</definedName>
    <definedName name="wrn.Relevant1." hidden="1">{#N/A,#N/A,FALSE,"Title Page";#N/A,#N/A,FALSE,"Conclusions";#N/A,#N/A,FALSE,"Assum.";#N/A,#N/A,FALSE,"Sun  DCF-WC-Dep";#N/A,#N/A,FALSE,"MarketValue";#N/A,#N/A,FALSE,"BalSheet";#N/A,#N/A,FALSE,"WACC";#N/A,#N/A,FALSE,"PC+ Info.";#N/A,#N/A,FALSE,"PC+Info_2"}</definedName>
    <definedName name="wrn.RELEVANTSHEETS." localSheetId="73" hidden="1">{#N/A,#N/A,FALSE,"AD_Purch";#N/A,#N/A,FALSE,"Projections";#N/A,#N/A,FALSE,"DCF";#N/A,#N/A,FALSE,"Mkt Val"}</definedName>
    <definedName name="wrn.RELEVANTSHEETS." hidden="1">{#N/A,#N/A,FALSE,"AD_Purch";#N/A,#N/A,FALSE,"Projections";#N/A,#N/A,FALSE,"DCF";#N/A,#N/A,FALSE,"Mkt Val"}</definedName>
    <definedName name="wrn.RELPAC."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LPAC."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rn.Rent._.Roll." localSheetId="73" hidden="1">{#N/A,#N/A,FALSE,"Rent Roll"}</definedName>
    <definedName name="wrn.Rent._.Roll." hidden="1">{#N/A,#N/A,FALSE,"Rent Roll"}</definedName>
    <definedName name="wrn.report." localSheetId="73" hidden="1">{#N/A,#N/A,FALSE,"Summary"}</definedName>
    <definedName name="wrn.report." hidden="1">{#N/A,#N/A,FALSE,"Summary"}</definedName>
    <definedName name="wrn.Report._.2." localSheetId="73" hidden="1">{#N/A,#N/A,TRUE,"Pivots-Employee";#N/A,"Scenerio2",TRUE,"Assumptions Summary"}</definedName>
    <definedName name="wrn.Report._.2." hidden="1">{#N/A,#N/A,TRUE,"Pivots-Employee";#N/A,"Scenerio2",TRUE,"Assumptions Summary"}</definedName>
    <definedName name="wrn.Report._.Detail." localSheetId="73"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_1" localSheetId="73"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Detail._1" hidden="1">{#N/A,#N/A,FALSE,"Recon of Schedules to BS";#N/A,#N/A,FALSE,"Reconciliation";#N/A,#N/A,FALSE,"Summary";#N/A,#N/A,FALSE,"Recon of GenLedg to Detail";#N/A,#N/A,FALSE,"Atlanta";#N/A,#N/A,FALSE,"Columbia";#N/A,#N/A,FALSE,"Greensboro - Winston-Salem";#N/A,#N/A,FALSE,"Memphis";#N/A,#N/A,FALSE,"Nashville";#N/A,#N/A,FALSE,"Raleigh";#N/A,#N/A,FALSE,"Richmond"}</definedName>
    <definedName name="wrn.Report._.Exhibits." localSheetId="73" hidden="1">{"Inc Stmt Exhibit",#N/A,FALSE,"IS";"BS Exhibit",#N/A,FALSE,"BS";"Ratio No.1",#N/A,FALSE,"Ratio";"Ratio No.2",#N/A,FALSE,"Ratio"}</definedName>
    <definedName name="wrn.Report._.Exhibits." hidden="1">{"Inc Stmt Exhibit",#N/A,FALSE,"IS";"BS Exhibit",#N/A,FALSE,"BS";"Ratio No.1",#N/A,FALSE,"Ratio";"Ratio No.2",#N/A,FALSE,"Ratio"}</definedName>
    <definedName name="wrn.REPORT._.FOR._.CCA." localSheetId="73" hidden="1">{"CCA",#N/A,FALSE,"INPUT";"Pricing","CCA",FALSE,"Pricing";"Rent","CCA",FALSE,"Rent,Exp";"Fund Flow",#N/A,FALSE,"Fund Flow"}</definedName>
    <definedName name="wrn.REPORT._.FOR._.CCA." hidden="1">{"CCA",#N/A,FALSE,"INPUT";"Pricing","CCA",FALSE,"Pricing";"Rent","CCA",FALSE,"Rent,Exp";"Fund Flow",#N/A,FALSE,"Fund Flow"}</definedName>
    <definedName name="wrn.REPORT._.FOR._.FA." localSheetId="73" hidden="1">{"Report for FA","FA",FALSE,"Benefits"}</definedName>
    <definedName name="wrn.REPORT._.FOR._.FA." hidden="1">{"Report for FA","FA",FALSE,"Benefits"}</definedName>
    <definedName name="wrn.REPORT._.FOR._.LUS." localSheetId="73" hidden="1">{#N/A,#N/A,FALSE,"LeaseData";"Rent",#N/A,FALSE,"Rent,Exp"}</definedName>
    <definedName name="wrn.REPORT._.FOR._.LUS." hidden="1">{#N/A,#N/A,FALSE,"LeaseData";"Rent",#N/A,FALSE,"Rent,Exp"}</definedName>
    <definedName name="wrn.Report._.Internal." localSheetId="73" hidden="1">{#N/A,#N/A,FALSE,"Cover";#N/A,#N/A,FALSE,"Table of Contents";#N/A,#N/A,FALSE,"Summary";#N/A,#N/A,FALSE,"Consolidated";#N/A,#N/A,FALSE,"IS to Rolling IPO Plan";#N/A,#N/A,FALSE,"IS to Original IPO Plan";#N/A,#N/A,FALSE,"99 vs 98 Actuals";#N/A,#N/A,FALSE,"Comparative IS";#N/A,#N/A,FALSE,"Head Count";#N/A,#N/A,FALSE,"Assets";#N/A,#N/A,FALSE,"Liabilities";#N/A,#N/A,FALSE,"CashFlow";#N/A,#N/A,FALSE,"NetReleased";#N/A,#N/A,FALSE,"CON1";#N/A,#N/A,FALSE,"CON2";#N/A,#N/A,FALSE,"Comp. IS to rolling IPO detail";#N/A,#N/A,FALSE,"Q4 1999 vs 1998 multi compairso";#N/A,#N/A,FALSE,"1999 Quarters";#N/A,#N/A,FALSE,"1998 Quarters";#N/A,#N/A,FALSE,"1997 Quarters";#N/A,#N/A,FALSE,"Days to Collection";#N/A,#N/A,FALSE,"Site Count";#N/A,#N/A,FALSE,"North America";#N/A,#N/A,FALSE,"North America Quarterly";#N/A,#N/A,FALSE,"NA1";#N/A,#N/A,FALSE,"NA2";#N/A,#N/A,FALSE,"Europe";#N/A,#N/A,FALSE,"Europe Quarterly";#N/A,#N/A,FALSE,"EUR1";#N/A,#N/A,FALSE,"EUR2";#N/A,#N/A,FALSE,"Asia";#N/A,#N/A,FALSE,"Asia Quarterly";#N/A,#N/A,FALSE,"Consolidated Exec Rollup";#N/A,#N/A,FALSE,"NA Executive Rollup";#N/A,#N/A,FALSE,"EUR Exec Rollup";#N/A,#N/A,FALSE,"Asia  Exec Rollup"}</definedName>
    <definedName name="wrn.Report._.Internal." hidden="1">{#N/A,#N/A,FALSE,"Cover";#N/A,#N/A,FALSE,"Table of Contents";#N/A,#N/A,FALSE,"Summary";#N/A,#N/A,FALSE,"Consolidated";#N/A,#N/A,FALSE,"IS to Rolling IPO Plan";#N/A,#N/A,FALSE,"IS to Original IPO Plan";#N/A,#N/A,FALSE,"99 vs 98 Actuals";#N/A,#N/A,FALSE,"Comparative IS";#N/A,#N/A,FALSE,"Head Count";#N/A,#N/A,FALSE,"Assets";#N/A,#N/A,FALSE,"Liabilities";#N/A,#N/A,FALSE,"CashFlow";#N/A,#N/A,FALSE,"NetReleased";#N/A,#N/A,FALSE,"CON1";#N/A,#N/A,FALSE,"CON2";#N/A,#N/A,FALSE,"Comp. IS to rolling IPO detail";#N/A,#N/A,FALSE,"Q4 1999 vs 1998 multi compairso";#N/A,#N/A,FALSE,"1999 Quarters";#N/A,#N/A,FALSE,"1998 Quarters";#N/A,#N/A,FALSE,"1997 Quarters";#N/A,#N/A,FALSE,"Days to Collection";#N/A,#N/A,FALSE,"Site Count";#N/A,#N/A,FALSE,"North America";#N/A,#N/A,FALSE,"North America Quarterly";#N/A,#N/A,FALSE,"NA1";#N/A,#N/A,FALSE,"NA2";#N/A,#N/A,FALSE,"Europe";#N/A,#N/A,FALSE,"Europe Quarterly";#N/A,#N/A,FALSE,"EUR1";#N/A,#N/A,FALSE,"EUR2";#N/A,#N/A,FALSE,"Asia";#N/A,#N/A,FALSE,"Asia Quarterly";#N/A,#N/A,FALSE,"Consolidated Exec Rollup";#N/A,#N/A,FALSE,"NA Executive Rollup";#N/A,#N/A,FALSE,"EUR Exec Rollup";#N/A,#N/A,FALSE,"Asia  Exec Rollup"}</definedName>
    <definedName name="wrn.Report_PR_1." localSheetId="73" hidden="1">{"PR1","pr1",TRUE,"Sch PR-1"}</definedName>
    <definedName name="wrn.Report_PR_1." hidden="1">{"PR1","pr1",TRUE,"Sch PR-1"}</definedName>
    <definedName name="wrn.Report1." localSheetId="73" hidden="1">{#N/A,#N/A,TRUE,"Pivots-Employee";#N/A,"Scenario1",TRUE,"Assumptions Summary"}</definedName>
    <definedName name="wrn.Report1." hidden="1">{#N/A,#N/A,TRUE,"Pivots-Employee";#N/A,"Scenario1",TRUE,"Assumptions Summary"}</definedName>
    <definedName name="wrn.Reporting." localSheetId="73" hidden="1">{#N/A,#N/A,FALSE,"A";#N/A,#N/A,FALSE,"B"}</definedName>
    <definedName name="wrn.Reporting." hidden="1">{#N/A,#N/A,FALSE,"A";#N/A,#N/A,FALSE,"B"}</definedName>
    <definedName name="wrn.REPORTING._.PACKAGE." localSheetId="73" hidden="1">{#N/A,#N/A,TRUE,"Cover";#N/A,#N/A,TRUE,"BS";#N/A,#N/A,TRUE,"BS (2)";#N/A,#N/A,TRUE,"BS (3)";#N/A,#N/A,TRUE,"Supp Info-BS";#N/A,#N/A,TRUE,"IS";#N/A,#N/A,TRUE,"IS (2)";#N/A,#N/A,TRUE,"IS (3)";#N/A,#N/A,TRUE,"Supp Info-IS";#N/A,#N/A,TRUE,"CF";#N/A,#N/A,TRUE,"Supp Info-CF";#N/A,#N/A,TRUE,"SH";#N/A,#N/A,TRUE,"Supp Info-SH"}</definedName>
    <definedName name="wrn.REPORTING._.PACKAGE." hidden="1">{#N/A,#N/A,TRUE,"Cover";#N/A,#N/A,TRUE,"BS";#N/A,#N/A,TRUE,"BS (2)";#N/A,#N/A,TRUE,"BS (3)";#N/A,#N/A,TRUE,"Supp Info-BS";#N/A,#N/A,TRUE,"IS";#N/A,#N/A,TRUE,"IS (2)";#N/A,#N/A,TRUE,"IS (3)";#N/A,#N/A,TRUE,"Supp Info-IS";#N/A,#N/A,TRUE,"CF";#N/A,#N/A,TRUE,"Supp Info-CF";#N/A,#N/A,TRUE,"SH";#N/A,#N/A,TRUE,"Supp Info-SH"}</definedName>
    <definedName name="wrn.Reports._.BRGAAP." localSheetId="73" hidden="1">{"Assumptions",#N/A,FALSE,"Statements R$";"gains and losses",#N/A,FALSE,"Statements R$";"Statements BR",#N/A,FALSE,"Statements R$"}</definedName>
    <definedName name="wrn.Reports._.BRGAAP." hidden="1">{"Assumptions",#N/A,FALSE,"Statements R$";"gains and losses",#N/A,FALSE,"Statements R$";"Statements BR",#N/A,FALSE,"Statements R$"}</definedName>
    <definedName name="wrn.Reports._.USGAAP." localSheetId="73" hidden="1">{"gains_losses allocation",#N/A,FALSE,"Statements US$";"Hookup fee USGAAP",#N/A,FALSE,"Statements US$";"Statements US",#N/A,FALSE,"Statements US$"}</definedName>
    <definedName name="wrn.Reports._.USGAAP." hidden="1">{"gains_losses allocation",#N/A,FALSE,"Statements US$";"Hookup fee USGAAP",#N/A,FALSE,"Statements US$";"Statements US",#N/A,FALSE,"Statements US$"}</definedName>
    <definedName name="wrn.Reports2." localSheetId="73"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SEARCH._.AND._.DEVELOPMENT." localSheetId="73" hidden="1">{"Research and Development",#N/A,FALSE,"Research and Development"}</definedName>
    <definedName name="wrn.RESEARCH._.AND._.DEVELOPMENT." hidden="1">{"Research and Development",#N/A,FALSE,"Research and Development"}</definedName>
    <definedName name="wrn.Research._.Report." localSheetId="73" hidden="1">{#N/A,#N/A,FALSE,"Res Report"}</definedName>
    <definedName name="wrn.Research._.Report." hidden="1">{#N/A,#N/A,FALSE,"Res Report"}</definedName>
    <definedName name="wrn.RESERVE._.SCHEDULE." localSheetId="73" hidden="1">{#N/A,#N/A,FALSE,"Sheet8";#N/A,#N/A,FALSE,"Sheet7"}</definedName>
    <definedName name="wrn.RESERVE._.SCHEDULE." hidden="1">{#N/A,#N/A,FALSE,"Sheet8";#N/A,#N/A,FALSE,"Sheet7"}</definedName>
    <definedName name="wrn.RESERVE._.SCHEDULEV1." localSheetId="73" hidden="1">{#N/A,#N/A,FALSE,"Sheet8";#N/A,#N/A,FALSE,"Sheet7"}</definedName>
    <definedName name="wrn.RESERVE._.SCHEDULEV1." hidden="1">{#N/A,#N/A,FALSE,"Sheet8";#N/A,#N/A,FALSE,"Sheet7"}</definedName>
    <definedName name="wrn.Restbericht." localSheetId="73" hidden="1">{#N/A,#N/A,FALSE,"DATA";#N/A,#N/A,FALSE,"BS";#N/A,#N/A,FALSE,"P&amp;L";#N/A,#N/A,FALSE,"stat.con.";#N/A,#N/A,FALSE,"Average";#N/A,#N/A,FALSE,"Zusatz1";#N/A,#N/A,FALSE,"Konzern";#N/A,#N/A,FALSE,"BIS 1";#N/A,#N/A,FALSE,"BIS-Assets";#N/A,#N/A,FALSE,"BIS 2"}</definedName>
    <definedName name="wrn.Restbericht." hidden="1">{#N/A,#N/A,FALSE,"DATA";#N/A,#N/A,FALSE,"BS";#N/A,#N/A,FALSE,"P&amp;L";#N/A,#N/A,FALSE,"stat.con.";#N/A,#N/A,FALSE,"Average";#N/A,#N/A,FALSE,"Zusatz1";#N/A,#N/A,FALSE,"Konzern";#N/A,#N/A,FALSE,"BIS 1";#N/A,#N/A,FALSE,"BIS-Assets";#N/A,#N/A,FALSE,"BIS 2"}</definedName>
    <definedName name="wrn.Restbericht._1" localSheetId="73" hidden="1">{#N/A,#N/A,FALSE,"DATA";#N/A,#N/A,FALSE,"BS";#N/A,#N/A,FALSE,"P&amp;L";#N/A,#N/A,FALSE,"stat.con.";#N/A,#N/A,FALSE,"Average";#N/A,#N/A,FALSE,"Zusatz1";#N/A,#N/A,FALSE,"Konzern";#N/A,#N/A,FALSE,"BIS 1";#N/A,#N/A,FALSE,"BIS-Assets";#N/A,#N/A,FALSE,"BIS 2"}</definedName>
    <definedName name="wrn.Restbericht._1" hidden="1">{#N/A,#N/A,FALSE,"DATA";#N/A,#N/A,FALSE,"BS";#N/A,#N/A,FALSE,"P&amp;L";#N/A,#N/A,FALSE,"stat.con.";#N/A,#N/A,FALSE,"Average";#N/A,#N/A,FALSE,"Zusatz1";#N/A,#N/A,FALSE,"Konzern";#N/A,#N/A,FALSE,"BIS 1";#N/A,#N/A,FALSE,"BIS-Assets";#N/A,#N/A,FALSE,"BIS 2"}</definedName>
    <definedName name="wrn.Restbericht._2" localSheetId="73" hidden="1">{#N/A,#N/A,FALSE,"DATA";#N/A,#N/A,FALSE,"BS";#N/A,#N/A,FALSE,"P&amp;L";#N/A,#N/A,FALSE,"stat.con.";#N/A,#N/A,FALSE,"Average";#N/A,#N/A,FALSE,"Zusatz1";#N/A,#N/A,FALSE,"Konzern";#N/A,#N/A,FALSE,"BIS 1";#N/A,#N/A,FALSE,"BIS-Assets";#N/A,#N/A,FALSE,"BIS 2"}</definedName>
    <definedName name="wrn.Restbericht._2" hidden="1">{#N/A,#N/A,FALSE,"DATA";#N/A,#N/A,FALSE,"BS";#N/A,#N/A,FALSE,"P&amp;L";#N/A,#N/A,FALSE,"stat.con.";#N/A,#N/A,FALSE,"Average";#N/A,#N/A,FALSE,"Zusatz1";#N/A,#N/A,FALSE,"Konzern";#N/A,#N/A,FALSE,"BIS 1";#N/A,#N/A,FALSE,"BIS-Assets";#N/A,#N/A,FALSE,"BIS 2"}</definedName>
    <definedName name="wrn.Restbericht._3" localSheetId="73" hidden="1">{#N/A,#N/A,FALSE,"DATA";#N/A,#N/A,FALSE,"BS";#N/A,#N/A,FALSE,"P&amp;L";#N/A,#N/A,FALSE,"stat.con.";#N/A,#N/A,FALSE,"Average";#N/A,#N/A,FALSE,"Zusatz1";#N/A,#N/A,FALSE,"Konzern";#N/A,#N/A,FALSE,"BIS 1";#N/A,#N/A,FALSE,"BIS-Assets";#N/A,#N/A,FALSE,"BIS 2"}</definedName>
    <definedName name="wrn.Restbericht._3" hidden="1">{#N/A,#N/A,FALSE,"DATA";#N/A,#N/A,FALSE,"BS";#N/A,#N/A,FALSE,"P&amp;L";#N/A,#N/A,FALSE,"stat.con.";#N/A,#N/A,FALSE,"Average";#N/A,#N/A,FALSE,"Zusatz1";#N/A,#N/A,FALSE,"Konzern";#N/A,#N/A,FALSE,"BIS 1";#N/A,#N/A,FALSE,"BIS-Assets";#N/A,#N/A,FALSE,"BIS 2"}</definedName>
    <definedName name="wrn.Restbericht._4" localSheetId="73" hidden="1">{#N/A,#N/A,FALSE,"DATA";#N/A,#N/A,FALSE,"BS";#N/A,#N/A,FALSE,"P&amp;L";#N/A,#N/A,FALSE,"stat.con.";#N/A,#N/A,FALSE,"Average";#N/A,#N/A,FALSE,"Zusatz1";#N/A,#N/A,FALSE,"Konzern";#N/A,#N/A,FALSE,"BIS 1";#N/A,#N/A,FALSE,"BIS-Assets";#N/A,#N/A,FALSE,"BIS 2"}</definedName>
    <definedName name="wrn.Restbericht._4" hidden="1">{#N/A,#N/A,FALSE,"DATA";#N/A,#N/A,FALSE,"BS";#N/A,#N/A,FALSE,"P&amp;L";#N/A,#N/A,FALSE,"stat.con.";#N/A,#N/A,FALSE,"Average";#N/A,#N/A,FALSE,"Zusatz1";#N/A,#N/A,FALSE,"Konzern";#N/A,#N/A,FALSE,"BIS 1";#N/A,#N/A,FALSE,"BIS-Assets";#N/A,#N/A,FALSE,"BIS 2"}</definedName>
    <definedName name="wrn.Restbericht._5" localSheetId="73" hidden="1">{#N/A,#N/A,FALSE,"DATA";#N/A,#N/A,FALSE,"BS";#N/A,#N/A,FALSE,"P&amp;L";#N/A,#N/A,FALSE,"stat.con.";#N/A,#N/A,FALSE,"Average";#N/A,#N/A,FALSE,"Zusatz1";#N/A,#N/A,FALSE,"Konzern";#N/A,#N/A,FALSE,"BIS 1";#N/A,#N/A,FALSE,"BIS-Assets";#N/A,#N/A,FALSE,"BIS 2"}</definedName>
    <definedName name="wrn.Restbericht._5" hidden="1">{#N/A,#N/A,FALSE,"DATA";#N/A,#N/A,FALSE,"BS";#N/A,#N/A,FALSE,"P&amp;L";#N/A,#N/A,FALSE,"stat.con.";#N/A,#N/A,FALSE,"Average";#N/A,#N/A,FALSE,"Zusatz1";#N/A,#N/A,FALSE,"Konzern";#N/A,#N/A,FALSE,"BIS 1";#N/A,#N/A,FALSE,"BIS-Assets";#N/A,#N/A,FALSE,"BIS 2"}</definedName>
    <definedName name="wrn.RESULTADO." localSheetId="73" hidden="1">{"RESULTADO",#N/A,FALSE,"GERAÇÃO"}</definedName>
    <definedName name="wrn.RESULTADO." hidden="1">{"RESULTADO",#N/A,FALSE,"GERAÇÃO"}</definedName>
    <definedName name="wrn.Results._.Worksheet." localSheetId="73" hidden="1">{"Results Worksheets",#N/A,FALSE,"RESULTS"}</definedName>
    <definedName name="wrn.Results._.Worksheet." hidden="1">{"Results Worksheets",#N/A,FALSE,"RESULTS"}</definedName>
    <definedName name="wrn.RESUMO." localSheetId="73" hidden="1">{#N/A,#N/A,FALSE,"HONORÁRIOS"}</definedName>
    <definedName name="wrn.RESUMO." hidden="1">{#N/A,#N/A,FALSE,"HONORÁRIOS"}</definedName>
    <definedName name="wrn.RESUMO1." localSheetId="73" hidden="1">{"DESDRESUMO1",#N/A,FALSE,"DESD#11"}</definedName>
    <definedName name="wrn.RESUMO1." hidden="1">{"DESDRESUMO1",#N/A,FALSE,"DESD#11"}</definedName>
    <definedName name="wrn.RESUMO1TR." localSheetId="73" hidden="1">{"DESDRESUMO1TR",#N/A,FALSE,"DESD#11"}</definedName>
    <definedName name="wrn.RESUMO1TR." hidden="1">{"DESDRESUMO1TR",#N/A,FALSE,"DESD#11"}</definedName>
    <definedName name="wrn.RESUMO2." localSheetId="73" hidden="1">{"DESDRESUMO2",#N/A,FALSE,"DESD#11"}</definedName>
    <definedName name="wrn.RESUMO2." hidden="1">{"DESDRESUMO2",#N/A,FALSE,"DESD#11"}</definedName>
    <definedName name="wrn.RESUMO2TR." localSheetId="73" hidden="1">{"DESDRESUMO2TR",#N/A,FALSE,"DESD#11"}</definedName>
    <definedName name="wrn.RESUMO2TR." hidden="1">{"DESDRESUMO2TR",#N/A,FALSE,"DESD#11"}</definedName>
    <definedName name="wrn.RESUMOS._.1._.e._.2." localSheetId="73" hidden="1">{"DESDRESUMO1",#N/A,TRUE,"DESD#11";"DESDRESUMO2",#N/A,TRUE,"DESD#11"}</definedName>
    <definedName name="wrn.RESUMOS._.1._.e._.2." hidden="1">{"DESDRESUMO1",#N/A,TRUE,"DESD#11";"DESDRESUMO2",#N/A,TRUE,"DESD#11"}</definedName>
    <definedName name="wrn.RESUMOS._.1TR._.E._.2TR." localSheetId="73" hidden="1">{"DESDRESUMO1TR",#N/A,FALSE,"DESD#11";"DESDRESUMO2TR",#N/A,FALSE,"DESD#11"}</definedName>
    <definedName name="wrn.RESUMOS._.1TR._.E._.2TR." hidden="1">{"DESDRESUMO1TR",#N/A,FALSE,"DESD#11";"DESDRESUMO2TR",#N/A,FALSE,"DESD#11"}</definedName>
    <definedName name="wrn.Retail." localSheetId="73" hidden="1">{"Retail",#N/A,FALSE,"Retail"}</definedName>
    <definedName name="wrn.Retail." hidden="1">{"Retail",#N/A,FALSE,"Retail"}</definedName>
    <definedName name="wrn.RETORNOS." localSheetId="73" hidden="1">{#N/A,#N/A,FALSE,"RET. GERAL-98";#N/A,#N/A,FALSE,"RET. GERAL-99 ";#N/A,#N/A,FALSE,"CANOAS";#N/A,#N/A,FALSE,"L. ARARAQUARA";#N/A,#N/A,FALSE,"L. F. TRIUNFO";#N/A,#N/A,FALSE,"L. CD'OESTE";#N/A,#N/A,FALSE,"LIMÃO";#N/A,#N/A,FALSE,"BRASÍLIA";#N/A,#N/A,FALSE,"BONSUCESSO";#N/A,#N/A,FALSE,"COLOMBO"}</definedName>
    <definedName name="wrn.RETORNOS." hidden="1">{#N/A,#N/A,FALSE,"RET. GERAL-98";#N/A,#N/A,FALSE,"RET. GERAL-99 ";#N/A,#N/A,FALSE,"CANOAS";#N/A,#N/A,FALSE,"L. ARARAQUARA";#N/A,#N/A,FALSE,"L. F. TRIUNFO";#N/A,#N/A,FALSE,"L. CD'OESTE";#N/A,#N/A,FALSE,"LIMÃO";#N/A,#N/A,FALSE,"BRASÍLIA";#N/A,#N/A,FALSE,"BONSUCESSO";#N/A,#N/A,FALSE,"COLOMBO"}</definedName>
    <definedName name="wrn.Rev._.1._.Yr._.by._.SBU." localSheetId="73" hidden="1">{"REV 1 YR LIT",#N/A,FALSE,"Rev 1 yr";"REV 1 YR COMM SERV",#N/A,FALSE,"Rev 1 yr";"REV 1 YR HC",#N/A,FALSE,"Rev 1 yr";"REV 1 YR INVEST SERV",#N/A,FALSE,"Rev 1 yr"}</definedName>
    <definedName name="wrn.Rev._.1._.Yr._.by._.SBU." hidden="1">{"REV 1 YR LIT",#N/A,FALSE,"Rev 1 yr";"REV 1 YR COMM SERV",#N/A,FALSE,"Rev 1 yr";"REV 1 YR HC",#N/A,FALSE,"Rev 1 yr";"REV 1 YR INVEST SERV",#N/A,FALSE,"Rev 1 yr"}</definedName>
    <definedName name="wrn.revenue._.detail." localSheetId="73"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s." localSheetId="73" hidden="1">{"Revenue by Industry Chart",#N/A,FALSE,"Mix";"Annual Revenue Detail",#N/A,FALSE,"Mix";"Quarterly Revenue Detail",#N/A,FALSE,"Mix"}</definedName>
    <definedName name="wrn.Revenue._.Details." hidden="1">{"Revenue by Industry Chart",#N/A,FALSE,"Mix";"Annual Revenue Detail",#N/A,FALSE,"Mix";"Quarterly Revenue Detail",#N/A,FALSE,"Mix"}</definedName>
    <definedName name="wrn.revenue._.graph." localSheetId="73" hidden="1">{"revenue graph",#N/A,FALSE,"Revenue Graph"}</definedName>
    <definedName name="wrn.revenue._.graph." hidden="1">{"revenue graph",#N/A,FALSE,"Revenue Graph"}</definedName>
    <definedName name="wrn.Review._.and._.Preparer._.Page." localSheetId="73" hidden="1">{"review",#N/A,FALSE,"Final Revrnote"}</definedName>
    <definedName name="wrn.Review._.and._.Preparer._.Page." hidden="1">{"review",#N/A,FALSE,"Final Revrnote"}</definedName>
    <definedName name="wrn.Review._.Report" localSheetId="73" hidden="1">{#N/A,#N/A,TRUE,"Summary";#N/A,#N/A,TRUE,"Appliances Summary";#N/A,#N/A,TRUE,"MRC Summary";#N/A,#N/A,TRUE,"Appliances";#N/A,#N/A,TRUE,"Appliances_YTD_Previous Mth";#N/A,#N/A,TRUE,"Mr. Coffee";#N/A,#N/A,TRUE,"MRC_YTD Prev Mth"}</definedName>
    <definedName name="wrn.Review._.Report" hidden="1">{#N/A,#N/A,TRUE,"Summary";#N/A,#N/A,TRUE,"Appliances Summary";#N/A,#N/A,TRUE,"MRC Summary";#N/A,#N/A,TRUE,"Appliances";#N/A,#N/A,TRUE,"Appliances_YTD_Previous Mth";#N/A,#N/A,TRUE,"Mr. Coffee";#N/A,#N/A,TRUE,"MRC_YTD Prev Mth"}</definedName>
    <definedName name="wrn.Revs." localSheetId="73" hidden="1">{"Base_rev",#N/A,FALSE,"Proj_IS_Base";"Projrev",#N/A,FALSE,"Proj_IS_wOTLC";"Delta",#N/A,FALSE,"Delta Rev_PV"}</definedName>
    <definedName name="wrn.Revs." hidden="1">{"Base_rev",#N/A,FALSE,"Proj_IS_Base";"Projrev",#N/A,FALSE,"Proj_IS_wOTLC";"Delta",#N/A,FALSE,"Delta Rev_PV"}</definedName>
    <definedName name="wrn.Rig" localSheetId="73" hidden="1">{"RIG LF BUDGET ASSUMPTIONS",#N/A,FALSE,"RIG LIVING FACILITIES";"RIG LF MAJOR EXP.",#N/A,FALSE,"RIG LIVING FACILITIES";"LIVING FAC. SCH",#N/A,FALSE,"RIG LIVING FACILITIES"}</definedName>
    <definedName name="wrn.Rig" hidden="1">{"RIG LF BUDGET ASSUMPTIONS",#N/A,FALSE,"RIG LIVING FACILITIES";"RIG LF MAJOR EXP.",#N/A,FALSE,"RIG LIVING FACILITIES";"LIVING FAC. SCH",#N/A,FALSE,"RIG LIVING FACILITIES"}</definedName>
    <definedName name="wrn.RIG._.LIVING._.FAC._.ALL._.SCH.." localSheetId="73" hidden="1">{"RIG LF BUDGET ASSUMPTIONS",#N/A,FALSE,"RIG LIVING FACILITIES";"RIG LF MAJOR EXP.",#N/A,FALSE,"RIG LIVING FACILITIES";"LIVING FAC. SCH",#N/A,FALSE,"RIG LIVING FACILITIES"}</definedName>
    <definedName name="wrn.RIG._.LIVING._.FAC._.ALL._.SCH.." hidden="1">{"RIG LF BUDGET ASSUMPTIONS",#N/A,FALSE,"RIG LIVING FACILITIES";"RIG LF MAJOR EXP.",#N/A,FALSE,"RIG LIVING FACILITIES";"LIVING FAC. SCH",#N/A,FALSE,"RIG LIVING FACILITIES"}</definedName>
    <definedName name="wrn.RIG._.PERSONNEL." localSheetId="73" hidden="1">{"RIG PERSONNEL",#N/A,FALSE," PERSONNEL 97 "}</definedName>
    <definedName name="wrn.RIG._.PERSONNEL." hidden="1">{"RIG PERSONNEL",#N/A,FALSE," PERSONNEL 97 "}</definedName>
    <definedName name="wrn.RIG._.UTILIZATION." localSheetId="73" hidden="1">{"UTILIZATION",#N/A,FALSE,"RIG UTILIZATION"}</definedName>
    <definedName name="wrn.RIG._.UTILIZATION." hidden="1">{"UTILIZATION",#N/A,FALSE,"RIG UTILIZATION"}</definedName>
    <definedName name="wrn.Riverwood_comp_model." localSheetId="73" hidden="1">{#N/A,#N/A,FALSE,"Che-Ga";#N/A,#N/A,FALSE,"Iv-Sm";#N/A,#N/A,FALSE,"So-We";#N/A,#N/A,FALSE,"Me-Po";#N/A,#N/A,FALSE,"Be-Bo";#N/A,#N/A,FALSE,"Cha-Ki";#N/A,#N/A,FALSE,"In";#N/A,#N/A,FALSE,"Schedule 23";#N/A,#N/A,FALSE,"Schedule 22";#N/A,#N/A,FALSE,"WACC"}</definedName>
    <definedName name="wrn.Riverwood_comp_model." hidden="1">{#N/A,#N/A,FALSE,"Che-Ga";#N/A,#N/A,FALSE,"Iv-Sm";#N/A,#N/A,FALSE,"So-We";#N/A,#N/A,FALSE,"Me-Po";#N/A,#N/A,FALSE,"Be-Bo";#N/A,#N/A,FALSE,"Cha-Ki";#N/A,#N/A,FALSE,"In";#N/A,#N/A,FALSE,"Schedule 23";#N/A,#N/A,FALSE,"Schedule 22";#N/A,#N/A,FALSE,"WACC"}</definedName>
    <definedName name="wrn.riverwood_dcf." localSheetId="73" hidden="1">{#N/A,#N/A,FALSE,"Sch 1";#N/A,#N/A,FALSE,"Sch 2";#N/A,#N/A,FALSE,"Sch 3b";#N/A,#N/A,FALSE,"Sch 3a";#N/A,#N/A,FALSE,"Main DCF";#N/A,#N/A,FALSE,"Sch 5";#N/A,#N/A,FALSE,"Assumptions"}</definedName>
    <definedName name="wrn.riverwood_dcf." hidden="1">{#N/A,#N/A,FALSE,"Sch 1";#N/A,#N/A,FALSE,"Sch 2";#N/A,#N/A,FALSE,"Sch 3b";#N/A,#N/A,FALSE,"Sch 3a";#N/A,#N/A,FALSE,"Main DCF";#N/A,#N/A,FALSE,"Sch 5";#N/A,#N/A,FALSE,"Assumptions"}</definedName>
    <definedName name="wrn.Robert." localSheetId="73" hidden="1">{"ROR",#N/A,FALSE,"CF";"Total",#N/A,FALSE,"Reserve Report";"HPDP",#N/A,FALSE,"Reserve Report";"PPDP",#N/A,FALSE,"Reserve Report";"PDNP",#N/A,FALSE,"Reserve Report";"PUD",#N/A,FALSE,"Reserve Report";"Price",#N/A,FALSE,"Reserve Report"}</definedName>
    <definedName name="wrn.Robert." hidden="1">{"ROR",#N/A,FALSE,"CF";"Total",#N/A,FALSE,"Reserve Report";"HPDP",#N/A,FALSE,"Reserve Report";"PPDP",#N/A,FALSE,"Reserve Report";"PDNP",#N/A,FALSE,"Reserve Report";"PUD",#N/A,FALSE,"Reserve Report";"Price",#N/A,FALSE,"Reserve Report"}</definedName>
    <definedName name="wrn.Roll._.Up._.Fields." localSheetId="73"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rollup." localSheetId="73" hidden="1">{"page1",#N/A,FALSE,"rollup"}</definedName>
    <definedName name="wrn.rollup." hidden="1">{"page1",#N/A,FALSE,"rollup"}</definedName>
    <definedName name="wrn.ROYALTIES." localSheetId="73" hidden="1">{"ROYALTIES",#N/A,FALSE,"Royalty Computations";"Royalties",#N/A,FALSE,"Royalty Computations"}</definedName>
    <definedName name="wrn.ROYALTIES." hidden="1">{"ROYALTIES",#N/A,FALSE,"Royalty Computations";"Royalties",#N/A,FALSE,"Royalty Computations"}</definedName>
    <definedName name="wrn.rprt." localSheetId="73" hidden="1">{#N/A,#N/A,FALSE,"A";#N/A,#N/A,FALSE,"B-1";#N/A,#N/A,FALSE,"WACC";#N/A,#N/A,FALSE,"C-1";#N/A,#N/A,FALSE,"C-2";#N/A,#N/A,FALSE,"D-1";#N/A,#N/A,FALSE,"D-2";#N/A,#N/A,FALSE,"D-3"}</definedName>
    <definedName name="wrn.rprt." hidden="1">{#N/A,#N/A,FALSE,"A";#N/A,#N/A,FALSE,"B-1";#N/A,#N/A,FALSE,"WACC";#N/A,#N/A,FALSE,"C-1";#N/A,#N/A,FALSE,"C-2";#N/A,#N/A,FALSE,"D-1";#N/A,#N/A,FALSE,"D-2";#N/A,#N/A,FALSE,"D-3"}</definedName>
    <definedName name="wrn.RPT." localSheetId="73"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RustyPresentation." localSheetId="73" hidden="1">{#N/A,#N/A,TRUE,"TransCore Summary";#N/A,#N/A,TRUE,"TransCore IS";#N/A,#N/A,TRUE,"TransCore Balance";#N/A,#N/A,TRUE,"TransCore Backlog";#N/A,#N/A,TRUE,"Syntonic IS";#N/A,#N/A,TRUE,"Syntonic Bal";#N/A,#N/A,TRUE,"Systems IS";#N/A,#N/A,TRUE,"Systems Bal"}</definedName>
    <definedName name="wrn.RustyPresentation." hidden="1">{#N/A,#N/A,TRUE,"TransCore Summary";#N/A,#N/A,TRUE,"TransCore IS";#N/A,#N/A,TRUE,"TransCore Balance";#N/A,#N/A,TRUE,"TransCore Backlog";#N/A,#N/A,TRUE,"Syntonic IS";#N/A,#N/A,TRUE,"Syntonic Bal";#N/A,#N/A,TRUE,"Systems IS";#N/A,#N/A,TRUE,"Systems Bal"}</definedName>
    <definedName name="wrn.SAC._.Tax._.Accounts." localSheetId="73" hidden="1">{"SAC Tax Accounts",#N/A,FALSE,"Tac Accounts"}</definedName>
    <definedName name="wrn.SAC._.Tax._.Accounts." hidden="1">{"SAC Tax Accounts",#N/A,FALSE,"Tac Accounts"}</definedName>
    <definedName name="wrn.Salary._.Detail._.Fiscal._.Years._.For._.Company." localSheetId="73" hidden="1">{"calendar 1998",#N/A,FALSE,"Area";"fiscal 1999",#N/A,FALSE,"Area";"fiscal 2000",#N/A,FALSE,"Area"}</definedName>
    <definedName name="wrn.Salary._.Detail._.Fiscal._.Years._.For._.Company." hidden="1">{"calendar 1998",#N/A,FALSE,"Area";"fiscal 1999",#N/A,FALSE,"Area";"fiscal 2000",#N/A,FALSE,"Area"}</definedName>
    <definedName name="wrn.sales"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 localSheetId="73" hidden="1">{"sales",#N/A,FALSE,"Sales";"sales existing",#N/A,FALSE,"Sales";"sales rd1",#N/A,FALSE,"Sales";"sales rd2",#N/A,FALSE,"Sales"}</definedName>
    <definedName name="wrn.sales." hidden="1">{"sales",#N/A,FALSE,"Sales";"sales existing",#N/A,FALSE,"Sales";"sales rd1",#N/A,FALSE,"Sales";"sales rd2",#N/A,FALSE,"Sales"}</definedName>
    <definedName name="wrn.Sales._.and._.Admin." localSheetId="73" hidden="1">{"S&amp;A Detail",#N/A,FALSE,"T_B"}</definedName>
    <definedName name="wrn.Sales._.and._.Admin." hidden="1">{"S&amp;A Detail",#N/A,FALSE,"T_B"}</definedName>
    <definedName name="wrn.Sales._.nospli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no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_.Spli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wrn.SalesMarginPages." localSheetId="73" hidden="1">{"(MEASDATA) BY QUARTER",#N/A,FALSE,"measdata";"(PROGDETAIL) BY MONTH",#N/A,FALSE,"progdetail";"(PROGDETAIL) BY QTR",#N/A,FALSE,"progdetail";"(ORDERS) GOR ORDERS",#N/A,FALSE,"Orders";"(DELIVERIES) UNIT SALES",#N/A,FALSE,"Deliveries";"(SEGMENTDETAILS) DATA",#N/A,FALSE,"QTRComments"}</definedName>
    <definedName name="wrn.SalesMarginPages." hidden="1">{"(MEASDATA) BY QUARTER",#N/A,FALSE,"measdata";"(PROGDETAIL) BY MONTH",#N/A,FALSE,"progdetail";"(PROGDETAIL) BY QTR",#N/A,FALSE,"progdetail";"(ORDERS) GOR ORDERS",#N/A,FALSE,"Orders";"(DELIVERIES) UNIT SALES",#N/A,FALSE,"Deliveries";"(SEGMENTDETAILS) DATA",#N/A,FALSE,"QTRComments"}</definedName>
    <definedName name="wrn.sample." localSheetId="73" hidden="1">{"sample",#N/A,FALSE,"Client Input Sheet"}</definedName>
    <definedName name="wrn.sample." hidden="1">{"sample",#N/A,FALSE,"Client Input Sheet"}</definedName>
    <definedName name="wrn.sample._1" localSheetId="73" hidden="1">{"sample",#N/A,FALSE,"Client Input Sheet"}</definedName>
    <definedName name="wrn.sample._1" hidden="1">{"sample",#N/A,FALSE,"Client Input Sheet"}</definedName>
    <definedName name="wrn.savings." localSheetId="7" hidden="1">{#N/A,#N/A,FALSE,"FY97P1";#N/A,#N/A,FALSE,"FY97Z312";#N/A,#N/A,FALSE,"FY97LRBC";#N/A,#N/A,FALSE,"FY97O";#N/A,#N/A,FALSE,"FY97DAM"}</definedName>
    <definedName name="wrn.savings." localSheetId="6" hidden="1">{#N/A,#N/A,FALSE,"FY97P1";#N/A,#N/A,FALSE,"FY97Z312";#N/A,#N/A,FALSE,"FY97LRBC";#N/A,#N/A,FALSE,"FY97O";#N/A,#N/A,FALSE,"FY97DAM"}</definedName>
    <definedName name="wrn.savings." localSheetId="27" hidden="1">{#N/A,#N/A,FALSE,"FY97P1";#N/A,#N/A,FALSE,"FY97Z312";#N/A,#N/A,FALSE,"FY97LRBC";#N/A,#N/A,FALSE,"FY97O";#N/A,#N/A,FALSE,"FY97DAM"}</definedName>
    <definedName name="wrn.savings." localSheetId="25" hidden="1">{#N/A,#N/A,FALSE,"FY97P1";#N/A,#N/A,FALSE,"FY97Z312";#N/A,#N/A,FALSE,"FY97LRBC";#N/A,#N/A,FALSE,"FY97O";#N/A,#N/A,FALSE,"FY97DAM"}</definedName>
    <definedName name="wrn.savings." localSheetId="73" hidden="1">{#N/A,#N/A,FALSE,"FY97P1";#N/A,#N/A,FALSE,"FY97Z312";#N/A,#N/A,FALSE,"FY97LRBC";#N/A,#N/A,FALSE,"FY97O";#N/A,#N/A,FALSE,"FY97DAM"}</definedName>
    <definedName name="wrn.savings." localSheetId="69" hidden="1">{#N/A,#N/A,FALSE,"FY97P1";#N/A,#N/A,FALSE,"FY97Z312";#N/A,#N/A,FALSE,"FY97LRBC";#N/A,#N/A,FALSE,"FY97O";#N/A,#N/A,FALSE,"FY97DAM"}</definedName>
    <definedName name="wrn.savings." localSheetId="64" hidden="1">{#N/A,#N/A,FALSE,"FY97P1";#N/A,#N/A,FALSE,"FY97Z312";#N/A,#N/A,FALSE,"FY97LRBC";#N/A,#N/A,FALSE,"FY97O";#N/A,#N/A,FALSE,"FY97DAM"}</definedName>
    <definedName name="wrn.savings." localSheetId="5" hidden="1">{#N/A,#N/A,FALSE,"FY97P1";#N/A,#N/A,FALSE,"FY97Z312";#N/A,#N/A,FALSE,"FY97LRBC";#N/A,#N/A,FALSE,"FY97O";#N/A,#N/A,FALSE,"FY97DAM"}</definedName>
    <definedName name="wrn.savings." localSheetId="1" hidden="1">{#N/A,#N/A,FALSE,"FY97P1";#N/A,#N/A,FALSE,"FY97Z312";#N/A,#N/A,FALSE,"FY97LRBC";#N/A,#N/A,FALSE,"FY97O";#N/A,#N/A,FALSE,"FY97DAM"}</definedName>
    <definedName name="wrn.savings." hidden="1">{#N/A,#N/A,FALSE,"FY97P1";#N/A,#N/A,FALSE,"FY97Z312";#N/A,#N/A,FALSE,"FY97LRBC";#N/A,#N/A,FALSE,"FY97O";#N/A,#N/A,FALSE,"FY97DAM"}</definedName>
    <definedName name="wrn.sb._.rpt." localSheetId="7" hidden="1">{#N/A,#N/A,FALSE,"Bldg 75 lean-to T setback";#N/A,#N/A,FALSE,"Bldg 75 hangar T setback";#N/A,#N/A,FALSE,"Bldg 79 lean-to T setback";#N/A,#N/A,FALSE,"Bldg 79 hangar T setback"}</definedName>
    <definedName name="wrn.sb._.rpt." localSheetId="6" hidden="1">{#N/A,#N/A,FALSE,"Bldg 75 lean-to T setback";#N/A,#N/A,FALSE,"Bldg 75 hangar T setback";#N/A,#N/A,FALSE,"Bldg 79 lean-to T setback";#N/A,#N/A,FALSE,"Bldg 79 hangar T setback"}</definedName>
    <definedName name="wrn.sb._.rpt." localSheetId="27" hidden="1">{#N/A,#N/A,FALSE,"Bldg 75 lean-to T setback";#N/A,#N/A,FALSE,"Bldg 75 hangar T setback";#N/A,#N/A,FALSE,"Bldg 79 lean-to T setback";#N/A,#N/A,FALSE,"Bldg 79 hangar T setback"}</definedName>
    <definedName name="wrn.sb._.rpt." localSheetId="25" hidden="1">{#N/A,#N/A,FALSE,"Bldg 75 lean-to T setback";#N/A,#N/A,FALSE,"Bldg 75 hangar T setback";#N/A,#N/A,FALSE,"Bldg 79 lean-to T setback";#N/A,#N/A,FALSE,"Bldg 79 hangar T setback"}</definedName>
    <definedName name="wrn.sb._.rpt." localSheetId="73" hidden="1">{#N/A,#N/A,FALSE,"Bldg 75 lean-to T setback";#N/A,#N/A,FALSE,"Bldg 75 hangar T setback";#N/A,#N/A,FALSE,"Bldg 79 lean-to T setback";#N/A,#N/A,FALSE,"Bldg 79 hangar T setback"}</definedName>
    <definedName name="wrn.sb._.rpt." localSheetId="69" hidden="1">{#N/A,#N/A,FALSE,"Bldg 75 lean-to T setback";#N/A,#N/A,FALSE,"Bldg 75 hangar T setback";#N/A,#N/A,FALSE,"Bldg 79 lean-to T setback";#N/A,#N/A,FALSE,"Bldg 79 hangar T setback"}</definedName>
    <definedName name="wrn.sb._.rpt." localSheetId="64" hidden="1">{#N/A,#N/A,FALSE,"Bldg 75 lean-to T setback";#N/A,#N/A,FALSE,"Bldg 75 hangar T setback";#N/A,#N/A,FALSE,"Bldg 79 lean-to T setback";#N/A,#N/A,FALSE,"Bldg 79 hangar T setback"}</definedName>
    <definedName name="wrn.sb._.rpt." localSheetId="5" hidden="1">{#N/A,#N/A,FALSE,"Bldg 75 lean-to T setback";#N/A,#N/A,FALSE,"Bldg 75 hangar T setback";#N/A,#N/A,FALSE,"Bldg 79 lean-to T setback";#N/A,#N/A,FALSE,"Bldg 79 hangar T setback"}</definedName>
    <definedName name="wrn.sb._.rpt." localSheetId="1" hidden="1">{#N/A,#N/A,FALSE,"Bldg 75 lean-to T setback";#N/A,#N/A,FALSE,"Bldg 75 hangar T setback";#N/A,#N/A,FALSE,"Bldg 79 lean-to T setback";#N/A,#N/A,FALSE,"Bldg 79 hangar T setback"}</definedName>
    <definedName name="wrn.sb._.rpt." hidden="1">{#N/A,#N/A,FALSE,"Bldg 75 lean-to T setback";#N/A,#N/A,FALSE,"Bldg 75 hangar T setback";#N/A,#N/A,FALSE,"Bldg 79 lean-to T setback";#N/A,#N/A,FALSE,"Bldg 79 hangar T setback"}</definedName>
    <definedName name="wrn.SBU._.Reports." localSheetId="73" hidden="1">{#N/A,#N/A,FALSE,"Cover";#N/A,#N/A,FALSE,"CONSOL";#N/A,#N/A,FALSE,"AFTERMKT DIV";#N/A,#N/A,FALSE,"RCLMR-RM DIV";#N/A,#N/A,FALSE,"ASPH DIV";#N/A,#N/A,FALSE,"ASPH SBU";#N/A,#N/A,FALSE,"COMPACTOR SBU";#N/A,#N/A,FALSE,"GRINDER SBU";#N/A,#N/A,FALSE,"CONCR DIV";#N/A,#N/A,FALSE,"PAVERS SBU";#N/A,#N/A,FALSE,"BW SBU";#N/A,#N/A,FALSE,"LK SBU";#N/A,#N/A,FALSE,"JR SBU"}</definedName>
    <definedName name="wrn.SBU._.Reports." hidden="1">{#N/A,#N/A,FALSE,"Cover";#N/A,#N/A,FALSE,"CONSOL";#N/A,#N/A,FALSE,"AFTERMKT DIV";#N/A,#N/A,FALSE,"RCLMR-RM DIV";#N/A,#N/A,FALSE,"ASPH DIV";#N/A,#N/A,FALSE,"ASPH SBU";#N/A,#N/A,FALSE,"COMPACTOR SBU";#N/A,#N/A,FALSE,"GRINDER SBU";#N/A,#N/A,FALSE,"CONCR DIV";#N/A,#N/A,FALSE,"PAVERS SBU";#N/A,#N/A,FALSE,"BW SBU";#N/A,#N/A,FALSE,"LK SBU";#N/A,#N/A,FALSE,"JR SBU"}</definedName>
    <definedName name="wrn.Scenario._.Summary." localSheetId="73" hidden="1">{#N/A,#N/A,TRUE,"Summary";#N/A,"1",TRUE,"Summary";#N/A,"2",TRUE,"Summary";#N/A,"3",TRUE,"Summary";#N/A,"4",TRUE,"Summary";#N/A,"5",TRUE,"Summary";#N/A,"6",TRUE,"Summary";#N/A,"7",TRUE,"Summary";#N/A,"8",TRUE,"Summary";#N/A,"9",TRUE,"Summary";#N/A,"10",TRUE,"Summary";#N/A,"11",TRUE,"Summary"}</definedName>
    <definedName name="wrn.Scenario._.Summary." hidden="1">{#N/A,#N/A,TRUE,"Summary";#N/A,"1",TRUE,"Summary";#N/A,"2",TRUE,"Summary";#N/A,"3",TRUE,"Summary";#N/A,"4",TRUE,"Summary";#N/A,"5",TRUE,"Summary";#N/A,"6",TRUE,"Summary";#N/A,"7",TRUE,"Summary";#N/A,"8",TRUE,"Summary";#N/A,"9",TRUE,"Summary";#N/A,"10",TRUE,"Summary";#N/A,"11",TRUE,"Summary"}</definedName>
    <definedName name="wrn.SCHED11." localSheetId="73" hidden="1">{"sch11",#N/A,FALSE,"Pub rights";"sch11a",#N/A,FALSE,"Pub rights";"sch11b",#N/A,FALSE,"Pub rights";"sch11c",#N/A,FALSE,"Pub rights";"sch11d",#N/A,FALSE,"Pub rights";"sch11e",#N/A,FALSE,"Pub rights"}</definedName>
    <definedName name="wrn.SCHED11." hidden="1">{"sch11",#N/A,FALSE,"Pub rights";"sch11a",#N/A,FALSE,"Pub rights";"sch11b",#N/A,FALSE,"Pub rights";"sch11c",#N/A,FALSE,"Pub rights";"sch11d",#N/A,FALSE,"Pub rights";"sch11e",#N/A,FALSE,"Pub rights"}</definedName>
    <definedName name="wrn.SCHED12." localSheetId="73" hidden="1">{"sch12",#N/A,FALSE,"Goodwill";"sch12a",#N/A,FALSE,"Goodwill";"sch12b",#N/A,FALSE,"Goodwill";"sch12c",#N/A,FALSE,"Goodwill";"sch12d",#N/A,FALSE,"Goodwill";"sch12e",#N/A,FALSE,"Goodwill";"sch12f",#N/A,FALSE,"Goodwill"}</definedName>
    <definedName name="wrn.SCHED12." hidden="1">{"sch12",#N/A,FALSE,"Goodwill";"sch12a",#N/A,FALSE,"Goodwill";"sch12b",#N/A,FALSE,"Goodwill";"sch12c",#N/A,FALSE,"Goodwill";"sch12d",#N/A,FALSE,"Goodwill";"sch12e",#N/A,FALSE,"Goodwill";"sch12f",#N/A,FALSE,"Goodwill"}</definedName>
    <definedName name="wrn.SCHED13." localSheetId="73" hidden="1">{"sch13",#N/A,FALSE,"Tangibles";"sch13a",#N/A,FALSE,"Tangibles";"sch13b",#N/A,FALSE,"Tangibles";"SCH13CC",#N/A,FALSE,"Tangibles";"sch13c",#N/A,FALSE,"Tangibles";"sch13d",#N/A,FALSE,"Tangibles";"sch13e",#N/A,FALSE,"Tangibles"}</definedName>
    <definedName name="wrn.SCHED13." hidden="1">{"sch13",#N/A,FALSE,"Tangibles";"sch13a",#N/A,FALSE,"Tangibles";"sch13b",#N/A,FALSE,"Tangibles";"SCH13CC",#N/A,FALSE,"Tangibles";"sch13c",#N/A,FALSE,"Tangibles";"sch13d",#N/A,FALSE,"Tangibles";"sch13e",#N/A,FALSE,"Tangibles"}</definedName>
    <definedName name="wrn.SCHED15." localSheetId="73" hidden="1">{"sch15",#N/A,FALSE,"Inv in subs";"sch15a",#N/A,FALSE,"Inv in subs";"sch15b",#N/A,FALSE,"Inv in subs";"sch15c",#N/A,FALSE,"Inv in subs";"sch15d",#N/A,FALSE,"Inv in subs"}</definedName>
    <definedName name="wrn.SCHED15." hidden="1">{"sch15",#N/A,FALSE,"Inv in subs";"sch15a",#N/A,FALSE,"Inv in subs";"sch15b",#N/A,FALSE,"Inv in subs";"sch15c",#N/A,FALSE,"Inv in subs";"sch15d",#N/A,FALSE,"Inv in subs"}</definedName>
    <definedName name="wrn.SCHED16." localSheetId="73" hidden="1">{"sch16",#N/A,FALSE,"Assoc";"sch16b",#N/A,FALSE,"Assoc";"sch16c",#N/A,FALSE,"Assoc";"sch16d",#N/A,FALSE,"Assoc";"sch16e",#N/A,FALSE,"Assoc";"sch16f",#N/A,FALSE,"Assoc"}</definedName>
    <definedName name="wrn.SCHED16." hidden="1">{"sch16",#N/A,FALSE,"Assoc";"sch16b",#N/A,FALSE,"Assoc";"sch16c",#N/A,FALSE,"Assoc";"sch16d",#N/A,FALSE,"Assoc";"sch16e",#N/A,FALSE,"Assoc";"sch16f",#N/A,FALSE,"Assoc"}</definedName>
    <definedName name="wrn.SCHED17." localSheetId="73" hidden="1">{"sch17",#N/A,FALSE,"Oth Inv";"sch17a",#N/A,FALSE,"Oth Inv";"sch17b",#N/A,FALSE,"Oth Inv"}</definedName>
    <definedName name="wrn.SCHED17." hidden="1">{"sch17",#N/A,FALSE,"Oth Inv";"sch17a",#N/A,FALSE,"Oth Inv";"sch17b",#N/A,FALSE,"Oth Inv"}</definedName>
    <definedName name="wrn.SCHED19." localSheetId="73" hidden="1">{"sch19",#N/A,FALSE,"Debtors &lt; 1 yr";"sch19a",#N/A,FALSE,"Debtors &lt; 1 yr";"sch19b",#N/A,FALSE,"Debtors &lt; 1 yr"}</definedName>
    <definedName name="wrn.SCHED19." hidden="1">{"sch19",#N/A,FALSE,"Debtors &lt; 1 yr";"sch19a",#N/A,FALSE,"Debtors &lt; 1 yr";"sch19b",#N/A,FALSE,"Debtors &lt; 1 yr"}</definedName>
    <definedName name="wrn.SCHED23." localSheetId="73" hidden="1">{"sch23",#N/A,FALSE,"Loans";"sch23a",#N/A,FALSE,"Loans"}</definedName>
    <definedName name="wrn.SCHED23." hidden="1">{"sch23",#N/A,FALSE,"Loans";"sch23a",#N/A,FALSE,"Loans"}</definedName>
    <definedName name="wrn.SCHED24." localSheetId="73" hidden="1">{"sch24",#N/A,FALSE,"Creditors &lt; 1yr";"sch24a",#N/A,FALSE,"Creditors &lt; 1yr";"sch24b",#N/A,FALSE,"Creditors &lt; 1yr"}</definedName>
    <definedName name="wrn.SCHED24." hidden="1">{"sch24",#N/A,FALSE,"Creditors &lt; 1yr";"sch24a",#N/A,FALSE,"Creditors &lt; 1yr";"sch24b",#N/A,FALSE,"Creditors &lt; 1yr"}</definedName>
    <definedName name="wrn.SCHED25." localSheetId="73" hidden="1">{"sch25",#N/A,FALSE,"Provisions &lt;1yr";"sch25a",#N/A,FALSE,"Provisions &lt;1yr"}</definedName>
    <definedName name="wrn.SCHED25." hidden="1">{"sch25",#N/A,FALSE,"Provisions &lt;1yr";"sch25a",#N/A,FALSE,"Provisions &lt;1yr"}</definedName>
    <definedName name="wrn.SCHED27." localSheetId="73" hidden="1">{"sch27",#N/A,FALSE,"Provisions &gt;1yr";"sch27a",#N/A,FALSE,"Provisions &gt;1yr"}</definedName>
    <definedName name="wrn.SCHED27." hidden="1">{"sch27",#N/A,FALSE,"Provisions &gt;1yr";"sch27a",#N/A,FALSE,"Provisions &gt;1yr"}</definedName>
    <definedName name="wrn.SCHED3." localSheetId="73" hidden="1">{"scha",#N/A,FALSE,"Turnover";"schb",#N/A,FALSE,"Turnover";"schc",#N/A,FALSE,"Turnover";"schd",#N/A,FALSE,"Turnover"}</definedName>
    <definedName name="wrn.SCHED3." hidden="1">{"scha",#N/A,FALSE,"Turnover";"schb",#N/A,FALSE,"Turnover";"schc",#N/A,FALSE,"Turnover";"schd",#N/A,FALSE,"Turnover"}</definedName>
    <definedName name="wrn.SCHED30." localSheetId="73" hidden="1">{"sch30",#N/A,FALSE,"Reserves";"sch30a",#N/A,FALSE,"Reserves";"sch30b",#N/A,FALSE,"Reserves"}</definedName>
    <definedName name="wrn.SCHED30." hidden="1">{"sch30",#N/A,FALSE,"Reserves";"sch30a",#N/A,FALSE,"Reserves";"sch30b",#N/A,FALSE,"Reserves"}</definedName>
    <definedName name="wrn.SCHED31." localSheetId="73" hidden="1">{"sch31",#N/A,FALSE,"MI";"sch31a",#N/A,FALSE,"MI"}</definedName>
    <definedName name="wrn.SCHED31." hidden="1">{"sch31",#N/A,FALSE,"MI";"sch31a",#N/A,FALSE,"MI"}</definedName>
    <definedName name="wrn.SCHED34." localSheetId="73" hidden="1">{"sch34",#N/A,FALSE,"Flash rec";"sch34a",#N/A,FALSE,"Flash rec";"sch34b",#N/A,FALSE,"Flash rec"}</definedName>
    <definedName name="wrn.SCHED34." hidden="1">{"sch34",#N/A,FALSE,"Flash rec";"sch34a",#N/A,FALSE,"Flash rec";"sch34b",#N/A,FALSE,"Flash rec"}</definedName>
    <definedName name="wrn.SCHED4." localSheetId="73" hidden="1">{"sch4a",#N/A,FALSE,"Expenses";"sch4b",#N/A,FALSE,"Expenses";"sch4c",#N/A,FALSE,"Expenses";"schd",#N/A,FALSE,"Expenses"}</definedName>
    <definedName name="wrn.SCHED4." hidden="1">{"sch4a",#N/A,FALSE,"Expenses";"sch4b",#N/A,FALSE,"Expenses";"sch4c",#N/A,FALSE,"Expenses";"schd",#N/A,FALSE,"Expenses"}</definedName>
    <definedName name="wrn.SCHED6." localSheetId="73" hidden="1">{"sch6",#N/A,FALSE,"Inv income";"scha",#N/A,FALSE,"Inv income";"schb",#N/A,FALSE,"Inv income";"schc",#N/A,FALSE,"Inv income"}</definedName>
    <definedName name="wrn.SCHED6." hidden="1">{"sch6",#N/A,FALSE,"Inv income";"scha",#N/A,FALSE,"Inv income";"schb",#N/A,FALSE,"Inv income";"schc",#N/A,FALSE,"Inv income"}</definedName>
    <definedName name="wrn.SCHED7." localSheetId="73" hidden="1">{"sch7a",#N/A,FALSE,"Interest pd";"sch7b",#N/A,FALSE,"Interest pd"}</definedName>
    <definedName name="wrn.SCHED7." hidden="1">{"sch7a",#N/A,FALSE,"Interest pd";"sch7b",#N/A,FALSE,"Interest pd"}</definedName>
    <definedName name="wrn.SCHEDULE._.38." localSheetId="73" hidden="1">{#N/A,#N/A,FALSE,"ALL RIGS";#N/A,#N/A,FALSE,"JACKUPS";#N/A,#N/A,FALSE,"SEMIS";#N/A,#N/A,FALSE,"LABOUR C.";#N/A,#N/A,FALSE,"GALAXY";#N/A,#N/A,FALSE,"MAGELLAN";#N/A,#N/A,FALSE,"MONARCH";#N/A,#N/A,FALSE,"MONITOR";#N/A,#N/A,FALSE,"BRITANNIA";#N/A,#N/A,FALSE,"SKID BASE";#N/A,#N/A,FALSE,"RIG 135";#N/A,#N/A,FALSE,"RIG 140";#N/A,#N/A,FALSE,"ANDREW";#N/A,#N/A,FALSE,"AUK";#N/A,#N/A,FALSE,"FULMAR";#N/A,#N/A,FALSE,"KITTIWAKE";#N/A,#N/A,FALSE,"MAGNUS";#N/A,#N/A,FALSE,"CLYDE";#N/A,#N/A,FALSE,"THISTLE";#N/A,#N/A,FALSE,"MILLER";#N/A,#N/A,FALSE,"MILLER EQ.";#N/A,#N/A,FALSE,"NELSON";#N/A,#N/A,FALSE,"NELSON EQ.";#N/A,#N/A,FALSE,"TIFFANY";#N/A,#N/A,FALSE,"TIFFANY EQ.";#N/A,#N/A,FALSE,"WS ALL CLIENTS";#N/A,#N/A,FALSE,"WS MAGNUS";#N/A,#N/A,FALSE,"WS HUDSON";#N/A,#N/A,FALSE,"WS MAST";#N/A,#N/A,FALSE,"WS MILLER";#N/A,#N/A,FALSE,"WS SHEAR W";#N/A,#N/A,FALSE,"WS CFUS";#N/A,#N/A,FALSE,"WS ERSKINE"}</definedName>
    <definedName name="wrn.SCHEDULE._.38." hidden="1">{#N/A,#N/A,FALSE,"ALL RIGS";#N/A,#N/A,FALSE,"JACKUPS";#N/A,#N/A,FALSE,"SEMIS";#N/A,#N/A,FALSE,"LABOUR C.";#N/A,#N/A,FALSE,"GALAXY";#N/A,#N/A,FALSE,"MAGELLAN";#N/A,#N/A,FALSE,"MONARCH";#N/A,#N/A,FALSE,"MONITOR";#N/A,#N/A,FALSE,"BRITANNIA";#N/A,#N/A,FALSE,"SKID BASE";#N/A,#N/A,FALSE,"RIG 135";#N/A,#N/A,FALSE,"RIG 140";#N/A,#N/A,FALSE,"ANDREW";#N/A,#N/A,FALSE,"AUK";#N/A,#N/A,FALSE,"FULMAR";#N/A,#N/A,FALSE,"KITTIWAKE";#N/A,#N/A,FALSE,"MAGNUS";#N/A,#N/A,FALSE,"CLYDE";#N/A,#N/A,FALSE,"THISTLE";#N/A,#N/A,FALSE,"MILLER";#N/A,#N/A,FALSE,"MILLER EQ.";#N/A,#N/A,FALSE,"NELSON";#N/A,#N/A,FALSE,"NELSON EQ.";#N/A,#N/A,FALSE,"TIFFANY";#N/A,#N/A,FALSE,"TIFFANY EQ.";#N/A,#N/A,FALSE,"WS ALL CLIENTS";#N/A,#N/A,FALSE,"WS MAGNUS";#N/A,#N/A,FALSE,"WS HUDSON";#N/A,#N/A,FALSE,"WS MAST";#N/A,#N/A,FALSE,"WS MILLER";#N/A,#N/A,FALSE,"WS SHEAR W";#N/A,#N/A,FALSE,"WS CFUS";#N/A,#N/A,FALSE,"WS ERSKINE"}</definedName>
    <definedName name="wrn.sdi." localSheetId="73" hidden="1">{#N/A,#N/A,FALSE,"Customer Base";#N/A,#N/A,FALSE,"Workforce";#N/A,#N/A,FALSE,"cur prod";#N/A,#N/A,FALSE,"in-proc";#N/A,#N/A,FALSE,"Trademark"}</definedName>
    <definedName name="wrn.sdi." hidden="1">{#N/A,#N/A,FALSE,"Customer Base";#N/A,#N/A,FALSE,"Workforce";#N/A,#N/A,FALSE,"cur prod";#N/A,#N/A,FALSE,"in-proc";#N/A,#N/A,FALSE,"Trademark"}</definedName>
    <definedName name="wrn.SELLING._.CALCULATION." localSheetId="73" hidden="1">{"Sellling",#N/A,FALSE,"Selling Expense"}</definedName>
    <definedName name="wrn.SELLING._.CALCULATION." hidden="1">{"Sellling",#N/A,FALSE,"Selling Expense"}</definedName>
    <definedName name="wrn.sens." localSheetId="73" hidden="1">{#N/A,#N/A,FALSE,"Sensitivities";#N/A,#N/A,FALSE,"Sensitivities2"}</definedName>
    <definedName name="wrn.sens." hidden="1">{#N/A,#N/A,FALSE,"Sensitivities";#N/A,#N/A,FALSE,"Sensitivities2"}</definedName>
    <definedName name="wrn.sensitivity._.analyses." localSheetId="73" hidden="1">{"general",#N/A,FALSE,"Assumptions"}</definedName>
    <definedName name="wrn.sensitivity._.analyses." hidden="1">{"general",#N/A,FALSE,"Assumptions"}</definedName>
    <definedName name="wrn.Sep._.1996." localSheetId="73" hidden="1">{"Sep 1996",#N/A,FALSE,"Retail Sales Rec Total";"Sep 1996",#N/A,FALSE,"Journal Entries";"Sep 1996",#N/A,FALSE,"Retail Sales Rec-US";"Sep 1996",#N/A,FALSE,"Journal Entries-US";"Sep 1996",#N/A,FALSE,"Retail Sales Rec-CRUZ";"Sep 1996",#N/A,FALSE,"Journal Entries-CRUZ";"Sep 1996",#N/A,FALSE,"Drug Spend Adj"}</definedName>
    <definedName name="wrn.Sep._.1996." hidden="1">{"Sep 1996",#N/A,FALSE,"Retail Sales Rec Total";"Sep 1996",#N/A,FALSE,"Journal Entries";"Sep 1996",#N/A,FALSE,"Retail Sales Rec-US";"Sep 1996",#N/A,FALSE,"Journal Entries-US";"Sep 1996",#N/A,FALSE,"Retail Sales Rec-CRUZ";"Sep 1996",#N/A,FALSE,"Journal Entries-CRUZ";"Sep 1996",#N/A,FALSE,"Drug Spend Adj"}</definedName>
    <definedName name="wrn.Sep._.Qtr._.1996." localSheetId="73" hidden="1">{"Sep Qtr 1996",#N/A,FALSE,"Retail Sales Rec Total";"Sep Qtr 1996",#N/A,FALSE,"Journal Entries";"Sep Qtr 1996",#N/A,FALSE,"Retail Sales Rec-US";"Sep Qtr 1996",#N/A,FALSE,"Journal Entries-US";"Sep Qtr 1996",#N/A,FALSE,"Retail Sales Rec-CRUZ";"Sep Qtr 1996",#N/A,FALSE,"Journal Entries-CRUZ"}</definedName>
    <definedName name="wrn.Sep._.Qtr._.1996." hidden="1">{"Sep Qtr 1996",#N/A,FALSE,"Retail Sales Rec Total";"Sep Qtr 1996",#N/A,FALSE,"Journal Entries";"Sep Qtr 1996",#N/A,FALSE,"Retail Sales Rec-US";"Sep Qtr 1996",#N/A,FALSE,"Journal Entries-US";"Sep Qtr 1996",#N/A,FALSE,"Retail Sales Rec-CRUZ";"Sep Qtr 1996",#N/A,FALSE,"Journal Entries-CRUZ"}</definedName>
    <definedName name="wrn.September._.1995." localSheetId="73" hidden="1">{"September 1995",#N/A,TRUE,"Retail Sales Rec Total";"September 1995",#N/A,TRUE,"Journal Entries";"September 1995",#N/A,TRUE,"Retail Sales Rec-US";"September 1995",#N/A,TRUE,"Journal Entries-US";"September 1995",#N/A,TRUE,"Retail Sales Rec-CRUZ";"September 1995",#N/A,TRUE,"Journal Entries-CRUZ"}</definedName>
    <definedName name="wrn.September._.1995." hidden="1">{"September 1995",#N/A,TRUE,"Retail Sales Rec Total";"September 1995",#N/A,TRUE,"Journal Entries";"September 1995",#N/A,TRUE,"Retail Sales Rec-US";"September 1995",#N/A,TRUE,"Journal Entries-US";"September 1995",#N/A,TRUE,"Retail Sales Rec-CRUZ";"September 1995",#N/A,TRUE,"Journal Entries-CRUZ"}</definedName>
    <definedName name="wrn.Setembro." localSheetId="73" hidden="1">{"Fecha_Setembro",#N/A,FALSE,"FECHAMENTO-2002 ";"Defer_Setembro",#N/A,FALSE,"DIFERIDO";"Pis_Setembro",#N/A,FALSE,"PIS COFINS";"Iss_Setembro",#N/A,FALSE,"ISS"}</definedName>
    <definedName name="wrn.Setembro." hidden="1">{"Fecha_Setembro",#N/A,FALSE,"FECHAMENTO-2002 ";"Defer_Setembro",#N/A,FALSE,"DIFERIDO";"Pis_Setembro",#N/A,FALSE,"PIS COFINS";"Iss_Setembro",#N/A,FALSE,"ISS"}</definedName>
    <definedName name="wrn.Seven._.Page." localSheetId="73" hidden="1">{"Income",#N/A,FALSE,"income";"Sales",#N/A,FALSE,"income";"Critical",#N/A,FALSE,"income";"Market",#N/A,FALSE,"Market";"Returns",#N/A,FALSE,"returns";"Balance",#N/A,FALSE,"balance";"Cash Flow",#N/A,FALSE,"balance"}</definedName>
    <definedName name="wrn.Seven._.Page." hidden="1">{"Income",#N/A,FALSE,"income";"Sales",#N/A,FALSE,"income";"Critical",#N/A,FALSE,"income";"Market",#N/A,FALSE,"Market";"Returns",#N/A,FALSE,"returns";"Balance",#N/A,FALSE,"balance";"Cash Flow",#N/A,FALSE,"balance"}</definedName>
    <definedName name="wrn.shamrock" localSheetId="73" hidden="1">{#N/A,#N/A,TRUE,"Tar-Ass";#N/A,#N/A,TRUE,"Tar-Ass LBO";#N/A,#N/A,TRUE,"LBO Ret";#N/A,#N/A,TRUE,"Tar-BS LBO";#N/A,#N/A,TRUE,"Tar-IS LBO";#N/A,#N/A,TRUE,"Tar-CF LBO";#N/A,#N/A,TRUE,"Tar-Debt LBO";#N/A,#N/A,TRUE,"Tar-Int LBO";#N/A,#N/A,TRUE,"Tar-Taxes LBO";#N/A,#N/A,TRUE,"Tar-Val LBO"}</definedName>
    <definedName name="wrn.shamrock" hidden="1">{#N/A,#N/A,TRUE,"Tar-Ass";#N/A,#N/A,TRUE,"Tar-Ass LBO";#N/A,#N/A,TRUE,"LBO Ret";#N/A,#N/A,TRUE,"Tar-BS LBO";#N/A,#N/A,TRUE,"Tar-IS LBO";#N/A,#N/A,TRUE,"Tar-CF LBO";#N/A,#N/A,TRUE,"Tar-Debt LBO";#N/A,#N/A,TRUE,"Tar-Int LBO";#N/A,#N/A,TRUE,"Tar-Taxes LBO";#N/A,#N/A,TRUE,"Tar-Val LBO"}</definedName>
    <definedName name="wrn.Shareholders._.and._.Employees." localSheetId="73" hidden="1">{#N/A,#N/A,FALSE,"Share the Wealth";#N/A,#N/A,FALSE,"Shareholders vs Employees";#N/A,#N/A,FALSE,"Share vs Emp Summary"}</definedName>
    <definedName name="wrn.Shareholders._.and._.Employees." hidden="1">{#N/A,#N/A,FALSE,"Share the Wealth";#N/A,#N/A,FALSE,"Shareholders vs Employees";#N/A,#N/A,FALSE,"Share vs Emp Summary"}</definedName>
    <definedName name="wrn.Shareholders._.and._.Employees._1" localSheetId="73" hidden="1">{#N/A,#N/A,FALSE,"Share the Wealth";#N/A,#N/A,FALSE,"Shareholders vs Employees";#N/A,#N/A,FALSE,"Share vs Emp Summary"}</definedName>
    <definedName name="wrn.Shareholders._.and._.Employees._1" hidden="1">{#N/A,#N/A,FALSE,"Share the Wealth";#N/A,#N/A,FALSE,"Shareholders vs Employees";#N/A,#N/A,FALSE,"Share vs Emp Summary"}</definedName>
    <definedName name="wrn.SHEET." localSheetId="73" hidden="1">{#N/A,#N/A,FALSE,"a"}</definedName>
    <definedName name="wrn.SHEET." hidden="1">{#N/A,#N/A,FALSE,"a"}</definedName>
    <definedName name="wrn.SHORT." localSheetId="73" hidden="1">{"CREDIT STATISTICS",#N/A,FALSE,"STATS";"CF_AND_IS",#N/A,FALSE,"PLAN";"BALSHEET",#N/A,FALSE,"BALANCE SHEET"}</definedName>
    <definedName name="wrn.SHORT." hidden="1">{"CREDIT STATISTICS",#N/A,FALSE,"STATS";"CF_AND_IS",#N/A,FALSE,"PLAN";"BALSHEET",#N/A,FALSE,"BALANCE SHEET"}</definedName>
    <definedName name="wrn.Short._.Report." localSheetId="73" hidden="1">{#N/A,#N/A,TRUE,"Cover";#N/A,#N/A,TRUE,"Header (eu)";#N/A,#N/A,TRUE,"Region Charts";#N/A,#N/A,TRUE,"T&amp;O By Region";#N/A,#N/A,TRUE,"AD Report"}</definedName>
    <definedName name="wrn.Short._.Report." hidden="1">{#N/A,#N/A,TRUE,"Cover";#N/A,#N/A,TRUE,"Header (eu)";#N/A,#N/A,TRUE,"Region Charts";#N/A,#N/A,TRUE,"T&amp;O By Region";#N/A,#N/A,TRUE,"AD Report"}</definedName>
    <definedName name="wrn.Shorten._.Version." localSheetId="73" hidden="1">{#N/A,#N/A,FALSE,"changes";#N/A,#N/A,FALSE,"Assumptions";"view1",#N/A,FALSE,"BE Analysis";"view2",#N/A,FALSE,"BE Analysis";#N/A,#N/A,FALSE,"DCF Calculation - Scenario 1";"Dollar",#N/A,FALSE,"Consolidated - Scenario 1";"CS",#N/A,FALSE,"Consolidated - Scenario 1"}</definedName>
    <definedName name="wrn.Shorten._.Version." hidden="1">{#N/A,#N/A,FALSE,"changes";#N/A,#N/A,FALSE,"Assumptions";"view1",#N/A,FALSE,"BE Analysis";"view2",#N/A,FALSE,"BE Analysis";#N/A,#N/A,FALSE,"DCF Calculation - Scenario 1";"Dollar",#N/A,FALSE,"Consolidated - Scenario 1";"CS",#N/A,FALSE,"Consolidated - Scenario 1"}</definedName>
    <definedName name="wrn.Side._.by._.Side." localSheetId="73" hidden="1">{"Side 99",#N/A,FALSE,"S&amp;U Side by Side"}</definedName>
    <definedName name="wrn.Side._.by._.Side." hidden="1">{"Side 99",#N/A,FALSE,"S&amp;U Side by Side"}</definedName>
    <definedName name="wrn.Sierra." localSheetId="73" hidden="1">{#N/A,#N/A,FALSE,"OXHP"}</definedName>
    <definedName name="wrn.Sierra." hidden="1">{#N/A,#N/A,FALSE,"OXHP"}</definedName>
    <definedName name="wrn.SIG._.DIVERSOS." localSheetId="73" hidden="1">{"REAIS",#N/A,FALSE,"COMP FAT";"INDICES PREÇOS",#N/A,FALSE,"INDIC.PREÇOS";"DOLARES",#N/A,FALSE,"COMP FAT";"COBRANÇA",#N/A,FALSE,"COBRANÇA";"FAT FILIAL",#N/A,FALSE,"Fatur.Filial"}</definedName>
    <definedName name="wrn.SIG._.DIVERSOS." hidden="1">{"REAIS",#N/A,FALSE,"COMP FAT";"INDICES PREÇOS",#N/A,FALSE,"INDIC.PREÇOS";"DOLARES",#N/A,FALSE,"COMP FAT";"COBRANÇA",#N/A,FALSE,"COBRANÇA";"FAT FILIAL",#N/A,FALSE,"Fatur.Filial"}</definedName>
    <definedName name="wrn.SIGFILT." localSheetId="73" hidden="1">{"EVAS CLIE NUM CLIEN",#N/A,FALSE,"Básico";"Evasao de clientes unid inf",#N/A,FALSE,"Básico";"FATUNIDINF",#N/A,FALSE,"Básico";"Ind Evas Cli un inf",#N/A,FALSE,"Básico";"IND EVAS CLIENTES",#N/A,FALSE,"Básico";"IND INF N UTIL",#N/A,FALSE,"Básico";"Num Clientes 1995",#N/A,FALSE,"Básico";"Num Clientes 1996",#N/A,FALSE,"Básico";"Num Clientes 94",#N/A,FALSE,"Básico";"SALDOINF",#N/A,FALSE,"Básico"}</definedName>
    <definedName name="wrn.SIGFILT." hidden="1">{"EVAS CLIE NUM CLIEN",#N/A,FALSE,"Básico";"Evasao de clientes unid inf",#N/A,FALSE,"Básico";"FATUNIDINF",#N/A,FALSE,"Básico";"Ind Evas Cli un inf",#N/A,FALSE,"Básico";"IND EVAS CLIENTES",#N/A,FALSE,"Básico";"IND INF N UTIL",#N/A,FALSE,"Básico";"Num Clientes 1995",#N/A,FALSE,"Básico";"Num Clientes 1996",#N/A,FALSE,"Básico";"Num Clientes 94",#N/A,FALSE,"Básico";"SALDOINF",#N/A,FALSE,"Básico"}</definedName>
    <definedName name="wrn.SINGPROD." localSheetId="7" hidden="1">{"singcurrent1",#N/A,FALSE,"SING MARG";"SINGCURRENT2",#N/A,FALSE,"SING MARG";"SINGCONSTANT",#N/A,FALSE,"SING MARG"}</definedName>
    <definedName name="wrn.SINGPROD." localSheetId="6" hidden="1">{"singcurrent1",#N/A,FALSE,"SING MARG";"SINGCURRENT2",#N/A,FALSE,"SING MARG";"SINGCONSTANT",#N/A,FALSE,"SING MARG"}</definedName>
    <definedName name="wrn.SINGPROD." localSheetId="27" hidden="1">{"singcurrent1",#N/A,FALSE,"SING MARG";"SINGCURRENT2",#N/A,FALSE,"SING MARG";"SINGCONSTANT",#N/A,FALSE,"SING MARG"}</definedName>
    <definedName name="wrn.SINGPROD." localSheetId="25" hidden="1">{"singcurrent1",#N/A,FALSE,"SING MARG";"SINGCURRENT2",#N/A,FALSE,"SING MARG";"SINGCONSTANT",#N/A,FALSE,"SING MARG"}</definedName>
    <definedName name="wrn.SINGPROD." localSheetId="73" hidden="1">{"singcurrent1",#N/A,FALSE,"SING MARG";"SINGCURRENT2",#N/A,FALSE,"SING MARG";"SINGCONSTANT",#N/A,FALSE,"SING MARG"}</definedName>
    <definedName name="wrn.SINGPROD." localSheetId="69" hidden="1">{"singcurrent1",#N/A,FALSE,"SING MARG";"SINGCURRENT2",#N/A,FALSE,"SING MARG";"SINGCONSTANT",#N/A,FALSE,"SING MARG"}</definedName>
    <definedName name="wrn.SINGPROD." localSheetId="64" hidden="1">{"singcurrent1",#N/A,FALSE,"SING MARG";"SINGCURRENT2",#N/A,FALSE,"SING MARG";"SINGCONSTANT",#N/A,FALSE,"SING MARG"}</definedName>
    <definedName name="wrn.SINGPROD." localSheetId="5" hidden="1">{"singcurrent1",#N/A,FALSE,"SING MARG";"SINGCURRENT2",#N/A,FALSE,"SING MARG";"SINGCONSTANT",#N/A,FALSE,"SING MARG"}</definedName>
    <definedName name="wrn.SINGPROD." localSheetId="1" hidden="1">{"singcurrent1",#N/A,FALSE,"SING MARG";"SINGCURRENT2",#N/A,FALSE,"SING MARG";"SINGCONSTANT",#N/A,FALSE,"SING MARG"}</definedName>
    <definedName name="wrn.SINGPROD." hidden="1">{"singcurrent1",#N/A,FALSE,"SING MARG";"SINGCURRENT2",#N/A,FALSE,"SING MARG";"SINGCONSTANT",#N/A,FALSE,"SING MARG"}</definedName>
    <definedName name="wrn.Site._.Report." localSheetId="73"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te._.Report." hidden="1">{"Site",#N/A,FALSE,"Net Inventory Turns";"Site",#N/A,FALSE,"LInearity";"Site",#N/A,FALSE,"On Time Delivery";"Site",#N/A,FALSE,"Fill Rate";"Site",#N/A,FALSE,"Days Past Due";"Site",#N/A,FALSE,"COPQ";"Site",#N/A,FALSE,"Customer Returns";"Site",#N/A,FALSE,"LWCAIR";"Site",#N/A,FALSE,"TCIR";"Site",#N/A,FALSE,"TDU";"Site",#N/A,FALSE,"Supplier Defects";"Site",#N/A,FALSE,"Supplier Delivery";"Site",#N/A,FALSE,"OEC";"Site",#N/A,FALSE,"MM"}</definedName>
    <definedName name="wrn.Six._.Page." localSheetId="73" hidden="1">{"Income",#N/A,FALSE,"Earnings";"Critical Measures",#N/A,FALSE,"Earnings";"Balance",#N/A,FALSE,"Balance";"Cash Flow",#N/A,FALSE,"Balance";"Market",#N/A,FALSE,"Market";"Returns",#N/A,FALSE,"Returns"}</definedName>
    <definedName name="wrn.Six._.Page." hidden="1">{"Income",#N/A,FALSE,"Earnings";"Critical Measures",#N/A,FALSE,"Earnings";"Balance",#N/A,FALSE,"Balance";"Cash Flow",#N/A,FALSE,"Balance";"Market",#N/A,FALSE,"Market";"Returns",#N/A,FALSE,"Returns"}</definedName>
    <definedName name="wrn.SKSCS1." localSheetId="73" hidden="1">{#N/A,#N/A,FALSE,"Antony Financials";#N/A,#N/A,FALSE,"Cowboy Financials";#N/A,#N/A,FALSE,"Combined";#N/A,#N/A,FALSE,"Valuematrix";#N/A,#N/A,FALSE,"DCFAntony";#N/A,#N/A,FALSE,"DCFCowboy";#N/A,#N/A,FALSE,"DCFCombined"}</definedName>
    <definedName name="wrn.SKSCS1." hidden="1">{#N/A,#N/A,FALSE,"Antony Financials";#N/A,#N/A,FALSE,"Cowboy Financials";#N/A,#N/A,FALSE,"Combined";#N/A,#N/A,FALSE,"Valuematrix";#N/A,#N/A,FALSE,"DCFAntony";#N/A,#N/A,FALSE,"DCFCowboy";#N/A,#N/A,FALSE,"DCFCombined"}</definedName>
    <definedName name="wrn.SPD._.WKLY._.STAFF._.CHARTS." localSheetId="73" hidden="1">{#N/A,#N/A,FALSE,"Cover Sheet";#N/A,#N/A,FALSE,"Key Indicators";#N/A,#N/A,FALSE,"Orders Summary";#N/A,#N/A,FALSE,"ORDERS TREND GRAPH";#N/A,#N/A,FALSE,"Revenue Summary";#N/A,#N/A,FALSE,"REVENUE TREND GRAPH";#N/A,#N/A,FALSE,"Revenue Actions";#N/A,#N/A,FALSE,"BACKLOG ANALYSIS";#N/A,#N/A,FALSE,"Keys to Success"}</definedName>
    <definedName name="wrn.SPD._.WKLY._.STAFF._.CHARTS." hidden="1">{#N/A,#N/A,FALSE,"Cover Sheet";#N/A,#N/A,FALSE,"Key Indicators";#N/A,#N/A,FALSE,"Orders Summary";#N/A,#N/A,FALSE,"ORDERS TREND GRAPH";#N/A,#N/A,FALSE,"Revenue Summary";#N/A,#N/A,FALSE,"REVENUE TREND GRAPH";#N/A,#N/A,FALSE,"Revenue Actions";#N/A,#N/A,FALSE,"BACKLOG ANALYSIS";#N/A,#N/A,FALSE,"Keys to Success"}</definedName>
    <definedName name="wrn.sspall." localSheetId="73" hidden="1">{"sspcash",#N/A,FALSE,"EWSINCX";"sspinc",#N/A,FALSE,"EWSINCX";"ssptax",#N/A,FALSE,"EWSINCX";"ssppub",#N/A,FALSE,"EWSINCX";"sspperchgetc",#N/A,FALSE,"EWSINCX";"sspevan",#N/A,FALSE,"EWSINCX";"sspbroad",#N/A,FALSE,"EWSINCX";"sspbroadcont",#N/A,FALSE,"EWSINCX";"sspcable",#N/A,FALSE,"EWSINCX";"sspent",#N/A,FALSE,"EWSINCX"}</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ffing." localSheetId="73" hidden="1">{#N/A,#N/A,FALSE,"Assessment";#N/A,#N/A,FALSE,"Staffing";#N/A,#N/A,FALSE,"Hires";#N/A,#N/A,FALSE,"Assumptions"}</definedName>
    <definedName name="wrn.Staffing." hidden="1">{#N/A,#N/A,FALSE,"Assessment";#N/A,#N/A,FALSE,"Staffing";#N/A,#N/A,FALSE,"Hires";#N/A,#N/A,FALSE,"Assumptions"}</definedName>
    <definedName name="wrn.Staffing1" localSheetId="73" hidden="1">{#N/A,#N/A,FALSE,"Assessment";#N/A,#N/A,FALSE,"Staffing";#N/A,#N/A,FALSE,"Hires";#N/A,#N/A,FALSE,"Assumptions"}</definedName>
    <definedName name="wrn.Staffing1" hidden="1">{#N/A,#N/A,FALSE,"Assessment";#N/A,#N/A,FALSE,"Staffing";#N/A,#N/A,FALSE,"Hires";#N/A,#N/A,FALSE,"Assumptions"}</definedName>
    <definedName name="wrn.STAMPA_BD." localSheetId="73" hidden="1">{#N/A,#N/A,FALSE,"TOTAL";#N/A,#N/A,FALSE,"FND";#N/A,#N/A,FALSE,"FSD";#N/A,#N/A,FALSE,"OND";#N/A,#N/A,FALSE,"WTD";#N/A,#N/A,FALSE,"MND";#N/A,#N/A,FALSE,"MSD";#N/A,#N/A,FALSE,"MPD";#N/A,#N/A,FALSE,"ISD";#N/A,#N/A,FALSE,"ESD";#N/A,#N/A,FALSE,"OTH";#N/A,#N/A,FALSE,"PSD";#N/A,#N/A,FALSE,"ELIM";#N/A,#N/A,FALSE,"CHART_YTD";#N/A,#N/A,FALSE,"CHART_MONTH"}</definedName>
    <definedName name="wrn.STAMPA_BD." hidden="1">{#N/A,#N/A,FALSE,"TOTAL";#N/A,#N/A,FALSE,"FND";#N/A,#N/A,FALSE,"FSD";#N/A,#N/A,FALSE,"OND";#N/A,#N/A,FALSE,"WTD";#N/A,#N/A,FALSE,"MND";#N/A,#N/A,FALSE,"MSD";#N/A,#N/A,FALSE,"MPD";#N/A,#N/A,FALSE,"ISD";#N/A,#N/A,FALSE,"ESD";#N/A,#N/A,FALSE,"OTH";#N/A,#N/A,FALSE,"PSD";#N/A,#N/A,FALSE,"ELIM";#N/A,#N/A,FALSE,"CHART_YTD";#N/A,#N/A,FALSE,"CHART_MONTH"}</definedName>
    <definedName name="wrn.stand_alone." localSheetId="73" hidden="1">{#N/A,#N/A,FALSE,"CBE";#N/A,#N/A,FALSE,"SWK"}</definedName>
    <definedName name="wrn.stand_alone." hidden="1">{#N/A,#N/A,FALSE,"CBE";#N/A,#N/A,FALSE,"SWK"}</definedName>
    <definedName name="wrn.STAND_ALONE_BOTH." localSheetId="73" hidden="1">{"FCB_ALL",#N/A,FALSE,"FCB";"GREY_ALL",#N/A,FALSE,"GREY"}</definedName>
    <definedName name="wrn.STAND_ALONE_BOTH." hidden="1">{"FCB_ALL",#N/A,FALSE,"FCB";"GREY_ALL",#N/A,FALSE,"GREY"}</definedName>
    <definedName name="wrn.Stand_alone_both._dcf" localSheetId="73" hidden="1">{"FCB_ALL",#N/A,FALSE,"FCB";"GREY_ALL",#N/A,FALSE,"GREY"}</definedName>
    <definedName name="wrn.Stand_alone_both._dcf" hidden="1">{"FCB_ALL",#N/A,FALSE,"FCB";"GREY_ALL",#N/A,FALSE,"GREY"}</definedName>
    <definedName name="wrn.standard." localSheetId="73" hidden="1">{#N/A,#N/A,FALSE,"Title";#N/A,#N/A,FALSE,"EMA";#N/A,#N/A,FALSE,"Components";#N/A,#N/A,FALSE,"Walgreens";#N/A,#N/A,FALSE,"KMart";#N/A,#N/A,FALSE,"CVR Title";#N/A,#N/A,FALSE,"MVIC";#N/A,#N/A,FALSE,"EM Trend";#N/A,#N/A,FALSE,"Econ Aud Charts";#N/A,#N/A,FALSE,"AppxTitle ";#N/A,#N/A,FALSE,"Shaw";#N/A,#N/A,FALSE,"PEERS";#N/A,#N/A,FALSE,"WALGR";#N/A,#N/A,FALSE,"Decomp Chart"}</definedName>
    <definedName name="wrn.standard." hidden="1">{#N/A,#N/A,FALSE,"Title";#N/A,#N/A,FALSE,"EMA";#N/A,#N/A,FALSE,"Components";#N/A,#N/A,FALSE,"Walgreens";#N/A,#N/A,FALSE,"KMart";#N/A,#N/A,FALSE,"CVR Title";#N/A,#N/A,FALSE,"MVIC";#N/A,#N/A,FALSE,"EM Trend";#N/A,#N/A,FALSE,"Econ Aud Charts";#N/A,#N/A,FALSE,"AppxTitle ";#N/A,#N/A,FALSE,"Shaw";#N/A,#N/A,FALSE,"PEERS";#N/A,#N/A,FALSE,"WALGR";#N/A,#N/A,FALSE,"Decomp Chart"}</definedName>
    <definedName name="wrn.Standard._.Exhibit." localSheetId="73" hidden="1">{"Historic Balance Sheet",#N/A,FALSE,"HBAL";"Historic Income",#N/A,FALSE,"HINC";"Historic Cash Flow",#N/A,FALSE,"HCFLOW";"Common Size Balance Sheet",#N/A,FALSE,"CSHBAL";"Common Size Income Statement",#N/A,FALSE,"CSHINC";"Ratios",#N/A,FALSE,"RATIOS"}</definedName>
    <definedName name="wrn.Standard._.Exhibit." hidden="1">{"Historic Balance Sheet",#N/A,FALSE,"HBAL";"Historic Income",#N/A,FALSE,"HINC";"Historic Cash Flow",#N/A,FALSE,"HCFLOW";"Common Size Balance Sheet",#N/A,FALSE,"CSHBAL";"Common Size Income Statement",#N/A,FALSE,"CSHINC";"Ratios",#N/A,FALSE,"RATIOS"}</definedName>
    <definedName name="wrn.Standard._.Reports." localSheetId="7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Flagler" localSheetId="73" hidden="1">{#N/A,#N/A,FALSE,"Title";#N/A,#N/A,FALSE,"EMA";#N/A,#N/A,FALSE,"Components";#N/A,#N/A,FALSE,"Walgreens";#N/A,#N/A,FALSE,"KMart";#N/A,#N/A,FALSE,"CVR Title";#N/A,#N/A,FALSE,"MVIC";#N/A,#N/A,FALSE,"EM Trend";#N/A,#N/A,FALSE,"Econ Aud Charts";#N/A,#N/A,FALSE,"AppxTitle ";#N/A,#N/A,FALSE,"Shaw";#N/A,#N/A,FALSE,"PEERS";#N/A,#N/A,FALSE,"WALGR";#N/A,#N/A,FALSE,"Decomp Chart"}</definedName>
    <definedName name="wrn.standard.Flagler" hidden="1">{#N/A,#N/A,FALSE,"Title";#N/A,#N/A,FALSE,"EMA";#N/A,#N/A,FALSE,"Components";#N/A,#N/A,FALSE,"Walgreens";#N/A,#N/A,FALSE,"KMart";#N/A,#N/A,FALSE,"CVR Title";#N/A,#N/A,FALSE,"MVIC";#N/A,#N/A,FALSE,"EM Trend";#N/A,#N/A,FALSE,"Econ Aud Charts";#N/A,#N/A,FALSE,"AppxTitle ";#N/A,#N/A,FALSE,"Shaw";#N/A,#N/A,FALSE,"PEERS";#N/A,#N/A,FALSE,"WALGR";#N/A,#N/A,FALSE,"Decomp Chart"}</definedName>
    <definedName name="wrn.Statement._.of._.Cash._.Flows._.Fiscal._.Years." localSheetId="73" hidden="1">{"Jan thru June 1998",#N/A,FALSE,"SCF";"fiscal 1999",#N/A,FALSE,"SCF";"fiscal 2000",#N/A,FALSE,"SCF"}</definedName>
    <definedName name="wrn.Statement._.of._.Cash._.Flows._.Fiscal._.Years." hidden="1">{"Jan thru June 1998",#N/A,FALSE,"SCF";"fiscal 1999",#N/A,FALSE,"SCF";"fiscal 2000",#N/A,FALSE,"SCF"}</definedName>
    <definedName name="wrn.Statement._.Review." localSheetId="73"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s." localSheetId="73"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73" hidden="1">{"Assumptions",#N/A,FALSE,"Chicago";"Cash",#N/A,FALSE,"Chicago";"Income",#N/A,FALSE,"Chicago";"Balance",#N/A,FALSE,"Chicago"}</definedName>
    <definedName name="wrn.Statements._1" hidden="1">{"Assumptions",#N/A,FALSE,"Chicago";"Cash",#N/A,FALSE,"Chicago";"Income",#N/A,FALSE,"Chicago";"Balance",#N/A,FALSE,"Chicago"}</definedName>
    <definedName name="wrn.STATISTICAL." localSheetId="73" hidden="1">{"STATISTICALSOLA",#N/A,FALSE,"STAT SOLA";"STATISTICALARG",#N/A,FALSE,"STAT Arg";"STATISTICALURU",#N/A,FALSE,"STAT URU"}</definedName>
    <definedName name="wrn.STATISTICAL." hidden="1">{"STATISTICALSOLA",#N/A,FALSE,"STAT SOLA";"STATISTICALARG",#N/A,FALSE,"STAT Arg";"STATISTICALURU",#N/A,FALSE,"STAT URU"}</definedName>
    <definedName name="wrn.step_el." localSheetId="73" hidden="1">{"stepel",#N/A,FALSE,"AHFSTEP"}</definedName>
    <definedName name="wrn.step_el." hidden="1">{"stepel",#N/A,FALSE,"AHFSTEP"}</definedName>
    <definedName name="wrn.STETSON." localSheetId="73"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ETSON." hidden="1">{"Page1",#N/A,FALSE,"ASSUMPTIONS";"Page2",#N/A,FALSE,"MER-CODE";"page3",#N/A,FALSE,"MER-ALONE";"page4",#N/A,FALSE,"MER-COMB";"page5",#N/A,FALSE,"exec dtl";"page6",#N/A,FALSE,"count";#N/A,#N/A,FALSE,"MergerSum";"page6",#N/A,FALSE,"MergerSum";"page7",#N/A,FALSE,"benfts escaltn";"page8",#N/A,FALSE,"ben_load";"page9",#N/A,FALSE,"Labor Inputs";"page10",#N/A,FALSE,"Reduction Comparison";"page11",#N/A,FALSE,"Cypress labor";"page12",#N/A,FALSE,"ROCKET labor";"page13",#N/A,FALSE,"EXEC";"page14",#N/A,FALSE,"LEG";"page15",#N/A,FALSE,"XREL";"page16",#N/A,FALSE,"FIN";"page17",#N/A,FALSE,"HR";"page18",#N/A,FALSE,"IR";"page19",#N/A,FALSE,"A&amp;S";"page20",#N/A,FALSE,"RET";"page21",#N/A,FALSE,"CUS";"page22",#N/A,FALSE,"PRO";"page23",#N/A,FALSE,"TRANS";"page24",#N/A,FALSE,"DIST";"page25",#N/A,FALSE,"EST";"page26",#N/A,FALSE,"COAL";"page27",#N/A,FALSE,"OIL &amp; GAS";"page28",#N/A,FALSE,"GAS SUPPLY";"page29",#N/A,FALSE,"NUC";"page30",#N/A,FALSE,"NONREG"}</definedName>
    <definedName name="wrn.Stmlks." localSheetId="7" hidden="1">{#N/A,#N/A,TRUE,"Sheet1";#N/A,#N/A,TRUE,"Sheet2 (2)"}</definedName>
    <definedName name="wrn.Stmlks." localSheetId="6" hidden="1">{#N/A,#N/A,TRUE,"Sheet1";#N/A,#N/A,TRUE,"Sheet2 (2)"}</definedName>
    <definedName name="wrn.Stmlks." localSheetId="27" hidden="1">{#N/A,#N/A,TRUE,"Sheet1";#N/A,#N/A,TRUE,"Sheet2 (2)"}</definedName>
    <definedName name="wrn.Stmlks." localSheetId="25" hidden="1">{#N/A,#N/A,TRUE,"Sheet1";#N/A,#N/A,TRUE,"Sheet2 (2)"}</definedName>
    <definedName name="wrn.Stmlks." localSheetId="73" hidden="1">{#N/A,#N/A,TRUE,"Sheet1";#N/A,#N/A,TRUE,"Sheet2 (2)"}</definedName>
    <definedName name="wrn.Stmlks." localSheetId="69" hidden="1">{#N/A,#N/A,TRUE,"Sheet1";#N/A,#N/A,TRUE,"Sheet2 (2)"}</definedName>
    <definedName name="wrn.Stmlks." localSheetId="64" hidden="1">{#N/A,#N/A,TRUE,"Sheet1";#N/A,#N/A,TRUE,"Sheet2 (2)"}</definedName>
    <definedName name="wrn.Stmlks." localSheetId="5" hidden="1">{#N/A,#N/A,TRUE,"Sheet1";#N/A,#N/A,TRUE,"Sheet2 (2)"}</definedName>
    <definedName name="wrn.Stmlks." localSheetId="1" hidden="1">{#N/A,#N/A,TRUE,"Sheet1";#N/A,#N/A,TRUE,"Sheet2 (2)"}</definedName>
    <definedName name="wrn.Stmlks." hidden="1">{#N/A,#N/A,TRUE,"Sheet1";#N/A,#N/A,TRUE,"Sheet2 (2)"}</definedName>
    <definedName name="wrn.STMT._.OF._.CASH._.FLOWS." localSheetId="73" hidden="1">{"STMT OF CASH FLOWS",#N/A,FALSE,"Cash Flows Indirect"}</definedName>
    <definedName name="wrn.STMT._.OF._.CASH._.FLOWS." hidden="1">{"STMT OF CASH FLOWS",#N/A,FALSE,"Cash Flows Indirect"}</definedName>
    <definedName name="wrn.Stores_InvCost." localSheetId="73" hidden="1">{#N/A,#N/A,FALSE,"Stores";#N/A,#N/A,FALSE,"InvCost"}</definedName>
    <definedName name="wrn.Stores_InvCost." hidden="1">{#N/A,#N/A,FALSE,"Stores";#N/A,#N/A,FALSE,"InvCost"}</definedName>
    <definedName name="wrn.Strengths._.Weaknesses." localSheetId="73" hidden="1">{#N/A,#N/A,FALSE,"Strengths &amp; Weaknesses"}</definedName>
    <definedName name="wrn.Strengths._.Weaknesses." hidden="1">{#N/A,#N/A,FALSE,"Strengths &amp; Weaknesses"}</definedName>
    <definedName name="wrn.subs." localSheetId="73" hidden="1">{#N/A,#N/A,FALSE,"Comp - War";#N/A,#N/A,FALSE,"Comp - War"}</definedName>
    <definedName name="wrn.subs." hidden="1">{#N/A,#N/A,FALSE,"Comp - War";#N/A,#N/A,FALSE,"Comp - War"}</definedName>
    <definedName name="wrn.sum" localSheetId="73" hidden="1">{"Sum WW A",#N/A,FALSE,"FY95SLS";"Sum WW B",#N/A,FALSE,"FY95SLS";"Sum US A",#N/A,FALSE,"FY95SLS";"Sum US B",#N/A,FALSE,"FY95SLS";"Sum US Bocg",#N/A,FALSE,"FY95SLS";"Sum Can A",#N/A,FALSE,"FY95SLS";"Sum Can B",#N/A,FALSE,"FY95SLS";"Sum Europe",#N/A,FALSE,"FY95SLS";"Sum Row",#N/A,FALSE,"FY95SLS"}</definedName>
    <definedName name="wrn.sum" hidden="1">{"Sum WW A",#N/A,FALSE,"FY95SLS";"Sum WW B",#N/A,FALSE,"FY95SLS";"Sum US A",#N/A,FALSE,"FY95SLS";"Sum US B",#N/A,FALSE,"FY95SLS";"Sum US Bocg",#N/A,FALSE,"FY95SLS";"Sum Can A",#N/A,FALSE,"FY95SLS";"Sum Can B",#N/A,FALSE,"FY95SLS";"Sum Europe",#N/A,FALSE,"FY95SLS";"Sum Row",#N/A,FALSE,"FY95SLS"}</definedName>
    <definedName name="wrn.sum." localSheetId="73" hidden="1">{"Opsys",#N/A,FALSE,"NPV_OPsys";"NT",#N/A,FALSE,"NPV_NT";"DevP",#N/A,FALSE,"NPV_DevPdt";"Office",#N/A,FALSE,"NPV_Office"}</definedName>
    <definedName name="wrn.sum." hidden="1">{"Opsys",#N/A,FALSE,"NPV_OPsys";"NT",#N/A,FALSE,"NPV_NT";"DevP",#N/A,FALSE,"NPV_DevPdt";"Office",#N/A,FALSE,"NPV_Office"}</definedName>
    <definedName name="wrn.sum2" localSheetId="73" hidden="1">{"Sum WW A",#N/A,FALSE,"FY95SLS";"Sum WW B",#N/A,FALSE,"FY95SLS";"Sum US A",#N/A,FALSE,"FY95SLS";"Sum US B",#N/A,FALSE,"FY95SLS";"Sum US Bocg",#N/A,FALSE,"FY95SLS";"Sum Can A",#N/A,FALSE,"FY95SLS";"Sum Can B",#N/A,FALSE,"FY95SLS";"Sum Europe",#N/A,FALSE,"FY95SLS";"Sum Row",#N/A,FALSE,"FY95SLS"}</definedName>
    <definedName name="wrn.sum2" hidden="1">{"Sum WW A",#N/A,FALSE,"FY95SLS";"Sum WW B",#N/A,FALSE,"FY95SLS";"Sum US A",#N/A,FALSE,"FY95SLS";"Sum US B",#N/A,FALSE,"FY95SLS";"Sum US Bocg",#N/A,FALSE,"FY95SLS";"Sum Can A",#N/A,FALSE,"FY95SLS";"Sum Can B",#N/A,FALSE,"FY95SLS";"Sum Europe",#N/A,FALSE,"FY95SLS";"Sum Row",#N/A,FALSE,"FY95SLS"}</definedName>
    <definedName name="wrn.SUMARY._.EXT." localSheetId="73" hidden="1">{"SUMEXT",#N/A,TRUE,"DESD#11"}</definedName>
    <definedName name="wrn.SUMARY._.EXT." hidden="1">{"SUMEXT",#N/A,TRUE,"DESD#11"}</definedName>
    <definedName name="wrn.SUMARY._.INT." localSheetId="73" hidden="1">{"SUMINT",#N/A,TRUE,"DESD#11"}</definedName>
    <definedName name="wrn.SUMARY._.INT." hidden="1">{"SUMINT",#N/A,TRUE,"DESD#11"}</definedName>
    <definedName name="wrn.summaries." localSheetId="7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localSheetId="73" hidden="1">{"Sum WW A",#N/A,FALSE,"FY95SLS";"Sum WW B",#N/A,FALSE,"FY95SLS";"Sum US A",#N/A,FALSE,"FY95SLS";"Sum US B",#N/A,FALSE,"FY95SLS";"Sum US Bocg",#N/A,FALSE,"FY95SLS";"Sum Can A",#N/A,FALSE,"FY95SLS";"Sum Can B",#N/A,FALSE,"FY95SLS";"Sum Europe",#N/A,FALSE,"FY95SLS";"Sum Row",#N/A,FALSE,"FY95SLS"}</definedName>
    <definedName name="wrn.summary" hidden="1">{"Sum WW A",#N/A,FALSE,"FY95SLS";"Sum WW B",#N/A,FALSE,"FY95SLS";"Sum US A",#N/A,FALSE,"FY95SLS";"Sum US B",#N/A,FALSE,"FY95SLS";"Sum US Bocg",#N/A,FALSE,"FY95SLS";"Sum Can A",#N/A,FALSE,"FY95SLS";"Sum Can B",#N/A,FALSE,"FY95SLS";"Sum Europe",#N/A,FALSE,"FY95SLS";"Sum Row",#N/A,FALSE,"FY95SLS"}</definedName>
    <definedName name="wrn.Summary." localSheetId="73" hidden="1">{"Sum1",#N/A,FALSE,"Reserve Report";"Sum2",#N/A,FALSE,"Reserve Report";"Sum3",#N/A,FALSE,"Reserve Report";"Sum4",#N/A,FALSE,"Reserve Report"}</definedName>
    <definedName name="wrn.Summary." hidden="1">{"Sum1",#N/A,FALSE,"Reserve Report";"Sum2",#N/A,FALSE,"Reserve Report";"Sum3",#N/A,FALSE,"Reserve Report";"Sum4",#N/A,FALSE,"Reserve Report"}</definedName>
    <definedName name="wrn.summary.." localSheetId="73" hidden="1">{#N/A,#N/A,TRUE,"KEY DATA";#N/A,#N/A,TRUE,"KEY DATA Base Case";#N/A,#N/A,TRUE,"JULY";#N/A,#N/A,TRUE,"AUG";#N/A,#N/A,TRUE,"SEPT";#N/A,#N/A,TRUE,"3Q"}</definedName>
    <definedName name="wrn.summary.." hidden="1">{#N/A,#N/A,TRUE,"KEY DATA";#N/A,#N/A,TRUE,"KEY DATA Base Case";#N/A,#N/A,TRUE,"JULY";#N/A,#N/A,TRUE,"AUG";#N/A,#N/A,TRUE,"SEPT";#N/A,#N/A,TRUE,"3Q"}</definedName>
    <definedName name="wrn.Summary._.Presentation." localSheetId="73" hidden="1">{#N/A,#N/A,FALSE,"Financial Statements";#N/A,#N/A,FALSE,"MM FA &amp; Multiples";#N/A,#N/A,FALSE,"Preliminary Valuation";#N/A,#N/A,FALSE,"WACC"}</definedName>
    <definedName name="wrn.Summary._.Presentation." hidden="1">{#N/A,#N/A,FALSE,"Financial Statements";#N/A,#N/A,FALSE,"MM FA &amp; Multiples";#N/A,#N/A,FALSE,"Preliminary Valuation";#N/A,#N/A,FALSE,"WACC"}</definedName>
    <definedName name="wrn.Summary._.Report." localSheetId="73"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Report." hidden="1">{#N/A,#N/A,FALSE,"Cover";"Summary",#N/A,FALSE,"Net Inventory Turns";"Summary",#N/A,FALSE,"LInearity";"Summary",#N/A,FALSE,"On Time Delivery";"Summary",#N/A,FALSE,"Fill Rate";"Summary",#N/A,FALSE,"Days Past Due";"Summary",#N/A,FALSE,"COPQ";"Summary",#N/A,FALSE,"Customer Returns";"Summary",#N/A,FALSE,"LWCAIR";"Summary",#N/A,FALSE,"TCIR";"Summary",#N/A,FALSE,"TDU";"Summary",#N/A,FALSE,"Supplier Defects";"Summary",#N/A,FALSE,"Supplier Delivery";"Summary",#N/A,FALSE,"OEC";"Summary",#N/A,FALSE,"MM"}</definedName>
    <definedName name="wrn.Summary._.Schedule." localSheetId="73" hidden="1">{#N/A,#N/A,FALSE,"Smry1";#N/A,#N/A,FALSE,"Smry2";#N/A,#N/A,FALSE,"Finance Cash Flow"}</definedName>
    <definedName name="wrn.Summary._.Schedule." hidden="1">{#N/A,#N/A,FALSE,"Smry1";#N/A,#N/A,FALSE,"Smry2";#N/A,#N/A,FALSE,"Finance Cash Flow"}</definedName>
    <definedName name="wrn.summary._.schedules." localSheetId="73" hidden="1">{"summary1",#N/A,FALSE,"Summary of Values";"summary2",#N/A,FALSE,"Summary of Values"}</definedName>
    <definedName name="wrn.summary._.schedules." hidden="1">{"summary1",#N/A,FALSE,"Summary of Values";"summary2",#N/A,FALSE,"Summary of Values"}</definedName>
    <definedName name="wrn.summary._1" localSheetId="73" hidden="1">{"summary",#N/A,FALSE,"Valuation Analysis"}</definedName>
    <definedName name="wrn.summary._1" hidden="1">{"summary",#N/A,FALSE,"Valuation Analysis"}</definedName>
    <definedName name="wrn.summary._2" localSheetId="73" hidden="1">{"summary",#N/A,FALSE,"Valuation Analysis"}</definedName>
    <definedName name="wrn.summary._2" hidden="1">{"summary",#N/A,FALSE,"Valuation Analysis"}</definedName>
    <definedName name="wrn.SummaryPgs." localSheetId="73" hidden="1">{#N/A,#N/A,FALSE,"CreditStat";#N/A,#N/A,FALSE,"SPbrkup";#N/A,#N/A,FALSE,"MerSPsyn";#N/A,#N/A,FALSE,"MerSPwKCsyn";#N/A,#N/A,FALSE,"MerSPwKCsyn (2)";#N/A,#N/A,FALSE,"CreditStat (2)"}</definedName>
    <definedName name="wrn.SummaryPgs." hidden="1">{#N/A,#N/A,FALSE,"CreditStat";#N/A,#N/A,FALSE,"SPbrkup";#N/A,#N/A,FALSE,"MerSPsyn";#N/A,#N/A,FALSE,"MerSPwKCsyn";#N/A,#N/A,FALSE,"MerSPwKCsyn (2)";#N/A,#N/A,FALSE,"CreditStat (2)"}</definedName>
    <definedName name="wrn.SUMNPV." localSheetId="73" hidden="1">{"Sumnpv",#N/A,FALSE,"List"}</definedName>
    <definedName name="wrn.SUMNPV." hidden="1">{"Sumnpv",#N/A,FALSE,"List"}</definedName>
    <definedName name="wrn.SUPP." localSheetId="7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Supplemental_Reports." localSheetId="73" hidden="1">{#N/A,#N/A,FALSE,"Report Data";#N/A,#N/A,FALSE,"COMP POOL";#N/A,#N/A,FALSE,"COMP POOL NB95";#N/A,#N/A,FALSE,"COMP POOL NB94"}</definedName>
    <definedName name="wrn.Supplemental_Reports." hidden="1">{#N/A,#N/A,FALSE,"Report Data";#N/A,#N/A,FALSE,"COMP POOL";#N/A,#N/A,FALSE,"COMP POOL NB95";#N/A,#N/A,FALSE,"COMP POOL NB94"}</definedName>
    <definedName name="wrn.SUPPLIES._.ALL._.SCHEDULES." localSheetId="73" hidden="1">{"BUDGET ASSUMPTIONS",#N/A,FALSE,"SUPPLIES 97";"MAJOR EXPENDITURES",#N/A,FALSE,"SUPPLIES 97";"SCH100 SUPPLIES",#N/A,FALSE,"SUPPLIES 97"}</definedName>
    <definedName name="wrn.SUPPLIES._.ALL._.SCHEDULES." hidden="1">{"BUDGET ASSUMPTIONS",#N/A,FALSE,"SUPPLIES 97";"MAJOR EXPENDITURES",#N/A,FALSE,"SUPPLIES 97";"SCH100 SUPPLIES",#N/A,FALSE,"SUPPLIES 97"}</definedName>
    <definedName name="wrn.Supporting._.Schedules." localSheetId="73" hidden="1">{#N/A,#N/A,TRUE,"ACC RENT";#N/A,#N/A,TRUE,"ACCT REC";#N/A,#N/A,TRUE,"RET EARN";#N/A,#N/A,TRUE,"PPE";#N/A,#N/A,TRUE,"TAXES PAY";#N/A,#N/A,TRUE,"WORK CAP";#N/A,#N/A,TRUE,"CASH FLOW";#N/A,#N/A,TRUE,"SERIES A LOAN"}</definedName>
    <definedName name="wrn.Supporting._.Schedules." hidden="1">{#N/A,#N/A,TRUE,"ACC RENT";#N/A,#N/A,TRUE,"ACCT REC";#N/A,#N/A,TRUE,"RET EARN";#N/A,#N/A,TRUE,"PPE";#N/A,#N/A,TRUE,"TAXES PAY";#N/A,#N/A,TRUE,"WORK CAP";#N/A,#N/A,TRUE,"CASH FLOW";#N/A,#N/A,TRUE,"SERIES A LOAN"}</definedName>
    <definedName name="wrn.Sykes." localSheetId="73"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Sykes." hidden="1">{"rockwell2",#N/A,FALSE,"Rockwell";"trw2",#N/A,FALSE,"TRW";"texas2",#N/A,FALSE,"Texas Inst.";"loral2",#N/A,FALSE,"Loral";"nothrop2",#N/A,FALSE,"Northrop";"boeing2",#N/A,FALSE,"Boeing";"raytheon2",#N/A,FALSE,"Raytheon";"hughesbuy",#N/A,FALSE,"Hughes (2)";"huhes2",#N/A,FALSE,"Hughes";"trw2",#N/A,FALSE,"Orbital";"trw2",#N/A,FALSE,"General Dynamics";"trw2",#N/A,FALSE,"ITT";"boeingbuy2",#N/A,FALSE,"BoeingBuy";"trw2",#N/A,FALSE,"Litton";"trw2",#N/A,FALSE,"Westinghouse"}</definedName>
    <definedName name="wrn.t_cash." localSheetId="73" hidden="1">{"cash_tes",#N/A,FALSE,"dec95cr.xls"}</definedName>
    <definedName name="wrn.t_cash." hidden="1">{"cash_tes",#N/A,FALSE,"dec95cr.xls"}</definedName>
    <definedName name="wrn.tableeurlpg." localSheetId="7" hidden="1">{"eurlpg1",#N/A,FALSE,"europe LPG";"eurlpg2",#N/A,FALSE,"europe LPG"}</definedName>
    <definedName name="wrn.tableeurlpg." localSheetId="6" hidden="1">{"eurlpg1",#N/A,FALSE,"europe LPG";"eurlpg2",#N/A,FALSE,"europe LPG"}</definedName>
    <definedName name="wrn.tableeurlpg." localSheetId="27" hidden="1">{"eurlpg1",#N/A,FALSE,"europe LPG";"eurlpg2",#N/A,FALSE,"europe LPG"}</definedName>
    <definedName name="wrn.tableeurlpg." localSheetId="25" hidden="1">{"eurlpg1",#N/A,FALSE,"europe LPG";"eurlpg2",#N/A,FALSE,"europe LPG"}</definedName>
    <definedName name="wrn.tableeurlpg." localSheetId="73" hidden="1">{"eurlpg1",#N/A,FALSE,"europe LPG";"eurlpg2",#N/A,FALSE,"europe LPG"}</definedName>
    <definedName name="wrn.tableeurlpg." localSheetId="69" hidden="1">{"eurlpg1",#N/A,FALSE,"europe LPG";"eurlpg2",#N/A,FALSE,"europe LPG"}</definedName>
    <definedName name="wrn.tableeurlpg." localSheetId="64" hidden="1">{"eurlpg1",#N/A,FALSE,"europe LPG";"eurlpg2",#N/A,FALSE,"europe LPG"}</definedName>
    <definedName name="wrn.tableeurlpg." localSheetId="5" hidden="1">{"eurlpg1",#N/A,FALSE,"europe LPG";"eurlpg2",#N/A,FALSE,"europe LPG"}</definedName>
    <definedName name="wrn.tableeurlpg." localSheetId="1" hidden="1">{"eurlpg1",#N/A,FALSE,"europe LPG";"eurlpg2",#N/A,FALSE,"europe LPG"}</definedName>
    <definedName name="wrn.tableeurlpg." hidden="1">{"eurlpg1",#N/A,FALSE,"europe LPG";"eurlpg2",#N/A,FALSE,"europe LPG"}</definedName>
    <definedName name="wrn.tablejap." localSheetId="7" hidden="1">{"japcurrent1",#N/A,FALSE,"JAPAN PRODUCTS";"japcurrent2",#N/A,FALSE,"JAPAN PRODUCTS"}</definedName>
    <definedName name="wrn.tablejap." localSheetId="6" hidden="1">{"japcurrent1",#N/A,FALSE,"JAPAN PRODUCTS";"japcurrent2",#N/A,FALSE,"JAPAN PRODUCTS"}</definedName>
    <definedName name="wrn.tablejap." localSheetId="27" hidden="1">{"japcurrent1",#N/A,FALSE,"JAPAN PRODUCTS";"japcurrent2",#N/A,FALSE,"JAPAN PRODUCTS"}</definedName>
    <definedName name="wrn.tablejap." localSheetId="25" hidden="1">{"japcurrent1",#N/A,FALSE,"JAPAN PRODUCTS";"japcurrent2",#N/A,FALSE,"JAPAN PRODUCTS"}</definedName>
    <definedName name="wrn.tablejap." localSheetId="73" hidden="1">{"japcurrent1",#N/A,FALSE,"JAPAN PRODUCTS";"japcurrent2",#N/A,FALSE,"JAPAN PRODUCTS"}</definedName>
    <definedName name="wrn.tablejap." localSheetId="69" hidden="1">{"japcurrent1",#N/A,FALSE,"JAPAN PRODUCTS";"japcurrent2",#N/A,FALSE,"JAPAN PRODUCTS"}</definedName>
    <definedName name="wrn.tablejap." localSheetId="64" hidden="1">{"japcurrent1",#N/A,FALSE,"JAPAN PRODUCTS";"japcurrent2",#N/A,FALSE,"JAPAN PRODUCTS"}</definedName>
    <definedName name="wrn.tablejap." localSheetId="5" hidden="1">{"japcurrent1",#N/A,FALSE,"JAPAN PRODUCTS";"japcurrent2",#N/A,FALSE,"JAPAN PRODUCTS"}</definedName>
    <definedName name="wrn.tablejap." localSheetId="1" hidden="1">{"japcurrent1",#N/A,FALSE,"JAPAN PRODUCTS";"japcurrent2",#N/A,FALSE,"JAPAN PRODUCTS"}</definedName>
    <definedName name="wrn.tablejap." hidden="1">{"japcurrent1",#N/A,FALSE,"JAPAN PRODUCTS";"japcurrent2",#N/A,FALSE,"JAPAN PRODUCTS"}</definedName>
    <definedName name="wrn.tablejaplpg." localSheetId="7" hidden="1">{"japlpg1",#N/A,FALSE,"JAPAN LPG ";"japllpg2",#N/A,FALSE,"JAPAN LPG "}</definedName>
    <definedName name="wrn.tablejaplpg." localSheetId="6" hidden="1">{"japlpg1",#N/A,FALSE,"JAPAN LPG ";"japllpg2",#N/A,FALSE,"JAPAN LPG "}</definedName>
    <definedName name="wrn.tablejaplpg." localSheetId="27" hidden="1">{"japlpg1",#N/A,FALSE,"JAPAN LPG ";"japllpg2",#N/A,FALSE,"JAPAN LPG "}</definedName>
    <definedName name="wrn.tablejaplpg." localSheetId="25" hidden="1">{"japlpg1",#N/A,FALSE,"JAPAN LPG ";"japllpg2",#N/A,FALSE,"JAPAN LPG "}</definedName>
    <definedName name="wrn.tablejaplpg." localSheetId="73" hidden="1">{"japlpg1",#N/A,FALSE,"JAPAN LPG ";"japllpg2",#N/A,FALSE,"JAPAN LPG "}</definedName>
    <definedName name="wrn.tablejaplpg." localSheetId="69" hidden="1">{"japlpg1",#N/A,FALSE,"JAPAN LPG ";"japllpg2",#N/A,FALSE,"JAPAN LPG "}</definedName>
    <definedName name="wrn.tablejaplpg." localSheetId="64" hidden="1">{"japlpg1",#N/A,FALSE,"JAPAN LPG ";"japllpg2",#N/A,FALSE,"JAPAN LPG "}</definedName>
    <definedName name="wrn.tablejaplpg." localSheetId="5" hidden="1">{"japlpg1",#N/A,FALSE,"JAPAN LPG ";"japllpg2",#N/A,FALSE,"JAPAN LPG "}</definedName>
    <definedName name="wrn.tablejaplpg." localSheetId="1" hidden="1">{"japlpg1",#N/A,FALSE,"JAPAN LPG ";"japllpg2",#N/A,FALSE,"JAPAN LPG "}</definedName>
    <definedName name="wrn.tablejaplpg." hidden="1">{"japlpg1",#N/A,FALSE,"JAPAN LPG ";"japllpg2",#N/A,FALSE,"JAPAN LPG "}</definedName>
    <definedName name="wrn.tablemeastlpg." localSheetId="7" hidden="1">{"midlpg1",#N/A,FALSE,"MIDEAST LPG";"midlpg2",#N/A,FALSE,"MIDEAST LPG"}</definedName>
    <definedName name="wrn.tablemeastlpg." localSheetId="6" hidden="1">{"midlpg1",#N/A,FALSE,"MIDEAST LPG";"midlpg2",#N/A,FALSE,"MIDEAST LPG"}</definedName>
    <definedName name="wrn.tablemeastlpg." localSheetId="27" hidden="1">{"midlpg1",#N/A,FALSE,"MIDEAST LPG";"midlpg2",#N/A,FALSE,"MIDEAST LPG"}</definedName>
    <definedName name="wrn.tablemeastlpg." localSheetId="25" hidden="1">{"midlpg1",#N/A,FALSE,"MIDEAST LPG";"midlpg2",#N/A,FALSE,"MIDEAST LPG"}</definedName>
    <definedName name="wrn.tablemeastlpg." localSheetId="73" hidden="1">{"midlpg1",#N/A,FALSE,"MIDEAST LPG";"midlpg2",#N/A,FALSE,"MIDEAST LPG"}</definedName>
    <definedName name="wrn.tablemeastlpg." localSheetId="69" hidden="1">{"midlpg1",#N/A,FALSE,"MIDEAST LPG";"midlpg2",#N/A,FALSE,"MIDEAST LPG"}</definedName>
    <definedName name="wrn.tablemeastlpg." localSheetId="64" hidden="1">{"midlpg1",#N/A,FALSE,"MIDEAST LPG";"midlpg2",#N/A,FALSE,"MIDEAST LPG"}</definedName>
    <definedName name="wrn.tablemeastlpg." localSheetId="5" hidden="1">{"midlpg1",#N/A,FALSE,"MIDEAST LPG";"midlpg2",#N/A,FALSE,"MIDEAST LPG"}</definedName>
    <definedName name="wrn.tablemeastlpg." localSheetId="1" hidden="1">{"midlpg1",#N/A,FALSE,"MIDEAST LPG";"midlpg2",#N/A,FALSE,"MIDEAST LPG"}</definedName>
    <definedName name="wrn.tablemeastlpg." hidden="1">{"midlpg1",#N/A,FALSE,"MIDEAST LPG";"midlpg2",#N/A,FALSE,"MIDEAST LPG"}</definedName>
    <definedName name="wrn.TABLEMED." localSheetId="7" hidden="1">{"medcurrent1",#N/A,FALSE,"MED MARGINS";"medcurrent2",#N/A,FALSE,"MED MARGINS";"medconstant",#N/A,FALSE,"MED MARGINS"}</definedName>
    <definedName name="wrn.TABLEMED." localSheetId="6" hidden="1">{"medcurrent1",#N/A,FALSE,"MED MARGINS";"medcurrent2",#N/A,FALSE,"MED MARGINS";"medconstant",#N/A,FALSE,"MED MARGINS"}</definedName>
    <definedName name="wrn.TABLEMED." localSheetId="27" hidden="1">{"medcurrent1",#N/A,FALSE,"MED MARGINS";"medcurrent2",#N/A,FALSE,"MED MARGINS";"medconstant",#N/A,FALSE,"MED MARGINS"}</definedName>
    <definedName name="wrn.TABLEMED." localSheetId="25" hidden="1">{"medcurrent1",#N/A,FALSE,"MED MARGINS";"medcurrent2",#N/A,FALSE,"MED MARGINS";"medconstant",#N/A,FALSE,"MED MARGINS"}</definedName>
    <definedName name="wrn.TABLEMED." localSheetId="73" hidden="1">{"medcurrent1",#N/A,FALSE,"MED MARGINS";"medcurrent2",#N/A,FALSE,"MED MARGINS";"medconstant",#N/A,FALSE,"MED MARGINS"}</definedName>
    <definedName name="wrn.TABLEMED." localSheetId="69" hidden="1">{"medcurrent1",#N/A,FALSE,"MED MARGINS";"medcurrent2",#N/A,FALSE,"MED MARGINS";"medconstant",#N/A,FALSE,"MED MARGINS"}</definedName>
    <definedName name="wrn.TABLEMED." localSheetId="64" hidden="1">{"medcurrent1",#N/A,FALSE,"MED MARGINS";"medcurrent2",#N/A,FALSE,"MED MARGINS";"medconstant",#N/A,FALSE,"MED MARGINS"}</definedName>
    <definedName name="wrn.TABLEMED." localSheetId="5" hidden="1">{"medcurrent1",#N/A,FALSE,"MED MARGINS";"medcurrent2",#N/A,FALSE,"MED MARGINS";"medconstant",#N/A,FALSE,"MED MARGINS"}</definedName>
    <definedName name="wrn.TABLEMED." localSheetId="1" hidden="1">{"medcurrent1",#N/A,FALSE,"MED MARGINS";"medcurrent2",#N/A,FALSE,"MED MARGINS";"medconstant",#N/A,FALSE,"MED MARGINS"}</definedName>
    <definedName name="wrn.TABLEMED." hidden="1">{"medcurrent1",#N/A,FALSE,"MED MARGINS";"medcurrent2",#N/A,FALSE,"MED MARGINS";"medconstant",#N/A,FALSE,"MED MARGINS"}</definedName>
    <definedName name="wrn.tablemideast." localSheetId="7" hidden="1">{"midcurrent1",#N/A,FALSE,"ARAB GULF PRODUCTS";"midcurrent2",#N/A,FALSE,"ARAB GULF PRODUCTS"}</definedName>
    <definedName name="wrn.tablemideast." localSheetId="6" hidden="1">{"midcurrent1",#N/A,FALSE,"ARAB GULF PRODUCTS";"midcurrent2",#N/A,FALSE,"ARAB GULF PRODUCTS"}</definedName>
    <definedName name="wrn.tablemideast." localSheetId="27" hidden="1">{"midcurrent1",#N/A,FALSE,"ARAB GULF PRODUCTS";"midcurrent2",#N/A,FALSE,"ARAB GULF PRODUCTS"}</definedName>
    <definedName name="wrn.tablemideast." localSheetId="25" hidden="1">{"midcurrent1",#N/A,FALSE,"ARAB GULF PRODUCTS";"midcurrent2",#N/A,FALSE,"ARAB GULF PRODUCTS"}</definedName>
    <definedName name="wrn.tablemideast." localSheetId="73" hidden="1">{"midcurrent1",#N/A,FALSE,"ARAB GULF PRODUCTS";"midcurrent2",#N/A,FALSE,"ARAB GULF PRODUCTS"}</definedName>
    <definedName name="wrn.tablemideast." localSheetId="69" hidden="1">{"midcurrent1",#N/A,FALSE,"ARAB GULF PRODUCTS";"midcurrent2",#N/A,FALSE,"ARAB GULF PRODUCTS"}</definedName>
    <definedName name="wrn.tablemideast." localSheetId="64" hidden="1">{"midcurrent1",#N/A,FALSE,"ARAB GULF PRODUCTS";"midcurrent2",#N/A,FALSE,"ARAB GULF PRODUCTS"}</definedName>
    <definedName name="wrn.tablemideast." localSheetId="5" hidden="1">{"midcurrent1",#N/A,FALSE,"ARAB GULF PRODUCTS";"midcurrent2",#N/A,FALSE,"ARAB GULF PRODUCTS"}</definedName>
    <definedName name="wrn.tablemideast." localSheetId="1" hidden="1">{"midcurrent1",#N/A,FALSE,"ARAB GULF PRODUCTS";"midcurrent2",#N/A,FALSE,"ARAB GULF PRODUCTS"}</definedName>
    <definedName name="wrn.tablemideast." hidden="1">{"midcurrent1",#N/A,FALSE,"ARAB GULF PRODUCTS";"midcurrent2",#N/A,FALSE,"ARAB GULF PRODUCTS"}</definedName>
    <definedName name="wrn.tablengl." localSheetId="7" hidden="1">{"ngl1",#N/A,FALSE,"u.s. NGL";"ngl2",#N/A,FALSE,"u.s. NGL"}</definedName>
    <definedName name="wrn.tablengl." localSheetId="6" hidden="1">{"ngl1",#N/A,FALSE,"u.s. NGL";"ngl2",#N/A,FALSE,"u.s. NGL"}</definedName>
    <definedName name="wrn.tablengl." localSheetId="27" hidden="1">{"ngl1",#N/A,FALSE,"u.s. NGL";"ngl2",#N/A,FALSE,"u.s. NGL"}</definedName>
    <definedName name="wrn.tablengl." localSheetId="25" hidden="1">{"ngl1",#N/A,FALSE,"u.s. NGL";"ngl2",#N/A,FALSE,"u.s. NGL"}</definedName>
    <definedName name="wrn.tablengl." localSheetId="73" hidden="1">{"ngl1",#N/A,FALSE,"u.s. NGL";"ngl2",#N/A,FALSE,"u.s. NGL"}</definedName>
    <definedName name="wrn.tablengl." localSheetId="69" hidden="1">{"ngl1",#N/A,FALSE,"u.s. NGL";"ngl2",#N/A,FALSE,"u.s. NGL"}</definedName>
    <definedName name="wrn.tablengl." localSheetId="64" hidden="1">{"ngl1",#N/A,FALSE,"u.s. NGL";"ngl2",#N/A,FALSE,"u.s. NGL"}</definedName>
    <definedName name="wrn.tablengl." localSheetId="5" hidden="1">{"ngl1",#N/A,FALSE,"u.s. NGL";"ngl2",#N/A,FALSE,"u.s. NGL"}</definedName>
    <definedName name="wrn.tablengl." localSheetId="1" hidden="1">{"ngl1",#N/A,FALSE,"u.s. NGL";"ngl2",#N/A,FALSE,"u.s. NGL"}</definedName>
    <definedName name="wrn.tablengl." hidden="1">{"ngl1",#N/A,FALSE,"u.s. NGL";"ngl2",#N/A,FALSE,"u.s. NGL"}</definedName>
    <definedName name="wrn.TABLENWE." localSheetId="7" hidden="1">{"nwecurrent1",#N/A,FALSE,"NWE MARGINS";"nwecurrent2",#N/A,FALSE,"NWE MARGINS";"nweconstant",#N/A,FALSE,"NWE MARGINS"}</definedName>
    <definedName name="wrn.TABLENWE." localSheetId="6" hidden="1">{"nwecurrent1",#N/A,FALSE,"NWE MARGINS";"nwecurrent2",#N/A,FALSE,"NWE MARGINS";"nweconstant",#N/A,FALSE,"NWE MARGINS"}</definedName>
    <definedName name="wrn.TABLENWE." localSheetId="27" hidden="1">{"nwecurrent1",#N/A,FALSE,"NWE MARGINS";"nwecurrent2",#N/A,FALSE,"NWE MARGINS";"nweconstant",#N/A,FALSE,"NWE MARGINS"}</definedName>
    <definedName name="wrn.TABLENWE." localSheetId="25" hidden="1">{"nwecurrent1",#N/A,FALSE,"NWE MARGINS";"nwecurrent2",#N/A,FALSE,"NWE MARGINS";"nweconstant",#N/A,FALSE,"NWE MARGINS"}</definedName>
    <definedName name="wrn.TABLENWE." localSheetId="73" hidden="1">{"nwecurrent1",#N/A,FALSE,"NWE MARGINS";"nwecurrent2",#N/A,FALSE,"NWE MARGINS";"nweconstant",#N/A,FALSE,"NWE MARGINS"}</definedName>
    <definedName name="wrn.TABLENWE." localSheetId="69" hidden="1">{"nwecurrent1",#N/A,FALSE,"NWE MARGINS";"nwecurrent2",#N/A,FALSE,"NWE MARGINS";"nweconstant",#N/A,FALSE,"NWE MARGINS"}</definedName>
    <definedName name="wrn.TABLENWE." localSheetId="64" hidden="1">{"nwecurrent1",#N/A,FALSE,"NWE MARGINS";"nwecurrent2",#N/A,FALSE,"NWE MARGINS";"nweconstant",#N/A,FALSE,"NWE MARGINS"}</definedName>
    <definedName name="wrn.TABLENWE." localSheetId="5" hidden="1">{"nwecurrent1",#N/A,FALSE,"NWE MARGINS";"nwecurrent2",#N/A,FALSE,"NWE MARGINS";"nweconstant",#N/A,FALSE,"NWE MARGINS"}</definedName>
    <definedName name="wrn.TABLENWE." localSheetId="1" hidden="1">{"nwecurrent1",#N/A,FALSE,"NWE MARGINS";"nwecurrent2",#N/A,FALSE,"NWE MARGINS";"nweconstant",#N/A,FALSE,"NWE MARGINS"}</definedName>
    <definedName name="wrn.TABLENWE." hidden="1">{"nwecurrent1",#N/A,FALSE,"NWE MARGINS";"nwecurrent2",#N/A,FALSE,"NWE MARGINS";"nweconstant",#N/A,FALSE,"NWE MARGINS"}</definedName>
    <definedName name="wrn.tableprod." localSheetId="7" hidden="1">{"current1",#N/A,FALSE,"US PRODUCTS";"current2",#N/A,FALSE,"US PRODUCTS";"constant",#N/A,FALSE,"US PRODUCTS"}</definedName>
    <definedName name="wrn.tableprod." localSheetId="6" hidden="1">{"current1",#N/A,FALSE,"US PRODUCTS";"current2",#N/A,FALSE,"US PRODUCTS";"constant",#N/A,FALSE,"US PRODUCTS"}</definedName>
    <definedName name="wrn.tableprod." localSheetId="27" hidden="1">{"current1",#N/A,FALSE,"US PRODUCTS";"current2",#N/A,FALSE,"US PRODUCTS";"constant",#N/A,FALSE,"US PRODUCTS"}</definedName>
    <definedName name="wrn.tableprod." localSheetId="25" hidden="1">{"current1",#N/A,FALSE,"US PRODUCTS";"current2",#N/A,FALSE,"US PRODUCTS";"constant",#N/A,FALSE,"US PRODUCTS"}</definedName>
    <definedName name="wrn.tableprod." localSheetId="73" hidden="1">{"current1",#N/A,FALSE,"US PRODUCTS";"current2",#N/A,FALSE,"US PRODUCTS";"constant",#N/A,FALSE,"US PRODUCTS"}</definedName>
    <definedName name="wrn.tableprod." localSheetId="69" hidden="1">{"current1",#N/A,FALSE,"US PRODUCTS";"current2",#N/A,FALSE,"US PRODUCTS";"constant",#N/A,FALSE,"US PRODUCTS"}</definedName>
    <definedName name="wrn.tableprod." localSheetId="64" hidden="1">{"current1",#N/A,FALSE,"US PRODUCTS";"current2",#N/A,FALSE,"US PRODUCTS";"constant",#N/A,FALSE,"US PRODUCTS"}</definedName>
    <definedName name="wrn.tableprod." localSheetId="5" hidden="1">{"current1",#N/A,FALSE,"US PRODUCTS";"current2",#N/A,FALSE,"US PRODUCTS";"constant",#N/A,FALSE,"US PRODUCTS"}</definedName>
    <definedName name="wrn.tableprod." localSheetId="1" hidden="1">{"current1",#N/A,FALSE,"US PRODUCTS";"current2",#N/A,FALSE,"US PRODUCTS";"constant",#N/A,FALSE,"US PRODUCTS"}</definedName>
    <definedName name="wrn.tableprod." hidden="1">{"current1",#N/A,FALSE,"US PRODUCTS";"current2",#N/A,FALSE,"US PRODUCTS";"constant",#N/A,FALSE,"US PRODUCTS"}</definedName>
    <definedName name="wrn.Target." localSheetId="73"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localSheetId="73"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LBO." localSheetId="73" hidden="1">{#N/A,#N/A,TRUE,"Tar-Ass";#N/A,#N/A,TRUE,"Tar-Ass LBO";#N/A,#N/A,TRUE,"LBO Ret";#N/A,#N/A,TRUE,"Tar-BS LBO";#N/A,#N/A,TRUE,"Tar-IS LBO";#N/A,#N/A,TRUE,"Tar-CF LBO";#N/A,#N/A,TRUE,"Tar-Debt LBO";#N/A,#N/A,TRUE,"Tar-Int LBO";#N/A,#N/A,TRUE,"Tar-Taxes LBO";#N/A,#N/A,TRUE,"Tar-Val LBO"}</definedName>
    <definedName name="wrn.TargetLBO." hidden="1">{#N/A,#N/A,TRUE,"Tar-Ass";#N/A,#N/A,TRUE,"Tar-Ass LBO";#N/A,#N/A,TRUE,"LBO Ret";#N/A,#N/A,TRUE,"Tar-BS LBO";#N/A,#N/A,TRUE,"Tar-IS LBO";#N/A,#N/A,TRUE,"Tar-CF LBO";#N/A,#N/A,TRUE,"Tar-Debt LBO";#N/A,#N/A,TRUE,"Tar-Int LBO";#N/A,#N/A,TRUE,"Tar-Taxes LBO";#N/A,#N/A,TRUE,"Tar-Val LBO"}</definedName>
    <definedName name="wrn.TargetState." localSheetId="73" hidden="1">{#N/A,#N/A,FALSE,"Tar-Ass";#N/A,#N/A,FALSE,"Tar-IS";#N/A,#N/A,FALSE,"Tar-BS";#N/A,#N/A,FALSE,"Tar-Adg BS";#N/A,#N/A,FALSE,"Tar-CF"}</definedName>
    <definedName name="wrn.TargetState." hidden="1">{#N/A,#N/A,FALSE,"Tar-Ass";#N/A,#N/A,FALSE,"Tar-IS";#N/A,#N/A,FALSE,"Tar-BS";#N/A,#N/A,FALSE,"Tar-Adg BS";#N/A,#N/A,FALSE,"Tar-CF"}</definedName>
    <definedName name="wrn.TargetVal." localSheetId="73" hidden="1">{#N/A,#N/A,TRUE,"Val - sum";#N/A,#N/A,TRUE,"Val - Sum1";#N/A,#N/A,TRUE,"Val - sum2";#N/A,#N/A,TRUE,"Val - Sum3";#N/A,#N/A,TRUE,"Tar-DCF";#N/A,#N/A,TRUE,"Tar-Val LBO";#N/A,#N/A,TRUE,"Tar-Mult Val"}</definedName>
    <definedName name="wrn.TargetVal." hidden="1">{#N/A,#N/A,TRUE,"Val - sum";#N/A,#N/A,TRUE,"Val - Sum1";#N/A,#N/A,TRUE,"Val - sum2";#N/A,#N/A,TRUE,"Val - Sum3";#N/A,#N/A,TRUE,"Tar-DCF";#N/A,#N/A,TRUE,"Tar-Val LBO";#N/A,#N/A,TRUE,"Tar-Mult Val"}</definedName>
    <definedName name="wrn.Tarifas." localSheetId="73" hidden="1">{"vista1",#N/A,FALSE,"Tarifas_Teoricas_May_97";"vista2",#N/A,FALSE,"Tarifas_Teoricas_May_97";"vista1",#N/A,FALSE,"Tarifas_Barra_May_97";"vista2",#N/A,FALSE,"Tarifas_Barra_May_97"}</definedName>
    <definedName name="wrn.Tarifas." hidden="1">{"vista1",#N/A,FALSE,"Tarifas_Teoricas_May_97";"vista2",#N/A,FALSE,"Tarifas_Teoricas_May_97";"vista1",#N/A,FALSE,"Tarifas_Barra_May_97";"vista2",#N/A,FALSE,"Tarifas_Barra_May_97"}</definedName>
    <definedName name="wrn.TAXES." localSheetId="73" hidden="1">{"Taxes",#N/A,FALSE,"Taxes"}</definedName>
    <definedName name="wrn.TAXES." hidden="1">{"Taxes",#N/A,FALSE,"Taxes"}</definedName>
    <definedName name="wrn.Taxes._.Title._.Insurance." localSheetId="73" hidden="1">{#N/A,#N/A,FALSE,"Taxes, Insurance, Title"}</definedName>
    <definedName name="wrn.Taxes._.Title._.Insurance." hidden="1">{#N/A,#N/A,FALSE,"Taxes, Insurance, Title"}</definedName>
    <definedName name="wrn.taxesv1" localSheetId="73" hidden="1">{"Taxes",#N/A,FALSE,"Taxes"}</definedName>
    <definedName name="wrn.taxesv1" hidden="1">{"Taxes",#N/A,FALSE,"Taxes"}</definedName>
    <definedName name="wrn.TB._.ALL._.ACCTS." localSheetId="73" hidden="1">{"BALANCE SHEET ACCOUNTS",#N/A,TRUE,"Working Trial Balance";"INCOME ACCOUNTS",#N/A,TRUE,"Working Trial Balance"}</definedName>
    <definedName name="wrn.TB._.ALL._.ACCTS." hidden="1">{"BALANCE SHEET ACCOUNTS",#N/A,TRUE,"Working Trial Balance";"INCOME ACCOUNTS",#N/A,TRUE,"Working Trial Balance"}</definedName>
    <definedName name="wrn.TB._.BALANCE._.SHEET." localSheetId="73" hidden="1">{"BALANCE SHEET ACCOUNTS",#N/A,FALSE,"Working Trial Balance"}</definedName>
    <definedName name="wrn.TB._.BALANCE._.SHEET." hidden="1">{"BALANCE SHEET ACCOUNTS",#N/A,FALSE,"Working Trial Balance"}</definedName>
    <definedName name="wrn.TB._.EXPLANATIONS." localSheetId="73" hidden="1">{"EXPLANATIONS",#N/A,FALSE,"Working Trial Balance"}</definedName>
    <definedName name="wrn.TB._.EXPLANATIONS." hidden="1">{"EXPLANATIONS",#N/A,FALSE,"Working Trial Balance"}</definedName>
    <definedName name="wrn.TB._.INCOME._.STMT." localSheetId="73" hidden="1">{"INCOME ACCOUNTS",#N/A,FALSE,"Working Trial Balance"}</definedName>
    <definedName name="wrn.TB._.INCOME._.STMT." hidden="1">{"INCOME ACCOUNTS",#N/A,FALSE,"Working Trial Balance"}</definedName>
    <definedName name="wrn.tcs2." localSheetId="73" hidden="1">{"tcs1",#N/A,FALSE,"Contra Patch"}</definedName>
    <definedName name="wrn.tcs2." hidden="1">{"tcs1",#N/A,FALSE,"Contra Patch"}</definedName>
    <definedName name="wrn.technology." localSheetId="73"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mplate." localSheetId="73"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mplate." hidden="1">{#N/A,#N/A,FALSE,"1_Executive Summary";#N/A,#N/A,FALSE,"2_Assumptions";#N/A,#N/A,FALSE,"3_Footnotes";#N/A,#N/A,FALSE,"4_Cash Flow";#N/A,#N/A,FALSE,"6_Residual - Marketing";#N/A,#N/A,FALSE,"7_Residual Matrix";#N/A,#N/A,FALSE,"8_Pricing Matrix";#N/A,#N/A,FALSE,"9_Value Matrix";#N/A,#N/A,FALSE,"10_Vacancy Detail";#N/A,#N/A,FALSE,"11_Basic Expiration"}</definedName>
    <definedName name="wrn.TERMINAL._.VALUE." localSheetId="73" hidden="1">{"terminal value",#N/A,FALSE,"TV_Payback"}</definedName>
    <definedName name="wrn.TERMINAL._.VALUE." hidden="1">{"terminal value",#N/A,FALSE,"TV_Payback"}</definedName>
    <definedName name="wrn.test." localSheetId="73" hidden="1">{"test2",#N/A,TRUE,"Prices"}</definedName>
    <definedName name="wrn.test." hidden="1">{"test2",#N/A,TRUE,"Prices"}</definedName>
    <definedName name="wrn.test._1" localSheetId="73" hidden="1">{"test2",#N/A,TRUE,"Prices"}</definedName>
    <definedName name="wrn.test._1" hidden="1">{"test2",#N/A,TRUE,"Prices"}</definedName>
    <definedName name="wrn.test._2" localSheetId="73" hidden="1">{"test2",#N/A,TRUE,"Prices"}</definedName>
    <definedName name="wrn.test._2" hidden="1">{"test2",#N/A,TRUE,"Prices"}</definedName>
    <definedName name="wrn.test._3" localSheetId="73" hidden="1">{"test2",#N/A,TRUE,"Prices"}</definedName>
    <definedName name="wrn.test._3" hidden="1">{"test2",#N/A,TRUE,"Prices"}</definedName>
    <definedName name="wrn.test._4" localSheetId="73" hidden="1">{"test2",#N/A,TRUE,"Prices"}</definedName>
    <definedName name="wrn.test._4" hidden="1">{"test2",#N/A,TRUE,"Prices"}</definedName>
    <definedName name="wrn.test._5" localSheetId="73" hidden="1">{"test2",#N/A,TRUE,"Prices"}</definedName>
    <definedName name="wrn.test._5" hidden="1">{"test2",#N/A,TRUE,"Prices"}</definedName>
    <definedName name="wrn.test.2" localSheetId="73" hidden="1">{#N/A,#N/A,FALSE,"Calculator"}</definedName>
    <definedName name="wrn.test.2"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4" localSheetId="73" hidden="1">{#N/A,#N/A,FALSE,"Calculator"}</definedName>
    <definedName name="wrn.test.2_4" hidden="1">{#N/A,#N/A,FALSE,"Calculator"}</definedName>
    <definedName name="wrn.test.2_5" localSheetId="73" hidden="1">{#N/A,#N/A,FALSE,"Calculator"}</definedName>
    <definedName name="wrn.test.2_5" hidden="1">{#N/A,#N/A,FALSE,"Calculator"}</definedName>
    <definedName name="wrn.test.2a" localSheetId="73" hidden="1">{#N/A,#N/A,FALSE,"Calculator"}</definedName>
    <definedName name="wrn.test.2a" hidden="1">{#N/A,#N/A,FALSE,"Calculator"}</definedName>
    <definedName name="wrn.test.2a_1" localSheetId="73" hidden="1">{#N/A,#N/A,FALSE,"Calculator"}</definedName>
    <definedName name="wrn.test.2a_1" hidden="1">{#N/A,#N/A,FALSE,"Calculator"}</definedName>
    <definedName name="wrn.test.2a_2" localSheetId="73" hidden="1">{#N/A,#N/A,FALSE,"Calculator"}</definedName>
    <definedName name="wrn.test.2a_2" hidden="1">{#N/A,#N/A,FALSE,"Calculator"}</definedName>
    <definedName name="wrn.test.2a_3" localSheetId="73" hidden="1">{#N/A,#N/A,FALSE,"Calculator"}</definedName>
    <definedName name="wrn.test.2a_3" hidden="1">{#N/A,#N/A,FALSE,"Calculator"}</definedName>
    <definedName name="wrn.test.2a_4" localSheetId="73" hidden="1">{#N/A,#N/A,FALSE,"Calculator"}</definedName>
    <definedName name="wrn.test.2a_4" hidden="1">{#N/A,#N/A,FALSE,"Calculator"}</definedName>
    <definedName name="wrn.test.2a_5" localSheetId="73" hidden="1">{#N/A,#N/A,FALSE,"Calculator"}</definedName>
    <definedName name="wrn.test.2a_5" hidden="1">{#N/A,#N/A,FALSE,"Calculator"}</definedName>
    <definedName name="wrn.Test.new" localSheetId="73" hidden="1">{"OperationsAssumptions",#N/A,FALSE,"Operations Assumptions"}</definedName>
    <definedName name="wrn.Test.new" hidden="1">{"OperationsAssumptions",#N/A,FALSE,"Operations Assumptions"}</definedName>
    <definedName name="wrn.test1" localSheetId="73" hidden="1">{#N/A,#N/A,FALSE,"Calculator"}</definedName>
    <definedName name="wrn.test1" hidden="1">{#N/A,#N/A,FALSE,"Calculator"}</definedName>
    <definedName name="wrn.test1." localSheetId="73" hidden="1">{#N/A,#N/A,FALSE,"Calculator"}</definedName>
    <definedName name="wrn.test1." hidden="1">{#N/A,#N/A,FALSE,"Calculator"}</definedName>
    <definedName name="wrn.test1._1" localSheetId="73" hidden="1">{#N/A,#N/A,FALSE,"Calculator"}</definedName>
    <definedName name="wrn.test1._1" hidden="1">{#N/A,#N/A,FALSE,"Calculator"}</definedName>
    <definedName name="wrn.test1._2" localSheetId="73" hidden="1">{#N/A,#N/A,FALSE,"Calculator"}</definedName>
    <definedName name="wrn.test1._2" hidden="1">{#N/A,#N/A,FALSE,"Calculator"}</definedName>
    <definedName name="wrn.test1._3" localSheetId="73" hidden="1">{#N/A,#N/A,FALSE,"Calculator"}</definedName>
    <definedName name="wrn.test1._3" hidden="1">{#N/A,#N/A,FALSE,"Calculator"}</definedName>
    <definedName name="wrn.test1._4" localSheetId="73" hidden="1">{#N/A,#N/A,FALSE,"Calculator"}</definedName>
    <definedName name="wrn.test1._4" hidden="1">{#N/A,#N/A,FALSE,"Calculator"}</definedName>
    <definedName name="wrn.test1._5" localSheetId="73" hidden="1">{#N/A,#N/A,FALSE,"Calculator"}</definedName>
    <definedName name="wrn.test1._5" hidden="1">{#N/A,#N/A,FALSE,"Calculator"}</definedName>
    <definedName name="wrn.test1_1" localSheetId="73" hidden="1">{#N/A,#N/A,FALSE,"Calculator"}</definedName>
    <definedName name="wrn.test1_1" hidden="1">{#N/A,#N/A,FALSE,"Calculator"}</definedName>
    <definedName name="wrn.test1_2" localSheetId="73" hidden="1">{#N/A,#N/A,FALSE,"Calculator"}</definedName>
    <definedName name="wrn.test1_2" hidden="1">{#N/A,#N/A,FALSE,"Calculator"}</definedName>
    <definedName name="wrn.test1_3" localSheetId="73" hidden="1">{#N/A,#N/A,FALSE,"Calculator"}</definedName>
    <definedName name="wrn.test1_3" hidden="1">{#N/A,#N/A,FALSE,"Calculator"}</definedName>
    <definedName name="wrn.test1_4" localSheetId="73" hidden="1">{#N/A,#N/A,FALSE,"Calculator"}</definedName>
    <definedName name="wrn.test1_4" hidden="1">{#N/A,#N/A,FALSE,"Calculator"}</definedName>
    <definedName name="wrn.test1_5" localSheetId="73" hidden="1">{#N/A,#N/A,FALSE,"Calculator"}</definedName>
    <definedName name="wrn.test1_5" hidden="1">{#N/A,#N/A,FALSE,"Calculator"}</definedName>
    <definedName name="wrn.test11" localSheetId="73" hidden="1">{#N/A,#N/A,FALSE,"Calculator"}</definedName>
    <definedName name="wrn.test11" hidden="1">{#N/A,#N/A,FALSE,"Calculator"}</definedName>
    <definedName name="wrn.test11." localSheetId="73" hidden="1">{#N/A,#N/A,FALSE,"Calculator"}</definedName>
    <definedName name="wrn.test11." hidden="1">{#N/A,#N/A,FALSE,"Calculator"}</definedName>
    <definedName name="wrn.test11._1" localSheetId="73" hidden="1">{#N/A,#N/A,FALSE,"Calculator"}</definedName>
    <definedName name="wrn.test11._1" hidden="1">{#N/A,#N/A,FALSE,"Calculator"}</definedName>
    <definedName name="wrn.test11._2" localSheetId="73" hidden="1">{#N/A,#N/A,FALSE,"Calculator"}</definedName>
    <definedName name="wrn.test11._2" hidden="1">{#N/A,#N/A,FALSE,"Calculator"}</definedName>
    <definedName name="wrn.test11._3" localSheetId="73" hidden="1">{#N/A,#N/A,FALSE,"Calculator"}</definedName>
    <definedName name="wrn.test11._3" hidden="1">{#N/A,#N/A,FALSE,"Calculator"}</definedName>
    <definedName name="wrn.test11._4" localSheetId="73" hidden="1">{#N/A,#N/A,FALSE,"Calculator"}</definedName>
    <definedName name="wrn.test11._4" hidden="1">{#N/A,#N/A,FALSE,"Calculator"}</definedName>
    <definedName name="wrn.test11._5" localSheetId="73" hidden="1">{#N/A,#N/A,FALSE,"Calculator"}</definedName>
    <definedName name="wrn.test11._5" hidden="1">{#N/A,#N/A,FALSE,"Calculator"}</definedName>
    <definedName name="wrn.test11_1" localSheetId="73" hidden="1">{#N/A,#N/A,FALSE,"Calculator"}</definedName>
    <definedName name="wrn.test11_1" hidden="1">{#N/A,#N/A,FALSE,"Calculator"}</definedName>
    <definedName name="wrn.test11_2" localSheetId="73" hidden="1">{#N/A,#N/A,FALSE,"Calculator"}</definedName>
    <definedName name="wrn.test11_2" hidden="1">{#N/A,#N/A,FALSE,"Calculator"}</definedName>
    <definedName name="wrn.test11_3" localSheetId="73" hidden="1">{#N/A,#N/A,FALSE,"Calculator"}</definedName>
    <definedName name="wrn.test11_3" hidden="1">{#N/A,#N/A,FALSE,"Calculator"}</definedName>
    <definedName name="wrn.test11_4" localSheetId="73" hidden="1">{#N/A,#N/A,FALSE,"Calculator"}</definedName>
    <definedName name="wrn.test11_4" hidden="1">{#N/A,#N/A,FALSE,"Calculator"}</definedName>
    <definedName name="wrn.test11_5" localSheetId="73" hidden="1">{#N/A,#N/A,FALSE,"Calculator"}</definedName>
    <definedName name="wrn.test11_5" hidden="1">{#N/A,#N/A,FALSE,"Calculator"}</definedName>
    <definedName name="wrn.test11a" localSheetId="73" hidden="1">{#N/A,#N/A,FALSE,"Calculator"}</definedName>
    <definedName name="wrn.test11a" hidden="1">{#N/A,#N/A,FALSE,"Calculator"}</definedName>
    <definedName name="wrn.test11a_1" localSheetId="73" hidden="1">{#N/A,#N/A,FALSE,"Calculator"}</definedName>
    <definedName name="wrn.test11a_1" hidden="1">{#N/A,#N/A,FALSE,"Calculator"}</definedName>
    <definedName name="wrn.test11a_2" localSheetId="73" hidden="1">{#N/A,#N/A,FALSE,"Calculator"}</definedName>
    <definedName name="wrn.test11a_2" hidden="1">{#N/A,#N/A,FALSE,"Calculator"}</definedName>
    <definedName name="wrn.test11a_3" localSheetId="73" hidden="1">{#N/A,#N/A,FALSE,"Calculator"}</definedName>
    <definedName name="wrn.test11a_3" hidden="1">{#N/A,#N/A,FALSE,"Calculator"}</definedName>
    <definedName name="wrn.test11a_4" localSheetId="73" hidden="1">{#N/A,#N/A,FALSE,"Calculator"}</definedName>
    <definedName name="wrn.test11a_4" hidden="1">{#N/A,#N/A,FALSE,"Calculator"}</definedName>
    <definedName name="wrn.test11a_5" localSheetId="73" hidden="1">{#N/A,#N/A,FALSE,"Calculator"}</definedName>
    <definedName name="wrn.test11a_5" hidden="1">{#N/A,#N/A,FALSE,"Calculator"}</definedName>
    <definedName name="wrn.test11aa." localSheetId="73" hidden="1">{#N/A,#N/A,FALSE,"Calculator"}</definedName>
    <definedName name="wrn.test11aa." hidden="1">{#N/A,#N/A,FALSE,"Calculator"}</definedName>
    <definedName name="wrn.test11aa._1" localSheetId="73" hidden="1">{#N/A,#N/A,FALSE,"Calculator"}</definedName>
    <definedName name="wrn.test11aa._1" hidden="1">{#N/A,#N/A,FALSE,"Calculator"}</definedName>
    <definedName name="wrn.test11aa._2" localSheetId="73" hidden="1">{#N/A,#N/A,FALSE,"Calculator"}</definedName>
    <definedName name="wrn.test11aa._2" hidden="1">{#N/A,#N/A,FALSE,"Calculator"}</definedName>
    <definedName name="wrn.test11aa._3" localSheetId="73" hidden="1">{#N/A,#N/A,FALSE,"Calculator"}</definedName>
    <definedName name="wrn.test11aa._3" hidden="1">{#N/A,#N/A,FALSE,"Calculator"}</definedName>
    <definedName name="wrn.test11aa._4" localSheetId="73" hidden="1">{#N/A,#N/A,FALSE,"Calculator"}</definedName>
    <definedName name="wrn.test11aa._4" hidden="1">{#N/A,#N/A,FALSE,"Calculator"}</definedName>
    <definedName name="wrn.test11aa._5" localSheetId="73" hidden="1">{#N/A,#N/A,FALSE,"Calculator"}</definedName>
    <definedName name="wrn.test11aa._5" hidden="1">{#N/A,#N/A,FALSE,"Calculator"}</definedName>
    <definedName name="wrn.test1a." localSheetId="73" hidden="1">{#N/A,#N/A,FALSE,"Calculator"}</definedName>
    <definedName name="wrn.test1a." hidden="1">{#N/A,#N/A,FALSE,"Calculator"}</definedName>
    <definedName name="wrn.test1a._1" localSheetId="73" hidden="1">{#N/A,#N/A,FALSE,"Calculator"}</definedName>
    <definedName name="wrn.test1a._1" hidden="1">{#N/A,#N/A,FALSE,"Calculator"}</definedName>
    <definedName name="wrn.test1a._2" localSheetId="73" hidden="1">{#N/A,#N/A,FALSE,"Calculator"}</definedName>
    <definedName name="wrn.test1a._2" hidden="1">{#N/A,#N/A,FALSE,"Calculator"}</definedName>
    <definedName name="wrn.test1a._3" localSheetId="73" hidden="1">{#N/A,#N/A,FALSE,"Calculator"}</definedName>
    <definedName name="wrn.test1a._3" hidden="1">{#N/A,#N/A,FALSE,"Calculator"}</definedName>
    <definedName name="wrn.test1a._4" localSheetId="73" hidden="1">{#N/A,#N/A,FALSE,"Calculator"}</definedName>
    <definedName name="wrn.test1a._4" hidden="1">{#N/A,#N/A,FALSE,"Calculator"}</definedName>
    <definedName name="wrn.test1a._5" localSheetId="73" hidden="1">{#N/A,#N/A,FALSE,"Calculator"}</definedName>
    <definedName name="wrn.test1a._5" hidden="1">{#N/A,#N/A,FALSE,"Calculator"}</definedName>
    <definedName name="wrn.test1a1" localSheetId="73" hidden="1">{#N/A,#N/A,FALSE,"Calculator"}</definedName>
    <definedName name="wrn.test1a1" hidden="1">{#N/A,#N/A,FALSE,"Calculator"}</definedName>
    <definedName name="wrn.test1a1." localSheetId="73" hidden="1">{#N/A,#N/A,FALSE,"Calculator"}</definedName>
    <definedName name="wrn.test1a1." hidden="1">{#N/A,#N/A,FALSE,"Calculator"}</definedName>
    <definedName name="wrn.test1a1._1" localSheetId="73" hidden="1">{#N/A,#N/A,FALSE,"Calculator"}</definedName>
    <definedName name="wrn.test1a1._1" hidden="1">{#N/A,#N/A,FALSE,"Calculator"}</definedName>
    <definedName name="wrn.test1a1._2" localSheetId="73" hidden="1">{#N/A,#N/A,FALSE,"Calculator"}</definedName>
    <definedName name="wrn.test1a1._2" hidden="1">{#N/A,#N/A,FALSE,"Calculator"}</definedName>
    <definedName name="wrn.test1a1._3" localSheetId="73" hidden="1">{#N/A,#N/A,FALSE,"Calculator"}</definedName>
    <definedName name="wrn.test1a1._3" hidden="1">{#N/A,#N/A,FALSE,"Calculator"}</definedName>
    <definedName name="wrn.test1a1._4" localSheetId="73" hidden="1">{#N/A,#N/A,FALSE,"Calculator"}</definedName>
    <definedName name="wrn.test1a1._4" hidden="1">{#N/A,#N/A,FALSE,"Calculator"}</definedName>
    <definedName name="wrn.test1a1._5" localSheetId="73" hidden="1">{#N/A,#N/A,FALSE,"Calculator"}</definedName>
    <definedName name="wrn.test1a1._5" hidden="1">{#N/A,#N/A,FALSE,"Calculator"}</definedName>
    <definedName name="wrn.test1a1_1" localSheetId="73" hidden="1">{#N/A,#N/A,FALSE,"Calculator"}</definedName>
    <definedName name="wrn.test1a1_1" hidden="1">{#N/A,#N/A,FALSE,"Calculator"}</definedName>
    <definedName name="wrn.test1a1_2" localSheetId="73" hidden="1">{#N/A,#N/A,FALSE,"Calculator"}</definedName>
    <definedName name="wrn.test1a1_2" hidden="1">{#N/A,#N/A,FALSE,"Calculator"}</definedName>
    <definedName name="wrn.test1a1_3" localSheetId="73" hidden="1">{#N/A,#N/A,FALSE,"Calculator"}</definedName>
    <definedName name="wrn.test1a1_3" hidden="1">{#N/A,#N/A,FALSE,"Calculator"}</definedName>
    <definedName name="wrn.test1a1_4" localSheetId="73" hidden="1">{#N/A,#N/A,FALSE,"Calculator"}</definedName>
    <definedName name="wrn.test1a1_4" hidden="1">{#N/A,#N/A,FALSE,"Calculator"}</definedName>
    <definedName name="wrn.test1a1_5" localSheetId="73" hidden="1">{#N/A,#N/A,FALSE,"Calculator"}</definedName>
    <definedName name="wrn.test1a1_5" hidden="1">{#N/A,#N/A,FALSE,"Calculator"}</definedName>
    <definedName name="wrn.test2" localSheetId="73" hidden="1">{#N/A,#N/A,FALSE,"Calculator"}</definedName>
    <definedName name="wrn.test2" hidden="1">{#N/A,#N/A,FALSE,"Calculator"}</definedName>
    <definedName name="wrn.test2." localSheetId="73" hidden="1">{#N/A,#N/A,FALSE,"Calculator"}</definedName>
    <definedName name="wrn.test2."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1" localSheetId="73" hidden="1">{#N/A,#N/A,FALSE,"Calculator"}</definedName>
    <definedName name="wrn.test2_1" hidden="1">{#N/A,#N/A,FALSE,"Calculator"}</definedName>
    <definedName name="wrn.test2_2" localSheetId="73" hidden="1">{#N/A,#N/A,FALSE,"Calculator"}</definedName>
    <definedName name="wrn.test2_2" hidden="1">{#N/A,#N/A,FALSE,"Calculator"}</definedName>
    <definedName name="wrn.test2_3" localSheetId="73" hidden="1">{#N/A,#N/A,FALSE,"Calculator"}</definedName>
    <definedName name="wrn.test2_3" hidden="1">{#N/A,#N/A,FALSE,"Calculator"}</definedName>
    <definedName name="wrn.test2_4" localSheetId="73" hidden="1">{#N/A,#N/A,FALSE,"Calculator"}</definedName>
    <definedName name="wrn.test2_4" hidden="1">{#N/A,#N/A,FALSE,"Calculator"}</definedName>
    <definedName name="wrn.test2_5" localSheetId="73" hidden="1">{#N/A,#N/A,FALSE,"Calculator"}</definedName>
    <definedName name="wrn.test2_5" hidden="1">{#N/A,#N/A,FALSE,"Calculator"}</definedName>
    <definedName name="wrn.test21" localSheetId="73" hidden="1">{#N/A,#N/A,FALSE,"Calculator"}</definedName>
    <definedName name="wrn.test21" hidden="1">{#N/A,#N/A,FALSE,"Calculator"}</definedName>
    <definedName name="wrn.test21_1" localSheetId="73" hidden="1">{#N/A,#N/A,FALSE,"Calculator"}</definedName>
    <definedName name="wrn.test21_1" hidden="1">{#N/A,#N/A,FALSE,"Calculator"}</definedName>
    <definedName name="wrn.test21_2" localSheetId="73" hidden="1">{#N/A,#N/A,FALSE,"Calculator"}</definedName>
    <definedName name="wrn.test21_2" hidden="1">{#N/A,#N/A,FALSE,"Calculator"}</definedName>
    <definedName name="wrn.test21_3" localSheetId="73" hidden="1">{#N/A,#N/A,FALSE,"Calculator"}</definedName>
    <definedName name="wrn.test21_3" hidden="1">{#N/A,#N/A,FALSE,"Calculator"}</definedName>
    <definedName name="wrn.test21_4" localSheetId="73" hidden="1">{#N/A,#N/A,FALSE,"Calculator"}</definedName>
    <definedName name="wrn.test21_4" hidden="1">{#N/A,#N/A,FALSE,"Calculator"}</definedName>
    <definedName name="wrn.test21_5" localSheetId="73" hidden="1">{#N/A,#N/A,FALSE,"Calculator"}</definedName>
    <definedName name="wrn.test21_5" hidden="1">{#N/A,#N/A,FALSE,"Calculator"}</definedName>
    <definedName name="wrn.test21b" localSheetId="73" hidden="1">{#N/A,#N/A,FALSE,"Calculator"}</definedName>
    <definedName name="wrn.test21b" hidden="1">{#N/A,#N/A,FALSE,"Calculator"}</definedName>
    <definedName name="wrn.test21b_1" localSheetId="73" hidden="1">{#N/A,#N/A,FALSE,"Calculator"}</definedName>
    <definedName name="wrn.test21b_1" hidden="1">{#N/A,#N/A,FALSE,"Calculator"}</definedName>
    <definedName name="wrn.test21b_2" localSheetId="73" hidden="1">{#N/A,#N/A,FALSE,"Calculator"}</definedName>
    <definedName name="wrn.test21b_2" hidden="1">{#N/A,#N/A,FALSE,"Calculator"}</definedName>
    <definedName name="wrn.test21b_3" localSheetId="73" hidden="1">{#N/A,#N/A,FALSE,"Calculator"}</definedName>
    <definedName name="wrn.test21b_3" hidden="1">{#N/A,#N/A,FALSE,"Calculator"}</definedName>
    <definedName name="wrn.test21b_4" localSheetId="73" hidden="1">{#N/A,#N/A,FALSE,"Calculator"}</definedName>
    <definedName name="wrn.test21b_4" hidden="1">{#N/A,#N/A,FALSE,"Calculator"}</definedName>
    <definedName name="wrn.test21b_5" localSheetId="73" hidden="1">{#N/A,#N/A,FALSE,"Calculator"}</definedName>
    <definedName name="wrn.test21b_5" hidden="1">{#N/A,#N/A,FALSE,"Calculator"}</definedName>
    <definedName name="wrn.test2a" localSheetId="73" hidden="1">{#N/A,#N/A,FALSE,"Calculator"}</definedName>
    <definedName name="wrn.test2a" hidden="1">{#N/A,#N/A,FALSE,"Calculator"}</definedName>
    <definedName name="wrn.test2a_1" localSheetId="73" hidden="1">{#N/A,#N/A,FALSE,"Calculator"}</definedName>
    <definedName name="wrn.test2a_1" hidden="1">{#N/A,#N/A,FALSE,"Calculator"}</definedName>
    <definedName name="wrn.test2a_2" localSheetId="73" hidden="1">{#N/A,#N/A,FALSE,"Calculator"}</definedName>
    <definedName name="wrn.test2a_2" hidden="1">{#N/A,#N/A,FALSE,"Calculator"}</definedName>
    <definedName name="wrn.test2a_3" localSheetId="73" hidden="1">{#N/A,#N/A,FALSE,"Calculator"}</definedName>
    <definedName name="wrn.test2a_3" hidden="1">{#N/A,#N/A,FALSE,"Calculator"}</definedName>
    <definedName name="wrn.test2a_4" localSheetId="73" hidden="1">{#N/A,#N/A,FALSE,"Calculator"}</definedName>
    <definedName name="wrn.test2a_4" hidden="1">{#N/A,#N/A,FALSE,"Calculator"}</definedName>
    <definedName name="wrn.test2a_5" localSheetId="73" hidden="1">{#N/A,#N/A,FALSE,"Calculator"}</definedName>
    <definedName name="wrn.test2a_5" hidden="1">{#N/A,#N/A,FALSE,"Calculator"}</definedName>
    <definedName name="wrn.test2a1" localSheetId="73" hidden="1">{#N/A,#N/A,FALSE,"Calculator"}</definedName>
    <definedName name="wrn.test2a1" hidden="1">{#N/A,#N/A,FALSE,"Calculator"}</definedName>
    <definedName name="wrn.test2a1_1" localSheetId="73" hidden="1">{#N/A,#N/A,FALSE,"Calculator"}</definedName>
    <definedName name="wrn.test2a1_1" hidden="1">{#N/A,#N/A,FALSE,"Calculator"}</definedName>
    <definedName name="wrn.test2a1_2" localSheetId="73" hidden="1">{#N/A,#N/A,FALSE,"Calculator"}</definedName>
    <definedName name="wrn.test2a1_2" hidden="1">{#N/A,#N/A,FALSE,"Calculator"}</definedName>
    <definedName name="wrn.test2a1_3" localSheetId="73" hidden="1">{#N/A,#N/A,FALSE,"Calculator"}</definedName>
    <definedName name="wrn.test2a1_3" hidden="1">{#N/A,#N/A,FALSE,"Calculator"}</definedName>
    <definedName name="wrn.test2a1_4" localSheetId="73" hidden="1">{#N/A,#N/A,FALSE,"Calculator"}</definedName>
    <definedName name="wrn.test2a1_4" hidden="1">{#N/A,#N/A,FALSE,"Calculator"}</definedName>
    <definedName name="wrn.test2a1_5" localSheetId="73" hidden="1">{#N/A,#N/A,FALSE,"Calculator"}</definedName>
    <definedName name="wrn.test2a1_5" hidden="1">{#N/A,#N/A,FALSE,"Calculator"}</definedName>
    <definedName name="wrn.test3" localSheetId="73" hidden="1">{#N/A,#N/A,FALSE,"Calculator"}</definedName>
    <definedName name="wrn.test3" hidden="1">{#N/A,#N/A,FALSE,"Calculator"}</definedName>
    <definedName name="wrn.test3_1" localSheetId="73" hidden="1">{#N/A,#N/A,FALSE,"Calculator"}</definedName>
    <definedName name="wrn.test3_1" hidden="1">{#N/A,#N/A,FALSE,"Calculator"}</definedName>
    <definedName name="wrn.test3_2" localSheetId="73" hidden="1">{#N/A,#N/A,FALSE,"Calculator"}</definedName>
    <definedName name="wrn.test3_2" hidden="1">{#N/A,#N/A,FALSE,"Calculator"}</definedName>
    <definedName name="wrn.test3_3" localSheetId="73" hidden="1">{#N/A,#N/A,FALSE,"Calculator"}</definedName>
    <definedName name="wrn.test3_3" hidden="1">{#N/A,#N/A,FALSE,"Calculator"}</definedName>
    <definedName name="wrn.test3_4" localSheetId="73" hidden="1">{#N/A,#N/A,FALSE,"Calculator"}</definedName>
    <definedName name="wrn.test3_4" hidden="1">{#N/A,#N/A,FALSE,"Calculator"}</definedName>
    <definedName name="wrn.test3_5" localSheetId="73" hidden="1">{#N/A,#N/A,FALSE,"Calculator"}</definedName>
    <definedName name="wrn.test3_5" hidden="1">{#N/A,#N/A,FALSE,"Calculator"}</definedName>
    <definedName name="wrn.test31" localSheetId="73" hidden="1">{#N/A,#N/A,FALSE,"Calculator"}</definedName>
    <definedName name="wrn.test31" hidden="1">{#N/A,#N/A,FALSE,"Calculator"}</definedName>
    <definedName name="wrn.test31_1" localSheetId="73" hidden="1">{#N/A,#N/A,FALSE,"Calculator"}</definedName>
    <definedName name="wrn.test31_1" hidden="1">{#N/A,#N/A,FALSE,"Calculator"}</definedName>
    <definedName name="wrn.test31_2" localSheetId="73" hidden="1">{#N/A,#N/A,FALSE,"Calculator"}</definedName>
    <definedName name="wrn.test31_2" hidden="1">{#N/A,#N/A,FALSE,"Calculator"}</definedName>
    <definedName name="wrn.test31_3" localSheetId="73" hidden="1">{#N/A,#N/A,FALSE,"Calculator"}</definedName>
    <definedName name="wrn.test31_3" hidden="1">{#N/A,#N/A,FALSE,"Calculator"}</definedName>
    <definedName name="wrn.test31_4" localSheetId="73" hidden="1">{#N/A,#N/A,FALSE,"Calculator"}</definedName>
    <definedName name="wrn.test31_4" hidden="1">{#N/A,#N/A,FALSE,"Calculator"}</definedName>
    <definedName name="wrn.test31_5" localSheetId="73" hidden="1">{#N/A,#N/A,FALSE,"Calculator"}</definedName>
    <definedName name="wrn.test31_5" hidden="1">{#N/A,#N/A,FALSE,"Calculator"}</definedName>
    <definedName name="wrn.test31a" localSheetId="73" hidden="1">{#N/A,#N/A,FALSE,"Calculator"}</definedName>
    <definedName name="wrn.test31a" hidden="1">{#N/A,#N/A,FALSE,"Calculator"}</definedName>
    <definedName name="wrn.test31a_1" localSheetId="73" hidden="1">{#N/A,#N/A,FALSE,"Calculator"}</definedName>
    <definedName name="wrn.test31a_1" hidden="1">{#N/A,#N/A,FALSE,"Calculator"}</definedName>
    <definedName name="wrn.test31a_2" localSheetId="73" hidden="1">{#N/A,#N/A,FALSE,"Calculator"}</definedName>
    <definedName name="wrn.test31a_2" hidden="1">{#N/A,#N/A,FALSE,"Calculator"}</definedName>
    <definedName name="wrn.test31a_3" localSheetId="73" hidden="1">{#N/A,#N/A,FALSE,"Calculator"}</definedName>
    <definedName name="wrn.test31a_3" hidden="1">{#N/A,#N/A,FALSE,"Calculator"}</definedName>
    <definedName name="wrn.test31a_4" localSheetId="73" hidden="1">{#N/A,#N/A,FALSE,"Calculator"}</definedName>
    <definedName name="wrn.test31a_4" hidden="1">{#N/A,#N/A,FALSE,"Calculator"}</definedName>
    <definedName name="wrn.test31a_5" localSheetId="73" hidden="1">{#N/A,#N/A,FALSE,"Calculator"}</definedName>
    <definedName name="wrn.test31a_5" hidden="1">{#N/A,#N/A,FALSE,"Calculator"}</definedName>
    <definedName name="wrn.test3a" localSheetId="73" hidden="1">{#N/A,#N/A,FALSE,"Calculator"}</definedName>
    <definedName name="wrn.test3a" hidden="1">{#N/A,#N/A,FALSE,"Calculator"}</definedName>
    <definedName name="wrn.test3a_1" localSheetId="73" hidden="1">{#N/A,#N/A,FALSE,"Calculator"}</definedName>
    <definedName name="wrn.test3a_1" hidden="1">{#N/A,#N/A,FALSE,"Calculator"}</definedName>
    <definedName name="wrn.test3a_2" localSheetId="73" hidden="1">{#N/A,#N/A,FALSE,"Calculator"}</definedName>
    <definedName name="wrn.test3a_2" hidden="1">{#N/A,#N/A,FALSE,"Calculator"}</definedName>
    <definedName name="wrn.test3a_3" localSheetId="73" hidden="1">{#N/A,#N/A,FALSE,"Calculator"}</definedName>
    <definedName name="wrn.test3a_3" hidden="1">{#N/A,#N/A,FALSE,"Calculator"}</definedName>
    <definedName name="wrn.test3a_4" localSheetId="73" hidden="1">{#N/A,#N/A,FALSE,"Calculator"}</definedName>
    <definedName name="wrn.test3a_4" hidden="1">{#N/A,#N/A,FALSE,"Calculator"}</definedName>
    <definedName name="wrn.test3a_5" localSheetId="73" hidden="1">{#N/A,#N/A,FALSE,"Calculator"}</definedName>
    <definedName name="wrn.test3a_5" hidden="1">{#N/A,#N/A,FALSE,"Calculator"}</definedName>
    <definedName name="wrn.test3b" localSheetId="73" hidden="1">{#N/A,#N/A,FALSE,"Calculator"}</definedName>
    <definedName name="wrn.test3b" hidden="1">{#N/A,#N/A,FALSE,"Calculator"}</definedName>
    <definedName name="wrn.test3b_1" localSheetId="73" hidden="1">{#N/A,#N/A,FALSE,"Calculator"}</definedName>
    <definedName name="wrn.test3b_1" hidden="1">{#N/A,#N/A,FALSE,"Calculator"}</definedName>
    <definedName name="wrn.test3b_2" localSheetId="73" hidden="1">{#N/A,#N/A,FALSE,"Calculator"}</definedName>
    <definedName name="wrn.test3b_2" hidden="1">{#N/A,#N/A,FALSE,"Calculator"}</definedName>
    <definedName name="wrn.test3b_3" localSheetId="73" hidden="1">{#N/A,#N/A,FALSE,"Calculator"}</definedName>
    <definedName name="wrn.test3b_3" hidden="1">{#N/A,#N/A,FALSE,"Calculator"}</definedName>
    <definedName name="wrn.test3b_4" localSheetId="73" hidden="1">{#N/A,#N/A,FALSE,"Calculator"}</definedName>
    <definedName name="wrn.test3b_4" hidden="1">{#N/A,#N/A,FALSE,"Calculator"}</definedName>
    <definedName name="wrn.test3b_5" localSheetId="73" hidden="1">{#N/A,#N/A,FALSE,"Calculator"}</definedName>
    <definedName name="wrn.test3b_5" hidden="1">{#N/A,#N/A,FALSE,"Calculator"}</definedName>
    <definedName name="wrn.TheWholeEnchilada." localSheetId="73" hidden="1">{"CSheet",#N/A,FALSE,"C";"SmCap",#N/A,FALSE,"VAL1";"GulfCoast",#N/A,FALSE,"VAL1";"nav",#N/A,FALSE,"NAV";"Summary",#N/A,FALSE,"NAV"}</definedName>
    <definedName name="wrn.TheWholeEnchilada." hidden="1">{"CSheet",#N/A,FALSE,"C";"SmCap",#N/A,FALSE,"VAL1";"GulfCoast",#N/A,FALSE,"VAL1";"nav",#N/A,FALSE,"NAV";"Summary",#N/A,FALSE,"NAV"}</definedName>
    <definedName name="wrn.Thomas_Case." localSheetId="73" hidden="1">{#N/A,#N/A,TRUE,"Thomas Case";#N/A,#N/A,TRUE,"Corporate Overhead";#N/A,#N/A,TRUE,"Arizona";#N/A,#N/A,TRUE,"Cal";#N/A,#N/A,TRUE,"Illinois";#N/A,#N/A,TRUE,"Indiana";#N/A,#N/A,TRUE,"Ohio";#N/A,#N/A,TRUE,"Pennsylvania";#N/A,#N/A,TRUE,"Growth";#N/A,#N/A,TRUE,"Anthem";#N/A,#N/A,TRUE,"Pipeline"}</definedName>
    <definedName name="wrn.Thomas_Case." hidden="1">{#N/A,#N/A,TRUE,"Thomas Case";#N/A,#N/A,TRUE,"Corporate Overhead";#N/A,#N/A,TRUE,"Arizona";#N/A,#N/A,TRUE,"Cal";#N/A,#N/A,TRUE,"Illinois";#N/A,#N/A,TRUE,"Indiana";#N/A,#N/A,TRUE,"Ohio";#N/A,#N/A,TRUE,"Pennsylvania";#N/A,#N/A,TRUE,"Growth";#N/A,#N/A,TRUE,"Anthem";#N/A,#N/A,TRUE,"Pipeline"}</definedName>
    <definedName name="wrn.THR._.Budget." localSheetId="73" hidden="1">{"7-Year Pro Forma",#N/A,FALSE,"Prof";"Statistics",#N/A,FALSE,"Stats"}</definedName>
    <definedName name="wrn.THR._.Budget." hidden="1">{"7-Year Pro Forma",#N/A,FALSE,"Prof";"Statistics",#N/A,FALSE,"Stats"}</definedName>
    <definedName name="wrn.TI._.Sum._.WLC." localSheetId="73" hidden="1">{"Invest Sch",#N/A,FALSE,"Base + Incremental";"TI CASH FLOW",#N/A,FALSE,"Base + Incremental";"Pro Forma",#N/A,FALSE,"Base + Incremental"}</definedName>
    <definedName name="wrn.TI._.Sum._.WLC." hidden="1">{"Invest Sch",#N/A,FALSE,"Base + Incremental";"TI CASH FLOW",#N/A,FALSE,"Base + Incremental";"Pro Forma",#N/A,FALSE,"Base + Incremental"}</definedName>
    <definedName name="wrn.TMCALL." localSheetId="73" hidden="1">{"tmccash",#N/A,FALSE,"INCX";"tmcinc",#N/A,FALSE,"INCX";"tmcpretx",#N/A,FALSE,"INCX";"tmcadrev",#N/A,FALSE,"INCX";"tmcbooks",#N/A,FALSE,"INCX"}</definedName>
    <definedName name="wrn.TMCALL." hidden="1">{"tmccash",#N/A,FALSE,"INCX";"tmcinc",#N/A,FALSE,"INCX";"tmcpretx",#N/A,FALSE,"INCX";"tmcadrev",#N/A,FALSE,"INCX";"tmcbooks",#N/A,FALSE,"INCX"}</definedName>
    <definedName name="wrn.tobacco." localSheetId="73" hidden="1">{"income",#N/A,FALSE,"TOBACCO";"value",#N/A,FALSE,"TOBACCO";"assum1",#N/A,FALSE,"TOBACCO";"assum2",#N/A,FALSE,"TOBACCO";"swisher",#N/A,FALSE,"TOBACCO";"martin",#N/A,FALSE,"TOBACCO";"helme1",#N/A,FALSE,"TOBACCO";"helme2",#N/A,FALSE,"TOBACCO";"HELME3",#N/A,FALSE,"TOBACCO";"depmatrix",#N/A,FALSE,"TOBACCO"}</definedName>
    <definedName name="wrn.tobacco." hidden="1">{"income",#N/A,FALSE,"TOBACCO";"value",#N/A,FALSE,"TOBACCO";"assum1",#N/A,FALSE,"TOBACCO";"assum2",#N/A,FALSE,"TOBACCO";"swisher",#N/A,FALSE,"TOBACCO";"martin",#N/A,FALSE,"TOBACCO";"helme1",#N/A,FALSE,"TOBACCO";"helme2",#N/A,FALSE,"TOBACCO";"HELME3",#N/A,FALSE,"TOBACCO";"depmatrix",#N/A,FALSE,"TOBACCO"}</definedName>
    <definedName name="wrn.tobacco_charts." localSheetId="73" hidden="1">{#N/A,#N/A,FALSE,"L&amp;M Performance";#N/A,#N/A,FALSE,"Brand Performance";#N/A,#N/A,FALSE,"Marlboro Performance"}</definedName>
    <definedName name="wrn.tobacco_charts." hidden="1">{#N/A,#N/A,FALSE,"L&amp;M Performance";#N/A,#N/A,FALSE,"Brand Performance";#N/A,#N/A,FALSE,"Marlboro Performance"}</definedName>
    <definedName name="wrn.tobsum." localSheetId="73" hidden="1">{"income",#N/A,FALSE,"TOBACCO";"value",#N/A,FALSE,"TOBACCO";"assum1",#N/A,FALSE,"TOBACCO"}</definedName>
    <definedName name="wrn.tobsum." hidden="1">{"income",#N/A,FALSE,"TOBACCO";"value",#N/A,FALSE,"TOBACCO";"assum1",#N/A,FALSE,"TOBACCO"}</definedName>
    <definedName name="wrn.Toda._.el._.informe."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_.el._.informe."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y"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ay"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wrn.todo." localSheetId="73" hidden="1">{#N/A,#N/A,FALSE,"Carga General";#N/A,#N/A,FALSE,"Carga Carbon Cesar";#N/A,#N/A,FALSE,"Inv. Equipo ";#N/A,#N/A,FALSE,"Inv. Equipo ";#N/A,#N/A,FALSE,"CF Carga";#N/A,#N/A,FALSE,"Drummond";#N/A,#N/A,FALSE,"Deuda";#N/A,#N/A,FALSE,"Consolidacion"}</definedName>
    <definedName name="wrn.todo." hidden="1">{#N/A,#N/A,FALSE,"Carga General";#N/A,#N/A,FALSE,"Carga Carbon Cesar";#N/A,#N/A,FALSE,"Inv. Equipo ";#N/A,#N/A,FALSE,"Inv. Equipo ";#N/A,#N/A,FALSE,"CF Carga";#N/A,#N/A,FALSE,"Drummond";#N/A,#N/A,FALSE,"Deuda";#N/A,#N/A,FALSE,"Consolidacion"}</definedName>
    <definedName name="wrn.todos." localSheetId="73" hidden="1">{#N/A,#N/A,FALSE,"balnc_hist";#N/A,#N/A,FALSE,"G&amp;P-HIST";#N/A,#N/A,FALSE,"PATRI_HIST";#N/A,#N/A,FALSE,"FLUJ_HIST";#N/A,#N/A,FALSE,"balanc_ajus";#N/A,#N/A,FALSE,"G&amp;pAJUS";#N/A,#N/A,FALSE,"patr_ajus";#N/A,#N/A,FALSE,"fluj_ajus"}</definedName>
    <definedName name="wrn.todos." hidden="1">{#N/A,#N/A,FALSE,"balnc_hist";#N/A,#N/A,FALSE,"G&amp;P-HIST";#N/A,#N/A,FALSE,"PATRI_HIST";#N/A,#N/A,FALSE,"FLUJ_HIST";#N/A,#N/A,FALSE,"balanc_ajus";#N/A,#N/A,FALSE,"G&amp;pAJUS";#N/A,#N/A,FALSE,"patr_ajus";#N/A,#N/A,FALSE,"fluj_ajus"}</definedName>
    <definedName name="wrn.TOOL." localSheetId="73"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localSheetId="7" hidden="1">{#N/A,#N/A,FALSE,"Summary";#N/A,#N/A,FALSE,"Berkeley";#N/A,#N/A,FALSE,"HS";#N/A,#N/A,FALSE,"Brookside";#N/A,#N/A,FALSE,"George";#N/A,#N/A,FALSE,"Ketler";#N/A,#N/A,FALSE,"Washington"}</definedName>
    <definedName name="wrn.total." localSheetId="6" hidden="1">{#N/A,#N/A,FALSE,"Summary";#N/A,#N/A,FALSE,"Berkeley";#N/A,#N/A,FALSE,"HS";#N/A,#N/A,FALSE,"Brookside";#N/A,#N/A,FALSE,"George";#N/A,#N/A,FALSE,"Ketler";#N/A,#N/A,FALSE,"Washington"}</definedName>
    <definedName name="wrn.total." localSheetId="27" hidden="1">{#N/A,#N/A,FALSE,"Summary";#N/A,#N/A,FALSE,"Berkeley";#N/A,#N/A,FALSE,"HS";#N/A,#N/A,FALSE,"Brookside";#N/A,#N/A,FALSE,"George";#N/A,#N/A,FALSE,"Ketler";#N/A,#N/A,FALSE,"Washington"}</definedName>
    <definedName name="wrn.total." localSheetId="25" hidden="1">{#N/A,#N/A,FALSE,"Summary";#N/A,#N/A,FALSE,"Berkeley";#N/A,#N/A,FALSE,"HS";#N/A,#N/A,FALSE,"Brookside";#N/A,#N/A,FALSE,"George";#N/A,#N/A,FALSE,"Ketler";#N/A,#N/A,FALSE,"Washington"}</definedName>
    <definedName name="wrn.Total." localSheetId="73" hidden="1">{#N/A,#N/A,FALSE,"Trans-Sum";#N/A,#N/A,FALSE,"Accr-Dilu2";#N/A,#N/A,FALSE,"Contribution";#N/A,#N/A,FALSE,"Combined";#N/A,#N/A,FALSE,"ASTF";#N/A,#N/A,FALSE,"BRA";#N/A,#N/A,FALSE,"Bra_C";#N/A,#N/A,FALSE,"AcqMults";#N/A,#N/A,FALSE,"CompMults";#N/A,#N/A,FALSE,"DCF";#N/A,#N/A,FALSE,"WACC";#N/A,#N/A,FALSE,"LBO";#N/A,#N/A,FALSE,"Summary";#N/A,#N/A,FALSE,"StructSum"}</definedName>
    <definedName name="wrn.total." localSheetId="69" hidden="1">{#N/A,#N/A,FALSE,"Summary";#N/A,#N/A,FALSE,"Berkeley";#N/A,#N/A,FALSE,"HS";#N/A,#N/A,FALSE,"Brookside";#N/A,#N/A,FALSE,"George";#N/A,#N/A,FALSE,"Ketler";#N/A,#N/A,FALSE,"Washington"}</definedName>
    <definedName name="wrn.total." localSheetId="64" hidden="1">{#N/A,#N/A,FALSE,"Summary";#N/A,#N/A,FALSE,"Berkeley";#N/A,#N/A,FALSE,"HS";#N/A,#N/A,FALSE,"Brookside";#N/A,#N/A,FALSE,"George";#N/A,#N/A,FALSE,"Ketler";#N/A,#N/A,FALSE,"Washington"}</definedName>
    <definedName name="wrn.total." localSheetId="5" hidden="1">{#N/A,#N/A,FALSE,"Summary";#N/A,#N/A,FALSE,"Berkeley";#N/A,#N/A,FALSE,"HS";#N/A,#N/A,FALSE,"Brookside";#N/A,#N/A,FALSE,"George";#N/A,#N/A,FALSE,"Ketler";#N/A,#N/A,FALSE,"Washington"}</definedName>
    <definedName name="wrn.total." localSheetId="1" hidden="1">{#N/A,#N/A,FALSE,"Summary";#N/A,#N/A,FALSE,"Berkeley";#N/A,#N/A,FALSE,"HS";#N/A,#N/A,FALSE,"Brookside";#N/A,#N/A,FALSE,"George";#N/A,#N/A,FALSE,"Ketler";#N/A,#N/A,FALSE,"Washington"}</definedName>
    <definedName name="wrn.total." hidden="1">{#N/A,#N/A,FALSE,"Summary";#N/A,#N/A,FALSE,"Berkeley";#N/A,#N/A,FALSE,"HS";#N/A,#N/A,FALSE,"Brookside";#N/A,#N/A,FALSE,"George";#N/A,#N/A,FALSE,"Ketler";#N/A,#N/A,FALSE,"Washington"}</definedName>
    <definedName name="wrn.Total._.Business." localSheetId="73"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CO._.REPORTS." localSheetId="73"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wrn.TOTAL._.CO._.REPORTS." hidden="1">{#N/A,#N/A,TRUE,"COVER-PRINT";#N/A,#N/A,TRUE,"IS Statement-PRINT";#N/A,#N/A,TRUE,"Departmental IS-PRINT";#N/A,#N/A,TRUE,"BU Income Statement-PRINT";#N/A,#N/A,TRUE,"Staff Cost Analysis -PRINT";#N/A,#N/A,TRUE,"Commentaries - Staff-PRINT";#N/A,#N/A,TRUE,"Commentaries - Non Staff-PRINT";#N/A,#N/A,TRUE,"TOTAL CO ANALYSIS - MONTH-PRINT";#N/A,#N/A,TRUE,"TOTAL CO ANALYSIS - YTD-PRINT";#N/A,#N/A,TRUE,"MOBILE_SERVICES";#N/A,#N/A,TRUE,"CORPORATE";#N/A,#N/A,TRUE,"RESIDENTIAL";#N/A,#N/A,TRUE,"CARRIER";#N/A,#N/A,TRUE,"BROADBAND";#N/A,#N/A,TRUE,"JDI_OPEX";#N/A,#N/A,TRUE,"OPEX_FINANCE";#N/A,#N/A,TRUE,"IT";#N/A,#N/A,TRUE,"OPERATIONS - ADMIN.";#N/A,#N/A,TRUE,"CUSTOMER SERVICES";#N/A,#N/A,TRUE,"CUSTOMER SUPPORT";#N/A,#N/A,TRUE,"NETWORK OPERATIONS";#N/A,#N/A,TRUE,"NETWORK PLANNING";#N/A,#N/A,TRUE,"MOBILE NETWORKS";#N/A,#N/A,TRUE,"LEGAL";#N/A,#N/A,TRUE,"HR";#N/A,#N/A,TRUE,"MARKETING";#N/A,#N/A,TRUE,"PRESIDENT";#N/A,#N/A,TRUE,"REGIONAL-IT";#N/A,#N/A,TRUE,"REGIONAL-MOBILE";#N/A,#N/A,TRUE,"REGIONAL - MARKETING";#N/A,#N/A,TRUE,"REGIONAL - OTHER"}</definedName>
    <definedName name="wrn.Total._.Company._.Reforecast._.Print." localSheetId="73"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Company._.Reforecast._.Print." hidden="1">{#N/A,#N/A,FALSE,"RF Inc Stmt ";#N/A,#N/A,FALSE,"RFN-IS-SUM";#N/A,#N/A,FALSE,"RFN-IS-1";#N/A,#N/A,FALSE,"RFN-IS-2";#N/A,#N/A,FALSE,"RFN-IS-3";#N/A,#N/A,FALSE,"RFN-IS-4";#N/A,#N/A,FALSE,"RFN-IS-5";#N/A,#N/A,FALSE,"RFN-IS-6";#N/A,#N/A,FALSE,"RFN-IS-7";#N/A,#N/A,FALSE,"RFN-IS-8";#N/A,#N/A,FALSE,"RFN-IS-9";#N/A,#N/A,FALSE,"RFN-IS-10";#N/A,#N/A,FALSE,"RFN-IS-11";#N/A,#N/A,FALSE,"RFA-IS-SUM";#N/A,#N/A,FALSE,"RFA-IS-1";#N/A,#N/A,FALSE,"RFA-IS-2";#N/A,#N/A,FALSE,"RFA-IS-3";#N/A,#N/A,FALSE,"RFA-IS-4";#N/A,#N/A,FALSE,"RFA-IS-5";#N/A,#N/A,FALSE,"RFA-IS-6"}</definedName>
    <definedName name="wrn.Total._.Market._.Report." localSheetId="73" hidden="1">{#N/A,#N/A,FALSE,"Sales Graph";#N/A,#N/A,FALSE,"BUC Graph";#N/A,#N/A,FALSE,"P&amp;L - YTD"}</definedName>
    <definedName name="wrn.Total._.Market._.Report." hidden="1">{#N/A,#N/A,FALSE,"Sales Graph";#N/A,#N/A,FALSE,"BUC Graph";#N/A,#N/A,FALSE,"P&amp;L - YTD"}</definedName>
    <definedName name="wrn.Total._.Pack." localSheetId="73"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ack." hidden="1">{#N/A,#N/A,TRUE,"Assumptions";#N/A,#N/A,TRUE,"Financial  Statements";#N/A,#N/A,TRUE,"ISP_Scenarios";#N/A,#N/A,TRUE,"Interline_Scenario";#N/A,#N/A,TRUE,"OzTelco_Scenarios";#N/A,#N/A,TRUE,"Domestic Fibre";#N/A,#N/A,TRUE,"CBD Loop";#N/A,#N/A,TRUE,"Data_Scenarios";#N/A,#N/A,TRUE,"data use projections";#N/A,#N/A,TRUE,"CommsCosts";#N/A,#N/A,TRUE,"Unl. Free CF Valuation ";#N/A,#N/A,TRUE,"Funding Schedule";#N/A,#N/A,TRUE,"High Yield &amp; Equity Schedule";#N/A,#N/A,TRUE,"Depreciation Schedule";#N/A,#N/A,TRUE,"Tax Schedule"}</definedName>
    <definedName name="wrn.Total._.Presentation." localSheetId="73" hidden="1">{#N/A,#N/A,TRUE,"Financial Statements";#N/A,#N/A,TRUE,"Normalized Salaries";#N/A,#N/A,TRUE,"Valuation";#N/A,#N/A,TRUE,"Beta, Wd, We and Excess WC";#N/A,#N/A,TRUE,"WACC";#N/A,#N/A,TRUE,"MM FA &amp; Multiples"}</definedName>
    <definedName name="wrn.Total._.Presentation." hidden="1">{#N/A,#N/A,TRUE,"Financial Statements";#N/A,#N/A,TRUE,"Normalized Salaries";#N/A,#N/A,TRUE,"Valuation";#N/A,#N/A,TRUE,"Beta, Wd, We and Excess WC";#N/A,#N/A,TRUE,"WACC";#N/A,#N/A,TRUE,"MM FA &amp; Multiples"}</definedName>
    <definedName name="wrn.Total._.Proved." localSheetId="73" hidden="1">{"Total",#N/A,FALSE,"Total Proved";"PDP",#N/A,FALSE,"Total Proved";"PNP",#N/A,FALSE,"Total Proved";"PUD",#N/A,FALSE,"Total Proved"}</definedName>
    <definedName name="wrn.Total._.Proved." hidden="1">{"Total",#N/A,FALSE,"Total Proved";"PDP",#N/A,FALSE,"Total Proved";"PNP",#N/A,FALSE,"Total Proved";"PUD",#N/A,FALSE,"Total Proved"}</definedName>
    <definedName name="wrn.Total._.Proved._.plus._.Probable." localSheetId="73"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otalcomp." localSheetId="73" hidden="1">{"comp1",#N/A,FALSE,"COMPS";"footnotes",#N/A,FALSE,"COMPS"}</definedName>
    <definedName name="wrn.totalcomp." hidden="1">{"comp1",#N/A,FALSE,"COMPS";"footnotes",#N/A,FALSE,"COMPS"}</definedName>
    <definedName name="wrn.TOUT_imprimer." localSheetId="73" hidden="1">{#N/A,#N/A,FALSE,"Synth";#N/A,#N/A,FALSE,"concu";"parc_global",#N/A,FALSE,"parc";#N/A,#N/A,FALSE,"CA prest";#N/A,#N/A,FALSE,"Ratio CA";#N/A,#N/A,FALSE,"Trafic";#N/A,#N/A,FALSE,"CR GSM_acté";#N/A,#N/A,FALSE,"Réseaux";#N/A,#N/A,FALSE,"Abonnés";#N/A,#N/A,FALSE,"Créances";#N/A,#N/A,FALSE,"Effectifs";#N/A,#N/A,FALSE,"SI";#N/A,#N/A,FALSE,"R2000";#N/A,#N/A,FALSE,"BIBOP"}</definedName>
    <definedName name="wrn.TOUT_imprimer." hidden="1">{#N/A,#N/A,FALSE,"Synth";#N/A,#N/A,FALSE,"concu";"parc_global",#N/A,FALSE,"parc";#N/A,#N/A,FALSE,"CA prest";#N/A,#N/A,FALSE,"Ratio CA";#N/A,#N/A,FALSE,"Trafic";#N/A,#N/A,FALSE,"CR GSM_acté";#N/A,#N/A,FALSE,"Réseaux";#N/A,#N/A,FALSE,"Abonnés";#N/A,#N/A,FALSE,"Créances";#N/A,#N/A,FALSE,"Effectifs";#N/A,#N/A,FALSE,"SI";#N/A,#N/A,FALSE,"R2000";#N/A,#N/A,FALSE,"BIBOP"}</definedName>
    <definedName name="wrn.Track." localSheetId="73" hidden="1">{#N/A,#N/A,FALSE,"Inc Stmt";#N/A,#N/A,FALSE,"Indirect Costs";#N/A,#N/A,FALSE,"Capital"}</definedName>
    <definedName name="wrn.Track." hidden="1">{#N/A,#N/A,FALSE,"Inc Stmt";#N/A,#N/A,FALSE,"Indirect Costs";#N/A,#N/A,FALSE,"Capital"}</definedName>
    <definedName name="wrn.trademark._.and._.trade._.name." localSheetId="73" hidden="1">{"trademark1",#N/A,FALSE,"Trademark(s) and Trade Name(s)"}</definedName>
    <definedName name="wrn.trademark._.and._.trade._.name." hidden="1">{"trademark1",#N/A,FALSE,"Trademark(s) and Trade Name(s)"}</definedName>
    <definedName name="wrn.TRAINING._.ALL._.SCHEDULES." localSheetId="73" hidden="1">{"TRAINING BUDGET ASSUMPTIONS",#N/A,FALSE,"TRAINING 97";"TRAINING MAJOR EXP.",#N/A,FALSE,"TRAINING 97";"TRAINING COURSE FEES",#N/A,FALSE,"TRAINING 97";"TRAINING SCH",#N/A,FALSE,"TRAINING 97"}</definedName>
    <definedName name="wrn.TRAINING._.ALL._.SCHEDULES." hidden="1">{"TRAINING BUDGET ASSUMPTIONS",#N/A,FALSE,"TRAINING 97";"TRAINING MAJOR EXP.",#N/A,FALSE,"TRAINING 97";"TRAINING COURSE FEES",#N/A,FALSE,"TRAINING 97";"TRAINING SCH",#N/A,FALSE,"TRAINING 97"}</definedName>
    <definedName name="wrn.trans._.sum." localSheetId="73" hidden="1">{"trans assumptions",#N/A,FALSE,"Merger";"trans accretion",#N/A,FALSE,"Merger"}</definedName>
    <definedName name="wrn.trans._.sum." hidden="1">{"trans assumptions",#N/A,FALSE,"Merger";"trans accretion",#N/A,FALSE,"Merger"}</definedName>
    <definedName name="wrn.Transparency." localSheetId="73" hidden="1">{"BS Comp",#N/A,FALSE,"T_B";"BS Detail",#N/A,FALSE,"T_B";"P&amp;L Comp",#N/A,FALSE,"T_B";"P&amp;L Detail",#N/A,FALSE,"T_B"}</definedName>
    <definedName name="wrn.Transparency." hidden="1">{"BS Comp",#N/A,FALSE,"T_B";"BS Detail",#N/A,FALSE,"T_B";"P&amp;L Comp",#N/A,FALSE,"T_B";"P&amp;L Detail",#N/A,FALSE,"T_B"}</definedName>
    <definedName name="wrn.TRANSPORT._.ALL._.SCH." localSheetId="73" hidden="1">{"TRANSPORT BUDGET ASSUMPTIONS",#N/A,FALSE,"TRANSPORTATION 97";"TRANSPORT MAJOR EXP.",#N/A,FALSE,"TRANSPORTATION 97";"TRANSPORT SCHEDULE",#N/A,FALSE,"TRANSPORTATION 97"}</definedName>
    <definedName name="wrn.TRANSPORT._.ALL._.SCH." hidden="1">{"TRANSPORT BUDGET ASSUMPTIONS",#N/A,FALSE,"TRANSPORTATION 97";"TRANSPORT MAJOR EXP.",#N/A,FALSE,"TRANSPORTATION 97";"TRANSPORT SCHEDULE",#N/A,FALSE,"TRANSPORTATION 97"}</definedName>
    <definedName name="wrn.TransPrcd_123." localSheetId="73" hidden="1">{#N/A,#N/A,TRUE,"TransPrcd 1";#N/A,#N/A,TRUE,"TransPrcd 2";#N/A,#N/A,TRUE,"TransPrcd 3"}</definedName>
    <definedName name="wrn.TransPrcd_123." hidden="1">{#N/A,#N/A,TRUE,"TransPrcd 1";#N/A,#N/A,TRUE,"TransPrcd 2";#N/A,#N/A,TRUE,"TransPrcd 3"}</definedName>
    <definedName name="wrn.trball." localSheetId="73" hidden="1">{"trbcash",#N/A,FALSE,"INCPF";"trbinc",#N/A,FALSE,"INCPF";"trbchic",#N/A,FALSE,"INCPF";"trbadrev",#N/A,FALSE,"INCPF";"trbstns",#N/A,FALSE,"INCPF";"trbtvstns",#N/A,FALSE,"INCPF"}</definedName>
    <definedName name="wrn.trball." hidden="1">{"trbcash",#N/A,FALSE,"INCPF";"trbinc",#N/A,FALSE,"INCPF";"trbchic",#N/A,FALSE,"INCPF";"trbadrev",#N/A,FALSE,"INCPF";"trbstns",#N/A,FALSE,"INCPF";"trbtvstns",#N/A,FALSE,"INCPF"}</definedName>
    <definedName name="wrn.Trial._.Balance." localSheetId="73" hidden="1">{"BS",#N/A,FALSE,"T_B";"P&amp;L",#N/A,FALSE,"T_B"}</definedName>
    <definedName name="wrn.Trial._.Balance." hidden="1">{"BS",#N/A,FALSE,"T_B";"P&amp;L",#N/A,FALSE,"T_B"}</definedName>
    <definedName name="wrn.ttl" localSheetId="7" hidden="1">{#N/A,#N/A,FALSE,"Summary";#N/A,#N/A,FALSE,"Berkeley";#N/A,#N/A,FALSE,"HS";#N/A,#N/A,FALSE,"Brookside";#N/A,#N/A,FALSE,"George";#N/A,#N/A,FALSE,"Ketler";#N/A,#N/A,FALSE,"Washington"}</definedName>
    <definedName name="wrn.ttl" localSheetId="6" hidden="1">{#N/A,#N/A,FALSE,"Summary";#N/A,#N/A,FALSE,"Berkeley";#N/A,#N/A,FALSE,"HS";#N/A,#N/A,FALSE,"Brookside";#N/A,#N/A,FALSE,"George";#N/A,#N/A,FALSE,"Ketler";#N/A,#N/A,FALSE,"Washington"}</definedName>
    <definedName name="wrn.ttl" localSheetId="27" hidden="1">{#N/A,#N/A,FALSE,"Summary";#N/A,#N/A,FALSE,"Berkeley";#N/A,#N/A,FALSE,"HS";#N/A,#N/A,FALSE,"Brookside";#N/A,#N/A,FALSE,"George";#N/A,#N/A,FALSE,"Ketler";#N/A,#N/A,FALSE,"Washington"}</definedName>
    <definedName name="wrn.ttl" localSheetId="25" hidden="1">{#N/A,#N/A,FALSE,"Summary";#N/A,#N/A,FALSE,"Berkeley";#N/A,#N/A,FALSE,"HS";#N/A,#N/A,FALSE,"Brookside";#N/A,#N/A,FALSE,"George";#N/A,#N/A,FALSE,"Ketler";#N/A,#N/A,FALSE,"Washington"}</definedName>
    <definedName name="wrn.ttl" localSheetId="73" hidden="1">{#N/A,#N/A,FALSE,"Summary";#N/A,#N/A,FALSE,"Berkeley";#N/A,#N/A,FALSE,"HS";#N/A,#N/A,FALSE,"Brookside";#N/A,#N/A,FALSE,"George";#N/A,#N/A,FALSE,"Ketler";#N/A,#N/A,FALSE,"Washington"}</definedName>
    <definedName name="wrn.ttl" localSheetId="69" hidden="1">{#N/A,#N/A,FALSE,"Summary";#N/A,#N/A,FALSE,"Berkeley";#N/A,#N/A,FALSE,"HS";#N/A,#N/A,FALSE,"Brookside";#N/A,#N/A,FALSE,"George";#N/A,#N/A,FALSE,"Ketler";#N/A,#N/A,FALSE,"Washington"}</definedName>
    <definedName name="wrn.ttl" localSheetId="64" hidden="1">{#N/A,#N/A,FALSE,"Summary";#N/A,#N/A,FALSE,"Berkeley";#N/A,#N/A,FALSE,"HS";#N/A,#N/A,FALSE,"Brookside";#N/A,#N/A,FALSE,"George";#N/A,#N/A,FALSE,"Ketler";#N/A,#N/A,FALSE,"Washington"}</definedName>
    <definedName name="wrn.ttl" localSheetId="5" hidden="1">{#N/A,#N/A,FALSE,"Summary";#N/A,#N/A,FALSE,"Berkeley";#N/A,#N/A,FALSE,"HS";#N/A,#N/A,FALSE,"Brookside";#N/A,#N/A,FALSE,"George";#N/A,#N/A,FALSE,"Ketler";#N/A,#N/A,FALSE,"Washington"}</definedName>
    <definedName name="wrn.ttl" localSheetId="1" hidden="1">{#N/A,#N/A,FALSE,"Summary";#N/A,#N/A,FALSE,"Berkeley";#N/A,#N/A,FALSE,"HS";#N/A,#N/A,FALSE,"Brookside";#N/A,#N/A,FALSE,"George";#N/A,#N/A,FALSE,"Ketler";#N/A,#N/A,FALSE,"Washington"}</definedName>
    <definedName name="wrn.ttl" hidden="1">{#N/A,#N/A,FALSE,"Summary";#N/A,#N/A,FALSE,"Berkeley";#N/A,#N/A,FALSE,"HS";#N/A,#N/A,FALSE,"Brookside";#N/A,#N/A,FALSE,"George";#N/A,#N/A,FALSE,"Ketler";#N/A,#N/A,FALSE,"Washington"}</definedName>
    <definedName name="wrn.Tweety." localSheetId="73" hidden="1">{#N/A,#N/A,FALSE,"A&amp;E";#N/A,#N/A,FALSE,"HighTop";#N/A,#N/A,FALSE,"JG";#N/A,#N/A,FALSE,"RI";#N/A,#N/A,FALSE,"woHT";#N/A,#N/A,FALSE,"woHT&amp;JG"}</definedName>
    <definedName name="wrn.Tweety." hidden="1">{#N/A,#N/A,FALSE,"A&amp;E";#N/A,#N/A,FALSE,"HighTop";#N/A,#N/A,FALSE,"JG";#N/A,#N/A,FALSE,"RI";#N/A,#N/A,FALSE,"woHT";#N/A,#N/A,FALSE,"woHT&amp;JG"}</definedName>
    <definedName name="wrn.TWO._.PERCENT." localSheetId="73" hidden="1">{#N/A,#N/A,FALSE,"MAY 00"}</definedName>
    <definedName name="wrn.TWO._.PERCENT." hidden="1">{#N/A,#N/A,FALSE,"MAY 00"}</definedName>
    <definedName name="wrn.Tycon._.Model." localSheetId="73" hidden="1">{"rtn",#N/A,FALSE,"RTN";"tables",#N/A,FALSE,"RTN";"cf",#N/A,FALSE,"CF";"stats",#N/A,FALSE,"Stats";"prop",#N/A,FALSE,"Prop"}</definedName>
    <definedName name="wrn.Tycon._.Model." hidden="1">{"rtn",#N/A,FALSE,"RTN";"tables",#N/A,FALSE,"RTN";"cf",#N/A,FALSE,"CF";"stats",#N/A,FALSE,"Stats";"prop",#N/A,FALSE,"Prop"}</definedName>
    <definedName name="wrn.Typhoon." localSheetId="73" hidden="1">{"Agg Output",#N/A,FALSE,"Operational Drivers Output";"NW Output",#N/A,FALSE,"Operational Drivers Output";"South Output",#N/A,FALSE,"Operational Drivers Output";"Central Output",#N/A,FALSE,"Operational Drivers Output"}</definedName>
    <definedName name="wrn.Typhoon." hidden="1">{"Agg Output",#N/A,FALSE,"Operational Drivers Output";"NW Output",#N/A,FALSE,"Operational Drivers Output";"South Output",#N/A,FALSE,"Operational Drivers Output";"Central Output",#N/A,FALSE,"Operational Drivers Output"}</definedName>
    <definedName name="wrn.typical." localSheetId="73" hidden="1">{"typical",#N/A,FALSE,"Typical Absence"}</definedName>
    <definedName name="wrn.typical." hidden="1">{"typical",#N/A,FALSE,"Typical Absence"}</definedName>
    <definedName name="wrn.Underwriting._.Analysis." localSheetId="73" hidden="1">{#N/A,#N/A,FALSE,"Underwriting Analysis"}</definedName>
    <definedName name="wrn.Underwriting._.Analysis." hidden="1">{#N/A,#N/A,FALSE,"Underwriting Analysis"}</definedName>
    <definedName name="wrn.uni" localSheetId="73" hidden="1">{"Units A",#N/A,FALSE,"FY95SLS";"Units B",#N/A,FALSE,"FY95SLS"}</definedName>
    <definedName name="wrn.uni" hidden="1">{"Units A",#N/A,FALSE,"FY95SLS";"Units B",#N/A,FALSE,"FY95SLS"}</definedName>
    <definedName name="wrn.Units." localSheetId="73" hidden="1">{"Units A",#N/A,FALSE,"FY95SLS";"Units B",#N/A,FALSE,"FY95SLS"}</definedName>
    <definedName name="wrn.Units." hidden="1">{"Units A",#N/A,FALSE,"FY95SLS";"Units B",#N/A,FALSE,"FY95SLS"}</definedName>
    <definedName name="wrn.up." localSheetId="73" hidden="1">{"up stand alones",#N/A,FALSE,"Acquiror"}</definedName>
    <definedName name="wrn.up." hidden="1">{"up stand alones",#N/A,FALSE,"Acquiror"}</definedName>
    <definedName name="wrn.upstairs." localSheetId="73" hidden="1">{"histincome",#N/A,FALSE,"hyfins";"closing balance",#N/A,FALSE,"hyfins"}</definedName>
    <definedName name="wrn.upstairs." hidden="1">{"histincome",#N/A,FALSE,"hyfins";"closing balance",#N/A,FALSE,"hyfins"}</definedName>
    <definedName name="wrn.US._.Dollar." localSheetId="73" hidden="1">{"US Dollars",#N/A,TRUE,"PPD";"US Dollar",#N/A,TRUE,"Anaquest";"US Dollar",#N/A,TRUE,"Delta";"US Dollar",#N/A,TRUE,"INO"}</definedName>
    <definedName name="wrn.US._.Dollar." hidden="1">{"US Dollars",#N/A,TRUE,"PPD";"US Dollar",#N/A,TRUE,"Anaquest";"US Dollar",#N/A,TRUE,"Delta";"US Dollar",#N/A,TRUE,"INO"}</definedName>
    <definedName name="wrn.US_A1." localSheetId="73" hidden="1">{"US_A1",#N/A,FALSE,"FINAL FORM"}</definedName>
    <definedName name="wrn.US_A1." hidden="1">{"US_A1",#N/A,FALSE,"FINAL FORM"}</definedName>
    <definedName name="wrn.US_A23." localSheetId="73" hidden="1">{"US_A23",#N/A,FALSE,"FINAL FORM"}</definedName>
    <definedName name="wrn.US_A23." hidden="1">{"US_A23",#N/A,FALSE,"FINAL FORM"}</definedName>
    <definedName name="wrn.US_DOLLAR." localSheetId="73" hidden="1">{"US_DOLLAR",#N/A,FALSE,"FINAL FORM"}</definedName>
    <definedName name="wrn.US_DOLLAR." hidden="1">{"US_DOLLAR",#N/A,FALSE,"FINAL FORM"}</definedName>
    <definedName name="wrn.US_MEMO." localSheetId="73" hidden="1">{"US_MEMO",#N/A,FALSE,"FINAL FORM";"US_MEMO",#N/A,FALSE,"FINAL FORM"}</definedName>
    <definedName name="wrn.US_MEMO." hidden="1">{"US_MEMO",#N/A,FALSE,"FINAL FORM";"US_MEMO",#N/A,FALSE,"FINAL FORM"}</definedName>
    <definedName name="wrn.usd." localSheetId="73"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wrn.usd." hidden="1">{#N/A,#N/A,FALSE,"USD Front page";#N/A,#N/A,FALSE,"USD Financiel overview AOP";#N/A,#N/A,FALSE,"USD Operating P&amp;L AOP";#N/A,#N/A,FALSE,"USD Revenue by product";#N/A,#N/A,FALSE,"USD Revenue &amp; STD Marign Prod.";#N/A,#N/A,FALSE,"USD Std. Margin";#N/A,#N/A,FALSE,"USD Employees by Function";#N/A,#N/A,FALSE,"USD R&amp;D Costs";#N/A,#N/A,FALSE,"USD Inventory";#N/A,#N/A,FALSE,"USD Order Intake by Area";#N/A,#N/A,FALSE,"USD Backlog by area";#N/A,#N/A,FALSE,"USD Backlog by customer";#N/A,#N/A,FALSE,"USD Revenue by Area";#N/A,#N/A,FALSE,"GRAPH  4"}</definedName>
    <definedName name="wrn.USSC_Reports." localSheetId="73"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USSC_Reports." hidden="1">{#N/A,#N/A,FALSE,"9Pricing Matrix";#N/A,#N/A,FALSE,"1Summary";#N/A,#N/A,FALSE,"2Assumptions";#N/A,#N/A,FALSE,"3Cash Flow";#N/A,#N/A,FALSE,"5Residual";#N/A,#N/A,FALSE,"Occupancy Cost";#N/A,#N/A,FALSE,"7Financing Sensitivity";#N/A,#N/A,FALSE,"8Residual Sensitivity";#N/A,#N/A,FALSE,"10Vacancy Matrix";#N/A,#N/A,FALSE,"11Expiration Schedule";#N/A,#N/A,FALSE,"12Lease-up Schedule";#N/A,#N/A,FALSE,"OFS-Lease-up Schedule";#N/A,#N/A,FALSE,"Short Holds"}</definedName>
    <definedName name="wrn.USW." localSheetId="73" hidden="1">{"IS",#N/A,FALSE,"IS";"RPTIS",#N/A,FALSE,"RPTIS";"STATS",#N/A,FALSE,"STATS";"BS",#N/A,FALSE,"BS"}</definedName>
    <definedName name="wrn.USW." hidden="1">{"IS",#N/A,FALSE,"IS";"RPTIS",#N/A,FALSE,"RPTIS";"STATS",#N/A,FALSE,"STATS";"BS",#N/A,FALSE,"BS"}</definedName>
    <definedName name="wrn.VALUATION." localSheetId="73"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Package._.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1"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2"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2"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3"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4"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4"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5" localSheetId="73"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Package._.1._5"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aluation._.Worksheets." localSheetId="73"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ation._.Worksheets." hidden="1">{#N/A,#N/A,FALSE,"ID Page";#N/A,#N/A,FALSE,"Index";#N/A,#N/A,FALSE,"Assumptions";#N/A,#N/A,FALSE,"Equity Summary";#N/A,#N/A,FALSE,"Market";#N/A,#N/A,FALSE,"Description (Comps)";#N/A,#N/A,FALSE,"Comp Ratios";#N/A,#N/A,FALSE,"Sim Tran";#N/A,#N/A,FALSE,"Description (Sim Tran)";#N/A,#N/A,FALSE,"WACC";#N/A,#N/A,FALSE,"Income St";#N/A,#N/A,FALSE,"Balance Sheet";#N/A,#N/A,FALSE,"Working Capital";#N/A,#N/A,FALSE,"WC Trend (1)";#N/A,#N/A,FALSE,"WC trend (2)";#N/A,#N/A,FALSE,"Intangibles Indication"}</definedName>
    <definedName name="wrn.Value." localSheetId="73" hidden="1">{#N/A,#N/A,FALSE,"Cashflow Analysis";#N/A,#N/A,FALSE,"Sensitivity Analysis";#N/A,#N/A,FALSE,"PV";#N/A,#N/A,FALSE,"Pro Forma"}</definedName>
    <definedName name="wrn.Value." hidden="1">{#N/A,#N/A,FALSE,"Cashflow Analysis";#N/A,#N/A,FALSE,"Sensitivity Analysis";#N/A,#N/A,FALSE,"PV";#N/A,#N/A,FALSE,"Pro Forma"}</definedName>
    <definedName name="wrn.Value.2" localSheetId="73" hidden="1">{#N/A,#N/A,FALSE,"Cashflow Analysis";#N/A,#N/A,FALSE,"Sensitivity Analysis";#N/A,#N/A,FALSE,"PV";#N/A,#N/A,FALSE,"Pro Forma"}</definedName>
    <definedName name="wrn.Value.2" hidden="1">{#N/A,#N/A,FALSE,"Cashflow Analysis";#N/A,#N/A,FALSE,"Sensitivity Analysis";#N/A,#N/A,FALSE,"PV";#N/A,#N/A,FALSE,"Pro Forma"}</definedName>
    <definedName name="wrn.VALUENAV." localSheetId="73" hidden="1">{#N/A,#N/A,FALSE,"Value";#N/A,#N/A,FALSE,"NAV"}</definedName>
    <definedName name="wrn.VALUENAV." hidden="1">{#N/A,#N/A,FALSE,"Value";#N/A,#N/A,FALSE,"NAV"}</definedName>
    <definedName name="wrn.Vorstand."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1"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1"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2"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2"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3"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4"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4"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5" localSheetId="73"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Vorstand._5" hidden="1">{#N/A,#N/A,FALSE,"Report 2";#N/A,#N/A,FALSE,"Report 3";#N/A,#N/A,FALSE,"Report 4";#N/A,#N/A,FALSE,"Actual-Budget (per)";#N/A,#N/A,FALSE,"Actual-Budget (kum)";#N/A,#N/A,FALSE,"Comparison YTD";#N/A,#N/A,FALSE,"Summary";#N/A,#N/A,FALSE,"Aktiv";#N/A,#N/A,FALSE,"Passiv";#N/A,#N/A,FALSE,"peiodisch1";#N/A,#N/A,FALSE,"periodisch2";#N/A,#N/A,FALSE,"Finale1";#N/A,#N/A,FALSE,"Finale2";#N/A,#N/A,FALSE,"D-Bestand";#N/A,#N/A,FALSE,"D-Zins";#N/A,#N/A,FALSE,"Fil_A_Bestand";#N/A,#N/A,FALSE,"Fil_A_D-Zins";#N/A,#N/A,FALSE,"Fil_A_Zins";#N/A,#N/A,FALSE,"Fil_P_Bestand";#N/A,#N/A,FALSE,"Fil_P_Neu";#N/A,#N/A,FALSE,"Fil_P_Zins";#N/A,#N/A,FALSE,"Report 5";#N/A,#N/A,FALSE,"EWB-2";#N/A,#N/A,FALSE,"EWB";#N/A,#N/A,FALSE,"Headcount";#N/A,#N/A,FALSE,"Headcount2";#N/A,#N/A,FALSE,"Investitionsgüter"}</definedName>
    <definedName name="wrn.Wacc." localSheetId="73" hidden="1">{"Area1",#N/A,FALSE,"OREWACC";"Area2",#N/A,FALSE,"OREWACC"}</definedName>
    <definedName name="wrn.Wacc." hidden="1">{"Area1",#N/A,FALSE,"OREWACC";"Area2",#N/A,FALSE,"OREWACC"}</definedName>
    <definedName name="wrn.WAREHOUSE._.ALL._.SCH.." localSheetId="73" hidden="1">{"WAREHOUSE BUDGET ASSUMPTINS",#N/A,FALSE,"WAREHOUSE 97";"WAREHOUSE MAJOR EXP.",#N/A,FALSE,"WAREHOUSE 97";"WAREHOUSE SCH",#N/A,FALSE,"WAREHOUSE 97"}</definedName>
    <definedName name="wrn.WAREHOUSE._.ALL._.SCH.." hidden="1">{"WAREHOUSE BUDGET ASSUMPTINS",#N/A,FALSE,"WAREHOUSE 97";"WAREHOUSE MAJOR EXP.",#N/A,FALSE,"WAREHOUSE 97";"WAREHOUSE SCH",#N/A,FALSE,"WAREHOUSE 97"}</definedName>
    <definedName name="wrn.WATERTOWN._.BUDGET." localSheetId="73" hidden="1">{#N/A,#N/A,TRUE,"Inc. St.";#N/A,#N/A,TRUE,"SalesLabor";#N/A,#N/A,TRUE,"Labor";#N/A,#N/A,TRUE,"TEMP.";#N/A,#N/A,TRUE,"Manuf.";#N/A,#N/A,TRUE,"Repairs";#N/A,#N/A,TRUE,"G&amp;A";#N/A,#N/A,TRUE,"Inv.";#N/A,#N/A,TRUE,"Cap.X";#N/A,#N/A,TRUE,"Leases"}</definedName>
    <definedName name="wrn.WATERTOWN._.BUDGET." hidden="1">{#N/A,#N/A,TRUE,"Inc. St.";#N/A,#N/A,TRUE,"SalesLabor";#N/A,#N/A,TRUE,"Labor";#N/A,#N/A,TRUE,"TEMP.";#N/A,#N/A,TRUE,"Manuf.";#N/A,#N/A,TRUE,"Repairs";#N/A,#N/A,TRUE,"G&amp;A";#N/A,#N/A,TRUE,"Inv.";#N/A,#N/A,TRUE,"Cap.X";#N/A,#N/A,TRUE,"Leases"}</definedName>
    <definedName name="wrn.Weekly._.Scrap._.Report." localSheetId="73"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 localSheetId="73"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ißrock." localSheetId="73" hidden="1">{#N/A,#N/A,FALSE,"Finale1";#N/A,#N/A,FALSE,"Finale2";#N/A,#N/A,FALSE,"peiodisch1";#N/A,#N/A,FALSE,"periodisch2";#N/A,#N/A,FALSE,"Aktiv";#N/A,#N/A,FALSE,"Passiv";#N/A,#N/A,FALSE,"D-Bestand";#N/A,#N/A,FALSE,"D-Zins"}</definedName>
    <definedName name="wrn.Weißrock." hidden="1">{#N/A,#N/A,FALSE,"Finale1";#N/A,#N/A,FALSE,"Finale2";#N/A,#N/A,FALSE,"peiodisch1";#N/A,#N/A,FALSE,"periodisch2";#N/A,#N/A,FALSE,"Aktiv";#N/A,#N/A,FALSE,"Passiv";#N/A,#N/A,FALSE,"D-Bestand";#N/A,#N/A,FALSE,"D-Zins"}</definedName>
    <definedName name="wrn.Weißrock._1" localSheetId="73" hidden="1">{#N/A,#N/A,FALSE,"Finale1";#N/A,#N/A,FALSE,"Finale2";#N/A,#N/A,FALSE,"peiodisch1";#N/A,#N/A,FALSE,"periodisch2";#N/A,#N/A,FALSE,"Aktiv";#N/A,#N/A,FALSE,"Passiv";#N/A,#N/A,FALSE,"D-Bestand";#N/A,#N/A,FALSE,"D-Zins"}</definedName>
    <definedName name="wrn.Weißrock._1" hidden="1">{#N/A,#N/A,FALSE,"Finale1";#N/A,#N/A,FALSE,"Finale2";#N/A,#N/A,FALSE,"peiodisch1";#N/A,#N/A,FALSE,"periodisch2";#N/A,#N/A,FALSE,"Aktiv";#N/A,#N/A,FALSE,"Passiv";#N/A,#N/A,FALSE,"D-Bestand";#N/A,#N/A,FALSE,"D-Zins"}</definedName>
    <definedName name="wrn.Weißrock._2" localSheetId="73" hidden="1">{#N/A,#N/A,FALSE,"Finale1";#N/A,#N/A,FALSE,"Finale2";#N/A,#N/A,FALSE,"peiodisch1";#N/A,#N/A,FALSE,"periodisch2";#N/A,#N/A,FALSE,"Aktiv";#N/A,#N/A,FALSE,"Passiv";#N/A,#N/A,FALSE,"D-Bestand";#N/A,#N/A,FALSE,"D-Zins"}</definedName>
    <definedName name="wrn.Weißrock._2" hidden="1">{#N/A,#N/A,FALSE,"Finale1";#N/A,#N/A,FALSE,"Finale2";#N/A,#N/A,FALSE,"peiodisch1";#N/A,#N/A,FALSE,"periodisch2";#N/A,#N/A,FALSE,"Aktiv";#N/A,#N/A,FALSE,"Passiv";#N/A,#N/A,FALSE,"D-Bestand";#N/A,#N/A,FALSE,"D-Zins"}</definedName>
    <definedName name="wrn.Weißrock._3" localSheetId="73" hidden="1">{#N/A,#N/A,FALSE,"Finale1";#N/A,#N/A,FALSE,"Finale2";#N/A,#N/A,FALSE,"peiodisch1";#N/A,#N/A,FALSE,"periodisch2";#N/A,#N/A,FALSE,"Aktiv";#N/A,#N/A,FALSE,"Passiv";#N/A,#N/A,FALSE,"D-Bestand";#N/A,#N/A,FALSE,"D-Zins"}</definedName>
    <definedName name="wrn.Weißrock._3" hidden="1">{#N/A,#N/A,FALSE,"Finale1";#N/A,#N/A,FALSE,"Finale2";#N/A,#N/A,FALSE,"peiodisch1";#N/A,#N/A,FALSE,"periodisch2";#N/A,#N/A,FALSE,"Aktiv";#N/A,#N/A,FALSE,"Passiv";#N/A,#N/A,FALSE,"D-Bestand";#N/A,#N/A,FALSE,"D-Zins"}</definedName>
    <definedName name="wrn.Weißrock._4" localSheetId="73" hidden="1">{#N/A,#N/A,FALSE,"Finale1";#N/A,#N/A,FALSE,"Finale2";#N/A,#N/A,FALSE,"peiodisch1";#N/A,#N/A,FALSE,"periodisch2";#N/A,#N/A,FALSE,"Aktiv";#N/A,#N/A,FALSE,"Passiv";#N/A,#N/A,FALSE,"D-Bestand";#N/A,#N/A,FALSE,"D-Zins"}</definedName>
    <definedName name="wrn.Weißrock._4" hidden="1">{#N/A,#N/A,FALSE,"Finale1";#N/A,#N/A,FALSE,"Finale2";#N/A,#N/A,FALSE,"peiodisch1";#N/A,#N/A,FALSE,"periodisch2";#N/A,#N/A,FALSE,"Aktiv";#N/A,#N/A,FALSE,"Passiv";#N/A,#N/A,FALSE,"D-Bestand";#N/A,#N/A,FALSE,"D-Zins"}</definedName>
    <definedName name="wrn.Weißrock._5" localSheetId="73" hidden="1">{#N/A,#N/A,FALSE,"Finale1";#N/A,#N/A,FALSE,"Finale2";#N/A,#N/A,FALSE,"peiodisch1";#N/A,#N/A,FALSE,"periodisch2";#N/A,#N/A,FALSE,"Aktiv";#N/A,#N/A,FALSE,"Passiv";#N/A,#N/A,FALSE,"D-Bestand";#N/A,#N/A,FALSE,"D-Zins"}</definedName>
    <definedName name="wrn.Weißrock._5" hidden="1">{#N/A,#N/A,FALSE,"Finale1";#N/A,#N/A,FALSE,"Finale2";#N/A,#N/A,FALSE,"peiodisch1";#N/A,#N/A,FALSE,"periodisch2";#N/A,#N/A,FALSE,"Aktiv";#N/A,#N/A,FALSE,"Passiv";#N/A,#N/A,FALSE,"D-Bestand";#N/A,#N/A,FALSE,"D-Zins"}</definedName>
    <definedName name="wrn.wells." localSheetId="73"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lls." hidden="1">{"lobo1",#N/A,FALSE,"Projections";"lobo2",#N/A,FALSE,"Projections";"bob1",#N/A,FALSE,"Projections";"bob2",#N/A,FALSE,"Projections";"cubra1",#N/A,FALSE,"Projections";"cubra2",#N/A,FALSE,"Projections";"chittim1",#N/A,FALSE,"Projections";"chittim2",#N/A,FALSE,"Projections";"lagrulla1",#N/A,FALSE,"Projections";"lagrulla2",#N/A,FALSE,"Projections";"valverde1",#N/A,FALSE,"Projections";"valverde2",#N/A,FALSE,"Projections"}</definedName>
    <definedName name="wrn.Western._.Metal." localSheetId="73" hidden="1">{#N/A,#N/A,FALSE,"Western";#N/A,#N/A,FALSE,"Inc. St.";#N/A,#N/A,FALSE,"Hist.";#N/A,#N/A,FALSE,"SalesLabor";#N/A,#N/A,FALSE,"Labor";#N/A,#N/A,FALSE,"Manuf.";#N/A,#N/A,FALSE,"Repairs";#N/A,#N/A,FALSE,"G&amp;A";#N/A,#N/A,FALSE,"Inv.";#N/A,#N/A,FALSE,"Cap. X"}</definedName>
    <definedName name="wrn.Western._.Metal." hidden="1">{#N/A,#N/A,FALSE,"Western";#N/A,#N/A,FALSE,"Inc. St.";#N/A,#N/A,FALSE,"Hist.";#N/A,#N/A,FALSE,"SalesLabor";#N/A,#N/A,FALSE,"Labor";#N/A,#N/A,FALSE,"Manuf.";#N/A,#N/A,FALSE,"Repairs";#N/A,#N/A,FALSE,"G&amp;A";#N/A,#N/A,FALSE,"Inv.";#N/A,#N/A,FALSE,"Cap. X"}</definedName>
    <definedName name="wrn.whole._.document." localSheetId="73" hidden="1">{"page 1",#N/A,FALSE,"A";"page 2",#N/A,FALSE,"A";"page 3",#N/A,FALSE,"A";"page 4",#N/A,FALSE,"A";"page 5",#N/A,FALSE,"A";"page 6",#N/A,FALSE,"A";"page 7",#N/A,FALSE,"A";"page 8",#N/A,FALSE,"A";"page 9",#N/A,FALSE,"A";"page 10",#N/A,FALSE,"A";"page 11",#N/A,FALSE,"A";"page 12",#N/A,FALSE,"A";"page 13",#N/A,FALSE,"A";"page 14",#N/A,FALSE,"A"}</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_.document._1" localSheetId="73" hidden="1">{"page 1",#N/A,FALSE,"A";"page 2",#N/A,FALSE,"A";"page 3",#N/A,FALSE,"A";"page 4",#N/A,FALSE,"A";"page 5",#N/A,FALSE,"A";"page 6",#N/A,FALSE,"A";"page 7",#N/A,FALSE,"A";"page 8",#N/A,FALSE,"A";"page 9",#N/A,FALSE,"A";"page 10",#N/A,FALSE,"A";"page 11",#N/A,FALSE,"A";"page 12",#N/A,FALSE,"A";"page 13",#N/A,FALSE,"A";"page 14",#N/A,FALSE,"A"}</definedName>
    <definedName name="wrn.whole._.document._1" hidden="1">{"page 1",#N/A,FALSE,"A";"page 2",#N/A,FALSE,"A";"page 3",#N/A,FALSE,"A";"page 4",#N/A,FALSE,"A";"page 5",#N/A,FALSE,"A";"page 6",#N/A,FALSE,"A";"page 7",#N/A,FALSE,"A";"page 8",#N/A,FALSE,"A";"page 9",#N/A,FALSE,"A";"page 10",#N/A,FALSE,"A";"page 11",#N/A,FALSE,"A";"page 12",#N/A,FALSE,"A";"page 13",#N/A,FALSE,"A";"page 14",#N/A,FALSE,"A"}</definedName>
    <definedName name="wrn.whole._.document._2" localSheetId="73" hidden="1">{"page 1",#N/A,FALSE,"A";"page 2",#N/A,FALSE,"A";"page 3",#N/A,FALSE,"A";"page 4",#N/A,FALSE,"A";"page 5",#N/A,FALSE,"A";"page 6",#N/A,FALSE,"A";"page 7",#N/A,FALSE,"A";"page 8",#N/A,FALSE,"A";"page 9",#N/A,FALSE,"A";"page 10",#N/A,FALSE,"A";"page 11",#N/A,FALSE,"A";"page 12",#N/A,FALSE,"A";"page 13",#N/A,FALSE,"A";"page 14",#N/A,FALSE,"A"}</definedName>
    <definedName name="wrn.whole._.document._2" hidden="1">{"page 1",#N/A,FALSE,"A";"page 2",#N/A,FALSE,"A";"page 3",#N/A,FALSE,"A";"page 4",#N/A,FALSE,"A";"page 5",#N/A,FALSE,"A";"page 6",#N/A,FALSE,"A";"page 7",#N/A,FALSE,"A";"page 8",#N/A,FALSE,"A";"page 9",#N/A,FALSE,"A";"page 10",#N/A,FALSE,"A";"page 11",#N/A,FALSE,"A";"page 12",#N/A,FALSE,"A";"page 13",#N/A,FALSE,"A";"page 14",#N/A,FALSE,"A"}</definedName>
    <definedName name="wrn.whole._.document._3" localSheetId="73" hidden="1">{"page 1",#N/A,FALSE,"A";"page 2",#N/A,FALSE,"A";"page 3",#N/A,FALSE,"A";"page 4",#N/A,FALSE,"A";"page 5",#N/A,FALSE,"A";"page 6",#N/A,FALSE,"A";"page 7",#N/A,FALSE,"A";"page 8",#N/A,FALSE,"A";"page 9",#N/A,FALSE,"A";"page 10",#N/A,FALSE,"A";"page 11",#N/A,FALSE,"A";"page 12",#N/A,FALSE,"A";"page 13",#N/A,FALSE,"A";"page 14",#N/A,FALSE,"A"}</definedName>
    <definedName name="wrn.whole._.document._3" hidden="1">{"page 1",#N/A,FALSE,"A";"page 2",#N/A,FALSE,"A";"page 3",#N/A,FALSE,"A";"page 4",#N/A,FALSE,"A";"page 5",#N/A,FALSE,"A";"page 6",#N/A,FALSE,"A";"page 7",#N/A,FALSE,"A";"page 8",#N/A,FALSE,"A";"page 9",#N/A,FALSE,"A";"page 10",#N/A,FALSE,"A";"page 11",#N/A,FALSE,"A";"page 12",#N/A,FALSE,"A";"page 13",#N/A,FALSE,"A";"page 14",#N/A,FALSE,"A"}</definedName>
    <definedName name="wrn.whole._.document._4" localSheetId="73" hidden="1">{"page 1",#N/A,FALSE,"A";"page 2",#N/A,FALSE,"A";"page 3",#N/A,FALSE,"A";"page 4",#N/A,FALSE,"A";"page 5",#N/A,FALSE,"A";"page 6",#N/A,FALSE,"A";"page 7",#N/A,FALSE,"A";"page 8",#N/A,FALSE,"A";"page 9",#N/A,FALSE,"A";"page 10",#N/A,FALSE,"A";"page 11",#N/A,FALSE,"A";"page 12",#N/A,FALSE,"A";"page 13",#N/A,FALSE,"A";"page 14",#N/A,FALSE,"A"}</definedName>
    <definedName name="wrn.whole._.document._4" hidden="1">{"page 1",#N/A,FALSE,"A";"page 2",#N/A,FALSE,"A";"page 3",#N/A,FALSE,"A";"page 4",#N/A,FALSE,"A";"page 5",#N/A,FALSE,"A";"page 6",#N/A,FALSE,"A";"page 7",#N/A,FALSE,"A";"page 8",#N/A,FALSE,"A";"page 9",#N/A,FALSE,"A";"page 10",#N/A,FALSE,"A";"page 11",#N/A,FALSE,"A";"page 12",#N/A,FALSE,"A";"page 13",#N/A,FALSE,"A";"page 14",#N/A,FALSE,"A"}</definedName>
    <definedName name="wrn.whole._.document._5" localSheetId="73" hidden="1">{"page 1",#N/A,FALSE,"A";"page 2",#N/A,FALSE,"A";"page 3",#N/A,FALSE,"A";"page 4",#N/A,FALSE,"A";"page 5",#N/A,FALSE,"A";"page 6",#N/A,FALSE,"A";"page 7",#N/A,FALSE,"A";"page 8",#N/A,FALSE,"A";"page 9",#N/A,FALSE,"A";"page 10",#N/A,FALSE,"A";"page 11",#N/A,FALSE,"A";"page 12",#N/A,FALSE,"A";"page 13",#N/A,FALSE,"A";"page 14",#N/A,FALSE,"A"}</definedName>
    <definedName name="wrn.whole._.document._5" hidden="1">{"page 1",#N/A,FALSE,"A";"page 2",#N/A,FALSE,"A";"page 3",#N/A,FALSE,"A";"page 4",#N/A,FALSE,"A";"page 5",#N/A,FALSE,"A";"page 6",#N/A,FALSE,"A";"page 7",#N/A,FALSE,"A";"page 8",#N/A,FALSE,"A";"page 9",#N/A,FALSE,"A";"page 10",#N/A,FALSE,"A";"page 11",#N/A,FALSE,"A";"page 12",#N/A,FALSE,"A";"page 13",#N/A,FALSE,"A";"page 14",#N/A,FALSE,"A"}</definedName>
    <definedName name="wrn.Whole._.Pack." localSheetId="73" hidden="1">{"Board Income Statement",#N/A,FALSE,"Board Summary";"Board Balance Sheet",#N/A,FALSE,"Board Summary";"Board Cash Flow",#N/A,FALSE,"Board Summary";"Op Cap Startup",#N/A,FALSE,"Operating-Startup Expense (2)";"Total Salary",#N/A,FALSE,"Operating-Startup Expense (2)";"Op Salary",#N/A,FALSE,"Operating-Startup Expense (2)";"Cap Salary",#N/A,FALSE,"Operating-Startup Expense (2)";"Startup Salary",#N/A,FALSE,"Operating-Startup Expense (2)";#N/A,#N/A,FALSE,"Advertising &amp; Promotion (2)";#N/A,#N/A,FALSE,"G&amp;A (2)";#N/A,#N/A,FALSE,"Billings (2)";#N/A,#N/A,FALSE,"Travel (2)";#N/A,#N/A,FALSE,"Comms Cost (2)";#N/A,#N/A,FALSE,"CAPEX (3)";#N/A,#N/A,FALSE,"CAPEX (2)"}</definedName>
    <definedName name="wrn.Whole._.Pack." hidden="1">{"Board Income Statement",#N/A,FALSE,"Board Summary";"Board Balance Sheet",#N/A,FALSE,"Board Summary";"Board Cash Flow",#N/A,FALSE,"Board Summary";"Op Cap Startup",#N/A,FALSE,"Operating-Startup Expense (2)";"Total Salary",#N/A,FALSE,"Operating-Startup Expense (2)";"Op Salary",#N/A,FALSE,"Operating-Startup Expense (2)";"Cap Salary",#N/A,FALSE,"Operating-Startup Expense (2)";"Startup Salary",#N/A,FALSE,"Operating-Startup Expense (2)";#N/A,#N/A,FALSE,"Advertising &amp; Promotion (2)";#N/A,#N/A,FALSE,"G&amp;A (2)";#N/A,#N/A,FALSE,"Billings (2)";#N/A,#N/A,FALSE,"Travel (2)";#N/A,#N/A,FALSE,"Comms Cost (2)";#N/A,#N/A,FALSE,"CAPEX (3)";#N/A,#N/A,FALSE,"CAPEX (2)"}</definedName>
    <definedName name="wrn.WholeShabang."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1"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1"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2"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2"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3"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4"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4"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5" localSheetId="73"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holeShabang._5"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cor." localSheetId="73" hidden="1">{#N/A,#N/A,FALSE,"FACTSHEETS";#N/A,#N/A,FALSE,"pump";#N/A,#N/A,FALSE,"filter"}</definedName>
    <definedName name="wrn.wicor." hidden="1">{#N/A,#N/A,FALSE,"FACTSHEETS";#N/A,#N/A,FALSE,"pump";#N/A,#N/A,FALSE,"filter"}</definedName>
    <definedName name="wrn.without._.sub._.detail." localSheetId="73" hidden="1">{#N/A,#N/A,FALSE,"Consolidated ";#N/A,#N/A,FALSE,"Cons Ratios";#N/A,#N/A,FALSE,"CONSOLIDATE STATEMENTS FINAL";#N/A,#N/A,FALSE,"Parent";#N/A,#N/A,FALSE,"Parent Ratios"}</definedName>
    <definedName name="wrn.without._.sub._.detail." hidden="1">{#N/A,#N/A,FALSE,"Consolidated ";#N/A,#N/A,FALSE,"Cons Ratios";#N/A,#N/A,FALSE,"CONSOLIDATE STATEMENTS FINAL";#N/A,#N/A,FALSE,"Parent";#N/A,#N/A,FALSE,"Parent Ratios"}</definedName>
    <definedName name="wrn.WkChange_EM." localSheetId="73" hidden="1">{#N/A,#N/A,FALSE,"WkChange EM"}</definedName>
    <definedName name="wrn.WkChange_EM." hidden="1">{#N/A,#N/A,FALSE,"WkChange EM"}</definedName>
    <definedName name="wrn.work._.paper._.shcedules." localSheetId="73"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ING._.CAPITAL." localSheetId="73" hidden="1">{"working capital",#N/A,FALSE,"Bal. Sht.- Work Cap"}</definedName>
    <definedName name="wrn.WORKING._.CAPITAL." hidden="1">{"working capital",#N/A,FALSE,"Bal. Sht.- Work Cap"}</definedName>
    <definedName name="wrn.Working._.Party._.List." localSheetId="73" hidden="1">{#N/A,#N/A,FALSE,"Working List"}</definedName>
    <definedName name="wrn.Working._.Party._.List." hidden="1">{#N/A,#N/A,FALSE,"Working List"}</definedName>
    <definedName name="wrn.Working._.Version." localSheetId="7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S._.Report." localSheetId="73" hidden="1">{#N/A,#N/A,TRUE,"Sales";#N/A,#N/A,TRUE,"Margin";#N/A,#N/A,TRUE,"Inventory";#N/A,#N/A,TRUE,"Income";#N/A,#N/A,TRUE,"Score";#N/A,#N/A,TRUE,"SpringScore";#N/A,#N/A,TRUE,"Catalogue";#N/A,#N/A,TRUE,"InvRoll";#N/A,#N/A,TRUE,"BOM";#N/A,#N/A,TRUE,"WkTrend";#N/A,#N/A,TRUE,"StockSales";#N/A,#N/A,TRUE,"SalesTrend";#N/A,#N/A,TRUE,"WkChange"}</definedName>
    <definedName name="wrn.WOS._.Report." hidden="1">{#N/A,#N/A,TRUE,"Sales";#N/A,#N/A,TRUE,"Margin";#N/A,#N/A,TRUE,"Inventory";#N/A,#N/A,TRUE,"Income";#N/A,#N/A,TRUE,"Score";#N/A,#N/A,TRUE,"SpringScore";#N/A,#N/A,TRUE,"Catalogue";#N/A,#N/A,TRUE,"InvRoll";#N/A,#N/A,TRUE,"BOM";#N/A,#N/A,TRUE,"WkTrend";#N/A,#N/A,TRUE,"StockSales";#N/A,#N/A,TRUE,"SalesTrend";#N/A,#N/A,TRUE,"WkChange"}</definedName>
    <definedName name="wrn.wpoall." localSheetId="73" hidden="1">{"wpocash",#N/A,FALSE,"WPOALLT";"wpoinc",#N/A,FALSE,"WPOALLT";"wpoexcl",#N/A,FALSE,"WPOALLT";"wpocable",#N/A,FALSE,"WPOALLT";"wpobroad",#N/A,FALSE,"WPOALLT";"wpopost",#N/A,FALSE,"WPOALLT";"wponwsweek",#N/A,FALSE,"WPOALLT"}</definedName>
    <definedName name="wrn.wpoall." hidden="1">{"wpocash",#N/A,FALSE,"WPOALLT";"wpoinc",#N/A,FALSE,"WPOALLT";"wpoexcl",#N/A,FALSE,"WPOALLT";"wpocable",#N/A,FALSE,"WPOALLT";"wpobroad",#N/A,FALSE,"WPOALLT";"wpopost",#N/A,FALSE,"WPOALLT";"wponwsweek",#N/A,FALSE,"WPOALLT"}</definedName>
    <definedName name="wrn.X140." localSheetId="73" hidden="1">{"page1",#N/A,FALSE,"X140withReclasses";"page2",#N/A,FALSE,"X140withReclasses";"page3",#N/A,FALSE,"X140withReclasses"}</definedName>
    <definedName name="wrn.X140." hidden="1">{"page1",#N/A,FALSE,"X140withReclasses";"page2",#N/A,FALSE,"X140withReclasses";"page3",#N/A,FALSE,"X140withReclasses"}</definedName>
    <definedName name="wrn.Yield." localSheetId="73" hidden="1">{"Yield",#N/A,FALSE,"Yield"}</definedName>
    <definedName name="wrn.Yield." hidden="1">{"Yield",#N/A,FALSE,"Yield"}</definedName>
    <definedName name="wrn.YTD." localSheetId="73" hidden="1">{"Act vs Bud YTD",#N/A,FALSE,"Analysis";"Act vs Act YTD",#N/A,FALSE,"Analysis"}</definedName>
    <definedName name="wrn.YTD." hidden="1">{"Act vs Bud YTD",#N/A,FALSE,"Analysis";"Act vs Act YTD",#N/A,FALSE,"Analysis"}</definedName>
    <definedName name="wrn.Zinsen." localSheetId="73" hidden="1">{#N/A,#N/A,FALSE,"peiodisch1";#N/A,#N/A,FALSE,"D-Bestand";#N/A,#N/A,FALSE,"D-Zins"}</definedName>
    <definedName name="wrn.Zinsen." hidden="1">{#N/A,#N/A,FALSE,"peiodisch1";#N/A,#N/A,FALSE,"D-Bestand";#N/A,#N/A,FALSE,"D-Zins"}</definedName>
    <definedName name="wrn.Zinsen._1" localSheetId="73" hidden="1">{#N/A,#N/A,FALSE,"peiodisch1";#N/A,#N/A,FALSE,"D-Bestand";#N/A,#N/A,FALSE,"D-Zins"}</definedName>
    <definedName name="wrn.Zinsen._1" hidden="1">{#N/A,#N/A,FALSE,"peiodisch1";#N/A,#N/A,FALSE,"D-Bestand";#N/A,#N/A,FALSE,"D-Zins"}</definedName>
    <definedName name="wrn.Zinsen._2" localSheetId="73" hidden="1">{#N/A,#N/A,FALSE,"peiodisch1";#N/A,#N/A,FALSE,"D-Bestand";#N/A,#N/A,FALSE,"D-Zins"}</definedName>
    <definedName name="wrn.Zinsen._2" hidden="1">{#N/A,#N/A,FALSE,"peiodisch1";#N/A,#N/A,FALSE,"D-Bestand";#N/A,#N/A,FALSE,"D-Zins"}</definedName>
    <definedName name="wrn.Zinsen._3" localSheetId="73" hidden="1">{#N/A,#N/A,FALSE,"peiodisch1";#N/A,#N/A,FALSE,"D-Bestand";#N/A,#N/A,FALSE,"D-Zins"}</definedName>
    <definedName name="wrn.Zinsen._3" hidden="1">{#N/A,#N/A,FALSE,"peiodisch1";#N/A,#N/A,FALSE,"D-Bestand";#N/A,#N/A,FALSE,"D-Zins"}</definedName>
    <definedName name="wrn.Zinsen._4" localSheetId="73" hidden="1">{#N/A,#N/A,FALSE,"peiodisch1";#N/A,#N/A,FALSE,"D-Bestand";#N/A,#N/A,FALSE,"D-Zins"}</definedName>
    <definedName name="wrn.Zinsen._4" hidden="1">{#N/A,#N/A,FALSE,"peiodisch1";#N/A,#N/A,FALSE,"D-Bestand";#N/A,#N/A,FALSE,"D-Zins"}</definedName>
    <definedName name="wrn.Zinsen._5" localSheetId="73" hidden="1">{#N/A,#N/A,FALSE,"peiodisch1";#N/A,#N/A,FALSE,"D-Bestand";#N/A,#N/A,FALSE,"D-Zins"}</definedName>
    <definedName name="wrn.Zinsen._5" hidden="1">{#N/A,#N/A,FALSE,"peiodisch1";#N/A,#N/A,FALSE,"D-Bestand";#N/A,#N/A,FALSE,"D-Zins"}</definedName>
    <definedName name="wrn.Потери." localSheetId="73" hidden="1">{#N/A,#N/A,TRUE,"ИсхМстржд";#N/A,#N/A,TRUE,"Исх-Центр";#N/A,#N/A,TRUE,"Исх-2рт ";#N/A,#N/A,TRUE,"Исх-2рт ";#N/A,#N/A,TRUE,"Исх-3рт";#N/A,#N/A,TRUE,"Вар1";#N/A,#N/A,TRUE,"Вар2";#N/A,#N/A,TRUE,"Вар2-блоки";#N/A,#N/A,TRUE,"В3-Центр";#N/A,#N/A,TRUE,"В3-2рт";#N/A,#N/A,TRUE,"В3-3рт"}</definedName>
    <definedName name="wrn.Потери." hidden="1">{#N/A,#N/A,TRUE,"ИсхМстржд";#N/A,#N/A,TRUE,"Исх-Центр";#N/A,#N/A,TRUE,"Исх-2рт ";#N/A,#N/A,TRUE,"Исх-2рт ";#N/A,#N/A,TRUE,"Исх-3рт";#N/A,#N/A,TRUE,"Вар1";#N/A,#N/A,TRUE,"Вар2";#N/A,#N/A,TRUE,"Вар2-блоки";#N/A,#N/A,TRUE,"В3-Центр";#N/A,#N/A,TRUE,"В3-2рт";#N/A,#N/A,TRUE,"В3-3рт"}</definedName>
    <definedName name="wrn.입주관리." localSheetId="73" hidden="1">{#N/A,#N/A,FALSE,"입주관리"}</definedName>
    <definedName name="wrn.입주관리." hidden="1">{#N/A,#N/A,FALSE,"입주관리"}</definedName>
    <definedName name="wrn.土地." localSheetId="73" hidden="1">{"土地",#N/A,FALSE,"土地建物"}</definedName>
    <definedName name="wrn.土地." hidden="1">{"土地",#N/A,FALSE,"土地建物"}</definedName>
    <definedName name="wrn.建物." localSheetId="73" hidden="1">{"建物",#N/A,FALSE,"土地建物"}</definedName>
    <definedName name="wrn.建物." hidden="1">{"建物",#N/A,FALSE,"土地建物"}</definedName>
    <definedName name="wrn.損益." localSheetId="73"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wrn.損益." hidden="1">{#N/A,#N/A,FALSE,"事業部別（輸出)";#N/A,#N/A,FALSE,"事業部別（国内)";#N/A,#N/A,FALSE,"事業部別（合計）";#N/A,#N/A,FALSE,"トラクタ";#N/A,#N/A,FALSE,"作業機";#N/A,#N/A,FALSE,"堺（国内）";#N/A,#N/A,FALSE,"堺（輸出)";#N/A,#N/A,FALSE,"堺（合計）";#N/A,#N/A,FALSE,"宇都宮";#N/A,#N/A,FALSE,"臨海";#N/A,#N/A,FALSE,"宇都宮";#N/A,#N/A,FALSE,"筑波";#N/A,#N/A,FALSE,"事業所別（国内）";#N/A,#N/A,FALSE,"事業所別（輸出）";#N/A,#N/A,FALSE,"事業所別（合計）";#N/A,#N/A,FALSE,"部品";#N/A,#N/A,FALSE,"エンジン（国内）";#N/A,#N/A,FALSE,"エンジン（輸出）";#N/A,#N/A,FALSE,"エンジン（合計）"}</definedName>
    <definedName name="wrn_1" localSheetId="73" hidden="1">{#N/A,#N/A,FALSE,"Balance SPS";#N/A,#N/A,FALSE,"P&amp;L_SPS"}</definedName>
    <definedName name="wrn_1" hidden="1">{#N/A,#N/A,FALSE,"Balance SPS";#N/A,#N/A,FALSE,"P&amp;L_SPS"}</definedName>
    <definedName name="wrn_2" localSheetId="73" hidden="1">{#N/A,#N/A,FALSE,"Balance SPS";#N/A,#N/A,FALSE,"P&amp;L_SPS"}</definedName>
    <definedName name="wrn_2" hidden="1">{#N/A,#N/A,FALSE,"Balance SPS";#N/A,#N/A,FALSE,"P&amp;L_SPS"}</definedName>
    <definedName name="wrn_3" localSheetId="73" hidden="1">{#N/A,#N/A,FALSE,"Balance SPS";#N/A,#N/A,FALSE,"P&amp;L_SPS"}</definedName>
    <definedName name="wrn_3" hidden="1">{#N/A,#N/A,FALSE,"Balance SPS";#N/A,#N/A,FALSE,"P&amp;L_SPS"}</definedName>
    <definedName name="wrn_4" localSheetId="73" hidden="1">{#N/A,#N/A,FALSE,"Balance SPS";#N/A,#N/A,FALSE,"P&amp;L_SPS"}</definedName>
    <definedName name="wrn_4" hidden="1">{#N/A,#N/A,FALSE,"Balance SPS";#N/A,#N/A,FALSE,"P&amp;L_SPS"}</definedName>
    <definedName name="wrn_5" localSheetId="73" hidden="1">{#N/A,#N/A,FALSE,"Balance SPS";#N/A,#N/A,FALSE,"P&amp;L_SPS"}</definedName>
    <definedName name="wrn_5" hidden="1">{#N/A,#N/A,FALSE,"Balance SPS";#N/A,#N/A,FALSE,"P&amp;L_SPS"}</definedName>
    <definedName name="wrn1.history" localSheetId="73" hidden="1">{#N/A,#N/A,FALSE,"model"}</definedName>
    <definedName name="wrn1.history" hidden="1">{#N/A,#N/A,FALSE,"model"}</definedName>
    <definedName name="wrn1.print._.all." localSheetId="73" hidden="1">{#N/A,#N/A,FALSE,"$170M Cash";#N/A,#N/A,FALSE,"$250M Cash";#N/A,#N/A,FALSE,"$325M Cash"}</definedName>
    <definedName name="wrn1.print._.all." hidden="1">{#N/A,#N/A,FALSE,"$170M Cash";#N/A,#N/A,FALSE,"$250M Cash";#N/A,#N/A,FALSE,"$325M Cash"}</definedName>
    <definedName name="wrn1.summary" localSheetId="73" hidden="1">{#N/A,#N/A,TRUE,"KEY DATA";#N/A,#N/A,TRUE,"KEY DATA Base Case";#N/A,#N/A,TRUE,"JULY";#N/A,#N/A,TRUE,"AUG";#N/A,#N/A,TRUE,"SEPT";#N/A,#N/A,TRUE,"3Q"}</definedName>
    <definedName name="wrn1.summary" hidden="1">{#N/A,#N/A,TRUE,"KEY DATA";#N/A,#N/A,TRUE,"KEY DATA Base Case";#N/A,#N/A,TRUE,"JULY";#N/A,#N/A,TRUE,"AUG";#N/A,#N/A,TRUE,"SEPT";#N/A,#N/A,TRUE,"3Q"}</definedName>
    <definedName name="wrn1.summary.." localSheetId="73" hidden="1">{#N/A,#N/A,TRUE,"KEY DATA";#N/A,#N/A,TRUE,"KEY DATA Base Case";#N/A,#N/A,TRUE,"JULY";#N/A,#N/A,TRUE,"AUG";#N/A,#N/A,TRUE,"SEPT";#N/A,#N/A,TRUE,"3Q"}</definedName>
    <definedName name="wrn1.summary.." hidden="1">{#N/A,#N/A,TRUE,"KEY DATA";#N/A,#N/A,TRUE,"KEY DATA Base Case";#N/A,#N/A,TRUE,"JULY";#N/A,#N/A,TRUE,"AUG";#N/A,#N/A,TRUE,"SEPT";#N/A,#N/A,TRUE,"3Q"}</definedName>
    <definedName name="wrn1.supp." localSheetId="73"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supp." hidden="1">{#N/A,#N/A,FALSE,"COVER PAGE";#N/A,#N/A,FALSE,"TABLE OF CONTENTS";#N/A,#N/A,FALSE,"INCSTAT";#N/A,#N/A,FALSE,"SBU TRENDS";#N/A,#N/A,FALSE,"ASSETS";#N/A,#N/A,FALSE,"LIABILITIES";#N/A,#N/A,FALSE,"P &amp; L CURRENT";#N/A,#N/A,FALSE,"CASH FLOW";#N/A,#N/A,FALSE,"AGING";#N/A,#N/A,FALSE,"TOPTEN";#N/A,#N/A,FALSE,"LINE OF CREDIT";#N/A,#N/A,FALSE,"RV VAR P&amp;L";#N/A,#N/A,FALSE,"SUM LOCATION";#N/A,#N/A,FALSE,"HEADCOUNT";#N/A,#N/A,FALSE,"RV TRENDED";#N/A,#N/A,FALSE,"MV TRENDED";#N/A,#N/A,FALSE,"SG&amp;A TREND";#N/A,#N/A,FALSE,"SG&amp;A PLAN VS ACT";#N/A,#N/A,FALSE,"ADM SYS ACTUAL";#N/A,#N/A,FALSE,"SALES &amp; SBU ACTUAL";#N/A,#N/A,FALSE,"ADM SYS VAR";#N/A,#N/A,FALSE,"SALES &amp; SBU VAR"}</definedName>
    <definedName name="wrn1_1" localSheetId="73" hidden="1">{#N/A,#N/A,FALSE,"MBR PCS";#N/A,#N/A,FALSE,"MBR CIG";#N/A,#N/A,FALSE,"MBR iDEN";#N/A,#N/A,FALSE,"MBR_FWT";#N/A,#N/A,FALSE,"MBR TOTAL"}</definedName>
    <definedName name="wrn1_1" hidden="1">{#N/A,#N/A,FALSE,"MBR PCS";#N/A,#N/A,FALSE,"MBR CIG";#N/A,#N/A,FALSE,"MBR iDEN";#N/A,#N/A,FALSE,"MBR_FWT";#N/A,#N/A,FALSE,"MBR TOTAL"}</definedName>
    <definedName name="wrn1_2" localSheetId="73" hidden="1">{#N/A,#N/A,FALSE,"MBR PCS";#N/A,#N/A,FALSE,"MBR CIG";#N/A,#N/A,FALSE,"MBR iDEN";#N/A,#N/A,FALSE,"MBR_FWT";#N/A,#N/A,FALSE,"MBR TOTAL"}</definedName>
    <definedName name="wrn1_2" hidden="1">{#N/A,#N/A,FALSE,"MBR PCS";#N/A,#N/A,FALSE,"MBR CIG";#N/A,#N/A,FALSE,"MBR iDEN";#N/A,#N/A,FALSE,"MBR_FWT";#N/A,#N/A,FALSE,"MBR TOTAL"}</definedName>
    <definedName name="wrn1_3" localSheetId="73" hidden="1">{#N/A,#N/A,FALSE,"MBR PCS";#N/A,#N/A,FALSE,"MBR CIG";#N/A,#N/A,FALSE,"MBR iDEN";#N/A,#N/A,FALSE,"MBR_FWT";#N/A,#N/A,FALSE,"MBR TOTAL"}</definedName>
    <definedName name="wrn1_3" hidden="1">{#N/A,#N/A,FALSE,"MBR PCS";#N/A,#N/A,FALSE,"MBR CIG";#N/A,#N/A,FALSE,"MBR iDEN";#N/A,#N/A,FALSE,"MBR_FWT";#N/A,#N/A,FALSE,"MBR TOTAL"}</definedName>
    <definedName name="wrn1_4" localSheetId="73" hidden="1">{#N/A,#N/A,FALSE,"MBR PCS";#N/A,#N/A,FALSE,"MBR CIG";#N/A,#N/A,FALSE,"MBR iDEN";#N/A,#N/A,FALSE,"MBR_FWT";#N/A,#N/A,FALSE,"MBR TOTAL"}</definedName>
    <definedName name="wrn1_4" hidden="1">{#N/A,#N/A,FALSE,"MBR PCS";#N/A,#N/A,FALSE,"MBR CIG";#N/A,#N/A,FALSE,"MBR iDEN";#N/A,#N/A,FALSE,"MBR_FWT";#N/A,#N/A,FALSE,"MBR TOTAL"}</definedName>
    <definedName name="wrn1_5" localSheetId="73" hidden="1">{#N/A,#N/A,FALSE,"MBR PCS";#N/A,#N/A,FALSE,"MBR CIG";#N/A,#N/A,FALSE,"MBR iDEN";#N/A,#N/A,FALSE,"MBR_FWT";#N/A,#N/A,FALSE,"MBR TOTAL"}</definedName>
    <definedName name="wrn1_5" hidden="1">{#N/A,#N/A,FALSE,"MBR PCS";#N/A,#N/A,FALSE,"MBR CIG";#N/A,#N/A,FALSE,"MBR iDEN";#N/A,#N/A,FALSE,"MBR_FWT";#N/A,#N/A,FALSE,"MBR TOTAL"}</definedName>
    <definedName name="WRN2.Document" localSheetId="73" hidden="1">{"consolidated",#N/A,FALSE,"Sheet1";"cms",#N/A,FALSE,"Sheet1";"fse",#N/A,FALSE,"Sheet1"}</definedName>
    <definedName name="WRN2.Document" hidden="1">{"consolidated",#N/A,FALSE,"Sheet1";"cms",#N/A,FALSE,"Sheet1";"fse",#N/A,FALSE,"Sheet1"}</definedName>
    <definedName name="wrn2.is" localSheetId="73" hidden="1">{#N/A,#N/A,FALSE,"EPDCCon"}</definedName>
    <definedName name="wrn2.is" hidden="1">{#N/A,#N/A,FALSE,"EPDCCon"}</definedName>
    <definedName name="wrn2.isNew" localSheetId="73" hidden="1">{#N/A,#N/A,FALSE,"EPDCCon"}</definedName>
    <definedName name="wrn2.isNew" hidden="1">{#N/A,#N/A,FALSE,"EPDCCon"}</definedName>
    <definedName name="wrn2.report" localSheetId="73" hidden="1">{#N/A,#N/A,FALSE,"P&amp;L";#N/A,#N/A,FALSE,"DL Worksheet";#N/A,#N/A,FALSE,"Ind. Cell";#N/A,#N/A,FALSE,"Capital";#N/A,#N/A,FALSE,"Tooling";#N/A,#N/A,FALSE,"LRP"}</definedName>
    <definedName name="wrn2.report" hidden="1">{#N/A,#N/A,FALSE,"P&amp;L";#N/A,#N/A,FALSE,"DL Worksheet";#N/A,#N/A,FALSE,"Ind. Cell";#N/A,#N/A,FALSE,"Capital";#N/A,#N/A,FALSE,"Tooling";#N/A,#N/A,FALSE,"LRP"}</definedName>
    <definedName name="wrn2.summary" localSheetId="73" hidden="1">{#N/A,#N/A,TRUE,"Notes";#N/A,#N/A,TRUE,"Cap Struct";#N/A,#N/A,TRUE,"OBS";#N/A,#N/A,TRUE,"bal Sheet";#N/A,#N/A,TRUE,"Inc stmt";#N/A,#N/A,TRUE,"csh flw";#N/A,#N/A,TRUE,"debt";#N/A,#N/A,TRUE,"detail 96,97";#N/A,#N/A,TRUE,"Covenants"}</definedName>
    <definedName name="wrn2.summary" hidden="1">{#N/A,#N/A,TRUE,"Notes";#N/A,#N/A,TRUE,"Cap Struct";#N/A,#N/A,TRUE,"OBS";#N/A,#N/A,TRUE,"bal Sheet";#N/A,#N/A,TRUE,"Inc stmt";#N/A,#N/A,TRUE,"csh flw";#N/A,#N/A,TRUE,"debt";#N/A,#N/A,TRUE,"detail 96,97";#N/A,#N/A,TRUE,"Covenants"}</definedName>
    <definedName name="wrn2a.summary" localSheetId="73" hidden="1">{#N/A,#N/A,TRUE,"Notes";#N/A,#N/A,TRUE,"Cap Struct";#N/A,#N/A,TRUE,"OBS";#N/A,#N/A,TRUE,"bal Sheet";#N/A,#N/A,TRUE,"Inc stmt";#N/A,#N/A,TRUE,"csh flw";#N/A,#N/A,TRUE,"debt";#N/A,#N/A,TRUE,"detail 96,97";#N/A,#N/A,TRUE,"Covenants"}</definedName>
    <definedName name="wrn2a.summary" hidden="1">{#N/A,#N/A,TRUE,"Notes";#N/A,#N/A,TRUE,"Cap Struct";#N/A,#N/A,TRUE,"OBS";#N/A,#N/A,TRUE,"bal Sheet";#N/A,#N/A,TRUE,"Inc stmt";#N/A,#N/A,TRUE,"csh flw";#N/A,#N/A,TRUE,"debt";#N/A,#N/A,TRUE,"detail 96,97";#N/A,#N/A,TRUE,"Covenants"}</definedName>
    <definedName name="wrn3.ALL." localSheetId="73" hidden="1">{#N/A,#N/A,FALSE,"DCF";#N/A,#N/A,FALSE,"WACC";#N/A,#N/A,FALSE,"Sales_EBIT";#N/A,#N/A,FALSE,"Capex_Depreciation";#N/A,#N/A,FALSE,"WC";#N/A,#N/A,FALSE,"Interest";#N/A,#N/A,FALSE,"Assumptions"}</definedName>
    <definedName name="wrn3.ALL." hidden="1">{#N/A,#N/A,FALSE,"DCF";#N/A,#N/A,FALSE,"WACC";#N/A,#N/A,FALSE,"Sales_EBIT";#N/A,#N/A,FALSE,"Capex_Depreciation";#N/A,#N/A,FALSE,"WC";#N/A,#N/A,FALSE,"Interest";#N/A,#N/A,FALSE,"Assumptions"}</definedName>
    <definedName name="wrn3.histroic" localSheetId="73" hidden="1">{#N/A,#N/A,FALSE,"model"}</definedName>
    <definedName name="wrn3.histroic" hidden="1">{#N/A,#N/A,FALSE,"model"}</definedName>
    <definedName name="wrna"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prod" localSheetId="73" hidden="1">{#N/A,#N/A,FALSE,"1";#N/A,#N/A,FALSE,"2";#N/A,#N/A,FALSE,"16 - 17";#N/A,#N/A,FALSE,"18 - 19";#N/A,#N/A,FALSE,"26";#N/A,#N/A,FALSE,"27";#N/A,#N/A,FALSE,"28"}</definedName>
    <definedName name="wrna.prod" hidden="1">{#N/A,#N/A,FALSE,"1";#N/A,#N/A,FALSE,"2";#N/A,#N/A,FALSE,"16 - 17";#N/A,#N/A,FALSE,"18 - 19";#N/A,#N/A,FALSE,"26";#N/A,#N/A,FALSE,"27";#N/A,#N/A,FALSE,"28"}</definedName>
    <definedName name="wrna_1"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1"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2"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4"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localSheetId="73"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a_5" hidden="1">{#N/A,#N/A,FALSE,"Index";#N/A,#N/A,FALSE,"Comments CIG";#N/A,#N/A,FALSE,"Comments IDEN";#N/A,#N/A,FALSE,"BS CIG";#N/A,#N/A,FALSE,"BS IDEN";#N/A,#N/A,FALSE,"P&amp;L CIG";#N/A,#N/A,FALSE,"P&amp;L FWT";#N/A,#N/A,FALSE,"P&amp;L IDEN";#N/A,#N/A,FALSE,"Cash Flow CIG";#N/A,#N/A,FALSE,"Cash Flow IDEN";#N/A,#N/A,FALSE,"MBR CIG";#N/A,#N/A,FALSE,"MBR iDEN";#N/A,#N/A,FALSE,"MBR_FWT";#N/A,#N/A,FALSE,"Headcount CIG";#N/A,#N/A,FALSE,"Headcount iDEN";#N/A,#N/A,FALSE,"FAB UN IDEN";#N/A,#N/A,FALSE,"FAB UN FWT";#N/A,#N/A,FALSE,"CIG MFG";#N/A,#N/A,FALSE,"IDEN MFG";#N/A,#N/A,FALSE,"IDEN 6-Up Charts  ";#N/A,#N/A,FALSE,"FWT MFG";#N/A,#N/A,FALSE,"FWT 6-Up Charts ";#N/A,#N/A,FALSE,"IDEN Inventory";#N/A,#N/A,FALSE,"CIG Inventory";#N/A,#N/A,FALSE,"Capital Expenditures";#N/A,#N/A,FALSE,"FM CIG";#N/A,#N/A,FALSE,"NSAD ASP CIG";#N/A,#N/A,FALSE,"FM iDEN";#N/A,#N/A,FALSE,"NSAD IDEN";#N/A,#N/A,FALSE,"IDEN Mrg Analysis";#N/A,#N/A,FALSE,"R&amp;D  Report";#N/A,#N/A,FALSE,"Mrg A. iDEN"}</definedName>
    <definedName name="wrnc"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1"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2"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4"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c_5"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wrne" localSheetId="73" hidden="1">{#N/A,#N/A,FALSE,"Headcount_PCS ";#N/A,#N/A,FALSE,"Headcount CIG";#N/A,#N/A,FALSE,"Headcount iDEN";#N/A,#N/A,FALSE,"JAG PLANT TREND"}</definedName>
    <definedName name="wrne" hidden="1">{#N/A,#N/A,FALSE,"Headcount_PCS ";#N/A,#N/A,FALSE,"Headcount CIG";#N/A,#N/A,FALSE,"Headcount iDEN";#N/A,#N/A,FALSE,"JAG PLANT TREND"}</definedName>
    <definedName name="wrne_1" localSheetId="73" hidden="1">{#N/A,#N/A,FALSE,"Headcount_PCS ";#N/A,#N/A,FALSE,"Headcount CIG";#N/A,#N/A,FALSE,"Headcount iDEN";#N/A,#N/A,FALSE,"JAG PLANT TREND"}</definedName>
    <definedName name="wrne_1" hidden="1">{#N/A,#N/A,FALSE,"Headcount_PCS ";#N/A,#N/A,FALSE,"Headcount CIG";#N/A,#N/A,FALSE,"Headcount iDEN";#N/A,#N/A,FALSE,"JAG PLANT TREND"}</definedName>
    <definedName name="wrne_2" localSheetId="73" hidden="1">{#N/A,#N/A,FALSE,"Headcount_PCS ";#N/A,#N/A,FALSE,"Headcount CIG";#N/A,#N/A,FALSE,"Headcount iDEN";#N/A,#N/A,FALSE,"JAG PLANT TREND"}</definedName>
    <definedName name="wrne_2" hidden="1">{#N/A,#N/A,FALSE,"Headcount_PCS ";#N/A,#N/A,FALSE,"Headcount CIG";#N/A,#N/A,FALSE,"Headcount iDEN";#N/A,#N/A,FALSE,"JAG PLANT TREND"}</definedName>
    <definedName name="wrne_3" localSheetId="73" hidden="1">{#N/A,#N/A,FALSE,"Headcount_PCS ";#N/A,#N/A,FALSE,"Headcount CIG";#N/A,#N/A,FALSE,"Headcount iDEN";#N/A,#N/A,FALSE,"JAG PLANT TREND"}</definedName>
    <definedName name="wrne_3" hidden="1">{#N/A,#N/A,FALSE,"Headcount_PCS ";#N/A,#N/A,FALSE,"Headcount CIG";#N/A,#N/A,FALSE,"Headcount iDEN";#N/A,#N/A,FALSE,"JAG PLANT TREND"}</definedName>
    <definedName name="wrne_4" localSheetId="73" hidden="1">{#N/A,#N/A,FALSE,"Headcount_PCS ";#N/A,#N/A,FALSE,"Headcount CIG";#N/A,#N/A,FALSE,"Headcount iDEN";#N/A,#N/A,FALSE,"JAG PLANT TREND"}</definedName>
    <definedName name="wrne_4" hidden="1">{#N/A,#N/A,FALSE,"Headcount_PCS ";#N/A,#N/A,FALSE,"Headcount CIG";#N/A,#N/A,FALSE,"Headcount iDEN";#N/A,#N/A,FALSE,"JAG PLANT TREND"}</definedName>
    <definedName name="wrne_5" localSheetId="73" hidden="1">{#N/A,#N/A,FALSE,"Headcount_PCS ";#N/A,#N/A,FALSE,"Headcount CIG";#N/A,#N/A,FALSE,"Headcount iDEN";#N/A,#N/A,FALSE,"JAG PLANT TREND"}</definedName>
    <definedName name="wrne_5" hidden="1">{#N/A,#N/A,FALSE,"Headcount_PCS ";#N/A,#N/A,FALSE,"Headcount CIG";#N/A,#N/A,FALSE,"Headcount iDEN";#N/A,#N/A,FALSE,"JAG PLANT TREND"}</definedName>
    <definedName name="wrnfy97" localSheetId="73" hidden="1">{#N/A,#N/A,FALSE,"FY97";#N/A,#N/A,FALSE,"FY98";#N/A,#N/A,FALSE,"FY99";#N/A,#N/A,FALSE,"FY00";#N/A,#N/A,FALSE,"FY01"}</definedName>
    <definedName name="wrnfy97" hidden="1">{#N/A,#N/A,FALSE,"FY97";#N/A,#N/A,FALSE,"FY98";#N/A,#N/A,FALSE,"FY99";#N/A,#N/A,FALSE,"FY00";#N/A,#N/A,FALSE,"FY01"}</definedName>
    <definedName name="wrnn" localSheetId="73" hidden="1">{#N/A,#N/A,FALSE,"WkChange EM"}</definedName>
    <definedName name="wrnn" hidden="1">{#N/A,#N/A,FALSE,"WkChange EM"}</definedName>
    <definedName name="wrnPlan1999" localSheetId="73" hidden="1">{#N/A,#N/A,FALSE,"Recap";#N/A,#N/A,FALSE,"IMI";#N/A,#N/A,FALSE,"IMRM";#N/A,#N/A,FALSE,"Pre1997";#N/A,#N/A,FALSE,"Mgmt. Fee"}</definedName>
    <definedName name="wrnPlan1999" hidden="1">{#N/A,#N/A,FALSE,"Recap";#N/A,#N/A,FALSE,"IMI";#N/A,#N/A,FALSE,"IMRM";#N/A,#N/A,FALSE,"Pre1997";#N/A,#N/A,FALSE,"Mgmt. Fee"}</definedName>
    <definedName name="wrnPlan1999_1" localSheetId="73" hidden="1">{#N/A,#N/A,FALSE,"Recap";#N/A,#N/A,FALSE,"IMI";#N/A,#N/A,FALSE,"IMRM";#N/A,#N/A,FALSE,"Pre1997";#N/A,#N/A,FALSE,"Mgmt. Fee"}</definedName>
    <definedName name="wrnPlan1999_1" hidden="1">{#N/A,#N/A,FALSE,"Recap";#N/A,#N/A,FALSE,"IMI";#N/A,#N/A,FALSE,"IMRM";#N/A,#N/A,FALSE,"Pre1997";#N/A,#N/A,FALSE,"Mgmt. Fee"}</definedName>
    <definedName name="wrnPlan1999_2" localSheetId="73" hidden="1">{#N/A,#N/A,FALSE,"Recap";#N/A,#N/A,FALSE,"IMI";#N/A,#N/A,FALSE,"IMRM";#N/A,#N/A,FALSE,"Pre1997";#N/A,#N/A,FALSE,"Mgmt. Fee"}</definedName>
    <definedName name="wrnPlan1999_2" hidden="1">{#N/A,#N/A,FALSE,"Recap";#N/A,#N/A,FALSE,"IMI";#N/A,#N/A,FALSE,"IMRM";#N/A,#N/A,FALSE,"Pre1997";#N/A,#N/A,FALSE,"Mgmt. Fee"}</definedName>
    <definedName name="wrnPlan1999_3" localSheetId="73" hidden="1">{#N/A,#N/A,FALSE,"Recap";#N/A,#N/A,FALSE,"IMI";#N/A,#N/A,FALSE,"IMRM";#N/A,#N/A,FALSE,"Pre1997";#N/A,#N/A,FALSE,"Mgmt. Fee"}</definedName>
    <definedName name="wrnPlan1999_3" hidden="1">{#N/A,#N/A,FALSE,"Recap";#N/A,#N/A,FALSE,"IMI";#N/A,#N/A,FALSE,"IMRM";#N/A,#N/A,FALSE,"Pre1997";#N/A,#N/A,FALSE,"Mgmt. Fee"}</definedName>
    <definedName name="wrnPlan1999_4" localSheetId="73" hidden="1">{#N/A,#N/A,FALSE,"Recap";#N/A,#N/A,FALSE,"IMI";#N/A,#N/A,FALSE,"IMRM";#N/A,#N/A,FALSE,"Pre1997";#N/A,#N/A,FALSE,"Mgmt. Fee"}</definedName>
    <definedName name="wrnPlan1999_4" hidden="1">{#N/A,#N/A,FALSE,"Recap";#N/A,#N/A,FALSE,"IMI";#N/A,#N/A,FALSE,"IMRM";#N/A,#N/A,FALSE,"Pre1997";#N/A,#N/A,FALSE,"Mgmt. Fee"}</definedName>
    <definedName name="wrnPlan1999_5" localSheetId="73" hidden="1">{#N/A,#N/A,FALSE,"Recap";#N/A,#N/A,FALSE,"IMI";#N/A,#N/A,FALSE,"IMRM";#N/A,#N/A,FALSE,"Pre1997";#N/A,#N/A,FALSE,"Mgmt. Fee"}</definedName>
    <definedName name="wrnPlan1999_5" hidden="1">{#N/A,#N/A,FALSE,"Recap";#N/A,#N/A,FALSE,"IMI";#N/A,#N/A,FALSE,"IMRM";#N/A,#N/A,FALSE,"Pre1997";#N/A,#N/A,FALSE,"Mgmt. Fee"}</definedName>
    <definedName name="wrnPlan1999a" localSheetId="73" hidden="1">{#N/A,#N/A,FALSE,"Recap";#N/A,#N/A,FALSE,"IMI";#N/A,#N/A,FALSE,"IMRM";#N/A,#N/A,FALSE,"Pre1997";#N/A,#N/A,FALSE,"Mgmt. Fee"}</definedName>
    <definedName name="wrnPlan1999a" hidden="1">{#N/A,#N/A,FALSE,"Recap";#N/A,#N/A,FALSE,"IMI";#N/A,#N/A,FALSE,"IMRM";#N/A,#N/A,FALSE,"Pre1997";#N/A,#N/A,FALSE,"Mgmt. Fee"}</definedName>
    <definedName name="wrnPlan1999a_1" localSheetId="73" hidden="1">{#N/A,#N/A,FALSE,"Recap";#N/A,#N/A,FALSE,"IMI";#N/A,#N/A,FALSE,"IMRM";#N/A,#N/A,FALSE,"Pre1997";#N/A,#N/A,FALSE,"Mgmt. Fee"}</definedName>
    <definedName name="wrnPlan1999a_1" hidden="1">{#N/A,#N/A,FALSE,"Recap";#N/A,#N/A,FALSE,"IMI";#N/A,#N/A,FALSE,"IMRM";#N/A,#N/A,FALSE,"Pre1997";#N/A,#N/A,FALSE,"Mgmt. Fee"}</definedName>
    <definedName name="wrnPlan1999a_2" localSheetId="73" hidden="1">{#N/A,#N/A,FALSE,"Recap";#N/A,#N/A,FALSE,"IMI";#N/A,#N/A,FALSE,"IMRM";#N/A,#N/A,FALSE,"Pre1997";#N/A,#N/A,FALSE,"Mgmt. Fee"}</definedName>
    <definedName name="wrnPlan1999a_2" hidden="1">{#N/A,#N/A,FALSE,"Recap";#N/A,#N/A,FALSE,"IMI";#N/A,#N/A,FALSE,"IMRM";#N/A,#N/A,FALSE,"Pre1997";#N/A,#N/A,FALSE,"Mgmt. Fee"}</definedName>
    <definedName name="wrnPlan1999a_3" localSheetId="73" hidden="1">{#N/A,#N/A,FALSE,"Recap";#N/A,#N/A,FALSE,"IMI";#N/A,#N/A,FALSE,"IMRM";#N/A,#N/A,FALSE,"Pre1997";#N/A,#N/A,FALSE,"Mgmt. Fee"}</definedName>
    <definedName name="wrnPlan1999a_3" hidden="1">{#N/A,#N/A,FALSE,"Recap";#N/A,#N/A,FALSE,"IMI";#N/A,#N/A,FALSE,"IMRM";#N/A,#N/A,FALSE,"Pre1997";#N/A,#N/A,FALSE,"Mgmt. Fee"}</definedName>
    <definedName name="wrnPlan1999a_4" localSheetId="73" hidden="1">{#N/A,#N/A,FALSE,"Recap";#N/A,#N/A,FALSE,"IMI";#N/A,#N/A,FALSE,"IMRM";#N/A,#N/A,FALSE,"Pre1997";#N/A,#N/A,FALSE,"Mgmt. Fee"}</definedName>
    <definedName name="wrnPlan1999a_4" hidden="1">{#N/A,#N/A,FALSE,"Recap";#N/A,#N/A,FALSE,"IMI";#N/A,#N/A,FALSE,"IMRM";#N/A,#N/A,FALSE,"Pre1997";#N/A,#N/A,FALSE,"Mgmt. Fee"}</definedName>
    <definedName name="wrnPlan1999a_5" localSheetId="73" hidden="1">{#N/A,#N/A,FALSE,"Recap";#N/A,#N/A,FALSE,"IMI";#N/A,#N/A,FALSE,"IMRM";#N/A,#N/A,FALSE,"Pre1997";#N/A,#N/A,FALSE,"Mgmt. Fee"}</definedName>
    <definedName name="wrnPlan1999a_5" hidden="1">{#N/A,#N/A,FALSE,"Recap";#N/A,#N/A,FALSE,"IMI";#N/A,#N/A,FALSE,"IMRM";#N/A,#N/A,FALSE,"Pre1997";#N/A,#N/A,FALSE,"Mgmt. Fee"}</definedName>
    <definedName name="wrnPlan2005" localSheetId="73" hidden="1">{#N/A,#N/A,FALSE,"Recap";#N/A,#N/A,FALSE,"IMI";#N/A,#N/A,FALSE,"IMRM";#N/A,#N/A,FALSE,"Pre1997";#N/A,#N/A,FALSE,"Mgmt. Fee"}</definedName>
    <definedName name="wrnPlan2005" hidden="1">{#N/A,#N/A,FALSE,"Recap";#N/A,#N/A,FALSE,"IMI";#N/A,#N/A,FALSE,"IMRM";#N/A,#N/A,FALSE,"Pre1997";#N/A,#N/A,FALSE,"Mgmt. Fee"}</definedName>
    <definedName name="wrnPlan2005_1" localSheetId="73" hidden="1">{#N/A,#N/A,FALSE,"Recap";#N/A,#N/A,FALSE,"IMI";#N/A,#N/A,FALSE,"IMRM";#N/A,#N/A,FALSE,"Pre1997";#N/A,#N/A,FALSE,"Mgmt. Fee"}</definedName>
    <definedName name="wrnPlan2005_1" hidden="1">{#N/A,#N/A,FALSE,"Recap";#N/A,#N/A,FALSE,"IMI";#N/A,#N/A,FALSE,"IMRM";#N/A,#N/A,FALSE,"Pre1997";#N/A,#N/A,FALSE,"Mgmt. Fee"}</definedName>
    <definedName name="wrnPlan2005_2" localSheetId="73" hidden="1">{#N/A,#N/A,FALSE,"Recap";#N/A,#N/A,FALSE,"IMI";#N/A,#N/A,FALSE,"IMRM";#N/A,#N/A,FALSE,"Pre1997";#N/A,#N/A,FALSE,"Mgmt. Fee"}</definedName>
    <definedName name="wrnPlan2005_2" hidden="1">{#N/A,#N/A,FALSE,"Recap";#N/A,#N/A,FALSE,"IMI";#N/A,#N/A,FALSE,"IMRM";#N/A,#N/A,FALSE,"Pre1997";#N/A,#N/A,FALSE,"Mgmt. Fee"}</definedName>
    <definedName name="wrnPlan2005_3" localSheetId="73" hidden="1">{#N/A,#N/A,FALSE,"Recap";#N/A,#N/A,FALSE,"IMI";#N/A,#N/A,FALSE,"IMRM";#N/A,#N/A,FALSE,"Pre1997";#N/A,#N/A,FALSE,"Mgmt. Fee"}</definedName>
    <definedName name="wrnPlan2005_3" hidden="1">{#N/A,#N/A,FALSE,"Recap";#N/A,#N/A,FALSE,"IMI";#N/A,#N/A,FALSE,"IMRM";#N/A,#N/A,FALSE,"Pre1997";#N/A,#N/A,FALSE,"Mgmt. Fee"}</definedName>
    <definedName name="wrnPlan2005_4" localSheetId="73" hidden="1">{#N/A,#N/A,FALSE,"Recap";#N/A,#N/A,FALSE,"IMI";#N/A,#N/A,FALSE,"IMRM";#N/A,#N/A,FALSE,"Pre1997";#N/A,#N/A,FALSE,"Mgmt. Fee"}</definedName>
    <definedName name="wrnPlan2005_4" hidden="1">{#N/A,#N/A,FALSE,"Recap";#N/A,#N/A,FALSE,"IMI";#N/A,#N/A,FALSE,"IMRM";#N/A,#N/A,FALSE,"Pre1997";#N/A,#N/A,FALSE,"Mgmt. Fee"}</definedName>
    <definedName name="wrnPlan2005_5" localSheetId="73" hidden="1">{#N/A,#N/A,FALSE,"Recap";#N/A,#N/A,FALSE,"IMI";#N/A,#N/A,FALSE,"IMRM";#N/A,#N/A,FALSE,"Pre1997";#N/A,#N/A,FALSE,"Mgmt. Fee"}</definedName>
    <definedName name="wrnPlan2005_5" hidden="1">{#N/A,#N/A,FALSE,"Recap";#N/A,#N/A,FALSE,"IMI";#N/A,#N/A,FALSE,"IMRM";#N/A,#N/A,FALSE,"Pre1997";#N/A,#N/A,FALSE,"Mgmt. Fee"}</definedName>
    <definedName name="WRR" localSheetId="73" hidden="1">{#N/A,#N/A,FALSE,"Pharm";#N/A,#N/A,FALSE,"WWCM"}</definedName>
    <definedName name="WRR" hidden="1">{#N/A,#N/A,FALSE,"Pharm";#N/A,#N/A,FALSE,"WWCM"}</definedName>
    <definedName name="wrrrrr" localSheetId="73" hidden="1">{#N/A,#N/A,FALSE,"REPORT"}</definedName>
    <definedName name="wrrrrr" hidden="1">{#N/A,#N/A,FALSE,"REPORT"}</definedName>
    <definedName name="wrt" localSheetId="73" hidden="1">{#N/A,#N/A,FALSE,"Carga General";#N/A,#N/A,FALSE,"Carga Carbon Cesar";#N/A,#N/A,FALSE,"Inv. Equipo ";#N/A,#N/A,FALSE,"Inv. Equipo ";#N/A,#N/A,FALSE,"CF Carga";#N/A,#N/A,FALSE,"Drummond";#N/A,#N/A,FALSE,"Deuda";#N/A,#N/A,FALSE,"Consolidacion"}</definedName>
    <definedName name="wrt" hidden="1">{#N/A,#N/A,FALSE,"Carga General";#N/A,#N/A,FALSE,"Carga Carbon Cesar";#N/A,#N/A,FALSE,"Inv. Equipo ";#N/A,#N/A,FALSE,"Inv. Equipo ";#N/A,#N/A,FALSE,"CF Carga";#N/A,#N/A,FALSE,"Drummond";#N/A,#N/A,FALSE,"Deuda";#N/A,#N/A,FALSE,"Consolidacion"}</definedName>
    <definedName name="WRYJYWTJTYJ" localSheetId="73" hidden="1">{#N/A,#N/A,FALSE,"Calculator"}</definedName>
    <definedName name="WRYJYWTJTYJ" hidden="1">{#N/A,#N/A,FALSE,"Calculator"}</definedName>
    <definedName name="ws" localSheetId="73" hidden="1">{#N/A,#N/A,FALSE,"LLAVE";#N/A,#N/A,FALSE,"EERR";#N/A,#N/A,FALSE,"ESP";#N/A,#N/A,FALSE,"EOAF";#N/A,#N/A,FALSE,"CASH";#N/A,#N/A,FALSE,"FINANZAS";#N/A,#N/A,FALSE,"DEUDA";#N/A,#N/A,FALSE,"INVERSION";#N/A,#N/A,FALSE,"PERSONAL"}</definedName>
    <definedName name="ws" hidden="1">{#N/A,#N/A,FALSE,"LLAVE";#N/A,#N/A,FALSE,"EERR";#N/A,#N/A,FALSE,"ESP";#N/A,#N/A,FALSE,"EOAF";#N/A,#N/A,FALSE,"CASH";#N/A,#N/A,FALSE,"FINANZAS";#N/A,#N/A,FALSE,"DEUDA";#N/A,#N/A,FALSE,"INVERSION";#N/A,#N/A,FALSE,"PERSONAL"}</definedName>
    <definedName name="WSDF" localSheetId="73" hidden="1">{#N/A,#N/A,FALSE,"Calculator"}</definedName>
    <definedName name="WSDF" hidden="1">{#N/A,#N/A,FALSE,"Calculator"}</definedName>
    <definedName name="WSED" localSheetId="7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S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SP">#REF!</definedName>
    <definedName name="WSX"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SX"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wsxxx" localSheetId="73" hidden="1">{#N/A,#N/A,FALSE,"Total";#N/A,#N/A,FALSE,"ASNS";#N/A,#N/A,FALSE,"PNCNS";#N/A,#N/A,FALSE,"DSNS";#N/A,#N/A,FALSE,"TNS"}</definedName>
    <definedName name="wsxxx" hidden="1">{#N/A,#N/A,FALSE,"Total";#N/A,#N/A,FALSE,"ASNS";#N/A,#N/A,FALSE,"PNCNS";#N/A,#N/A,FALSE,"DSNS";#N/A,#N/A,FALSE,"TNS"}</definedName>
    <definedName name="wsxxxx" localSheetId="73" hidden="1">{#N/A,#N/A,FALSE,"QTR Total";#N/A,#N/A,FALSE,"QTR ASNS";#N/A,#N/A,FALSE,"QTR PNCNS";#N/A,#N/A,FALSE,"QTR DSNS";#N/A,#N/A,FALSE,"QTR TNS"}</definedName>
    <definedName name="wsxxxx" hidden="1">{#N/A,#N/A,FALSE,"QTR Total";#N/A,#N/A,FALSE,"QTR ASNS";#N/A,#N/A,FALSE,"QTR PNCNS";#N/A,#N/A,FALSE,"QTR DSNS";#N/A,#N/A,FALSE,"QTR TNS"}</definedName>
    <definedName name="wt"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t"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tdavgshares">#REF!</definedName>
    <definedName name="WTHWERH"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THWERH"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WUG_Basis" localSheetId="73" hidden="1">{#N/A,#N/A,FALSE,"model"}</definedName>
    <definedName name="WUG_Basis" hidden="1">{#N/A,#N/A,FALSE,"model"}</definedName>
    <definedName name="WUV.DOLARES2"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DOLARES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UV.SUCRES1" localSheetId="7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UV.SUCRES1"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 localSheetId="73" hidden="1">{#N/A,#N/A,FALSE,"Pharm";#N/A,#N/A,FALSE,"WWCM"}</definedName>
    <definedName name="wv" hidden="1">{#N/A,#N/A,FALSE,"Pharm";#N/A,#N/A,FALSE,"WWCM"}</definedName>
    <definedName name="wvu.ACC." localSheetId="73"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7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BiPolar." localSheetId="73" hidden="1">{TRUE,TRUE,43.75,1.75,539.25,324,FALSE,TRUE,TRUE,TRUE,0,1,#N/A,1,#N/A,8.78125,20.2631578947368,1,FALSE,FALSE,1,TRUE,1,FALSE,100,"Swvu.BiPolar.","ACwvu.BiPolar.",#N/A,FALSE,FALSE,0.75,0.75,1,1,2,"&amp;A","Page &amp;P",FALSE,FALSE,FALSE,FALSE,1,#N/A,1,1,FALSE,FALSE,#N/A,#N/A,FALSE,FALSE,FALSE,1,600,600,FALSE,FALSE,TRUE,TRUE,TRUE}</definedName>
    <definedName name="wvu.BiPolar." hidden="1">{TRUE,TRUE,43.75,1.75,539.25,324,FALSE,TRUE,TRUE,TRUE,0,1,#N/A,1,#N/A,8.78125,20.2631578947368,1,FALSE,FALSE,1,TRUE,1,FALSE,100,"Swvu.BiPolar.","ACwvu.BiPolar.",#N/A,FALSE,FALSE,0.75,0.75,1,1,2,"&amp;A","Page &amp;P",FALSE,FALSE,FALSE,FALSE,1,#N/A,1,1,FALSE,FALSE,#N/A,#N/A,FALSE,FALSE,FALSE,1,600,600,FALSE,FALSE,TRUE,TRUE,TRUE}</definedName>
    <definedName name="wvu.cash." localSheetId="73" hidden="1">{TRUE,TRUE,-1.25,-15.5,456.75,279.75,FALSE,FALSE,TRUE,TRUE,0,1,18,1,199,6,3,4,TRUE,TRUE,3,TRUE,1,TRUE,100,"Swvu.cash.","ACwvu.cash.",1,FALSE,FALSE,0.511811023622047,0.511811023622047,0.511811023622047,0.511811023622047,1,"","",FALSE,FALSE,FALSE,FALSE,1,#N/A,1,1,#DIV/0!,FALSE,"Rwvu.cash.",#N/A,FALSE,FALS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DOLARES."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1"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localSheetId="73"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DOLARES2" hidden="1">{TRUE,TRUE,-2.75,-17,483,233.25,FALSE,FALSE,TRUE,TRUE,0,1,#N/A,3,#N/A,6.3953488372093,17.9285714285714,1,FALSE,FALSE,3,TRUE,1,FALSE,80,"Swvu.DOLARES.","ACwvu.DOLARES.",#N/A,FALSE,FALSE,0.5,0.5,0.5,0.5,1,"","&amp;L&amp;D&amp;R&amp;F",TRUE,TRUE,FALSE,FALSE,1,55,#N/A,#N/A,"=R2C1:R955C18",FALSE,#N/A,"Cwvu.DOLARES.",FALSE,FALSE,FALSE,9,4294967292,600,FALSE,FALSE,TRUE,TRUE,TRUE}</definedName>
    <definedName name="wvu.ELIMLUCRO." localSheetId="7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7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Fabio." localSheetId="7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RP_BACKLOG1." localSheetId="73" hidden="1">{TRUE,TRUE,4.75,-2,591,327,FALSE,TRUE,TRUE,TRUE,0,1,#N/A,1,#N/A,12.7454545454545,25.0666666666667,1,FALSE,FALSE,1,TRUE,1,FALSE,100,"Swvu.FRP_BACKLOG1.","ACwvu.FRP_BACKLOG1.",#N/A,FALSE,FALSE,1,1,1,0.75,2,"","&amp;L&amp;F&amp;C&amp;A&amp;R&amp;D",FALSE,FALSE,FALSE,FALSE,1,75,#N/A,#N/A,"=R1C1:R61C18","=C1:C4",#N/A,#N/A,FALSE,FALSE,TRUE,1,4294967292,300,FALSE,FALSE,TRUE,TRUE,TRUE}</definedName>
    <definedName name="wvu.FRP_BACKLOG1." hidden="1">{TRUE,TRUE,4.75,-2,591,327,FALSE,TRUE,TRUE,TRUE,0,1,#N/A,1,#N/A,12.7454545454545,25.0666666666667,1,FALSE,FALSE,1,TRUE,1,FALSE,100,"Swvu.FRP_BACKLOG1.","ACwvu.FRP_BACKLOG1.",#N/A,FALSE,FALSE,1,1,1,0.75,2,"","&amp;L&amp;F&amp;C&amp;A&amp;R&amp;D",FALSE,FALSE,FALSE,FALSE,1,75,#N/A,#N/A,"=R1C1:R61C18","=C1:C4",#N/A,#N/A,FALSE,FALSE,TRUE,1,4294967292,300,FALSE,FALSE,TRUE,TRUE,TRUE}</definedName>
    <definedName name="wvu.FRP_backlog2." localSheetId="73"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wvu.FRP_backlog2." hidden="1">{TRUE,TRUE,4.75,-2,591,327,FALSE,TRUE,TRUE,TRUE,0,26,#N/A,1,#N/A,13.6909090909091,25.0666666666667,1,FALSE,FALSE,1,TRUE,1,FALSE,100,"Swvu.FRP_backlog2.","ACwvu.FRP_backlog2.",#N/A,FALSE,FALSE,1,1,1,0.75,2,"","&amp;L&amp;F&amp;C&amp;A&amp;R&amp;D",FALSE,FALSE,FALSE,FALSE,1,75,#N/A,#N/A,"=R1C1:R61C33","=C1:C4","Rwvu.FRP_backlog2.",#N/A,FALSE,FALSE,TRUE,1,4294967292,300,FALSE,FALSE,TRUE,TRUE,TRUE}</definedName>
    <definedName name="wvu.HRT." localSheetId="73" hidden="1">{TRUE,TRUE,43.75,1.75,539.25,324,FALSE,TRUE,TRUE,TRUE,0,19,#N/A,55,#N/A,9.90625,19.7777777777778,1,FALSE,FALSE,1,TRUE,1,FALSE,100,"Swvu.HRT.","ACwvu.HRT.",#N/A,FALSE,FALSE,0.25,0.25,0.25,0.25,2,"&amp;A","Page &amp;P",TRUE,FALSE,FALSE,FALSE,1,#N/A,1,1,"=R8C1:R61C19",FALSE,"Rwvu.HRT.",#N/A,FALSE,FALSE,FALSE,1,600,600,FALSE,FALSE,TRUE,TRUE,TRUE}</definedName>
    <definedName name="wvu.HRT." hidden="1">{TRUE,TRUE,43.75,1.75,539.25,324,FALSE,TRUE,TRUE,TRUE,0,19,#N/A,55,#N/A,9.90625,19.7777777777778,1,FALSE,FALSE,1,TRUE,1,FALSE,100,"Swvu.HRT.","ACwvu.HRT.",#N/A,FALSE,FALSE,0.25,0.25,0.25,0.25,2,"&amp;A","Page &amp;P",TRUE,FALSE,FALSE,FALSE,1,#N/A,1,1,"=R8C1:R61C19",FALSE,"Rwvu.HRT.",#N/A,FALSE,FALSE,FALSE,1,600,600,FALSE,FALSE,TRUE,TRUE,TRUE}</definedName>
    <definedName name="wvu.inputs._.raw._.data."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ib1." localSheetId="73"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ib1." hidden="1">{TRUE,TRUE,-1.25,-15.5,484.5,276.75,FALSE,TRUE,TRUE,TRUE,0,13,#N/A,29,#N/A,9.28125,19.2941176470588,1,FALSE,FALSE,3,TRUE,1,FALSE,100,"Swvu.lib1.","ACwvu.lib1.",#N/A,FALSE,FALSE,0.2,0.2,0.984251969,0.984251969,2,"&amp;F","Pagina &amp;P",TRUE,TRUE,FALSE,TRUE,1,70,#N/A,#N/A,"=R1C2:R38C18",FALSE,#N/A,"Cwvu.lib1.",FALSE,FALSE,TRUE,1,65532,65532,FALSE,FALSE,TRUE,TRUE,TRUE}</definedName>
    <definedName name="wvu.LPERDAS." localSheetId="7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mono." localSheetId="73" hidden="1">{TRUE,TRUE,43.75,1.75,539.25,324,FALSE,TRUE,TRUE,TRUE,6,11,#N/A,42,#N/A,10.484375,20,1,FALSE,FALSE,1,TRUE,1,FALSE,100,"Swvu.mono.","ACwvu.mono.",#N/A,FALSE,FALSE,0.75,0.75,1,1,2,"&amp;A","Page &amp;P",FALSE,FALSE,FALSE,FALSE,1,#N/A,1,1,FALSE,FALSE,#N/A,#N/A,FALSE,FALSE,FALSE,1,600,600,FALSE,FALSE,TRUE,TRUE,TRUE}</definedName>
    <definedName name="wvu.mono." hidden="1">{TRUE,TRUE,43.75,1.75,539.25,324,FALSE,TRUE,TRUE,TRUE,6,11,#N/A,42,#N/A,10.484375,20,1,FALSE,FALSE,1,TRUE,1,FALSE,100,"Swvu.mono.","ACwvu.mono.",#N/A,FALSE,FALSE,0.75,0.75,1,1,2,"&amp;A","Page &amp;P",FALSE,FALSE,FALSE,FALSE,1,#N/A,1,1,FALSE,FALSE,#N/A,#N/A,FALSE,FALSE,FALSE,1,600,600,FALSE,FALSE,TRUE,TRUE,TRUE}</definedName>
    <definedName name="wvu.OKT4ARA." localSheetId="73" hidden="1">{TRUE,TRUE,43.75,1.75,539.25,324,FALSE,TRUE,TRUE,TRUE,0,11,#N/A,47,#N/A,10.484375,19.8888888888889,1,FALSE,FALSE,1,TRUE,1,FALSE,100,"Swvu.OKT4ARA.","ACwvu.OKT4ARA.",#N/A,FALSE,FALSE,0.75,0.75,1,1,2,"&amp;A","Page &amp;P",FALSE,FALSE,FALSE,FALSE,1,#N/A,1,1,FALSE,FALSE,#N/A,#N/A,FALSE,FALSE,FALSE,1,600,600,FALSE,FALSE,TRUE,TRUE,TRUE}</definedName>
    <definedName name="wvu.OKT4ARA." hidden="1">{TRUE,TRUE,43.75,1.75,539.25,324,FALSE,TRUE,TRUE,TRUE,0,11,#N/A,47,#N/A,10.484375,19.8888888888889,1,FALSE,FALSE,1,TRUE,1,FALSE,100,"Swvu.OKT4ARA.","ACwvu.OKT4ARA.",#N/A,FALSE,FALSE,0.75,0.75,1,1,2,"&amp;A","Page &amp;P",FALSE,FALSE,FALSE,FALSE,1,#N/A,1,1,FALSE,FALSE,#N/A,#N/A,FALSE,FALSE,FALSE,1,600,600,FALSE,FALSE,TRUE,TRUE,TRUE}</definedName>
    <definedName name="wvu.profits." localSheetId="73" hidden="1">{TRUE,TRUE,-1.25,-15.5,456.75,279.75,FALSE,FALSE,TRUE,TRUE,0,1,21,1,127,6,3,4,TRUE,TRUE,3,TRUE,1,TRUE,100,"Swvu.profits.","ACwvu.profits.",1,FALSE,FALSE,0.511811023622047,0.511811023622047,0.511811023622047,0.511811023622047,1,"","",FALSE,FALSE,FALSE,FALSE,1,#N/A,1,1,#DIV/0!,FALSE,"Rwvu.profits.",#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RES432." localSheetId="7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SUCRES." localSheetId="73"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CRES." hidden="1">{TRUE,TRUE,-2.75,-17,483,233.25,FALSE,FALSE,TRUE,TRUE,0,1,#N/A,3,#N/A,6.3953488372093,17.9285714285714,1,FALSE,FALSE,3,TRUE,1,FALSE,80,"Swvu.SUCRES.","ACwvu.SUCRES.",#N/A,FALSE,FALSE,0.5,0.5,0.5,0.5,2,"","&amp;L&amp;D&amp;R&amp;F",TRUE,TRUE,FALSE,FALSE,1,51,#N/A,#N/A,"=R2C1:R1012C18",FALSE,#N/A,"Cwvu.SUCRES.",FALSE,FALSE,FALSE,9,4294967292,600,FALSE,FALSE,TRUE,TRUE,TRUE}</definedName>
    <definedName name="wvu.summary1."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7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6" localSheetId="7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npv." localSheetId="73"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Sumnpv." hidden="1">{TRUE,TRUE,-1.25,-15.5,604.5,341.25,FALSE,TRUE,TRUE,TRUE,0,2,#N/A,33,#N/A,8.78125,23.3529411764706,1,FALSE,FALSE,3,TRUE,1,FALSE,100,"Swvu.Sumnpv.","ACwvu.Sumnpv.",#N/A,FALSE,FALSE,0.75,0.75,1,1,2,"&amp;A","Page &amp;P",FALSE,FALSE,FALSE,FALSE,1,#N/A,1,1,"=R18C2:R51C20",FALSE,"Rwvu.Sumnpv.",#N/A,FALSE,FALSE,FALSE,1,600,600,FALSE,FALSE,TRUE,TRUE,TRUE}</definedName>
    <definedName name="wvu.tcs1." localSheetId="73" hidden="1">{TRUE,TRUE,43.75,1.75,539.25,324,FALSE,TRUE,TRUE,TRUE,0,16,#N/A,53,#N/A,10.484375,19.7777777777778,1,FALSE,FALSE,1,TRUE,1,FALSE,100,"Swvu.tcs1.","ACwvu.tcs1.",#N/A,FALSE,FALSE,0.25,0.25,0.5,0.25,2,"&amp;A","Page &amp;P",FALSE,FALSE,FALSE,FALSE,1,#N/A,1,1,FALSE,FALSE,#N/A,#N/A,FALSE,FALSE,FALSE,1,600,600,FALSE,FALSE,TRUE,TRUE,TRUE}</definedName>
    <definedName name="wvu.tcs1." hidden="1">{TRUE,TRUE,43.75,1.75,539.25,324,FALSE,TRUE,TRUE,TRUE,0,16,#N/A,53,#N/A,10.484375,19.7777777777778,1,FALSE,FALSE,1,TRUE,1,FALSE,100,"Swvu.tcs1.","ACwvu.tcs1.",#N/A,FALSE,FALSE,0.25,0.25,0.5,0.25,2,"&amp;A","Page &amp;P",FALSE,FALSE,FALSE,FALSE,1,#N/A,1,1,FALSE,FALSE,#N/A,#N/A,FALSE,FALSE,FALSE,1,600,600,FALSE,FALSE,TRUE,TRUE,TRUE}</definedName>
    <definedName name="wvu.tcs2." localSheetId="73" hidden="1">{TRUE,TRUE,43.75,1.75,539.25,324,FALSE,TRUE,TRUE,TRUE,0,16,#N/A,1,#N/A,10.484375,20.3157894736842,1,FALSE,FALSE,1,TRUE,1,FALSE,100,"Swvu.tcs2.","ACwvu.tcs2.",#N/A,FALSE,FALSE,0.25,0.25,0.5,0.25,2,"&amp;A","Page &amp;P",FALSE,FALSE,FALSE,FALSE,1,#N/A,1,1,FALSE,FALSE,#N/A,#N/A,FALSE,FALSE,FALSE,1,600,600,FALSE,FALSE,TRUE,TRUE,TRUE}</definedName>
    <definedName name="wvu.tcs2." hidden="1">{TRUE,TRUE,43.75,1.75,539.25,324,FALSE,TRUE,TRUE,TRUE,0,16,#N/A,1,#N/A,10.484375,20.3157894736842,1,FALSE,FALSE,1,TRUE,1,FALSE,100,"Swvu.tcs2.","ACwvu.tcs2.",#N/A,FALSE,FALSE,0.25,0.25,0.5,0.25,2,"&amp;A","Page &amp;P",FALSE,FALSE,FALSE,FALSE,1,#N/A,1,1,FALSE,FALSE,#N/A,#N/A,FALSE,FALSE,FALSE,1,600,600,FALSE,FALSE,TRUE,TRUE,TRUE}</definedName>
    <definedName name="wvu.tcs3" localSheetId="73" hidden="1">{TRUE,TRUE,43.75,1.75,539.25,324,FALSE,TRUE,TRUE,TRUE,0,16,#N/A,1,#N/A,10.484375,20.3157894736842,1,FALSE,FALSE,1,TRUE,1,FALSE,100,"Swvu.tcs2.","ACwvu.tcs2.",#N/A,FALSE,FALSE,0.25,0.25,0.5,0.25,2,"&amp;A","Page &amp;P",FALSE,FALSE,FALSE,FALSE,1,#N/A,1,1,FALSE,FALSE,#N/A,#N/A,FALSE,FALSE,FALSE,1,600,600,FALSE,FALSE,TRUE,TRUE,TRUE}</definedName>
    <definedName name="wvu.tcs3" hidden="1">{TRUE,TRUE,43.75,1.75,539.25,324,FALSE,TRUE,TRUE,TRUE,0,16,#N/A,1,#N/A,10.484375,20.3157894736842,1,FALSE,FALSE,1,TRUE,1,FALSE,100,"Swvu.tcs2.","ACwvu.tcs2.",#N/A,FALSE,FALSE,0.25,0.25,0.5,0.25,2,"&amp;A","Page &amp;P",FALSE,FALSE,FALSE,FALSE,1,#N/A,1,1,FALSE,FALSE,#N/A,#N/A,FALSE,FALSE,FALSE,1,600,600,FALSE,FALSE,TRUE,TRUE,TRUE}</definedName>
    <definedName name="wvu.turnover." localSheetId="73" hidden="1">{TRUE,TRUE,-1.25,-15.5,456.75,279.75,FALSE,FALSE,TRUE,TRUE,0,1,8,1,4,6,3,4,TRUE,TRUE,3,TRUE,1,TRUE,100,"Swvu.turnover.","ACwvu.turnover.",1,FALSE,FALSE,0.511811023622047,0.511811023622047,0.511811023622047,0.511811023622047,1,"","",FALSE,FALSE,FALSE,FALSE,1,#N/A,1,1,#DIV/0!,FALSE,"Rwvu.turnover.",#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ypical." localSheetId="73"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typical." hidden="1">{TRUE,TRUE,43.75,1.75,539.25,324,FALSE,TRUE,TRUE,TRUE,27,14,#N/A,54,#N/A,10.296875,19.7777777777778,1,FALSE,FALSE,1,TRUE,1,FALSE,100,"Swvu.typical.","ACwvu.typical.",#N/A,FALSE,FALSE,0.75,0.75,1,1,2,"&amp;A","Page &amp;P",FALSE,FALSE,FALSE,FALSE,1,#N/A,1,1,"=R7C1:R61C19",FALSE,#N/A,#N/A,FALSE,FALSE,FALSE,1,600,600,FALSE,FALSE,TRUE,TRUE,TRUE}</definedName>
    <definedName name="wvu.VERLUCRO." localSheetId="7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73" hidden="1">{#N/A,#N/A,FALSE,"Sheet3"}</definedName>
    <definedName name="ww" hidden="1">{#N/A,#N/A,FALSE,"Sheet3"}</definedName>
    <definedName name="ww.augflsh" localSheetId="73" hidden="1">{"PG1",#N/A,FALSE,"AugFlashTemplate";"PG2",#N/A,FALSE,"AugFlashTemplate"}</definedName>
    <definedName name="ww.augflsh" hidden="1">{"PG1",#N/A,FALSE,"AugFlashTemplate";"PG2",#N/A,FALSE,"AugFlashTemplate"}</definedName>
    <definedName name="ww.Rele" localSheetId="73" hidden="1">{#N/A,#N/A,FALSE,"Title Page";#N/A,#N/A,FALSE,"Conclusions";#N/A,#N/A,FALSE,"Assum.";#N/A,#N/A,FALSE,"Sun  DCF-WC-Dep";#N/A,#N/A,FALSE,"MarketValue";#N/A,#N/A,FALSE,"BalSheet";#N/A,#N/A,FALSE,"WACC";#N/A,#N/A,FALSE,"PC+ Info.";#N/A,#N/A,FALSE,"PC+Info_2"}</definedName>
    <definedName name="ww.Rele" hidden="1">{#N/A,#N/A,FALSE,"Title Page";#N/A,#N/A,FALSE,"Conclusions";#N/A,#N/A,FALSE,"Assum.";#N/A,#N/A,FALSE,"Sun  DCF-WC-Dep";#N/A,#N/A,FALSE,"MarketValue";#N/A,#N/A,FALSE,"BalSheet";#N/A,#N/A,FALSE,"WACC";#N/A,#N/A,FALSE,"PC+ Info.";#N/A,#N/A,FALSE,"PC+Info_2"}</definedName>
    <definedName name="www" localSheetId="73" hidden="1">{#N/A,#N/A,FALSE,"Calculator"}</definedName>
    <definedName name="www" hidden="1">{#N/A,#N/A,FALSE,"Calculator"}</definedName>
    <definedName name="www_1" localSheetId="73" hidden="1">{#N/A,#N/A,FALSE,"Calculator"}</definedName>
    <definedName name="www_1" hidden="1">{#N/A,#N/A,FALSE,"Calculator"}</definedName>
    <definedName name="www_2" localSheetId="73" hidden="1">{#N/A,#N/A,FALSE,"Calculator"}</definedName>
    <definedName name="www_2" hidden="1">{#N/A,#N/A,FALSE,"Calculator"}</definedName>
    <definedName name="www_3" localSheetId="73" hidden="1">{#N/A,#N/A,FALSE,"Calculator"}</definedName>
    <definedName name="www_3" hidden="1">{#N/A,#N/A,FALSE,"Calculator"}</definedName>
    <definedName name="www_4" localSheetId="73" hidden="1">{#N/A,#N/A,FALSE,"Calculator"}</definedName>
    <definedName name="www_4" hidden="1">{#N/A,#N/A,FALSE,"Calculator"}</definedName>
    <definedName name="www_5" localSheetId="73" hidden="1">{#N/A,#N/A,FALSE,"Calculator"}</definedName>
    <definedName name="www_5" hidden="1">{#N/A,#N/A,FALSE,"Calculator"}</definedName>
    <definedName name="www11c" localSheetId="73" hidden="1">{#N/A,#N/A,FALSE,"Calculator"}</definedName>
    <definedName name="www11c" hidden="1">{#N/A,#N/A,FALSE,"Calculator"}</definedName>
    <definedName name="www11c_1" localSheetId="73" hidden="1">{#N/A,#N/A,FALSE,"Calculator"}</definedName>
    <definedName name="www11c_1" hidden="1">{#N/A,#N/A,FALSE,"Calculator"}</definedName>
    <definedName name="www11c_2" localSheetId="73" hidden="1">{#N/A,#N/A,FALSE,"Calculator"}</definedName>
    <definedName name="www11c_2" hidden="1">{#N/A,#N/A,FALSE,"Calculator"}</definedName>
    <definedName name="www11c_3" localSheetId="73" hidden="1">{#N/A,#N/A,FALSE,"Calculator"}</definedName>
    <definedName name="www11c_3" hidden="1">{#N/A,#N/A,FALSE,"Calculator"}</definedName>
    <definedName name="www11c_4" localSheetId="73" hidden="1">{#N/A,#N/A,FALSE,"Calculator"}</definedName>
    <definedName name="www11c_4" hidden="1">{#N/A,#N/A,FALSE,"Calculator"}</definedName>
    <definedName name="www11c_5" localSheetId="73" hidden="1">{#N/A,#N/A,FALSE,"Calculator"}</definedName>
    <definedName name="www11c_5" hidden="1">{#N/A,#N/A,FALSE,"Calculator"}</definedName>
    <definedName name="www1a" localSheetId="73" hidden="1">{#N/A,#N/A,FALSE,"Calculator"}</definedName>
    <definedName name="www1a" hidden="1">{#N/A,#N/A,FALSE,"Calculator"}</definedName>
    <definedName name="www1a_1" localSheetId="73" hidden="1">{#N/A,#N/A,FALSE,"Calculator"}</definedName>
    <definedName name="www1a_1" hidden="1">{#N/A,#N/A,FALSE,"Calculator"}</definedName>
    <definedName name="www1a_2" localSheetId="73" hidden="1">{#N/A,#N/A,FALSE,"Calculator"}</definedName>
    <definedName name="www1a_2" hidden="1">{#N/A,#N/A,FALSE,"Calculator"}</definedName>
    <definedName name="www1a_3" localSheetId="73" hidden="1">{#N/A,#N/A,FALSE,"Calculator"}</definedName>
    <definedName name="www1a_3" hidden="1">{#N/A,#N/A,FALSE,"Calculator"}</definedName>
    <definedName name="www1a_4" localSheetId="73" hidden="1">{#N/A,#N/A,FALSE,"Calculator"}</definedName>
    <definedName name="www1a_4" hidden="1">{#N/A,#N/A,FALSE,"Calculator"}</definedName>
    <definedName name="www1a_5" localSheetId="73" hidden="1">{#N/A,#N/A,FALSE,"Calculator"}</definedName>
    <definedName name="www1a_5" hidden="1">{#N/A,#N/A,FALSE,"Calculator"}</definedName>
    <definedName name="wwwe" localSheetId="7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w" localSheetId="73" hidden="1">{#N/A,#N/A,FALSE,"Calculator"}</definedName>
    <definedName name="wwww" hidden="1">{#N/A,#N/A,FALSE,"Calculator"}</definedName>
    <definedName name="wwww_1" localSheetId="73" hidden="1">{#N/A,#N/A,FALSE,"Calculator"}</definedName>
    <definedName name="wwww_1" hidden="1">{#N/A,#N/A,FALSE,"Calculator"}</definedName>
    <definedName name="wwww_2" localSheetId="73" hidden="1">{#N/A,#N/A,FALSE,"Calculator"}</definedName>
    <definedName name="wwww_2" hidden="1">{#N/A,#N/A,FALSE,"Calculator"}</definedName>
    <definedName name="wwww_3" localSheetId="73" hidden="1">{#N/A,#N/A,FALSE,"Calculator"}</definedName>
    <definedName name="wwww_3" hidden="1">{#N/A,#N/A,FALSE,"Calculator"}</definedName>
    <definedName name="wwww_4" localSheetId="73" hidden="1">{#N/A,#N/A,FALSE,"Calculator"}</definedName>
    <definedName name="wwww_4" hidden="1">{#N/A,#N/A,FALSE,"Calculator"}</definedName>
    <definedName name="wwww_5" localSheetId="73" hidden="1">{#N/A,#N/A,FALSE,"Calculator"}</definedName>
    <definedName name="wwww_5" hidden="1">{#N/A,#N/A,FALSE,"Calculator"}</definedName>
    <definedName name="WWWWQQ">#REF!</definedName>
    <definedName name="wwwwwww" localSheetId="73" hidden="1">{#N/A,#N/A,FALSE,"OUT  AREC"}</definedName>
    <definedName name="wwwwwww" hidden="1">{#N/A,#N/A,FALSE,"OUT  AREC"}</definedName>
    <definedName name="wwwwwwwwwww" hidden="1">#REF!</definedName>
    <definedName name="wx" localSheetId="73" hidden="1">{#N/A,#N/A,FALSE,"Pharm";#N/A,#N/A,FALSE,"WWCM"}</definedName>
    <definedName name="wx" hidden="1">{#N/A,#N/A,FALSE,"Pharm";#N/A,#N/A,FALSE,"WWCM"}</definedName>
    <definedName name="X" localSheetId="7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xa" localSheetId="73" hidden="1">{#N/A,#N/A,FALSE,"Aging Summary";#N/A,#N/A,FALSE,"Ratio Analysis";#N/A,#N/A,FALSE,"Test 120 Day Accts";#N/A,#N/A,FALSE,"Tickmarks"}</definedName>
    <definedName name="xa" hidden="1">{#N/A,#N/A,FALSE,"Aging Summary";#N/A,#N/A,FALSE,"Ratio Analysis";#N/A,#N/A,FALSE,"Test 120 Day Accts";#N/A,#N/A,FALSE,"Tickmarks"}</definedName>
    <definedName name="xAnchorCell">#REF!</definedName>
    <definedName name="xbcxbxcb" localSheetId="73" hidden="1">{"Pound Sterling",#N/A,TRUE,"PPD";"Pound Sterling",#N/A,TRUE,"Anaquest";"Pound Sterling",#N/A,TRUE,"Delta";"Pound Sterling",#N/A,TRUE,"INO"}</definedName>
    <definedName name="xbcxbxcb" hidden="1">{"Pound Sterling",#N/A,TRUE,"PPD";"Pound Sterling",#N/A,TRUE,"Anaquest";"Pound Sterling",#N/A,TRUE,"Delta";"Pound Sterling",#N/A,TRUE,"INO"}</definedName>
    <definedName name="xbxcbc"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xbxcbc"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XCBH" localSheetId="73" hidden="1">{#N/A,#N/A,FALSE,"Aktiv";#N/A,#N/A,FALSE,"stat.con.";#N/A,#N/A,FALSE,"Konzern"}</definedName>
    <definedName name="XCBH" hidden="1">{#N/A,#N/A,FALSE,"Aktiv";#N/A,#N/A,FALSE,"stat.con.";#N/A,#N/A,FALSE,"Konzern"}</definedName>
    <definedName name="xcbxcbxcb" localSheetId="73" hidden="1">{"Pound Sterling",#N/A,TRUE,"PPD";"Pound Sterling",#N/A,TRUE,"Anaquest";"Pound Sterling",#N/A,TRUE,"Delta";"Pound Sterling",#N/A,TRUE,"INO"}</definedName>
    <definedName name="xcbxcbxcb" hidden="1">{"Pound Sterling",#N/A,TRUE,"PPD";"Pound Sterling",#N/A,TRUE,"Anaquest";"Pound Sterling",#N/A,TRUE,"Delta";"Pound Sterling",#N/A,TRUE,"INO"}</definedName>
    <definedName name="xcbxcbxcbc"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bxcbxcbc"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FVG\YH" localSheetId="73" hidden="1">{#N/A,#N/A,FALSE,"Calculator"}</definedName>
    <definedName name="XCFVG\YH" hidden="1">{#N/A,#N/A,FALSE,"Calculator"}</definedName>
    <definedName name="xcv" localSheetId="73" hidden="1">{#N/A,#N/A,FALSE,"Aging Summary";#N/A,#N/A,FALSE,"Ratio Analysis";#N/A,#N/A,FALSE,"Test 120 Day Accts";#N/A,#N/A,FALSE,"Tickmarks"}</definedName>
    <definedName name="xcv" hidden="1">{#N/A,#N/A,FALSE,"Aging Summary";#N/A,#N/A,FALSE,"Ratio Analysis";#N/A,#N/A,FALSE,"Test 120 Day Accts";#N/A,#N/A,FALSE,"Tickmarks"}</definedName>
    <definedName name="xcvcvb"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cvb"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XCVG" localSheetId="73" hidden="1">{#N/A,#N/A,FALSE,"Aktiv";#N/A,#N/A,FALSE,"stat.con.";#N/A,#N/A,FALSE,"Konzern"}</definedName>
    <definedName name="XCVG" hidden="1">{#N/A,#N/A,FALSE,"Aktiv";#N/A,#N/A,FALSE,"stat.con.";#N/A,#N/A,FALSE,"Konzern"}</definedName>
    <definedName name="XCXCX" localSheetId="73" hidden="1">{#N/A,#N/A,FALSE,"Aging Summary";#N/A,#N/A,FALSE,"Ratio Analysis";#N/A,#N/A,FALSE,"Test 120 Day Accts";#N/A,#N/A,FALSE,"Tickmarks"}</definedName>
    <definedName name="XCXCX" hidden="1">{#N/A,#N/A,FALSE,"Aging Summary";#N/A,#N/A,FALSE,"Ratio Analysis";#N/A,#N/A,FALSE,"Test 120 Day Accts";#N/A,#N/A,FALSE,"Tickmarks"}</definedName>
    <definedName name="xczvzs" localSheetId="73" hidden="1">{"Units A",#N/A,FALSE,"FY95SLS";"Units B",#N/A,FALSE,"FY95SLS"}</definedName>
    <definedName name="xczvzs" hidden="1">{"Units A",#N/A,FALSE,"FY95SLS";"Units B",#N/A,FALSE,"FY95SLS"}</definedName>
    <definedName name="xddd" localSheetId="73" hidden="1">{#N/A,#N/A,FALSE,"Presentation by Unit";#N/A,#N/A,FALSE,"Presentation by BD";#N/A,#N/A,FALSE,"Presentation Split by Biggest U";#N/A,#N/A,FALSE,"Presentation Split by Area";#N/A,#N/A,FALSE,"Presentation Split by BD"}</definedName>
    <definedName name="xddd" hidden="1">{#N/A,#N/A,FALSE,"Presentation by Unit";#N/A,#N/A,FALSE,"Presentation by BD";#N/A,#N/A,FALSE,"Presentation Split by Biggest U";#N/A,#N/A,FALSE,"Presentation Split by Area";#N/A,#N/A,FALSE,"Presentation Split by BD"}</definedName>
    <definedName name="xdf" localSheetId="73" hidden="1">{#N/A,#N/A,FALSE,"Aging Summary";#N/A,#N/A,FALSE,"Ratio Analysis";#N/A,#N/A,FALSE,"Test 120 Day Accts";#N/A,#N/A,FALSE,"Tickmarks"}</definedName>
    <definedName name="xdf" hidden="1">{#N/A,#N/A,FALSE,"Aging Summary";#N/A,#N/A,FALSE,"Ratio Analysis";#N/A,#N/A,FALSE,"Test 120 Day Accts";#N/A,#N/A,FALSE,"Tickmarks"}</definedName>
    <definedName name="xdfgh" localSheetId="73" hidden="1">{"Units A",#N/A,FALSE,"FY95SLS";"Units B",#N/A,FALSE,"FY95SLS"}</definedName>
    <definedName name="xdfgh" hidden="1">{"Units A",#N/A,FALSE,"FY95SLS";"Units B",#N/A,FALSE,"FY95SLS"}</definedName>
    <definedName name="xdfsd" localSheetId="73" hidden="1">{#N/A,#N/A,TRUE,"Acquirer_Cases_Input";#N/A,#N/A,TRUE,"Acquirer_Input";#N/A,#N/A,TRUE,"Acquirer"}</definedName>
    <definedName name="xdfsd" hidden="1">{#N/A,#N/A,TRUE,"Acquirer_Cases_Input";#N/A,#N/A,TRUE,"Acquirer_Input";#N/A,#N/A,TRUE,"Acquirer"}</definedName>
    <definedName name="xDisclaimer1">#REF!</definedName>
    <definedName name="xDisclaimer2">#REF!</definedName>
    <definedName name="xdk" hidden="1">#REF!</definedName>
    <definedName name="XDO_?abaSwift?">#REF!</definedName>
    <definedName name="XDO_?AcctNum?">#REF!</definedName>
    <definedName name="XDO_?Amount?">#REF!</definedName>
    <definedName name="XDO_?baiTran?">#REF!</definedName>
    <definedName name="XDO_?BalanceValueDate?">#REF!</definedName>
    <definedName name="XDO_?BankRef?">#REF!</definedName>
    <definedName name="XDO_?c1001ColHeadLine?">#REF!</definedName>
    <definedName name="XDO_?c1002ColHeadLine?">#REF!</definedName>
    <definedName name="XDO_?c1003ColHeadLine?">#REF!</definedName>
    <definedName name="XDO_?c1004ColHeadLine?">#REF!</definedName>
    <definedName name="XDO_?c1006ColHeadLine?">#REF!</definedName>
    <definedName name="XDO_?c1010ColHeadLine?">#REF!</definedName>
    <definedName name="XDO_?c1012ColHeadLine?">#REF!</definedName>
    <definedName name="XDO_?c1013ColHeadLine?">#REF!</definedName>
    <definedName name="XDO_?c1014ColHeadLine?">#REF!</definedName>
    <definedName name="XDO_?c1015ColHeadLine?">#REF!</definedName>
    <definedName name="XDO_?c1016ColHeadLine?">#REF!</definedName>
    <definedName name="XDO_?c1017ColHeadLine?">#REF!</definedName>
    <definedName name="XDO_?c1018ColHeadLine?">#REF!</definedName>
    <definedName name="XDO_?c1020ColHeadLine?">#REF!</definedName>
    <definedName name="XDO_?Currency?">#REF!</definedName>
    <definedName name="XDO_?CustRef?">#REF!</definedName>
    <definedName name="XDO_?Date?">#REF!</definedName>
    <definedName name="XDO_?OneDay?">#REF!</definedName>
    <definedName name="XDO_?Text?">#REF!</definedName>
    <definedName name="XDO_?TwoDay?">#REF!</definedName>
    <definedName name="XDO_?Type?">#REF!</definedName>
    <definedName name="XDO_?ZeroDay?">#REF!</definedName>
    <definedName name="XDO_GROUP_?Transaction?">#REF!</definedName>
    <definedName name="xdxdxdx" localSheetId="73" hidden="1">{"Units A",#N/A,FALSE,"FY95SLS";"Units B",#N/A,FALSE,"FY95SLS"}</definedName>
    <definedName name="xdxdxdx" hidden="1">{"Units A",#N/A,FALSE,"FY95SLS";"Units B",#N/A,FALSE,"FY95SLS"}</definedName>
    <definedName name="xf" localSheetId="73" hidden="1">{"Others",#N/A,TRUE,"OTHERS";"Análisis Ingresos por Familia","HojaI",TRUE,"MDFeb97";"Análisis Ingresos por Marca","HojaII",TRUE,"MDFeb97";"Costos y Desvíos por Marca","HojaIII",TRUE,"MDFeb97";"Control de Costos","HojaIV",TRUE,"MDFeb97"}</definedName>
    <definedName name="xf" hidden="1">{"Others",#N/A,TRUE,"OTHERS";"Análisis Ingresos por Familia","HojaI",TRUE,"MDFeb97";"Análisis Ingresos por Marca","HojaII",TRUE,"MDFeb97";"Costos y Desvíos por Marca","HojaIII",TRUE,"MDFeb97";"Control de Costos","HojaIV",TRUE,"MDFeb97"}</definedName>
    <definedName name="XG" localSheetId="73" hidden="1">{#N/A,#N/A,FALSE,"Calculator"}</definedName>
    <definedName name="XG" hidden="1">{#N/A,#N/A,FALSE,"Calculator"}</definedName>
    <definedName name="XGT" localSheetId="73" hidden="1">{#N/A,#N/A,FALSE,"Calculator"}</definedName>
    <definedName name="XGT" hidden="1">{#N/A,#N/A,FALSE,"Calculator"}</definedName>
    <definedName name="xjey1" hidden="1">#REF!</definedName>
    <definedName name="XLDW_UID" hidden="1">"us005514"</definedName>
    <definedName name="XLDW_VER" hidden="1">"Office 97 1.1"</definedName>
    <definedName name="XLSIMPARAM" localSheetId="73" hidden="1">{"Param","Uncertainty!$B$26","NPV","1,000","1","3","1","level","Uncertainty!$E$12:$H$12","Uncertainty!$B$12"}</definedName>
    <definedName name="XLSIMPARAM" hidden="1">{"Param","Uncertainty!$B$26","NPV","1,000","1","3","1","level","Uncertainty!$E$12:$H$12","Uncertainty!$B$12"}</definedName>
    <definedName name="XLSIMSIM" localSheetId="73" hidden="1">{"Sim",1,"Output 1","'Uncertainty'!$B$26","1","3","1,000","0"}</definedName>
    <definedName name="XLSIMSIM" hidden="1">{"Sim",1,"Output 1","'Uncertainty'!$B$26","1","3","1,000","0"}</definedName>
    <definedName name="xo" localSheetId="73" hidden="1">{#N/A,#N/A,FALSE,"Global by BU";#N/A,#N/A,FALSE,"U.S. by BU";#N/A,#N/A,FALSE,"Canada by BU";#N/A,#N/A,FALSE,"Europe by BU";#N/A,#N/A,FALSE,"Asia by BU";#N/A,#N/A,FALSE,"Cala by BU"}</definedName>
    <definedName name="xo" hidden="1">{#N/A,#N/A,FALSE,"Global by BU";#N/A,#N/A,FALSE,"U.S. by BU";#N/A,#N/A,FALSE,"Canada by BU";#N/A,#N/A,FALSE,"Europe by BU";#N/A,#N/A,FALSE,"Asia by BU";#N/A,#N/A,FALSE,"Cala by BU"}</definedName>
    <definedName name="xrate">#REF!</definedName>
    <definedName name="XRe" hidden="1">#REF!</definedName>
    <definedName name="xre..." hidden="1">#REF!</definedName>
    <definedName name="XReCopy8" hidden="1">#REF!</definedName>
    <definedName name="XRef" hidden="1">#REF!</definedName>
    <definedName name="XREF_COLUMN_1" hidden="1">#REF!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#REF!</definedName>
    <definedName name="XREF_COLUMN_20" hidden="1">#REF!</definedName>
    <definedName name="XREF_COLUMN_21" hidden="1">#REF!</definedName>
    <definedName name="XREF_COLUMN_22" hidden="1">#REF!</definedName>
    <definedName name="XREF_COLUMN_23" hidden="1">#REF!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#REF!</definedName>
    <definedName name="XREF_COLUMN_34" hidden="1">#REF!</definedName>
    <definedName name="XREF_COLUMN_35" hidden="1">#REF!</definedName>
    <definedName name="XREF_COLUMN_36" hidden="1">#REF!</definedName>
    <definedName name="XREF_COLUMN_37" hidden="1">#REF!</definedName>
    <definedName name="XREF_COLUMN_38" hidden="1">#REF!</definedName>
    <definedName name="XREF_COLUMN_39" hidden="1">#REF!</definedName>
    <definedName name="XREF_COLUMN_4" hidden="1">#REF!</definedName>
    <definedName name="XREF_COLUMN_40" hidden="1">#REF!</definedName>
    <definedName name="XREF_COLUMN_41" hidden="1">#REF!</definedName>
    <definedName name="XREF_COLUMN_42" hidden="1">#REF!</definedName>
    <definedName name="XREF_COLUMN_48" hidden="1">#REF!</definedName>
    <definedName name="XREF_COLUMN_5" hidden="1">#REF!</definedName>
    <definedName name="XREF_COLUMN_50" hidden="1">#REF!</definedName>
    <definedName name="XREF_COLUMN_51"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 hidden="1">#REF!</definedName>
    <definedName name="XRefColumnsCount" hidden="1">3</definedName>
    <definedName name="XRefCopy1" localSheetId="7" hidden="1">TextRefCopy1</definedName>
    <definedName name="XRefCopy1" localSheetId="6" hidden="1">TextRefCopy1</definedName>
    <definedName name="XRefCopy1" localSheetId="9" hidden="1">TextRefCopy1</definedName>
    <definedName name="XRefCopy1" localSheetId="10" hidden="1">TextRefCopy1</definedName>
    <definedName name="XRefCopy1" localSheetId="11" hidden="1">TextRefCopy1</definedName>
    <definedName name="XRefCopy1" localSheetId="15" hidden="1">TextRefCopy1</definedName>
    <definedName name="XRefCopy1" localSheetId="27" hidden="1">TextRefCopy1</definedName>
    <definedName name="XRefCopy1" localSheetId="17" hidden="1">TextRefCopy1</definedName>
    <definedName name="XRefCopy1" localSheetId="16" hidden="1">TextRefCopy1</definedName>
    <definedName name="XRefCopy1" localSheetId="18" hidden="1">TextRefCopy1</definedName>
    <definedName name="XRefCopy1" localSheetId="19" hidden="1">TextRefCopy1</definedName>
    <definedName name="XRefCopy1" localSheetId="20" hidden="1">TextRefCopy1</definedName>
    <definedName name="XRefCopy1" localSheetId="22" hidden="1">TextRefCopy1</definedName>
    <definedName name="XRefCopy1" localSheetId="23" hidden="1">TextRefCopy1</definedName>
    <definedName name="XRefCopy1" localSheetId="25" hidden="1">TextRefCopy1</definedName>
    <definedName name="XRefCopy1" localSheetId="0" hidden="1">TextRefCopy1</definedName>
    <definedName name="XRefCopy1" localSheetId="33" hidden="1">TextRefCopy1</definedName>
    <definedName name="XRefCopy1" localSheetId="29" hidden="1">TextRefCopy1</definedName>
    <definedName name="XRefCopy1" localSheetId="36" hidden="1">TextRefCopy1</definedName>
    <definedName name="XRefCopy1" localSheetId="32" hidden="1">TextRefCopy1</definedName>
    <definedName name="XRefCopy1" localSheetId="40" hidden="1">TextRefCopy1</definedName>
    <definedName name="XRefCopy1" localSheetId="41" hidden="1">TextRefCopy1</definedName>
    <definedName name="XRefCopy1" localSheetId="43" hidden="1">TextRefCopy1</definedName>
    <definedName name="XRefCopy1" localSheetId="44" hidden="1">TextRefCopy1</definedName>
    <definedName name="XRefCopy1" localSheetId="45" hidden="1">TextRefCopy1</definedName>
    <definedName name="XRefCopy1" localSheetId="46" hidden="1">TextRefCopy1</definedName>
    <definedName name="XRefCopy1" localSheetId="47" hidden="1">TextRefCopy1</definedName>
    <definedName name="XRefCopy1" localSheetId="50" hidden="1">TextRefCopy1</definedName>
    <definedName name="XRefCopy1" localSheetId="52" hidden="1">TextRefCopy1</definedName>
    <definedName name="XRefCopy1" localSheetId="73" hidden="1">TextRefCopy1</definedName>
    <definedName name="XRefCopy1" localSheetId="69" hidden="1">TextRefCopy1</definedName>
    <definedName name="XRefCopy1" localSheetId="72" hidden="1">TextRefCopy1</definedName>
    <definedName name="XRefCopy1" localSheetId="64" hidden="1">TextRefCopy1</definedName>
    <definedName name="XRefCopy1" localSheetId="5" hidden="1">TextRefCopy1</definedName>
    <definedName name="XRefCopy1" localSheetId="57" hidden="1">TextRefCopy1</definedName>
    <definedName name="XRefCopy1" localSheetId="58" hidden="1">TextRefCopy1</definedName>
    <definedName name="XRefCopy1" localSheetId="59" hidden="1">TextRefCopy1</definedName>
    <definedName name="XRefCopy1" localSheetId="60" hidden="1">TextRefCopy1</definedName>
    <definedName name="XRefCopy1" localSheetId="2" hidden="1">TextRefCopy1</definedName>
    <definedName name="XRefCopy1" localSheetId="1" hidden="1">TextRefCopy1</definedName>
    <definedName name="XRefCopy1" hidden="1">TextRefCopy1</definedName>
    <definedName name="XRefCopy10" localSheetId="7" hidden="1">#REF!</definedName>
    <definedName name="XRefCopy10" localSheetId="6" hidden="1">#REF!</definedName>
    <definedName name="XRefCopy10" localSheetId="25" hidden="1">#REF!</definedName>
    <definedName name="XRefCopy10" hidden="1">#REF!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3" hidden="1">#REF!</definedName>
    <definedName name="XRefCopy104" hidden="1">#REF!</definedName>
    <definedName name="XRefCopy105" hidden="1">#REF!</definedName>
    <definedName name="XRefCopy106" hidden="1">#REF!</definedName>
    <definedName name="XRefCopy107" hidden="1">#REF!</definedName>
    <definedName name="XRefCopy108" hidden="1">#REF!</definedName>
    <definedName name="XRefCopy109" hidden="1">#REF!</definedName>
    <definedName name="XRefCopy10Row" localSheetId="7" hidden="1">#REF!</definedName>
    <definedName name="XRefCopy10Row" localSheetId="6" hidden="1">#REF!</definedName>
    <definedName name="XRefCopy10Row" localSheetId="25" hidden="1">#REF!</definedName>
    <definedName name="XRefCopy10Row" hidden="1">#REF!</definedName>
    <definedName name="XRefCopy11" localSheetId="7" hidden="1">#REF!</definedName>
    <definedName name="XRefCopy11" localSheetId="6" hidden="1">#REF!</definedName>
    <definedName name="XRefCopy11" localSheetId="25" hidden="1">#REF!</definedName>
    <definedName name="XRefCopy11" hidden="1">#REF!</definedName>
    <definedName name="XRefCopy110" hidden="1">#REF!</definedName>
    <definedName name="XRefCopy111" hidden="1">#REF!</definedName>
    <definedName name="XRefCopy112" hidden="1">#REF!</definedName>
    <definedName name="XRefCopy113" hidden="1">#REF!</definedName>
    <definedName name="XRefCopy114" hidden="1">#REF!</definedName>
    <definedName name="XRefCopy115" hidden="1">#REF!</definedName>
    <definedName name="XRefCopy116" hidden="1">#REF!</definedName>
    <definedName name="XRefCopy117" hidden="1">#REF!</definedName>
    <definedName name="XRefCopy118" hidden="1">#REF!</definedName>
    <definedName name="XRefCopy119" hidden="1">#REF!</definedName>
    <definedName name="XRefCopy11Row" hidden="1">#REF!</definedName>
    <definedName name="XRefCopy12" hidden="1">#REF!</definedName>
    <definedName name="XRefCopy120" hidden="1">#REF!</definedName>
    <definedName name="XRefCopy122" hidden="1">#REF!</definedName>
    <definedName name="XRefCopy123" hidden="1">#REF!</definedName>
    <definedName name="XRefCopy124" hidden="1">#REF!</definedName>
    <definedName name="XRefCopy125" hidden="1">#REF!</definedName>
    <definedName name="XRefCopy126" hidden="1">#REF!</definedName>
    <definedName name="XRefCopy127" hidden="1">#REF!</definedName>
    <definedName name="XRefCopy128" hidden="1">#REF!</definedName>
    <definedName name="XRefCopy129" hidden="1">#REF!</definedName>
    <definedName name="XRefCopy12Row" hidden="1">#REF!</definedName>
    <definedName name="XRefCopy13" hidden="1">#REF!</definedName>
    <definedName name="XRefCopy131"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5" hidden="1">#REF!</definedName>
    <definedName name="XRefCopy65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5" hidden="1">#REF!</definedName>
    <definedName name="XRefCopy85Row" hidden="1">#REF!</definedName>
    <definedName name="XRefCopy86" hidden="1">#REF!</definedName>
    <definedName name="XRefCopy86Row" hidden="1">#REF!</definedName>
    <definedName name="XRefCopy87" hidden="1">#REF!</definedName>
    <definedName name="XRefCopy87Row" hidden="1">#REF!</definedName>
    <definedName name="XRefCopy88" hidden="1">#REF!</definedName>
    <definedName name="XRefCopy88Row" hidden="1">#REF!</definedName>
    <definedName name="XRefCopy89" hidden="1">#REF!</definedName>
    <definedName name="XRefCopy89Row" hidden="1">#REF!</definedName>
    <definedName name="XRefCopy8Row" hidden="1">#REF!</definedName>
    <definedName name="XRefCopy9" hidden="1">#REF!</definedName>
    <definedName name="XRefCopy90" hidden="1">#REF!</definedName>
    <definedName name="XRefCopy90Row" hidden="1">#REF!</definedName>
    <definedName name="XRefCopy91" hidden="1">#REF!</definedName>
    <definedName name="XRefCopy91Row" hidden="1">#REF!</definedName>
    <definedName name="XRefCopy92" hidden="1">#REF!</definedName>
    <definedName name="XRefCopy92Row" hidden="1">#REF!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2</definedName>
    <definedName name="xrefi" hidden="1">#REF!</definedName>
    <definedName name="XRefPaste09" hidden="1">#REF!</definedName>
    <definedName name="XRefPaste1" hidden="1">#REF!</definedName>
    <definedName name="XRefPaste10" hidden="1">#REF!</definedName>
    <definedName name="XRefPaste100Row" hidden="1">#REF!</definedName>
    <definedName name="XRefPaste101Row" hidden="1">#REF!</definedName>
    <definedName name="XRefPaste102Row" hidden="1">#REF!</definedName>
    <definedName name="XRefPaste103Row" hidden="1">#REF!</definedName>
    <definedName name="XRefPaste104Row" hidden="1">#REF!</definedName>
    <definedName name="XRefPaste105Row" hidden="1">#REF!</definedName>
    <definedName name="XRefPaste106Row" hidden="1">#REF!</definedName>
    <definedName name="XRefPaste107Row" hidden="1">#REF!</definedName>
    <definedName name="XRefPaste108Row" hidden="1">#REF!</definedName>
    <definedName name="XRefPaste109Row" hidden="1">#REF!</definedName>
    <definedName name="XRefPaste10Row" hidden="1">#REF!</definedName>
    <definedName name="XRefPaste11" hidden="1">#REF!</definedName>
    <definedName name="XRefPaste110Row" hidden="1">#REF!</definedName>
    <definedName name="XRefPaste111Row" hidden="1">#REF!</definedName>
    <definedName name="XRefPaste112Row" hidden="1">#REF!</definedName>
    <definedName name="XRefPaste113Row" hidden="1">#REF!</definedName>
    <definedName name="XRefPaste114Row" hidden="1">#REF!</definedName>
    <definedName name="XRefPaste115Row" hidden="1">#REF!</definedName>
    <definedName name="XRefPaste116Row" hidden="1">#REF!</definedName>
    <definedName name="XRefPaste117Row" hidden="1">#REF!</definedName>
    <definedName name="XRefPaste118Row" hidden="1">#REF!</definedName>
    <definedName name="XRefPaste119Row" hidden="1">#REF!</definedName>
    <definedName name="XRefPaste11Row" hidden="1">#REF!</definedName>
    <definedName name="XRefPaste12" hidden="1">#REF!</definedName>
    <definedName name="XRefPaste120Row" hidden="1">#REF!</definedName>
    <definedName name="XRefPaste121Row" hidden="1">#REF!</definedName>
    <definedName name="XRefPaste122Row" hidden="1">#REF!</definedName>
    <definedName name="XRefPaste123Row" hidden="1">#REF!</definedName>
    <definedName name="XRefPaste124Row" hidden="1">#REF!</definedName>
    <definedName name="XRefPaste125Row" hidden="1">#REF!</definedName>
    <definedName name="XRefPaste126Row" hidden="1">#REF!</definedName>
    <definedName name="XRefPaste127Row" hidden="1">#REF!</definedName>
    <definedName name="XRefPaste128Row" hidden="1">#REF!</definedName>
    <definedName name="XRefPaste129Row" hidden="1">#REF!</definedName>
    <definedName name="XRefPaste12Row" hidden="1">#REF!</definedName>
    <definedName name="XRefPaste13" hidden="1">#REF!</definedName>
    <definedName name="XRefPaste130Row" hidden="1">#REF!</definedName>
    <definedName name="XRefPaste131Row" hidden="1">#REF!</definedName>
    <definedName name="XRefPaste132Row" hidden="1">#REF!</definedName>
    <definedName name="XRefPaste133Row" hidden="1">#REF!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Row" hidden="1">#REF!</definedName>
    <definedName name="XRefPaste13Row" hidden="1">#REF!</definedName>
    <definedName name="XRefPaste14" hidden="1">#REF!</definedName>
    <definedName name="XRefPaste140Row" hidden="1">#REF!</definedName>
    <definedName name="XRefPaste141Row" hidden="1">#REF!</definedName>
    <definedName name="XRefPaste142Row" hidden="1">#REF!</definedName>
    <definedName name="XRefPaste143Row" hidden="1">#REF!</definedName>
    <definedName name="XRefPaste144Row" hidden="1">#REF!</definedName>
    <definedName name="XRefPaste145Row" hidden="1">#REF!</definedName>
    <definedName name="XRefPaste146Row" hidden="1">#REF!</definedName>
    <definedName name="XRefPaste147Row" hidden="1">#REF!</definedName>
    <definedName name="XRefPaste148Row" hidden="1">#REF!</definedName>
    <definedName name="XRefPaste149Row" hidden="1">#REF!</definedName>
    <definedName name="XRefPaste14Row" hidden="1">#REF!</definedName>
    <definedName name="XRefPaste15" hidden="1">#REF!</definedName>
    <definedName name="XRefPaste150Row" hidden="1">#REF!</definedName>
    <definedName name="XRefPaste151Row" hidden="1">#REF!</definedName>
    <definedName name="XRefPaste152Row" hidden="1">#REF!</definedName>
    <definedName name="XRefPaste153Row" hidden="1">#REF!</definedName>
    <definedName name="XRefPaste154Row" hidden="1">#REF!</definedName>
    <definedName name="XRefPaste155Row" hidden="1">#REF!</definedName>
    <definedName name="XRefPaste156Row" hidden="1">#REF!</definedName>
    <definedName name="XRefPaste157Row" hidden="1">#REF!</definedName>
    <definedName name="XRefPaste158Row" hidden="1">#REF!</definedName>
    <definedName name="XRefPaste159Row" hidden="1">#REF!</definedName>
    <definedName name="XRefPaste15Row" hidden="1">#REF!</definedName>
    <definedName name="XRefPaste16" hidden="1">#REF!</definedName>
    <definedName name="XRefPaste160Row" hidden="1">#REF!</definedName>
    <definedName name="XRefPaste161Row" hidden="1">#REF!</definedName>
    <definedName name="XRefPaste162Row" hidden="1">#REF!</definedName>
    <definedName name="XRefPaste163Row" hidden="1">#REF!</definedName>
    <definedName name="XRefPaste164Row" hidden="1">#REF!</definedName>
    <definedName name="XRefPaste165Row" hidden="1">#REF!</definedName>
    <definedName name="XRefPaste16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1" hidden="1">#REF!</definedName>
    <definedName name="XRefPaste202"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 hidden="1">#REF!</definedName>
    <definedName name="XRefPaste34Row" hidden="1">#REF!</definedName>
    <definedName name="XRefPaste35" hidden="1">#REF!</definedName>
    <definedName name="XRefPaste35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8" hidden="1">#REF!</definedName>
    <definedName name="XRefPaste78Row" hidden="1">#REF!</definedName>
    <definedName name="XRefPaste79" hidden="1">#REF!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Row" hidden="1">#REF!</definedName>
    <definedName name="XRefPaste88Row" hidden="1">#REF!</definedName>
    <definedName name="XRefPaste89Row" hidden="1">#REF!</definedName>
    <definedName name="XRefPaste8Row" hidden="1">#REF!</definedName>
    <definedName name="XRefPaste9" hidden="1">#REF!</definedName>
    <definedName name="XRefPaste90Row" hidden="1">#REF!</definedName>
    <definedName name="XRefPaste91" hidden="1">#REF!</definedName>
    <definedName name="XRefPaste91Row" hidden="1">#REF!</definedName>
    <definedName name="XRefPaste92Row" hidden="1">#REF!</definedName>
    <definedName name="XRefPaste93Row" hidden="1">#REF!</definedName>
    <definedName name="XRefPaste94Row" hidden="1">#REF!</definedName>
    <definedName name="XRefPaste95" hidden="1">#REF!</definedName>
    <definedName name="XRefPaste95Row" hidden="1">#REF!</definedName>
    <definedName name="XRefPaste96" hidden="1">#REF!</definedName>
    <definedName name="XRefPaste96Row" hidden="1">#REF!</definedName>
    <definedName name="XRefPaste97Row" hidden="1">#REF!</definedName>
    <definedName name="XRefPaste98Row" hidden="1">#REF!</definedName>
    <definedName name="XRefPaste99Row" hidden="1">#REF!</definedName>
    <definedName name="XRefPaste9Row" hidden="1">#REF!</definedName>
    <definedName name="XRefPasteRangeCount" hidden="1">1</definedName>
    <definedName name="xRunDate">#REF!</definedName>
    <definedName name="xs" localSheetId="73" hidden="1">{#N/A,#N/A,FALSE,"ENERGIA";#N/A,#N/A,FALSE,"PERDIDAS";#N/A,#N/A,FALSE,"CLIENTES";#N/A,#N/A,FALSE,"ESTADO";#N/A,#N/A,FALSE,"TECNICA"}</definedName>
    <definedName name="xs" hidden="1">{#N/A,#N/A,FALSE,"ENERGIA";#N/A,#N/A,FALSE,"PERDIDAS";#N/A,#N/A,FALSE,"CLIENTES";#N/A,#N/A,FALSE,"ESTADO";#N/A,#N/A,FALSE,"TECNICA"}</definedName>
    <definedName name="xsa" localSheetId="73" hidden="1">{#N/A,#N/A,FALSE,"LLAVE";#N/A,#N/A,FALSE,"EERR";#N/A,#N/A,FALSE,"ESP";#N/A,#N/A,FALSE,"EOAF";#N/A,#N/A,FALSE,"CASH";#N/A,#N/A,FALSE,"FINANZAS";#N/A,#N/A,FALSE,"DEUDA";#N/A,#N/A,FALSE,"INVERSION";#N/A,#N/A,FALSE,"PERSONAL"}</definedName>
    <definedName name="xsa" hidden="1">{#N/A,#N/A,FALSE,"LLAVE";#N/A,#N/A,FALSE,"EERR";#N/A,#N/A,FALSE,"ESP";#N/A,#N/A,FALSE,"EOAF";#N/A,#N/A,FALSE,"CASH";#N/A,#N/A,FALSE,"FINANZAS";#N/A,#N/A,FALSE,"DEUDA";#N/A,#N/A,FALSE,"INVERSION";#N/A,#N/A,FALSE,"PERSONAL"}</definedName>
    <definedName name="xsort2" hidden="1">#REF!</definedName>
    <definedName name="xSponsorName">#REF!</definedName>
    <definedName name="xsssw" localSheetId="73" hidden="1">{#N/A,#N/A,FALSE,"Créances";#N/A,#N/A,FALSE,"Effectifs";#N/A,#N/A,FALSE,"SI"}</definedName>
    <definedName name="xsssw" hidden="1">{#N/A,#N/A,FALSE,"Créances";#N/A,#N/A,FALSE,"Effectifs";#N/A,#N/A,FALSE,"SI"}</definedName>
    <definedName name="XValStatER" hidden="1">#REF!</definedName>
    <definedName name="XValStatFR" hidden="1">#REF!</definedName>
    <definedName name="xvdfbdb" localSheetId="73">{6}</definedName>
    <definedName name="xvdfbdb">{6}</definedName>
    <definedName name="XVFVG" localSheetId="73" hidden="1">{#N/A,#N/A,FALSE,"Calculator"}</definedName>
    <definedName name="XVFVG" hidden="1">{#N/A,#N/A,FALSE,"Calculator"}</definedName>
    <definedName name="XVXFDF"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VXFDF">{"Greeting","$Q$46","Very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 localSheetId="73"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XX" hidden="1">{"rehabil",#N/A,FALSE,"Rehabilitacion";"cfc",#N/A,FALSE,"Consolidacion";"deuda",#N/A,FALSE,"Deuda";"drummon1",#N/A,FALSE,"Drummond";"drummondtarif",#N/A,FALSE,"Drummond";"cfcarga",#N/A,FALSE,"CF Carga";"equip1",#N/A,FALSE,"Inv. Equipo ";"equip2",#N/A,FALSE,"Inv. Equipo ";"carbon1",#N/A,FALSE,"Carga Carbon Cesar";"carbon2",#N/A,FALSE,"Carga Carbon Cesar";"carga1",#N/A,FALSE,"Carga General";"carga2",#N/A,FALSE,"Carga General"}</definedName>
    <definedName name="XX_1" localSheetId="73" hidden="1">{"bs",#N/A,FALSE,"SCF"}</definedName>
    <definedName name="XX_1" hidden="1">{"bs",#N/A,FALSE,"SCF"}</definedName>
    <definedName name="xxd" localSheetId="73" hidden="1">{#N/A,#N/A,FALSE,"Cashflow Analysis";#N/A,#N/A,FALSE,"Sensitivity Analysis";#N/A,#N/A,FALSE,"PV";#N/A,#N/A,FALSE,"Pro Forma"}</definedName>
    <definedName name="xxd" hidden="1">{#N/A,#N/A,FALSE,"Cashflow Analysis";#N/A,#N/A,FALSE,"Sensitivity Analysis";#N/A,#N/A,FALSE,"PV";#N/A,#N/A,FALSE,"Pro Forma"}</definedName>
    <definedName name="xxd.2" localSheetId="73" hidden="1">{#N/A,#N/A,FALSE,"Cashflow Analysis";#N/A,#N/A,FALSE,"Sensitivity Analysis";#N/A,#N/A,FALSE,"PV";#N/A,#N/A,FALSE,"Pro Forma"}</definedName>
    <definedName name="xxd.2" hidden="1">{#N/A,#N/A,FALSE,"Cashflow Analysis";#N/A,#N/A,FALSE,"Sensitivity Analysis";#N/A,#N/A,FALSE,"PV";#N/A,#N/A,FALSE,"Pro Forma"}</definedName>
    <definedName name="XXDFDFDRE" localSheetId="73">{"Greeting","$Q$46","Very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DFDFDRE">{"Greeting","$Q$46","Very Hidden";"Work","$R$194","Very Hidden";"Notes","$Q$206","Visible";"Exec","$CP$72","Visible";"Model","$AN$95","Visible";"Retail","$FS$98","Very Hidden";"Inputs","$X$349","Visible";"Financing","$AP$146","Visible";"Rent Inc","$AM$66","Visible";"Premium","$T$46","Visible";"Salaries","$W$49","Visible";"Draw","$BP$112","Visible";"Returns","$AC$119","Visible";"Dev Costs","$L$83","Visible";"By Month","$GK$342","Visible";"Draw Matrix","$AY$73","Visible";"Errors","$Y$107","Visible";"Calculators","$K$66","Visible";"Reset","$N$562","Visible";"Status","$AP$85","Visible";"Deal Structure","$K$38","Visible";"G&amp;A","$K$31","Visible";"Marketing ","$M$72","Visible";"AAF Summary Page","$Y$141","Visible";"Executive summary","$X$111","Visible";"Stabilized proforma","$AE$82","Visible";"FIG rollup","$DX$403","Visible";"JV Structure","$Y$106","Visible";"LP waterfall ","$NE$163","Visible";"GP waterfall","$NE$191","Visible";"Rent Comps","$Q$42","Visible";"Custom4","$K$5","Visible";"Custom5","$K$5","Visible"}</definedName>
    <definedName name="XXX" localSheetId="73" hidden="1">{#N/A,#N/A,FALSE,"GERAL";#N/A,#N/A,FALSE,"012-96";#N/A,#N/A,FALSE,"018-96";#N/A,#N/A,FALSE,"027-96";#N/A,#N/A,FALSE,"059-96";#N/A,#N/A,FALSE,"076-96";#N/A,#N/A,FALSE,"019-97";#N/A,#N/A,FALSE,"021-97";#N/A,#N/A,FALSE,"022-97";#N/A,#N/A,FALSE,"028-97"}</definedName>
    <definedName name="XXX" hidden="1">{#N/A,#N/A,FALSE,"GERAL";#N/A,#N/A,FALSE,"012-96";#N/A,#N/A,FALSE,"018-96";#N/A,#N/A,FALSE,"027-96";#N/A,#N/A,FALSE,"059-96";#N/A,#N/A,FALSE,"076-96";#N/A,#N/A,FALSE,"019-97";#N/A,#N/A,FALSE,"021-97";#N/A,#N/A,FALSE,"022-97";#N/A,#N/A,FALSE,"028-97"}</definedName>
    <definedName name="xxx3" localSheetId="73" hidden="1">{"AnnualRentRoll",#N/A,FALSE,"RentRoll"}</definedName>
    <definedName name="xxx3" hidden="1">{"AnnualRentRoll",#N/A,FALSE,"RentRoll"}</definedName>
    <definedName name="xxx4" localSheetId="73" hidden="1">{#N/A,#N/A,FALSE,"ExitStratigy"}</definedName>
    <definedName name="xxx4" hidden="1">{#N/A,#N/A,FALSE,"ExitStratigy"}</definedName>
    <definedName name="XXX7"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7"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8"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xxxnom" localSheetId="73"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nom" hidden="1">{#N/A,#N/A,FALSE,"Básica ";#N/A,#N/A,FALSE,"Meganet";#N/A,#N/A,FALSE,"Digired";#N/A,#N/A,FALSE,"Circuitos";#N/A,#N/A,FALSE,"Troncales";#N/A,#N/A,FALSE,"Centralitas";#N/A,#N/A,FALSE,"Resumen C.E";#N/A,#N/A,FALSE,"Penalidades";#N/A,#N/A,FALSE,"Móvil";#N/A,#N/A,FALSE,"Kontakto";#N/A,#N/A,FALSE,"Telf.Pública";#N/A,#N/A,FALSE,"Tv Cable";#N/A,#N/A,FALSE,"RRHH";#N/A,#N/A,FALSE,"Cobros";#N/A,#N/A,FALSE,"Tesor. y Bursatiles";#N/A,#N/A,FALSE,"Bal. Gral.";#N/A,#N/A,FALSE,"Res. Reexp"}</definedName>
    <definedName name="xxxss" hidden="1">#REF!</definedName>
    <definedName name="XXXX" localSheetId="73" hidden="1">{#N/A,#N/A,FALSE,"Carga General";#N/A,#N/A,FALSE,"Carga Carbon Cesar";#N/A,#N/A,FALSE,"Inv. Equipo ";#N/A,#N/A,FALSE,"Inv. Equipo ";#N/A,#N/A,FALSE,"CF Carga";#N/A,#N/A,FALSE,"Drummond";#N/A,#N/A,FALSE,"Deuda";#N/A,#N/A,FALSE,"Consolidacion"}</definedName>
    <definedName name="XXXX" hidden="1">{#N/A,#N/A,FALSE,"Carga General";#N/A,#N/A,FALSE,"Carga Carbon Cesar";#N/A,#N/A,FALSE,"Inv. Equipo ";#N/A,#N/A,FALSE,"Inv. Equipo ";#N/A,#N/A,FALSE,"CF Carga";#N/A,#N/A,FALSE,"Drummond";#N/A,#N/A,FALSE,"Deuda";#N/A,#N/A,FALSE,"Consolidacion"}</definedName>
    <definedName name="XXXXX" localSheetId="73" hidden="1">{#N/A,#N/A,FALSE,"GERAL";#N/A,#N/A,FALSE,"012-96";#N/A,#N/A,FALSE,"018-96";#N/A,#N/A,FALSE,"027-96";#N/A,#N/A,FALSE,"059-96";#N/A,#N/A,FALSE,"076-96";#N/A,#N/A,FALSE,"019-97";#N/A,#N/A,FALSE,"021-97";#N/A,#N/A,FALSE,"022-97";#N/A,#N/A,FALSE,"028-97"}</definedName>
    <definedName name="XXXXX" hidden="1">{#N/A,#N/A,FALSE,"GERAL";#N/A,#N/A,FALSE,"012-96";#N/A,#N/A,FALSE,"018-96";#N/A,#N/A,FALSE,"027-96";#N/A,#N/A,FALSE,"059-96";#N/A,#N/A,FALSE,"076-96";#N/A,#N/A,FALSE,"019-97";#N/A,#N/A,FALSE,"021-97";#N/A,#N/A,FALSE,"022-97";#N/A,#N/A,FALSE,"028-97"}</definedName>
    <definedName name="xxxxxx" localSheetId="73" hidden="1">{"Total",#N/A,FALSE,"Total Proved + Probable";"PDP",#N/A,FALSE,"Total Proved + Probable";"PNP",#N/A,FALSE,"Total Proved + Probable";"PUD",#N/A,FALSE,"Total Proved + Probable";"Prob",#N/A,FALSE,"Total Proved + Probable"}</definedName>
    <definedName name="xxxxxx" hidden="1">{"Total",#N/A,FALSE,"Total Proved + Probable";"PDP",#N/A,FALSE,"Total Proved + Probable";"PNP",#N/A,FALSE,"Total Proved + Probable";"PUD",#N/A,FALSE,"Total Proved + Probable";"Prob",#N/A,FALSE,"Total Proved + Probable"}</definedName>
    <definedName name="xxxxxx_1"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1"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2"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4"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localSheetId="73"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_5" hidden="1">{#N/A,#N/A,FALSE,"Cover";#N/A,#N/A,FALSE,"Comments CIG";#N/A,#N/A,FALSE,"BS CIG";#N/A,#N/A,FALSE,"P&amp;L CIG";#N/A,#N/A,FALSE,"Cash Flow CIG";#N/A,#N/A,FALSE,"MBR CIG";#N/A,#N/A,FALSE,"Headcount - CIG";#N/A,#N/A,FALSE,"FAB UN CIG";#N/A,#N/A,FALSE,"CIG MFG";#N/A,#N/A,FALSE,"CIG Inventory";#N/A,#N/A,FALSE,"FM CIG";#N/A,#N/A,FALSE,"NSAD ASP CIG";#N/A,#N/A,FALSE,"Capital Expenditures"}</definedName>
    <definedName name="xxxxxxx" localSheetId="73" hidden="1">{"trademark1",#N/A,FALSE,"Trademark(s) and Trade Name(s)"}</definedName>
    <definedName name="xxxxxxx" hidden="1">{"trademark1",#N/A,FALSE,"Trademark(s) and Trade Name(s)"}</definedName>
    <definedName name="xxxxxxxx" localSheetId="73" hidden="1">{"histincome",#N/A,FALSE,"hyfins";"closing balance",#N/A,FALSE,"hyfins"}</definedName>
    <definedName name="xxxxxxxx" hidden="1">{"histincome",#N/A,FALSE,"hyfins";"closing balance",#N/A,FALSE,"hyfins"}</definedName>
    <definedName name="XXXXXXXXX" localSheetId="73"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XXXXXXXXX" hidden="1">{#N/A,#N/A,FALSE,"Comments PCS";#N/A,#N/A,FALSE,"BS PCS";#N/A,#N/A,FALSE,"P&amp;L PCS";#N/A,#N/A,FALSE,"Cash Flow PCS";#N/A,#N/A,FALSE,"MBR PCS";#N/A,#N/A,FALSE,"Headcount PCS";#N/A,#N/A,FALSE,"FAB UN CSG ";#N/A,#N/A,FALSE,"FAB UN PPG";#N/A,#N/A,FALSE,"CSS MFG";#N/A,#N/A,FALSE,"CSS Distr";#N/A,#N/A,FALSE,"CSG 6-Up Charts";#N/A,#N/A,FALSE,"PCS Inventory";#N/A,#N/A,FALSE,"Capital Expenditures";#N/A,#N/A,FALSE,"FM CSG";#N/A,#N/A,FALSE,"NSAD ASP CGS";#N/A,#N/A,FALSE,"R&amp;D  Report";#N/A,#N/A,FALSE,"CSG Mrg Analysis";#N/A,#N/A,FALSE,"PCS Credit"}</definedName>
    <definedName name="xxxxxxxxxx" localSheetId="73" hidden="1">{#N/A,#N/A,FALSE,"Synth";"parc_DC",#N/A,FALSE,"parc";#N/A,#N/A,FALSE,"CA prest";#N/A,#N/A,FALSE,"Ratio CA";#N/A,#N/A,FALSE,"Trafic";"CR_GSM_acté_DC",#N/A,FALSE,"CR GSM_acté";#N/A,#N/A,FALSE,"Abonnés";#N/A,#N/A,FALSE,"Créances";#N/A,#N/A,FALSE,"Effectifs"}</definedName>
    <definedName name="xxxxxxxxxx" hidden="1">{#N/A,#N/A,FALSE,"Synth";"parc_DC",#N/A,FALSE,"parc";#N/A,#N/A,FALSE,"CA prest";#N/A,#N/A,FALSE,"Ratio CA";#N/A,#N/A,FALSE,"Trafic";"CR_GSM_acté_DC",#N/A,FALSE,"CR GSM_acté";#N/A,#N/A,FALSE,"Abonnés";#N/A,#N/A,FALSE,"Créances";#N/A,#N/A,FALSE,"Effectifs"}</definedName>
    <definedName name="xxxxxxxxxxx" localSheetId="73" hidden="1">{#N/A,#N/A,FALSE,"Synth";"parc_DC",#N/A,FALSE,"parc";#N/A,#N/A,FALSE,"CA prest";#N/A,#N/A,FALSE,"Ratio CA";#N/A,#N/A,FALSE,"Trafic";"CR_GSM_acté_DC",#N/A,FALSE,"CR GSM_acté";#N/A,#N/A,FALSE,"Abonnés";#N/A,#N/A,FALSE,"Créances";#N/A,#N/A,FALSE,"Effectifs"}</definedName>
    <definedName name="xxxxxxxxxxx" hidden="1">{#N/A,#N/A,FALSE,"Synth";"parc_DC",#N/A,FALSE,"parc";#N/A,#N/A,FALSE,"CA prest";#N/A,#N/A,FALSE,"Ratio CA";#N/A,#N/A,FALSE,"Trafic";"CR_GSM_acté_DC",#N/A,FALSE,"CR GSM_acté";#N/A,#N/A,FALSE,"Abonnés";#N/A,#N/A,FALSE,"Créances";#N/A,#N/A,FALSE,"Effectifs"}</definedName>
    <definedName name="xxxxxxxxxxxxx" localSheetId="73" hidden="1">{#N/A,#N/A,FALSE,"Créances";#N/A,#N/A,FALSE,"Effectifs";#N/A,#N/A,FALSE,"SI"}</definedName>
    <definedName name="xxxxxxxxxxxxx" hidden="1">{#N/A,#N/A,FALSE,"Créances";#N/A,#N/A,FALSE,"Effectifs";#N/A,#N/A,FALSE,"SI"}</definedName>
    <definedName name="xxxxxxxxxxxxxxxx" localSheetId="73" hidden="1">{#N/A,#N/A,FALSE,"Synth";#N/A,#N/A,FALSE,"concu";"parc_global",#N/A,FALSE,"parc";#N/A,#N/A,FALSE,"CA prest";#N/A,#N/A,FALSE,"Ratio CA";#N/A,#N/A,FALSE,"Trafic";#N/A,#N/A,FALSE,"CR GSM_acté";#N/A,#N/A,FALSE,"Réseaux";#N/A,#N/A,FALSE,"Abonnés";#N/A,#N/A,FALSE,"Créances";#N/A,#N/A,FALSE,"Effectifs";#N/A,#N/A,FALSE,"SI";#N/A,#N/A,FALSE,"R2000";#N/A,#N/A,FALSE,"BIBOP"}</definedName>
    <definedName name="xxxxxxxxxxxxxxxx" hidden="1">{#N/A,#N/A,FALSE,"Synth";#N/A,#N/A,FALSE,"concu";"parc_global",#N/A,FALSE,"parc";#N/A,#N/A,FALSE,"CA prest";#N/A,#N/A,FALSE,"Ratio CA";#N/A,#N/A,FALSE,"Trafic";#N/A,#N/A,FALSE,"CR GSM_acté";#N/A,#N/A,FALSE,"Réseaux";#N/A,#N/A,FALSE,"Abonnés";#N/A,#N/A,FALSE,"Créances";#N/A,#N/A,FALSE,"Effectifs";#N/A,#N/A,FALSE,"SI";#N/A,#N/A,FALSE,"R2000";#N/A,#N/A,FALSE,"BIBOP"}</definedName>
    <definedName name="XXXXXXXXXXXXXXXXXXXXXX">#REF!</definedName>
    <definedName name="xyz" localSheetId="7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xyz"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xz" localSheetId="73" hidden="1">{#N/A,#N/A,FALSE,"GERAL";#N/A,#N/A,FALSE,"012-96";#N/A,#N/A,FALSE,"018-96";#N/A,#N/A,FALSE,"027-96";#N/A,#N/A,FALSE,"059-96";#N/A,#N/A,FALSE,"076-96";#N/A,#N/A,FALSE,"019-97";#N/A,#N/A,FALSE,"021-97";#N/A,#N/A,FALSE,"022-97";#N/A,#N/A,FALSE,"028-97"}</definedName>
    <definedName name="xz" hidden="1">{#N/A,#N/A,FALSE,"GERAL";#N/A,#N/A,FALSE,"012-96";#N/A,#N/A,FALSE,"018-96";#N/A,#N/A,FALSE,"027-96";#N/A,#N/A,FALSE,"059-96";#N/A,#N/A,FALSE,"076-96";#N/A,#N/A,FALSE,"019-97";#N/A,#N/A,FALSE,"021-97";#N/A,#N/A,FALSE,"022-97";#N/A,#N/A,FALSE,"028-97"}</definedName>
    <definedName name="Y" localSheetId="73" hidden="1">{#N/A,#N/A,FALSE,"Calculator"}</definedName>
    <definedName name="Y" hidden="1">#REF!</definedName>
    <definedName name="y_1"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1"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2"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4"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localSheetId="73"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_5" hidden="1">{#N/A,#N/A,FALSE,"Cover";#N/A,#N/A,FALSE,"Comments CSS";#N/A,#N/A,FALSE,"Comments PPG";#N/A,#N/A,FALSE,"BS CSS";#N/A,#N/A,FALSE,"P&amp;L CSS";#N/A,#N/A,FALSE,"BS PPG";#N/A,#N/A,FALSE,"P&amp;L PPG";#N/A,#N/A,FALSE,"Cash Flow CSS";#N/A,#N/A,FALSE,"Cash Flow PPG";#N/A,#N/A,FALSE,"MBR CSS";#N/A,#N/A,FALSE,"MBR PPG";#N/A,#N/A,FALSE,"Headcount - CSS";#N/A,#N/A,FALSE,"Headcount - PPG";#N/A,#N/A,FALSE,"FAB UN CSS";#N/A,#N/A,FALSE,"FAB UN PPG";#N/A,#N/A,FALSE,"CSS MFG";#N/A,#N/A,FALSE,"CSS Distr ";#N/A,#N/A,FALSE,"CSS 6-Up Charts";#N/A,#N/A,FALSE,"PPG MFG";#N/A,#N/A,FALSE,"PPG 6-Up Charts ";#N/A,#N/A,FALSE,"CSS Inventory";#N/A,#N/A,FALSE,"PPG Inventory";#N/A,#N/A,FALSE,"FM CSS";#N/A,#N/A,FALSE,"NSAD ASP CSS";#N/A,#N/A,FALSE,"Capital Expenditures";#N/A,#N/A,FALSE,"R&amp;D  Report"}</definedName>
    <definedName name="Y2K" hidden="1">#REF!</definedName>
    <definedName name="Y2Y5CostArea">#REF!</definedName>
    <definedName name="Y2Y5FactorsArea">#REF!,#REF!</definedName>
    <definedName name="Y2Y5GrMargArea">#REF!</definedName>
    <definedName name="Y2Y5StdMargArea">#REF!</definedName>
    <definedName name="Y65TRE" localSheetId="73" hidden="1">{#N/A,#N/A,FALSE,"Calculator"}</definedName>
    <definedName name="Y65TRE" hidden="1">{#N/A,#N/A,FALSE,"Calculator"}</definedName>
    <definedName name="Y76TR" localSheetId="73" hidden="1">{"CSC_1",#N/A,FALSE,"CSC Outputs";"CSC_2",#N/A,FALSE,"CSC Outputs"}</definedName>
    <definedName name="Y76TR" hidden="1">{"CSC_1",#N/A,FALSE,"CSC Outputs";"CSC_2",#N/A,FALSE,"CSC Outputs"}</definedName>
    <definedName name="ya" localSheetId="73" hidden="1">{#N/A,#N/A,FALSE,"OUT  AREC"}</definedName>
    <definedName name="ya" hidden="1">{#N/A,#N/A,FALSE,"OUT  AREC"}</definedName>
    <definedName name="yael">#REF!</definedName>
    <definedName name="yaelmonique">#REF!</definedName>
    <definedName name="YEAR">#REF!</definedName>
    <definedName name="Year_End">#REF!</definedName>
    <definedName name="YearEnd">#REF!</definedName>
    <definedName name="YearEndDay">#REF!</definedName>
    <definedName name="YearEndMonth">#REF!</definedName>
    <definedName name="YEARHIGH" hidden="1">"YEARHIGH"</definedName>
    <definedName name="YEARLOW" hidden="1">"YEARLOW"</definedName>
    <definedName name="YEARLY">#REF!</definedName>
    <definedName name="Years">#REF!</definedName>
    <definedName name="Years_Clear_Click">#REF!</definedName>
    <definedName name="Years_Clear_Click_ITA2">#REF!</definedName>
    <definedName name="Years_Select_Click">#REF!</definedName>
    <definedName name="Years_Select_Click_ITA2">#REF!</definedName>
    <definedName name="YENY" localSheetId="73" hidden="1">{#N/A,#N/A,FALSE,"Aging Summary";#N/A,#N/A,FALSE,"Ratio Analysis";#N/A,#N/A,FALSE,"Test 120 Day Accts";#N/A,#N/A,FALSE,"Tickmarks"}</definedName>
    <definedName name="YENY" hidden="1">{#N/A,#N/A,FALSE,"Aging Summary";#N/A,#N/A,FALSE,"Ratio Analysis";#N/A,#N/A,FALSE,"Test 120 Day Accts";#N/A,#N/A,FALSE,"Tickmarks"}</definedName>
    <definedName name="yes" localSheetId="73" hidden="1">{"Monthly6Q",#N/A,FALSE,"0614ESL"}</definedName>
    <definedName name="yes" hidden="1">{"Monthly6Q",#N/A,FALSE,"0614ESL"}</definedName>
    <definedName name="yesno" localSheetId="27">'C-11'!#REF!</definedName>
    <definedName name="yesno" localSheetId="1">#REF!</definedName>
    <definedName name="yesno">[19]Sheet1!$A$3:$A$4</definedName>
    <definedName name="YesNov1">#REF!</definedName>
    <definedName name="YesNov2">#REF!</definedName>
    <definedName name="YFVRDCESXWZANUT" localSheetId="73" hidden="1">{#N/A,#N/A,FALSE,"Calculator"}</definedName>
    <definedName name="YFVRDCESXWZANUT" hidden="1">{#N/A,#N/A,FALSE,"Calculator"}</definedName>
    <definedName name="YG" localSheetId="73" hidden="1">{#N/A,#N/A,FALSE,"Calculator"}</definedName>
    <definedName name="YG" hidden="1">{#N/A,#N/A,FALSE,"Calculator"}</definedName>
    <definedName name="YGH" localSheetId="73" hidden="1">{#N/A,#N/A,FALSE,"Calculator"}</definedName>
    <definedName name="YGH" hidden="1">{#N/A,#N/A,FALSE,"Calculator"}</definedName>
    <definedName name="YGJ" localSheetId="73" hidden="1">{TRUE,TRUE,-1.25,-15.5,604.5,369,FALSE,FALSE,TRUE,TRUE,0,1,83,1,38,4,5,4,TRUE,TRUE,3,TRUE,1,TRUE,75,"Swvu.inputs._.raw._.data.","ACwvu.inputs._.raw._.data.",#N/A,FALSE,FALSE,0.5,0.5,0.5,0.5,2,"&amp;F","&amp;A&amp;RPage &amp;P",FALSE,FALSE,FALSE,FALSE,1,60,#N/A,#N/A,"=R1C61:R53C89","=C1:C5",#N/A,#N/A,FALSE,FALSE,FALSE,1,600,600,FALSE,FALSE,TRUE,TRUE,TRUE}</definedName>
    <definedName name="YGJ" hidden="1">{TRUE,TRUE,-1.25,-15.5,604.5,369,FALSE,FALSE,TRUE,TRUE,0,1,83,1,38,4,5,4,TRUE,TRUE,3,TRUE,1,TRUE,75,"Swvu.inputs._.raw._.data.","ACwvu.inputs._.raw._.data.",#N/A,FALSE,FALSE,0.5,0.5,0.5,0.5,2,"&amp;F","&amp;A&amp;RPage &amp;P",FALSE,FALSE,FALSE,FALSE,1,60,#N/A,#N/A,"=R1C61:R53C89","=C1:C5",#N/A,#N/A,FALSE,FALSE,FALSE,1,600,600,FALSE,FALSE,TRUE,TRUE,TRUE}</definedName>
    <definedName name="YGT" localSheetId="73">{"Client Name or Project Name"}</definedName>
    <definedName name="YGT">{"Client Name or Project Name"}</definedName>
    <definedName name="YGTFR" localSheetId="73" hidden="1">{#N/A,#N/A,FALSE,"Calculator"}</definedName>
    <definedName name="YGTFR" hidden="1">{#N/A,#N/A,FALSE,"Calculator"}</definedName>
    <definedName name="YGTFVBNJHYGTFVB" localSheetId="73" hidden="1">{#N/A,#N/A,FALSE,"Calculator"}</definedName>
    <definedName name="YGTFVBNJHYGTFVB" hidden="1">{#N/A,#N/A,FALSE,"Calculator"}</definedName>
    <definedName name="YH" localSheetId="73" hidden="1">{#N/A,#N/A,FALSE,"Calculator"}</definedName>
    <definedName name="YH" hidden="1">{#N/A,#N/A,FALSE,"Calculator"}</definedName>
    <definedName name="YHG" localSheetId="73" hidden="1">{#N/A,#N/A,FALSE,"Calculator"}</definedName>
    <definedName name="YHG" hidden="1">{#N/A,#N/A,FALSE,"Calculator"}</definedName>
    <definedName name="YHGFVDSX" localSheetId="73" hidden="1">{#N/A,#N/A,FALSE,"EWB";#N/A,#N/A,FALSE,"EWB-2"}</definedName>
    <definedName name="YHGFVDSX" hidden="1">{#N/A,#N/A,FALSE,"EWB";#N/A,#N/A,FALSE,"EWB-2"}</definedName>
    <definedName name="yhjdtyu" localSheetId="73" hidden="1">{"Sum WW A",#N/A,FALSE,"FY95SLS";"Sum WW B",#N/A,FALSE,"FY95SLS";"Sum US A",#N/A,FALSE,"FY95SLS";"Sum US B",#N/A,FALSE,"FY95SLS";"Sum US Bocg",#N/A,FALSE,"FY95SLS";"Sum Can A",#N/A,FALSE,"FY95SLS";"Sum Can B",#N/A,FALSE,"FY95SLS";"Sum Europe",#N/A,FALSE,"FY95SLS";"Sum Row",#N/A,FALSE,"FY95SLS"}</definedName>
    <definedName name="yhjdtyu" hidden="1">{"Sum WW A",#N/A,FALSE,"FY95SLS";"Sum WW B",#N/A,FALSE,"FY95SLS";"Sum US A",#N/A,FALSE,"FY95SLS";"Sum US B",#N/A,FALSE,"FY95SLS";"Sum US Bocg",#N/A,FALSE,"FY95SLS";"Sum Can A",#N/A,FALSE,"FY95SLS";"Sum Can B",#N/A,FALSE,"FY95SLS";"Sum Europe",#N/A,FALSE,"FY95SLS";"Sum Row",#N/A,FALSE,"FY95SLS"}</definedName>
    <definedName name="YJ4YUMJ" localSheetId="73" hidden="1">{#N/A,#N/A,FALSE,"Calculator"}</definedName>
    <definedName name="YJ4YUMJ" hidden="1">{#N/A,#N/A,FALSE,"Calculator"}</definedName>
    <definedName name="yjtrutry" localSheetId="73" hidden="1">{"Units A",#N/A,FALSE,"FY95SLS";"Units B",#N/A,FALSE,"FY95SLS"}</definedName>
    <definedName name="yjtrutry" hidden="1">{"Units A",#N/A,FALSE,"FY95SLS";"Units B",#N/A,FALSE,"FY95SLS"}</definedName>
    <definedName name="YJTYJTYJ" localSheetId="73" hidden="1">{#N/A,#N/A,FALSE,"Calculator"}</definedName>
    <definedName name="YJTYJTYJ" hidden="1">{#N/A,#N/A,FALSE,"Calculator"}</definedName>
    <definedName name="yjtyjy" localSheetId="73" hidden="1">{"Units A",#N/A,FALSE,"FY95SLS";"Units B",#N/A,FALSE,"FY95SLS"}</definedName>
    <definedName name="yjtyjy" hidden="1">{"Units A",#N/A,FALSE,"FY95SLS";"Units B",#N/A,FALSE,"FY95SLS"}</definedName>
    <definedName name="YJYJY" localSheetId="73" hidden="1">{#N/A,#N/A,FALSE,"Calculator"}</definedName>
    <definedName name="yjyjy" hidden="1">#REF!</definedName>
    <definedName name="YJYJYJYJ" localSheetId="73" hidden="1">{#N/A,#N/A,FALSE,"Calculator"}</definedName>
    <definedName name="YJYJYJYJ" hidden="1">{#N/A,#N/A,FALSE,"Calculator"}</definedName>
    <definedName name="YK" localSheetId="73" hidden="1">{#N/A,#N/A,FALSE,"Calculator"}</definedName>
    <definedName name="YK" hidden="1">{#N/A,#N/A,FALSE,"Calculator"}</definedName>
    <definedName name="youh" localSheetId="73" hidden="1">{#N/A,#N/A,FALSE,"AD_Purchase";#N/A,#N/A,FALSE,"Credit";#N/A,#N/A,FALSE,"PF Acquisition";#N/A,#N/A,FALSE,"PF Offering"}</definedName>
    <definedName name="youh" hidden="1">{#N/A,#N/A,FALSE,"AD_Purchase";#N/A,#N/A,FALSE,"Credit";#N/A,#N/A,FALSE,"PF Acquisition";#N/A,#N/A,FALSE,"PF Offering"}</definedName>
    <definedName name="ypp">#REF!</definedName>
    <definedName name="Yr_End__Actv_Amt5" hidden="1">#REF!</definedName>
    <definedName name="YRBEVW" localSheetId="73" hidden="1">{#N/A,#N/A,FALSE,"Calculator"}</definedName>
    <definedName name="YRBEVW" hidden="1">{#N/A,#N/A,FALSE,"Calculator"}</definedName>
    <definedName name="YRBFVENTHBRG" localSheetId="73" hidden="1">{"CSC_1",#N/A,FALSE,"CSC Outputs";"CSC_2",#N/A,FALSE,"CSC Outputs"}</definedName>
    <definedName name="YRBFVENTHBRG" hidden="1">{"CSC_1",#N/A,FALSE,"CSC Outputs";"CSC_2",#N/A,FALSE,"CSC Outputs"}</definedName>
    <definedName name="yre" localSheetId="73" hidden="1">{#N/A,#N/A,FALSE,"Aging Summary";#N/A,#N/A,FALSE,"Ratio Analysis";#N/A,#N/A,FALSE,"Test 120 Day Accts";#N/A,#N/A,FALSE,"Tickmarks"}</definedName>
    <definedName name="yre" hidden="1">{#N/A,#N/A,FALSE,"Aging Summary";#N/A,#N/A,FALSE,"Ratio Analysis";#N/A,#N/A,FALSE,"Test 120 Day Accts";#N/A,#N/A,FALSE,"Tickmarks"}</definedName>
    <definedName name="yreg">#REF!</definedName>
    <definedName name="yrh" localSheetId="73" hidden="1">{#N/A,#N/A,FALSE,"Aging Summary";#N/A,#N/A,FALSE,"Ratio Analysis";#N/A,#N/A,FALSE,"Test 120 Day Accts";#N/A,#N/A,FALSE,"Tickmarks"}</definedName>
    <definedName name="yrh" hidden="1">{#N/A,#N/A,FALSE,"Aging Summary";#N/A,#N/A,FALSE,"Ratio Analysis";#N/A,#N/A,FALSE,"Test 120 Day Accts";#N/A,#N/A,FALSE,"Tickmarks"}</definedName>
    <definedName name="yrha" localSheetId="73" hidden="1">{#N/A,#N/A,FALSE,"Aging Summary";#N/A,#N/A,FALSE,"Ratio Analysis";#N/A,#N/A,FALSE,"Test 120 Day Accts";#N/A,#N/A,FALSE,"Tickmarks"}</definedName>
    <definedName name="yrha" hidden="1">{#N/A,#N/A,FALSE,"Aging Summary";#N/A,#N/A,FALSE,"Ratio Analysis";#N/A,#N/A,FALSE,"Test 120 Day Accts";#N/A,#N/A,FALSE,"Tickmarks"}</definedName>
    <definedName name="yrt" localSheetId="73" hidden="1">{"Sum WW A",#N/A,FALSE,"FY95SLS";"Sum WW B",#N/A,FALSE,"FY95SLS";"Sum US A",#N/A,FALSE,"FY95SLS";"Sum US B",#N/A,FALSE,"FY95SLS";"Sum US Bocg",#N/A,FALSE,"FY95SLS";"Sum Can A",#N/A,FALSE,"FY95SLS";"Sum Can B",#N/A,FALSE,"FY95SLS";"Sum Europe",#N/A,FALSE,"FY95SLS";"Sum Row",#N/A,FALSE,"FY95SLS"}</definedName>
    <definedName name="yrt" hidden="1">{"Sum WW A",#N/A,FALSE,"FY95SLS";"Sum WW B",#N/A,FALSE,"FY95SLS";"Sum US A",#N/A,FALSE,"FY95SLS";"Sum US B",#N/A,FALSE,"FY95SLS";"Sum US Bocg",#N/A,FALSE,"FY95SLS";"Sum Can A",#N/A,FALSE,"FY95SLS";"Sum Can B",#N/A,FALSE,"FY95SLS";"Sum Europe",#N/A,FALSE,"FY95SLS";"Sum Row",#N/A,FALSE,"FY95SLS"}</definedName>
    <definedName name="YRWJKJWTUTMTYMTYHWMTYYJ" localSheetId="73" hidden="1">{#N/A,#N/A,FALSE,"Calculator"}</definedName>
    <definedName name="YRWJKJWTUTMTYMTYHWMTYYJ" hidden="1">{#N/A,#N/A,FALSE,"Calculator"}</definedName>
    <definedName name="ysrt" localSheetId="73" hidden="1">{"Units A",#N/A,FALSE,"FY95SLS";"Units B",#N/A,FALSE,"FY95SLS"}</definedName>
    <definedName name="ysrt" hidden="1">{"Units A",#N/A,FALSE,"FY95SLS";"Units B",#N/A,FALSE,"FY95SLS"}</definedName>
    <definedName name="YT" localSheetId="73" hidden="1">{#N/A,#N/A,FALSE,"Contribution Analysis"}</definedName>
    <definedName name="YT" hidden="1">{#N/A,#N/A,FALSE,"Contribution Analysis"}</definedName>
    <definedName name="YT5RE" localSheetId="73" hidden="1">{#N/A,#N/A,FALSE,"Calculator"}</definedName>
    <definedName name="YT5RE" hidden="1">{#N/A,#N/A,FALSE,"Calculator"}</definedName>
    <definedName name="YTD">#REF!</definedName>
    <definedName name="Ytd_Actv_Amt5" hidden="1">#REF!</definedName>
    <definedName name="Ytd_Bal_Amt1" hidden="1">#REF!</definedName>
    <definedName name="Ytd_Bal_Amt2" hidden="1">#REF!</definedName>
    <definedName name="Ytd_Bal_Amt3" hidden="1">#REF!</definedName>
    <definedName name="Ytd_Bal_Amt4" hidden="1">#REF!</definedName>
    <definedName name="Ytd_Bal_Amt5" hidden="1">#REF!</definedName>
    <definedName name="Ytd_Bal_Amt6" hidden="1">#REF!</definedName>
    <definedName name="YTD_BSCF">#REF!</definedName>
    <definedName name="YTD_NI">#REF!</definedName>
    <definedName name="YTDCHARTEREXP_EDW">#REF!</definedName>
    <definedName name="YTF" localSheetId="73" hidden="1">{#N/A,#N/A,FALSE,"Calculator"}</definedName>
    <definedName name="YTF" hidden="1">{#N/A,#N/A,FALSE,"Calculator"}</definedName>
    <definedName name="YTFV" localSheetId="73" hidden="1">{#N/A,#N/A,FALSE,"Actual";#N/A,#N/A,FALSE,"Management Report 2";#N/A,#N/A,FALSE,"Management Report 3";#N/A,#N/A,FALSE,"Ergebnis";#N/A,#N/A,FALSE,"Summary";#N/A,#N/A,FALSE,"Konrzern";#N/A,#N/A,FALSE,"Abweichung Budget-Actuell"}</definedName>
    <definedName name="YTFV" hidden="1">{#N/A,#N/A,FALSE,"Actual";#N/A,#N/A,FALSE,"Management Report 2";#N/A,#N/A,FALSE,"Management Report 3";#N/A,#N/A,FALSE,"Ergebnis";#N/A,#N/A,FALSE,"Summary";#N/A,#N/A,FALSE,"Konrzern";#N/A,#N/A,FALSE,"Abweichung Budget-Actuell"}</definedName>
    <definedName name="YTFVGHYT" localSheetId="73">-PMT(Interest_Rate/12,'Final Revision'!Number_of_Payments,Loan_Amount)</definedName>
    <definedName name="YTFVGHYT">-PMT(Interest_Rate/12,Number_of_Payments,Loan_Amount)</definedName>
    <definedName name="YTG" localSheetId="73" hidden="1">{#N/A,#N/A,FALSE,"Calculator"}</definedName>
    <definedName name="YTG" hidden="1">{#N/A,#N/A,FALSE,"Calculator"}</definedName>
    <definedName name="YTGFV" localSheetId="73" hidden="1">{#N/A,#N/A,FALSE,"Calculator"}</definedName>
    <definedName name="YTGFV" hidden="1">{#N/A,#N/A,FALSE,"Calculator"}</definedName>
    <definedName name="ytotal">#REF!</definedName>
    <definedName name="YTR" localSheetId="73">{"Client Name or Project Name"}</definedName>
    <definedName name="YTR">{"Client Name or Project Name"}</definedName>
    <definedName name="YTRD" localSheetId="73" hidden="1">{#N/A,#N/A,FALSE,"Report 2";#N/A,#N/A,FALSE,"Report 3";#N/A,#N/A,FALSE,"Konrzern"}</definedName>
    <definedName name="YTRD" hidden="1">{#N/A,#N/A,FALSE,"Report 2";#N/A,#N/A,FALSE,"Report 3";#N/A,#N/A,FALSE,"Konrzern"}</definedName>
    <definedName name="YTRDE" localSheetId="73" hidden="1">{#N/A,#N/A,FALSE,"Calculator"}</definedName>
    <definedName name="YTRDE" hidden="1">{#N/A,#N/A,FALSE,"Calculator"}</definedName>
    <definedName name="YTRED" localSheetId="73" hidden="1">{#N/A,#N/A,FALSE,"Calculator"}</definedName>
    <definedName name="YTRED" hidden="1">{#N/A,#N/A,FALSE,"Calculator"}</definedName>
    <definedName name="ytrhyutwuw" localSheetId="73" hidden="1">{"Sum WW A",#N/A,FALSE,"FY95SLS";"Sum WW B",#N/A,FALSE,"FY95SLS";"Sum US A",#N/A,FALSE,"FY95SLS";"Sum US B",#N/A,FALSE,"FY95SLS";"Sum US Bocg",#N/A,FALSE,"FY95SLS";"Sum Can A",#N/A,FALSE,"FY95SLS";"Sum Can B",#N/A,FALSE,"FY95SLS";"Sum Europe",#N/A,FALSE,"FY95SLS";"Sum Row",#N/A,FALSE,"FY95SLS"}</definedName>
    <definedName name="ytrhyutwuw" hidden="1">{"Sum WW A",#N/A,FALSE,"FY95SLS";"Sum WW B",#N/A,FALSE,"FY95SLS";"Sum US A",#N/A,FALSE,"FY95SLS";"Sum US B",#N/A,FALSE,"FY95SLS";"Sum US Bocg",#N/A,FALSE,"FY95SLS";"Sum Can A",#N/A,FALSE,"FY95SLS";"Sum Can B",#N/A,FALSE,"FY95SLS";"Sum Europe",#N/A,FALSE,"FY95SLS";"Sum Row",#N/A,FALSE,"FY95SLS"}</definedName>
    <definedName name="ytrt">#REF!</definedName>
    <definedName name="YTRTYK" localSheetId="73" hidden="1">{#N/A,#N/A,FALSE,"Calculator"}</definedName>
    <definedName name="YTRTYK" hidden="1">{#N/A,#N/A,FALSE,"Calculator"}</definedName>
    <definedName name="ytrywtyt"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rywtyt"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tu"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uetyi" localSheetId="73" hidden="1">{"Units A",#N/A,FALSE,"FY95SLS";"Units B",#N/A,FALSE,"FY95SLS"}</definedName>
    <definedName name="ytuetyi" hidden="1">{"Units A",#N/A,FALSE,"FY95SLS";"Units B",#N/A,FALSE,"FY95SLS"}</definedName>
    <definedName name="ytukyui" localSheetId="73" hidden="1">{"Units A",#N/A,FALSE,"FY95SLS";"Units B",#N/A,FALSE,"FY95SLS"}</definedName>
    <definedName name="ytukyui" hidden="1">{"Units A",#N/A,FALSE,"FY95SLS";"Units B",#N/A,FALSE,"FY95SLS"}</definedName>
    <definedName name="ytut" localSheetId="73" hidden="1">{#N/A,#N/A,FALSE,"Aging Summary";#N/A,#N/A,FALSE,"Ratio Analysis";#N/A,#N/A,FALSE,"Test 120 Day Accts";#N/A,#N/A,FALSE,"Tickmarks"}</definedName>
    <definedName name="ytut" hidden="1">{#N/A,#N/A,FALSE,"Aging Summary";#N/A,#N/A,FALSE,"Ratio Analysis";#N/A,#N/A,FALSE,"Test 120 Day Accts";#N/A,#N/A,FALSE,"Tickmarks"}</definedName>
    <definedName name="yty" localSheetId="73"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ty" hidden="1">{"Cover Sheet A",#N/A,FALSE,"FY95SLS";"Cover Sheet B",#N/A,FALSE,"FY95SLS";"World Wide A",#N/A,FALSE,"FY95SLS";"World Wide B",#N/A,FALSE,"FY95SLS";"PPD A",#N/A,FALSE,"FY95SLS";"PPD B",#N/A,FALSE,"FY95SLS";"Europe",#N/A,FALSE,"FY95SLS";"US Including A",#N/A,FALSE,"FY95SLS";"US Including B",#N/A,FALSE,"FY95SLS";"US Excluding A",#N/A,FALSE,"FY95SLS";"US Excluding B",#N/A,FALSE,"FY95SLS";"US Bocg",#N/A,FALSE,"FY95SLS";"Can Including Bocg",#N/A,FALSE,"FY95SLS";"Can Excluding Bocg",#N/A,FALSE,"FY95SLS";"Canada Bocg",#N/A,FALSE,"FY95SLS";"Can Canadian Dollars",#N/A,FALSE,"FY95SLS";"Row",#N/A,FALSE,"FY95SLS"}</definedName>
    <definedName name="yu" localSheetId="73" hidden="1">{#N/A,#N/A,FALSE,"Aging Summary";#N/A,#N/A,FALSE,"Ratio Analysis";#N/A,#N/A,FALSE,"Test 120 Day Accts";#N/A,#N/A,FALSE,"Tickmarks"}</definedName>
    <definedName name="yu" hidden="1">{#N/A,#N/A,FALSE,"Aging Summary";#N/A,#N/A,FALSE,"Ratio Analysis";#N/A,#N/A,FALSE,"Test 120 Day Accts";#N/A,#N/A,FALSE,"Tickmarks"}</definedName>
    <definedName name="yued" localSheetId="73" hidden="1">{"Units A",#N/A,FALSE,"FY95SLS";"Units B",#N/A,FALSE,"FY95SLS"}</definedName>
    <definedName name="yued" hidden="1">{"Units A",#N/A,FALSE,"FY95SLS";"Units B",#N/A,FALSE,"FY95SLS"}</definedName>
    <definedName name="yufiyd" localSheetId="73" hidden="1">{"Units A",#N/A,FALSE,"FY95SLS";"Units B",#N/A,FALSE,"FY95SLS"}</definedName>
    <definedName name="yufiyd" hidden="1">{"Units A",#N/A,FALSE,"FY95SLS";"Units B",#N/A,FALSE,"FY95SLS"}</definedName>
    <definedName name="yui" localSheetId="73" hidden="1">{#N/A,#N/A,FALSE,"Aging Summary";#N/A,#N/A,FALSE,"Ratio Analysis";#N/A,#N/A,FALSE,"Test 120 Day Accts";#N/A,#N/A,FALSE,"Tickmarks"}</definedName>
    <definedName name="yui" hidden="1">{#N/A,#N/A,FALSE,"Aging Summary";#N/A,#N/A,FALSE,"Ratio Analysis";#N/A,#N/A,FALSE,"Test 120 Day Accts";#N/A,#N/A,FALSE,"Tickmarks"}</definedName>
    <definedName name="YUIIKK" localSheetId="73" hidden="1">{"'A7V8X-LA(2.20)'!$AX$28:$AX$29","'A7V8X-LA(2.20)'!$AX$28:$AX$29"}</definedName>
    <definedName name="YUIIKK" hidden="1">{"'A7V8X-LA(2.20)'!$AX$28:$AX$29","'A7V8X-LA(2.20)'!$AX$28:$AX$29"}</definedName>
    <definedName name="YUIIY" localSheetId="73" hidden="1">{"Others",#N/A,TRUE,"OTHERS";"Análisis Ingresos por Familia","HojaI",TRUE,"MDFeb97";"Análisis Ingresos por Marca","HojaII",TRUE,"MDFeb97";"Costos y Desvíos por Marca","HojaIII",TRUE,"MDFeb97";"Control de Costos","HojaIV",TRUE,"MDFeb97"}</definedName>
    <definedName name="YUIIY" hidden="1">{"Others",#N/A,TRUE,"OTHERS";"Análisis Ingresos por Familia","HojaI",TRUE,"MDFeb97";"Análisis Ingresos por Marca","HojaII",TRUE,"MDFeb97";"Costos y Desvíos por Marca","HojaIII",TRUE,"MDFeb97";"Control de Costos","HojaIV",TRUE,"MDFeb97"}</definedName>
    <definedName name="yuio" localSheetId="73"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io" hidden="1">{"Cuenta_Económ",#N/A,FALSE,"Mod";"Resultado_Financiero",#N/A,FALSE,"Mod";"Resultado_Financiero2",#N/A,FALSE,"Mod";"Resultado_Inventario",#N/A,FALSE,"Mod";"IG",#N/A,FALSE,"Mod";"Factur_ME",#N/A,FALSE,"Mod";"Resumen_SF",#N/A,FALSE,"SF-Pru";"Origen_Aplicación",#N/A,FALSE,"Mod";"Activo_Corriente",#N/A,FALSE,"Mod";"Evol_Activos",#N/A,FALSE,"Mod";"Evol_Créditos",#N/A,FALSE,"Mod";"Activo_No_Corriente",#N/A,FALSE,"Mod";"Pasivo_Corriente",#N/A,FALSE,"Mod";"Evol_Pasivo_Corriente",#N/A,FALSE,"Mod";"Pasivo_No_Corriente",#N/A,FALSE,"Mod";"Evol_Pasivo_No_Corriente",#N/A,FALSE,"Mod";"Valuación_MP",#N/A,FALSE,"Mod";"Valuación_SE",#N/A,FALSE,"Mod";"Valuación_PT",#N/A,FALSE,"Mod";"Materia_Prima",#N/A,FALSE,"Mod";"Flujo_SE",#N/A,FALSE,"Mod";"Flujo_PT",#N/A,FALSE,"Mod";"Resumen_Compras",#N/A,FALSE,"Mod"}</definedName>
    <definedName name="yuiuy" localSheetId="73" hidden="1">{"Pound Sterling",#N/A,TRUE,"PPD";"Pound Sterling",#N/A,TRUE,"Anaquest";"Pound Sterling",#N/A,TRUE,"Delta";"Pound Sterling",#N/A,TRUE,"INO"}</definedName>
    <definedName name="yuiuy" hidden="1">{"Pound Sterling",#N/A,TRUE,"PPD";"Pound Sterling",#N/A,TRUE,"Anaquest";"Pound Sterling",#N/A,TRUE,"Delta";"Pound Sterling",#N/A,TRUE,"INO"}</definedName>
    <definedName name="yuiuyi" localSheetId="73" hidden="1">{#N/A,#N/A,FALSE,"P&amp;L";#N/A,#N/A,FALSE,"DL Worksheet";#N/A,#N/A,FALSE,"Ind. Cell";#N/A,#N/A,FALSE,"Capital";#N/A,#N/A,FALSE,"Tooling";#N/A,#N/A,FALSE,"LRP"}</definedName>
    <definedName name="yuiuyi" hidden="1">{#N/A,#N/A,FALSE,"P&amp;L";#N/A,#N/A,FALSE,"DL Worksheet";#N/A,#N/A,FALSE,"Ind. Cell";#N/A,#N/A,FALSE,"Capital";#N/A,#N/A,FALSE,"Tooling";#N/A,#N/A,FALSE,"LRP"}</definedName>
    <definedName name="YUJHGFDE" localSheetId="73" hidden="1">{#N/A,#N/A,FALSE,"Calculator"}</definedName>
    <definedName name="YUJHGFDE" hidden="1">{#N/A,#N/A,FALSE,"Calculator"}</definedName>
    <definedName name="yukiuyo" localSheetId="73" hidden="1">{"Units A",#N/A,FALSE,"FY95SLS";"Units B",#N/A,FALSE,"FY95SLS"}</definedName>
    <definedName name="yukiuyo" hidden="1">{"Units A",#N/A,FALSE,"FY95SLS";"Units B",#N/A,FALSE,"FY95SLS"}</definedName>
    <definedName name="yuktyui"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ktyui"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yut" localSheetId="73" hidden="1">{"Units A",#N/A,FALSE,"FY95SLS";"Units B",#N/A,FALSE,"FY95SLS"}</definedName>
    <definedName name="yut" hidden="1">{"Units A",#N/A,FALSE,"FY95SLS";"Units B",#N/A,FALSE,"FY95SLS"}</definedName>
    <definedName name="yuty" localSheetId="73" hidden="1">{"Pound Sterling",#N/A,TRUE,"PPD";"Pound Sterling",#N/A,TRUE,"Anaquest";"Pound Sterling",#N/A,TRUE,"Delta";"Pound Sterling",#N/A,TRUE,"INO"}</definedName>
    <definedName name="yuty" hidden="1">{"Pound Sterling",#N/A,TRUE,"PPD";"Pound Sterling",#N/A,TRUE,"Anaquest";"Pound Sterling",#N/A,TRUE,"Delta";"Pound Sterling",#N/A,TRUE,"INO"}</definedName>
    <definedName name="YUY">#REF!</definedName>
    <definedName name="yuyuyuyuyu" localSheetId="73" hidden="1">{"US Dollars",#N/A,TRUE,"PPD";"US Dollar",#N/A,TRUE,"Anaquest";"US Dollar",#N/A,TRUE,"Delta";"US Dollar",#N/A,TRUE,"INO"}</definedName>
    <definedName name="yuyuyuyuyu" hidden="1">{"US Dollars",#N/A,TRUE,"PPD";"US Dollar",#N/A,TRUE,"Anaquest";"US Dollar",#N/A,TRUE,"Delta";"US Dollar",#N/A,TRUE,"INO"}</definedName>
    <definedName name="YWJT" localSheetId="73" hidden="1">{#N/A,#N/A,FALSE,"Calculator"}</definedName>
    <definedName name="YWJT" hidden="1">{#N/A,#N/A,FALSE,"Calculator"}</definedName>
    <definedName name="yy" localSheetId="73" hidden="1">{"Fecha_Novembro",#N/A,FALSE,"FECHAMENTO-2002 ";"Defer_Novembro",#N/A,FALSE,"DIFERIDO";"Pis_Novembro",#N/A,FALSE,"PIS COFINS";"Iss_Novembro",#N/A,FALSE,"ISS"}</definedName>
    <definedName name="yy" hidden="1">#REF!</definedName>
    <definedName name="YYTYJYJ" localSheetId="73" hidden="1">{#N/A,#N/A,FALSE,"Calculator"}</definedName>
    <definedName name="YYTYJYJ" hidden="1">{#N/A,#N/A,FALSE,"Calculator"}</definedName>
    <definedName name="yyy" localSheetId="73" hidden="1">{"Fecha_Novembro",#N/A,FALSE,"FECHAMENTO-2002 ";"Defer_Novembro",#N/A,FALSE,"DIFERIDO";"Pis_Novembro",#N/A,FALSE,"PIS COFINS";"Iss_Novembro",#N/A,FALSE,"ISS"}</definedName>
    <definedName name="yyy" hidden="1">{"Fecha_Novembro",#N/A,FALSE,"FECHAMENTO-2002 ";"Defer_Novembro",#N/A,FALSE,"DIFERIDO";"Pis_Novembro",#N/A,FALSE,"PIS COFINS";"Iss_Novembro",#N/A,FALSE,"ISS"}</definedName>
    <definedName name="yyyy" localSheetId="73">'Final Revision'!Sep #REF!</definedName>
    <definedName name="yyyy">Sep #REF!</definedName>
    <definedName name="yyyyy" localSheetId="73" hidden="1">{"Fecha_Outubro",#N/A,FALSE,"FECHAMENTO-2002 ";"Defer_Outubro",#N/A,FALSE,"DIFERIDO";"Pis_Outubro",#N/A,FALSE,"PIS COFINS";"Iss_Outubro",#N/A,FALSE,"ISS"}</definedName>
    <definedName name="yyyyy" hidden="1">{"Fecha_Outubro",#N/A,FALSE,"FECHAMENTO-2002 ";"Defer_Outubro",#N/A,FALSE,"DIFERIDO";"Pis_Outubro",#N/A,FALSE,"PIS COFINS";"Iss_Outubro",#N/A,FALSE,"ISS"}</definedName>
    <definedName name="yyyyyy" localSheetId="73" hidden="1">{"Fecha_Setembro",#N/A,FALSE,"FECHAMENTO-2002 ";"Defer_Setembro",#N/A,FALSE,"DIFERIDO";"Pis_Setembro",#N/A,FALSE,"PIS COFINS";"Iss_Setembro",#N/A,FALSE,"ISS"}</definedName>
    <definedName name="yyyyyy" hidden="1">{"Fecha_Setembro",#N/A,FALSE,"FECHAMENTO-2002 ";"Defer_Setembro",#N/A,FALSE,"DIFERIDO";"Pis_Setembro",#N/A,FALSE,"PIS COFINS";"Iss_Setembro",#N/A,FALSE,"ISS"}</definedName>
    <definedName name="yyyyyyy" localSheetId="73" hidden="1">{#N/A,#N/A,FALSE,"HONORÁRIOS"}</definedName>
    <definedName name="yyyyyyy" hidden="1">{#N/A,#N/A,FALSE,"HONORÁRIOS"}</definedName>
    <definedName name="yyyyyyyy" localSheetId="73" hidden="1">{"Fecha_Dezembro",#N/A,FALSE,"FECHAMENTO-2002 ";"Defer_Dezermbro",#N/A,FALSE,"DIFERIDO";"Pis_Dezembro",#N/A,FALSE,"PIS COFINS";"Iss_Dezembro",#N/A,FALSE,"ISS"}</definedName>
    <definedName name="YYYYYYYY" hidden="1">#REF!</definedName>
    <definedName name="YYYYYYYYYY" localSheetId="73" hidden="1">{"data",#N/A,FALSE,"Ratios";"ratios",#N/A,FALSE,"Ratios"}</definedName>
    <definedName name="YYYYYYYYYY" hidden="1">{"data",#N/A,FALSE,"Ratios";"ratios",#N/A,FALSE,"Ratios"}</definedName>
    <definedName name="YYYYYYYYYYYYYY" localSheetId="73" hidden="1">{"data",#N/A,FALSE,"Ratios";"ratios",#N/A,FALSE,"Ratios"}</definedName>
    <definedName name="YYYYYYYYYYYYYY" hidden="1">{"data",#N/A,FALSE,"Ratios";"ratios",#N/A,FALSE,"Ratios"}</definedName>
    <definedName name="yyyyyyyyyyyyyyyy" localSheetId="73" hidden="1">{"Fecha_Dezembro",#N/A,FALSE,"FECHAMENTO-2002 ";"Defer_Dezermbro",#N/A,FALSE,"DIFERIDO";"Pis_Dezembro",#N/A,FALSE,"PIS COFINS";"Iss_Dezembro",#N/A,FALSE,"ISS"}</definedName>
    <definedName name="yyyyyyyyyyyyyyyy" hidden="1">{"Fecha_Dezembro",#N/A,FALSE,"FECHAMENTO-2002 ";"Defer_Dezermbro",#N/A,FALSE,"DIFERIDO";"Pis_Dezembro",#N/A,FALSE,"PIS COFINS";"Iss_Dezembro",#N/A,FALSE,"ISS"}</definedName>
    <definedName name="YYYYYYYYYYYYYYYYY" localSheetId="73" hidden="1">{"data",#N/A,FALSE,"Ratios";"ratios",#N/A,FALSE,"Ratios"}</definedName>
    <definedName name="YYYYYYYYYYYYYYYYY" hidden="1">{"data",#N/A,FALSE,"Ratios";"ratios",#N/A,FALSE,"Ratios"}</definedName>
    <definedName name="yyyyyyyyyyyyyyyyyyy" localSheetId="73" hidden="1">{"Fecha_Dezembro",#N/A,FALSE,"FECHAMENTO-2002 ";"Defer_Dezermbro",#N/A,FALSE,"DIFERIDO";"Pis_Dezembro",#N/A,FALSE,"PIS COFINS";"Iss_Dezembro",#N/A,FALSE,"ISS"}</definedName>
    <definedName name="yyyyyyyyyyyyyyyyyyy" hidden="1">{"Fecha_Dezembro",#N/A,FALSE,"FECHAMENTO-2002 ";"Defer_Dezermbro",#N/A,FALSE,"DIFERIDO";"Pis_Dezembro",#N/A,FALSE,"PIS COFINS";"Iss_Dezembro",#N/A,FALSE,"ISS"}</definedName>
    <definedName name="z" localSheetId="73" hidden="1">{#N/A,#N/A,FALSE,"Aging Summary";#N/A,#N/A,FALSE,"Ratio Analysis";#N/A,#N/A,FALSE,"Test 120 Day Accts";#N/A,#N/A,FALSE,"Tickmarks"}</definedName>
    <definedName name="z" hidden="1">{#N/A,#N/A,FALSE,"Aging Summary";#N/A,#N/A,FALSE,"Ratio Analysis";#N/A,#N/A,FALSE,"Test 120 Day Accts";#N/A,#N/A,FALSE,"Tickmarks"}</definedName>
    <definedName name="Z_00CB19C5_F033_4350_A634_4DF76E71483E_.wvu.PrintTitles" hidden="1">#REF!,#REF!</definedName>
    <definedName name="Z_158D5535_E096_41B7_BBB4_8AD4308640C1_.wvu.PrintTitles" hidden="1">#REF!,#REF!</definedName>
    <definedName name="Z_28688A69_3707_4CE3_8475_24FAAFCE25D4_.wvu.PrintTitles" hidden="1">#REF!</definedName>
    <definedName name="Z_293F9608_6186_11D1_8188_004C06C10000_.wvu.Cols" hidden="1">#REF!</definedName>
    <definedName name="Z_357E2EEC_43F9_493A_8ADA_B15F5CB26AE1_.wvu.PrintArea" hidden="1">#REF!</definedName>
    <definedName name="Z_4A46EA52_2668_4898_867A_57B6C79B029D_.wvu.Rows" hidden="1">#REF!,#REF!,#REF!</definedName>
    <definedName name="Z_4E52133B_5336_4E81_9A32_F84CDAF488E5_.wvu.PrintArea" hidden="1">#REF!</definedName>
    <definedName name="Z_4E52133B_5336_4E81_9A32_F84CDAF488E5_.wvu.PrintTitles" hidden="1">#REF!</definedName>
    <definedName name="Z_5465C980_2BDD_11D3_B53D_00500477B0E4_.wvu.PrintArea" hidden="1">#REF!</definedName>
    <definedName name="Z_5465C980_2BDD_11D3_B53D_00500477B0E4_.wvu.PrintTitles" hidden="1">#REF!</definedName>
    <definedName name="Z_5465C980_2BDD_11D3_B53D_00500477B0E4_.wvu.Rows" hidden="1">#REF!,#REF!</definedName>
    <definedName name="Z_6188BF32_9D6B_402D_B864_7A1178662966_.wvu.Cols" hidden="1">#REF!</definedName>
    <definedName name="Z_78846D24_6B2D_11D1_8188_004C06C10000_.wvu.Cols" hidden="1">#REF!</definedName>
    <definedName name="Z_8723E284_6CA3_11D1_8188_004C06C10000_.wvu.Cols" hidden="1">#REF!</definedName>
    <definedName name="Z_92DC0E15_5841_4422_A986_333B73468ED3_.wvu.FilterData" hidden="1">#REF!</definedName>
    <definedName name="Z_92DC0E15_5841_4422_A986_333B73468ED3_.wvu.PrintArea" hidden="1">#REF!</definedName>
    <definedName name="Z_92DC0E15_5841_4422_A986_333B73468ED3_.wvu.PrintTitles" hidden="1">#REF!</definedName>
    <definedName name="Z_9592D2BF_986A_44EB_96B5_D697FC639A1B_.wvu.Rows" hidden="1">#REF!,#REF!,#REF!,#REF!,#REF!,#REF!,#REF!,#REF!,#REF!</definedName>
    <definedName name="Z_9C86A621_3162_11D2_9691_080009CC7103_.wvu.Rows" hidden="1">#REF!,#REF!</definedName>
    <definedName name="Z_9C86A622_3162_11D2_9691_080009CC7103_.wvu.Rows" hidden="1">#REF!,#REF!</definedName>
    <definedName name="Z_9C86A623_3162_11D2_9691_080009CC7103_.wvu.Rows" hidden="1">#REF!,#REF!</definedName>
    <definedName name="Z_9C86A624_3162_11D2_9691_080009CC7103_.wvu.Rows" hidden="1">#REF!,#REF!</definedName>
    <definedName name="Z_9C86A626_3162_11D2_9691_080009CC7103_.wvu.Rows" hidden="1">#REF!,#REF!</definedName>
    <definedName name="Z_BFDC2AE4_9827_11D3_B764_00403392CBD9_.wvu.Cols" hidden="1">#REF!,#REF!,#REF!,#REF!,#REF!</definedName>
    <definedName name="Z_BFDC2AE4_9827_11D3_B764_00403392CBD9_.wvu.FilterData" hidden="1">#REF!</definedName>
    <definedName name="Z_BFDC2AE4_9827_11D3_B764_00403392CBD9_.wvu.Rows" hidden="1">#REF!</definedName>
    <definedName name="Z_DE81B501_36F2_4109_84F3_D2698F43531B_.wvu.PrintArea" hidden="1">#REF!</definedName>
    <definedName name="Z_E229A99D_0A58_4BF5_8138_3F9FA4C445E6_.wvu.PrintArea" hidden="1">#REF!,#REF!</definedName>
    <definedName name="Z_E229A99D_0A58_4BF5_8138_3F9FA4C445E6_.wvu.PrintTitles" hidden="1">#REF!</definedName>
    <definedName name="Z_EEE73571_6B22_11D5_8341_00105A102CD4_.wvu.PrintArea" hidden="1">#REF!</definedName>
    <definedName name="Z_F538F0A4_79C7_11D5_A064_00B0D0C83D88_.wvu.Rows" hidden="1">#REF!,#REF!,#REF!,#REF!</definedName>
    <definedName name="za" localSheetId="73" hidden="1">{#N/A,#N/A,FALSE,"Aging Summary";#N/A,#N/A,FALSE,"Ratio Analysis";#N/A,#N/A,FALSE,"Test 120 Day Accts";#N/A,#N/A,FALSE,"Tickmarks"}</definedName>
    <definedName name="za" hidden="1">{#N/A,#N/A,FALSE,"Aging Summary";#N/A,#N/A,FALSE,"Ratio Analysis";#N/A,#N/A,FALSE,"Test 120 Day Accts";#N/A,#N/A,FALSE,"Tickmarks"}</definedName>
    <definedName name="zap290">#REF!</definedName>
    <definedName name="zap533">#REF!</definedName>
    <definedName name="zap705">#REF!</definedName>
    <definedName name="zaq" localSheetId="73" hidden="1">{#N/A,#N/A,FALSE,"Calc";#N/A,#N/A,FALSE,"Sensitivity";#N/A,#N/A,FALSE,"LT Earn.Dil.";#N/A,#N/A,FALSE,"Dil. AVP"}</definedName>
    <definedName name="zaq" hidden="1">{#N/A,#N/A,FALSE,"Calc";#N/A,#N/A,FALSE,"Sensitivity";#N/A,#N/A,FALSE,"LT Earn.Dil.";#N/A,#N/A,FALSE,"Dil. AVP"}</definedName>
    <definedName name="zbsdr" localSheetId="73" hidden="1">{"Pound Sterling",#N/A,TRUE,"PPD";"Pound Sterling",#N/A,TRUE,"Anaquest";"Pound Sterling",#N/A,TRUE,"Delta";"Pound Sterling",#N/A,TRUE,"INO"}</definedName>
    <definedName name="zbsdr" hidden="1">{"Pound Sterling",#N/A,TRUE,"PPD";"Pound Sterling",#N/A,TRUE,"Anaquest";"Pound Sterling",#N/A,TRUE,"Delta";"Pound Sterling",#N/A,TRUE,"INO"}</definedName>
    <definedName name="zcvbdfg" localSheetId="73" hidden="1">{"Sum WW A",#N/A,FALSE,"FY95SLS";"Sum WW B",#N/A,FALSE,"FY95SLS";"Sum US A",#N/A,FALSE,"FY95SLS";"Sum US B",#N/A,FALSE,"FY95SLS";"Sum US Bocg",#N/A,FALSE,"FY95SLS";"Sum Can A",#N/A,FALSE,"FY95SLS";"Sum Can B",#N/A,FALSE,"FY95SLS";"Sum Europe",#N/A,FALSE,"FY95SLS";"Sum Row",#N/A,FALSE,"FY95SLS"}</definedName>
    <definedName name="zcvbdfg" hidden="1">{"Sum WW A",#N/A,FALSE,"FY95SLS";"Sum WW B",#N/A,FALSE,"FY95SLS";"Sum US A",#N/A,FALSE,"FY95SLS";"Sum US B",#N/A,FALSE,"FY95SLS";"Sum US Bocg",#N/A,FALSE,"FY95SLS";"Sum Can A",#N/A,FALSE,"FY95SLS";"Sum Can B",#N/A,FALSE,"FY95SLS";"Sum Europe",#N/A,FALSE,"FY95SLS";"Sum Row",#N/A,FALSE,"FY95SLS"}</definedName>
    <definedName name="zdf" localSheetId="73" hidden="1">{#N/A,#N/A,TRUE,"Falcons_Standalone";#N/A,#N/A,TRUE,"Target_Input";#N/A,#N/A,TRUE,"Target_Calendarized"}</definedName>
    <definedName name="zdf" hidden="1">{#N/A,#N/A,TRUE,"Falcons_Standalone";#N/A,#N/A,TRUE,"Target_Input";#N/A,#N/A,TRUE,"Target_Calendarized"}</definedName>
    <definedName name="zdfgaer" localSheetId="73" hidden="1">{"Sum WW A",#N/A,FALSE,"FY95SLS";"Sum WW B",#N/A,FALSE,"FY95SLS";"Sum US A",#N/A,FALSE,"FY95SLS";"Sum US B",#N/A,FALSE,"FY95SLS";"Sum US Bocg",#N/A,FALSE,"FY95SLS";"Sum Can A",#N/A,FALSE,"FY95SLS";"Sum Can B",#N/A,FALSE,"FY95SLS";"Sum Europe",#N/A,FALSE,"FY95SLS";"Sum Row",#N/A,FALSE,"FY95SLS"}</definedName>
    <definedName name="zdfgaer" hidden="1">{"Sum WW A",#N/A,FALSE,"FY95SLS";"Sum WW B",#N/A,FALSE,"FY95SLS";"Sum US A",#N/A,FALSE,"FY95SLS";"Sum US B",#N/A,FALSE,"FY95SLS";"Sum US Bocg",#N/A,FALSE,"FY95SLS";"Sum Can A",#N/A,FALSE,"FY95SLS";"Sum Can B",#N/A,FALSE,"FY95SLS";"Sum Europe",#N/A,FALSE,"FY95SLS";"Sum Row",#N/A,FALSE,"FY95SLS"}</definedName>
    <definedName name="zdfgd" localSheetId="73" hidden="1">{"Units A",#N/A,FALSE,"FY95SLS";"Units B",#N/A,FALSE,"FY95SLS"}</definedName>
    <definedName name="zdfgd" hidden="1">{"Units A",#N/A,FALSE,"FY95SLS";"Units B",#N/A,FALSE,"FY95SLS"}</definedName>
    <definedName name="zdfghdf" localSheetId="73" hidden="1">{"Sum WW A",#N/A,FALSE,"FY95SLS";"Sum WW B",#N/A,FALSE,"FY95SLS";"Sum US A",#N/A,FALSE,"FY95SLS";"Sum US B",#N/A,FALSE,"FY95SLS";"Sum US Bocg",#N/A,FALSE,"FY95SLS";"Sum Can A",#N/A,FALSE,"FY95SLS";"Sum Can B",#N/A,FALSE,"FY95SLS";"Sum Europe",#N/A,FALSE,"FY95SLS";"Sum Row",#N/A,FALSE,"FY95SLS"}</definedName>
    <definedName name="zdfghdf" hidden="1">{"Sum WW A",#N/A,FALSE,"FY95SLS";"Sum WW B",#N/A,FALSE,"FY95SLS";"Sum US A",#N/A,FALSE,"FY95SLS";"Sum US B",#N/A,FALSE,"FY95SLS";"Sum US Bocg",#N/A,FALSE,"FY95SLS";"Sum Can A",#N/A,FALSE,"FY95SLS";"Sum Can B",#N/A,FALSE,"FY95SLS";"Sum Europe",#N/A,FALSE,"FY95SLS";"Sum Row",#N/A,FALSE,"FY95SLS"}</definedName>
    <definedName name="zdgbdfhfr" localSheetId="73" hidden="1">{#N/A,#N/A,FALSE,"Calculator"}</definedName>
    <definedName name="zdgbdfhfr" hidden="1">{#N/A,#N/A,FALSE,"Calculator"}</definedName>
    <definedName name="ZDGDFSDGHH" localSheetId="73" hidden="1">{#N/A,#N/A,FALSE,"Calculator"}</definedName>
    <definedName name="ZDGDFSDGHH" hidden="1">{#N/A,#N/A,FALSE,"Calculator"}</definedName>
    <definedName name="zdgdrfhtre" localSheetId="73" hidden="1">{#N/A,#N/A,FALSE,"Calculator"}</definedName>
    <definedName name="zdgdrfhtre" hidden="1">{#N/A,#N/A,FALSE,"Calculator"}</definedName>
    <definedName name="zdsgdsrhdtre" localSheetId="73" hidden="1">{#N/A,#N/A,FALSE,"Calculator"}</definedName>
    <definedName name="zdsgdsrhdtre" hidden="1">{#N/A,#N/A,FALSE,"Calculator"}</definedName>
    <definedName name="zdsxgsfh" localSheetId="73" hidden="1">{#N/A,#N/A,FALSE,"Calculator"}</definedName>
    <definedName name="zdsxgsfh" hidden="1">{#N/A,#N/A,FALSE,"Calculator"}</definedName>
    <definedName name="ZDVDFHDFTH" localSheetId="73" hidden="1">{#N/A,#N/A,FALSE,"Calculator"}</definedName>
    <definedName name="ZDVDFHDFTH" hidden="1">{#N/A,#N/A,FALSE,"Calculator"}</definedName>
    <definedName name="zer" localSheetId="73" hidden="1">{#N/A,#N/A,FALSE,"Calc";#N/A,#N/A,FALSE,"Sensitivity";#N/A,#N/A,FALSE,"LT Earn.Dil.";#N/A,#N/A,FALSE,"Dil. AVP"}</definedName>
    <definedName name="zer" hidden="1">{#N/A,#N/A,FALSE,"Calc";#N/A,#N/A,FALSE,"Sensitivity";#N/A,#N/A,FALSE,"LT Earn.Dil.";#N/A,#N/A,FALSE,"Dil. AVP"}</definedName>
    <definedName name="zero" hidden="1">#REF!,#REF!,#REF!</definedName>
    <definedName name="zfbdfh" localSheetId="73" hidden="1">{"Units A",#N/A,FALSE,"FY95SLS";"Units B",#N/A,FALSE,"FY95SLS"}</definedName>
    <definedName name="zfbdfh" hidden="1">{"Units A",#N/A,FALSE,"FY95SLS";"Units B",#N/A,FALSE,"FY95SLS"}</definedName>
    <definedName name="zfeth" localSheetId="73" hidden="1">{#N/A,#N/A,TRUE,"index";#N/A,#N/A,TRUE,"Summary";#N/A,#N/A,TRUE,"Continuing Business";#N/A,#N/A,TRUE,"Disposals";#N/A,#N/A,TRUE,"Acquisitions";#N/A,#N/A,TRUE,"Actual &amp; Plan Reconciliation"}</definedName>
    <definedName name="zfeth" hidden="1">{#N/A,#N/A,TRUE,"index";#N/A,#N/A,TRUE,"Summary";#N/A,#N/A,TRUE,"Continuing Business";#N/A,#N/A,TRUE,"Disposals";#N/A,#N/A,TRUE,"Acquisitions";#N/A,#N/A,TRUE,"Actual &amp; Plan Reconciliation"}</definedName>
    <definedName name="zfgzsdfgzsdf" localSheetId="73" hidden="1">{"Sum WW A",#N/A,FALSE,"FY95SLS";"Sum WW B",#N/A,FALSE,"FY95SLS";"Sum US A",#N/A,FALSE,"FY95SLS";"Sum US B",#N/A,FALSE,"FY95SLS";"Sum US Bocg",#N/A,FALSE,"FY95SLS";"Sum Can A",#N/A,FALSE,"FY95SLS";"Sum Can B",#N/A,FALSE,"FY95SLS";"Sum Europe",#N/A,FALSE,"FY95SLS";"Sum Row",#N/A,FALSE,"FY95SLS"}</definedName>
    <definedName name="zfgzsdfgzsdf" hidden="1">{"Sum WW A",#N/A,FALSE,"FY95SLS";"Sum WW B",#N/A,FALSE,"FY95SLS";"Sum US A",#N/A,FALSE,"FY95SLS";"Sum US B",#N/A,FALSE,"FY95SLS";"Sum US Bocg",#N/A,FALSE,"FY95SLS";"Sum Can A",#N/A,FALSE,"FY95SLS";"Sum Can B",#N/A,FALSE,"FY95SLS";"Sum Europe",#N/A,FALSE,"FY95SLS";"Sum Row",#N/A,FALSE,"FY95SLS"}</definedName>
    <definedName name="zf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fhae" localSheetId="73" hidden="1">{"Pound Sterling",#N/A,TRUE,"PPD";"Pound Sterling",#N/A,TRUE,"Anaquest";"Pound Sterling",#N/A,TRUE,"Delta";"Pound Sterling",#N/A,TRUE,"INO"}</definedName>
    <definedName name="zfhae" hidden="1">{"Pound Sterling",#N/A,TRUE,"PPD";"Pound Sterling",#N/A,TRUE,"Anaquest";"Pound Sterling",#N/A,TRUE,"Delta";"Pound Sterling",#N/A,TRUE,"INO"}</definedName>
    <definedName name="zfill" hidden="1">#REF!</definedName>
    <definedName name="zhu" localSheetId="73" hidden="1">{#N/A,#N/A,FALSE,"REPORT"}</definedName>
    <definedName name="zhu" hidden="1">{#N/A,#N/A,FALSE,"REPORT"}</definedName>
    <definedName name="zhutr" localSheetId="73" hidden="1">{#N/A,#N/A,FALSE,"REPORT"}</definedName>
    <definedName name="zhutr" hidden="1">{#N/A,#N/A,FALSE,"REPORT"}</definedName>
    <definedName name="ZIP_CODE">#REF!</definedName>
    <definedName name="zma1">#REF!</definedName>
    <definedName name="zma10">#REF!</definedName>
    <definedName name="zma11">#REF!</definedName>
    <definedName name="zma12">#REF!</definedName>
    <definedName name="zma13">#REF!</definedName>
    <definedName name="zma14">#REF!</definedName>
    <definedName name="zma15">#REF!</definedName>
    <definedName name="zma16">#REF!</definedName>
    <definedName name="zma17">#REF!</definedName>
    <definedName name="zma18">#REF!</definedName>
    <definedName name="zma19">#REF!</definedName>
    <definedName name="zma2">#REF!</definedName>
    <definedName name="zma20">#REF!</definedName>
    <definedName name="zma21">#REF!</definedName>
    <definedName name="zma22">#REF!</definedName>
    <definedName name="zma23">#REF!</definedName>
    <definedName name="zma24">#REF!</definedName>
    <definedName name="zma25">#REF!</definedName>
    <definedName name="zma26">#REF!</definedName>
    <definedName name="zma3">#REF!</definedName>
    <definedName name="zma4">#REF!</definedName>
    <definedName name="zma5">#REF!</definedName>
    <definedName name="zma6">#REF!</definedName>
    <definedName name="zma7">#REF!</definedName>
    <definedName name="zma8">#REF!</definedName>
    <definedName name="zma9">#REF!</definedName>
    <definedName name="zrhdf" localSheetId="73" hidden="1">{#N/A,#N/A,FALSE,"Aging Summary";#N/A,#N/A,FALSE,"Ratio Analysis";#N/A,#N/A,FALSE,"Test 120 Day Accts";#N/A,#N/A,FALSE,"Tickmarks"}</definedName>
    <definedName name="zrhdf" hidden="1">{#N/A,#N/A,FALSE,"Aging Summary";#N/A,#N/A,FALSE,"Ratio Analysis";#N/A,#N/A,FALSE,"Test 120 Day Accts";#N/A,#N/A,FALSE,"Tickmarks"}</definedName>
    <definedName name="zsdfs" localSheetId="73" hidden="1">{"US Dollars",#N/A,TRUE,"PPD";"US Dollar",#N/A,TRUE,"Anaquest";"US Dollar",#N/A,TRUE,"Delta";"US Dollar",#N/A,TRUE,"INO"}</definedName>
    <definedName name="zsdfs" hidden="1">{"US Dollars",#N/A,TRUE,"PPD";"US Dollar",#N/A,TRUE,"Anaquest";"US Dollar",#N/A,TRUE,"Delta";"US Dollar",#N/A,TRUE,"INO"}</definedName>
    <definedName name="zsz" localSheetId="73" hidden="1">{#N/A,#N/A,FALSE,"Aging Summary";#N/A,#N/A,FALSE,"Ratio Analysis";#N/A,#N/A,FALSE,"Test 120 Day Accts";#N/A,#N/A,FALSE,"Tickmarks"}</definedName>
    <definedName name="zsz" hidden="1">{#N/A,#N/A,FALSE,"Aging Summary";#N/A,#N/A,FALSE,"Ratio Analysis";#N/A,#N/A,FALSE,"Test 120 Day Accts";#N/A,#N/A,FALSE,"Tickmarks"}</definedName>
    <definedName name="zvfg" localSheetId="73" hidden="1">{"US Dollars",#N/A,TRUE,"PPD";"US Dollar",#N/A,TRUE,"Anaquest";"US Dollar",#N/A,TRUE,"Delta";"US Dollar",#N/A,TRUE,"INO"}</definedName>
    <definedName name="zvfg" hidden="1">{"US Dollars",#N/A,TRUE,"PPD";"US Dollar",#N/A,TRUE,"Anaquest";"US Dollar",#N/A,TRUE,"Delta";"US Dollar",#N/A,TRUE,"INO"}</definedName>
    <definedName name="zvsss" localSheetId="73">{2}</definedName>
    <definedName name="zvsss">{2}</definedName>
    <definedName name="ZVZ" localSheetId="73" hidden="1">{#N/A,#N/A,FALSE,"GERAL";#N/A,#N/A,FALSE,"012-96";#N/A,#N/A,FALSE,"018-96";#N/A,#N/A,FALSE,"027-96";#N/A,#N/A,FALSE,"059-96";#N/A,#N/A,FALSE,"076-96";#N/A,#N/A,FALSE,"019-97";#N/A,#N/A,FALSE,"021-97";#N/A,#N/A,FALSE,"022-97";#N/A,#N/A,FALSE,"028-97"}</definedName>
    <definedName name="ZVZ" hidden="1">{#N/A,#N/A,FALSE,"GERAL";#N/A,#N/A,FALSE,"012-96";#N/A,#N/A,FALSE,"018-96";#N/A,#N/A,FALSE,"027-96";#N/A,#N/A,FALSE,"059-96";#N/A,#N/A,FALSE,"076-96";#N/A,#N/A,FALSE,"019-97";#N/A,#N/A,FALSE,"021-97";#N/A,#N/A,FALSE,"022-97";#N/A,#N/A,FALSE,"028-97"}</definedName>
    <definedName name="zwq" localSheetId="73" hidden="1">{#N/A,#N/A,FALSE,"LLAVE";#N/A,#N/A,FALSE,"EERR";#N/A,#N/A,FALSE,"ESP";#N/A,#N/A,FALSE,"EOAF";#N/A,#N/A,FALSE,"CASH";#N/A,#N/A,FALSE,"FINANZAS";#N/A,#N/A,FALSE,"DEUDA";#N/A,#N/A,FALSE,"INVERSION";#N/A,#N/A,FALSE,"PERSONAL"}</definedName>
    <definedName name="zwq" hidden="1">{#N/A,#N/A,FALSE,"LLAVE";#N/A,#N/A,FALSE,"EERR";#N/A,#N/A,FALSE,"ESP";#N/A,#N/A,FALSE,"EOAF";#N/A,#N/A,FALSE,"CASH";#N/A,#N/A,FALSE,"FINANZAS";#N/A,#N/A,FALSE,"DEUDA";#N/A,#N/A,FALSE,"INVERSION";#N/A,#N/A,FALSE,"PERSONAL"}</definedName>
    <definedName name="zx" localSheetId="73"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zx" hidden="1">{#N/A,#N/A,TRUE,"Récap. TDS";#N/A,#N/A,TRUE,"recap 2";#N/A,#N/A,TRUE,"marché";#N/A,#N/A,TRUE,"couts des reversements TD";#N/A,#N/A,TRUE,"infor, frais gén, S-B, frais fi";#N/A,#N/A,TRUE,"Charges d'exploitation";#N/A,#N/A,TRUE,"marketing";#N/A,#N/A,TRUE,"Coût de gestion et fidélisation";#N/A,#N/A,TRUE,"couts d'acquisition";#N/A,#N/A,TRUE,"effectifs";#N/A,#N/A,TRUE,"Inv. S-Box_Amt";#N/A,#N/A,TRUE,"comparaison BP JFB_SNCF13";#N/A,#N/A,TRUE,"synthèse";#N/A,#N/A,TRUE,"graph. cash-flow";#N/A,#N/A,TRUE,"graph tx de marge";#N/A,#N/A,TRUE,"graph tx de marge";#N/A,#N/A,TRUE,"graph evol trafic";#N/A,#N/A,TRUE,"graph mn abonné"}</definedName>
    <definedName name="zxc" localSheetId="73" hidden="1">{#N/A,#N/A,FALSE,"Aging Summary";#N/A,#N/A,FALSE,"Ratio Analysis";#N/A,#N/A,FALSE,"Test 120 Day Accts";#N/A,#N/A,FALSE,"Tickmarks"}</definedName>
    <definedName name="zxc" hidden="1">{#N/A,#N/A,FALSE,"Aging Summary";#N/A,#N/A,FALSE,"Ratio Analysis";#N/A,#N/A,FALSE,"Test 120 Day Accts";#N/A,#N/A,FALSE,"Tickmarks"}</definedName>
    <definedName name="zxd" localSheetId="73" hidden="1">{"ANAR",#N/A,FALSE,"Dist total";"MARGEN",#N/A,FALSE,"Dist total";"COMENTARIO",#N/A,FALSE,"Ficha CODICE";"CONSEJO",#N/A,FALSE,"Dist p0";"uno",#N/A,FALSE,"Dist total"}</definedName>
    <definedName name="zxd" hidden="1">{"ANAR",#N/A,FALSE,"Dist total";"MARGEN",#N/A,FALSE,"Dist total";"COMENTARIO",#N/A,FALSE,"Ficha CODICE";"CONSEJO",#N/A,FALSE,"Dist p0";"uno",#N/A,FALSE,"Dist total"}</definedName>
    <definedName name="zxdfgh" localSheetId="73"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dfgh" hidden="1">{"HOSP\WHSLR 1",#N/A,FALSE,"Sales_Split";"HOSP\WHSLR 2",#N/A,FALSE,"Sales_Split";"Hosp Total",#N/A,FALSE,"Sales_Split";"Hosp East",#N/A,FALSE,"Sales_Split";"Hosp West",#N/A,FALSE,"Sales_Split";"Whslr Total",#N/A,FALSE,"Sales_Split";"Whslr East",#N/A,FALSE,"Sales_Split";"Whslr West",#N/A,FALSE,"Sales_Split";"Percentage",#N/A,FALSE,"Sales_Split"}</definedName>
    <definedName name="zxgvsdfgs" hidden="1">#N/A</definedName>
    <definedName name="zxxxsd" localSheetId="73" hidden="1">{#N/A,#N/A,FALSE,"Calculator"}</definedName>
    <definedName name="zxxxsd" hidden="1">{#N/A,#N/A,FALSE,"Calculator"}</definedName>
    <definedName name="zz" localSheetId="73" hidden="1">{#N/A,#N/A,FALSE,"Aging Summary";#N/A,#N/A,FALSE,"Ratio Analysis";#N/A,#N/A,FALSE,"Test 120 Day Accts";#N/A,#N/A,FALSE,"Tickmarks"}</definedName>
    <definedName name="zz" hidden="1">{#N/A,#N/A,FALSE,"Aging Summary";#N/A,#N/A,FALSE,"Ratio Analysis";#N/A,#N/A,FALSE,"Test 120 Day Accts";#N/A,#N/A,FALSE,"Tickmarks"}</definedName>
    <definedName name="zza4pg" localSheetId="73" hidden="1">{#N/A,#N/A,FALSE,"REPORT"}</definedName>
    <definedName name="zza4pg" hidden="1">{#N/A,#N/A,FALSE,"REPORT"}</definedName>
    <definedName name="zzee" localSheetId="73" hidden="1">{#N/A,#N/A,FALSE,"Pharm";#N/A,#N/A,FALSE,"WWCM"}</definedName>
    <definedName name="zzee" hidden="1">{#N/A,#N/A,FALSE,"Pharm";#N/A,#N/A,FALSE,"WWCM"}</definedName>
    <definedName name="zzPPTAuthorTable1">#REF!</definedName>
    <definedName name="zzPPTAuthorTable2">#REF!</definedName>
    <definedName name="zzPPTAuthorTable3">#REF!</definedName>
    <definedName name="zzPPTAuthorTable4">#REF!</definedName>
    <definedName name="zzPPTAuthorTable5">#REF!</definedName>
    <definedName name="zzPPTAuthorTable6">#REF!</definedName>
    <definedName name="zzPPTAuthorTable7">#REF!</definedName>
    <definedName name="zzz" localSheetId="73" hidden="1">{#N/A,#N/A,FALSE,"Aging Summary";#N/A,#N/A,FALSE,"Ratio Analysis";#N/A,#N/A,FALSE,"Test 120 Day Accts";#N/A,#N/A,FALSE,"Tickmarks"}</definedName>
    <definedName name="zzz" hidden="1">{#N/A,#N/A,FALSE,"Aging Summary";#N/A,#N/A,FALSE,"Ratio Analysis";#N/A,#N/A,FALSE,"Test 120 Day Accts";#N/A,#N/A,FALSE,"Tickmarks"}</definedName>
    <definedName name="zzz.." localSheetId="73" hidden="1">{#N/A,#N/A,TRUE,"GEM Total";#N/A,#N/A,TRUE,"Final Assembly";#N/A,#N/A,TRUE,"Cleaning";#N/A,#N/A,TRUE,"Schooping,Clearing";#N/A,#N/A,TRUE,"Winding"}</definedName>
    <definedName name="zzz.." hidden="1">{#N/A,#N/A,TRUE,"GEM Total";#N/A,#N/A,TRUE,"Final Assembly";#N/A,#N/A,TRUE,"Cleaning";#N/A,#N/A,TRUE,"Schooping,Clearing";#N/A,#N/A,TRUE,"Winding"}</definedName>
    <definedName name="zzz.com" localSheetId="73" hidden="1">{#N/A,#N/A,FALSE,"Title Page";#N/A,#N/A,FALSE,"Conclusions";#N/A,#N/A,FALSE,"Assum.";#N/A,#N/A,FALSE,"Sun  DCF-WC-Dep";#N/A,#N/A,FALSE,"MarketValue";#N/A,#N/A,FALSE,"BalSheet";#N/A,#N/A,FALSE,"WACC";#N/A,#N/A,FALSE,"PC+ Info.";#N/A,#N/A,FALSE,"PC+Info_2"}</definedName>
    <definedName name="zzz.com" hidden="1">{#N/A,#N/A,FALSE,"Title Page";#N/A,#N/A,FALSE,"Conclusions";#N/A,#N/A,FALSE,"Assum.";#N/A,#N/A,FALSE,"Sun  DCF-WC-Dep";#N/A,#N/A,FALSE,"MarketValue";#N/A,#N/A,FALSE,"BalSheet";#N/A,#N/A,FALSE,"WACC";#N/A,#N/A,FALSE,"PC+ Info.";#N/A,#N/A,FALSE,"PC+Info_2"}</definedName>
    <definedName name="ZZZ1"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1"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a" localSheetId="73" hidden="1">{#N/A,#N/A,FALSE,"Aging Summary";#N/A,#N/A,FALSE,"Ratio Analysis";#N/A,#N/A,FALSE,"Test 120 Day Accts";#N/A,#N/A,FALSE,"Tickmarks"}</definedName>
    <definedName name="zzza" hidden="1">{#N/A,#N/A,FALSE,"Aging Summary";#N/A,#N/A,FALSE,"Ratio Analysis";#N/A,#N/A,FALSE,"Test 120 Day Accts";#N/A,#N/A,FALSE,"Tickmarks"}</definedName>
    <definedName name="ZZZ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localSheetId="73"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 hidden="1">{#N/A,#N/A,FALSE,"VPLASIS";#N/A,#N/A,FALSE,"VPLPE";#N/A,#N/A,FALSE,"VPLBR";#N/A,#N/A,FALSE,"CTOTPESEAS";#N/A,#N/A,FALSE,"CTOTBRCKS";#N/A,#N/A,FALSE,"CTOTBRCKS";#N/A,#N/A,FALSE,"COMPARATIVO";#N/A,#N/A,FALSE,"QUADRO 1";#N/A,#N/A,FALSE,"QUADRO 2";#N/A,#N/A,FALSE,"GRAF1. DET";#N/A,#N/A,FALSE,"PAC";#N/A,#N/A,FALSE,"QD1 PEL";#N/A,#N/A,FALSE,"QD2 PEL";#N/A,#N/A,FALSE,"QD3 PEL";#N/A,#N/A,FALSE,"GRAF1 PEL"}</definedName>
    <definedName name="ZZZZZZ"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 localSheetId="73"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zzzzzzzzzzzz">#REF!</definedName>
    <definedName name="zzzzzzzzzzzzzzz">#REF!</definedName>
    <definedName name="zzzzzzzzzzzzzzzzzzzzzzzzzzzzzzzzzzz" hidden="1">#REF!</definedName>
    <definedName name="zzzzzzzzzzzzzzzzzzzzzzzzzzzzzzzzzzzzzzzzzzzzzzzzzzzzzzzzzzzzzzz">#REF!</definedName>
    <definedName name="zzzzzzzzzzzzzzzzzzzzzzzzzzzzzzzzzzzzzzzzzzzzzzzzzzzzzzzzzzzzzzzzzzzzzzzzzzzzzzzzzzzzzzzzzzzzzzzzzzzzzzzzzzzzzzzzzzzzzzzzzzzzzzzzzzzzzzzzzzzzzzzzzzzzzzzzzzzzzzzzzzzzzzzzzzz" hidden="1">#REF!</definedName>
    <definedName name="борт" localSheetId="73" hidden="1">{#N/A,#N/A,TRUE,"ИсхМстржд";#N/A,#N/A,TRUE,"Исх-Центр";#N/A,#N/A,TRUE,"Исх-2рт ";#N/A,#N/A,TRUE,"Исх-2рт ";#N/A,#N/A,TRUE,"Исх-3рт";#N/A,#N/A,TRUE,"Вар1";#N/A,#N/A,TRUE,"Вар2";#N/A,#N/A,TRUE,"Вар2-блоки";#N/A,#N/A,TRUE,"В3-Центр";#N/A,#N/A,TRUE,"В3-2рт";#N/A,#N/A,TRUE,"В3-3рт"}</definedName>
    <definedName name="борт" hidden="1">{#N/A,#N/A,TRUE,"ИсхМстржд";#N/A,#N/A,TRUE,"Исх-Центр";#N/A,#N/A,TRUE,"Исх-2рт ";#N/A,#N/A,TRUE,"Исх-2рт ";#N/A,#N/A,TRUE,"Исх-3рт";#N/A,#N/A,TRUE,"Вар1";#N/A,#N/A,TRUE,"Вар2";#N/A,#N/A,TRUE,"Вар2-блоки";#N/A,#N/A,TRUE,"В3-Центр";#N/A,#N/A,TRUE,"В3-2рт";#N/A,#N/A,TRUE,"В3-3рт"}</definedName>
    <definedName name="борт2" localSheetId="73" hidden="1">{#N/A,#N/A,TRUE,"ИсхМстржд";#N/A,#N/A,TRUE,"Исх-Центр";#N/A,#N/A,TRUE,"Исх-2рт ";#N/A,#N/A,TRUE,"Исх-2рт ";#N/A,#N/A,TRUE,"Исх-3рт";#N/A,#N/A,TRUE,"Вар1";#N/A,#N/A,TRUE,"Вар2";#N/A,#N/A,TRUE,"Вар2-блоки";#N/A,#N/A,TRUE,"В3-Центр";#N/A,#N/A,TRUE,"В3-2рт";#N/A,#N/A,TRUE,"В3-3рт"}</definedName>
    <definedName name="борт2" hidden="1">{#N/A,#N/A,TRUE,"ИсхМстржд";#N/A,#N/A,TRUE,"Исх-Центр";#N/A,#N/A,TRUE,"Исх-2рт ";#N/A,#N/A,TRUE,"Исх-2рт ";#N/A,#N/A,TRUE,"Исх-3рт";#N/A,#N/A,TRUE,"Вар1";#N/A,#N/A,TRUE,"Вар2";#N/A,#N/A,TRUE,"Вар2-блоки";#N/A,#N/A,TRUE,"В3-Центр";#N/A,#N/A,TRUE,"В3-2рт";#N/A,#N/A,TRUE,"В3-3рт"}</definedName>
    <definedName name="Самосвалы" localSheetId="73" hidden="1">{#N/A,#N/A,TRUE,"ИсхМстржд";#N/A,#N/A,TRUE,"Исх-Центр";#N/A,#N/A,TRUE,"Исх-2рт ";#N/A,#N/A,TRUE,"Исх-2рт ";#N/A,#N/A,TRUE,"Исх-3рт";#N/A,#N/A,TRUE,"Вар1";#N/A,#N/A,TRUE,"Вар2";#N/A,#N/A,TRUE,"Вар2-блоки";#N/A,#N/A,TRUE,"В3-Центр";#N/A,#N/A,TRUE,"В3-2рт";#N/A,#N/A,TRUE,"В3-3рт"}</definedName>
    <definedName name="Самосвалы" hidden="1">{#N/A,#N/A,TRUE,"ИсхМстржд";#N/A,#N/A,TRUE,"Исх-Центр";#N/A,#N/A,TRUE,"Исх-2рт ";#N/A,#N/A,TRUE,"Исх-2рт ";#N/A,#N/A,TRUE,"Исх-3рт";#N/A,#N/A,TRUE,"Вар1";#N/A,#N/A,TRUE,"Вар2";#N/A,#N/A,TRUE,"Вар2-блоки";#N/A,#N/A,TRUE,"В3-Центр";#N/A,#N/A,TRUE,"В3-2рт";#N/A,#N/A,TRUE,"В3-3рт"}</definedName>
    <definedName name="фига" localSheetId="73" hidden="1">{#N/A,#N/A,TRUE,"ИсхМстржд";#N/A,#N/A,TRUE,"Исх-Центр";#N/A,#N/A,TRUE,"Исх-2рт ";#N/A,#N/A,TRUE,"Исх-2рт ";#N/A,#N/A,TRUE,"Исх-3рт";#N/A,#N/A,TRUE,"Вар1";#N/A,#N/A,TRUE,"Вар2";#N/A,#N/A,TRUE,"Вар2-блоки";#N/A,#N/A,TRUE,"В3-Центр";#N/A,#N/A,TRUE,"В3-2рт";#N/A,#N/A,TRUE,"В3-3рт"}</definedName>
    <definedName name="фига" hidden="1">{#N/A,#N/A,TRUE,"ИсхМстржд";#N/A,#N/A,TRUE,"Исх-Центр";#N/A,#N/A,TRUE,"Исх-2рт ";#N/A,#N/A,TRUE,"Исх-2рт ";#N/A,#N/A,TRUE,"Исх-3рт";#N/A,#N/A,TRUE,"Вар1";#N/A,#N/A,TRUE,"Вар2";#N/A,#N/A,TRUE,"Вар2-блоки";#N/A,#N/A,TRUE,"В3-Центр";#N/A,#N/A,TRUE,"В3-2рт";#N/A,#N/A,TRUE,"В3-3рт"}</definedName>
    <definedName name="거ㅏ" localSheetId="73" hidden="1">{#N/A,#N/A,FALSE,"입주관리"}</definedName>
    <definedName name="거ㅏ" hidden="1">{#N/A,#N/A,FALSE,"입주관리"}</definedName>
    <definedName name="건가new" localSheetId="73" hidden="1">{#N/A,#N/A,FALSE,"BS";#N/A,#N/A,FALSE,"PL";#N/A,#N/A,FALSE,"처분";#N/A,#N/A,FALSE,"현금";#N/A,#N/A,FALSE,"매출";#N/A,#N/A,FALSE,"원가";#N/A,#N/A,FALSE,"경영"}</definedName>
    <definedName name="건가new" hidden="1">{#N/A,#N/A,FALSE,"BS";#N/A,#N/A,FALSE,"PL";#N/A,#N/A,FALSE,"처분";#N/A,#N/A,FALSE,"현금";#N/A,#N/A,FALSE,"매출";#N/A,#N/A,FALSE,"원가";#N/A,#N/A,FALSE,"경영"}</definedName>
    <definedName name="건설" localSheetId="73" hidden="1">{"'표지'!$B$5"}</definedName>
    <definedName name="건설" hidden="1">{"'표지'!$B$5"}</definedName>
    <definedName name="검사비">#REF!</definedName>
    <definedName name="결맹" localSheetId="73" hidden="1">{#N/A,#N/A,FALSE,"BS";#N/A,#N/A,FALSE,"PL";#N/A,#N/A,FALSE,"A";#N/A,#N/A,FALSE,"B";#N/A,#N/A,FALSE,"B1";#N/A,#N/A,FALSE,"C";#N/A,#N/A,FALSE,"C1";#N/A,#N/A,FALSE,"C2";#N/A,#N/A,FALSE,"D";#N/A,#N/A,FALSE,"E";#N/A,#N/A,FALSE,"F";#N/A,#N/A,FALSE,"AA";#N/A,#N/A,FALSE,"BB";#N/A,#N/A,FALSE,"CC";#N/A,#N/A,FALSE,"DD";#N/A,#N/A,FALSE,"EE";#N/A,#N/A,FALSE,"FF";#N/A,#N/A,FALSE,"PL10";#N/A,#N/A,FALSE,"PL20";#N/A,#N/A,FALSE,"PL30"}</definedName>
    <definedName name="결맹" hidden="1">{#N/A,#N/A,FALSE,"BS";#N/A,#N/A,FALSE,"PL";#N/A,#N/A,FALSE,"A";#N/A,#N/A,FALSE,"B";#N/A,#N/A,FALSE,"B1";#N/A,#N/A,FALSE,"C";#N/A,#N/A,FALSE,"C1";#N/A,#N/A,FALSE,"C2";#N/A,#N/A,FALSE,"D";#N/A,#N/A,FALSE,"E";#N/A,#N/A,FALSE,"F";#N/A,#N/A,FALSE,"AA";#N/A,#N/A,FALSE,"BB";#N/A,#N/A,FALSE,"CC";#N/A,#N/A,FALSE,"DD";#N/A,#N/A,FALSE,"EE";#N/A,#N/A,FALSE,"FF";#N/A,#N/A,FALSE,"PL10";#N/A,#N/A,FALSE,"PL20";#N/A,#N/A,FALSE,"PL30"}</definedName>
    <definedName name="결산공고" localSheetId="73" hidden="1">{#N/A,#N/A,FALSE,"BS";#N/A,#N/A,FALSE,"PL";#N/A,#N/A,FALSE,"처분";#N/A,#N/A,FALSE,"현금";#N/A,#N/A,FALSE,"매출";#N/A,#N/A,FALSE,"원가";#N/A,#N/A,FALSE,"경영"}</definedName>
    <definedName name="결산공고" hidden="1">{#N/A,#N/A,FALSE,"BS";#N/A,#N/A,FALSE,"PL";#N/A,#N/A,FALSE,"처분";#N/A,#N/A,FALSE,"현금";#N/A,#N/A,FALSE,"매출";#N/A,#N/A,FALSE,"원가";#N/A,#N/A,FALSE,"경영"}</definedName>
    <definedName name="결손" localSheetId="73" hidden="1">{#N/A,#N/A,FALSE,"BS";#N/A,#N/A,FALSE,"PL";#N/A,#N/A,FALSE,"A";#N/A,#N/A,FALSE,"B";#N/A,#N/A,FALSE,"B1";#N/A,#N/A,FALSE,"C";#N/A,#N/A,FALSE,"C1";#N/A,#N/A,FALSE,"C2";#N/A,#N/A,FALSE,"D";#N/A,#N/A,FALSE,"E";#N/A,#N/A,FALSE,"F";#N/A,#N/A,FALSE,"AA";#N/A,#N/A,FALSE,"BB";#N/A,#N/A,FALSE,"CC";#N/A,#N/A,FALSE,"DD";#N/A,#N/A,FALSE,"EE";#N/A,#N/A,FALSE,"FF";#N/A,#N/A,FALSE,"PL10";#N/A,#N/A,FALSE,"PL20";#N/A,#N/A,FALSE,"PL30"}</definedName>
    <definedName name="결손" hidden="1">{#N/A,#N/A,FALSE,"BS";#N/A,#N/A,FALSE,"PL";#N/A,#N/A,FALSE,"A";#N/A,#N/A,FALSE,"B";#N/A,#N/A,FALSE,"B1";#N/A,#N/A,FALSE,"C";#N/A,#N/A,FALSE,"C1";#N/A,#N/A,FALSE,"C2";#N/A,#N/A,FALSE,"D";#N/A,#N/A,FALSE,"E";#N/A,#N/A,FALSE,"F";#N/A,#N/A,FALSE,"AA";#N/A,#N/A,FALSE,"BB";#N/A,#N/A,FALSE,"CC";#N/A,#N/A,FALSE,"DD";#N/A,#N/A,FALSE,"EE";#N/A,#N/A,FALSE,"FF";#N/A,#N/A,FALSE,"PL10";#N/A,#N/A,FALSE,"PL20";#N/A,#N/A,FALSE,"PL30"}</definedName>
    <definedName name="결손금" localSheetId="73" hidden="1">{#N/A,#N/A,FALSE,"BS";#N/A,#N/A,FALSE,"PL";#N/A,#N/A,FALSE,"처분";#N/A,#N/A,FALSE,"현금";#N/A,#N/A,FALSE,"매출";#N/A,#N/A,FALSE,"원가";#N/A,#N/A,FALSE,"경영"}</definedName>
    <definedName name="결손금" hidden="1">{#N/A,#N/A,FALSE,"BS";#N/A,#N/A,FALSE,"PL";#N/A,#N/A,FALSE,"처분";#N/A,#N/A,FALSE,"현금";#N/A,#N/A,FALSE,"매출";#N/A,#N/A,FALSE,"원가";#N/A,#N/A,FALSE,"경영"}</definedName>
    <definedName name="경영" hidden="1">#REF!</definedName>
    <definedName name="경영방침" hidden="1">#REF!</definedName>
    <definedName name="경영진보고" localSheetId="73" hidden="1">{"'Sheet1'!$A$1:$H$36"}</definedName>
    <definedName name="경영진보고" hidden="1">{"'Sheet1'!$A$1:$H$36"}</definedName>
    <definedName name="경쟁사1" hidden="1">#REF!</definedName>
    <definedName name="경쟁사2" hidden="1">#REF!</definedName>
    <definedName name="계획" hidden="1">#REF!</definedName>
    <definedName name="고" localSheetId="73" hidden="1">{#N/A,#N/A,FALSE,"REPORT"}</definedName>
    <definedName name="고" hidden="1">{#N/A,#N/A,FALSE,"REPORT"}</definedName>
    <definedName name="공정별" localSheetId="73" hidden="1">{"'Sheet1'!$A$1:$H$36"}</definedName>
    <definedName name="공정별" hidden="1">{"'Sheet1'!$A$1:$H$36"}</definedName>
    <definedName name="국내SAP2" localSheetId="73" hidden="1">{"'표지'!$B$5"}</definedName>
    <definedName name="국내SAP2" hidden="1">{"'표지'!$B$5"}</definedName>
    <definedName name="금융비">#REF!</definedName>
    <definedName name="급여1" hidden="1">#REF!</definedName>
    <definedName name="기타비용">#REF!</definedName>
    <definedName name="기타비용내역">#REF!</definedName>
    <definedName name="김종신" localSheetId="73" hidden="1">{"'Sheet1'!$A$1:$H$36"}</definedName>
    <definedName name="김종신" hidden="1">{"'Sheet1'!$A$1:$H$36"}</definedName>
    <definedName name="김희란" localSheetId="73" hidden="1">{"'Sheet1'!$A$1:$H$36"}</definedName>
    <definedName name="김희란" hidden="1">{"'Sheet1'!$A$1:$H$36"}</definedName>
    <definedName name="ㄴㄴ" localSheetId="73" hidden="1">{"'표지'!$B$5"}</definedName>
    <definedName name="ㄴㄴ" hidden="1">{"'표지'!$B$5"}</definedName>
    <definedName name="ㄴㄴㄴ" localSheetId="73" hidden="1">{#N/A,#N/A,FALSE,"입주관리"}</definedName>
    <definedName name="ㄴㄴㄴ" hidden="1">{#N/A,#N/A,FALSE,"입주관리"}</definedName>
    <definedName name="ㄴㄻㅇ" localSheetId="73" hidden="1">{"'표지'!$B$5"}</definedName>
    <definedName name="ㄴㄻㅇ" hidden="1">{"'표지'!$B$5"}</definedName>
    <definedName name="ㄴㅇ" localSheetId="73" hidden="1">{#N/A,#N/A,FALSE,"BS";#N/A,#N/A,FALSE,"PL";#N/A,#N/A,FALSE,"A";#N/A,#N/A,FALSE,"B";#N/A,#N/A,FALSE,"B1";#N/A,#N/A,FALSE,"C";#N/A,#N/A,FALSE,"C1";#N/A,#N/A,FALSE,"C2";#N/A,#N/A,FALSE,"D";#N/A,#N/A,FALSE,"E";#N/A,#N/A,FALSE,"F";#N/A,#N/A,FALSE,"AA";#N/A,#N/A,FALSE,"BB";#N/A,#N/A,FALSE,"CC";#N/A,#N/A,FALSE,"DD";#N/A,#N/A,FALSE,"EE";#N/A,#N/A,FALSE,"FF";#N/A,#N/A,FALSE,"PL10";#N/A,#N/A,FALSE,"PL20";#N/A,#N/A,FALSE,"PL30"}</definedName>
    <definedName name="ㄴㅇ" hidden="1">{#N/A,#N/A,FALSE,"BS";#N/A,#N/A,FALSE,"PL";#N/A,#N/A,FALSE,"A";#N/A,#N/A,FALSE,"B";#N/A,#N/A,FALSE,"B1";#N/A,#N/A,FALSE,"C";#N/A,#N/A,FALSE,"C1";#N/A,#N/A,FALSE,"C2";#N/A,#N/A,FALSE,"D";#N/A,#N/A,FALSE,"E";#N/A,#N/A,FALSE,"F";#N/A,#N/A,FALSE,"AA";#N/A,#N/A,FALSE,"BB";#N/A,#N/A,FALSE,"CC";#N/A,#N/A,FALSE,"DD";#N/A,#N/A,FALSE,"EE";#N/A,#N/A,FALSE,"FF";#N/A,#N/A,FALSE,"PL10";#N/A,#N/A,FALSE,"PL20";#N/A,#N/A,FALSE,"PL30"}</definedName>
    <definedName name="ㄴㅇㄹㄻ" localSheetId="73" hidden="1">{"'표지'!$B$5"}</definedName>
    <definedName name="ㄴㅇㄹㄻ" hidden="1">{"'표지'!$B$5"}</definedName>
    <definedName name="뉴" localSheetId="73" hidden="1">{"'Sheet1'!$A$1:$H$36"}</definedName>
    <definedName name="뉴" hidden="1">{"'Sheet1'!$A$1:$H$36"}</definedName>
    <definedName name="니" localSheetId="73" hidden="1">{"'표지'!$B$5"}</definedName>
    <definedName name="니" hidden="1">{"'표지'!$B$5"}</definedName>
    <definedName name="ㄶㅇ노ㅗㄶ호" localSheetId="73" hidden="1">{#N/A,#N/A,FALSE,"REPORT"}</definedName>
    <definedName name="ㄶㅇ노ㅗㄶ호" hidden="1">{#N/A,#N/A,FALSE,"REPORT"}</definedName>
    <definedName name="ㄷ" localSheetId="73" hidden="1">{"'Sheet1'!$A$1:$H$36"}</definedName>
    <definedName name="ㄷ" hidden="1">{"'Sheet1'!$A$1:$H$36"}</definedName>
    <definedName name="ㄷㄷㄷ" localSheetId="73" hidden="1">{"'표지'!$B$5"}</definedName>
    <definedName name="ㄷㄷㄷ" hidden="1">{"'표지'!$B$5"}</definedName>
    <definedName name="ㄷㄷㄷㄷ" localSheetId="73" hidden="1">{"'Sheet1'!$A$1:$H$36"}</definedName>
    <definedName name="ㄷㄷㄷㄷ" hidden="1">{"'Sheet1'!$A$1:$H$36"}</definedName>
    <definedName name="ㄷㄷㄷㄷㄷ" localSheetId="73" hidden="1">{"'Sheet1'!$A$1:$H$36"}</definedName>
    <definedName name="ㄷㄷㄷㄷㄷ" hidden="1">{"'Sheet1'!$A$1:$H$36"}</definedName>
    <definedName name="ㄷㅇㄹ" localSheetId="73" hidden="1">{#N/A,#N/A,FALSE,"입주관리"}</definedName>
    <definedName name="ㄷㅇㄹ" hidden="1">{#N/A,#N/A,FALSE,"입주관리"}</definedName>
    <definedName name="다시FM" localSheetId="73" hidden="1">{"'표지'!$B$5"}</definedName>
    <definedName name="다시FM" hidden="1">{"'표지'!$B$5"}</definedName>
    <definedName name="동방1" localSheetId="73" hidden="1">{#N/A,#N/A,FALSE,"BS";#N/A,#N/A,FALSE,"PL";#N/A,#N/A,FALSE,"A";#N/A,#N/A,FALSE,"B";#N/A,#N/A,FALSE,"B1";#N/A,#N/A,FALSE,"C";#N/A,#N/A,FALSE,"C1";#N/A,#N/A,FALSE,"C2";#N/A,#N/A,FALSE,"D";#N/A,#N/A,FALSE,"E";#N/A,#N/A,FALSE,"F";#N/A,#N/A,FALSE,"AA";#N/A,#N/A,FALSE,"BB";#N/A,#N/A,FALSE,"CC";#N/A,#N/A,FALSE,"DD";#N/A,#N/A,FALSE,"EE";#N/A,#N/A,FALSE,"FF";#N/A,#N/A,FALSE,"PL10";#N/A,#N/A,FALSE,"PL20";#N/A,#N/A,FALSE,"PL30"}</definedName>
    <definedName name="동방1" hidden="1">{#N/A,#N/A,FALSE,"BS";#N/A,#N/A,FALSE,"PL";#N/A,#N/A,FALSE,"A";#N/A,#N/A,FALSE,"B";#N/A,#N/A,FALSE,"B1";#N/A,#N/A,FALSE,"C";#N/A,#N/A,FALSE,"C1";#N/A,#N/A,FALSE,"C2";#N/A,#N/A,FALSE,"D";#N/A,#N/A,FALSE,"E";#N/A,#N/A,FALSE,"F";#N/A,#N/A,FALSE,"AA";#N/A,#N/A,FALSE,"BB";#N/A,#N/A,FALSE,"CC";#N/A,#N/A,FALSE,"DD";#N/A,#N/A,FALSE,"EE";#N/A,#N/A,FALSE,"FF";#N/A,#N/A,FALSE,"PL10";#N/A,#N/A,FALSE,"PL20";#N/A,#N/A,FALSE,"PL30"}</definedName>
    <definedName name="ㄹㄹㄹㄹ" localSheetId="73" hidden="1">{"'Sheet1'!$A$1:$H$36"}</definedName>
    <definedName name="ㄹㄹㄹㄹ" hidden="1">{"'Sheet1'!$A$1:$H$36"}</definedName>
    <definedName name="ㄹㄹㅇㅇ" localSheetId="73" hidden="1">{"'Sheet1'!$A$1:$H$36"}</definedName>
    <definedName name="ㄹㄹㅇㅇ" hidden="1">{"'Sheet1'!$A$1:$H$36"}</definedName>
    <definedName name="ㅁㄹㅇㄴㅁ" localSheetId="73" hidden="1">{#N/A,#N/A,FALSE,"입주관리"}</definedName>
    <definedName name="ㅁㄹㅇㄴㅁ" hidden="1">{#N/A,#N/A,FALSE,"입주관리"}</definedName>
    <definedName name="ㅁㅁ" hidden="1">#REF!</definedName>
    <definedName name="ㅁㅁㅁㅁㅁㅁㅁㅁㅁㅁㅁㅁㅁㅁㅁㅁㅁㅁㅁㅁㅁㅁ" localSheetId="73" hidden="1">{"'표지'!$B$5"}</definedName>
    <definedName name="ㅁㅁㅁㅁㅁㅁㅁㅁㅁㅁㅁㅁㅁㅁㅁㅁㅁㅁㅁㅁㅁㅁ" hidden="1">{"'표지'!$B$5"}</definedName>
    <definedName name="메모" localSheetId="73" hidden="1">{"'Sheet1'!$A$1:$H$36"}</definedName>
    <definedName name="메모" hidden="1">{"'Sheet1'!$A$1:$H$36"}</definedName>
    <definedName name="메모리연" localSheetId="73" hidden="1">{"'Sheet1'!$A$1:$H$36"}</definedName>
    <definedName name="메모리연" hidden="1">{"'Sheet1'!$A$1:$H$36"}</definedName>
    <definedName name="목차" hidden="1">#REF!</definedName>
    <definedName name="미경" localSheetId="73" hidden="1">{"'Sheet1'!$A$1:$H$36"}</definedName>
    <definedName name="미경" hidden="1">{"'Sheet1'!$A$1:$H$36"}</definedName>
    <definedName name="미애" localSheetId="73" hidden="1">{#N/A,#N/A,FALSE,"REPORT"}</definedName>
    <definedName name="미애" hidden="1">{#N/A,#N/A,FALSE,"REPORT"}</definedName>
    <definedName name="바" localSheetId="73" hidden="1">{"'Sheet1'!$A$1:$H$36"}</definedName>
    <definedName name="바" hidden="1">{"'Sheet1'!$A$1:$H$36"}</definedName>
    <definedName name="박문희" localSheetId="73" hidden="1">{"'표지'!$B$5"}</definedName>
    <definedName name="박문희" hidden="1">{"'표지'!$B$5"}</definedName>
    <definedName name="발주자">#REF!</definedName>
    <definedName name="발주처">#REF!</definedName>
    <definedName name="방침" hidden="1">#REF!</definedName>
    <definedName name="백재욱" localSheetId="73" hidden="1">{"'Sheet1'!$A$1:$H$36"}</definedName>
    <definedName name="백재욱" hidden="1">{"'Sheet1'!$A$1:$H$36"}</definedName>
    <definedName name="보험요율">#REF!</definedName>
    <definedName name="본부">#REF!</definedName>
    <definedName name="본사" localSheetId="73" hidden="1">{"'Sheet1'!$A$1:$H$36"}</definedName>
    <definedName name="본사" hidden="1">{"'Sheet1'!$A$1:$H$36"}</definedName>
    <definedName name="본사관리비">#REF!</definedName>
    <definedName name="부서">#REF!</definedName>
    <definedName name="비교표1" hidden="1">255</definedName>
    <definedName name="삭제요" localSheetId="73" hidden="1">{#N/A,#N/A,FALSE,"입주관리"}</definedName>
    <definedName name="삭제요" hidden="1">{#N/A,#N/A,FALSE,"입주관리"}</definedName>
    <definedName name="상국" localSheetId="73" hidden="1">{"'Sheet1'!$A$1:$H$36"}</definedName>
    <definedName name="상국" hidden="1">{"'Sheet1'!$A$1:$H$36"}</definedName>
    <definedName name="설비">#REF!</definedName>
    <definedName name="소ㅑ104" hidden="1">#REF!</definedName>
    <definedName name="수정1212" localSheetId="73" hidden="1">{"'10_03일자별'!$A$2:$H$31"}</definedName>
    <definedName name="수정1212" hidden="1">{"'10_03일자별'!$A$2:$H$31"}</definedName>
    <definedName name="수정sk가스" localSheetId="73" hidden="1">{#N/A,#N/A,FALSE,"BS";#N/A,#N/A,FALSE,"PL";#N/A,#N/A,FALSE,"A";#N/A,#N/A,FALSE,"B";#N/A,#N/A,FALSE,"B1";#N/A,#N/A,FALSE,"C";#N/A,#N/A,FALSE,"C1";#N/A,#N/A,FALSE,"C2";#N/A,#N/A,FALSE,"D";#N/A,#N/A,FALSE,"E";#N/A,#N/A,FALSE,"F";#N/A,#N/A,FALSE,"AA";#N/A,#N/A,FALSE,"BB";#N/A,#N/A,FALSE,"CC";#N/A,#N/A,FALSE,"DD";#N/A,#N/A,FALSE,"EE";#N/A,#N/A,FALSE,"FF";#N/A,#N/A,FALSE,"PL10";#N/A,#N/A,FALSE,"PL20";#N/A,#N/A,FALSE,"PL30"}</definedName>
    <definedName name="수정sk가스" hidden="1">{#N/A,#N/A,FALSE,"BS";#N/A,#N/A,FALSE,"PL";#N/A,#N/A,FALSE,"A";#N/A,#N/A,FALSE,"B";#N/A,#N/A,FALSE,"B1";#N/A,#N/A,FALSE,"C";#N/A,#N/A,FALSE,"C1";#N/A,#N/A,FALSE,"C2";#N/A,#N/A,FALSE,"D";#N/A,#N/A,FALSE,"E";#N/A,#N/A,FALSE,"F";#N/A,#N/A,FALSE,"AA";#N/A,#N/A,FALSE,"BB";#N/A,#N/A,FALSE,"CC";#N/A,#N/A,FALSE,"DD";#N/A,#N/A,FALSE,"EE";#N/A,#N/A,FALSE,"FF";#N/A,#N/A,FALSE,"PL10";#N/A,#N/A,FALSE,"PL20";#N/A,#N/A,FALSE,"PL30"}</definedName>
    <definedName name="수주2" localSheetId="73" hidden="1">{"'표지'!$B$5"}</definedName>
    <definedName name="수주2" hidden="1">{"'표지'!$B$5"}</definedName>
    <definedName name="수주2222" localSheetId="73" hidden="1">{"'표지'!$B$5"}</definedName>
    <definedName name="수주2222" hidden="1">{"'표지'!$B$5"}</definedName>
    <definedName name="수주매출" localSheetId="73" hidden="1">{"'표지'!$B$5"}</definedName>
    <definedName name="수주매출" hidden="1">{"'표지'!$B$5"}</definedName>
    <definedName name="수주추정2" localSheetId="73" hidden="1">{"'표지'!$B$5"}</definedName>
    <definedName name="수주추정2" hidden="1">{"'표지'!$B$5"}</definedName>
    <definedName name="순서" hidden="1">#REF!</definedName>
    <definedName name="신용" localSheetId="73"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ㅇ" hidden="1">#REF!</definedName>
    <definedName name="ㅇㄴ" localSheetId="73" hidden="1">{#N/A,#N/A,FALSE,"BS";#N/A,#N/A,FALSE,"PL";#N/A,#N/A,FALSE,"A";#N/A,#N/A,FALSE,"B";#N/A,#N/A,FALSE,"B1";#N/A,#N/A,FALSE,"C";#N/A,#N/A,FALSE,"C1";#N/A,#N/A,FALSE,"C2";#N/A,#N/A,FALSE,"D";#N/A,#N/A,FALSE,"E";#N/A,#N/A,FALSE,"F";#N/A,#N/A,FALSE,"AA";#N/A,#N/A,FALSE,"BB";#N/A,#N/A,FALSE,"CC";#N/A,#N/A,FALSE,"DD";#N/A,#N/A,FALSE,"EE";#N/A,#N/A,FALSE,"FF";#N/A,#N/A,FALSE,"PL10";#N/A,#N/A,FALSE,"PL20";#N/A,#N/A,FALSE,"PL30"}</definedName>
    <definedName name="ㅇㄴ" hidden="1">{#N/A,#N/A,FALSE,"BS";#N/A,#N/A,FALSE,"PL";#N/A,#N/A,FALSE,"A";#N/A,#N/A,FALSE,"B";#N/A,#N/A,FALSE,"B1";#N/A,#N/A,FALSE,"C";#N/A,#N/A,FALSE,"C1";#N/A,#N/A,FALSE,"C2";#N/A,#N/A,FALSE,"D";#N/A,#N/A,FALSE,"E";#N/A,#N/A,FALSE,"F";#N/A,#N/A,FALSE,"AA";#N/A,#N/A,FALSE,"BB";#N/A,#N/A,FALSE,"CC";#N/A,#N/A,FALSE,"DD";#N/A,#N/A,FALSE,"EE";#N/A,#N/A,FALSE,"FF";#N/A,#N/A,FALSE,"PL10";#N/A,#N/A,FALSE,"PL20";#N/A,#N/A,FALSE,"PL30"}</definedName>
    <definedName name="ㅇㅇㅇ" localSheetId="73" hidden="1">{"'Sheet1'!$A$1:$H$36"}</definedName>
    <definedName name="ㅇㅇㅇ" hidden="1">{"'Sheet1'!$A$1:$H$36"}</definedName>
    <definedName name="ㅇㅇㅇㅇㅇ" localSheetId="73" hidden="1">{"'Sheet1'!$A$1:$H$36"}</definedName>
    <definedName name="ㅇㅇㅇㅇㅇ" hidden="1">{"'Sheet1'!$A$1:$H$36"}</definedName>
    <definedName name="열원" hidden="1">#REF!</definedName>
    <definedName name="예실대비_Duplicated" hidden="1">#REF!</definedName>
    <definedName name="예치보증금" localSheetId="73" hidden="1">{"'분양원가'!$B$1:$F$113"}</definedName>
    <definedName name="예치보증금" hidden="1">{"'분양원가'!$B$1:$F$113"}</definedName>
    <definedName name="외자조작">#REF!</definedName>
    <definedName name="용량">#REF!</definedName>
    <definedName name="운송비">#REF!</definedName>
    <definedName name="운송조건">#REF!</definedName>
    <definedName name="월별내역" localSheetId="73" hidden="1">{"'Sheet1'!$A$1:$H$36"}</definedName>
    <definedName name="월별내역" hidden="1">{"'Sheet1'!$A$1:$H$36"}</definedName>
    <definedName name="유첨" localSheetId="73" hidden="1">{"'Sheet1'!$A$1:$H$36"}</definedName>
    <definedName name="유첨" hidden="1">{"'Sheet1'!$A$1:$H$36"}</definedName>
    <definedName name="유화처분" localSheetId="73" hidden="1">{#N/A,#N/A,FALSE,"매출이익"}</definedName>
    <definedName name="유화처분" hidden="1">{#N/A,#N/A,FALSE,"매출이익"}</definedName>
    <definedName name="이" hidden="1">#REF!</definedName>
    <definedName name="이름" localSheetId="73" hidden="1">{"'Sheet1'!$A$1:$H$36"}</definedName>
    <definedName name="이름" hidden="1">{"'Sheet1'!$A$1:$H$36"}</definedName>
    <definedName name="이천생산" localSheetId="73" hidden="1">{"'Sheet1'!$A$1:$H$36"}</definedName>
    <definedName name="이천생산" hidden="1">{"'Sheet1'!$A$1:$H$36"}</definedName>
    <definedName name="이천자동화팀" localSheetId="73" hidden="1">{"'Sheet1'!$A$1:$H$36"}</definedName>
    <definedName name="이천자동화팀" hidden="1">{"'Sheet1'!$A$1:$H$36"}</definedName>
    <definedName name="인력계회" hidden="1">#REF!</definedName>
    <definedName name="인원운영" localSheetId="73" hidden="1">{#N/A,#N/A,FALSE,"입주관리"}</definedName>
    <definedName name="인원운영" hidden="1">{#N/A,#N/A,FALSE,"입주관리"}</definedName>
    <definedName name="임차2" localSheetId="73" hidden="1">{"'분양원가'!$B$1:$F$113"}</definedName>
    <definedName name="임차2" hidden="1">{"'분양원가'!$B$1:$F$113"}</definedName>
    <definedName name="입고" hidden="1">#REF!</definedName>
    <definedName name="ㅈㅂ" localSheetId="73" hidden="1">{#N/A,#N/A,FALSE,"입주관리"}</definedName>
    <definedName name="ㅈㅂ" hidden="1">{#N/A,#N/A,FALSE,"입주관리"}</definedName>
    <definedName name="ㅈㅈㅈ" localSheetId="73" hidden="1">{#N/A,#N/A,FALSE,"입주관리"}</definedName>
    <definedName name="ㅈㅈㅈ" hidden="1">{#N/A,#N/A,FALSE,"입주관리"}</definedName>
    <definedName name="자동화팀" localSheetId="73" hidden="1">{"'Sheet1'!$A$1:$H$36"}</definedName>
    <definedName name="자동화팀" hidden="1">{"'Sheet1'!$A$1:$H$36"}</definedName>
    <definedName name="자리" localSheetId="73" hidden="1">{"'Sheet1'!$A$1:$H$36"}</definedName>
    <definedName name="자리" hidden="1">{"'Sheet1'!$A$1:$H$36"}</definedName>
    <definedName name="작성부서">#REF!</definedName>
    <definedName name="작성일">#REF!</definedName>
    <definedName name="작성자">#REF!</definedName>
    <definedName name="장비세부" hidden="1">#REF!</definedName>
    <definedName name="장비투자" hidden="1">#REF!</definedName>
    <definedName name="재고자산이자최종" localSheetId="73" hidden="1">{"'분양원가'!$B$1:$F$113"}</definedName>
    <definedName name="재고자산이자최종" hidden="1">{"'분양원가'!$B$1:$F$113"}</definedName>
    <definedName name="전산장비" localSheetId="73" hidden="1">{"'Sheet1'!$A$1:$H$36"}</definedName>
    <definedName name="전산장비" hidden="1">{"'Sheet1'!$A$1:$H$36"}</definedName>
    <definedName name="전형철" localSheetId="73" hidden="1">{#N/A,#N/A,FALSE,"입주관리"}</definedName>
    <definedName name="전형철" hidden="1">{#N/A,#N/A,FALSE,"입주관리"}</definedName>
    <definedName name="전화번호" localSheetId="73" hidden="1">{"'Sheet1'!$A$1:$H$36"}</definedName>
    <definedName name="전화번호" hidden="1">{"'Sheet1'!$A$1:$H$36"}</definedName>
    <definedName name="정비대수" localSheetId="73"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조달">#REF!</definedName>
    <definedName name="종" localSheetId="73" hidden="1">{#N/A,#N/A,FALSE,"입주관리"}</definedName>
    <definedName name="종" hidden="1">{#N/A,#N/A,FALSE,"입주관리"}</definedName>
    <definedName name="종합" localSheetId="73" hidden="1">{#N/A,#N/A,FALSE,"입주관리"}</definedName>
    <definedName name="종합" hidden="1">{#N/A,#N/A,FALSE,"입주관리"}</definedName>
    <definedName name="종합1" localSheetId="73" hidden="1">{#N/A,#N/A,FALSE,"입주관리"}</definedName>
    <definedName name="종합1" hidden="1">{#N/A,#N/A,FALSE,"입주관리"}</definedName>
    <definedName name="지표" hidden="1">#REF!</definedName>
    <definedName name="직위">#REF!</definedName>
    <definedName name="ㅊㅊㅊ" localSheetId="73" hidden="1">{"'표지'!$B$5"}</definedName>
    <definedName name="ㅊㅊㅊ" hidden="1">{"'표지'!$B$5"}</definedName>
    <definedName name="첨부" localSheetId="73" hidden="1">{#N/A,#N/A,FALSE,"입주관리"}</definedName>
    <definedName name="첨부" hidden="1">{#N/A,#N/A,FALSE,"입주관리"}</definedName>
    <definedName name="첨부3" localSheetId="73" hidden="1">{#N/A,#N/A,FALSE,"입주관리"}</definedName>
    <definedName name="첨부3" hidden="1">{#N/A,#N/A,FALSE,"입주관리"}</definedName>
    <definedName name="청" hidden="1">#REF!</definedName>
    <definedName name="캐쉬" localSheetId="73" hidden="1">{"'Sheet1'!$A$1:$H$36"}</definedName>
    <definedName name="캐쉬" hidden="1">{"'Sheet1'!$A$1:$H$36"}</definedName>
    <definedName name="투자" localSheetId="73" hidden="1">{#N/A,#N/A,FALSE,"입주관리"}</definedName>
    <definedName name="투자" hidden="1">{#N/A,#N/A,FALSE,"입주관리"}</definedName>
    <definedName name="투자TOT" localSheetId="73" hidden="1">{#N/A,#N/A,FALSE,"Aging Summary";#N/A,#N/A,FALSE,"Ratio Analysis";#N/A,#N/A,FALSE,"Test 120 Day Accts";#N/A,#N/A,FALSE,"Tickmarks"}</definedName>
    <definedName name="투자TOT" hidden="1">{#N/A,#N/A,FALSE,"Aging Summary";#N/A,#N/A,FALSE,"Ratio Analysis";#N/A,#N/A,FALSE,"Test 120 Day Accts";#N/A,#N/A,FALSE,"Tickmarks"}</definedName>
    <definedName name="투자추신" localSheetId="73" hidden="1">{#N/A,#N/A,FALSE,"입주관리"}</definedName>
    <definedName name="투자추신" hidden="1">{#N/A,#N/A,FALSE,"입주관리"}</definedName>
    <definedName name="투찰설치">#REF!</definedName>
    <definedName name="투찰자재">#REF!</definedName>
    <definedName name="판매보증" localSheetId="73"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편집" localSheetId="73" hidden="1">{#N/A,#N/A,FALSE,"BS";#N/A,#N/A,FALSE,"PL";#N/A,#N/A,FALSE,"처분";#N/A,#N/A,FALSE,"현금";#N/A,#N/A,FALSE,"매출";#N/A,#N/A,FALSE,"원가";#N/A,#N/A,FALSE,"경영"}</definedName>
    <definedName name="편집" hidden="1">{#N/A,#N/A,FALSE,"BS";#N/A,#N/A,FALSE,"PL";#N/A,#N/A,FALSE,"처분";#N/A,#N/A,FALSE,"현금";#N/A,#N/A,FALSE,"매출";#N/A,#N/A,FALSE,"원가";#N/A,#N/A,FALSE,"경영"}</definedName>
    <definedName name="폐수" localSheetId="73" hidden="1">{#N/A,#N/A,FALSE,"입주관리"}</definedName>
    <definedName name="폐수" hidden="1">{#N/A,#N/A,FALSE,"입주관리"}</definedName>
    <definedName name="표지2" hidden="1">0</definedName>
    <definedName name="프로젝트기간">#REF!</definedName>
    <definedName name="프로젝트명">#REF!</definedName>
    <definedName name="ㅎㅎ" localSheetId="73" hidden="1">{"'표지'!$B$5"}</definedName>
    <definedName name="ㅎㅎ" hidden="1">{"'표지'!$B$5"}</definedName>
    <definedName name="하자보수">#REF!</definedName>
    <definedName name="현금및등가물" localSheetId="73" hidden="1">{#N/A,#N/A,FALSE,"BS";#N/A,#N/A,FALSE,"PL";#N/A,#N/A,FALSE,"A";#N/A,#N/A,FALSE,"B";#N/A,#N/A,FALSE,"B1";#N/A,#N/A,FALSE,"C";#N/A,#N/A,FALSE,"C1";#N/A,#N/A,FALSE,"C2";#N/A,#N/A,FALSE,"D";#N/A,#N/A,FALSE,"E";#N/A,#N/A,FALSE,"F";#N/A,#N/A,FALSE,"AA";#N/A,#N/A,FALSE,"BB";#N/A,#N/A,FALSE,"CC";#N/A,#N/A,FALSE,"DD";#N/A,#N/A,FALSE,"EE";#N/A,#N/A,FALSE,"FF";#N/A,#N/A,FALSE,"PL10";#N/A,#N/A,FALSE,"PL20";#N/A,#N/A,FALSE,"PL30"}</definedName>
    <definedName name="현금및등가물" hidden="1">{#N/A,#N/A,FALSE,"BS";#N/A,#N/A,FALSE,"PL";#N/A,#N/A,FALSE,"A";#N/A,#N/A,FALSE,"B";#N/A,#N/A,FALSE,"B1";#N/A,#N/A,FALSE,"C";#N/A,#N/A,FALSE,"C1";#N/A,#N/A,FALSE,"C2";#N/A,#N/A,FALSE,"D";#N/A,#N/A,FALSE,"E";#N/A,#N/A,FALSE,"F";#N/A,#N/A,FALSE,"AA";#N/A,#N/A,FALSE,"BB";#N/A,#N/A,FALSE,"CC";#N/A,#N/A,FALSE,"DD";#N/A,#N/A,FALSE,"EE";#N/A,#N/A,FALSE,"FF";#N/A,#N/A,FALSE,"PL10";#N/A,#N/A,FALSE,"PL20";#N/A,#N/A,FALSE,"PL30"}</definedName>
    <definedName name="호ㅓㅗ허ㅗ허" localSheetId="73" hidden="1">{"'Sheet1'!$A$1:$H$36"}</definedName>
    <definedName name="호ㅓㅗ허ㅗ허" hidden="1">{"'Sheet1'!$A$1:$H$36"}</definedName>
    <definedName name="환율">#REF!</definedName>
    <definedName name="회계팀" hidden="1">#REF!</definedName>
    <definedName name="ㅓㅓ" hidden="1">#REF!</definedName>
    <definedName name="ㅡ" localSheetId="73" hidden="1">{#N/A,#N/A,FALSE,"Aging Summary";#N/A,#N/A,FALSE,"Ratio Analysis";#N/A,#N/A,FALSE,"Test 120 Day Accts";#N/A,#N/A,FALSE,"Tickmarks"}</definedName>
    <definedName name="ㅡ" hidden="1">{#N/A,#N/A,FALSE,"Aging Summary";#N/A,#N/A,FALSE,"Ratio Analysis";#N/A,#N/A,FALSE,"Test 120 Day Accts";#N/A,#N/A,FALSE,"Tickmarks"}</definedName>
    <definedName name="ㅣ" localSheetId="73" hidden="1">{#N/A,#N/A,FALSE,"Aging Summary";#N/A,#N/A,FALSE,"Ratio Analysis";#N/A,#N/A,FALSE,"Test 120 Day Accts";#N/A,#N/A,FALSE,"Tickmarks"}</definedName>
    <definedName name="ㅣ" hidden="1">{#N/A,#N/A,FALSE,"Aging Summary";#N/A,#N/A,FALSE,"Ratio Analysis";#N/A,#N/A,FALSE,"Test 120 Day Accts";#N/A,#N/A,FALSE,"Tickmarks"}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39" i="200" l="1"/>
  <c r="F31" i="200"/>
  <c r="AV12" i="259"/>
  <c r="AE12" i="259"/>
  <c r="AV12" i="258"/>
  <c r="AE12" i="258"/>
  <c r="N12" i="258"/>
  <c r="V93" i="291"/>
  <c r="W93" i="291"/>
  <c r="X93" i="291"/>
  <c r="Y93" i="291"/>
  <c r="O93" i="291"/>
  <c r="P93" i="291"/>
  <c r="Q93" i="291"/>
  <c r="R93" i="291"/>
  <c r="R25" i="243" l="1"/>
  <c r="L25" i="243"/>
  <c r="F25" i="243"/>
  <c r="F25" i="200"/>
  <c r="R25" i="200"/>
  <c r="L25" i="200"/>
  <c r="H93" i="291" l="1"/>
  <c r="I93" i="291"/>
  <c r="J93" i="291"/>
  <c r="K93" i="291"/>
  <c r="U92" i="291"/>
  <c r="N92" i="291"/>
  <c r="G92" i="291"/>
  <c r="L23" i="200"/>
  <c r="F23" i="243" l="1"/>
  <c r="R23" i="243"/>
  <c r="L23" i="243"/>
  <c r="F91" i="291"/>
  <c r="A90" i="291"/>
  <c r="S90" i="291"/>
  <c r="A94" i="291"/>
  <c r="S87" i="291"/>
  <c r="S86" i="291"/>
  <c r="Y85" i="291"/>
  <c r="X85" i="291"/>
  <c r="W85" i="291"/>
  <c r="V85" i="291"/>
  <c r="U85" i="291"/>
  <c r="T85" i="291"/>
  <c r="R85" i="291"/>
  <c r="Q85" i="291"/>
  <c r="P85" i="291"/>
  <c r="O85" i="291"/>
  <c r="N85" i="291"/>
  <c r="M85" i="291"/>
  <c r="K85" i="291"/>
  <c r="J85" i="291"/>
  <c r="I85" i="291"/>
  <c r="H85" i="291"/>
  <c r="G85" i="291"/>
  <c r="F85" i="291"/>
  <c r="S84" i="291"/>
  <c r="S83" i="291"/>
  <c r="S82" i="291"/>
  <c r="S81" i="291"/>
  <c r="S80" i="291"/>
  <c r="S79" i="291"/>
  <c r="S78" i="291"/>
  <c r="S77" i="291"/>
  <c r="S76" i="291"/>
  <c r="Y75" i="291"/>
  <c r="X75" i="291"/>
  <c r="W75" i="291"/>
  <c r="V75" i="291"/>
  <c r="R75" i="291"/>
  <c r="Q75" i="291"/>
  <c r="P75" i="291"/>
  <c r="O75" i="291"/>
  <c r="K75" i="291"/>
  <c r="J75" i="291"/>
  <c r="I75" i="291"/>
  <c r="H75" i="291"/>
  <c r="S74" i="291"/>
  <c r="S73" i="291"/>
  <c r="S72" i="291"/>
  <c r="S71" i="291"/>
  <c r="S70" i="291"/>
  <c r="S69" i="291"/>
  <c r="S68" i="291"/>
  <c r="S65" i="291"/>
  <c r="S64" i="291"/>
  <c r="S63" i="291"/>
  <c r="S61" i="291"/>
  <c r="S60" i="291"/>
  <c r="S58" i="291"/>
  <c r="Y57" i="291"/>
  <c r="X57" i="291"/>
  <c r="W57" i="291"/>
  <c r="V57" i="291"/>
  <c r="R57" i="291"/>
  <c r="Q57" i="291"/>
  <c r="P57" i="291"/>
  <c r="O57" i="291"/>
  <c r="K57" i="291"/>
  <c r="J57" i="291"/>
  <c r="I57" i="291"/>
  <c r="H57" i="291"/>
  <c r="S56" i="291"/>
  <c r="S55" i="291"/>
  <c r="S52" i="291"/>
  <c r="S51" i="291"/>
  <c r="S50" i="291"/>
  <c r="S49" i="291"/>
  <c r="S48" i="291"/>
  <c r="S46" i="291"/>
  <c r="S45" i="291"/>
  <c r="S44" i="291"/>
  <c r="S43" i="291"/>
  <c r="S42" i="291"/>
  <c r="S41" i="291"/>
  <c r="S40" i="291"/>
  <c r="S39" i="291"/>
  <c r="S38" i="291"/>
  <c r="S37" i="291"/>
  <c r="S36" i="291"/>
  <c r="S35" i="291"/>
  <c r="A35" i="291"/>
  <c r="Y34" i="291"/>
  <c r="Y59" i="291" s="1"/>
  <c r="Y62" i="291" s="1"/>
  <c r="X34" i="291"/>
  <c r="X59" i="291" s="1"/>
  <c r="X62" i="291" s="1"/>
  <c r="W34" i="291"/>
  <c r="V34" i="291"/>
  <c r="U34" i="291"/>
  <c r="T34" i="291"/>
  <c r="R34" i="291"/>
  <c r="Q34" i="291"/>
  <c r="P34" i="291"/>
  <c r="P59" i="291" s="1"/>
  <c r="P62" i="291" s="1"/>
  <c r="O34" i="291"/>
  <c r="N34" i="291"/>
  <c r="M34" i="291"/>
  <c r="K34" i="291"/>
  <c r="J34" i="291"/>
  <c r="I34" i="291"/>
  <c r="H34" i="291"/>
  <c r="G34" i="291"/>
  <c r="F34" i="291"/>
  <c r="S33" i="291"/>
  <c r="S32" i="291"/>
  <c r="S31" i="291"/>
  <c r="S30" i="291"/>
  <c r="Y25" i="291"/>
  <c r="X25" i="291"/>
  <c r="V25" i="291"/>
  <c r="U25" i="291"/>
  <c r="T25" i="291"/>
  <c r="T7" i="291" s="1"/>
  <c r="R25" i="291"/>
  <c r="Q25" i="291"/>
  <c r="P25" i="291"/>
  <c r="O25" i="291"/>
  <c r="N25" i="291"/>
  <c r="M25" i="291"/>
  <c r="M7" i="291" s="1"/>
  <c r="K25" i="291"/>
  <c r="J25" i="291"/>
  <c r="I25" i="291"/>
  <c r="H25" i="291"/>
  <c r="G25" i="291"/>
  <c r="F25" i="291"/>
  <c r="F7" i="291" s="1"/>
  <c r="F11" i="291" s="1"/>
  <c r="F15" i="291"/>
  <c r="M15" i="291" s="1"/>
  <c r="T15" i="291" s="1"/>
  <c r="F13" i="291"/>
  <c r="A13" i="291"/>
  <c r="A14" i="291" s="1"/>
  <c r="A15" i="291" s="1"/>
  <c r="A17" i="291" s="1"/>
  <c r="A19" i="291" s="1"/>
  <c r="Y11" i="291"/>
  <c r="Y14" i="291" s="1"/>
  <c r="Y17" i="291" s="1"/>
  <c r="X11" i="291"/>
  <c r="X14" i="291" s="1"/>
  <c r="X17" i="291" s="1"/>
  <c r="V11" i="291"/>
  <c r="V14" i="291" s="1"/>
  <c r="V17" i="291" s="1"/>
  <c r="U11" i="291"/>
  <c r="U14" i="291" s="1"/>
  <c r="U17" i="291" s="1"/>
  <c r="R11" i="291"/>
  <c r="R14" i="291" s="1"/>
  <c r="R17" i="291" s="1"/>
  <c r="Q11" i="291"/>
  <c r="Q14" i="291" s="1"/>
  <c r="Q17" i="291" s="1"/>
  <c r="P11" i="291"/>
  <c r="P14" i="291" s="1"/>
  <c r="P17" i="291" s="1"/>
  <c r="O11" i="291"/>
  <c r="O14" i="291" s="1"/>
  <c r="O17" i="291" s="1"/>
  <c r="N11" i="291"/>
  <c r="N14" i="291" s="1"/>
  <c r="N17" i="291" s="1"/>
  <c r="K11" i="291"/>
  <c r="K14" i="291" s="1"/>
  <c r="K17" i="291" s="1"/>
  <c r="J11" i="291"/>
  <c r="J14" i="291" s="1"/>
  <c r="J17" i="291" s="1"/>
  <c r="I11" i="291"/>
  <c r="I14" i="291" s="1"/>
  <c r="I17" i="291" s="1"/>
  <c r="H11" i="291"/>
  <c r="H14" i="291" s="1"/>
  <c r="H17" i="291" s="1"/>
  <c r="G11" i="291"/>
  <c r="G14" i="291" s="1"/>
  <c r="G17" i="291" s="1"/>
  <c r="M9" i="291"/>
  <c r="T9" i="291" s="1"/>
  <c r="A6" i="291"/>
  <c r="A7" i="291" s="1"/>
  <c r="M91" i="291" l="1"/>
  <c r="S91" i="291" s="1"/>
  <c r="K59" i="291"/>
  <c r="K62" i="291" s="1"/>
  <c r="J59" i="291"/>
  <c r="J62" i="291" s="1"/>
  <c r="J89" i="291" s="1"/>
  <c r="T91" i="291"/>
  <c r="F14" i="291"/>
  <c r="F17" i="291" s="1"/>
  <c r="I59" i="291"/>
  <c r="I62" i="291" s="1"/>
  <c r="I89" i="291" s="1"/>
  <c r="W59" i="291"/>
  <c r="W62" i="291" s="1"/>
  <c r="W89" i="291" s="1"/>
  <c r="P89" i="291"/>
  <c r="Q59" i="291"/>
  <c r="Q62" i="291" s="1"/>
  <c r="Q89" i="291" s="1"/>
  <c r="R59" i="291"/>
  <c r="R62" i="291" s="1"/>
  <c r="R89" i="291" s="1"/>
  <c r="T11" i="291"/>
  <c r="S85" i="291"/>
  <c r="H59" i="291"/>
  <c r="H62" i="291" s="1"/>
  <c r="H89" i="291" s="1"/>
  <c r="V59" i="291"/>
  <c r="V62" i="291" s="1"/>
  <c r="V89" i="291" s="1"/>
  <c r="S34" i="291"/>
  <c r="M11" i="291"/>
  <c r="X89" i="291"/>
  <c r="Y89" i="291"/>
  <c r="K89" i="291"/>
  <c r="O59" i="291"/>
  <c r="O62" i="291" s="1"/>
  <c r="O89" i="291" s="1"/>
  <c r="A21" i="291"/>
  <c r="A22" i="291" s="1"/>
  <c r="A8" i="291"/>
  <c r="A9" i="291" s="1"/>
  <c r="A23" i="291" l="1"/>
  <c r="A24" i="291" l="1"/>
  <c r="A25" i="291" s="1"/>
  <c r="A27" i="291" l="1"/>
  <c r="A29" i="291" s="1"/>
  <c r="A30" i="291" l="1"/>
  <c r="A31" i="291" s="1"/>
  <c r="A32" i="291" l="1"/>
  <c r="A33" i="291"/>
  <c r="A34" i="291" l="1"/>
  <c r="A36" i="291" s="1"/>
  <c r="A37" i="291" l="1"/>
  <c r="A38" i="291" l="1"/>
  <c r="A39" i="291" s="1"/>
  <c r="A40" i="291" l="1"/>
  <c r="A41" i="291" l="1"/>
  <c r="A42" i="291" l="1"/>
  <c r="A43" i="291" s="1"/>
  <c r="A44" i="291" l="1"/>
  <c r="A45" i="291" s="1"/>
  <c r="A46" i="291" s="1"/>
  <c r="A47" i="291" l="1"/>
  <c r="A48" i="291" s="1"/>
  <c r="A49" i="291" l="1"/>
  <c r="A50" i="291" s="1"/>
  <c r="A51" i="291" l="1"/>
  <c r="A52" i="291"/>
  <c r="A53" i="291" l="1"/>
  <c r="A54" i="291" s="1"/>
  <c r="F23" i="200"/>
  <c r="J14" i="167"/>
  <c r="R23" i="200"/>
  <c r="A55" i="291" l="1"/>
  <c r="A56" i="291" s="1"/>
  <c r="P7" i="200"/>
  <c r="I87" i="258"/>
  <c r="H87" i="258"/>
  <c r="G87" i="258"/>
  <c r="H86" i="258"/>
  <c r="F20" i="200"/>
  <c r="J20" i="200" s="1"/>
  <c r="O86" i="258"/>
  <c r="L86" i="258"/>
  <c r="I86" i="258"/>
  <c r="G86" i="258"/>
  <c r="J86" i="258"/>
  <c r="A57" i="291" l="1"/>
  <c r="A59" i="291" s="1"/>
  <c r="A61" i="291" s="1"/>
  <c r="A62" i="291" s="1"/>
  <c r="A66" i="291" s="1"/>
  <c r="A67" i="291" l="1"/>
  <c r="A68" i="291" s="1"/>
  <c r="A69" i="291" l="1"/>
  <c r="A71" i="291" s="1"/>
  <c r="A72" i="291" l="1"/>
  <c r="A73" i="291" s="1"/>
  <c r="A74" i="291" l="1"/>
  <c r="A75" i="291" l="1"/>
  <c r="A77" i="291" s="1"/>
  <c r="A78" i="291" l="1"/>
  <c r="A79" i="291" l="1"/>
  <c r="A80" i="291" l="1"/>
  <c r="A81" i="291" s="1"/>
  <c r="A82" i="291" l="1"/>
  <c r="A83" i="291" l="1"/>
  <c r="A84" i="291" s="1"/>
  <c r="A85" i="291" l="1"/>
  <c r="A87" i="291" s="1"/>
  <c r="A88" i="291" l="1"/>
  <c r="A89" i="291" l="1"/>
  <c r="A91" i="291" s="1"/>
  <c r="A93" i="291" l="1"/>
  <c r="F13" i="200" l="1"/>
  <c r="L6" i="200"/>
  <c r="M86" i="258"/>
  <c r="L36" i="200"/>
  <c r="I61" i="258" l="1"/>
  <c r="I58" i="258"/>
  <c r="BT53" i="266"/>
  <c r="BT31" i="266"/>
  <c r="Q67" i="258"/>
  <c r="Q68" i="258"/>
  <c r="Q66" i="258"/>
  <c r="Q51" i="258"/>
  <c r="Q49" i="258"/>
  <c r="Q48" i="258"/>
  <c r="Q46" i="258"/>
  <c r="Q44" i="258"/>
  <c r="Q43" i="258"/>
  <c r="Q41" i="258"/>
  <c r="Q40" i="258"/>
  <c r="Q39" i="258"/>
  <c r="Q37" i="258"/>
  <c r="Q36" i="258"/>
  <c r="Q55" i="258"/>
  <c r="Q38" i="258"/>
  <c r="Q42" i="258"/>
  <c r="Q45" i="258"/>
  <c r="Q47" i="258"/>
  <c r="Q50" i="258"/>
  <c r="Q52" i="258"/>
  <c r="Q53" i="258"/>
  <c r="Q54" i="258"/>
  <c r="Q30" i="258"/>
  <c r="Q31" i="258"/>
  <c r="Q32" i="258"/>
  <c r="Q29" i="258"/>
  <c r="P55" i="258"/>
  <c r="P51" i="258"/>
  <c r="P85" i="258"/>
  <c r="P49" i="258"/>
  <c r="P48" i="258"/>
  <c r="P46" i="258"/>
  <c r="P44" i="258"/>
  <c r="P43" i="258"/>
  <c r="P41" i="258"/>
  <c r="P40" i="258"/>
  <c r="P39" i="258"/>
  <c r="P37" i="258"/>
  <c r="P36" i="258"/>
  <c r="P30" i="258"/>
  <c r="P31" i="258"/>
  <c r="P32" i="258"/>
  <c r="P29" i="258"/>
  <c r="J6" i="200"/>
  <c r="R6" i="200"/>
  <c r="L6" i="243"/>
  <c r="F6" i="200"/>
  <c r="F6" i="243" s="1"/>
  <c r="AZ76" i="259"/>
  <c r="R6" i="243"/>
  <c r="AZ46" i="259"/>
  <c r="AZ41" i="259"/>
  <c r="AI46" i="259"/>
  <c r="AI41" i="259"/>
  <c r="AI76" i="259"/>
  <c r="R46" i="259"/>
  <c r="AV53" i="258"/>
  <c r="AV53" i="259" s="1"/>
  <c r="AV52" i="258"/>
  <c r="F7" i="200"/>
  <c r="H29" i="258"/>
  <c r="G29" i="258"/>
  <c r="O29" i="258" s="1"/>
  <c r="CW97" i="276"/>
  <c r="BK97" i="276"/>
  <c r="Y97" i="276"/>
  <c r="AE53" i="258"/>
  <c r="AE52" i="258"/>
  <c r="N53" i="291" s="1"/>
  <c r="S53" i="291" s="1"/>
  <c r="AZ46" i="258"/>
  <c r="AI46" i="258"/>
  <c r="R46" i="258"/>
  <c r="N53" i="258"/>
  <c r="N53" i="259" s="1"/>
  <c r="N52" i="258"/>
  <c r="N52" i="259" s="1"/>
  <c r="E5" i="287"/>
  <c r="J5" i="287"/>
  <c r="O5" i="287"/>
  <c r="E6" i="287"/>
  <c r="J6" i="287"/>
  <c r="O6" i="287"/>
  <c r="F7" i="287"/>
  <c r="F73" i="287" s="1"/>
  <c r="G7" i="287"/>
  <c r="G73" i="287" s="1"/>
  <c r="H7" i="287"/>
  <c r="H73" i="287" s="1"/>
  <c r="L7" i="287"/>
  <c r="J7" i="287" s="1"/>
  <c r="M7" i="287"/>
  <c r="Q7" i="287"/>
  <c r="O7" i="287" s="1"/>
  <c r="R7" i="287"/>
  <c r="E9" i="287"/>
  <c r="J9" i="287"/>
  <c r="O9" i="287"/>
  <c r="E15" i="287"/>
  <c r="J15" i="287"/>
  <c r="O15" i="287"/>
  <c r="E16" i="287"/>
  <c r="J16" i="287"/>
  <c r="O16" i="287"/>
  <c r="E17" i="287"/>
  <c r="J17" i="287"/>
  <c r="O17" i="287"/>
  <c r="E18" i="287"/>
  <c r="J18" i="287"/>
  <c r="O18" i="287"/>
  <c r="E19" i="287"/>
  <c r="J19" i="287"/>
  <c r="O19" i="287"/>
  <c r="F20" i="287"/>
  <c r="E20" i="287" s="1"/>
  <c r="G20" i="287"/>
  <c r="H20" i="287"/>
  <c r="K20" i="287"/>
  <c r="J20" i="287" s="1"/>
  <c r="L20" i="287"/>
  <c r="M20" i="287"/>
  <c r="P20" i="287"/>
  <c r="O20" i="287" s="1"/>
  <c r="Q20" i="287"/>
  <c r="R20" i="287"/>
  <c r="E23" i="287"/>
  <c r="J23" i="287"/>
  <c r="O23" i="287"/>
  <c r="E24" i="287"/>
  <c r="J24" i="287"/>
  <c r="O24" i="287"/>
  <c r="E25" i="287"/>
  <c r="J25" i="287"/>
  <c r="O25" i="287"/>
  <c r="E26" i="287"/>
  <c r="J26" i="287"/>
  <c r="O26" i="287"/>
  <c r="E27" i="287"/>
  <c r="J27" i="287"/>
  <c r="O27" i="287"/>
  <c r="E28" i="287"/>
  <c r="J28" i="287"/>
  <c r="O28" i="287"/>
  <c r="E29" i="287"/>
  <c r="J29" i="287"/>
  <c r="O29" i="287"/>
  <c r="F30" i="287"/>
  <c r="E30" i="287" s="1"/>
  <c r="G30" i="287"/>
  <c r="H30" i="287"/>
  <c r="J30" i="287"/>
  <c r="K30" i="287"/>
  <c r="L30" i="287"/>
  <c r="M30" i="287"/>
  <c r="P30" i="287"/>
  <c r="O30" i="287" s="1"/>
  <c r="Q30" i="287"/>
  <c r="R30" i="287"/>
  <c r="E33" i="287"/>
  <c r="J33" i="287"/>
  <c r="O33" i="287"/>
  <c r="F34" i="287"/>
  <c r="E34" i="287" s="1"/>
  <c r="G34" i="287"/>
  <c r="H34" i="287"/>
  <c r="K34" i="287"/>
  <c r="J34" i="287" s="1"/>
  <c r="L34" i="287"/>
  <c r="M34" i="287"/>
  <c r="P34" i="287"/>
  <c r="O34" i="287" s="1"/>
  <c r="Q34" i="287"/>
  <c r="R34" i="287"/>
  <c r="E37" i="287"/>
  <c r="J37" i="287"/>
  <c r="O37" i="287"/>
  <c r="F38" i="287"/>
  <c r="E38" i="287" s="1"/>
  <c r="G38" i="287"/>
  <c r="H38" i="287"/>
  <c r="K38" i="287"/>
  <c r="J38" i="287" s="1"/>
  <c r="L38" i="287"/>
  <c r="M38" i="287"/>
  <c r="P38" i="287"/>
  <c r="O38" i="287" s="1"/>
  <c r="Q38" i="287"/>
  <c r="R38" i="287"/>
  <c r="E41" i="287"/>
  <c r="J41" i="287"/>
  <c r="O41" i="287"/>
  <c r="F42" i="287"/>
  <c r="E42" i="287" s="1"/>
  <c r="G42" i="287"/>
  <c r="H42" i="287"/>
  <c r="K42" i="287"/>
  <c r="J42" i="287" s="1"/>
  <c r="L42" i="287"/>
  <c r="M42" i="287"/>
  <c r="O42" i="287"/>
  <c r="P42" i="287"/>
  <c r="Q42" i="287"/>
  <c r="R42" i="287"/>
  <c r="E45" i="287"/>
  <c r="J45" i="287"/>
  <c r="O45" i="287"/>
  <c r="F47" i="287"/>
  <c r="E47" i="287" s="1"/>
  <c r="G47" i="287"/>
  <c r="H47" i="287"/>
  <c r="J47" i="287"/>
  <c r="K47" i="287"/>
  <c r="L47" i="287"/>
  <c r="M47" i="287"/>
  <c r="P47" i="287"/>
  <c r="Q47" i="287"/>
  <c r="R47" i="287"/>
  <c r="O47" i="287" s="1"/>
  <c r="E50" i="287"/>
  <c r="J50" i="287"/>
  <c r="O50" i="287"/>
  <c r="F51" i="287"/>
  <c r="E51" i="287" s="1"/>
  <c r="G51" i="287"/>
  <c r="H51" i="287"/>
  <c r="K51" i="287"/>
  <c r="J51" i="287" s="1"/>
  <c r="L51" i="287"/>
  <c r="M51" i="287"/>
  <c r="P51" i="287"/>
  <c r="O51" i="287" s="1"/>
  <c r="Q51" i="287"/>
  <c r="R51" i="287"/>
  <c r="E54" i="287"/>
  <c r="J54" i="287"/>
  <c r="O54" i="287"/>
  <c r="E55" i="287"/>
  <c r="F55" i="287"/>
  <c r="G55" i="287"/>
  <c r="H55" i="287"/>
  <c r="K55" i="287"/>
  <c r="J55" i="287" s="1"/>
  <c r="L55" i="287"/>
  <c r="M55" i="287"/>
  <c r="P55" i="287"/>
  <c r="O55" i="287" s="1"/>
  <c r="Q55" i="287"/>
  <c r="R55" i="287"/>
  <c r="E58" i="287"/>
  <c r="H58" i="287"/>
  <c r="J58" i="287"/>
  <c r="O58" i="287"/>
  <c r="F59" i="287"/>
  <c r="E59" i="287" s="1"/>
  <c r="G59" i="287"/>
  <c r="H59" i="287"/>
  <c r="K59" i="287"/>
  <c r="J59" i="287" s="1"/>
  <c r="L59" i="287"/>
  <c r="L74" i="287" s="1"/>
  <c r="M59" i="287"/>
  <c r="M74" i="287" s="1"/>
  <c r="M75" i="287" s="1"/>
  <c r="O59" i="287"/>
  <c r="P59" i="287"/>
  <c r="Q59" i="287"/>
  <c r="R59" i="287"/>
  <c r="E62" i="287"/>
  <c r="J62" i="287"/>
  <c r="O62" i="287"/>
  <c r="F63" i="287"/>
  <c r="F74" i="287" s="1"/>
  <c r="G63" i="287"/>
  <c r="G74" i="287" s="1"/>
  <c r="H63" i="287"/>
  <c r="H74" i="287" s="1"/>
  <c r="J63" i="287"/>
  <c r="K63" i="287"/>
  <c r="L63" i="287"/>
  <c r="M63" i="287"/>
  <c r="P63" i="287"/>
  <c r="O63" i="287" s="1"/>
  <c r="Q63" i="287"/>
  <c r="R63" i="287"/>
  <c r="E66" i="287"/>
  <c r="J66" i="287"/>
  <c r="O66" i="287"/>
  <c r="E67" i="287"/>
  <c r="J67" i="287"/>
  <c r="O67" i="287"/>
  <c r="E68" i="287"/>
  <c r="J68" i="287"/>
  <c r="O68" i="287"/>
  <c r="E69" i="287"/>
  <c r="J69" i="287"/>
  <c r="O69" i="287"/>
  <c r="E70" i="287"/>
  <c r="J70" i="287"/>
  <c r="O70" i="287"/>
  <c r="E71" i="287"/>
  <c r="F71" i="287"/>
  <c r="G71" i="287"/>
  <c r="H71" i="287"/>
  <c r="K71" i="287"/>
  <c r="L71" i="287"/>
  <c r="M71" i="287"/>
  <c r="J71" i="287" s="1"/>
  <c r="P71" i="287"/>
  <c r="O71" i="287" s="1"/>
  <c r="Q71" i="287"/>
  <c r="Q74" i="287" s="1"/>
  <c r="Q75" i="287" s="1"/>
  <c r="R71" i="287"/>
  <c r="R74" i="287" s="1"/>
  <c r="R75" i="287" s="1"/>
  <c r="K73" i="287"/>
  <c r="M73" i="287"/>
  <c r="P73" i="287"/>
  <c r="O73" i="287" s="1"/>
  <c r="Q73" i="287"/>
  <c r="R73" i="287"/>
  <c r="D5" i="286"/>
  <c r="I5" i="286"/>
  <c r="N5" i="286"/>
  <c r="D6" i="286"/>
  <c r="I6" i="286"/>
  <c r="N6" i="286"/>
  <c r="E7" i="286"/>
  <c r="D7" i="286" s="1"/>
  <c r="F7" i="286"/>
  <c r="F73" i="286" s="1"/>
  <c r="G7" i="286"/>
  <c r="G73" i="286" s="1"/>
  <c r="G75" i="286" s="1"/>
  <c r="J7" i="286"/>
  <c r="I7" i="286" s="1"/>
  <c r="K7" i="286"/>
  <c r="K73" i="286" s="1"/>
  <c r="K75" i="286" s="1"/>
  <c r="L7" i="286"/>
  <c r="N7" i="286"/>
  <c r="O7" i="286"/>
  <c r="P7" i="286"/>
  <c r="Q7" i="286"/>
  <c r="D9" i="286"/>
  <c r="I9" i="286"/>
  <c r="N9" i="286"/>
  <c r="D10" i="286"/>
  <c r="D15" i="286"/>
  <c r="I15" i="286"/>
  <c r="N15" i="286"/>
  <c r="D16" i="286"/>
  <c r="I16" i="286"/>
  <c r="N16" i="286"/>
  <c r="D17" i="286"/>
  <c r="I17" i="286"/>
  <c r="N17" i="286"/>
  <c r="D18" i="286"/>
  <c r="I18" i="286"/>
  <c r="N18" i="286"/>
  <c r="D19" i="286"/>
  <c r="I19" i="286"/>
  <c r="N19" i="286"/>
  <c r="D20" i="286"/>
  <c r="E20" i="286"/>
  <c r="F20" i="286"/>
  <c r="G20" i="286"/>
  <c r="J20" i="286"/>
  <c r="K20" i="286"/>
  <c r="I20" i="286" s="1"/>
  <c r="L20" i="286"/>
  <c r="O20" i="286"/>
  <c r="N20" i="286" s="1"/>
  <c r="P20" i="286"/>
  <c r="Q20" i="286"/>
  <c r="D23" i="286"/>
  <c r="I23" i="286"/>
  <c r="N23" i="286"/>
  <c r="D24" i="286"/>
  <c r="I24" i="286"/>
  <c r="N24" i="286"/>
  <c r="D25" i="286"/>
  <c r="I25" i="286"/>
  <c r="N25" i="286"/>
  <c r="D26" i="286"/>
  <c r="I26" i="286"/>
  <c r="N26" i="286"/>
  <c r="D27" i="286"/>
  <c r="I27" i="286"/>
  <c r="N27" i="286"/>
  <c r="D28" i="286"/>
  <c r="I28" i="286"/>
  <c r="N28" i="286"/>
  <c r="D29" i="286"/>
  <c r="I29" i="286"/>
  <c r="N29" i="286"/>
  <c r="E30" i="286"/>
  <c r="D30" i="286" s="1"/>
  <c r="F30" i="286"/>
  <c r="G30" i="286"/>
  <c r="J30" i="286"/>
  <c r="I30" i="286" s="1"/>
  <c r="K30" i="286"/>
  <c r="L30" i="286"/>
  <c r="O30" i="286"/>
  <c r="N30" i="286" s="1"/>
  <c r="P30" i="286"/>
  <c r="Q30" i="286"/>
  <c r="D33" i="286"/>
  <c r="I33" i="286"/>
  <c r="N33" i="286"/>
  <c r="D34" i="286"/>
  <c r="E34" i="286"/>
  <c r="F34" i="286"/>
  <c r="G34" i="286"/>
  <c r="J34" i="286"/>
  <c r="K34" i="286"/>
  <c r="I34" i="286" s="1"/>
  <c r="L34" i="286"/>
  <c r="O34" i="286"/>
  <c r="N34" i="286" s="1"/>
  <c r="P34" i="286"/>
  <c r="Q34" i="286"/>
  <c r="D37" i="286"/>
  <c r="I37" i="286"/>
  <c r="N37" i="286"/>
  <c r="E38" i="286"/>
  <c r="D38" i="286" s="1"/>
  <c r="F38" i="286"/>
  <c r="G38" i="286"/>
  <c r="J38" i="286"/>
  <c r="I38" i="286" s="1"/>
  <c r="K38" i="286"/>
  <c r="L38" i="286"/>
  <c r="N38" i="286"/>
  <c r="O38" i="286"/>
  <c r="P38" i="286"/>
  <c r="Q38" i="286"/>
  <c r="D41" i="286"/>
  <c r="I41" i="286"/>
  <c r="N41" i="286"/>
  <c r="E42" i="286"/>
  <c r="D42" i="286" s="1"/>
  <c r="F42" i="286"/>
  <c r="G42" i="286"/>
  <c r="J42" i="286"/>
  <c r="I42" i="286" s="1"/>
  <c r="K42" i="286"/>
  <c r="L42" i="286"/>
  <c r="O42" i="286"/>
  <c r="N42" i="286" s="1"/>
  <c r="P42" i="286"/>
  <c r="Q42" i="286"/>
  <c r="D45" i="286"/>
  <c r="I45" i="286"/>
  <c r="N45" i="286"/>
  <c r="E47" i="286"/>
  <c r="D47" i="286" s="1"/>
  <c r="F47" i="286"/>
  <c r="G47" i="286"/>
  <c r="I47" i="286"/>
  <c r="J47" i="286"/>
  <c r="K47" i="286"/>
  <c r="L47" i="286"/>
  <c r="O47" i="286"/>
  <c r="N47" i="286" s="1"/>
  <c r="P47" i="286"/>
  <c r="Q47" i="286"/>
  <c r="D50" i="286"/>
  <c r="I50" i="286"/>
  <c r="N50" i="286"/>
  <c r="D51" i="286"/>
  <c r="E51" i="286"/>
  <c r="F51" i="286"/>
  <c r="G51" i="286"/>
  <c r="J51" i="286"/>
  <c r="K51" i="286"/>
  <c r="I51" i="286" s="1"/>
  <c r="L51" i="286"/>
  <c r="O51" i="286"/>
  <c r="N51" i="286" s="1"/>
  <c r="P51" i="286"/>
  <c r="Q51" i="286"/>
  <c r="D54" i="286"/>
  <c r="I54" i="286"/>
  <c r="N54" i="286"/>
  <c r="E55" i="286"/>
  <c r="D55" i="286" s="1"/>
  <c r="F55" i="286"/>
  <c r="G55" i="286"/>
  <c r="J55" i="286"/>
  <c r="I55" i="286" s="1"/>
  <c r="K55" i="286"/>
  <c r="L55" i="286"/>
  <c r="N55" i="286"/>
  <c r="O55" i="286"/>
  <c r="P55" i="286"/>
  <c r="Q55" i="286"/>
  <c r="D58" i="286"/>
  <c r="I58" i="286"/>
  <c r="N58" i="286"/>
  <c r="E59" i="286"/>
  <c r="D59" i="286" s="1"/>
  <c r="F59" i="286"/>
  <c r="G59" i="286"/>
  <c r="J59" i="286"/>
  <c r="I59" i="286" s="1"/>
  <c r="K59" i="286"/>
  <c r="L59" i="286"/>
  <c r="O59" i="286"/>
  <c r="N59" i="286" s="1"/>
  <c r="P59" i="286"/>
  <c r="Q59" i="286"/>
  <c r="D62" i="286"/>
  <c r="I62" i="286"/>
  <c r="N62" i="286"/>
  <c r="E63" i="286"/>
  <c r="E74" i="286" s="1"/>
  <c r="F63" i="286"/>
  <c r="F74" i="286" s="1"/>
  <c r="G63" i="286"/>
  <c r="G74" i="286" s="1"/>
  <c r="J63" i="286"/>
  <c r="I63" i="286" s="1"/>
  <c r="K63" i="286"/>
  <c r="L63" i="286"/>
  <c r="O63" i="286"/>
  <c r="N63" i="286" s="1"/>
  <c r="P63" i="286"/>
  <c r="Q63" i="286"/>
  <c r="D66" i="286"/>
  <c r="I66" i="286"/>
  <c r="N66" i="286"/>
  <c r="D67" i="286"/>
  <c r="I67" i="286"/>
  <c r="N67" i="286"/>
  <c r="D68" i="286"/>
  <c r="I68" i="286"/>
  <c r="N68" i="286"/>
  <c r="D69" i="286"/>
  <c r="I69" i="286"/>
  <c r="N69" i="286"/>
  <c r="D70" i="286"/>
  <c r="I70" i="286"/>
  <c r="N70" i="286"/>
  <c r="D71" i="286"/>
  <c r="E71" i="286"/>
  <c r="F71" i="286"/>
  <c r="G71" i="286"/>
  <c r="J71" i="286"/>
  <c r="I71" i="286" s="1"/>
  <c r="K71" i="286"/>
  <c r="K74" i="286" s="1"/>
  <c r="L71" i="286"/>
  <c r="L74" i="286" s="1"/>
  <c r="L75" i="286" s="1"/>
  <c r="O71" i="286"/>
  <c r="O74" i="286" s="1"/>
  <c r="P71" i="286"/>
  <c r="P74" i="286" s="1"/>
  <c r="P75" i="286" s="1"/>
  <c r="Q71" i="286"/>
  <c r="E73" i="286"/>
  <c r="L73" i="286"/>
  <c r="O73" i="286"/>
  <c r="N73" i="286" s="1"/>
  <c r="P73" i="286"/>
  <c r="Q73" i="286"/>
  <c r="Q75" i="286" s="1"/>
  <c r="Q74" i="286"/>
  <c r="AV52" i="259" l="1"/>
  <c r="U53" i="291"/>
  <c r="G88" i="291"/>
  <c r="G47" i="291"/>
  <c r="G57" i="291" s="1"/>
  <c r="G59" i="291" s="1"/>
  <c r="G62" i="291" s="1"/>
  <c r="U88" i="291"/>
  <c r="U47" i="291"/>
  <c r="U57" i="291" s="1"/>
  <c r="U59" i="291" s="1"/>
  <c r="U62" i="291" s="1"/>
  <c r="N47" i="291"/>
  <c r="N88" i="291"/>
  <c r="S88" i="291" s="1"/>
  <c r="P33" i="258"/>
  <c r="N14" i="200"/>
  <c r="G75" i="287"/>
  <c r="E74" i="287"/>
  <c r="F75" i="287"/>
  <c r="E73" i="287"/>
  <c r="N74" i="286"/>
  <c r="D74" i="286"/>
  <c r="E75" i="286"/>
  <c r="D73" i="286"/>
  <c r="F75" i="286"/>
  <c r="H75" i="287"/>
  <c r="J73" i="287"/>
  <c r="E7" i="287"/>
  <c r="P74" i="287"/>
  <c r="E63" i="287"/>
  <c r="J74" i="286"/>
  <c r="I74" i="286" s="1"/>
  <c r="J73" i="286"/>
  <c r="L73" i="287"/>
  <c r="L75" i="287" s="1"/>
  <c r="D63" i="286"/>
  <c r="K74" i="287"/>
  <c r="O75" i="286"/>
  <c r="N75" i="286" s="1"/>
  <c r="N71" i="286"/>
  <c r="S47" i="291" l="1"/>
  <c r="N57" i="291"/>
  <c r="N59" i="291" s="1"/>
  <c r="N62" i="291" s="1"/>
  <c r="J74" i="287"/>
  <c r="K75" i="287"/>
  <c r="J75" i="287" s="1"/>
  <c r="D75" i="286"/>
  <c r="I73" i="286"/>
  <c r="J75" i="286"/>
  <c r="I75" i="286" s="1"/>
  <c r="E75" i="287"/>
  <c r="O74" i="287"/>
  <c r="P75" i="287"/>
  <c r="O75" i="287" l="1"/>
  <c r="F9" i="258" l="1"/>
  <c r="F15" i="161"/>
  <c r="F9" i="259" l="1"/>
  <c r="AW85" i="259"/>
  <c r="AW77" i="259"/>
  <c r="AW71" i="259"/>
  <c r="AW70" i="259"/>
  <c r="AW55" i="259"/>
  <c r="AW54" i="259"/>
  <c r="AW53" i="259"/>
  <c r="AW52" i="259"/>
  <c r="AW51" i="259"/>
  <c r="AW50" i="259"/>
  <c r="AW49" i="259"/>
  <c r="AW48" i="259"/>
  <c r="AW47" i="259"/>
  <c r="AW46" i="259"/>
  <c r="AW45" i="259"/>
  <c r="AW44" i="259"/>
  <c r="AW43" i="259"/>
  <c r="AW42" i="259"/>
  <c r="AW41" i="259"/>
  <c r="AW40" i="259"/>
  <c r="AW39" i="259"/>
  <c r="AW38" i="259"/>
  <c r="AW37" i="259"/>
  <c r="AW36" i="259"/>
  <c r="AW30" i="259"/>
  <c r="AW31" i="259"/>
  <c r="AW32" i="259"/>
  <c r="AW29" i="259"/>
  <c r="AO85" i="259"/>
  <c r="AO77" i="259"/>
  <c r="AO71" i="259"/>
  <c r="AO70" i="259"/>
  <c r="AO55" i="259"/>
  <c r="AO54" i="259"/>
  <c r="AO53" i="259"/>
  <c r="AO52" i="259"/>
  <c r="AO51" i="259"/>
  <c r="AO50" i="259"/>
  <c r="AO49" i="259"/>
  <c r="AO48" i="259"/>
  <c r="AO47" i="259"/>
  <c r="AO46" i="259"/>
  <c r="AO45" i="259"/>
  <c r="AO44" i="259"/>
  <c r="AO43" i="259"/>
  <c r="AO42" i="259"/>
  <c r="AO41" i="259"/>
  <c r="AO40" i="259"/>
  <c r="AO39" i="259"/>
  <c r="AO38" i="259"/>
  <c r="AO37" i="259"/>
  <c r="AO36" i="259"/>
  <c r="AO30" i="259"/>
  <c r="AO31" i="259"/>
  <c r="AO32" i="259"/>
  <c r="AO29" i="259"/>
  <c r="AF85" i="259"/>
  <c r="AF77" i="259"/>
  <c r="AF71" i="259"/>
  <c r="AF70" i="259"/>
  <c r="AF55" i="259"/>
  <c r="AF54" i="259"/>
  <c r="AF53" i="259"/>
  <c r="AF52" i="259"/>
  <c r="AF51" i="259"/>
  <c r="AF50" i="259"/>
  <c r="AF49" i="259"/>
  <c r="AF48" i="259"/>
  <c r="AF47" i="259"/>
  <c r="AF46" i="259"/>
  <c r="AF45" i="259"/>
  <c r="AF44" i="259"/>
  <c r="AF43" i="259"/>
  <c r="AF42" i="259"/>
  <c r="AF41" i="259"/>
  <c r="AF40" i="259"/>
  <c r="AF39" i="259"/>
  <c r="AF38" i="259"/>
  <c r="AF37" i="259"/>
  <c r="AF36" i="259"/>
  <c r="AF30" i="259"/>
  <c r="AF31" i="259"/>
  <c r="AF32" i="259"/>
  <c r="AF29" i="259"/>
  <c r="X85" i="259"/>
  <c r="X77" i="259"/>
  <c r="X71" i="259"/>
  <c r="X70" i="259"/>
  <c r="X55" i="259"/>
  <c r="X54" i="259"/>
  <c r="X53" i="259"/>
  <c r="X52" i="259"/>
  <c r="X51" i="259"/>
  <c r="X50" i="259"/>
  <c r="X49" i="259"/>
  <c r="X48" i="259"/>
  <c r="X47" i="259"/>
  <c r="X46" i="259"/>
  <c r="X45" i="259"/>
  <c r="X44" i="259"/>
  <c r="X43" i="259"/>
  <c r="X42" i="259"/>
  <c r="X41" i="259"/>
  <c r="X40" i="259"/>
  <c r="X39" i="259"/>
  <c r="X38" i="259"/>
  <c r="X37" i="259"/>
  <c r="X36" i="259"/>
  <c r="X30" i="259"/>
  <c r="X31" i="259"/>
  <c r="X32" i="259"/>
  <c r="X29" i="259"/>
  <c r="G70" i="259"/>
  <c r="O70" i="259" s="1"/>
  <c r="O50" i="259"/>
  <c r="O49" i="259"/>
  <c r="O48" i="259"/>
  <c r="O47" i="259"/>
  <c r="O46" i="259"/>
  <c r="O45" i="259"/>
  <c r="O38" i="259"/>
  <c r="O37" i="259"/>
  <c r="O36" i="259"/>
  <c r="O31" i="259"/>
  <c r="O32" i="259"/>
  <c r="G85" i="259"/>
  <c r="O85" i="259" s="1"/>
  <c r="G77" i="259"/>
  <c r="O77" i="259" s="1"/>
  <c r="G71" i="259"/>
  <c r="O71" i="259" s="1"/>
  <c r="G55" i="259"/>
  <c r="O55" i="259" s="1"/>
  <c r="G54" i="259"/>
  <c r="O54" i="259" s="1"/>
  <c r="G53" i="259"/>
  <c r="O53" i="259" s="1"/>
  <c r="G52" i="259"/>
  <c r="O52" i="259" s="1"/>
  <c r="G51" i="259"/>
  <c r="O51" i="259" s="1"/>
  <c r="G50" i="259"/>
  <c r="G49" i="259"/>
  <c r="G48" i="259"/>
  <c r="G47" i="259"/>
  <c r="G46" i="259"/>
  <c r="G45" i="259"/>
  <c r="G44" i="259"/>
  <c r="O44" i="259" s="1"/>
  <c r="G43" i="259"/>
  <c r="O43" i="259" s="1"/>
  <c r="G42" i="259"/>
  <c r="O42" i="259" s="1"/>
  <c r="G41" i="259"/>
  <c r="O41" i="259" s="1"/>
  <c r="G40" i="259"/>
  <c r="O40" i="259" s="1"/>
  <c r="G39" i="259"/>
  <c r="O39" i="259" s="1"/>
  <c r="G38" i="259"/>
  <c r="G37" i="259"/>
  <c r="G36" i="259"/>
  <c r="G32" i="259"/>
  <c r="G31" i="259"/>
  <c r="G30" i="259"/>
  <c r="O30" i="259" s="1"/>
  <c r="G29" i="259"/>
  <c r="O29" i="259" s="1"/>
  <c r="AW55" i="258"/>
  <c r="AW54" i="258"/>
  <c r="AW44" i="258"/>
  <c r="AW43" i="258"/>
  <c r="AW42" i="258"/>
  <c r="AW29" i="258"/>
  <c r="AO77" i="258"/>
  <c r="AW77" i="258" s="1"/>
  <c r="AO71" i="258"/>
  <c r="AO70" i="258"/>
  <c r="AO55" i="258"/>
  <c r="AO54" i="258"/>
  <c r="AO53" i="258"/>
  <c r="AW53" i="258" s="1"/>
  <c r="AO52" i="258"/>
  <c r="AW52" i="258" s="1"/>
  <c r="AO51" i="258"/>
  <c r="AW51" i="258" s="1"/>
  <c r="AO50" i="258"/>
  <c r="AW50" i="258" s="1"/>
  <c r="AO49" i="258"/>
  <c r="AW49" i="258" s="1"/>
  <c r="AO48" i="258"/>
  <c r="AW48" i="258" s="1"/>
  <c r="AO47" i="258"/>
  <c r="AW47" i="258" s="1"/>
  <c r="AO46" i="258"/>
  <c r="AW46" i="258" s="1"/>
  <c r="AO45" i="258"/>
  <c r="AW45" i="258" s="1"/>
  <c r="AO44" i="258"/>
  <c r="AO43" i="258"/>
  <c r="AO42" i="258"/>
  <c r="AO41" i="258"/>
  <c r="AW41" i="258" s="1"/>
  <c r="AO40" i="258"/>
  <c r="AW40" i="258" s="1"/>
  <c r="AO39" i="258"/>
  <c r="AW39" i="258" s="1"/>
  <c r="AO38" i="258"/>
  <c r="AW38" i="258" s="1"/>
  <c r="AO37" i="258"/>
  <c r="AW37" i="258" s="1"/>
  <c r="AO36" i="258"/>
  <c r="AW36" i="258" s="1"/>
  <c r="AO30" i="258"/>
  <c r="AW30" i="258" s="1"/>
  <c r="AO31" i="258"/>
  <c r="AW31" i="258" s="1"/>
  <c r="AO32" i="258"/>
  <c r="AW32" i="258" s="1"/>
  <c r="AO29" i="258"/>
  <c r="AO85" i="258"/>
  <c r="AW85" i="258" s="1"/>
  <c r="AF54" i="258"/>
  <c r="AF53" i="258"/>
  <c r="AF52" i="258"/>
  <c r="AF51" i="258"/>
  <c r="AF43" i="258"/>
  <c r="AF41" i="258"/>
  <c r="AF40" i="258"/>
  <c r="AF39" i="258"/>
  <c r="X85" i="258"/>
  <c r="AF85" i="258" s="1"/>
  <c r="X77" i="258"/>
  <c r="AF77" i="258" s="1"/>
  <c r="X71" i="258"/>
  <c r="AF71" i="258" s="1"/>
  <c r="X70" i="258"/>
  <c r="AF70" i="258" s="1"/>
  <c r="X55" i="258"/>
  <c r="AF55" i="258" s="1"/>
  <c r="X54" i="258"/>
  <c r="X53" i="258"/>
  <c r="X52" i="258"/>
  <c r="X51" i="258"/>
  <c r="X50" i="258"/>
  <c r="AF50" i="258" s="1"/>
  <c r="X49" i="258"/>
  <c r="AF49" i="258" s="1"/>
  <c r="X48" i="258"/>
  <c r="AF48" i="258" s="1"/>
  <c r="X47" i="258"/>
  <c r="AF47" i="258" s="1"/>
  <c r="X45" i="258"/>
  <c r="AF45" i="258" s="1"/>
  <c r="X46" i="258"/>
  <c r="AF46" i="258" s="1"/>
  <c r="X44" i="258"/>
  <c r="AF44" i="258" s="1"/>
  <c r="X42" i="258"/>
  <c r="AF42" i="258" s="1"/>
  <c r="X43" i="258"/>
  <c r="X41" i="258"/>
  <c r="X39" i="258"/>
  <c r="X40" i="258"/>
  <c r="X38" i="258"/>
  <c r="AF38" i="258" s="1"/>
  <c r="X37" i="258"/>
  <c r="AF37" i="258" s="1"/>
  <c r="X36" i="258"/>
  <c r="AF36" i="258" s="1"/>
  <c r="X30" i="258"/>
  <c r="AF30" i="258" s="1"/>
  <c r="X31" i="258"/>
  <c r="AF31" i="258" s="1"/>
  <c r="X32" i="258"/>
  <c r="AF32" i="258" s="1"/>
  <c r="X29" i="258"/>
  <c r="AF29" i="258" s="1"/>
  <c r="O85" i="258"/>
  <c r="O77" i="258"/>
  <c r="G55" i="258"/>
  <c r="O55" i="258" s="1"/>
  <c r="O50" i="258"/>
  <c r="O48" i="258"/>
  <c r="O46" i="258"/>
  <c r="O44" i="258"/>
  <c r="O30" i="258"/>
  <c r="O31" i="258"/>
  <c r="O32" i="258"/>
  <c r="G85" i="258"/>
  <c r="G77" i="258"/>
  <c r="G71" i="258"/>
  <c r="G70" i="258"/>
  <c r="G50" i="258"/>
  <c r="G51" i="258"/>
  <c r="O51" i="258" s="1"/>
  <c r="G52" i="258"/>
  <c r="O52" i="258" s="1"/>
  <c r="G53" i="258"/>
  <c r="O53" i="258" s="1"/>
  <c r="G54" i="258"/>
  <c r="O54" i="258" s="1"/>
  <c r="G49" i="258"/>
  <c r="O49" i="258" s="1"/>
  <c r="G47" i="258"/>
  <c r="O47" i="258" s="1"/>
  <c r="G48" i="258"/>
  <c r="G45" i="258"/>
  <c r="O45" i="258" s="1"/>
  <c r="G46" i="258"/>
  <c r="G44" i="258"/>
  <c r="G42" i="258"/>
  <c r="O42" i="258" s="1"/>
  <c r="G43" i="258"/>
  <c r="O43" i="258" s="1"/>
  <c r="G39" i="258"/>
  <c r="O39" i="258" s="1"/>
  <c r="G40" i="258"/>
  <c r="O40" i="258" s="1"/>
  <c r="G41" i="258"/>
  <c r="O41" i="258" s="1"/>
  <c r="G37" i="258"/>
  <c r="O37" i="258" s="1"/>
  <c r="G38" i="258"/>
  <c r="O38" i="258" s="1"/>
  <c r="G36" i="258"/>
  <c r="O36" i="258" s="1"/>
  <c r="G30" i="258"/>
  <c r="G31" i="258"/>
  <c r="G32" i="258"/>
  <c r="B11" i="279"/>
  <c r="B12" i="279" s="1"/>
  <c r="Y12" i="279"/>
  <c r="AD12" i="279"/>
  <c r="AI12" i="279"/>
  <c r="AO12" i="279"/>
  <c r="BK12" i="279"/>
  <c r="BP12" i="279"/>
  <c r="BU12" i="279"/>
  <c r="CA12" i="279"/>
  <c r="CA15" i="279" s="1"/>
  <c r="CA18" i="279" s="1"/>
  <c r="CA21" i="279" s="1"/>
  <c r="CW12" i="279"/>
  <c r="DB12" i="279"/>
  <c r="DB15" i="279" s="1"/>
  <c r="DB18" i="279" s="1"/>
  <c r="DB21" i="279" s="1"/>
  <c r="DG12" i="279"/>
  <c r="DM12" i="279"/>
  <c r="DM15" i="279" s="1"/>
  <c r="Y13" i="279"/>
  <c r="AD13" i="279"/>
  <c r="AI13" i="279"/>
  <c r="AI15" i="279" s="1"/>
  <c r="AO13" i="279"/>
  <c r="BK13" i="279"/>
  <c r="BK15" i="279" s="1"/>
  <c r="BK18" i="279" s="1"/>
  <c r="BK21" i="279" s="1"/>
  <c r="BP13" i="279"/>
  <c r="BU13" i="279"/>
  <c r="CA13" i="279"/>
  <c r="CW13" i="279"/>
  <c r="DB13" i="279"/>
  <c r="DG13" i="279"/>
  <c r="DM13" i="279"/>
  <c r="Y14" i="279"/>
  <c r="AD14" i="279"/>
  <c r="AI14" i="279"/>
  <c r="AO14" i="279"/>
  <c r="BK14" i="279"/>
  <c r="BP14" i="279"/>
  <c r="BU14" i="279"/>
  <c r="CA14" i="279"/>
  <c r="CW14" i="279"/>
  <c r="DB14" i="279"/>
  <c r="DG14" i="279"/>
  <c r="DM14" i="279"/>
  <c r="E15" i="279"/>
  <c r="F15" i="279"/>
  <c r="W15" i="279"/>
  <c r="X15" i="279"/>
  <c r="Z15" i="279"/>
  <c r="AA15" i="279"/>
  <c r="AA18" i="279" s="1"/>
  <c r="AA21" i="279" s="1"/>
  <c r="AB15" i="279"/>
  <c r="AB18" i="279" s="1"/>
  <c r="AC15" i="279"/>
  <c r="AC18" i="279" s="1"/>
  <c r="AC21" i="279" s="1"/>
  <c r="AD15" i="279"/>
  <c r="AD18" i="279" s="1"/>
  <c r="AE15" i="279"/>
  <c r="AE18" i="279" s="1"/>
  <c r="AF15" i="279"/>
  <c r="AF18" i="279" s="1"/>
  <c r="AF21" i="279" s="1"/>
  <c r="AG15" i="279"/>
  <c r="AH15" i="279"/>
  <c r="AJ15" i="279"/>
  <c r="AK15" i="279"/>
  <c r="AL15" i="279"/>
  <c r="AM15" i="279"/>
  <c r="AM18" i="279" s="1"/>
  <c r="AM21" i="279" s="1"/>
  <c r="AN15" i="279"/>
  <c r="AN18" i="279" s="1"/>
  <c r="AN21" i="279" s="1"/>
  <c r="AO15" i="279"/>
  <c r="AO18" i="279" s="1"/>
  <c r="AO21" i="279" s="1"/>
  <c r="AQ15" i="279"/>
  <c r="AQ18" i="279" s="1"/>
  <c r="AQ21" i="279" s="1"/>
  <c r="AR15" i="279"/>
  <c r="AR18" i="279" s="1"/>
  <c r="AR21" i="279" s="1"/>
  <c r="AR88" i="279" s="1"/>
  <c r="BI15" i="279"/>
  <c r="BI18" i="279" s="1"/>
  <c r="BI21" i="279" s="1"/>
  <c r="BI88" i="279" s="1"/>
  <c r="BJ15" i="279"/>
  <c r="BL15" i="279"/>
  <c r="BM15" i="279"/>
  <c r="BN15" i="279"/>
  <c r="BO15" i="279"/>
  <c r="BP15" i="279"/>
  <c r="BP18" i="279" s="1"/>
  <c r="BP21" i="279" s="1"/>
  <c r="BQ15" i="279"/>
  <c r="BQ18" i="279" s="1"/>
  <c r="BR15" i="279"/>
  <c r="BR18" i="279" s="1"/>
  <c r="BR21" i="279" s="1"/>
  <c r="BS15" i="279"/>
  <c r="BS18" i="279" s="1"/>
  <c r="BS21" i="279" s="1"/>
  <c r="BT15" i="279"/>
  <c r="BT18" i="279" s="1"/>
  <c r="BT21" i="279" s="1"/>
  <c r="BU15" i="279"/>
  <c r="BV15" i="279"/>
  <c r="BW15" i="279"/>
  <c r="BX15" i="279"/>
  <c r="BY15" i="279"/>
  <c r="BZ15" i="279"/>
  <c r="CC15" i="279"/>
  <c r="CC18" i="279" s="1"/>
  <c r="CC21" i="279" s="1"/>
  <c r="CD15" i="279"/>
  <c r="CD18" i="279" s="1"/>
  <c r="CU15" i="279"/>
  <c r="CU18" i="279" s="1"/>
  <c r="CU21" i="279" s="1"/>
  <c r="CU88" i="279" s="1"/>
  <c r="CV15" i="279"/>
  <c r="CV18" i="279" s="1"/>
  <c r="CV21" i="279" s="1"/>
  <c r="CV88" i="279" s="1"/>
  <c r="CW15" i="279"/>
  <c r="CW18" i="279" s="1"/>
  <c r="CW21" i="279" s="1"/>
  <c r="CX15" i="279"/>
  <c r="CX18" i="279" s="1"/>
  <c r="CX21" i="279" s="1"/>
  <c r="CY15" i="279"/>
  <c r="CZ15" i="279"/>
  <c r="DA15" i="279"/>
  <c r="DC15" i="279"/>
  <c r="DD15" i="279"/>
  <c r="DE15" i="279"/>
  <c r="DE18" i="279" s="1"/>
  <c r="DE21" i="279" s="1"/>
  <c r="DF15" i="279"/>
  <c r="DF18" i="279" s="1"/>
  <c r="DG15" i="279"/>
  <c r="DG18" i="279" s="1"/>
  <c r="DG21" i="279" s="1"/>
  <c r="DH15" i="279"/>
  <c r="DH18" i="279" s="1"/>
  <c r="DH21" i="279" s="1"/>
  <c r="DI15" i="279"/>
  <c r="DI18" i="279" s="1"/>
  <c r="DI21" i="279" s="1"/>
  <c r="DJ15" i="279"/>
  <c r="DJ18" i="279" s="1"/>
  <c r="DJ21" i="279" s="1"/>
  <c r="DK15" i="279"/>
  <c r="DL15" i="279"/>
  <c r="Y16" i="279"/>
  <c r="AD16" i="279"/>
  <c r="AI16" i="279"/>
  <c r="AO16" i="279"/>
  <c r="BK16" i="279"/>
  <c r="BP16" i="279"/>
  <c r="BU16" i="279"/>
  <c r="CA16" i="279"/>
  <c r="CW16" i="279"/>
  <c r="DB16" i="279"/>
  <c r="DG16" i="279"/>
  <c r="DM16" i="279"/>
  <c r="Y17" i="279"/>
  <c r="AD17" i="279"/>
  <c r="AI17" i="279"/>
  <c r="AO17" i="279"/>
  <c r="BK17" i="279"/>
  <c r="BP17" i="279"/>
  <c r="BU17" i="279"/>
  <c r="CA17" i="279"/>
  <c r="CW17" i="279"/>
  <c r="DB17" i="279"/>
  <c r="DG17" i="279"/>
  <c r="DM17" i="279"/>
  <c r="E18" i="279"/>
  <c r="E21" i="279" s="1"/>
  <c r="F18" i="279"/>
  <c r="F21" i="279" s="1"/>
  <c r="W18" i="279"/>
  <c r="W21" i="279" s="1"/>
  <c r="X18" i="279"/>
  <c r="X21" i="279" s="1"/>
  <c r="Z18" i="279"/>
  <c r="Z21" i="279" s="1"/>
  <c r="AG18" i="279"/>
  <c r="AG21" i="279" s="1"/>
  <c r="AH18" i="279"/>
  <c r="AH21" i="279" s="1"/>
  <c r="AI18" i="279"/>
  <c r="AI21" i="279" s="1"/>
  <c r="AJ18" i="279"/>
  <c r="AJ21" i="279" s="1"/>
  <c r="AK18" i="279"/>
  <c r="AK21" i="279" s="1"/>
  <c r="AL18" i="279"/>
  <c r="AL21" i="279" s="1"/>
  <c r="BJ18" i="279"/>
  <c r="BJ21" i="279" s="1"/>
  <c r="BJ88" i="279" s="1"/>
  <c r="BL18" i="279"/>
  <c r="BL21" i="279" s="1"/>
  <c r="BM18" i="279"/>
  <c r="BM21" i="279" s="1"/>
  <c r="BN18" i="279"/>
  <c r="BN21" i="279" s="1"/>
  <c r="BO18" i="279"/>
  <c r="BO21" i="279" s="1"/>
  <c r="BV18" i="279"/>
  <c r="BV21" i="279" s="1"/>
  <c r="BW18" i="279"/>
  <c r="BW21" i="279" s="1"/>
  <c r="BX18" i="279"/>
  <c r="BX21" i="279" s="1"/>
  <c r="BY18" i="279"/>
  <c r="BY21" i="279" s="1"/>
  <c r="BZ18" i="279"/>
  <c r="BZ21" i="279" s="1"/>
  <c r="CY18" i="279"/>
  <c r="CY21" i="279" s="1"/>
  <c r="CZ18" i="279"/>
  <c r="CZ21" i="279" s="1"/>
  <c r="DA18" i="279"/>
  <c r="DA21" i="279" s="1"/>
  <c r="DC18" i="279"/>
  <c r="DC21" i="279" s="1"/>
  <c r="DD18" i="279"/>
  <c r="DD21" i="279" s="1"/>
  <c r="DK18" i="279"/>
  <c r="DK21" i="279" s="1"/>
  <c r="DL18" i="279"/>
  <c r="DL21" i="279" s="1"/>
  <c r="DM18" i="279"/>
  <c r="Y19" i="279"/>
  <c r="AD19" i="279"/>
  <c r="AI19" i="279"/>
  <c r="AO19" i="279"/>
  <c r="BK19" i="279"/>
  <c r="BP19" i="279"/>
  <c r="BU19" i="279"/>
  <c r="CA19" i="279"/>
  <c r="CW19" i="279"/>
  <c r="DB19" i="279"/>
  <c r="DG19" i="279"/>
  <c r="DM19" i="279"/>
  <c r="Y20" i="279"/>
  <c r="AD20" i="279"/>
  <c r="AI20" i="279"/>
  <c r="AO20" i="279"/>
  <c r="BK20" i="279"/>
  <c r="BP20" i="279"/>
  <c r="BU20" i="279"/>
  <c r="CA20" i="279"/>
  <c r="CW20" i="279"/>
  <c r="DB20" i="279"/>
  <c r="DG20" i="279"/>
  <c r="DM20" i="279"/>
  <c r="AB21" i="279"/>
  <c r="AD21" i="279"/>
  <c r="AE21" i="279"/>
  <c r="BQ21" i="279"/>
  <c r="CD21" i="279"/>
  <c r="CD88" i="279" s="1"/>
  <c r="DF21" i="279"/>
  <c r="B22" i="279"/>
  <c r="B24" i="279"/>
  <c r="Y26" i="279"/>
  <c r="AD26" i="279"/>
  <c r="AD29" i="279" s="1"/>
  <c r="AI26" i="279"/>
  <c r="AI29" i="279" s="1"/>
  <c r="AO26" i="279"/>
  <c r="BK26" i="279"/>
  <c r="BK29" i="279" s="1"/>
  <c r="BK61" i="279" s="1"/>
  <c r="BK63" i="279" s="1"/>
  <c r="BP26" i="279"/>
  <c r="BU26" i="279"/>
  <c r="CA26" i="279"/>
  <c r="CW26" i="279"/>
  <c r="DB26" i="279"/>
  <c r="DG26" i="279"/>
  <c r="DM26" i="279"/>
  <c r="Y27" i="279"/>
  <c r="AD27" i="279"/>
  <c r="AI27" i="279"/>
  <c r="AO27" i="279"/>
  <c r="BK27" i="279"/>
  <c r="BP27" i="279"/>
  <c r="BU27" i="279"/>
  <c r="CA27" i="279"/>
  <c r="CW27" i="279"/>
  <c r="DB27" i="279"/>
  <c r="DG27" i="279"/>
  <c r="DG29" i="279" s="1"/>
  <c r="DM27" i="279"/>
  <c r="Y28" i="279"/>
  <c r="AD28" i="279"/>
  <c r="AI28" i="279"/>
  <c r="AO28" i="279"/>
  <c r="BK28" i="279"/>
  <c r="BP28" i="279"/>
  <c r="BU28" i="279"/>
  <c r="CA28" i="279"/>
  <c r="CW28" i="279"/>
  <c r="CW29" i="279" s="1"/>
  <c r="DB28" i="279"/>
  <c r="DG28" i="279"/>
  <c r="DM28" i="279"/>
  <c r="E29" i="279"/>
  <c r="F29" i="279"/>
  <c r="F83" i="279" s="1"/>
  <c r="W29" i="279"/>
  <c r="X29" i="279"/>
  <c r="Z29" i="279"/>
  <c r="AA29" i="279"/>
  <c r="AB29" i="279"/>
  <c r="AC29" i="279"/>
  <c r="AE29" i="279"/>
  <c r="AE83" i="279" s="1"/>
  <c r="AF29" i="279"/>
  <c r="AF83" i="279" s="1"/>
  <c r="AG29" i="279"/>
  <c r="AH29" i="279"/>
  <c r="AJ29" i="279"/>
  <c r="AK29" i="279"/>
  <c r="AL29" i="279"/>
  <c r="AM29" i="279"/>
  <c r="AN29" i="279"/>
  <c r="AO29" i="279"/>
  <c r="AQ29" i="279"/>
  <c r="AR29" i="279"/>
  <c r="AR83" i="279" s="1"/>
  <c r="AS29" i="279"/>
  <c r="AT29" i="279"/>
  <c r="AT88" i="279" s="1"/>
  <c r="AU29" i="279"/>
  <c r="AU88" i="279" s="1"/>
  <c r="AV29" i="279"/>
  <c r="AW29" i="279"/>
  <c r="AX29" i="279"/>
  <c r="AY29" i="279"/>
  <c r="AZ29" i="279"/>
  <c r="BA29" i="279"/>
  <c r="BB29" i="279"/>
  <c r="BC29" i="279"/>
  <c r="BE29" i="279"/>
  <c r="BF29" i="279"/>
  <c r="BG29" i="279"/>
  <c r="BG88" i="279" s="1"/>
  <c r="BI29" i="279"/>
  <c r="BJ29" i="279"/>
  <c r="BL29" i="279"/>
  <c r="BM29" i="279"/>
  <c r="BN29" i="279"/>
  <c r="BO29" i="279"/>
  <c r="BP29" i="279"/>
  <c r="BQ29" i="279"/>
  <c r="BQ83" i="279" s="1"/>
  <c r="BR29" i="279"/>
  <c r="BR83" i="279" s="1"/>
  <c r="BS29" i="279"/>
  <c r="BT29" i="279"/>
  <c r="BU29" i="279"/>
  <c r="BV29" i="279"/>
  <c r="BW29" i="279"/>
  <c r="BX29" i="279"/>
  <c r="BY29" i="279"/>
  <c r="BZ29" i="279"/>
  <c r="CA29" i="279"/>
  <c r="CC29" i="279"/>
  <c r="CD29" i="279"/>
  <c r="CD83" i="279" s="1"/>
  <c r="CU29" i="279"/>
  <c r="CV29" i="279"/>
  <c r="CX29" i="279"/>
  <c r="CX83" i="279" s="1"/>
  <c r="CY29" i="279"/>
  <c r="CZ29" i="279"/>
  <c r="DA29" i="279"/>
  <c r="DC29" i="279"/>
  <c r="DD29" i="279"/>
  <c r="DE29" i="279"/>
  <c r="DF29" i="279"/>
  <c r="DH29" i="279"/>
  <c r="DI29" i="279"/>
  <c r="DJ29" i="279"/>
  <c r="DJ83" i="279" s="1"/>
  <c r="DK29" i="279"/>
  <c r="DL29" i="279"/>
  <c r="B30" i="279"/>
  <c r="B37" i="279"/>
  <c r="E37" i="279"/>
  <c r="E61" i="279" s="1"/>
  <c r="E63" i="279" s="1"/>
  <c r="F37" i="279"/>
  <c r="G37" i="279"/>
  <c r="G83" i="279" s="1"/>
  <c r="H37" i="279"/>
  <c r="I37" i="279"/>
  <c r="J37" i="279"/>
  <c r="K37" i="279"/>
  <c r="L37" i="279"/>
  <c r="M37" i="279"/>
  <c r="N37" i="279"/>
  <c r="O37" i="279"/>
  <c r="P37" i="279"/>
  <c r="Q37" i="279"/>
  <c r="R37" i="279"/>
  <c r="R83" i="279" s="1"/>
  <c r="S37" i="279"/>
  <c r="S83" i="279" s="1"/>
  <c r="T37" i="279"/>
  <c r="U37" i="279"/>
  <c r="V37" i="279"/>
  <c r="W37" i="279"/>
  <c r="X37" i="279"/>
  <c r="Y37" i="279"/>
  <c r="Z37" i="279"/>
  <c r="AA37" i="279"/>
  <c r="AB37" i="279"/>
  <c r="AC37" i="279"/>
  <c r="AD37" i="279"/>
  <c r="AE37" i="279"/>
  <c r="AF37" i="279"/>
  <c r="AG37" i="279"/>
  <c r="AH37" i="279"/>
  <c r="AI37" i="279"/>
  <c r="AJ37" i="279"/>
  <c r="AK37" i="279"/>
  <c r="AL37" i="279"/>
  <c r="AM37" i="279"/>
  <c r="AN37" i="279"/>
  <c r="AO37" i="279"/>
  <c r="AQ37" i="279"/>
  <c r="AR37" i="279"/>
  <c r="AS37" i="279"/>
  <c r="AT37" i="279"/>
  <c r="AU37" i="279"/>
  <c r="AV37" i="279"/>
  <c r="AW37" i="279"/>
  <c r="AX37" i="279"/>
  <c r="AY37" i="279"/>
  <c r="AZ37" i="279"/>
  <c r="BA37" i="279"/>
  <c r="BB37" i="279"/>
  <c r="BC37" i="279"/>
  <c r="BD37" i="279"/>
  <c r="BE37" i="279"/>
  <c r="BF37" i="279"/>
  <c r="BG37" i="279"/>
  <c r="BH37" i="279"/>
  <c r="BI37" i="279"/>
  <c r="BJ37" i="279"/>
  <c r="BK37" i="279"/>
  <c r="BL37" i="279"/>
  <c r="BM37" i="279"/>
  <c r="BN37" i="279"/>
  <c r="BO37" i="279"/>
  <c r="BP37" i="279"/>
  <c r="BQ37" i="279"/>
  <c r="BR37" i="279"/>
  <c r="BS37" i="279"/>
  <c r="BT37" i="279"/>
  <c r="BU37" i="279"/>
  <c r="BV37" i="279"/>
  <c r="BW37" i="279"/>
  <c r="BX37" i="279"/>
  <c r="BY37" i="279"/>
  <c r="BZ37" i="279"/>
  <c r="CA37" i="279"/>
  <c r="CC37" i="279"/>
  <c r="CD37" i="279"/>
  <c r="CE37" i="279"/>
  <c r="CF37" i="279"/>
  <c r="CG37" i="279"/>
  <c r="CH37" i="279"/>
  <c r="CI37" i="279"/>
  <c r="CJ37" i="279"/>
  <c r="CK37" i="279"/>
  <c r="CL37" i="279"/>
  <c r="CM37" i="279"/>
  <c r="CN37" i="279"/>
  <c r="CO37" i="279"/>
  <c r="CP37" i="279"/>
  <c r="CQ37" i="279"/>
  <c r="CR37" i="279"/>
  <c r="CS37" i="279"/>
  <c r="CT37" i="279"/>
  <c r="CU37" i="279"/>
  <c r="CV37" i="279"/>
  <c r="CW37" i="279"/>
  <c r="CX37" i="279"/>
  <c r="CY37" i="279"/>
  <c r="CZ37" i="279"/>
  <c r="DA37" i="279"/>
  <c r="DB37" i="279"/>
  <c r="DC37" i="279"/>
  <c r="DD37" i="279"/>
  <c r="DE37" i="279"/>
  <c r="DF37" i="279"/>
  <c r="DG37" i="279"/>
  <c r="DH37" i="279"/>
  <c r="DI37" i="279"/>
  <c r="DJ37" i="279"/>
  <c r="DK37" i="279"/>
  <c r="DL37" i="279"/>
  <c r="DM37" i="279"/>
  <c r="B60" i="279"/>
  <c r="E60" i="279"/>
  <c r="F60" i="279"/>
  <c r="G60" i="279"/>
  <c r="H60" i="279"/>
  <c r="I60" i="279"/>
  <c r="J60" i="279"/>
  <c r="J83" i="279" s="1"/>
  <c r="K60" i="279"/>
  <c r="L60" i="279"/>
  <c r="M60" i="279"/>
  <c r="N60" i="279"/>
  <c r="O60" i="279"/>
  <c r="P60" i="279"/>
  <c r="Q60" i="279"/>
  <c r="R60" i="279"/>
  <c r="S60" i="279"/>
  <c r="T60" i="279"/>
  <c r="U60" i="279"/>
  <c r="V60" i="279"/>
  <c r="W60" i="279"/>
  <c r="X60" i="279"/>
  <c r="Y60" i="279"/>
  <c r="Z60" i="279"/>
  <c r="AA60" i="279"/>
  <c r="AB60" i="279"/>
  <c r="AC60" i="279"/>
  <c r="AD60" i="279"/>
  <c r="AE60" i="279"/>
  <c r="AF60" i="279"/>
  <c r="AG60" i="279"/>
  <c r="AH60" i="279"/>
  <c r="AH83" i="279" s="1"/>
  <c r="AI60" i="279"/>
  <c r="AJ60" i="279"/>
  <c r="AK60" i="279"/>
  <c r="AK61" i="279" s="1"/>
  <c r="AK63" i="279" s="1"/>
  <c r="AL60" i="279"/>
  <c r="AM60" i="279"/>
  <c r="AN60" i="279"/>
  <c r="AO60" i="279"/>
  <c r="AQ60" i="279"/>
  <c r="AR60" i="279"/>
  <c r="AS60" i="279"/>
  <c r="AT60" i="279"/>
  <c r="AU60" i="279"/>
  <c r="AU83" i="279" s="1"/>
  <c r="AV60" i="279"/>
  <c r="AW60" i="279"/>
  <c r="AX60" i="279"/>
  <c r="AY60" i="279"/>
  <c r="AZ60" i="279"/>
  <c r="BA60" i="279"/>
  <c r="BB60" i="279"/>
  <c r="BC60" i="279"/>
  <c r="BD60" i="279"/>
  <c r="BE60" i="279"/>
  <c r="BF60" i="279"/>
  <c r="BG60" i="279"/>
  <c r="BG83" i="279" s="1"/>
  <c r="BH60" i="279"/>
  <c r="BI60" i="279"/>
  <c r="BJ60" i="279"/>
  <c r="BK60" i="279"/>
  <c r="BL60" i="279"/>
  <c r="BM60" i="279"/>
  <c r="BN60" i="279"/>
  <c r="BO60" i="279"/>
  <c r="BP60" i="279"/>
  <c r="BQ60" i="279"/>
  <c r="BR60" i="279"/>
  <c r="BS60" i="279"/>
  <c r="BT60" i="279"/>
  <c r="BT83" i="279" s="1"/>
  <c r="BU60" i="279"/>
  <c r="BU61" i="279" s="1"/>
  <c r="BU63" i="279" s="1"/>
  <c r="BV60" i="279"/>
  <c r="BV61" i="279" s="1"/>
  <c r="BV63" i="279" s="1"/>
  <c r="BW60" i="279"/>
  <c r="BX60" i="279"/>
  <c r="BY60" i="279"/>
  <c r="BZ60" i="279"/>
  <c r="CA60" i="279"/>
  <c r="CC60" i="279"/>
  <c r="CD60" i="279"/>
  <c r="CE60" i="279"/>
  <c r="CF60" i="279"/>
  <c r="CG60" i="279"/>
  <c r="CH60" i="279"/>
  <c r="CI60" i="279"/>
  <c r="CJ60" i="279"/>
  <c r="CK60" i="279"/>
  <c r="CL60" i="279"/>
  <c r="CM60" i="279"/>
  <c r="CN60" i="279"/>
  <c r="CO60" i="279"/>
  <c r="CP60" i="279"/>
  <c r="CQ60" i="279"/>
  <c r="CR60" i="279"/>
  <c r="CS60" i="279"/>
  <c r="CT60" i="279"/>
  <c r="CU60" i="279"/>
  <c r="CV60" i="279"/>
  <c r="CW60" i="279"/>
  <c r="CX60" i="279"/>
  <c r="CY60" i="279"/>
  <c r="CZ60" i="279"/>
  <c r="DA60" i="279"/>
  <c r="DB60" i="279"/>
  <c r="DC60" i="279"/>
  <c r="DD60" i="279"/>
  <c r="DE60" i="279"/>
  <c r="DF60" i="279"/>
  <c r="DG60" i="279"/>
  <c r="DH60" i="279"/>
  <c r="DI60" i="279"/>
  <c r="DJ60" i="279"/>
  <c r="DK60" i="279"/>
  <c r="DL60" i="279"/>
  <c r="DM60" i="279"/>
  <c r="B61" i="279"/>
  <c r="AI61" i="279"/>
  <c r="AI63" i="279" s="1"/>
  <c r="AJ61" i="279"/>
  <c r="AJ63" i="279" s="1"/>
  <c r="AL61" i="279"/>
  <c r="AL63" i="279" s="1"/>
  <c r="BW61" i="279"/>
  <c r="BW63" i="279" s="1"/>
  <c r="BX61" i="279"/>
  <c r="BX63" i="279" s="1"/>
  <c r="DI61" i="279"/>
  <c r="DI63" i="279" s="1"/>
  <c r="DJ61" i="279"/>
  <c r="DJ63" i="279" s="1"/>
  <c r="DK61" i="279"/>
  <c r="DK63" i="279" s="1"/>
  <c r="DL61" i="279"/>
  <c r="DL63" i="279" s="1"/>
  <c r="B63" i="279"/>
  <c r="F63" i="279"/>
  <c r="H63" i="279"/>
  <c r="J63" i="279"/>
  <c r="L63" i="279"/>
  <c r="N63" i="279"/>
  <c r="P63" i="279"/>
  <c r="S63" i="279"/>
  <c r="U63" i="279"/>
  <c r="W63" i="279"/>
  <c r="X63" i="279"/>
  <c r="Z63" i="279"/>
  <c r="AA63" i="279"/>
  <c r="AB63" i="279"/>
  <c r="AC63" i="279"/>
  <c r="AE63" i="279"/>
  <c r="AF63" i="279"/>
  <c r="AG63" i="279"/>
  <c r="AH63" i="279"/>
  <c r="AR63" i="279"/>
  <c r="AT63" i="279"/>
  <c r="AV63" i="279"/>
  <c r="AX63" i="279"/>
  <c r="AZ63" i="279"/>
  <c r="BB63" i="279"/>
  <c r="BE63" i="279"/>
  <c r="BG63" i="279"/>
  <c r="BH63" i="279"/>
  <c r="BL63" i="279"/>
  <c r="BM63" i="279"/>
  <c r="BN63" i="279"/>
  <c r="BO63" i="279"/>
  <c r="BQ63" i="279"/>
  <c r="BR63" i="279"/>
  <c r="BS63" i="279"/>
  <c r="BT63" i="279"/>
  <c r="CD63" i="279"/>
  <c r="CE63" i="279"/>
  <c r="CF63" i="279"/>
  <c r="CG63" i="279"/>
  <c r="CH63" i="279"/>
  <c r="CI63" i="279"/>
  <c r="CJ63" i="279"/>
  <c r="CK63" i="279"/>
  <c r="CL63" i="279"/>
  <c r="CM63" i="279"/>
  <c r="CN63" i="279"/>
  <c r="CO63" i="279"/>
  <c r="CP63" i="279"/>
  <c r="CQ63" i="279"/>
  <c r="CR63" i="279"/>
  <c r="CS63" i="279"/>
  <c r="CU63" i="279"/>
  <c r="CV63" i="279"/>
  <c r="CX63" i="279"/>
  <c r="CY63" i="279"/>
  <c r="CZ63" i="279"/>
  <c r="DA63" i="279"/>
  <c r="DC63" i="279"/>
  <c r="DD63" i="279"/>
  <c r="DE63" i="279"/>
  <c r="DF63" i="279"/>
  <c r="B64" i="279"/>
  <c r="B70" i="279"/>
  <c r="B72" i="279" s="1"/>
  <c r="E70" i="279"/>
  <c r="F70" i="279"/>
  <c r="G70" i="279"/>
  <c r="H70" i="279"/>
  <c r="I70" i="279"/>
  <c r="J70" i="279"/>
  <c r="K70" i="279"/>
  <c r="L70" i="279"/>
  <c r="M70" i="279"/>
  <c r="N70" i="279"/>
  <c r="N83" i="279" s="1"/>
  <c r="O70" i="279"/>
  <c r="P70" i="279"/>
  <c r="Q70" i="279"/>
  <c r="R70" i="279"/>
  <c r="S70" i="279"/>
  <c r="T70" i="279"/>
  <c r="U70" i="279"/>
  <c r="W70" i="279"/>
  <c r="X70" i="279"/>
  <c r="Y70" i="279"/>
  <c r="Z70" i="279"/>
  <c r="AA70" i="279"/>
  <c r="AB70" i="279"/>
  <c r="AC70" i="279"/>
  <c r="AD70" i="279"/>
  <c r="AE70" i="279"/>
  <c r="AF70" i="279"/>
  <c r="AG70" i="279"/>
  <c r="AH70" i="279"/>
  <c r="AI70" i="279"/>
  <c r="AJ70" i="279"/>
  <c r="AK70" i="279"/>
  <c r="AL70" i="279"/>
  <c r="AM70" i="279"/>
  <c r="AN70" i="279"/>
  <c r="AO70" i="279"/>
  <c r="AQ70" i="279"/>
  <c r="AR70" i="279"/>
  <c r="AS70" i="279"/>
  <c r="AT70" i="279"/>
  <c r="AU70" i="279"/>
  <c r="AV70" i="279"/>
  <c r="AW70" i="279"/>
  <c r="AX70" i="279"/>
  <c r="AY70" i="279"/>
  <c r="AZ70" i="279"/>
  <c r="BA70" i="279"/>
  <c r="BB70" i="279"/>
  <c r="BC70" i="279"/>
  <c r="BD70" i="279"/>
  <c r="BE70" i="279"/>
  <c r="BF70" i="279"/>
  <c r="BG70" i="279"/>
  <c r="BH70" i="279"/>
  <c r="BI70" i="279"/>
  <c r="BJ70" i="279"/>
  <c r="BK70" i="279"/>
  <c r="BL70" i="279"/>
  <c r="BM70" i="279"/>
  <c r="BN70" i="279"/>
  <c r="BO70" i="279"/>
  <c r="BP70" i="279"/>
  <c r="BQ70" i="279"/>
  <c r="BR70" i="279"/>
  <c r="BS70" i="279"/>
  <c r="BT70" i="279"/>
  <c r="BU70" i="279"/>
  <c r="BV70" i="279"/>
  <c r="BW70" i="279"/>
  <c r="BX70" i="279"/>
  <c r="BY70" i="279"/>
  <c r="BZ70" i="279"/>
  <c r="CA70" i="279"/>
  <c r="CC70" i="279"/>
  <c r="CD70" i="279"/>
  <c r="CE70" i="279"/>
  <c r="CF70" i="279"/>
  <c r="CG70" i="279"/>
  <c r="CH70" i="279"/>
  <c r="CI70" i="279"/>
  <c r="CJ70" i="279"/>
  <c r="CK70" i="279"/>
  <c r="CL70" i="279"/>
  <c r="CM70" i="279"/>
  <c r="CN70" i="279"/>
  <c r="CO70" i="279"/>
  <c r="CP70" i="279"/>
  <c r="CQ70" i="279"/>
  <c r="CR70" i="279"/>
  <c r="CS70" i="279"/>
  <c r="CU70" i="279"/>
  <c r="CV70" i="279"/>
  <c r="CW70" i="279"/>
  <c r="CX70" i="279"/>
  <c r="CY70" i="279"/>
  <c r="CZ70" i="279"/>
  <c r="CZ83" i="279" s="1"/>
  <c r="DA70" i="279"/>
  <c r="DA83" i="279" s="1"/>
  <c r="DB70" i="279"/>
  <c r="DC70" i="279"/>
  <c r="DD70" i="279"/>
  <c r="DE70" i="279"/>
  <c r="DF70" i="279"/>
  <c r="DG70" i="279"/>
  <c r="DH70" i="279"/>
  <c r="DI70" i="279"/>
  <c r="DJ70" i="279"/>
  <c r="DK70" i="279"/>
  <c r="DL70" i="279"/>
  <c r="DM70" i="279"/>
  <c r="B71" i="279"/>
  <c r="B80" i="279"/>
  <c r="E80" i="279"/>
  <c r="F80" i="279"/>
  <c r="G80" i="279"/>
  <c r="H80" i="279"/>
  <c r="I80" i="279"/>
  <c r="J80" i="279"/>
  <c r="K80" i="279"/>
  <c r="L80" i="279"/>
  <c r="L83" i="279" s="1"/>
  <c r="M80" i="279"/>
  <c r="N80" i="279"/>
  <c r="O80" i="279"/>
  <c r="P80" i="279"/>
  <c r="Q80" i="279"/>
  <c r="R80" i="279"/>
  <c r="S80" i="279"/>
  <c r="T80" i="279"/>
  <c r="U80" i="279"/>
  <c r="W80" i="279"/>
  <c r="X80" i="279"/>
  <c r="Y80" i="279"/>
  <c r="Z80" i="279"/>
  <c r="AA80" i="279"/>
  <c r="AB80" i="279"/>
  <c r="AC80" i="279"/>
  <c r="AD80" i="279"/>
  <c r="AE80" i="279"/>
  <c r="AF80" i="279"/>
  <c r="AG80" i="279"/>
  <c r="AH80" i="279"/>
  <c r="AI80" i="279"/>
  <c r="AJ80" i="279"/>
  <c r="AK80" i="279"/>
  <c r="AK83" i="279" s="1"/>
  <c r="AL80" i="279"/>
  <c r="AM80" i="279"/>
  <c r="AN80" i="279"/>
  <c r="AO80" i="279"/>
  <c r="AQ80" i="279"/>
  <c r="AR80" i="279"/>
  <c r="AS80" i="279"/>
  <c r="AT80" i="279"/>
  <c r="AU80" i="279"/>
  <c r="AV80" i="279"/>
  <c r="AW80" i="279"/>
  <c r="AX80" i="279"/>
  <c r="AX83" i="279" s="1"/>
  <c r="AY80" i="279"/>
  <c r="AZ80" i="279"/>
  <c r="BA80" i="279"/>
  <c r="BB80" i="279"/>
  <c r="BC80" i="279"/>
  <c r="BE80" i="279"/>
  <c r="BF80" i="279"/>
  <c r="BG80" i="279"/>
  <c r="BH80" i="279"/>
  <c r="BI80" i="279"/>
  <c r="BJ80" i="279"/>
  <c r="BK80" i="279"/>
  <c r="BL80" i="279"/>
  <c r="BL83" i="279" s="1"/>
  <c r="BM80" i="279"/>
  <c r="BN80" i="279"/>
  <c r="BO80" i="279"/>
  <c r="BP80" i="279"/>
  <c r="BQ80" i="279"/>
  <c r="BR80" i="279"/>
  <c r="BS80" i="279"/>
  <c r="BT80" i="279"/>
  <c r="BU80" i="279"/>
  <c r="BV80" i="279"/>
  <c r="BW80" i="279"/>
  <c r="BW83" i="279" s="1"/>
  <c r="BX80" i="279"/>
  <c r="BX83" i="279" s="1"/>
  <c r="BY80" i="279"/>
  <c r="BZ80" i="279"/>
  <c r="CA80" i="279"/>
  <c r="CC80" i="279"/>
  <c r="CD80" i="279"/>
  <c r="CE80" i="279"/>
  <c r="CF80" i="279"/>
  <c r="CG80" i="279"/>
  <c r="CH80" i="279"/>
  <c r="CI80" i="279"/>
  <c r="CJ80" i="279"/>
  <c r="CK80" i="279"/>
  <c r="CL80" i="279"/>
  <c r="CM80" i="279"/>
  <c r="CN80" i="279"/>
  <c r="CO80" i="279"/>
  <c r="CP80" i="279"/>
  <c r="CQ80" i="279"/>
  <c r="CR80" i="279"/>
  <c r="CS80" i="279"/>
  <c r="CU80" i="279"/>
  <c r="CV80" i="279"/>
  <c r="CW80" i="279"/>
  <c r="CX80" i="279"/>
  <c r="CY80" i="279"/>
  <c r="CZ80" i="279"/>
  <c r="DA80" i="279"/>
  <c r="DB80" i="279"/>
  <c r="DC80" i="279"/>
  <c r="DD80" i="279"/>
  <c r="DE80" i="279"/>
  <c r="DF80" i="279"/>
  <c r="DG80" i="279"/>
  <c r="DH80" i="279"/>
  <c r="DI80" i="279"/>
  <c r="DJ80" i="279"/>
  <c r="DK80" i="279"/>
  <c r="DL80" i="279"/>
  <c r="DM80" i="279"/>
  <c r="B83" i="279"/>
  <c r="H83" i="279"/>
  <c r="I83" i="279"/>
  <c r="K83" i="279"/>
  <c r="T83" i="279"/>
  <c r="U83" i="279"/>
  <c r="W83" i="279"/>
  <c r="X83" i="279"/>
  <c r="AG83" i="279"/>
  <c r="AI83" i="279"/>
  <c r="AJ83" i="279"/>
  <c r="AT83" i="279"/>
  <c r="AV83" i="279"/>
  <c r="AW83" i="279"/>
  <c r="BI83" i="279"/>
  <c r="BJ83" i="279"/>
  <c r="BK83" i="279"/>
  <c r="BU83" i="279"/>
  <c r="BV83" i="279"/>
  <c r="DC83" i="279"/>
  <c r="DL83" i="279"/>
  <c r="B87" i="279"/>
  <c r="B93" i="279" s="1"/>
  <c r="E87" i="279"/>
  <c r="F87" i="279"/>
  <c r="G87" i="279"/>
  <c r="H87" i="279"/>
  <c r="I87" i="279"/>
  <c r="J87" i="279"/>
  <c r="K87" i="279"/>
  <c r="L87" i="279"/>
  <c r="M87" i="279"/>
  <c r="N87" i="279"/>
  <c r="O87" i="279"/>
  <c r="P87" i="279"/>
  <c r="Q87" i="279"/>
  <c r="R87" i="279"/>
  <c r="S87" i="279"/>
  <c r="T87" i="279"/>
  <c r="U87" i="279"/>
  <c r="W87" i="279"/>
  <c r="X87" i="279"/>
  <c r="Y87" i="279"/>
  <c r="Z87" i="279"/>
  <c r="AA87" i="279"/>
  <c r="AB87" i="279"/>
  <c r="AC87" i="279"/>
  <c r="AD87" i="279"/>
  <c r="AE87" i="279"/>
  <c r="AF87" i="279"/>
  <c r="AG87" i="279"/>
  <c r="AH87" i="279"/>
  <c r="AI87" i="279"/>
  <c r="AJ87" i="279"/>
  <c r="AK87" i="279"/>
  <c r="AL87" i="279"/>
  <c r="AM87" i="279"/>
  <c r="AN87" i="279"/>
  <c r="AO87" i="279"/>
  <c r="AQ87" i="279"/>
  <c r="AR87" i="279"/>
  <c r="AS87" i="279"/>
  <c r="AT87" i="279"/>
  <c r="AU87" i="279"/>
  <c r="AV87" i="279"/>
  <c r="AW87" i="279"/>
  <c r="AX87" i="279"/>
  <c r="AY87" i="279"/>
  <c r="AZ87" i="279"/>
  <c r="BA87" i="279"/>
  <c r="BB87" i="279"/>
  <c r="BC87" i="279"/>
  <c r="BE87" i="279"/>
  <c r="BF87" i="279"/>
  <c r="BG87" i="279"/>
  <c r="BI87" i="279"/>
  <c r="BJ87" i="279"/>
  <c r="BK87" i="279"/>
  <c r="BL87" i="279"/>
  <c r="BM87" i="279"/>
  <c r="BN87" i="279"/>
  <c r="BO87" i="279"/>
  <c r="BP87" i="279"/>
  <c r="BQ87" i="279"/>
  <c r="BR87" i="279"/>
  <c r="BS87" i="279"/>
  <c r="BT87" i="279"/>
  <c r="BU87" i="279"/>
  <c r="BV87" i="279"/>
  <c r="BW87" i="279"/>
  <c r="BX87" i="279"/>
  <c r="BY87" i="279"/>
  <c r="BZ87" i="279"/>
  <c r="CA87" i="279"/>
  <c r="CC87" i="279"/>
  <c r="CD87" i="279"/>
  <c r="CE87" i="279"/>
  <c r="CF87" i="279"/>
  <c r="CG87" i="279"/>
  <c r="CH87" i="279"/>
  <c r="CI87" i="279"/>
  <c r="CJ87" i="279"/>
  <c r="CK87" i="279"/>
  <c r="CL87" i="279"/>
  <c r="CM87" i="279"/>
  <c r="CN87" i="279"/>
  <c r="CO87" i="279"/>
  <c r="CP87" i="279"/>
  <c r="CQ87" i="279"/>
  <c r="CR87" i="279"/>
  <c r="CS87" i="279"/>
  <c r="CU87" i="279"/>
  <c r="CV87" i="279"/>
  <c r="CW87" i="279"/>
  <c r="CX87" i="279"/>
  <c r="CY87" i="279"/>
  <c r="CZ87" i="279"/>
  <c r="DA87" i="279"/>
  <c r="DB87" i="279"/>
  <c r="DC87" i="279"/>
  <c r="DD87" i="279"/>
  <c r="DE87" i="279"/>
  <c r="DF87" i="279"/>
  <c r="DG87" i="279"/>
  <c r="DH87" i="279"/>
  <c r="DI87" i="279"/>
  <c r="DJ87" i="279"/>
  <c r="DK87" i="279"/>
  <c r="DL87" i="279"/>
  <c r="DM87" i="279"/>
  <c r="F88" i="279"/>
  <c r="G88" i="279"/>
  <c r="H88" i="279"/>
  <c r="I88" i="279"/>
  <c r="J88" i="279"/>
  <c r="K88" i="279"/>
  <c r="L88" i="279"/>
  <c r="M88" i="279"/>
  <c r="N88" i="279"/>
  <c r="O88" i="279"/>
  <c r="P88" i="279"/>
  <c r="Q88" i="279"/>
  <c r="R88" i="279"/>
  <c r="S88" i="279"/>
  <c r="T88" i="279"/>
  <c r="U88" i="279"/>
  <c r="AV88" i="279"/>
  <c r="AW88" i="279"/>
  <c r="AX88" i="279"/>
  <c r="AY88" i="279"/>
  <c r="AZ88" i="279"/>
  <c r="BA88" i="279"/>
  <c r="CE88" i="279"/>
  <c r="CF88" i="279"/>
  <c r="CG88" i="279"/>
  <c r="CH88" i="279"/>
  <c r="CI88" i="279"/>
  <c r="CJ88" i="279"/>
  <c r="CK88" i="279"/>
  <c r="CL88" i="279"/>
  <c r="CM88" i="279"/>
  <c r="CN88" i="279"/>
  <c r="CO88" i="279"/>
  <c r="CP88" i="279"/>
  <c r="CQ88" i="279"/>
  <c r="CR88" i="279"/>
  <c r="CS88" i="279"/>
  <c r="Y93" i="279"/>
  <c r="AD93" i="279"/>
  <c r="AI93" i="279"/>
  <c r="AO93" i="279"/>
  <c r="BK93" i="279"/>
  <c r="BP93" i="279"/>
  <c r="BU93" i="279"/>
  <c r="CA93" i="279"/>
  <c r="CW93" i="279"/>
  <c r="DB93" i="279"/>
  <c r="DG93" i="279"/>
  <c r="DM93" i="279"/>
  <c r="B11" i="278"/>
  <c r="B12" i="278"/>
  <c r="B13" i="278" s="1"/>
  <c r="Y12" i="278"/>
  <c r="AD12" i="278"/>
  <c r="AI12" i="278"/>
  <c r="AO12" i="278"/>
  <c r="BK12" i="278"/>
  <c r="BP12" i="278"/>
  <c r="BU12" i="278"/>
  <c r="CA12" i="278"/>
  <c r="CA15" i="278" s="1"/>
  <c r="CA18" i="278" s="1"/>
  <c r="CA21" i="278" s="1"/>
  <c r="CW12" i="278"/>
  <c r="DB12" i="278"/>
  <c r="DB15" i="278" s="1"/>
  <c r="DG12" i="278"/>
  <c r="DM12" i="278"/>
  <c r="Y13" i="278"/>
  <c r="AD13" i="278"/>
  <c r="AI13" i="278"/>
  <c r="AO13" i="278"/>
  <c r="BK13" i="278"/>
  <c r="BP13" i="278"/>
  <c r="BU13" i="278"/>
  <c r="CA13" i="278"/>
  <c r="CW13" i="278"/>
  <c r="DB13" i="278"/>
  <c r="DG13" i="278"/>
  <c r="DG15" i="278" s="1"/>
  <c r="DM13" i="278"/>
  <c r="Y14" i="278"/>
  <c r="AD14" i="278"/>
  <c r="AD15" i="278" s="1"/>
  <c r="AD18" i="278" s="1"/>
  <c r="AI14" i="278"/>
  <c r="AO14" i="278"/>
  <c r="BK14" i="278"/>
  <c r="BP14" i="278"/>
  <c r="BU14" i="278"/>
  <c r="CA14" i="278"/>
  <c r="CW14" i="278"/>
  <c r="DB14" i="278"/>
  <c r="DG14" i="278"/>
  <c r="DM14" i="278"/>
  <c r="E15" i="278"/>
  <c r="E18" i="278" s="1"/>
  <c r="F15" i="278"/>
  <c r="F18" i="278" s="1"/>
  <c r="F21" i="278" s="1"/>
  <c r="G15" i="278"/>
  <c r="G18" i="278" s="1"/>
  <c r="G21" i="278" s="1"/>
  <c r="X15" i="278"/>
  <c r="X18" i="278" s="1"/>
  <c r="X21" i="278" s="1"/>
  <c r="Y15" i="278"/>
  <c r="Y18" i="278" s="1"/>
  <c r="Z15" i="278"/>
  <c r="AA15" i="278"/>
  <c r="AB15" i="278"/>
  <c r="AC15" i="278"/>
  <c r="AE15" i="278"/>
  <c r="AF15" i="278"/>
  <c r="AG15" i="278"/>
  <c r="AG18" i="278" s="1"/>
  <c r="AH15" i="278"/>
  <c r="AH18" i="278" s="1"/>
  <c r="AH21" i="278" s="1"/>
  <c r="AI15" i="278"/>
  <c r="AI18" i="278" s="1"/>
  <c r="AJ15" i="278"/>
  <c r="AJ18" i="278" s="1"/>
  <c r="AJ21" i="278" s="1"/>
  <c r="AK15" i="278"/>
  <c r="AK18" i="278" s="1"/>
  <c r="AK21" i="278" s="1"/>
  <c r="AL15" i="278"/>
  <c r="AM15" i="278"/>
  <c r="AN15" i="278"/>
  <c r="AQ15" i="278"/>
  <c r="AR15" i="278"/>
  <c r="AS15" i="278"/>
  <c r="AT15" i="278"/>
  <c r="AT18" i="278" s="1"/>
  <c r="AU15" i="278"/>
  <c r="AU18" i="278" s="1"/>
  <c r="AU21" i="278" s="1"/>
  <c r="AV15" i="278"/>
  <c r="AV18" i="278" s="1"/>
  <c r="AV21" i="278" s="1"/>
  <c r="AW15" i="278"/>
  <c r="AW18" i="278" s="1"/>
  <c r="AW21" i="278" s="1"/>
  <c r="AX15" i="278"/>
  <c r="AX18" i="278" s="1"/>
  <c r="AX21" i="278" s="1"/>
  <c r="AY15" i="278"/>
  <c r="BA15" i="278"/>
  <c r="BB15" i="278"/>
  <c r="BC15" i="278"/>
  <c r="BE15" i="278"/>
  <c r="BF15" i="278"/>
  <c r="BG15" i="278"/>
  <c r="BI15" i="278"/>
  <c r="BI18" i="278" s="1"/>
  <c r="BJ15" i="278"/>
  <c r="BJ18" i="278" s="1"/>
  <c r="BJ21" i="278" s="1"/>
  <c r="BK15" i="278"/>
  <c r="BK18" i="278" s="1"/>
  <c r="BK21" i="278" s="1"/>
  <c r="BL15" i="278"/>
  <c r="BL18" i="278" s="1"/>
  <c r="BL21" i="278" s="1"/>
  <c r="BM15" i="278"/>
  <c r="BM18" i="278" s="1"/>
  <c r="BM21" i="278" s="1"/>
  <c r="BN15" i="278"/>
  <c r="BO15" i="278"/>
  <c r="BQ15" i="278"/>
  <c r="BR15" i="278"/>
  <c r="BS15" i="278"/>
  <c r="BT15" i="278"/>
  <c r="BV15" i="278"/>
  <c r="BV18" i="278" s="1"/>
  <c r="BV21" i="278" s="1"/>
  <c r="BW15" i="278"/>
  <c r="BW18" i="278" s="1"/>
  <c r="BW21" i="278" s="1"/>
  <c r="BX15" i="278"/>
  <c r="BX18" i="278" s="1"/>
  <c r="BX21" i="278" s="1"/>
  <c r="BY15" i="278"/>
  <c r="BY18" i="278" s="1"/>
  <c r="BY21" i="278" s="1"/>
  <c r="BZ15" i="278"/>
  <c r="CC15" i="278"/>
  <c r="CD15" i="278"/>
  <c r="CE15" i="278"/>
  <c r="CF15" i="278"/>
  <c r="CG15" i="278"/>
  <c r="CH15" i="278"/>
  <c r="CH18" i="278" s="1"/>
  <c r="CH21" i="278" s="1"/>
  <c r="CI15" i="278"/>
  <c r="CI18" i="278" s="1"/>
  <c r="CI21" i="278" s="1"/>
  <c r="CJ15" i="278"/>
  <c r="CJ18" i="278" s="1"/>
  <c r="CJ21" i="278" s="1"/>
  <c r="CK15" i="278"/>
  <c r="CK18" i="278" s="1"/>
  <c r="CK21" i="278" s="1"/>
  <c r="CM15" i="278"/>
  <c r="CM18" i="278" s="1"/>
  <c r="CM21" i="278" s="1"/>
  <c r="CN15" i="278"/>
  <c r="CO15" i="278"/>
  <c r="CQ15" i="278"/>
  <c r="CR15" i="278"/>
  <c r="CS15" i="278"/>
  <c r="CU15" i="278"/>
  <c r="CV15" i="278"/>
  <c r="CW15" i="278"/>
  <c r="CW18" i="278" s="1"/>
  <c r="CX15" i="278"/>
  <c r="CX18" i="278" s="1"/>
  <c r="CX21" i="278" s="1"/>
  <c r="CY15" i="278"/>
  <c r="CY18" i="278" s="1"/>
  <c r="CY21" i="278" s="1"/>
  <c r="CZ15" i="278"/>
  <c r="CZ18" i="278" s="1"/>
  <c r="CZ21" i="278" s="1"/>
  <c r="DA15" i="278"/>
  <c r="DA18" i="278" s="1"/>
  <c r="DA21" i="278" s="1"/>
  <c r="DC15" i="278"/>
  <c r="DD15" i="278"/>
  <c r="DE15" i="278"/>
  <c r="DF15" i="278"/>
  <c r="DH15" i="278"/>
  <c r="DI15" i="278"/>
  <c r="DI18" i="278" s="1"/>
  <c r="DI21" i="278" s="1"/>
  <c r="DJ15" i="278"/>
  <c r="DJ18" i="278" s="1"/>
  <c r="DJ21" i="278" s="1"/>
  <c r="DK15" i="278"/>
  <c r="DK18" i="278" s="1"/>
  <c r="DK21" i="278" s="1"/>
  <c r="DL15" i="278"/>
  <c r="DL18" i="278" s="1"/>
  <c r="DL21" i="278" s="1"/>
  <c r="DM15" i="278"/>
  <c r="Y16" i="278"/>
  <c r="AD16" i="278"/>
  <c r="AI16" i="278"/>
  <c r="AO16" i="278"/>
  <c r="BK16" i="278"/>
  <c r="BP16" i="278"/>
  <c r="BU16" i="278"/>
  <c r="CA16" i="278"/>
  <c r="CW16" i="278"/>
  <c r="DB16" i="278"/>
  <c r="DB18" i="278" s="1"/>
  <c r="DB21" i="278" s="1"/>
  <c r="DG16" i="278"/>
  <c r="DM16" i="278"/>
  <c r="Y17" i="278"/>
  <c r="AD17" i="278"/>
  <c r="AI17" i="278"/>
  <c r="AO17" i="278"/>
  <c r="BK17" i="278"/>
  <c r="BP17" i="278"/>
  <c r="BU17" i="278"/>
  <c r="CA17" i="278"/>
  <c r="CW17" i="278"/>
  <c r="DB17" i="278"/>
  <c r="DG17" i="278"/>
  <c r="DM17" i="278"/>
  <c r="Z18" i="278"/>
  <c r="Z21" i="278" s="1"/>
  <c r="AA18" i="278"/>
  <c r="AA21" i="278" s="1"/>
  <c r="AB18" i="278"/>
  <c r="AB21" i="278" s="1"/>
  <c r="AC18" i="278"/>
  <c r="AE18" i="278"/>
  <c r="AF18" i="278"/>
  <c r="AL18" i="278"/>
  <c r="AL21" i="278" s="1"/>
  <c r="AM18" i="278"/>
  <c r="AM21" i="278" s="1"/>
  <c r="AN18" i="278"/>
  <c r="AN21" i="278" s="1"/>
  <c r="AQ18" i="278"/>
  <c r="AR18" i="278"/>
  <c r="AS18" i="278"/>
  <c r="AY18" i="278"/>
  <c r="AY21" i="278" s="1"/>
  <c r="BA18" i="278"/>
  <c r="BA21" i="278" s="1"/>
  <c r="BB18" i="278"/>
  <c r="BB21" i="278" s="1"/>
  <c r="BC18" i="278"/>
  <c r="BE18" i="278"/>
  <c r="BF18" i="278"/>
  <c r="BG18" i="278"/>
  <c r="BN18" i="278"/>
  <c r="BN21" i="278" s="1"/>
  <c r="BO18" i="278"/>
  <c r="BO21" i="278" s="1"/>
  <c r="BQ18" i="278"/>
  <c r="BR18" i="278"/>
  <c r="BS18" i="278"/>
  <c r="BT18" i="278"/>
  <c r="BZ18" i="278"/>
  <c r="BZ21" i="278" s="1"/>
  <c r="CC18" i="278"/>
  <c r="CC21" i="278" s="1"/>
  <c r="CD18" i="278"/>
  <c r="CE18" i="278"/>
  <c r="CF18" i="278"/>
  <c r="CG18" i="278"/>
  <c r="CN18" i="278"/>
  <c r="CN21" i="278" s="1"/>
  <c r="CO18" i="278"/>
  <c r="CO21" i="278" s="1"/>
  <c r="CQ18" i="278"/>
  <c r="CQ21" i="278" s="1"/>
  <c r="CR18" i="278"/>
  <c r="CS18" i="278"/>
  <c r="CU18" i="278"/>
  <c r="CV18" i="278"/>
  <c r="DC18" i="278"/>
  <c r="DC21" i="278" s="1"/>
  <c r="DD18" i="278"/>
  <c r="DD21" i="278" s="1"/>
  <c r="DE18" i="278"/>
  <c r="DE21" i="278" s="1"/>
  <c r="DF18" i="278"/>
  <c r="DH18" i="278"/>
  <c r="DM18" i="278"/>
  <c r="Y19" i="278"/>
  <c r="AD19" i="278"/>
  <c r="AI19" i="278"/>
  <c r="AO19" i="278"/>
  <c r="BK19" i="278"/>
  <c r="BP19" i="278"/>
  <c r="BU19" i="278"/>
  <c r="CA19" i="278"/>
  <c r="CW19" i="278"/>
  <c r="DB19" i="278"/>
  <c r="DG19" i="278"/>
  <c r="DM19" i="278"/>
  <c r="Y20" i="278"/>
  <c r="AD20" i="278"/>
  <c r="AI20" i="278"/>
  <c r="AO20" i="278"/>
  <c r="BK20" i="278"/>
  <c r="BP20" i="278"/>
  <c r="BU20" i="278"/>
  <c r="CA20" i="278"/>
  <c r="CW20" i="278"/>
  <c r="DB20" i="278"/>
  <c r="DG20" i="278"/>
  <c r="DM20" i="278"/>
  <c r="E21" i="278"/>
  <c r="AC21" i="278"/>
  <c r="AD21" i="278"/>
  <c r="AE21" i="278"/>
  <c r="AF21" i="278"/>
  <c r="AG21" i="278"/>
  <c r="AQ21" i="278"/>
  <c r="AR21" i="278"/>
  <c r="AS21" i="278"/>
  <c r="AT21" i="278"/>
  <c r="BC21" i="278"/>
  <c r="BE21" i="278"/>
  <c r="BF21" i="278"/>
  <c r="BG21" i="278"/>
  <c r="BI21" i="278"/>
  <c r="BQ21" i="278"/>
  <c r="BR21" i="278"/>
  <c r="BS21" i="278"/>
  <c r="BT21" i="278"/>
  <c r="CD21" i="278"/>
  <c r="CE21" i="278"/>
  <c r="CF21" i="278"/>
  <c r="CG21" i="278"/>
  <c r="CR21" i="278"/>
  <c r="CS21" i="278"/>
  <c r="CU21" i="278"/>
  <c r="CV21" i="278"/>
  <c r="CW21" i="278"/>
  <c r="DF21" i="278"/>
  <c r="DH21" i="278"/>
  <c r="B22" i="278"/>
  <c r="B24" i="278"/>
  <c r="Y26" i="278"/>
  <c r="AD26" i="278"/>
  <c r="AD29" i="278" s="1"/>
  <c r="AI26" i="278"/>
  <c r="AI29" i="278" s="1"/>
  <c r="AO26" i="278"/>
  <c r="BK26" i="278"/>
  <c r="BK29" i="278" s="1"/>
  <c r="BP26" i="278"/>
  <c r="BU26" i="278"/>
  <c r="CA26" i="278"/>
  <c r="CW26" i="278"/>
  <c r="DB26" i="278"/>
  <c r="DG26" i="278"/>
  <c r="DG29" i="278" s="1"/>
  <c r="DM26" i="278"/>
  <c r="Y27" i="278"/>
  <c r="AD27" i="278"/>
  <c r="AI27" i="278"/>
  <c r="AO27" i="278"/>
  <c r="BK27" i="278"/>
  <c r="BP27" i="278"/>
  <c r="BU27" i="278"/>
  <c r="CA27" i="278"/>
  <c r="CA29" i="278" s="1"/>
  <c r="CW27" i="278"/>
  <c r="DB27" i="278"/>
  <c r="DB29" i="278" s="1"/>
  <c r="DG27" i="278"/>
  <c r="DM27" i="278"/>
  <c r="Y28" i="278"/>
  <c r="AD28" i="278"/>
  <c r="AI28" i="278"/>
  <c r="AO28" i="278"/>
  <c r="BK28" i="278"/>
  <c r="BP28" i="278"/>
  <c r="BU28" i="278"/>
  <c r="CA28" i="278"/>
  <c r="CW28" i="278"/>
  <c r="CW29" i="278" s="1"/>
  <c r="DB28" i="278"/>
  <c r="DG28" i="278"/>
  <c r="DM28" i="278"/>
  <c r="E29" i="278"/>
  <c r="F29" i="278"/>
  <c r="G29" i="278"/>
  <c r="X29" i="278"/>
  <c r="Z29" i="278"/>
  <c r="AA29" i="278"/>
  <c r="AB29" i="278"/>
  <c r="AC29" i="278"/>
  <c r="AE29" i="278"/>
  <c r="AE83" i="278" s="1"/>
  <c r="AF29" i="278"/>
  <c r="AF83" i="278" s="1"/>
  <c r="AG29" i="278"/>
  <c r="AH29" i="278"/>
  <c r="AJ29" i="278"/>
  <c r="AK29" i="278"/>
  <c r="AL29" i="278"/>
  <c r="AM29" i="278"/>
  <c r="AN29" i="278"/>
  <c r="AO29" i="278"/>
  <c r="AQ29" i="278"/>
  <c r="AQ61" i="278" s="1"/>
  <c r="AR29" i="278"/>
  <c r="AS29" i="278"/>
  <c r="AS83" i="278" s="1"/>
  <c r="AT29" i="278"/>
  <c r="AU29" i="278"/>
  <c r="AV29" i="278"/>
  <c r="AW29" i="278"/>
  <c r="AX29" i="278"/>
  <c r="AY29" i="278"/>
  <c r="BA29" i="278"/>
  <c r="BB29" i="278"/>
  <c r="BC29" i="278"/>
  <c r="BE29" i="278"/>
  <c r="BF29" i="278"/>
  <c r="BG29" i="278"/>
  <c r="BG83" i="278" s="1"/>
  <c r="BI29" i="278"/>
  <c r="BJ29" i="278"/>
  <c r="BL29" i="278"/>
  <c r="BM29" i="278"/>
  <c r="BN29" i="278"/>
  <c r="BO29" i="278"/>
  <c r="BP29" i="278"/>
  <c r="BQ29" i="278"/>
  <c r="BR29" i="278"/>
  <c r="BS29" i="278"/>
  <c r="BT29" i="278"/>
  <c r="BU29" i="278"/>
  <c r="BU61" i="278" s="1"/>
  <c r="BU63" i="278" s="1"/>
  <c r="BV29" i="278"/>
  <c r="BW29" i="278"/>
  <c r="BX29" i="278"/>
  <c r="BY29" i="278"/>
  <c r="BZ29" i="278"/>
  <c r="CC29" i="278"/>
  <c r="CD29" i="278"/>
  <c r="CE29" i="278"/>
  <c r="CF29" i="278"/>
  <c r="CG29" i="278"/>
  <c r="CH29" i="278"/>
  <c r="CI29" i="278"/>
  <c r="CJ29" i="278"/>
  <c r="CK29" i="278"/>
  <c r="CM29" i="278"/>
  <c r="CN29" i="278"/>
  <c r="CO29" i="278"/>
  <c r="CQ29" i="278"/>
  <c r="CR29" i="278"/>
  <c r="CS29" i="278"/>
  <c r="CU29" i="278"/>
  <c r="CV29" i="278"/>
  <c r="CX29" i="278"/>
  <c r="CY29" i="278"/>
  <c r="CZ29" i="278"/>
  <c r="DA29" i="278"/>
  <c r="DC29" i="278"/>
  <c r="DD29" i="278"/>
  <c r="DE29" i="278"/>
  <c r="DF29" i="278"/>
  <c r="DH29" i="278"/>
  <c r="DI29" i="278"/>
  <c r="DJ29" i="278"/>
  <c r="DK29" i="278"/>
  <c r="DL29" i="278"/>
  <c r="B30" i="278"/>
  <c r="B37" i="278"/>
  <c r="E37" i="278"/>
  <c r="F37" i="278"/>
  <c r="G37" i="278"/>
  <c r="H37" i="278"/>
  <c r="I37" i="278"/>
  <c r="J37" i="278"/>
  <c r="K37" i="278"/>
  <c r="L37" i="278"/>
  <c r="M37" i="278"/>
  <c r="O37" i="278"/>
  <c r="P37" i="278"/>
  <c r="P83" i="278" s="1"/>
  <c r="Q37" i="278"/>
  <c r="R37" i="278"/>
  <c r="S37" i="278"/>
  <c r="T37" i="278"/>
  <c r="U37" i="278"/>
  <c r="V37" i="278"/>
  <c r="W37" i="278"/>
  <c r="X37" i="278"/>
  <c r="Y37" i="278"/>
  <c r="Z37" i="278"/>
  <c r="AA37" i="278"/>
  <c r="AB37" i="278"/>
  <c r="AC37" i="278"/>
  <c r="AD37" i="278"/>
  <c r="AE37" i="278"/>
  <c r="AF37" i="278"/>
  <c r="AG37" i="278"/>
  <c r="AH37" i="278"/>
  <c r="AI37" i="278"/>
  <c r="AJ37" i="278"/>
  <c r="AK37" i="278"/>
  <c r="AL37" i="278"/>
  <c r="AM37" i="278"/>
  <c r="AN37" i="278"/>
  <c r="AO37" i="278"/>
  <c r="AQ37" i="278"/>
  <c r="AR37" i="278"/>
  <c r="AS37" i="278"/>
  <c r="AT37" i="278"/>
  <c r="AU37" i="278"/>
  <c r="AV37" i="278"/>
  <c r="AW37" i="278"/>
  <c r="AX37" i="278"/>
  <c r="AY37" i="278"/>
  <c r="BA37" i="278"/>
  <c r="BB37" i="278"/>
  <c r="BC37" i="278"/>
  <c r="BD37" i="278"/>
  <c r="BE37" i="278"/>
  <c r="BF37" i="278"/>
  <c r="BG37" i="278"/>
  <c r="BH37" i="278"/>
  <c r="BI37" i="278"/>
  <c r="BJ37" i="278"/>
  <c r="BK37" i="278"/>
  <c r="BL37" i="278"/>
  <c r="BM37" i="278"/>
  <c r="BN37" i="278"/>
  <c r="BN83" i="278" s="1"/>
  <c r="BO37" i="278"/>
  <c r="BP37" i="278"/>
  <c r="BQ37" i="278"/>
  <c r="BR37" i="278"/>
  <c r="BS37" i="278"/>
  <c r="BT37" i="278"/>
  <c r="BU37" i="278"/>
  <c r="BV37" i="278"/>
  <c r="BW37" i="278"/>
  <c r="BX37" i="278"/>
  <c r="BY37" i="278"/>
  <c r="BZ37" i="278"/>
  <c r="BZ83" i="278" s="1"/>
  <c r="CA37" i="278"/>
  <c r="CC37" i="278"/>
  <c r="CD37" i="278"/>
  <c r="CE37" i="278"/>
  <c r="CF37" i="278"/>
  <c r="CG37" i="278"/>
  <c r="CH37" i="278"/>
  <c r="CI37" i="278"/>
  <c r="CJ37" i="278"/>
  <c r="CK37" i="278"/>
  <c r="CL37" i="278"/>
  <c r="CM37" i="278"/>
  <c r="CM83" i="278" s="1"/>
  <c r="CN37" i="278"/>
  <c r="CN83" i="278" s="1"/>
  <c r="CO37" i="278"/>
  <c r="CP37" i="278"/>
  <c r="CQ37" i="278"/>
  <c r="CR37" i="278"/>
  <c r="CS37" i="278"/>
  <c r="CT37" i="278"/>
  <c r="CU37" i="278"/>
  <c r="CV37" i="278"/>
  <c r="CW37" i="278"/>
  <c r="CX37" i="278"/>
  <c r="CY37" i="278"/>
  <c r="CY83" i="278" s="1"/>
  <c r="CZ37" i="278"/>
  <c r="CZ83" i="278" s="1"/>
  <c r="DA37" i="278"/>
  <c r="DA83" i="278" s="1"/>
  <c r="DB37" i="278"/>
  <c r="DC37" i="278"/>
  <c r="DD37" i="278"/>
  <c r="DE37" i="278"/>
  <c r="DF37" i="278"/>
  <c r="DG37" i="278"/>
  <c r="DH37" i="278"/>
  <c r="DI37" i="278"/>
  <c r="DJ37" i="278"/>
  <c r="DK37" i="278"/>
  <c r="DK83" i="278" s="1"/>
  <c r="DL37" i="278"/>
  <c r="DL83" i="278" s="1"/>
  <c r="DM37" i="278"/>
  <c r="B38" i="278"/>
  <c r="B39" i="278" s="1"/>
  <c r="B60" i="278"/>
  <c r="B61" i="278" s="1"/>
  <c r="E60" i="278"/>
  <c r="F60" i="278"/>
  <c r="G60" i="278"/>
  <c r="H60" i="278"/>
  <c r="I60" i="278"/>
  <c r="J60" i="278"/>
  <c r="K60" i="278"/>
  <c r="K83" i="278" s="1"/>
  <c r="L60" i="278"/>
  <c r="L83" i="278" s="1"/>
  <c r="M60" i="278"/>
  <c r="M83" i="278" s="1"/>
  <c r="N60" i="278"/>
  <c r="O60" i="278"/>
  <c r="P60" i="278"/>
  <c r="Q60" i="278"/>
  <c r="R60" i="278"/>
  <c r="S60" i="278"/>
  <c r="T60" i="278"/>
  <c r="U60" i="278"/>
  <c r="V60" i="278"/>
  <c r="W60" i="278"/>
  <c r="W83" i="278" s="1"/>
  <c r="X60" i="278"/>
  <c r="X83" i="278" s="1"/>
  <c r="Y60" i="278"/>
  <c r="Z60" i="278"/>
  <c r="Z83" i="278" s="1"/>
  <c r="AA60" i="278"/>
  <c r="AA83" i="278" s="1"/>
  <c r="AB60" i="278"/>
  <c r="AC60" i="278"/>
  <c r="AD60" i="278"/>
  <c r="AE60" i="278"/>
  <c r="AF60" i="278"/>
  <c r="AG60" i="278"/>
  <c r="AH60" i="278"/>
  <c r="AI60" i="278"/>
  <c r="AJ60" i="278"/>
  <c r="AJ83" i="278" s="1"/>
  <c r="AK60" i="278"/>
  <c r="AK83" i="278" s="1"/>
  <c r="AL60" i="278"/>
  <c r="AL83" i="278" s="1"/>
  <c r="AM60" i="278"/>
  <c r="AN60" i="278"/>
  <c r="AO60" i="278"/>
  <c r="AQ60" i="278"/>
  <c r="AR60" i="278"/>
  <c r="AS60" i="278"/>
  <c r="AT60" i="278"/>
  <c r="AU60" i="278"/>
  <c r="AV60" i="278"/>
  <c r="AV83" i="278" s="1"/>
  <c r="AW60" i="278"/>
  <c r="AW83" i="278" s="1"/>
  <c r="AX60" i="278"/>
  <c r="AX83" i="278" s="1"/>
  <c r="AY60" i="278"/>
  <c r="AY83" i="278" s="1"/>
  <c r="AZ60" i="278"/>
  <c r="BA60" i="278"/>
  <c r="BA83" i="278" s="1"/>
  <c r="BB60" i="278"/>
  <c r="BC60" i="278"/>
  <c r="BD60" i="278"/>
  <c r="BE60" i="278"/>
  <c r="BF60" i="278"/>
  <c r="BG60" i="278"/>
  <c r="BH60" i="278"/>
  <c r="BH83" i="278" s="1"/>
  <c r="BI60" i="278"/>
  <c r="BJ60" i="278"/>
  <c r="BJ83" i="278" s="1"/>
  <c r="BK60" i="278"/>
  <c r="BL60" i="278"/>
  <c r="BL83" i="278" s="1"/>
  <c r="BM60" i="278"/>
  <c r="BM83" i="278" s="1"/>
  <c r="BN60" i="278"/>
  <c r="BO60" i="278"/>
  <c r="BP60" i="278"/>
  <c r="BQ60" i="278"/>
  <c r="BR60" i="278"/>
  <c r="BS60" i="278"/>
  <c r="BT60" i="278"/>
  <c r="BT83" i="278" s="1"/>
  <c r="BU60" i="278"/>
  <c r="BU83" i="278" s="1"/>
  <c r="BV60" i="278"/>
  <c r="BV83" i="278" s="1"/>
  <c r="BW60" i="278"/>
  <c r="BX60" i="278"/>
  <c r="BX83" i="278" s="1"/>
  <c r="BY60" i="278"/>
  <c r="BY83" i="278" s="1"/>
  <c r="BZ60" i="278"/>
  <c r="CA60" i="278"/>
  <c r="CC60" i="278"/>
  <c r="CD60" i="278"/>
  <c r="CE60" i="278"/>
  <c r="CF60" i="278"/>
  <c r="CG60" i="278"/>
  <c r="CG83" i="278" s="1"/>
  <c r="CH60" i="278"/>
  <c r="CI60" i="278"/>
  <c r="CI83" i="278" s="1"/>
  <c r="CJ60" i="278"/>
  <c r="CK60" i="278"/>
  <c r="CK83" i="278" s="1"/>
  <c r="CL60" i="278"/>
  <c r="CM60" i="278"/>
  <c r="CN60" i="278"/>
  <c r="CO60" i="278"/>
  <c r="CP60" i="278"/>
  <c r="CQ60" i="278"/>
  <c r="CR60" i="278"/>
  <c r="CS60" i="278"/>
  <c r="CS83" i="278" s="1"/>
  <c r="CT60" i="278"/>
  <c r="CU60" i="278"/>
  <c r="CU83" i="278" s="1"/>
  <c r="CV60" i="278"/>
  <c r="CV83" i="278" s="1"/>
  <c r="CW60" i="278"/>
  <c r="CX60" i="278"/>
  <c r="CY60" i="278"/>
  <c r="CZ60" i="278"/>
  <c r="DA60" i="278"/>
  <c r="DB60" i="278"/>
  <c r="DC60" i="278"/>
  <c r="DD60" i="278"/>
  <c r="DE60" i="278"/>
  <c r="DF60" i="278"/>
  <c r="DG60" i="278"/>
  <c r="DH60" i="278"/>
  <c r="DI60" i="278"/>
  <c r="DI83" i="278" s="1"/>
  <c r="DJ60" i="278"/>
  <c r="DK60" i="278"/>
  <c r="DL60" i="278"/>
  <c r="DM60" i="278"/>
  <c r="AJ61" i="278"/>
  <c r="AJ63" i="278" s="1"/>
  <c r="AK61" i="278"/>
  <c r="AK63" i="278" s="1"/>
  <c r="AL61" i="278"/>
  <c r="BV61" i="278"/>
  <c r="BV63" i="278" s="1"/>
  <c r="BW61" i="278"/>
  <c r="BW63" i="278" s="1"/>
  <c r="BX61" i="278"/>
  <c r="BX63" i="278" s="1"/>
  <c r="BY61" i="278"/>
  <c r="BY63" i="278" s="1"/>
  <c r="DJ61" i="278"/>
  <c r="DJ63" i="278" s="1"/>
  <c r="B63" i="278"/>
  <c r="F63" i="278"/>
  <c r="G63" i="278"/>
  <c r="H63" i="278"/>
  <c r="I63" i="278"/>
  <c r="J63" i="278"/>
  <c r="K63" i="278"/>
  <c r="L63" i="278"/>
  <c r="M63" i="278"/>
  <c r="O63" i="278"/>
  <c r="P63" i="278"/>
  <c r="Q63" i="278"/>
  <c r="R63" i="278"/>
  <c r="S63" i="278"/>
  <c r="T63" i="278"/>
  <c r="U63" i="278"/>
  <c r="W63" i="278"/>
  <c r="X63" i="278"/>
  <c r="Z63" i="278"/>
  <c r="AA63" i="278"/>
  <c r="AB63" i="278"/>
  <c r="AC63" i="278"/>
  <c r="AE63" i="278"/>
  <c r="AF63" i="278"/>
  <c r="AG63" i="278"/>
  <c r="AH63" i="278"/>
  <c r="AL63" i="278"/>
  <c r="AQ63" i="278"/>
  <c r="AR63" i="278"/>
  <c r="AS63" i="278"/>
  <c r="AT63" i="278"/>
  <c r="AU63" i="278"/>
  <c r="AV63" i="278"/>
  <c r="AW63" i="278"/>
  <c r="AX63" i="278"/>
  <c r="AY63" i="278"/>
  <c r="BA63" i="278"/>
  <c r="BB63" i="278"/>
  <c r="BC63" i="278"/>
  <c r="BE63" i="278"/>
  <c r="BF63" i="278"/>
  <c r="BG63" i="278"/>
  <c r="BH63" i="278"/>
  <c r="BI63" i="278"/>
  <c r="BJ63" i="278"/>
  <c r="BL63" i="278"/>
  <c r="BM63" i="278"/>
  <c r="BN63" i="278"/>
  <c r="BO63" i="278"/>
  <c r="BQ63" i="278"/>
  <c r="BR63" i="278"/>
  <c r="BS63" i="278"/>
  <c r="BT63" i="278"/>
  <c r="CD63" i="278"/>
  <c r="CE63" i="278"/>
  <c r="CF63" i="278"/>
  <c r="CG63" i="278"/>
  <c r="CH63" i="278"/>
  <c r="CI63" i="278"/>
  <c r="CJ63" i="278"/>
  <c r="CK63" i="278"/>
  <c r="CM63" i="278"/>
  <c r="CN63" i="278"/>
  <c r="CO63" i="278"/>
  <c r="CQ63" i="278"/>
  <c r="CR63" i="278"/>
  <c r="CS63" i="278"/>
  <c r="CU63" i="278"/>
  <c r="CV63" i="278"/>
  <c r="CX63" i="278"/>
  <c r="CY63" i="278"/>
  <c r="CZ63" i="278"/>
  <c r="DA63" i="278"/>
  <c r="DC63" i="278"/>
  <c r="DD63" i="278"/>
  <c r="DE63" i="278"/>
  <c r="DF63" i="278"/>
  <c r="B64" i="278"/>
  <c r="B70" i="278"/>
  <c r="E70" i="278"/>
  <c r="F70" i="278"/>
  <c r="G70" i="278"/>
  <c r="H70" i="278"/>
  <c r="I70" i="278"/>
  <c r="J70" i="278"/>
  <c r="K70" i="278"/>
  <c r="L70" i="278"/>
  <c r="M70" i="278"/>
  <c r="O70" i="278"/>
  <c r="P70" i="278"/>
  <c r="Q70" i="278"/>
  <c r="Q83" i="278" s="1"/>
  <c r="R70" i="278"/>
  <c r="S70" i="278"/>
  <c r="T70" i="278"/>
  <c r="U70" i="278"/>
  <c r="W70" i="278"/>
  <c r="X70" i="278"/>
  <c r="Y70" i="278"/>
  <c r="Z70" i="278"/>
  <c r="AA70" i="278"/>
  <c r="AB70" i="278"/>
  <c r="AC70" i="278"/>
  <c r="AD70" i="278"/>
  <c r="AE70" i="278"/>
  <c r="AF70" i="278"/>
  <c r="AG70" i="278"/>
  <c r="AH70" i="278"/>
  <c r="AI70" i="278"/>
  <c r="AJ70" i="278"/>
  <c r="AK70" i="278"/>
  <c r="AL70" i="278"/>
  <c r="AM70" i="278"/>
  <c r="AN70" i="278"/>
  <c r="AO70" i="278"/>
  <c r="AQ70" i="278"/>
  <c r="AQ83" i="278" s="1"/>
  <c r="AR70" i="278"/>
  <c r="AR83" i="278" s="1"/>
  <c r="AS70" i="278"/>
  <c r="AT70" i="278"/>
  <c r="AU70" i="278"/>
  <c r="AV70" i="278"/>
  <c r="AW70" i="278"/>
  <c r="AX70" i="278"/>
  <c r="AY70" i="278"/>
  <c r="BA70" i="278"/>
  <c r="BB70" i="278"/>
  <c r="BC70" i="278"/>
  <c r="BE70" i="278"/>
  <c r="BF70" i="278"/>
  <c r="BG70" i="278"/>
  <c r="BH70" i="278"/>
  <c r="BI70" i="278"/>
  <c r="BJ70" i="278"/>
  <c r="BK70" i="278"/>
  <c r="BL70" i="278"/>
  <c r="BM70" i="278"/>
  <c r="BN70" i="278"/>
  <c r="BO70" i="278"/>
  <c r="BP70" i="278"/>
  <c r="BQ70" i="278"/>
  <c r="BQ83" i="278" s="1"/>
  <c r="BR70" i="278"/>
  <c r="BS70" i="278"/>
  <c r="BT70" i="278"/>
  <c r="BU70" i="278"/>
  <c r="BV70" i="278"/>
  <c r="BW70" i="278"/>
  <c r="BX70" i="278"/>
  <c r="BY70" i="278"/>
  <c r="BZ70" i="278"/>
  <c r="CA70" i="278"/>
  <c r="CC70" i="278"/>
  <c r="CD70" i="278"/>
  <c r="CE70" i="278"/>
  <c r="CF70" i="278"/>
  <c r="CG70" i="278"/>
  <c r="CH70" i="278"/>
  <c r="CI70" i="278"/>
  <c r="CJ70" i="278"/>
  <c r="CK70" i="278"/>
  <c r="CM70" i="278"/>
  <c r="CN70" i="278"/>
  <c r="CO70" i="278"/>
  <c r="CP70" i="278"/>
  <c r="CQ70" i="278"/>
  <c r="CQ83" i="278" s="1"/>
  <c r="CR70" i="278"/>
  <c r="CS70" i="278"/>
  <c r="CU70" i="278"/>
  <c r="CV70" i="278"/>
  <c r="CW70" i="278"/>
  <c r="CX70" i="278"/>
  <c r="CY70" i="278"/>
  <c r="CZ70" i="278"/>
  <c r="DA70" i="278"/>
  <c r="DB70" i="278"/>
  <c r="DC70" i="278"/>
  <c r="DD70" i="278"/>
  <c r="DE70" i="278"/>
  <c r="DF70" i="278"/>
  <c r="DG70" i="278"/>
  <c r="DH70" i="278"/>
  <c r="DI70" i="278"/>
  <c r="DJ70" i="278"/>
  <c r="DK70" i="278"/>
  <c r="DL70" i="278"/>
  <c r="DM70" i="278"/>
  <c r="B71" i="278"/>
  <c r="B72" i="278" s="1"/>
  <c r="B80" i="278"/>
  <c r="E80" i="278"/>
  <c r="F80" i="278"/>
  <c r="G80" i="278"/>
  <c r="H80" i="278"/>
  <c r="I80" i="278"/>
  <c r="J80" i="278"/>
  <c r="K80" i="278"/>
  <c r="L80" i="278"/>
  <c r="M80" i="278"/>
  <c r="O80" i="278"/>
  <c r="P80" i="278"/>
  <c r="Q80" i="278"/>
  <c r="R80" i="278"/>
  <c r="S80" i="278"/>
  <c r="T80" i="278"/>
  <c r="U80" i="278"/>
  <c r="W80" i="278"/>
  <c r="X80" i="278"/>
  <c r="Y80" i="278"/>
  <c r="Z80" i="278"/>
  <c r="AA80" i="278"/>
  <c r="AB80" i="278"/>
  <c r="AC80" i="278"/>
  <c r="AD80" i="278"/>
  <c r="AE80" i="278"/>
  <c r="AF80" i="278"/>
  <c r="AG80" i="278"/>
  <c r="AH80" i="278"/>
  <c r="AI80" i="278"/>
  <c r="AJ80" i="278"/>
  <c r="AK80" i="278"/>
  <c r="AL80" i="278"/>
  <c r="AM80" i="278"/>
  <c r="AN80" i="278"/>
  <c r="AO80" i="278"/>
  <c r="AQ80" i="278"/>
  <c r="AR80" i="278"/>
  <c r="AS80" i="278"/>
  <c r="AT80" i="278"/>
  <c r="AU80" i="278"/>
  <c r="AV80" i="278"/>
  <c r="AW80" i="278"/>
  <c r="AX80" i="278"/>
  <c r="AY80" i="278"/>
  <c r="BA80" i="278"/>
  <c r="BB80" i="278"/>
  <c r="BC80" i="278"/>
  <c r="BE80" i="278"/>
  <c r="BF80" i="278"/>
  <c r="BG80" i="278"/>
  <c r="BH80" i="278"/>
  <c r="BI80" i="278"/>
  <c r="BJ80" i="278"/>
  <c r="BK80" i="278"/>
  <c r="BL80" i="278"/>
  <c r="BM80" i="278"/>
  <c r="BN80" i="278"/>
  <c r="BO80" i="278"/>
  <c r="BP80" i="278"/>
  <c r="BQ80" i="278"/>
  <c r="BR80" i="278"/>
  <c r="BS80" i="278"/>
  <c r="BS83" i="278" s="1"/>
  <c r="BT80" i="278"/>
  <c r="BU80" i="278"/>
  <c r="BV80" i="278"/>
  <c r="BW80" i="278"/>
  <c r="BX80" i="278"/>
  <c r="BY80" i="278"/>
  <c r="BZ80" i="278"/>
  <c r="CA80" i="278"/>
  <c r="CC80" i="278"/>
  <c r="CD80" i="278"/>
  <c r="CE80" i="278"/>
  <c r="CF80" i="278"/>
  <c r="CG80" i="278"/>
  <c r="CH80" i="278"/>
  <c r="CI80" i="278"/>
  <c r="CJ80" i="278"/>
  <c r="CK80" i="278"/>
  <c r="CM80" i="278"/>
  <c r="CN80" i="278"/>
  <c r="CO80" i="278"/>
  <c r="CP80" i="278"/>
  <c r="CQ80" i="278"/>
  <c r="CR80" i="278"/>
  <c r="CS80" i="278"/>
  <c r="CU80" i="278"/>
  <c r="CV80" i="278"/>
  <c r="CW80" i="278"/>
  <c r="CX80" i="278"/>
  <c r="CY80" i="278"/>
  <c r="CZ80" i="278"/>
  <c r="DA80" i="278"/>
  <c r="DB80" i="278"/>
  <c r="DC80" i="278"/>
  <c r="DD80" i="278"/>
  <c r="DE80" i="278"/>
  <c r="DF80" i="278"/>
  <c r="DG80" i="278"/>
  <c r="DH80" i="278"/>
  <c r="DI80" i="278"/>
  <c r="DJ80" i="278"/>
  <c r="DK80" i="278"/>
  <c r="DL80" i="278"/>
  <c r="DM80" i="278"/>
  <c r="B83" i="278"/>
  <c r="E83" i="278"/>
  <c r="F83" i="278"/>
  <c r="G83" i="278"/>
  <c r="H83" i="278"/>
  <c r="I83" i="278"/>
  <c r="J83" i="278"/>
  <c r="R83" i="278"/>
  <c r="S83" i="278"/>
  <c r="T83" i="278"/>
  <c r="U83" i="278"/>
  <c r="AG83" i="278"/>
  <c r="AH83" i="278"/>
  <c r="AT83" i="278"/>
  <c r="AU83" i="278"/>
  <c r="BE83" i="278"/>
  <c r="BF83" i="278"/>
  <c r="BI83" i="278"/>
  <c r="BR83" i="278"/>
  <c r="BW83" i="278"/>
  <c r="CD83" i="278"/>
  <c r="CE83" i="278"/>
  <c r="CF83" i="278"/>
  <c r="CH83" i="278"/>
  <c r="CJ83" i="278"/>
  <c r="CR83" i="278"/>
  <c r="CX83" i="278"/>
  <c r="DD83" i="278"/>
  <c r="DE83" i="278"/>
  <c r="DF83" i="278"/>
  <c r="DH83" i="278"/>
  <c r="DJ83" i="278"/>
  <c r="B87" i="278"/>
  <c r="E87" i="278"/>
  <c r="F87" i="278"/>
  <c r="G87" i="278"/>
  <c r="H87" i="278"/>
  <c r="I87" i="278"/>
  <c r="J87" i="278"/>
  <c r="K87" i="278"/>
  <c r="L87" i="278"/>
  <c r="M87" i="278"/>
  <c r="O87" i="278"/>
  <c r="P87" i="278"/>
  <c r="Q87" i="278"/>
  <c r="R87" i="278"/>
  <c r="S87" i="278"/>
  <c r="T87" i="278"/>
  <c r="U87" i="278"/>
  <c r="W87" i="278"/>
  <c r="X87" i="278"/>
  <c r="Y87" i="278"/>
  <c r="Z87" i="278"/>
  <c r="AA87" i="278"/>
  <c r="AB87" i="278"/>
  <c r="AC87" i="278"/>
  <c r="AD87" i="278"/>
  <c r="AE87" i="278"/>
  <c r="AF87" i="278"/>
  <c r="AG87" i="278"/>
  <c r="AH87" i="278"/>
  <c r="AI87" i="278"/>
  <c r="AJ87" i="278"/>
  <c r="AK87" i="278"/>
  <c r="AL87" i="278"/>
  <c r="AM87" i="278"/>
  <c r="AN87" i="278"/>
  <c r="AO87" i="278"/>
  <c r="AQ87" i="278"/>
  <c r="AR87" i="278"/>
  <c r="AS87" i="278"/>
  <c r="AT87" i="278"/>
  <c r="AU87" i="278"/>
  <c r="AV87" i="278"/>
  <c r="AW87" i="278"/>
  <c r="AX87" i="278"/>
  <c r="AY87" i="278"/>
  <c r="BA87" i="278"/>
  <c r="BB87" i="278"/>
  <c r="BC87" i="278"/>
  <c r="BE87" i="278"/>
  <c r="BF87" i="278"/>
  <c r="BG87" i="278"/>
  <c r="BH87" i="278"/>
  <c r="BI87" i="278"/>
  <c r="BJ87" i="278"/>
  <c r="BK87" i="278"/>
  <c r="BL87" i="278"/>
  <c r="BM87" i="278"/>
  <c r="BN87" i="278"/>
  <c r="BO87" i="278"/>
  <c r="BP87" i="278"/>
  <c r="BQ87" i="278"/>
  <c r="BR87" i="278"/>
  <c r="BS87" i="278"/>
  <c r="BT87" i="278"/>
  <c r="BU87" i="278"/>
  <c r="BV87" i="278"/>
  <c r="BW87" i="278"/>
  <c r="BX87" i="278"/>
  <c r="BY87" i="278"/>
  <c r="BZ87" i="278"/>
  <c r="CA87" i="278"/>
  <c r="CC87" i="278"/>
  <c r="CD87" i="278"/>
  <c r="CE87" i="278"/>
  <c r="CF87" i="278"/>
  <c r="CG87" i="278"/>
  <c r="CH87" i="278"/>
  <c r="CI87" i="278"/>
  <c r="CJ87" i="278"/>
  <c r="CK87" i="278"/>
  <c r="CM87" i="278"/>
  <c r="CN87" i="278"/>
  <c r="CO87" i="278"/>
  <c r="CP87" i="278"/>
  <c r="CQ87" i="278"/>
  <c r="CR87" i="278"/>
  <c r="CS87" i="278"/>
  <c r="CU87" i="278"/>
  <c r="CV87" i="278"/>
  <c r="CW87" i="278"/>
  <c r="CX87" i="278"/>
  <c r="CY87" i="278"/>
  <c r="CZ87" i="278"/>
  <c r="DA87" i="278"/>
  <c r="DB87" i="278"/>
  <c r="DC87" i="278"/>
  <c r="DD87" i="278"/>
  <c r="DE87" i="278"/>
  <c r="DF87" i="278"/>
  <c r="DG87" i="278"/>
  <c r="DH87" i="278"/>
  <c r="DI87" i="278"/>
  <c r="DJ87" i="278"/>
  <c r="DK87" i="278"/>
  <c r="DL87" i="278"/>
  <c r="DM87" i="278"/>
  <c r="B93" i="278"/>
  <c r="Y93" i="278"/>
  <c r="AD93" i="278"/>
  <c r="AI93" i="278"/>
  <c r="AO93" i="278"/>
  <c r="BK93" i="278"/>
  <c r="BP93" i="278"/>
  <c r="BU93" i="278"/>
  <c r="CA93" i="278"/>
  <c r="CW93" i="278"/>
  <c r="DB93" i="278"/>
  <c r="DG93" i="278"/>
  <c r="DM93" i="278"/>
  <c r="DG61" i="278" l="1"/>
  <c r="DG63" i="278" s="1"/>
  <c r="DG83" i="278"/>
  <c r="DG83" i="279"/>
  <c r="DG61" i="279"/>
  <c r="DG63" i="279" s="1"/>
  <c r="AD83" i="278"/>
  <c r="AD61" i="278"/>
  <c r="AD63" i="278" s="1"/>
  <c r="AD83" i="279"/>
  <c r="AD61" i="279"/>
  <c r="AD63" i="279" s="1"/>
  <c r="AI83" i="278"/>
  <c r="BU15" i="278"/>
  <c r="BU18" i="278" s="1"/>
  <c r="BU21" i="278" s="1"/>
  <c r="Y29" i="279"/>
  <c r="BP15" i="278"/>
  <c r="BP18" i="278" s="1"/>
  <c r="BP21" i="278" s="1"/>
  <c r="DM29" i="279"/>
  <c r="DL61" i="278"/>
  <c r="DL63" i="278" s="1"/>
  <c r="DM29" i="278"/>
  <c r="Y21" i="278"/>
  <c r="DI83" i="279"/>
  <c r="BC88" i="279"/>
  <c r="BC83" i="279"/>
  <c r="AQ83" i="279"/>
  <c r="AQ61" i="279"/>
  <c r="AQ63" i="279" s="1"/>
  <c r="AC83" i="279"/>
  <c r="CW61" i="279"/>
  <c r="CW63" i="279" s="1"/>
  <c r="CW83" i="279"/>
  <c r="DB29" i="279"/>
  <c r="DM21" i="279"/>
  <c r="BS83" i="279"/>
  <c r="DK61" i="278"/>
  <c r="DK63" i="278" s="1"/>
  <c r="AC83" i="278"/>
  <c r="CW83" i="278"/>
  <c r="CW61" i="278"/>
  <c r="CW63" i="278" s="1"/>
  <c r="DB61" i="278"/>
  <c r="DB63" i="278" s="1"/>
  <c r="DB83" i="278"/>
  <c r="AO15" i="278"/>
  <c r="AO18" i="278" s="1"/>
  <c r="AO21" i="278" s="1"/>
  <c r="DH83" i="279"/>
  <c r="DH61" i="279"/>
  <c r="DH63" i="279" s="1"/>
  <c r="BB88" i="279"/>
  <c r="BB83" i="279"/>
  <c r="AO83" i="279"/>
  <c r="AO61" i="279"/>
  <c r="AO63" i="279" s="1"/>
  <c r="AB83" i="279"/>
  <c r="AI61" i="278"/>
  <c r="AI63" i="278" s="1"/>
  <c r="DI61" i="278"/>
  <c r="DI63" i="278" s="1"/>
  <c r="BC83" i="278"/>
  <c r="AO61" i="278"/>
  <c r="AO63" i="278" s="1"/>
  <c r="AO83" i="278"/>
  <c r="AB83" i="278"/>
  <c r="CC61" i="279"/>
  <c r="CC63" i="279" s="1"/>
  <c r="CC83" i="279"/>
  <c r="BP83" i="279"/>
  <c r="BP61" i="279"/>
  <c r="BP63" i="279" s="1"/>
  <c r="BA83" i="279"/>
  <c r="AN83" i="279"/>
  <c r="BE88" i="279"/>
  <c r="BE83" i="279"/>
  <c r="BZ61" i="278"/>
  <c r="BZ63" i="278" s="1"/>
  <c r="DH61" i="278"/>
  <c r="DH63" i="278" s="1"/>
  <c r="BB83" i="278"/>
  <c r="AN61" i="278"/>
  <c r="AN63" i="278" s="1"/>
  <c r="AN83" i="278"/>
  <c r="CA61" i="278"/>
  <c r="CA63" i="278" s="1"/>
  <c r="CA83" i="278"/>
  <c r="AI21" i="278"/>
  <c r="AY83" i="279"/>
  <c r="AL83" i="279"/>
  <c r="Z83" i="279"/>
  <c r="DF83" i="279"/>
  <c r="CA61" i="279"/>
  <c r="CA63" i="279" s="1"/>
  <c r="BO83" i="279"/>
  <c r="Y29" i="278"/>
  <c r="BP61" i="278"/>
  <c r="BP63" i="278" s="1"/>
  <c r="BP83" i="278"/>
  <c r="DE83" i="279"/>
  <c r="BF88" i="279"/>
  <c r="BF83" i="279"/>
  <c r="AM61" i="278"/>
  <c r="AM63" i="278" s="1"/>
  <c r="AM83" i="278"/>
  <c r="O83" i="278"/>
  <c r="DC83" i="278"/>
  <c r="CC61" i="278"/>
  <c r="CC63" i="278" s="1"/>
  <c r="CC83" i="278"/>
  <c r="B15" i="278"/>
  <c r="DD83" i="279"/>
  <c r="B14" i="279"/>
  <c r="CP83" i="278"/>
  <c r="DG18" i="278"/>
  <c r="DG21" i="278" s="1"/>
  <c r="M83" i="279"/>
  <c r="DK83" i="279"/>
  <c r="CY83" i="279"/>
  <c r="BZ61" i="279"/>
  <c r="BZ63" i="279" s="1"/>
  <c r="BZ83" i="279"/>
  <c r="BN83" i="279"/>
  <c r="Q83" i="279"/>
  <c r="B13" i="279"/>
  <c r="Y15" i="279"/>
  <c r="Y18" i="279" s="1"/>
  <c r="Y21" i="279" s="1"/>
  <c r="CO83" i="278"/>
  <c r="BK83" i="278"/>
  <c r="BK61" i="278"/>
  <c r="BK63" i="278" s="1"/>
  <c r="DM21" i="278"/>
  <c r="BY61" i="279"/>
  <c r="BY63" i="279" s="1"/>
  <c r="BY83" i="279"/>
  <c r="BM83" i="279"/>
  <c r="P83" i="279"/>
  <c r="B38" i="279"/>
  <c r="B39" i="279"/>
  <c r="E83" i="279"/>
  <c r="AS88" i="279"/>
  <c r="AS83" i="279"/>
  <c r="BO83" i="278"/>
  <c r="E61" i="278"/>
  <c r="E63" i="278" s="1"/>
  <c r="AZ83" i="279"/>
  <c r="AM83" i="279"/>
  <c r="AA83" i="279"/>
  <c r="O83" i="279"/>
  <c r="BU18" i="279"/>
  <c r="BU21" i="279" s="1"/>
  <c r="B14" i="278"/>
  <c r="AN61" i="279"/>
  <c r="AN63" i="279" s="1"/>
  <c r="CA83" i="279"/>
  <c r="AM61" i="279"/>
  <c r="AM63" i="279" s="1"/>
  <c r="Y83" i="278" l="1"/>
  <c r="Y61" i="278"/>
  <c r="Y63" i="278" s="1"/>
  <c r="Y61" i="279"/>
  <c r="Y63" i="279" s="1"/>
  <c r="Y83" i="279"/>
  <c r="DM83" i="278"/>
  <c r="DM61" i="278"/>
  <c r="DM63" i="278" s="1"/>
  <c r="B15" i="279"/>
  <c r="B16" i="279" s="1"/>
  <c r="B16" i="278"/>
  <c r="DB61" i="279"/>
  <c r="DB63" i="279" s="1"/>
  <c r="DB83" i="279"/>
  <c r="DM61" i="279"/>
  <c r="DM63" i="279" s="1"/>
  <c r="DM83" i="279"/>
  <c r="B17" i="279" l="1"/>
  <c r="B18" i="279"/>
  <c r="B17" i="278"/>
  <c r="B18" i="278" l="1"/>
  <c r="B20" i="278" s="1"/>
  <c r="B19" i="278"/>
  <c r="B19" i="279"/>
  <c r="B20" i="279" s="1"/>
  <c r="B21" i="278" l="1"/>
  <c r="B23" i="278" s="1"/>
  <c r="B21" i="279"/>
  <c r="B23" i="279" s="1"/>
  <c r="B25" i="279" l="1"/>
  <c r="B26" i="279" s="1"/>
  <c r="B25" i="278"/>
  <c r="B26" i="278"/>
  <c r="B27" i="278" l="1"/>
  <c r="B28" i="278"/>
  <c r="B27" i="279"/>
  <c r="B29" i="279" s="1"/>
  <c r="B28" i="279"/>
  <c r="B31" i="279" l="1"/>
  <c r="B32" i="279" s="1"/>
  <c r="B29" i="278"/>
  <c r="B31" i="278" s="1"/>
  <c r="B32" i="278" l="1"/>
  <c r="H11" i="277" l="1"/>
  <c r="I11" i="277"/>
  <c r="J11" i="277"/>
  <c r="K11" i="277"/>
  <c r="M11" i="277"/>
  <c r="N11" i="277"/>
  <c r="O11" i="277"/>
  <c r="P11" i="277"/>
  <c r="R11" i="277"/>
  <c r="S11" i="277"/>
  <c r="T11" i="277"/>
  <c r="K12" i="277"/>
  <c r="P12" i="277"/>
  <c r="U12" i="277"/>
  <c r="K13" i="277"/>
  <c r="P13" i="277"/>
  <c r="U13" i="277"/>
  <c r="K14" i="277"/>
  <c r="P14" i="277"/>
  <c r="U14" i="277"/>
  <c r="K15" i="277"/>
  <c r="P15" i="277"/>
  <c r="U15" i="277"/>
  <c r="K16" i="277"/>
  <c r="P16" i="277"/>
  <c r="U16" i="277"/>
  <c r="K17" i="277"/>
  <c r="P17" i="277"/>
  <c r="U17" i="277"/>
  <c r="K18" i="277"/>
  <c r="P18" i="277"/>
  <c r="U18" i="277"/>
  <c r="K19" i="277"/>
  <c r="P19" i="277"/>
  <c r="U19" i="277"/>
  <c r="K20" i="277"/>
  <c r="P20" i="277"/>
  <c r="U20" i="277"/>
  <c r="K21" i="277"/>
  <c r="P21" i="277"/>
  <c r="U21" i="277"/>
  <c r="K22" i="277"/>
  <c r="P22" i="277"/>
  <c r="U22" i="277"/>
  <c r="K23" i="277"/>
  <c r="P23" i="277"/>
  <c r="U23" i="277"/>
  <c r="K24" i="277"/>
  <c r="P24" i="277"/>
  <c r="U24" i="277"/>
  <c r="K25" i="277"/>
  <c r="P25" i="277"/>
  <c r="U25" i="277"/>
  <c r="K26" i="277"/>
  <c r="P26" i="277"/>
  <c r="U26" i="277"/>
  <c r="K27" i="277"/>
  <c r="P27" i="277"/>
  <c r="U27" i="277"/>
  <c r="K28" i="277"/>
  <c r="P28" i="277"/>
  <c r="U28" i="277"/>
  <c r="K29" i="277"/>
  <c r="P29" i="277"/>
  <c r="U29" i="277"/>
  <c r="K30" i="277"/>
  <c r="P30" i="277"/>
  <c r="U30" i="277"/>
  <c r="K31" i="277"/>
  <c r="P31" i="277"/>
  <c r="U31" i="277"/>
  <c r="K32" i="277"/>
  <c r="P32" i="277"/>
  <c r="U32" i="277"/>
  <c r="K33" i="277"/>
  <c r="P33" i="277"/>
  <c r="U33" i="277"/>
  <c r="K34" i="277"/>
  <c r="P34" i="277"/>
  <c r="U34" i="277"/>
  <c r="K35" i="277"/>
  <c r="P35" i="277"/>
  <c r="U35" i="277"/>
  <c r="K36" i="277"/>
  <c r="P36" i="277"/>
  <c r="U36" i="277"/>
  <c r="K37" i="277"/>
  <c r="P37" i="277"/>
  <c r="U37" i="277"/>
  <c r="K38" i="277"/>
  <c r="P38" i="277"/>
  <c r="U38" i="277"/>
  <c r="K39" i="277"/>
  <c r="P39" i="277"/>
  <c r="U39" i="277"/>
  <c r="K40" i="277"/>
  <c r="P40" i="277"/>
  <c r="U40" i="277"/>
  <c r="K41" i="277"/>
  <c r="P41" i="277"/>
  <c r="U41" i="277"/>
  <c r="K42" i="277"/>
  <c r="P42" i="277"/>
  <c r="U42" i="277"/>
  <c r="K43" i="277"/>
  <c r="P43" i="277"/>
  <c r="U43" i="277"/>
  <c r="K44" i="277"/>
  <c r="P44" i="277"/>
  <c r="U44" i="277"/>
  <c r="K45" i="277"/>
  <c r="P45" i="277"/>
  <c r="U45" i="277"/>
  <c r="K46" i="277"/>
  <c r="P46" i="277"/>
  <c r="U46" i="277"/>
  <c r="K47" i="277"/>
  <c r="P47" i="277"/>
  <c r="U47" i="277"/>
  <c r="K48" i="277"/>
  <c r="P48" i="277"/>
  <c r="U48" i="277"/>
  <c r="K49" i="277"/>
  <c r="P49" i="277"/>
  <c r="U49" i="277"/>
  <c r="K50" i="277"/>
  <c r="P50" i="277"/>
  <c r="U50" i="277"/>
  <c r="K51" i="277"/>
  <c r="P51" i="277"/>
  <c r="U51" i="277"/>
  <c r="K52" i="277"/>
  <c r="P52" i="277"/>
  <c r="U52" i="277"/>
  <c r="K53" i="277"/>
  <c r="P53" i="277"/>
  <c r="U53" i="277"/>
  <c r="K54" i="277"/>
  <c r="P54" i="277"/>
  <c r="U54" i="277"/>
  <c r="K55" i="277"/>
  <c r="P55" i="277"/>
  <c r="U55" i="277"/>
  <c r="K56" i="277"/>
  <c r="P56" i="277"/>
  <c r="U56" i="277"/>
  <c r="K57" i="277"/>
  <c r="P57" i="277"/>
  <c r="U57" i="277"/>
  <c r="K58" i="277"/>
  <c r="P58" i="277"/>
  <c r="U58" i="277"/>
  <c r="K59" i="277"/>
  <c r="P59" i="277"/>
  <c r="U59" i="277"/>
  <c r="K60" i="277"/>
  <c r="P60" i="277"/>
  <c r="U60" i="277"/>
  <c r="K61" i="277"/>
  <c r="P61" i="277"/>
  <c r="U61" i="277"/>
  <c r="K62" i="277"/>
  <c r="P62" i="277"/>
  <c r="U62" i="277"/>
  <c r="K63" i="277"/>
  <c r="P63" i="277"/>
  <c r="U63" i="277"/>
  <c r="K64" i="277"/>
  <c r="P64" i="277"/>
  <c r="U64" i="277"/>
  <c r="K65" i="277"/>
  <c r="P65" i="277"/>
  <c r="U65" i="277"/>
  <c r="K66" i="277"/>
  <c r="P66" i="277"/>
  <c r="U66" i="277"/>
  <c r="K67" i="277"/>
  <c r="P67" i="277"/>
  <c r="U67" i="277"/>
  <c r="K68" i="277"/>
  <c r="P68" i="277"/>
  <c r="U68" i="277"/>
  <c r="K69" i="277"/>
  <c r="P69" i="277"/>
  <c r="U69" i="277"/>
  <c r="K70" i="277"/>
  <c r="P70" i="277"/>
  <c r="U70" i="277"/>
  <c r="K71" i="277"/>
  <c r="P71" i="277"/>
  <c r="U71" i="277"/>
  <c r="K72" i="277"/>
  <c r="P72" i="277"/>
  <c r="U72" i="277"/>
  <c r="K73" i="277"/>
  <c r="P73" i="277"/>
  <c r="U73" i="277"/>
  <c r="K74" i="277"/>
  <c r="P74" i="277"/>
  <c r="U74" i="277"/>
  <c r="K75" i="277"/>
  <c r="P75" i="277"/>
  <c r="U75" i="277"/>
  <c r="K76" i="277"/>
  <c r="P76" i="277"/>
  <c r="U76" i="277"/>
  <c r="K77" i="277"/>
  <c r="P77" i="277"/>
  <c r="U77" i="277"/>
  <c r="K78" i="277"/>
  <c r="P78" i="277"/>
  <c r="U78" i="277"/>
  <c r="K79" i="277"/>
  <c r="P79" i="277"/>
  <c r="U79" i="277"/>
  <c r="K80" i="277"/>
  <c r="P80" i="277"/>
  <c r="U80" i="277"/>
  <c r="K81" i="277"/>
  <c r="P81" i="277"/>
  <c r="U81" i="277"/>
  <c r="K82" i="277"/>
  <c r="P82" i="277"/>
  <c r="U82" i="277"/>
  <c r="K83" i="277"/>
  <c r="P83" i="277"/>
  <c r="U83" i="277"/>
  <c r="K84" i="277"/>
  <c r="P84" i="277"/>
  <c r="U84" i="277"/>
  <c r="K85" i="277"/>
  <c r="P85" i="277"/>
  <c r="U85" i="277"/>
  <c r="K86" i="277"/>
  <c r="P86" i="277"/>
  <c r="U86" i="277"/>
  <c r="K87" i="277"/>
  <c r="P87" i="277"/>
  <c r="U87" i="277"/>
  <c r="K88" i="277"/>
  <c r="P88" i="277"/>
  <c r="U88" i="277"/>
  <c r="K89" i="277"/>
  <c r="P89" i="277"/>
  <c r="U89" i="277"/>
  <c r="K90" i="277"/>
  <c r="P90" i="277"/>
  <c r="U90" i="277"/>
  <c r="K91" i="277"/>
  <c r="P91" i="277"/>
  <c r="U91" i="277"/>
  <c r="K92" i="277"/>
  <c r="P92" i="277"/>
  <c r="U92" i="277"/>
  <c r="K93" i="277"/>
  <c r="P93" i="277"/>
  <c r="U93" i="277"/>
  <c r="K94" i="277"/>
  <c r="P94" i="277"/>
  <c r="U94" i="277"/>
  <c r="K95" i="277"/>
  <c r="P95" i="277"/>
  <c r="U95" i="277"/>
  <c r="K96" i="277"/>
  <c r="P96" i="277"/>
  <c r="U96" i="277"/>
  <c r="K97" i="277"/>
  <c r="P97" i="277"/>
  <c r="U97" i="277"/>
  <c r="K98" i="277"/>
  <c r="P98" i="277"/>
  <c r="U98" i="277"/>
  <c r="K99" i="277"/>
  <c r="P99" i="277"/>
  <c r="U99" i="277"/>
  <c r="K100" i="277"/>
  <c r="P100" i="277"/>
  <c r="U100" i="277"/>
  <c r="K101" i="277"/>
  <c r="P101" i="277"/>
  <c r="U101" i="277"/>
  <c r="K102" i="277"/>
  <c r="P102" i="277"/>
  <c r="U102" i="277"/>
  <c r="K103" i="277"/>
  <c r="P103" i="277"/>
  <c r="U103" i="277"/>
  <c r="K104" i="277"/>
  <c r="P104" i="277"/>
  <c r="U104" i="277"/>
  <c r="K105" i="277"/>
  <c r="P105" i="277"/>
  <c r="U105" i="277"/>
  <c r="K106" i="277"/>
  <c r="P106" i="277"/>
  <c r="U106" i="277"/>
  <c r="K107" i="277"/>
  <c r="P107" i="277"/>
  <c r="U107" i="277"/>
  <c r="K108" i="277"/>
  <c r="P108" i="277"/>
  <c r="U108" i="277"/>
  <c r="K109" i="277"/>
  <c r="P109" i="277"/>
  <c r="U109" i="277"/>
  <c r="K110" i="277"/>
  <c r="P110" i="277"/>
  <c r="U110" i="277"/>
  <c r="K111" i="277"/>
  <c r="P111" i="277"/>
  <c r="U111" i="277"/>
  <c r="K112" i="277"/>
  <c r="P112" i="277"/>
  <c r="U112" i="277"/>
  <c r="K113" i="277"/>
  <c r="P113" i="277"/>
  <c r="U113" i="277"/>
  <c r="K114" i="277"/>
  <c r="P114" i="277"/>
  <c r="U114" i="277"/>
  <c r="K115" i="277"/>
  <c r="P115" i="277"/>
  <c r="U115" i="277"/>
  <c r="K116" i="277"/>
  <c r="P116" i="277"/>
  <c r="U116" i="277"/>
  <c r="K117" i="277"/>
  <c r="P117" i="277"/>
  <c r="U117" i="277"/>
  <c r="K118" i="277"/>
  <c r="P118" i="277"/>
  <c r="U118" i="277"/>
  <c r="K119" i="277"/>
  <c r="P119" i="277"/>
  <c r="U119" i="277"/>
  <c r="K120" i="277"/>
  <c r="P120" i="277"/>
  <c r="U120" i="277"/>
  <c r="K121" i="277"/>
  <c r="P121" i="277"/>
  <c r="U121" i="277"/>
  <c r="K122" i="277"/>
  <c r="P122" i="277"/>
  <c r="U122" i="277"/>
  <c r="K123" i="277"/>
  <c r="P123" i="277"/>
  <c r="U123" i="277"/>
  <c r="K124" i="277"/>
  <c r="P124" i="277"/>
  <c r="U124" i="277"/>
  <c r="K125" i="277"/>
  <c r="P125" i="277"/>
  <c r="U125" i="277"/>
  <c r="K126" i="277"/>
  <c r="P126" i="277"/>
  <c r="U126" i="277"/>
  <c r="K127" i="277"/>
  <c r="P127" i="277"/>
  <c r="U127" i="277"/>
  <c r="K128" i="277"/>
  <c r="P128" i="277"/>
  <c r="U128" i="277"/>
  <c r="K129" i="277"/>
  <c r="P129" i="277"/>
  <c r="U129" i="277"/>
  <c r="K130" i="277"/>
  <c r="P130" i="277"/>
  <c r="U130" i="277"/>
  <c r="K131" i="277"/>
  <c r="P131" i="277"/>
  <c r="U131" i="277"/>
  <c r="K132" i="277"/>
  <c r="P132" i="277"/>
  <c r="U132" i="277"/>
  <c r="K133" i="277"/>
  <c r="P133" i="277"/>
  <c r="U133" i="277"/>
  <c r="K134" i="277"/>
  <c r="P134" i="277"/>
  <c r="U134" i="277"/>
  <c r="K135" i="277"/>
  <c r="P135" i="277"/>
  <c r="U135" i="277"/>
  <c r="K136" i="277"/>
  <c r="P136" i="277"/>
  <c r="U136" i="277"/>
  <c r="K137" i="277"/>
  <c r="P137" i="277"/>
  <c r="U137" i="277"/>
  <c r="K138" i="277"/>
  <c r="P138" i="277"/>
  <c r="U138" i="277"/>
  <c r="K139" i="277"/>
  <c r="P139" i="277"/>
  <c r="U139" i="277"/>
  <c r="K140" i="277"/>
  <c r="P140" i="277"/>
  <c r="U140" i="277"/>
  <c r="K141" i="277"/>
  <c r="P141" i="277"/>
  <c r="U141" i="277"/>
  <c r="K142" i="277"/>
  <c r="P142" i="277"/>
  <c r="U142" i="277"/>
  <c r="K143" i="277"/>
  <c r="P143" i="277"/>
  <c r="U143" i="277"/>
  <c r="K144" i="277"/>
  <c r="P144" i="277"/>
  <c r="U144" i="277"/>
  <c r="K145" i="277"/>
  <c r="P145" i="277"/>
  <c r="U145" i="277"/>
  <c r="K146" i="277"/>
  <c r="P146" i="277"/>
  <c r="U146" i="277"/>
  <c r="K147" i="277"/>
  <c r="P147" i="277"/>
  <c r="U147" i="277"/>
  <c r="K148" i="277"/>
  <c r="P148" i="277"/>
  <c r="U148" i="277"/>
  <c r="K149" i="277"/>
  <c r="P149" i="277"/>
  <c r="U149" i="277"/>
  <c r="K150" i="277"/>
  <c r="P150" i="277"/>
  <c r="U150" i="277"/>
  <c r="K151" i="277"/>
  <c r="P151" i="277"/>
  <c r="U151" i="277"/>
  <c r="K152" i="277"/>
  <c r="P152" i="277"/>
  <c r="U152" i="277"/>
  <c r="K153" i="277"/>
  <c r="P153" i="277"/>
  <c r="U153" i="277"/>
  <c r="K154" i="277"/>
  <c r="P154" i="277"/>
  <c r="U154" i="277"/>
  <c r="K155" i="277"/>
  <c r="P155" i="277"/>
  <c r="U155" i="277"/>
  <c r="K156" i="277"/>
  <c r="P156" i="277"/>
  <c r="U156" i="277"/>
  <c r="K157" i="277"/>
  <c r="P157" i="277"/>
  <c r="U157" i="277"/>
  <c r="K158" i="277"/>
  <c r="P158" i="277"/>
  <c r="U158" i="277"/>
  <c r="K159" i="277"/>
  <c r="P159" i="277"/>
  <c r="U159" i="277"/>
  <c r="K160" i="277"/>
  <c r="P160" i="277"/>
  <c r="U160" i="277"/>
  <c r="K161" i="277"/>
  <c r="P161" i="277"/>
  <c r="U161" i="277"/>
  <c r="K162" i="277"/>
  <c r="P162" i="277"/>
  <c r="U162" i="277"/>
  <c r="K163" i="277"/>
  <c r="P163" i="277"/>
  <c r="U163" i="277"/>
  <c r="K164" i="277"/>
  <c r="P164" i="277"/>
  <c r="U164" i="277"/>
  <c r="K165" i="277"/>
  <c r="P165" i="277"/>
  <c r="U165" i="277"/>
  <c r="K166" i="277"/>
  <c r="P166" i="277"/>
  <c r="U166" i="277"/>
  <c r="K167" i="277"/>
  <c r="P167" i="277"/>
  <c r="U167" i="277"/>
  <c r="K168" i="277"/>
  <c r="P168" i="277"/>
  <c r="U168" i="277"/>
  <c r="K169" i="277"/>
  <c r="P169" i="277"/>
  <c r="U169" i="277"/>
  <c r="K170" i="277"/>
  <c r="P170" i="277"/>
  <c r="U170" i="277"/>
  <c r="K171" i="277"/>
  <c r="P171" i="277"/>
  <c r="U171" i="277"/>
  <c r="K172" i="277"/>
  <c r="P172" i="277"/>
  <c r="U172" i="277"/>
  <c r="K173" i="277"/>
  <c r="P173" i="277"/>
  <c r="U173" i="277"/>
  <c r="K174" i="277"/>
  <c r="P174" i="277"/>
  <c r="U174" i="277"/>
  <c r="K175" i="277"/>
  <c r="P175" i="277"/>
  <c r="U175" i="277"/>
  <c r="K176" i="277"/>
  <c r="P176" i="277"/>
  <c r="U176" i="277"/>
  <c r="K177" i="277"/>
  <c r="P177" i="277"/>
  <c r="U177" i="277"/>
  <c r="K178" i="277"/>
  <c r="P178" i="277"/>
  <c r="U178" i="277"/>
  <c r="K179" i="277"/>
  <c r="P179" i="277"/>
  <c r="U179" i="277"/>
  <c r="K180" i="277"/>
  <c r="P180" i="277"/>
  <c r="U180" i="277"/>
  <c r="K181" i="277"/>
  <c r="P181" i="277"/>
  <c r="U181" i="277"/>
  <c r="K182" i="277"/>
  <c r="P182" i="277"/>
  <c r="U182" i="277"/>
  <c r="K183" i="277"/>
  <c r="P183" i="277"/>
  <c r="U183" i="277"/>
  <c r="K184" i="277"/>
  <c r="P184" i="277"/>
  <c r="U184" i="277"/>
  <c r="K185" i="277"/>
  <c r="P185" i="277"/>
  <c r="U185" i="277"/>
  <c r="K186" i="277"/>
  <c r="P186" i="277"/>
  <c r="U186" i="277"/>
  <c r="K187" i="277"/>
  <c r="P187" i="277"/>
  <c r="U187" i="277"/>
  <c r="K188" i="277"/>
  <c r="P188" i="277"/>
  <c r="U188" i="277"/>
  <c r="K189" i="277"/>
  <c r="P189" i="277"/>
  <c r="U189" i="277"/>
  <c r="K190" i="277"/>
  <c r="P190" i="277"/>
  <c r="U190" i="277"/>
  <c r="K191" i="277"/>
  <c r="P191" i="277"/>
  <c r="U191" i="277"/>
  <c r="K192" i="277"/>
  <c r="P192" i="277"/>
  <c r="U192" i="277"/>
  <c r="K193" i="277"/>
  <c r="P193" i="277"/>
  <c r="U193" i="277"/>
  <c r="K194" i="277"/>
  <c r="P194" i="277"/>
  <c r="U194" i="277"/>
  <c r="K195" i="277"/>
  <c r="P195" i="277"/>
  <c r="U195" i="277"/>
  <c r="K196" i="277"/>
  <c r="P196" i="277"/>
  <c r="U196" i="277"/>
  <c r="K197" i="277"/>
  <c r="P197" i="277"/>
  <c r="U197" i="277"/>
  <c r="K198" i="277"/>
  <c r="P198" i="277"/>
  <c r="U198" i="277"/>
  <c r="K199" i="277"/>
  <c r="P199" i="277"/>
  <c r="U199" i="277"/>
  <c r="K200" i="277"/>
  <c r="P200" i="277"/>
  <c r="U200" i="277"/>
  <c r="K201" i="277"/>
  <c r="P201" i="277"/>
  <c r="U201" i="277"/>
  <c r="K202" i="277"/>
  <c r="P202" i="277"/>
  <c r="U202" i="277"/>
  <c r="K203" i="277"/>
  <c r="P203" i="277"/>
  <c r="U203" i="277"/>
  <c r="K204" i="277"/>
  <c r="P204" i="277"/>
  <c r="U204" i="277"/>
  <c r="K205" i="277"/>
  <c r="P205" i="277"/>
  <c r="U205" i="277"/>
  <c r="K206" i="277"/>
  <c r="P206" i="277"/>
  <c r="U206" i="277"/>
  <c r="K207" i="277"/>
  <c r="P207" i="277"/>
  <c r="U207" i="277"/>
  <c r="K208" i="277"/>
  <c r="P208" i="277"/>
  <c r="U208" i="277"/>
  <c r="K209" i="277"/>
  <c r="P209" i="277"/>
  <c r="U209" i="277"/>
  <c r="K210" i="277"/>
  <c r="P210" i="277"/>
  <c r="U210" i="277"/>
  <c r="K211" i="277"/>
  <c r="P211" i="277"/>
  <c r="U211" i="277"/>
  <c r="K212" i="277"/>
  <c r="P212" i="277"/>
  <c r="U212" i="277"/>
  <c r="K213" i="277"/>
  <c r="P213" i="277"/>
  <c r="U213" i="277"/>
  <c r="K214" i="277"/>
  <c r="P214" i="277"/>
  <c r="U214" i="277"/>
  <c r="K215" i="277"/>
  <c r="P215" i="277"/>
  <c r="U215" i="277"/>
  <c r="K216" i="277"/>
  <c r="P216" i="277"/>
  <c r="U216" i="277"/>
  <c r="K217" i="277"/>
  <c r="P217" i="277"/>
  <c r="U217" i="277"/>
  <c r="K218" i="277"/>
  <c r="P218" i="277"/>
  <c r="U218" i="277"/>
  <c r="K219" i="277"/>
  <c r="P219" i="277"/>
  <c r="U219" i="277"/>
  <c r="K220" i="277"/>
  <c r="P220" i="277"/>
  <c r="U220" i="277"/>
  <c r="K221" i="277"/>
  <c r="P221" i="277"/>
  <c r="U221" i="277"/>
  <c r="K222" i="277"/>
  <c r="P222" i="277"/>
  <c r="U222" i="277"/>
  <c r="K223" i="277"/>
  <c r="P223" i="277"/>
  <c r="U223" i="277"/>
  <c r="K224" i="277"/>
  <c r="P224" i="277"/>
  <c r="U224" i="277"/>
  <c r="K225" i="277"/>
  <c r="P225" i="277"/>
  <c r="U225" i="277"/>
  <c r="K226" i="277"/>
  <c r="P226" i="277"/>
  <c r="U226" i="277"/>
  <c r="K227" i="277"/>
  <c r="P227" i="277"/>
  <c r="U227" i="277"/>
  <c r="K228" i="277"/>
  <c r="P228" i="277"/>
  <c r="U228" i="277"/>
  <c r="K229" i="277"/>
  <c r="P229" i="277"/>
  <c r="U229" i="277"/>
  <c r="K230" i="277"/>
  <c r="P230" i="277"/>
  <c r="U230" i="277"/>
  <c r="K231" i="277"/>
  <c r="P231" i="277"/>
  <c r="U231" i="277"/>
  <c r="K232" i="277"/>
  <c r="P232" i="277"/>
  <c r="U232" i="277"/>
  <c r="K233" i="277"/>
  <c r="P233" i="277"/>
  <c r="U233" i="277"/>
  <c r="K234" i="277"/>
  <c r="P234" i="277"/>
  <c r="U234" i="277"/>
  <c r="K235" i="277"/>
  <c r="P235" i="277"/>
  <c r="U235" i="277"/>
  <c r="K236" i="277"/>
  <c r="P236" i="277"/>
  <c r="U236" i="277"/>
  <c r="K237" i="277"/>
  <c r="P237" i="277"/>
  <c r="U237" i="277"/>
  <c r="K238" i="277"/>
  <c r="P238" i="277"/>
  <c r="U238" i="277"/>
  <c r="K239" i="277"/>
  <c r="P239" i="277"/>
  <c r="U239" i="277"/>
  <c r="K240" i="277"/>
  <c r="P240" i="277"/>
  <c r="U240" i="277"/>
  <c r="K241" i="277"/>
  <c r="P241" i="277"/>
  <c r="U241" i="277"/>
  <c r="K242" i="277"/>
  <c r="P242" i="277"/>
  <c r="U242" i="277"/>
  <c r="K243" i="277"/>
  <c r="P243" i="277"/>
  <c r="U243" i="277"/>
  <c r="K244" i="277"/>
  <c r="P244" i="277"/>
  <c r="U244" i="277"/>
  <c r="K245" i="277"/>
  <c r="P245" i="277"/>
  <c r="U245" i="277"/>
  <c r="K246" i="277"/>
  <c r="P246" i="277"/>
  <c r="U246" i="277"/>
  <c r="K247" i="277"/>
  <c r="P247" i="277"/>
  <c r="U247" i="277"/>
  <c r="K248" i="277"/>
  <c r="P248" i="277"/>
  <c r="U248" i="277"/>
  <c r="K249" i="277"/>
  <c r="P249" i="277"/>
  <c r="U249" i="277"/>
  <c r="K250" i="277"/>
  <c r="P250" i="277"/>
  <c r="U250" i="277"/>
  <c r="K251" i="277"/>
  <c r="P251" i="277"/>
  <c r="U251" i="277"/>
  <c r="K252" i="277"/>
  <c r="P252" i="277"/>
  <c r="U252" i="277"/>
  <c r="K253" i="277"/>
  <c r="P253" i="277"/>
  <c r="U253" i="277"/>
  <c r="K254" i="277"/>
  <c r="P254" i="277"/>
  <c r="U254" i="277"/>
  <c r="K255" i="277"/>
  <c r="P255" i="277"/>
  <c r="U255" i="277"/>
  <c r="K256" i="277"/>
  <c r="P256" i="277"/>
  <c r="U256" i="277"/>
  <c r="K257" i="277"/>
  <c r="P257" i="277"/>
  <c r="U257" i="277"/>
  <c r="K258" i="277"/>
  <c r="P258" i="277"/>
  <c r="U258" i="277"/>
  <c r="K259" i="277"/>
  <c r="P259" i="277"/>
  <c r="U259" i="277"/>
  <c r="K260" i="277"/>
  <c r="P260" i="277"/>
  <c r="U260" i="277"/>
  <c r="K261" i="277"/>
  <c r="P261" i="277"/>
  <c r="U261" i="277"/>
  <c r="K262" i="277"/>
  <c r="P262" i="277"/>
  <c r="U262" i="277"/>
  <c r="K263" i="277"/>
  <c r="P263" i="277"/>
  <c r="U263" i="277"/>
  <c r="K264" i="277"/>
  <c r="P264" i="277"/>
  <c r="U264" i="277"/>
  <c r="K265" i="277"/>
  <c r="P265" i="277"/>
  <c r="U265" i="277"/>
  <c r="K266" i="277"/>
  <c r="P266" i="277"/>
  <c r="U266" i="277"/>
  <c r="K267" i="277"/>
  <c r="P267" i="277"/>
  <c r="U267" i="277"/>
  <c r="K268" i="277"/>
  <c r="P268" i="277"/>
  <c r="U268" i="277"/>
  <c r="K269" i="277"/>
  <c r="P269" i="277"/>
  <c r="U269" i="277"/>
  <c r="K270" i="277"/>
  <c r="P270" i="277"/>
  <c r="U270" i="277"/>
  <c r="K271" i="277"/>
  <c r="P271" i="277"/>
  <c r="U271" i="277"/>
  <c r="K272" i="277"/>
  <c r="P272" i="277"/>
  <c r="U272" i="277"/>
  <c r="K273" i="277"/>
  <c r="P273" i="277"/>
  <c r="U273" i="277"/>
  <c r="K274" i="277"/>
  <c r="P274" i="277"/>
  <c r="U274" i="277"/>
  <c r="A276" i="277"/>
  <c r="H276" i="277"/>
  <c r="I276" i="277"/>
  <c r="J276" i="277"/>
  <c r="M276" i="277"/>
  <c r="N276" i="277"/>
  <c r="O276" i="277"/>
  <c r="P276" i="277"/>
  <c r="R276" i="277"/>
  <c r="S276" i="277"/>
  <c r="T276" i="277"/>
  <c r="U276" i="277"/>
  <c r="A277" i="277"/>
  <c r="K277" i="277"/>
  <c r="A278" i="277"/>
  <c r="K278" i="277"/>
  <c r="A279" i="277"/>
  <c r="K279" i="277"/>
  <c r="A280" i="277"/>
  <c r="K280" i="277"/>
  <c r="A281" i="277"/>
  <c r="K281" i="277"/>
  <c r="A282" i="277"/>
  <c r="K282" i="277"/>
  <c r="A283" i="277"/>
  <c r="A284" i="277" s="1"/>
  <c r="A285" i="277" s="1"/>
  <c r="A286" i="277" s="1"/>
  <c r="A288" i="277" s="1"/>
  <c r="K283" i="277"/>
  <c r="K284" i="277"/>
  <c r="K285" i="277"/>
  <c r="K286" i="277"/>
  <c r="G288" i="277"/>
  <c r="H288" i="277"/>
  <c r="I288" i="277"/>
  <c r="J288" i="277"/>
  <c r="K288" i="277"/>
  <c r="L288" i="277"/>
  <c r="M288" i="277"/>
  <c r="N288" i="277"/>
  <c r="O288" i="277"/>
  <c r="P288" i="277"/>
  <c r="Q288" i="277"/>
  <c r="R288" i="277"/>
  <c r="S288" i="277"/>
  <c r="T288" i="277"/>
  <c r="U288" i="277"/>
  <c r="B11" i="276"/>
  <c r="B12" i="276"/>
  <c r="Y12" i="276"/>
  <c r="AD12" i="276"/>
  <c r="AI12" i="276"/>
  <c r="AO12" i="276"/>
  <c r="BK12" i="276"/>
  <c r="BP12" i="276"/>
  <c r="BU12" i="276"/>
  <c r="CA12" i="276"/>
  <c r="CA15" i="276" s="1"/>
  <c r="CA18" i="276" s="1"/>
  <c r="CA21" i="276" s="1"/>
  <c r="CW12" i="276"/>
  <c r="CW15" i="276" s="1"/>
  <c r="CW18" i="276" s="1"/>
  <c r="CW21" i="276" s="1"/>
  <c r="DB12" i="276"/>
  <c r="DG12" i="276"/>
  <c r="DM12" i="276"/>
  <c r="DM15" i="276" s="1"/>
  <c r="DM18" i="276" s="1"/>
  <c r="DM21" i="276" s="1"/>
  <c r="Y13" i="276"/>
  <c r="AD13" i="276"/>
  <c r="AI13" i="276"/>
  <c r="AO13" i="276"/>
  <c r="BK13" i="276"/>
  <c r="BP13" i="276"/>
  <c r="BU13" i="276"/>
  <c r="CA13" i="276"/>
  <c r="CW13" i="276"/>
  <c r="DB13" i="276"/>
  <c r="DG13" i="276"/>
  <c r="DG15" i="276" s="1"/>
  <c r="DG18" i="276" s="1"/>
  <c r="DG21" i="276" s="1"/>
  <c r="DM13" i="276"/>
  <c r="Y14" i="276"/>
  <c r="AD14" i="276"/>
  <c r="AI14" i="276"/>
  <c r="AO14" i="276"/>
  <c r="BK14" i="276"/>
  <c r="BP14" i="276"/>
  <c r="BU14" i="276"/>
  <c r="CA14" i="276"/>
  <c r="CW14" i="276"/>
  <c r="DB14" i="276"/>
  <c r="DG14" i="276"/>
  <c r="DM14" i="276"/>
  <c r="E15" i="276"/>
  <c r="F15" i="276"/>
  <c r="W15" i="276"/>
  <c r="X15" i="276"/>
  <c r="Y15" i="276"/>
  <c r="Y18" i="276" s="1"/>
  <c r="Z15" i="276"/>
  <c r="Z18" i="276" s="1"/>
  <c r="AA15" i="276"/>
  <c r="AB15" i="276"/>
  <c r="AC15" i="276"/>
  <c r="AD15" i="276"/>
  <c r="AE15" i="276"/>
  <c r="AF15" i="276"/>
  <c r="AG15" i="276"/>
  <c r="AH15" i="276"/>
  <c r="AI15" i="276"/>
  <c r="AJ15" i="276"/>
  <c r="AK15" i="276"/>
  <c r="AK18" i="276" s="1"/>
  <c r="AL15" i="276"/>
  <c r="AL18" i="276" s="1"/>
  <c r="AM15" i="276"/>
  <c r="AN15" i="276"/>
  <c r="AO15" i="276"/>
  <c r="AQ15" i="276"/>
  <c r="AR15" i="276"/>
  <c r="BI15" i="276"/>
  <c r="BJ15" i="276"/>
  <c r="BK15" i="276"/>
  <c r="BK18" i="276" s="1"/>
  <c r="BK21" i="276" s="1"/>
  <c r="BL15" i="276"/>
  <c r="BM15" i="276"/>
  <c r="BN15" i="276"/>
  <c r="BN18" i="276" s="1"/>
  <c r="BO15" i="276"/>
  <c r="BO18" i="276" s="1"/>
  <c r="BP15" i="276"/>
  <c r="BP18" i="276" s="1"/>
  <c r="BQ15" i="276"/>
  <c r="BR15" i="276"/>
  <c r="BR18" i="276" s="1"/>
  <c r="BS15" i="276"/>
  <c r="BT15" i="276"/>
  <c r="BV15" i="276"/>
  <c r="BW15" i="276"/>
  <c r="BX15" i="276"/>
  <c r="BY15" i="276"/>
  <c r="BZ15" i="276"/>
  <c r="BZ18" i="276" s="1"/>
  <c r="CC15" i="276"/>
  <c r="CD15" i="276"/>
  <c r="CU15" i="276"/>
  <c r="CU18" i="276" s="1"/>
  <c r="CU21" i="276" s="1"/>
  <c r="CV15" i="276"/>
  <c r="CX15" i="276"/>
  <c r="CY15" i="276"/>
  <c r="CZ15" i="276"/>
  <c r="DA15" i="276"/>
  <c r="DB15" i="276"/>
  <c r="DB18" i="276" s="1"/>
  <c r="DB21" i="276" s="1"/>
  <c r="DC15" i="276"/>
  <c r="DC18" i="276" s="1"/>
  <c r="DD15" i="276"/>
  <c r="DD18" i="276" s="1"/>
  <c r="DE15" i="276"/>
  <c r="DF15" i="276"/>
  <c r="DH15" i="276"/>
  <c r="DI15" i="276"/>
  <c r="DJ15" i="276"/>
  <c r="DK15" i="276"/>
  <c r="DL15" i="276"/>
  <c r="Y16" i="276"/>
  <c r="AD16" i="276"/>
  <c r="AI16" i="276"/>
  <c r="AO16" i="276"/>
  <c r="BK16" i="276"/>
  <c r="BP16" i="276"/>
  <c r="BU16" i="276"/>
  <c r="CA16" i="276"/>
  <c r="CW16" i="276"/>
  <c r="DB16" i="276"/>
  <c r="DG16" i="276"/>
  <c r="DM16" i="276"/>
  <c r="Y17" i="276"/>
  <c r="AD17" i="276"/>
  <c r="AI17" i="276"/>
  <c r="AO17" i="276"/>
  <c r="BK17" i="276"/>
  <c r="BP17" i="276"/>
  <c r="BU17" i="276"/>
  <c r="CA17" i="276"/>
  <c r="CW17" i="276"/>
  <c r="DB17" i="276"/>
  <c r="DG17" i="276"/>
  <c r="DM17" i="276"/>
  <c r="E18" i="276"/>
  <c r="F18" i="276"/>
  <c r="W18" i="276"/>
  <c r="X18" i="276"/>
  <c r="AA18" i="276"/>
  <c r="AB18" i="276"/>
  <c r="AB21" i="276" s="1"/>
  <c r="AC18" i="276"/>
  <c r="AC21" i="276" s="1"/>
  <c r="AD18" i="276"/>
  <c r="AD21" i="276" s="1"/>
  <c r="AE18" i="276"/>
  <c r="AE21" i="276" s="1"/>
  <c r="AF18" i="276"/>
  <c r="AF21" i="276" s="1"/>
  <c r="AG18" i="276"/>
  <c r="AH18" i="276"/>
  <c r="AI18" i="276"/>
  <c r="AJ18" i="276"/>
  <c r="AM18" i="276"/>
  <c r="AN18" i="276"/>
  <c r="AO18" i="276"/>
  <c r="AQ18" i="276"/>
  <c r="AR18" i="276"/>
  <c r="AR21" i="276" s="1"/>
  <c r="AR88" i="276" s="1"/>
  <c r="BI18" i="276"/>
  <c r="BI21" i="276" s="1"/>
  <c r="BI88" i="276" s="1"/>
  <c r="BJ18" i="276"/>
  <c r="BL18" i="276"/>
  <c r="BM18" i="276"/>
  <c r="BQ18" i="276"/>
  <c r="BS18" i="276"/>
  <c r="BT18" i="276"/>
  <c r="BT21" i="276" s="1"/>
  <c r="BV18" i="276"/>
  <c r="BW18" i="276"/>
  <c r="BX18" i="276"/>
  <c r="BX21" i="276" s="1"/>
  <c r="BY18" i="276"/>
  <c r="CC18" i="276"/>
  <c r="CD18" i="276"/>
  <c r="CV18" i="276"/>
  <c r="CX18" i="276"/>
  <c r="CX21" i="276" s="1"/>
  <c r="CY18" i="276"/>
  <c r="CZ18" i="276"/>
  <c r="DA18" i="276"/>
  <c r="DA21" i="276" s="1"/>
  <c r="DE18" i="276"/>
  <c r="DF18" i="276"/>
  <c r="DF21" i="276" s="1"/>
  <c r="DH18" i="276"/>
  <c r="DI18" i="276"/>
  <c r="DI21" i="276" s="1"/>
  <c r="DJ18" i="276"/>
  <c r="DJ21" i="276" s="1"/>
  <c r="DK18" i="276"/>
  <c r="DL18" i="276"/>
  <c r="Y19" i="276"/>
  <c r="AD19" i="276"/>
  <c r="AI19" i="276"/>
  <c r="AO19" i="276"/>
  <c r="BK19" i="276"/>
  <c r="BP19" i="276"/>
  <c r="BU19" i="276"/>
  <c r="CA19" i="276"/>
  <c r="CW19" i="276"/>
  <c r="DB19" i="276"/>
  <c r="DG19" i="276"/>
  <c r="DM19" i="276"/>
  <c r="Y20" i="276"/>
  <c r="AD20" i="276"/>
  <c r="AI20" i="276"/>
  <c r="AO20" i="276"/>
  <c r="BK20" i="276"/>
  <c r="BP20" i="276"/>
  <c r="BP21" i="276" s="1"/>
  <c r="BU20" i="276"/>
  <c r="CA20" i="276"/>
  <c r="CW20" i="276"/>
  <c r="DB20" i="276"/>
  <c r="DG20" i="276"/>
  <c r="DM20" i="276"/>
  <c r="E21" i="276"/>
  <c r="F21" i="276"/>
  <c r="F88" i="276" s="1"/>
  <c r="W21" i="276"/>
  <c r="X21" i="276"/>
  <c r="Y21" i="276"/>
  <c r="Y85" i="276" s="1"/>
  <c r="Y87" i="276" s="1"/>
  <c r="Z21" i="276"/>
  <c r="AA21" i="276"/>
  <c r="AG21" i="276"/>
  <c r="AH21" i="276"/>
  <c r="AI21" i="276"/>
  <c r="AJ21" i="276"/>
  <c r="AK21" i="276"/>
  <c r="AL21" i="276"/>
  <c r="AM21" i="276"/>
  <c r="AN21" i="276"/>
  <c r="AO21" i="276"/>
  <c r="AQ21" i="276"/>
  <c r="BJ21" i="276"/>
  <c r="BJ88" i="276" s="1"/>
  <c r="BL21" i="276"/>
  <c r="BM21" i="276"/>
  <c r="BN21" i="276"/>
  <c r="BO21" i="276"/>
  <c r="BQ21" i="276"/>
  <c r="BR21" i="276"/>
  <c r="BS21" i="276"/>
  <c r="BV21" i="276"/>
  <c r="BW21" i="276"/>
  <c r="BY21" i="276"/>
  <c r="BZ21" i="276"/>
  <c r="CC21" i="276"/>
  <c r="CD21" i="276"/>
  <c r="CV21" i="276"/>
  <c r="CY21" i="276"/>
  <c r="CZ21" i="276"/>
  <c r="DC21" i="276"/>
  <c r="DD21" i="276"/>
  <c r="DE21" i="276"/>
  <c r="DH21" i="276"/>
  <c r="DK21" i="276"/>
  <c r="DL21" i="276"/>
  <c r="B22" i="276"/>
  <c r="B24" i="276"/>
  <c r="Y26" i="276"/>
  <c r="AD26" i="276"/>
  <c r="AI26" i="276"/>
  <c r="AO26" i="276"/>
  <c r="BK26" i="276"/>
  <c r="BP26" i="276"/>
  <c r="BU26" i="276"/>
  <c r="CA26" i="276"/>
  <c r="CW26" i="276"/>
  <c r="DB26" i="276"/>
  <c r="DB29" i="276" s="1"/>
  <c r="DG26" i="276"/>
  <c r="DM26" i="276"/>
  <c r="Y27" i="276"/>
  <c r="AD27" i="276"/>
  <c r="AI27" i="276"/>
  <c r="AO27" i="276"/>
  <c r="BK27" i="276"/>
  <c r="BP27" i="276"/>
  <c r="BU27" i="276"/>
  <c r="CA27" i="276"/>
  <c r="CA29" i="276" s="1"/>
  <c r="CW27" i="276"/>
  <c r="DB27" i="276"/>
  <c r="DG27" i="276"/>
  <c r="DM27" i="276"/>
  <c r="Y28" i="276"/>
  <c r="AD28" i="276"/>
  <c r="AI28" i="276"/>
  <c r="AO28" i="276"/>
  <c r="BK28" i="276"/>
  <c r="BP28" i="276"/>
  <c r="BU28" i="276"/>
  <c r="BU29" i="276" s="1"/>
  <c r="CA28" i="276"/>
  <c r="CW28" i="276"/>
  <c r="DB28" i="276"/>
  <c r="DG28" i="276"/>
  <c r="DG29" i="276" s="1"/>
  <c r="DG61" i="276" s="1"/>
  <c r="DG63" i="276" s="1"/>
  <c r="DM28" i="276"/>
  <c r="E29" i="276"/>
  <c r="F29" i="276"/>
  <c r="W29" i="276"/>
  <c r="X29" i="276"/>
  <c r="Y29" i="276"/>
  <c r="Y61" i="276" s="1"/>
  <c r="Y63" i="276" s="1"/>
  <c r="Z29" i="276"/>
  <c r="AA29" i="276"/>
  <c r="AB29" i="276"/>
  <c r="AC29" i="276"/>
  <c r="AD29" i="276"/>
  <c r="AE29" i="276"/>
  <c r="AF29" i="276"/>
  <c r="AG29" i="276"/>
  <c r="AH29" i="276"/>
  <c r="AI29" i="276"/>
  <c r="AJ29" i="276"/>
  <c r="AK29" i="276"/>
  <c r="AL29" i="276"/>
  <c r="AL61" i="276" s="1"/>
  <c r="AL63" i="276" s="1"/>
  <c r="AM29" i="276"/>
  <c r="AM83" i="276" s="1"/>
  <c r="AN29" i="276"/>
  <c r="AO29" i="276"/>
  <c r="AQ29" i="276"/>
  <c r="AR29" i="276"/>
  <c r="AS29" i="276"/>
  <c r="AT29" i="276"/>
  <c r="AU29" i="276"/>
  <c r="AV29" i="276"/>
  <c r="AW29" i="276"/>
  <c r="AX29" i="276"/>
  <c r="AY29" i="276"/>
  <c r="AY83" i="276" s="1"/>
  <c r="AZ29" i="276"/>
  <c r="BA29" i="276"/>
  <c r="BB29" i="276"/>
  <c r="BC29" i="276"/>
  <c r="BE29" i="276"/>
  <c r="BF29" i="276"/>
  <c r="BG29" i="276"/>
  <c r="BI29" i="276"/>
  <c r="BJ29" i="276"/>
  <c r="BK29" i="276"/>
  <c r="BL29" i="276"/>
  <c r="BM29" i="276"/>
  <c r="BM83" i="276" s="1"/>
  <c r="BN29" i="276"/>
  <c r="BN83" i="276" s="1"/>
  <c r="BO29" i="276"/>
  <c r="BP29" i="276"/>
  <c r="BQ29" i="276"/>
  <c r="BR29" i="276"/>
  <c r="BS29" i="276"/>
  <c r="BT29" i="276"/>
  <c r="BV29" i="276"/>
  <c r="BW29" i="276"/>
  <c r="BX29" i="276"/>
  <c r="BY29" i="276"/>
  <c r="BY61" i="276" s="1"/>
  <c r="BY63" i="276" s="1"/>
  <c r="BZ29" i="276"/>
  <c r="BZ61" i="276" s="1"/>
  <c r="BZ63" i="276" s="1"/>
  <c r="CC29" i="276"/>
  <c r="CD29" i="276"/>
  <c r="CU29" i="276"/>
  <c r="CV29" i="276"/>
  <c r="CX29" i="276"/>
  <c r="CY29" i="276"/>
  <c r="CZ29" i="276"/>
  <c r="DA29" i="276"/>
  <c r="DC29" i="276"/>
  <c r="DC83" i="276" s="1"/>
  <c r="DD29" i="276"/>
  <c r="DE29" i="276"/>
  <c r="DF29" i="276"/>
  <c r="DH29" i="276"/>
  <c r="DI29" i="276"/>
  <c r="DJ29" i="276"/>
  <c r="DK29" i="276"/>
  <c r="DL29" i="276"/>
  <c r="DM29" i="276"/>
  <c r="B30" i="276"/>
  <c r="B37" i="276"/>
  <c r="E37" i="276"/>
  <c r="E83" i="276" s="1"/>
  <c r="F37" i="276"/>
  <c r="G37" i="276"/>
  <c r="H37" i="276"/>
  <c r="I37" i="276"/>
  <c r="J37" i="276"/>
  <c r="K37" i="276"/>
  <c r="L37" i="276"/>
  <c r="M37" i="276"/>
  <c r="M83" i="276" s="1"/>
  <c r="N37" i="276"/>
  <c r="N83" i="276" s="1"/>
  <c r="O37" i="276"/>
  <c r="P37" i="276"/>
  <c r="Q37" i="276"/>
  <c r="Q83" i="276" s="1"/>
  <c r="R37" i="276"/>
  <c r="S37" i="276"/>
  <c r="T37" i="276"/>
  <c r="U37" i="276"/>
  <c r="V37" i="276"/>
  <c r="W37" i="276"/>
  <c r="X37" i="276"/>
  <c r="Y37" i="276"/>
  <c r="Z37" i="276"/>
  <c r="AA37" i="276"/>
  <c r="AB37" i="276"/>
  <c r="AC37" i="276"/>
  <c r="AC83" i="276" s="1"/>
  <c r="AD37" i="276"/>
  <c r="AE37" i="276"/>
  <c r="AF37" i="276"/>
  <c r="AG37" i="276"/>
  <c r="AH37" i="276"/>
  <c r="AI37" i="276"/>
  <c r="AJ37" i="276"/>
  <c r="AK37" i="276"/>
  <c r="AK61" i="276" s="1"/>
  <c r="AK63" i="276" s="1"/>
  <c r="AL37" i="276"/>
  <c r="AM37" i="276"/>
  <c r="AN37" i="276"/>
  <c r="AO37" i="276"/>
  <c r="AO61" i="276" s="1"/>
  <c r="AO63" i="276" s="1"/>
  <c r="AQ37" i="276"/>
  <c r="AR37" i="276"/>
  <c r="AS37" i="276"/>
  <c r="AT37" i="276"/>
  <c r="AU37" i="276"/>
  <c r="AV37" i="276"/>
  <c r="AW37" i="276"/>
  <c r="AX37" i="276"/>
  <c r="AX83" i="276" s="1"/>
  <c r="AY37" i="276"/>
  <c r="AZ37" i="276"/>
  <c r="BA37" i="276"/>
  <c r="BB37" i="276"/>
  <c r="BC37" i="276"/>
  <c r="BD37" i="276"/>
  <c r="BE37" i="276"/>
  <c r="BF37" i="276"/>
  <c r="BG37" i="276"/>
  <c r="BH37" i="276"/>
  <c r="BI37" i="276"/>
  <c r="BJ37" i="276"/>
  <c r="BK37" i="276"/>
  <c r="BL37" i="276"/>
  <c r="BM37" i="276"/>
  <c r="BN37" i="276"/>
  <c r="BO37" i="276"/>
  <c r="BP37" i="276"/>
  <c r="BQ37" i="276"/>
  <c r="BR37" i="276"/>
  <c r="BS37" i="276"/>
  <c r="BT37" i="276"/>
  <c r="BU37" i="276"/>
  <c r="BV37" i="276"/>
  <c r="BW37" i="276"/>
  <c r="BX37" i="276"/>
  <c r="BY37" i="276"/>
  <c r="BZ37" i="276"/>
  <c r="CA37" i="276"/>
  <c r="CC37" i="276"/>
  <c r="CD37" i="276"/>
  <c r="CE37" i="276"/>
  <c r="CF37" i="276"/>
  <c r="CG37" i="276"/>
  <c r="CH37" i="276"/>
  <c r="CI37" i="276"/>
  <c r="CJ37" i="276"/>
  <c r="CK37" i="276"/>
  <c r="CL37" i="276"/>
  <c r="CM37" i="276"/>
  <c r="CN37" i="276"/>
  <c r="CO37" i="276"/>
  <c r="CP37" i="276"/>
  <c r="CQ37" i="276"/>
  <c r="CR37" i="276"/>
  <c r="CS37" i="276"/>
  <c r="CT37" i="276"/>
  <c r="CU37" i="276"/>
  <c r="CV37" i="276"/>
  <c r="CW37" i="276"/>
  <c r="CX37" i="276"/>
  <c r="CY37" i="276"/>
  <c r="CY83" i="276" s="1"/>
  <c r="CZ37" i="276"/>
  <c r="DA37" i="276"/>
  <c r="DB37" i="276"/>
  <c r="DC37" i="276"/>
  <c r="DD37" i="276"/>
  <c r="DE37" i="276"/>
  <c r="DF37" i="276"/>
  <c r="DG37" i="276"/>
  <c r="DH37" i="276"/>
  <c r="DH61" i="276" s="1"/>
  <c r="DH63" i="276" s="1"/>
  <c r="DI37" i="276"/>
  <c r="DJ37" i="276"/>
  <c r="DK37" i="276"/>
  <c r="DL37" i="276"/>
  <c r="DM37" i="276"/>
  <c r="B38" i="276"/>
  <c r="B39" i="276"/>
  <c r="B60" i="276"/>
  <c r="E60" i="276"/>
  <c r="F60" i="276"/>
  <c r="G60" i="276"/>
  <c r="H60" i="276"/>
  <c r="H83" i="276" s="1"/>
  <c r="I60" i="276"/>
  <c r="J60" i="276"/>
  <c r="K60" i="276"/>
  <c r="K83" i="276" s="1"/>
  <c r="L60" i="276"/>
  <c r="M60" i="276"/>
  <c r="N60" i="276"/>
  <c r="O60" i="276"/>
  <c r="P60" i="276"/>
  <c r="Q60" i="276"/>
  <c r="R60" i="276"/>
  <c r="S60" i="276"/>
  <c r="T60" i="276"/>
  <c r="T83" i="276" s="1"/>
  <c r="U60" i="276"/>
  <c r="V60" i="276"/>
  <c r="W60" i="276"/>
  <c r="W83" i="276" s="1"/>
  <c r="X60" i="276"/>
  <c r="Y60" i="276"/>
  <c r="Z60" i="276"/>
  <c r="AA60" i="276"/>
  <c r="AB60" i="276"/>
  <c r="AC60" i="276"/>
  <c r="AD60" i="276"/>
  <c r="AE60" i="276"/>
  <c r="AE83" i="276" s="1"/>
  <c r="AF60" i="276"/>
  <c r="AF83" i="276" s="1"/>
  <c r="AG60" i="276"/>
  <c r="AH60" i="276"/>
  <c r="AI60" i="276"/>
  <c r="AJ60" i="276"/>
  <c r="AK60" i="276"/>
  <c r="AL60" i="276"/>
  <c r="AM60" i="276"/>
  <c r="AN60" i="276"/>
  <c r="AO60" i="276"/>
  <c r="AQ60" i="276"/>
  <c r="AR60" i="276"/>
  <c r="AR83" i="276" s="1"/>
  <c r="AS60" i="276"/>
  <c r="AS83" i="276" s="1"/>
  <c r="AT60" i="276"/>
  <c r="AU60" i="276"/>
  <c r="AV60" i="276"/>
  <c r="AV83" i="276" s="1"/>
  <c r="AW60" i="276"/>
  <c r="AX60" i="276"/>
  <c r="AY60" i="276"/>
  <c r="AZ60" i="276"/>
  <c r="BA60" i="276"/>
  <c r="BB60" i="276"/>
  <c r="BC60" i="276"/>
  <c r="BD60" i="276"/>
  <c r="BE60" i="276"/>
  <c r="BF60" i="276"/>
  <c r="BG60" i="276"/>
  <c r="BH60" i="276"/>
  <c r="BI60" i="276"/>
  <c r="BJ60" i="276"/>
  <c r="BK60" i="276"/>
  <c r="BL60" i="276"/>
  <c r="BM60" i="276"/>
  <c r="BN60" i="276"/>
  <c r="BO60" i="276"/>
  <c r="BP60" i="276"/>
  <c r="BP83" i="276" s="1"/>
  <c r="BQ60" i="276"/>
  <c r="BQ83" i="276" s="1"/>
  <c r="BR60" i="276"/>
  <c r="BS60" i="276"/>
  <c r="BT60" i="276"/>
  <c r="BT83" i="276" s="1"/>
  <c r="BU60" i="276"/>
  <c r="BV60" i="276"/>
  <c r="BW60" i="276"/>
  <c r="BX60" i="276"/>
  <c r="BY60" i="276"/>
  <c r="BZ60" i="276"/>
  <c r="CA60" i="276"/>
  <c r="CC60" i="276"/>
  <c r="CD60" i="276"/>
  <c r="CE60" i="276"/>
  <c r="CF60" i="276"/>
  <c r="CG60" i="276"/>
  <c r="CH60" i="276"/>
  <c r="CI60" i="276"/>
  <c r="CJ60" i="276"/>
  <c r="CK60" i="276"/>
  <c r="CL60" i="276"/>
  <c r="CM60" i="276"/>
  <c r="CN60" i="276"/>
  <c r="CO60" i="276"/>
  <c r="CP60" i="276"/>
  <c r="CQ60" i="276"/>
  <c r="CR60" i="276"/>
  <c r="CS60" i="276"/>
  <c r="CT60" i="276"/>
  <c r="CU60" i="276"/>
  <c r="CV60" i="276"/>
  <c r="CW60" i="276"/>
  <c r="CX60" i="276"/>
  <c r="CY60" i="276"/>
  <c r="CZ60" i="276"/>
  <c r="DA60" i="276"/>
  <c r="DB60" i="276"/>
  <c r="DC60" i="276"/>
  <c r="DD60" i="276"/>
  <c r="DE60" i="276"/>
  <c r="DF60" i="276"/>
  <c r="DG60" i="276"/>
  <c r="DH60" i="276"/>
  <c r="DI60" i="276"/>
  <c r="DJ60" i="276"/>
  <c r="DK60" i="276"/>
  <c r="DL60" i="276"/>
  <c r="DM60" i="276"/>
  <c r="B61" i="276"/>
  <c r="B63" i="276" s="1"/>
  <c r="AD61" i="276"/>
  <c r="AD63" i="276" s="1"/>
  <c r="AJ61" i="276"/>
  <c r="AM61" i="276"/>
  <c r="AM63" i="276" s="1"/>
  <c r="AN61" i="276"/>
  <c r="AQ61" i="276"/>
  <c r="BV61" i="276"/>
  <c r="BV63" i="276" s="1"/>
  <c r="BX61" i="276"/>
  <c r="CC61" i="276"/>
  <c r="DB61" i="276"/>
  <c r="DB63" i="276" s="1"/>
  <c r="DI61" i="276"/>
  <c r="DJ61" i="276"/>
  <c r="DL61" i="276"/>
  <c r="F63" i="276"/>
  <c r="H63" i="276"/>
  <c r="J63" i="276"/>
  <c r="L63" i="276"/>
  <c r="N63" i="276"/>
  <c r="P63" i="276"/>
  <c r="S63" i="276"/>
  <c r="U63" i="276"/>
  <c r="W63" i="276"/>
  <c r="X63" i="276"/>
  <c r="Z63" i="276"/>
  <c r="AA63" i="276"/>
  <c r="AB63" i="276"/>
  <c r="AC63" i="276"/>
  <c r="AE63" i="276"/>
  <c r="AF63" i="276"/>
  <c r="AG63" i="276"/>
  <c r="AH63" i="276"/>
  <c r="AJ63" i="276"/>
  <c r="AN63" i="276"/>
  <c r="AQ63" i="276"/>
  <c r="AR63" i="276"/>
  <c r="AT63" i="276"/>
  <c r="AV63" i="276"/>
  <c r="AX63" i="276"/>
  <c r="AZ63" i="276"/>
  <c r="BB63" i="276"/>
  <c r="BE63" i="276"/>
  <c r="BG63" i="276"/>
  <c r="BH63" i="276"/>
  <c r="BL63" i="276"/>
  <c r="BM63" i="276"/>
  <c r="BN63" i="276"/>
  <c r="BO63" i="276"/>
  <c r="BQ63" i="276"/>
  <c r="BR63" i="276"/>
  <c r="BS63" i="276"/>
  <c r="BT63" i="276"/>
  <c r="BX63" i="276"/>
  <c r="CC63" i="276"/>
  <c r="CD63" i="276"/>
  <c r="CE63" i="276"/>
  <c r="CF63" i="276"/>
  <c r="CG63" i="276"/>
  <c r="CH63" i="276"/>
  <c r="CI63" i="276"/>
  <c r="CJ63" i="276"/>
  <c r="CK63" i="276"/>
  <c r="CL63" i="276"/>
  <c r="CM63" i="276"/>
  <c r="CN63" i="276"/>
  <c r="CO63" i="276"/>
  <c r="CP63" i="276"/>
  <c r="CQ63" i="276"/>
  <c r="CR63" i="276"/>
  <c r="CS63" i="276"/>
  <c r="CU63" i="276"/>
  <c r="CV63" i="276"/>
  <c r="CX63" i="276"/>
  <c r="CY63" i="276"/>
  <c r="CZ63" i="276"/>
  <c r="DA63" i="276"/>
  <c r="DC63" i="276"/>
  <c r="DD63" i="276"/>
  <c r="DE63" i="276"/>
  <c r="DF63" i="276"/>
  <c r="DI63" i="276"/>
  <c r="DJ63" i="276"/>
  <c r="DL63" i="276"/>
  <c r="B64" i="276"/>
  <c r="B70" i="276"/>
  <c r="E70" i="276"/>
  <c r="F70" i="276"/>
  <c r="G70" i="276"/>
  <c r="H70" i="276"/>
  <c r="I70" i="276"/>
  <c r="J70" i="276"/>
  <c r="K70" i="276"/>
  <c r="L70" i="276"/>
  <c r="L83" i="276" s="1"/>
  <c r="M70" i="276"/>
  <c r="N70" i="276"/>
  <c r="O70" i="276"/>
  <c r="O83" i="276" s="1"/>
  <c r="P70" i="276"/>
  <c r="Q70" i="276"/>
  <c r="R70" i="276"/>
  <c r="S70" i="276"/>
  <c r="T70" i="276"/>
  <c r="U70" i="276"/>
  <c r="W70" i="276"/>
  <c r="X70" i="276"/>
  <c r="X83" i="276" s="1"/>
  <c r="Y70" i="276"/>
  <c r="Z70" i="276"/>
  <c r="AA70" i="276"/>
  <c r="AB70" i="276"/>
  <c r="AB83" i="276" s="1"/>
  <c r="AC70" i="276"/>
  <c r="AD70" i="276"/>
  <c r="AE70" i="276"/>
  <c r="AF70" i="276"/>
  <c r="AG70" i="276"/>
  <c r="AH70" i="276"/>
  <c r="AI70" i="276"/>
  <c r="AJ70" i="276"/>
  <c r="AJ83" i="276" s="1"/>
  <c r="AK70" i="276"/>
  <c r="AL70" i="276"/>
  <c r="AM70" i="276"/>
  <c r="AN70" i="276"/>
  <c r="AO70" i="276"/>
  <c r="AQ70" i="276"/>
  <c r="AR70" i="276"/>
  <c r="AS70" i="276"/>
  <c r="AT70" i="276"/>
  <c r="AU70" i="276"/>
  <c r="AV70" i="276"/>
  <c r="AW70" i="276"/>
  <c r="AW83" i="276" s="1"/>
  <c r="AX70" i="276"/>
  <c r="AY70" i="276"/>
  <c r="AZ70" i="276"/>
  <c r="BA70" i="276"/>
  <c r="BB70" i="276"/>
  <c r="BC70" i="276"/>
  <c r="BD70" i="276"/>
  <c r="BE70" i="276"/>
  <c r="BF70" i="276"/>
  <c r="BG70" i="276"/>
  <c r="BH70" i="276"/>
  <c r="BI70" i="276"/>
  <c r="BI83" i="276" s="1"/>
  <c r="BJ70" i="276"/>
  <c r="BK70" i="276"/>
  <c r="BL70" i="276"/>
  <c r="BL83" i="276" s="1"/>
  <c r="BM70" i="276"/>
  <c r="BN70" i="276"/>
  <c r="BO70" i="276"/>
  <c r="BP70" i="276"/>
  <c r="BQ70" i="276"/>
  <c r="BR70" i="276"/>
  <c r="BS70" i="276"/>
  <c r="BT70" i="276"/>
  <c r="BU70" i="276"/>
  <c r="BV70" i="276"/>
  <c r="BW70" i="276"/>
  <c r="BX70" i="276"/>
  <c r="BY70" i="276"/>
  <c r="BZ70" i="276"/>
  <c r="CA70" i="276"/>
  <c r="CC70" i="276"/>
  <c r="CD70" i="276"/>
  <c r="CE70" i="276"/>
  <c r="CF70" i="276"/>
  <c r="CG70" i="276"/>
  <c r="CH70" i="276"/>
  <c r="CI70" i="276"/>
  <c r="CJ70" i="276"/>
  <c r="CK70" i="276"/>
  <c r="CL70" i="276"/>
  <c r="CM70" i="276"/>
  <c r="CN70" i="276"/>
  <c r="CO70" i="276"/>
  <c r="CP70" i="276"/>
  <c r="CQ70" i="276"/>
  <c r="CR70" i="276"/>
  <c r="CS70" i="276"/>
  <c r="CU70" i="276"/>
  <c r="CV70" i="276"/>
  <c r="CW70" i="276"/>
  <c r="CX70" i="276"/>
  <c r="CX83" i="276" s="1"/>
  <c r="CY70" i="276"/>
  <c r="CZ70" i="276"/>
  <c r="DA70" i="276"/>
  <c r="DB70" i="276"/>
  <c r="DC70" i="276"/>
  <c r="DD70" i="276"/>
  <c r="DE70" i="276"/>
  <c r="DF70" i="276"/>
  <c r="DG70" i="276"/>
  <c r="DH70" i="276"/>
  <c r="DI70" i="276"/>
  <c r="DJ70" i="276"/>
  <c r="DK70" i="276"/>
  <c r="DL70" i="276"/>
  <c r="DM70" i="276"/>
  <c r="B71" i="276"/>
  <c r="B72" i="276"/>
  <c r="Y74" i="276"/>
  <c r="BK74" i="276"/>
  <c r="CW74" i="276"/>
  <c r="B80" i="276"/>
  <c r="E80" i="276"/>
  <c r="F80" i="276"/>
  <c r="G80" i="276"/>
  <c r="H80" i="276"/>
  <c r="I80" i="276"/>
  <c r="J80" i="276"/>
  <c r="K80" i="276"/>
  <c r="L80" i="276"/>
  <c r="M80" i="276"/>
  <c r="N80" i="276"/>
  <c r="O80" i="276"/>
  <c r="P80" i="276"/>
  <c r="P83" i="276" s="1"/>
  <c r="Q80" i="276"/>
  <c r="R80" i="276"/>
  <c r="S80" i="276"/>
  <c r="T80" i="276"/>
  <c r="U80" i="276"/>
  <c r="W80" i="276"/>
  <c r="X80" i="276"/>
  <c r="Y80" i="276"/>
  <c r="Z80" i="276"/>
  <c r="AA80" i="276"/>
  <c r="AB80" i="276"/>
  <c r="AC80" i="276"/>
  <c r="AD80" i="276"/>
  <c r="AD83" i="276" s="1"/>
  <c r="AE80" i="276"/>
  <c r="AF80" i="276"/>
  <c r="AG80" i="276"/>
  <c r="AG83" i="276" s="1"/>
  <c r="AH80" i="276"/>
  <c r="AI80" i="276"/>
  <c r="AJ80" i="276"/>
  <c r="AK80" i="276"/>
  <c r="AL80" i="276"/>
  <c r="AM80" i="276"/>
  <c r="AN80" i="276"/>
  <c r="AO80" i="276"/>
  <c r="AQ80" i="276"/>
  <c r="AR80" i="276"/>
  <c r="AS80" i="276"/>
  <c r="AT80" i="276"/>
  <c r="AT83" i="276" s="1"/>
  <c r="AU80" i="276"/>
  <c r="AV80" i="276"/>
  <c r="AW80" i="276"/>
  <c r="AX80" i="276"/>
  <c r="AY80" i="276"/>
  <c r="AZ80" i="276"/>
  <c r="BA80" i="276"/>
  <c r="BB80" i="276"/>
  <c r="BC80" i="276"/>
  <c r="BE80" i="276"/>
  <c r="BF80" i="276"/>
  <c r="BF83" i="276" s="1"/>
  <c r="BG80" i="276"/>
  <c r="BG83" i="276" s="1"/>
  <c r="BH80" i="276"/>
  <c r="BI80" i="276"/>
  <c r="BJ80" i="276"/>
  <c r="BK80" i="276"/>
  <c r="BL80" i="276"/>
  <c r="BM80" i="276"/>
  <c r="BN80" i="276"/>
  <c r="BO80" i="276"/>
  <c r="BO83" i="276" s="1"/>
  <c r="BP80" i="276"/>
  <c r="BQ80" i="276"/>
  <c r="BR80" i="276"/>
  <c r="BR83" i="276" s="1"/>
  <c r="BS80" i="276"/>
  <c r="BS83" i="276" s="1"/>
  <c r="BT80" i="276"/>
  <c r="BU80" i="276"/>
  <c r="BV80" i="276"/>
  <c r="BW80" i="276"/>
  <c r="BX80" i="276"/>
  <c r="BY80" i="276"/>
  <c r="BZ80" i="276"/>
  <c r="CA80" i="276"/>
  <c r="CC80" i="276"/>
  <c r="CD80" i="276"/>
  <c r="CE80" i="276"/>
  <c r="CF80" i="276"/>
  <c r="CG80" i="276"/>
  <c r="CH80" i="276"/>
  <c r="CI80" i="276"/>
  <c r="CJ80" i="276"/>
  <c r="CK80" i="276"/>
  <c r="CL80" i="276"/>
  <c r="CM80" i="276"/>
  <c r="CN80" i="276"/>
  <c r="CO80" i="276"/>
  <c r="CP80" i="276"/>
  <c r="CQ80" i="276"/>
  <c r="CR80" i="276"/>
  <c r="CS80" i="276"/>
  <c r="CU80" i="276"/>
  <c r="CV80" i="276"/>
  <c r="CW80" i="276"/>
  <c r="CX80" i="276"/>
  <c r="CY80" i="276"/>
  <c r="CZ80" i="276"/>
  <c r="DA80" i="276"/>
  <c r="DB80" i="276"/>
  <c r="DC80" i="276"/>
  <c r="DD80" i="276"/>
  <c r="DD83" i="276" s="1"/>
  <c r="DE80" i="276"/>
  <c r="DF80" i="276"/>
  <c r="DG80" i="276"/>
  <c r="DH80" i="276"/>
  <c r="DI80" i="276"/>
  <c r="DJ80" i="276"/>
  <c r="DK80" i="276"/>
  <c r="DL80" i="276"/>
  <c r="DM80" i="276"/>
  <c r="B83" i="276"/>
  <c r="F83" i="276"/>
  <c r="G83" i="276"/>
  <c r="I83" i="276"/>
  <c r="J83" i="276"/>
  <c r="R83" i="276"/>
  <c r="S83" i="276"/>
  <c r="U83" i="276"/>
  <c r="Y83" i="276"/>
  <c r="Z83" i="276"/>
  <c r="AA83" i="276"/>
  <c r="AH83" i="276"/>
  <c r="AK83" i="276"/>
  <c r="AN83" i="276"/>
  <c r="AQ83" i="276"/>
  <c r="AU83" i="276"/>
  <c r="BA83" i="276"/>
  <c r="BB83" i="276"/>
  <c r="BC83" i="276"/>
  <c r="BE83" i="276"/>
  <c r="BX83" i="276"/>
  <c r="CC83" i="276"/>
  <c r="CZ83" i="276"/>
  <c r="DE83" i="276"/>
  <c r="DF83" i="276"/>
  <c r="DG83" i="276"/>
  <c r="DI83" i="276"/>
  <c r="DJ83" i="276"/>
  <c r="DL83" i="276"/>
  <c r="B87" i="276"/>
  <c r="E87" i="276"/>
  <c r="F87" i="276"/>
  <c r="G87" i="276"/>
  <c r="H87" i="276"/>
  <c r="I87" i="276"/>
  <c r="J87" i="276"/>
  <c r="K87" i="276"/>
  <c r="L87" i="276"/>
  <c r="M87" i="276"/>
  <c r="N87" i="276"/>
  <c r="O87" i="276"/>
  <c r="P87" i="276"/>
  <c r="Q87" i="276"/>
  <c r="R87" i="276"/>
  <c r="S87" i="276"/>
  <c r="T87" i="276"/>
  <c r="U87" i="276"/>
  <c r="W87" i="276"/>
  <c r="X87" i="276"/>
  <c r="Z87" i="276"/>
  <c r="AA87" i="276"/>
  <c r="AB87" i="276"/>
  <c r="AC87" i="276"/>
  <c r="AD87" i="276"/>
  <c r="AE87" i="276"/>
  <c r="AF87" i="276"/>
  <c r="AG87" i="276"/>
  <c r="AH87" i="276"/>
  <c r="AI87" i="276"/>
  <c r="AJ87" i="276"/>
  <c r="AK87" i="276"/>
  <c r="AL87" i="276"/>
  <c r="AM87" i="276"/>
  <c r="AN87" i="276"/>
  <c r="AO87" i="276"/>
  <c r="AQ87" i="276"/>
  <c r="AR87" i="276"/>
  <c r="AS87" i="276"/>
  <c r="AT87" i="276"/>
  <c r="AU87" i="276"/>
  <c r="AV87" i="276"/>
  <c r="AW87" i="276"/>
  <c r="AX87" i="276"/>
  <c r="AY87" i="276"/>
  <c r="AZ87" i="276"/>
  <c r="BA87" i="276"/>
  <c r="BB87" i="276"/>
  <c r="BC87" i="276"/>
  <c r="BE87" i="276"/>
  <c r="BF87" i="276"/>
  <c r="BG87" i="276"/>
  <c r="BI87" i="276"/>
  <c r="BJ87" i="276"/>
  <c r="BL87" i="276"/>
  <c r="BM87" i="276"/>
  <c r="BN87" i="276"/>
  <c r="BO87" i="276"/>
  <c r="BP87" i="276"/>
  <c r="BQ87" i="276"/>
  <c r="BR87" i="276"/>
  <c r="BS87" i="276"/>
  <c r="BT87" i="276"/>
  <c r="BU87" i="276"/>
  <c r="BV87" i="276"/>
  <c r="BW87" i="276"/>
  <c r="BX87" i="276"/>
  <c r="BY87" i="276"/>
  <c r="BZ87" i="276"/>
  <c r="CA87" i="276"/>
  <c r="CC87" i="276"/>
  <c r="CD87" i="276"/>
  <c r="CE87" i="276"/>
  <c r="CF87" i="276"/>
  <c r="CG87" i="276"/>
  <c r="CH87" i="276"/>
  <c r="CI87" i="276"/>
  <c r="CJ87" i="276"/>
  <c r="CK87" i="276"/>
  <c r="CL87" i="276"/>
  <c r="CM87" i="276"/>
  <c r="CN87" i="276"/>
  <c r="CO87" i="276"/>
  <c r="CP87" i="276"/>
  <c r="CQ87" i="276"/>
  <c r="CR87" i="276"/>
  <c r="CS87" i="276"/>
  <c r="CU87" i="276"/>
  <c r="CV87" i="276"/>
  <c r="CX87" i="276"/>
  <c r="CY87" i="276"/>
  <c r="CZ87" i="276"/>
  <c r="DA87" i="276"/>
  <c r="DB87" i="276"/>
  <c r="DC87" i="276"/>
  <c r="DD87" i="276"/>
  <c r="DE87" i="276"/>
  <c r="DF87" i="276"/>
  <c r="DG87" i="276"/>
  <c r="DH87" i="276"/>
  <c r="DI87" i="276"/>
  <c r="DJ87" i="276"/>
  <c r="DK87" i="276"/>
  <c r="DL87" i="276"/>
  <c r="DM87" i="276"/>
  <c r="G88" i="276"/>
  <c r="H88" i="276"/>
  <c r="I88" i="276"/>
  <c r="J88" i="276"/>
  <c r="K88" i="276"/>
  <c r="L88" i="276"/>
  <c r="M88" i="276"/>
  <c r="N88" i="276"/>
  <c r="O88" i="276"/>
  <c r="P88" i="276"/>
  <c r="Q88" i="276"/>
  <c r="R88" i="276"/>
  <c r="S88" i="276"/>
  <c r="T88" i="276"/>
  <c r="U88" i="276"/>
  <c r="AS88" i="276"/>
  <c r="AT88" i="276"/>
  <c r="AU88" i="276"/>
  <c r="AV88" i="276"/>
  <c r="AW88" i="276"/>
  <c r="AX88" i="276"/>
  <c r="AY88" i="276"/>
  <c r="BA88" i="276"/>
  <c r="BB88" i="276"/>
  <c r="BC88" i="276"/>
  <c r="BE88" i="276"/>
  <c r="BF88" i="276"/>
  <c r="BG88" i="276"/>
  <c r="CD88" i="276"/>
  <c r="CE88" i="276"/>
  <c r="CF88" i="276"/>
  <c r="CG88" i="276"/>
  <c r="CH88" i="276"/>
  <c r="CI88" i="276"/>
  <c r="CJ88" i="276"/>
  <c r="CK88" i="276"/>
  <c r="CL88" i="276"/>
  <c r="CM88" i="276"/>
  <c r="CN88" i="276"/>
  <c r="CO88" i="276"/>
  <c r="CP88" i="276"/>
  <c r="CQ88" i="276"/>
  <c r="CR88" i="276"/>
  <c r="CS88" i="276"/>
  <c r="CU88" i="276"/>
  <c r="CV88" i="276"/>
  <c r="B93" i="276"/>
  <c r="Y93" i="276"/>
  <c r="AD93" i="276"/>
  <c r="AI93" i="276"/>
  <c r="AO93" i="276"/>
  <c r="BK93" i="276"/>
  <c r="BP93" i="276"/>
  <c r="BU93" i="276"/>
  <c r="CA93" i="276"/>
  <c r="CW93" i="276"/>
  <c r="DB93" i="276"/>
  <c r="DG93" i="276"/>
  <c r="DM93" i="276"/>
  <c r="CA61" i="276" l="1"/>
  <c r="CA63" i="276" s="1"/>
  <c r="CA83" i="276"/>
  <c r="K276" i="277"/>
  <c r="AZ88" i="276"/>
  <c r="AZ83" i="276"/>
  <c r="BU83" i="276"/>
  <c r="BU61" i="276"/>
  <c r="BU63" i="276" s="1"/>
  <c r="U11" i="277"/>
  <c r="DK61" i="276"/>
  <c r="DK63" i="276" s="1"/>
  <c r="DK83" i="276"/>
  <c r="B13" i="276"/>
  <c r="B14" i="276"/>
  <c r="E61" i="276"/>
  <c r="E63" i="276" s="1"/>
  <c r="BZ83" i="276"/>
  <c r="AO83" i="276"/>
  <c r="BW61" i="276"/>
  <c r="BW63" i="276" s="1"/>
  <c r="BW83" i="276"/>
  <c r="BK83" i="276"/>
  <c r="BK61" i="276"/>
  <c r="BK63" i="276" s="1"/>
  <c r="BY83" i="276"/>
  <c r="AL83" i="276"/>
  <c r="DB83" i="276"/>
  <c r="DH83" i="276"/>
  <c r="CD83" i="276"/>
  <c r="CW29" i="276"/>
  <c r="DA83" i="276"/>
  <c r="BV83" i="276"/>
  <c r="BJ83" i="276"/>
  <c r="AI61" i="276"/>
  <c r="AI63" i="276" s="1"/>
  <c r="AI83" i="276"/>
  <c r="BP61" i="276"/>
  <c r="BP63" i="276" s="1"/>
  <c r="DM61" i="276"/>
  <c r="DM63" i="276" s="1"/>
  <c r="DM83" i="276"/>
  <c r="BU15" i="276"/>
  <c r="BU18" i="276" s="1"/>
  <c r="BU21" i="276" s="1"/>
  <c r="CW83" i="276" l="1"/>
  <c r="CW61" i="276"/>
  <c r="CW63" i="276" s="1"/>
  <c r="BK85" i="276"/>
  <c r="BK87" i="276" s="1"/>
  <c r="B15" i="276"/>
  <c r="B16" i="276" l="1"/>
  <c r="CW85" i="276"/>
  <c r="CW87" i="276" s="1"/>
  <c r="B17" i="276" l="1"/>
  <c r="B18" i="276" l="1"/>
  <c r="B20" i="276" s="1"/>
  <c r="B19" i="276"/>
  <c r="B21" i="276" l="1"/>
  <c r="B23" i="276" s="1"/>
  <c r="B25" i="276" l="1"/>
  <c r="B26" i="276"/>
  <c r="B27" i="276" l="1"/>
  <c r="B28" i="276" l="1"/>
  <c r="B29" i="276" l="1"/>
  <c r="B31" i="276" l="1"/>
  <c r="B32" i="276" s="1"/>
  <c r="L15" i="200" l="1"/>
  <c r="Q270" i="228" l="1"/>
  <c r="K270" i="228"/>
  <c r="AG85" i="259"/>
  <c r="T7" i="243"/>
  <c r="T88" i="258"/>
  <c r="AA55" i="259"/>
  <c r="J76" i="259"/>
  <c r="J65" i="259" s="1"/>
  <c r="J56" i="258" l="1"/>
  <c r="L9" i="243" l="1"/>
  <c r="N7" i="243"/>
  <c r="L7" i="243"/>
  <c r="P6" i="243"/>
  <c r="F9" i="243"/>
  <c r="F8" i="243"/>
  <c r="J8" i="243" s="1"/>
  <c r="H7" i="243"/>
  <c r="F7" i="243"/>
  <c r="V8" i="243"/>
  <c r="V7" i="243"/>
  <c r="V6" i="243"/>
  <c r="J6" i="243"/>
  <c r="A18" i="243"/>
  <c r="A22" i="243"/>
  <c r="A24" i="243"/>
  <c r="A26" i="243"/>
  <c r="A33" i="243"/>
  <c r="A35" i="243"/>
  <c r="A37" i="243"/>
  <c r="A40" i="243"/>
  <c r="A45" i="243"/>
  <c r="J7" i="243" l="1"/>
  <c r="P7" i="243"/>
  <c r="F8" i="200" l="1"/>
  <c r="J8" i="200" s="1"/>
  <c r="J7" i="200"/>
  <c r="V7" i="200"/>
  <c r="A18" i="200"/>
  <c r="A22" i="200"/>
  <c r="A24" i="200"/>
  <c r="A26" i="200"/>
  <c r="A33" i="200"/>
  <c r="A35" i="200"/>
  <c r="A37" i="200"/>
  <c r="A40" i="200"/>
  <c r="A45" i="200"/>
  <c r="A4" i="200"/>
  <c r="A5" i="200" s="1"/>
  <c r="A6" i="200" l="1"/>
  <c r="A7" i="200" s="1"/>
  <c r="A8" i="200" l="1"/>
  <c r="A9" i="200" s="1"/>
  <c r="A10" i="200"/>
  <c r="A11" i="200" l="1"/>
  <c r="A12" i="200" s="1"/>
  <c r="A13" i="200" l="1"/>
  <c r="A14" i="200" l="1"/>
  <c r="A15" i="200" s="1"/>
  <c r="V6" i="200"/>
  <c r="P6" i="200"/>
  <c r="L63" i="259"/>
  <c r="N14" i="243"/>
  <c r="T44" i="243"/>
  <c r="N44" i="243"/>
  <c r="H44" i="243"/>
  <c r="J22" i="243"/>
  <c r="K91" i="210"/>
  <c r="K90" i="210"/>
  <c r="J90" i="210"/>
  <c r="K88" i="210"/>
  <c r="K87" i="210"/>
  <c r="K86" i="210"/>
  <c r="K85" i="210"/>
  <c r="K84" i="210"/>
  <c r="K83" i="210"/>
  <c r="K82" i="210"/>
  <c r="K81" i="210"/>
  <c r="K80" i="210"/>
  <c r="K79" i="210"/>
  <c r="K78" i="210"/>
  <c r="K77" i="210" s="1"/>
  <c r="J77" i="210"/>
  <c r="K75" i="210"/>
  <c r="K74" i="210"/>
  <c r="K73" i="210"/>
  <c r="K72" i="210"/>
  <c r="K71" i="210"/>
  <c r="K70" i="210"/>
  <c r="K69" i="210"/>
  <c r="K68" i="210"/>
  <c r="K67" i="210"/>
  <c r="K66" i="210"/>
  <c r="K63" i="210" s="1"/>
  <c r="K65" i="210"/>
  <c r="K64" i="210"/>
  <c r="J63" i="210"/>
  <c r="K61" i="210"/>
  <c r="K60" i="210"/>
  <c r="K59" i="210"/>
  <c r="K58" i="210"/>
  <c r="K57" i="210" s="1"/>
  <c r="J57" i="210"/>
  <c r="K55" i="210"/>
  <c r="K54" i="210"/>
  <c r="K52" i="210" s="1"/>
  <c r="K53" i="210"/>
  <c r="J52" i="210"/>
  <c r="K50" i="210"/>
  <c r="K49" i="210"/>
  <c r="K48" i="210"/>
  <c r="K47" i="210"/>
  <c r="K46" i="210"/>
  <c r="K45" i="210" s="1"/>
  <c r="J45" i="210"/>
  <c r="K43" i="210"/>
  <c r="K42" i="210"/>
  <c r="K39" i="210" s="1"/>
  <c r="K41" i="210"/>
  <c r="K40" i="210"/>
  <c r="J39" i="210"/>
  <c r="K37" i="210"/>
  <c r="K36" i="210"/>
  <c r="J36" i="210"/>
  <c r="K34" i="210"/>
  <c r="J34" i="210"/>
  <c r="J33" i="210"/>
  <c r="K33" i="210" s="1"/>
  <c r="K32" i="210"/>
  <c r="J32" i="210"/>
  <c r="J31" i="210"/>
  <c r="K31" i="210" s="1"/>
  <c r="J30" i="210"/>
  <c r="K30" i="210" s="1"/>
  <c r="J29" i="210"/>
  <c r="K29" i="210" s="1"/>
  <c r="K28" i="210"/>
  <c r="J28" i="210"/>
  <c r="J27" i="210"/>
  <c r="K27" i="210" s="1"/>
  <c r="K26" i="210"/>
  <c r="J26" i="210"/>
  <c r="J25" i="210"/>
  <c r="K25" i="210" s="1"/>
  <c r="J24" i="210"/>
  <c r="K24" i="210" s="1"/>
  <c r="J23" i="210"/>
  <c r="J18" i="210" s="1"/>
  <c r="K22" i="210"/>
  <c r="J22" i="210"/>
  <c r="J21" i="210"/>
  <c r="K21" i="210" s="1"/>
  <c r="K20" i="210"/>
  <c r="J20" i="210"/>
  <c r="J19" i="210"/>
  <c r="K19" i="210" s="1"/>
  <c r="K16" i="210"/>
  <c r="K15" i="210"/>
  <c r="K14" i="210"/>
  <c r="K6" i="210" s="1"/>
  <c r="K13" i="210"/>
  <c r="K12" i="210"/>
  <c r="K11" i="210"/>
  <c r="K10" i="210"/>
  <c r="K9" i="210"/>
  <c r="K8" i="210"/>
  <c r="K7" i="210"/>
  <c r="J6" i="210"/>
  <c r="J93" i="210" s="1"/>
  <c r="K5" i="210"/>
  <c r="T44" i="200"/>
  <c r="N44" i="200"/>
  <c r="H44" i="200"/>
  <c r="J22" i="200"/>
  <c r="X6" i="180"/>
  <c r="R6" i="180"/>
  <c r="L6" i="180"/>
  <c r="P219" i="180"/>
  <c r="J219" i="180"/>
  <c r="V217" i="180"/>
  <c r="W217" i="180" s="1"/>
  <c r="X217" i="180" s="1"/>
  <c r="P217" i="180"/>
  <c r="P6" i="180" s="1"/>
  <c r="J217" i="180"/>
  <c r="P210" i="180"/>
  <c r="J208" i="180"/>
  <c r="V184" i="180"/>
  <c r="V183" i="180"/>
  <c r="P183" i="180"/>
  <c r="J183" i="180"/>
  <c r="P163" i="180"/>
  <c r="J163" i="180"/>
  <c r="J159" i="180"/>
  <c r="J160" i="180"/>
  <c r="J158" i="180"/>
  <c r="V144" i="180"/>
  <c r="J49" i="180"/>
  <c r="W269" i="180"/>
  <c r="X269" i="180" s="1"/>
  <c r="W268" i="180"/>
  <c r="X268" i="180" s="1"/>
  <c r="W267" i="180"/>
  <c r="X267" i="180" s="1"/>
  <c r="W266" i="180"/>
  <c r="X266" i="180" s="1"/>
  <c r="W265" i="180"/>
  <c r="X265" i="180" s="1"/>
  <c r="X264" i="180"/>
  <c r="W264" i="180"/>
  <c r="W263" i="180"/>
  <c r="X263" i="180" s="1"/>
  <c r="W262" i="180"/>
  <c r="X262" i="180" s="1"/>
  <c r="X261" i="180"/>
  <c r="W261" i="180"/>
  <c r="W260" i="180"/>
  <c r="X260" i="180" s="1"/>
  <c r="W259" i="180"/>
  <c r="X259" i="180" s="1"/>
  <c r="W258" i="180"/>
  <c r="X258" i="180" s="1"/>
  <c r="W257" i="180"/>
  <c r="X257" i="180" s="1"/>
  <c r="W256" i="180"/>
  <c r="X256" i="180" s="1"/>
  <c r="W255" i="180"/>
  <c r="X255" i="180" s="1"/>
  <c r="X254" i="180"/>
  <c r="W254" i="180"/>
  <c r="W253" i="180"/>
  <c r="X253" i="180" s="1"/>
  <c r="W252" i="180"/>
  <c r="X252" i="180" s="1"/>
  <c r="W251" i="180"/>
  <c r="X251" i="180" s="1"/>
  <c r="W250" i="180"/>
  <c r="X250" i="180" s="1"/>
  <c r="W249" i="180"/>
  <c r="X249" i="180" s="1"/>
  <c r="W248" i="180"/>
  <c r="X248" i="180" s="1"/>
  <c r="W247" i="180"/>
  <c r="X247" i="180" s="1"/>
  <c r="X246" i="180"/>
  <c r="W246" i="180"/>
  <c r="W245" i="180"/>
  <c r="X245" i="180" s="1"/>
  <c r="W244" i="180"/>
  <c r="X244" i="180" s="1"/>
  <c r="W243" i="180"/>
  <c r="X243" i="180" s="1"/>
  <c r="W242" i="180"/>
  <c r="X242" i="180" s="1"/>
  <c r="X241" i="180"/>
  <c r="W241" i="180"/>
  <c r="W240" i="180"/>
  <c r="X240" i="180" s="1"/>
  <c r="W239" i="180"/>
  <c r="X239" i="180" s="1"/>
  <c r="W238" i="180"/>
  <c r="X238" i="180" s="1"/>
  <c r="W237" i="180"/>
  <c r="X237" i="180" s="1"/>
  <c r="W236" i="180"/>
  <c r="X236" i="180" s="1"/>
  <c r="W235" i="180"/>
  <c r="X235" i="180" s="1"/>
  <c r="W234" i="180"/>
  <c r="X234" i="180" s="1"/>
  <c r="W233" i="180"/>
  <c r="X233" i="180" s="1"/>
  <c r="W232" i="180"/>
  <c r="X232" i="180" s="1"/>
  <c r="W231" i="180"/>
  <c r="X231" i="180" s="1"/>
  <c r="X230" i="180"/>
  <c r="W230" i="180"/>
  <c r="W229" i="180"/>
  <c r="X229" i="180" s="1"/>
  <c r="W228" i="180"/>
  <c r="X228" i="180" s="1"/>
  <c r="W227" i="180"/>
  <c r="X227" i="180" s="1"/>
  <c r="W226" i="180"/>
  <c r="X226" i="180" s="1"/>
  <c r="W225" i="180"/>
  <c r="X225" i="180" s="1"/>
  <c r="W224" i="180"/>
  <c r="X224" i="180" s="1"/>
  <c r="W223" i="180"/>
  <c r="X223" i="180" s="1"/>
  <c r="X222" i="180"/>
  <c r="W222" i="180"/>
  <c r="W221" i="180"/>
  <c r="X221" i="180" s="1"/>
  <c r="W220" i="180"/>
  <c r="X220" i="180" s="1"/>
  <c r="W219" i="180"/>
  <c r="X219" i="180" s="1"/>
  <c r="W218" i="180"/>
  <c r="X218" i="180" s="1"/>
  <c r="W216" i="180"/>
  <c r="X216" i="180" s="1"/>
  <c r="W215" i="180"/>
  <c r="X215" i="180" s="1"/>
  <c r="W214" i="180"/>
  <c r="X214" i="180" s="1"/>
  <c r="W213" i="180"/>
  <c r="X213" i="180" s="1"/>
  <c r="W212" i="180"/>
  <c r="X212" i="180" s="1"/>
  <c r="W211" i="180"/>
  <c r="X211" i="180" s="1"/>
  <c r="W210" i="180"/>
  <c r="X210" i="180" s="1"/>
  <c r="W209" i="180"/>
  <c r="X209" i="180" s="1"/>
  <c r="W208" i="180"/>
  <c r="X208" i="180" s="1"/>
  <c r="W207" i="180"/>
  <c r="X207" i="180" s="1"/>
  <c r="X206" i="180"/>
  <c r="W206" i="180"/>
  <c r="W205" i="180"/>
  <c r="X205" i="180" s="1"/>
  <c r="W204" i="180"/>
  <c r="X204" i="180" s="1"/>
  <c r="W203" i="180"/>
  <c r="X203" i="180" s="1"/>
  <c r="W202" i="180"/>
  <c r="X202" i="180" s="1"/>
  <c r="W201" i="180"/>
  <c r="X201" i="180" s="1"/>
  <c r="W200" i="180"/>
  <c r="X200" i="180" s="1"/>
  <c r="W199" i="180"/>
  <c r="X199" i="180" s="1"/>
  <c r="X198" i="180"/>
  <c r="W198" i="180"/>
  <c r="W197" i="180"/>
  <c r="X197" i="180" s="1"/>
  <c r="W196" i="180"/>
  <c r="X196" i="180" s="1"/>
  <c r="W195" i="180"/>
  <c r="X195" i="180" s="1"/>
  <c r="W194" i="180"/>
  <c r="X194" i="180" s="1"/>
  <c r="X193" i="180"/>
  <c r="W193" i="180"/>
  <c r="W192" i="180"/>
  <c r="X192" i="180" s="1"/>
  <c r="W191" i="180"/>
  <c r="X191" i="180" s="1"/>
  <c r="W190" i="180"/>
  <c r="X190" i="180" s="1"/>
  <c r="W189" i="180"/>
  <c r="X189" i="180" s="1"/>
  <c r="W188" i="180"/>
  <c r="X188" i="180" s="1"/>
  <c r="W187" i="180"/>
  <c r="X187" i="180" s="1"/>
  <c r="W186" i="180"/>
  <c r="X186" i="180" s="1"/>
  <c r="W185" i="180"/>
  <c r="X185" i="180" s="1"/>
  <c r="W184" i="180"/>
  <c r="X184" i="180" s="1"/>
  <c r="W183" i="180"/>
  <c r="X183" i="180" s="1"/>
  <c r="X182" i="180"/>
  <c r="W182" i="180"/>
  <c r="W181" i="180"/>
  <c r="X181" i="180" s="1"/>
  <c r="W180" i="180"/>
  <c r="X180" i="180" s="1"/>
  <c r="W179" i="180"/>
  <c r="X179" i="180" s="1"/>
  <c r="W178" i="180"/>
  <c r="X178" i="180" s="1"/>
  <c r="W177" i="180"/>
  <c r="X177" i="180" s="1"/>
  <c r="W176" i="180"/>
  <c r="X176" i="180" s="1"/>
  <c r="W175" i="180"/>
  <c r="X175" i="180" s="1"/>
  <c r="X174" i="180"/>
  <c r="W174" i="180"/>
  <c r="W173" i="180"/>
  <c r="X173" i="180" s="1"/>
  <c r="W172" i="180"/>
  <c r="X172" i="180" s="1"/>
  <c r="W171" i="180"/>
  <c r="X171" i="180" s="1"/>
  <c r="W170" i="180"/>
  <c r="X170" i="180" s="1"/>
  <c r="X169" i="180"/>
  <c r="W169" i="180"/>
  <c r="W168" i="180"/>
  <c r="X168" i="180" s="1"/>
  <c r="W167" i="180"/>
  <c r="X167" i="180" s="1"/>
  <c r="W166" i="180"/>
  <c r="X166" i="180" s="1"/>
  <c r="W165" i="180"/>
  <c r="X165" i="180" s="1"/>
  <c r="W164" i="180"/>
  <c r="X164" i="180" s="1"/>
  <c r="W163" i="180"/>
  <c r="X163" i="180" s="1"/>
  <c r="W162" i="180"/>
  <c r="X162" i="180" s="1"/>
  <c r="W161" i="180"/>
  <c r="X161" i="180" s="1"/>
  <c r="W160" i="180"/>
  <c r="X160" i="180" s="1"/>
  <c r="W159" i="180"/>
  <c r="X159" i="180" s="1"/>
  <c r="X158" i="180"/>
  <c r="W158" i="180"/>
  <c r="W157" i="180"/>
  <c r="X157" i="180" s="1"/>
  <c r="W156" i="180"/>
  <c r="X156" i="180" s="1"/>
  <c r="W155" i="180"/>
  <c r="X155" i="180" s="1"/>
  <c r="W154" i="180"/>
  <c r="X154" i="180" s="1"/>
  <c r="W153" i="180"/>
  <c r="X153" i="180" s="1"/>
  <c r="W152" i="180"/>
  <c r="X152" i="180" s="1"/>
  <c r="W151" i="180"/>
  <c r="X151" i="180" s="1"/>
  <c r="X150" i="180"/>
  <c r="W150" i="180"/>
  <c r="W149" i="180"/>
  <c r="X149" i="180" s="1"/>
  <c r="W148" i="180"/>
  <c r="X148" i="180" s="1"/>
  <c r="W147" i="180"/>
  <c r="X147" i="180" s="1"/>
  <c r="W146" i="180"/>
  <c r="X146" i="180" s="1"/>
  <c r="X145" i="180"/>
  <c r="W145" i="180"/>
  <c r="W144" i="180"/>
  <c r="X144" i="180" s="1"/>
  <c r="W143" i="180"/>
  <c r="X143" i="180" s="1"/>
  <c r="W142" i="180"/>
  <c r="X142" i="180" s="1"/>
  <c r="W141" i="180"/>
  <c r="X141" i="180" s="1"/>
  <c r="W140" i="180"/>
  <c r="X140" i="180" s="1"/>
  <c r="W139" i="180"/>
  <c r="X139" i="180" s="1"/>
  <c r="W138" i="180"/>
  <c r="X138" i="180" s="1"/>
  <c r="W137" i="180"/>
  <c r="X137" i="180" s="1"/>
  <c r="W136" i="180"/>
  <c r="X136" i="180" s="1"/>
  <c r="W135" i="180"/>
  <c r="X135" i="180" s="1"/>
  <c r="X134" i="180"/>
  <c r="W134" i="180"/>
  <c r="W133" i="180"/>
  <c r="X133" i="180" s="1"/>
  <c r="W132" i="180"/>
  <c r="X132" i="180" s="1"/>
  <c r="W131" i="180"/>
  <c r="X131" i="180" s="1"/>
  <c r="W130" i="180"/>
  <c r="X130" i="180" s="1"/>
  <c r="W129" i="180"/>
  <c r="X129" i="180" s="1"/>
  <c r="W128" i="180"/>
  <c r="X128" i="180" s="1"/>
  <c r="W127" i="180"/>
  <c r="X127" i="180" s="1"/>
  <c r="X126" i="180"/>
  <c r="W126" i="180"/>
  <c r="W125" i="180"/>
  <c r="X125" i="180" s="1"/>
  <c r="W124" i="180"/>
  <c r="X124" i="180" s="1"/>
  <c r="W123" i="180"/>
  <c r="X123" i="180" s="1"/>
  <c r="W122" i="180"/>
  <c r="X122" i="180" s="1"/>
  <c r="X121" i="180"/>
  <c r="W121" i="180"/>
  <c r="W120" i="180"/>
  <c r="X120" i="180" s="1"/>
  <c r="W119" i="180"/>
  <c r="X119" i="180" s="1"/>
  <c r="W118" i="180"/>
  <c r="X118" i="180" s="1"/>
  <c r="W117" i="180"/>
  <c r="X117" i="180" s="1"/>
  <c r="W116" i="180"/>
  <c r="X116" i="180" s="1"/>
  <c r="W115" i="180"/>
  <c r="X115" i="180" s="1"/>
  <c r="W114" i="180"/>
  <c r="X114" i="180" s="1"/>
  <c r="W113" i="180"/>
  <c r="X113" i="180" s="1"/>
  <c r="W112" i="180"/>
  <c r="X112" i="180" s="1"/>
  <c r="W111" i="180"/>
  <c r="X111" i="180" s="1"/>
  <c r="X110" i="180"/>
  <c r="W110" i="180"/>
  <c r="W109" i="180"/>
  <c r="X109" i="180" s="1"/>
  <c r="W108" i="180"/>
  <c r="X108" i="180" s="1"/>
  <c r="W107" i="180"/>
  <c r="X107" i="180" s="1"/>
  <c r="W106" i="180"/>
  <c r="X106" i="180" s="1"/>
  <c r="W105" i="180"/>
  <c r="X105" i="180" s="1"/>
  <c r="W104" i="180"/>
  <c r="X104" i="180" s="1"/>
  <c r="W103" i="180"/>
  <c r="X103" i="180" s="1"/>
  <c r="W102" i="180"/>
  <c r="X102" i="180" s="1"/>
  <c r="W101" i="180"/>
  <c r="X101" i="180" s="1"/>
  <c r="W100" i="180"/>
  <c r="X100" i="180" s="1"/>
  <c r="W99" i="180"/>
  <c r="X99" i="180" s="1"/>
  <c r="W98" i="180"/>
  <c r="X98" i="180" s="1"/>
  <c r="X97" i="180"/>
  <c r="W97" i="180"/>
  <c r="W96" i="180"/>
  <c r="X96" i="180" s="1"/>
  <c r="W95" i="180"/>
  <c r="X95" i="180" s="1"/>
  <c r="W94" i="180"/>
  <c r="X94" i="180" s="1"/>
  <c r="W93" i="180"/>
  <c r="X93" i="180" s="1"/>
  <c r="W92" i="180"/>
  <c r="X92" i="180" s="1"/>
  <c r="W91" i="180"/>
  <c r="X91" i="180" s="1"/>
  <c r="W90" i="180"/>
  <c r="X90" i="180" s="1"/>
  <c r="W89" i="180"/>
  <c r="X89" i="180" s="1"/>
  <c r="W88" i="180"/>
  <c r="X88" i="180" s="1"/>
  <c r="W87" i="180"/>
  <c r="X87" i="180" s="1"/>
  <c r="X86" i="180"/>
  <c r="W86" i="180"/>
  <c r="W85" i="180"/>
  <c r="X85" i="180" s="1"/>
  <c r="W84" i="180"/>
  <c r="X84" i="180" s="1"/>
  <c r="W83" i="180"/>
  <c r="X83" i="180" s="1"/>
  <c r="W82" i="180"/>
  <c r="X82" i="180" s="1"/>
  <c r="W81" i="180"/>
  <c r="X81" i="180" s="1"/>
  <c r="W80" i="180"/>
  <c r="X80" i="180" s="1"/>
  <c r="W79" i="180"/>
  <c r="X79" i="180" s="1"/>
  <c r="X78" i="180"/>
  <c r="W78" i="180"/>
  <c r="W77" i="180"/>
  <c r="X77" i="180" s="1"/>
  <c r="W76" i="180"/>
  <c r="X76" i="180" s="1"/>
  <c r="W75" i="180"/>
  <c r="X75" i="180" s="1"/>
  <c r="W74" i="180"/>
  <c r="X74" i="180" s="1"/>
  <c r="X73" i="180"/>
  <c r="W73" i="180"/>
  <c r="W72" i="180"/>
  <c r="X72" i="180" s="1"/>
  <c r="W71" i="180"/>
  <c r="X71" i="180" s="1"/>
  <c r="W70" i="180"/>
  <c r="X70" i="180" s="1"/>
  <c r="W69" i="180"/>
  <c r="X69" i="180" s="1"/>
  <c r="W68" i="180"/>
  <c r="X68" i="180" s="1"/>
  <c r="W67" i="180"/>
  <c r="X67" i="180" s="1"/>
  <c r="W66" i="180"/>
  <c r="X66" i="180" s="1"/>
  <c r="W65" i="180"/>
  <c r="X65" i="180" s="1"/>
  <c r="W64" i="180"/>
  <c r="X64" i="180" s="1"/>
  <c r="W63" i="180"/>
  <c r="X63" i="180" s="1"/>
  <c r="X62" i="180"/>
  <c r="W62" i="180"/>
  <c r="W61" i="180"/>
  <c r="X61" i="180" s="1"/>
  <c r="W60" i="180"/>
  <c r="X60" i="180" s="1"/>
  <c r="W59" i="180"/>
  <c r="X59" i="180" s="1"/>
  <c r="W58" i="180"/>
  <c r="X58" i="180" s="1"/>
  <c r="W57" i="180"/>
  <c r="X57" i="180" s="1"/>
  <c r="W56" i="180"/>
  <c r="X56" i="180" s="1"/>
  <c r="W55" i="180"/>
  <c r="X55" i="180" s="1"/>
  <c r="X54" i="180"/>
  <c r="W54" i="180"/>
  <c r="W53" i="180"/>
  <c r="X53" i="180" s="1"/>
  <c r="W52" i="180"/>
  <c r="X52" i="180" s="1"/>
  <c r="W51" i="180"/>
  <c r="X51" i="180" s="1"/>
  <c r="W50" i="180"/>
  <c r="X50" i="180" s="1"/>
  <c r="X49" i="180"/>
  <c r="W49" i="180"/>
  <c r="W48" i="180"/>
  <c r="X48" i="180" s="1"/>
  <c r="W47" i="180"/>
  <c r="X47" i="180" s="1"/>
  <c r="W46" i="180"/>
  <c r="X46" i="180" s="1"/>
  <c r="W45" i="180"/>
  <c r="X45" i="180" s="1"/>
  <c r="W44" i="180"/>
  <c r="X44" i="180" s="1"/>
  <c r="W43" i="180"/>
  <c r="X43" i="180" s="1"/>
  <c r="W42" i="180"/>
  <c r="X42" i="180" s="1"/>
  <c r="W41" i="180"/>
  <c r="X41" i="180" s="1"/>
  <c r="W40" i="180"/>
  <c r="X40" i="180" s="1"/>
  <c r="W39" i="180"/>
  <c r="X39" i="180" s="1"/>
  <c r="X38" i="180"/>
  <c r="W38" i="180"/>
  <c r="W37" i="180"/>
  <c r="X37" i="180" s="1"/>
  <c r="W36" i="180"/>
  <c r="X36" i="180" s="1"/>
  <c r="W35" i="180"/>
  <c r="X35" i="180" s="1"/>
  <c r="W34" i="180"/>
  <c r="X34" i="180" s="1"/>
  <c r="W33" i="180"/>
  <c r="X33" i="180" s="1"/>
  <c r="W32" i="180"/>
  <c r="X32" i="180" s="1"/>
  <c r="W31" i="180"/>
  <c r="X31" i="180" s="1"/>
  <c r="X30" i="180"/>
  <c r="W30" i="180"/>
  <c r="W29" i="180"/>
  <c r="X29" i="180" s="1"/>
  <c r="W28" i="180"/>
  <c r="X28" i="180" s="1"/>
  <c r="W27" i="180"/>
  <c r="X27" i="180" s="1"/>
  <c r="W26" i="180"/>
  <c r="X26" i="180" s="1"/>
  <c r="X25" i="180"/>
  <c r="W25" i="180"/>
  <c r="W24" i="180"/>
  <c r="X24" i="180" s="1"/>
  <c r="W23" i="180"/>
  <c r="X23" i="180" s="1"/>
  <c r="W22" i="180"/>
  <c r="X22" i="180" s="1"/>
  <c r="W21" i="180"/>
  <c r="X21" i="180" s="1"/>
  <c r="W20" i="180"/>
  <c r="X20" i="180" s="1"/>
  <c r="W19" i="180"/>
  <c r="X19" i="180" s="1"/>
  <c r="W18" i="180"/>
  <c r="X18" i="180" s="1"/>
  <c r="W17" i="180"/>
  <c r="X17" i="180" s="1"/>
  <c r="W16" i="180"/>
  <c r="X16" i="180" s="1"/>
  <c r="W15" i="180"/>
  <c r="X15" i="180" s="1"/>
  <c r="X14" i="180"/>
  <c r="W14" i="180"/>
  <c r="W13" i="180"/>
  <c r="X13" i="180" s="1"/>
  <c r="W12" i="180"/>
  <c r="X12" i="180" s="1"/>
  <c r="W11" i="180"/>
  <c r="X11" i="180" s="1"/>
  <c r="W10" i="180"/>
  <c r="X10" i="180" s="1"/>
  <c r="X9" i="180"/>
  <c r="W9" i="180"/>
  <c r="W8" i="180"/>
  <c r="X8" i="180" s="1"/>
  <c r="X7" i="180"/>
  <c r="W7" i="180"/>
  <c r="V6" i="180"/>
  <c r="Q11" i="180"/>
  <c r="R11" i="180" s="1"/>
  <c r="Q12" i="180"/>
  <c r="R12" i="180" s="1"/>
  <c r="Q13" i="180"/>
  <c r="R13" i="180" s="1"/>
  <c r="Q14" i="180"/>
  <c r="R14" i="180"/>
  <c r="Q15" i="180"/>
  <c r="R15" i="180"/>
  <c r="Q16" i="180"/>
  <c r="R16" i="180"/>
  <c r="Q17" i="180"/>
  <c r="R17" i="180" s="1"/>
  <c r="Q18" i="180"/>
  <c r="R18" i="180"/>
  <c r="Q19" i="180"/>
  <c r="R19" i="180" s="1"/>
  <c r="Q20" i="180"/>
  <c r="R20" i="180"/>
  <c r="Q21" i="180"/>
  <c r="R21" i="180"/>
  <c r="Q22" i="180"/>
  <c r="R22" i="180"/>
  <c r="Q23" i="180"/>
  <c r="R23" i="180" s="1"/>
  <c r="Q24" i="180"/>
  <c r="R24" i="180" s="1"/>
  <c r="Q25" i="180"/>
  <c r="R25" i="180" s="1"/>
  <c r="Q26" i="180"/>
  <c r="R26" i="180" s="1"/>
  <c r="Q27" i="180"/>
  <c r="R27" i="180"/>
  <c r="Q28" i="180"/>
  <c r="R28" i="180"/>
  <c r="Q29" i="180"/>
  <c r="R29" i="180" s="1"/>
  <c r="Q30" i="180"/>
  <c r="R30" i="180"/>
  <c r="Q31" i="180"/>
  <c r="R31" i="180"/>
  <c r="Q32" i="180"/>
  <c r="R32" i="180" s="1"/>
  <c r="Q33" i="180"/>
  <c r="R33" i="180"/>
  <c r="Q34" i="180"/>
  <c r="R34" i="180"/>
  <c r="Q35" i="180"/>
  <c r="R35" i="180" s="1"/>
  <c r="Q36" i="180"/>
  <c r="R36" i="180"/>
  <c r="Q37" i="180"/>
  <c r="R37" i="180" s="1"/>
  <c r="Q38" i="180"/>
  <c r="R38" i="180"/>
  <c r="Q39" i="180"/>
  <c r="R39" i="180" s="1"/>
  <c r="Q40" i="180"/>
  <c r="R40" i="180"/>
  <c r="Q41" i="180"/>
  <c r="R41" i="180" s="1"/>
  <c r="Q42" i="180"/>
  <c r="R42" i="180"/>
  <c r="Q43" i="180"/>
  <c r="R43" i="180"/>
  <c r="Q44" i="180"/>
  <c r="R44" i="180"/>
  <c r="Q45" i="180"/>
  <c r="R45" i="180" s="1"/>
  <c r="Q46" i="180"/>
  <c r="R46" i="180"/>
  <c r="Q47" i="180"/>
  <c r="R47" i="180" s="1"/>
  <c r="Q48" i="180"/>
  <c r="R48" i="180"/>
  <c r="Q49" i="180"/>
  <c r="R49" i="180"/>
  <c r="Q50" i="180"/>
  <c r="R50" i="180" s="1"/>
  <c r="Q51" i="180"/>
  <c r="R51" i="180" s="1"/>
  <c r="Q52" i="180"/>
  <c r="R52" i="180" s="1"/>
  <c r="Q53" i="180"/>
  <c r="R53" i="180" s="1"/>
  <c r="Q54" i="180"/>
  <c r="R54" i="180"/>
  <c r="Q55" i="180"/>
  <c r="R55" i="180"/>
  <c r="Q56" i="180"/>
  <c r="R56" i="180"/>
  <c r="Q57" i="180"/>
  <c r="R57" i="180"/>
  <c r="Q58" i="180"/>
  <c r="R58" i="180" s="1"/>
  <c r="Q59" i="180"/>
  <c r="R59" i="180" s="1"/>
  <c r="Q60" i="180"/>
  <c r="R60" i="180"/>
  <c r="Q61" i="180"/>
  <c r="R61" i="180"/>
  <c r="Q62" i="180"/>
  <c r="R62" i="180"/>
  <c r="Q63" i="180"/>
  <c r="R63" i="180" s="1"/>
  <c r="Q64" i="180"/>
  <c r="R64" i="180" s="1"/>
  <c r="Q65" i="180"/>
  <c r="R65" i="180" s="1"/>
  <c r="Q66" i="180"/>
  <c r="R66" i="180"/>
  <c r="Q67" i="180"/>
  <c r="R67" i="180"/>
  <c r="Q68" i="180"/>
  <c r="R68" i="180"/>
  <c r="Q69" i="180"/>
  <c r="R69" i="180"/>
  <c r="Q70" i="180"/>
  <c r="R70" i="180"/>
  <c r="Q71" i="180"/>
  <c r="R71" i="180" s="1"/>
  <c r="Q72" i="180"/>
  <c r="R72" i="180" s="1"/>
  <c r="Q73" i="180"/>
  <c r="R73" i="180"/>
  <c r="Q74" i="180"/>
  <c r="R74" i="180"/>
  <c r="Q75" i="180"/>
  <c r="R75" i="180"/>
  <c r="Q76" i="180"/>
  <c r="R76" i="180" s="1"/>
  <c r="Q77" i="180"/>
  <c r="R77" i="180" s="1"/>
  <c r="Q78" i="180"/>
  <c r="R78" i="180" s="1"/>
  <c r="Q79" i="180"/>
  <c r="R79" i="180"/>
  <c r="Q80" i="180"/>
  <c r="R80" i="180"/>
  <c r="Q81" i="180"/>
  <c r="R81" i="180"/>
  <c r="Q82" i="180"/>
  <c r="R82" i="180"/>
  <c r="Q83" i="180"/>
  <c r="R83" i="180" s="1"/>
  <c r="Q84" i="180"/>
  <c r="R84" i="180" s="1"/>
  <c r="Q85" i="180"/>
  <c r="R85" i="180" s="1"/>
  <c r="Q86" i="180"/>
  <c r="R86" i="180"/>
  <c r="Q87" i="180"/>
  <c r="R87" i="180"/>
  <c r="Q88" i="180"/>
  <c r="R88" i="180"/>
  <c r="Q89" i="180"/>
  <c r="R89" i="180" s="1"/>
  <c r="Q90" i="180"/>
  <c r="R90" i="180"/>
  <c r="Q91" i="180"/>
  <c r="R91" i="180" s="1"/>
  <c r="Q92" i="180"/>
  <c r="R92" i="180"/>
  <c r="Q93" i="180"/>
  <c r="R93" i="180"/>
  <c r="Q94" i="180"/>
  <c r="R94" i="180"/>
  <c r="Q95" i="180"/>
  <c r="R95" i="180" s="1"/>
  <c r="Q96" i="180"/>
  <c r="R96" i="180" s="1"/>
  <c r="Q97" i="180"/>
  <c r="R97" i="180" s="1"/>
  <c r="Q98" i="180"/>
  <c r="R98" i="180" s="1"/>
  <c r="Q99" i="180"/>
  <c r="R99" i="180" s="1"/>
  <c r="Q100" i="180"/>
  <c r="R100" i="180"/>
  <c r="Q101" i="180"/>
  <c r="R101" i="180" s="1"/>
  <c r="Q102" i="180"/>
  <c r="R102" i="180"/>
  <c r="Q103" i="180"/>
  <c r="R103" i="180"/>
  <c r="Q104" i="180"/>
  <c r="R104" i="180" s="1"/>
  <c r="Q105" i="180"/>
  <c r="R105" i="180"/>
  <c r="Q106" i="180"/>
  <c r="R106" i="180"/>
  <c r="Q107" i="180"/>
  <c r="R107" i="180" s="1"/>
  <c r="Q108" i="180"/>
  <c r="R108" i="180"/>
  <c r="Q109" i="180"/>
  <c r="R109" i="180" s="1"/>
  <c r="Q110" i="180"/>
  <c r="R110" i="180" s="1"/>
  <c r="Q111" i="180"/>
  <c r="R111" i="180" s="1"/>
  <c r="Q112" i="180"/>
  <c r="R112" i="180"/>
  <c r="Q113" i="180"/>
  <c r="R113" i="180" s="1"/>
  <c r="Q114" i="180"/>
  <c r="R114" i="180"/>
  <c r="Q115" i="180"/>
  <c r="R115" i="180"/>
  <c r="Q116" i="180"/>
  <c r="R116" i="180"/>
  <c r="Q117" i="180"/>
  <c r="R117" i="180" s="1"/>
  <c r="Q118" i="180"/>
  <c r="R118" i="180"/>
  <c r="Q119" i="180"/>
  <c r="R119" i="180" s="1"/>
  <c r="Q120" i="180"/>
  <c r="R120" i="180"/>
  <c r="Q121" i="180"/>
  <c r="R121" i="180"/>
  <c r="Q122" i="180"/>
  <c r="R122" i="180" s="1"/>
  <c r="Q123" i="180"/>
  <c r="R123" i="180" s="1"/>
  <c r="Q124" i="180"/>
  <c r="R124" i="180" s="1"/>
  <c r="Q125" i="180"/>
  <c r="R125" i="180" s="1"/>
  <c r="Q126" i="180"/>
  <c r="R126" i="180"/>
  <c r="Q127" i="180"/>
  <c r="R127" i="180"/>
  <c r="Q128" i="180"/>
  <c r="R128" i="180"/>
  <c r="Q129" i="180"/>
  <c r="R129" i="180"/>
  <c r="Q130" i="180"/>
  <c r="R130" i="180" s="1"/>
  <c r="Q131" i="180"/>
  <c r="R131" i="180" s="1"/>
  <c r="Q132" i="180"/>
  <c r="R132" i="180"/>
  <c r="Q133" i="180"/>
  <c r="R133" i="180"/>
  <c r="Q134" i="180"/>
  <c r="R134" i="180"/>
  <c r="Q135" i="180"/>
  <c r="R135" i="180" s="1"/>
  <c r="Q136" i="180"/>
  <c r="R136" i="180" s="1"/>
  <c r="Q137" i="180"/>
  <c r="R137" i="180" s="1"/>
  <c r="Q138" i="180"/>
  <c r="R138" i="180"/>
  <c r="Q139" i="180"/>
  <c r="R139" i="180"/>
  <c r="Q140" i="180"/>
  <c r="R140" i="180"/>
  <c r="Q141" i="180"/>
  <c r="R141" i="180"/>
  <c r="Q142" i="180"/>
  <c r="R142" i="180"/>
  <c r="Q143" i="180"/>
  <c r="R143" i="180" s="1"/>
  <c r="Q144" i="180"/>
  <c r="R144" i="180" s="1"/>
  <c r="Q145" i="180"/>
  <c r="R145" i="180"/>
  <c r="Q146" i="180"/>
  <c r="R146" i="180"/>
  <c r="Q147" i="180"/>
  <c r="R147" i="180"/>
  <c r="Q148" i="180"/>
  <c r="R148" i="180" s="1"/>
  <c r="Q149" i="180"/>
  <c r="R149" i="180" s="1"/>
  <c r="Q150" i="180"/>
  <c r="R150" i="180" s="1"/>
  <c r="Q151" i="180"/>
  <c r="R151" i="180"/>
  <c r="Q152" i="180"/>
  <c r="R152" i="180"/>
  <c r="Q153" i="180"/>
  <c r="R153" i="180"/>
  <c r="Q154" i="180"/>
  <c r="R154" i="180"/>
  <c r="Q155" i="180"/>
  <c r="R155" i="180" s="1"/>
  <c r="Q156" i="180"/>
  <c r="R156" i="180" s="1"/>
  <c r="Q157" i="180"/>
  <c r="R157" i="180" s="1"/>
  <c r="Q158" i="180"/>
  <c r="R158" i="180"/>
  <c r="Q159" i="180"/>
  <c r="R159" i="180"/>
  <c r="Q160" i="180"/>
  <c r="R160" i="180"/>
  <c r="Q161" i="180"/>
  <c r="R161" i="180" s="1"/>
  <c r="Q162" i="180"/>
  <c r="R162" i="180"/>
  <c r="Q163" i="180"/>
  <c r="R163" i="180" s="1"/>
  <c r="Q164" i="180"/>
  <c r="R164" i="180"/>
  <c r="Q165" i="180"/>
  <c r="R165" i="180"/>
  <c r="Q166" i="180"/>
  <c r="R166" i="180"/>
  <c r="Q167" i="180"/>
  <c r="R167" i="180" s="1"/>
  <c r="Q168" i="180"/>
  <c r="R168" i="180" s="1"/>
  <c r="Q169" i="180"/>
  <c r="R169" i="180" s="1"/>
  <c r="Q170" i="180"/>
  <c r="R170" i="180" s="1"/>
  <c r="Q171" i="180"/>
  <c r="R171" i="180"/>
  <c r="Q172" i="180"/>
  <c r="R172" i="180"/>
  <c r="Q173" i="180"/>
  <c r="R173" i="180" s="1"/>
  <c r="Q174" i="180"/>
  <c r="R174" i="180"/>
  <c r="Q175" i="180"/>
  <c r="R175" i="180"/>
  <c r="Q176" i="180"/>
  <c r="R176" i="180" s="1"/>
  <c r="Q177" i="180"/>
  <c r="R177" i="180"/>
  <c r="Q178" i="180"/>
  <c r="R178" i="180"/>
  <c r="Q179" i="180"/>
  <c r="R179" i="180" s="1"/>
  <c r="Q180" i="180"/>
  <c r="R180" i="180"/>
  <c r="Q181" i="180"/>
  <c r="R181" i="180" s="1"/>
  <c r="Q182" i="180"/>
  <c r="R182" i="180" s="1"/>
  <c r="Q183" i="180"/>
  <c r="R183" i="180" s="1"/>
  <c r="Q184" i="180"/>
  <c r="R184" i="180"/>
  <c r="Q185" i="180"/>
  <c r="R185" i="180" s="1"/>
  <c r="Q186" i="180"/>
  <c r="R186" i="180"/>
  <c r="Q187" i="180"/>
  <c r="R187" i="180"/>
  <c r="Q188" i="180"/>
  <c r="R188" i="180"/>
  <c r="Q189" i="180"/>
  <c r="R189" i="180" s="1"/>
  <c r="Q190" i="180"/>
  <c r="R190" i="180"/>
  <c r="Q191" i="180"/>
  <c r="R191" i="180" s="1"/>
  <c r="Q192" i="180"/>
  <c r="R192" i="180"/>
  <c r="Q193" i="180"/>
  <c r="R193" i="180"/>
  <c r="Q194" i="180"/>
  <c r="R194" i="180" s="1"/>
  <c r="Q195" i="180"/>
  <c r="R195" i="180" s="1"/>
  <c r="Q196" i="180"/>
  <c r="R196" i="180" s="1"/>
  <c r="Q197" i="180"/>
  <c r="R197" i="180" s="1"/>
  <c r="Q198" i="180"/>
  <c r="R198" i="180"/>
  <c r="Q199" i="180"/>
  <c r="R199" i="180"/>
  <c r="Q200" i="180"/>
  <c r="R200" i="180"/>
  <c r="Q201" i="180"/>
  <c r="R201" i="180"/>
  <c r="Q202" i="180"/>
  <c r="R202" i="180" s="1"/>
  <c r="Q203" i="180"/>
  <c r="R203" i="180" s="1"/>
  <c r="Q204" i="180"/>
  <c r="R204" i="180"/>
  <c r="Q205" i="180"/>
  <c r="R205" i="180"/>
  <c r="Q206" i="180"/>
  <c r="R206" i="180" s="1"/>
  <c r="Q207" i="180"/>
  <c r="R207" i="180" s="1"/>
  <c r="Q208" i="180"/>
  <c r="R208" i="180" s="1"/>
  <c r="Q209" i="180"/>
  <c r="R209" i="180" s="1"/>
  <c r="Q210" i="180"/>
  <c r="R210" i="180"/>
  <c r="Q211" i="180"/>
  <c r="R211" i="180"/>
  <c r="Q212" i="180"/>
  <c r="R212" i="180"/>
  <c r="Q213" i="180"/>
  <c r="R213" i="180"/>
  <c r="Q214" i="180"/>
  <c r="R214" i="180"/>
  <c r="Q215" i="180"/>
  <c r="R215" i="180" s="1"/>
  <c r="Q216" i="180"/>
  <c r="R216" i="180" s="1"/>
  <c r="Q217" i="180"/>
  <c r="R217" i="180"/>
  <c r="Q218" i="180"/>
  <c r="R218" i="180"/>
  <c r="Q219" i="180"/>
  <c r="R219" i="180"/>
  <c r="Q220" i="180"/>
  <c r="R220" i="180" s="1"/>
  <c r="Q221" i="180"/>
  <c r="R221" i="180" s="1"/>
  <c r="Q222" i="180"/>
  <c r="R222" i="180" s="1"/>
  <c r="Q223" i="180"/>
  <c r="R223" i="180"/>
  <c r="Q224" i="180"/>
  <c r="R224" i="180"/>
  <c r="Q225" i="180"/>
  <c r="R225" i="180"/>
  <c r="Q226" i="180"/>
  <c r="R226" i="180"/>
  <c r="Q227" i="180"/>
  <c r="R227" i="180" s="1"/>
  <c r="Q228" i="180"/>
  <c r="R228" i="180" s="1"/>
  <c r="Q229" i="180"/>
  <c r="R229" i="180" s="1"/>
  <c r="Q230" i="180"/>
  <c r="R230" i="180"/>
  <c r="Q231" i="180"/>
  <c r="R231" i="180"/>
  <c r="Q232" i="180"/>
  <c r="R232" i="180"/>
  <c r="Q233" i="180"/>
  <c r="R233" i="180" s="1"/>
  <c r="Q234" i="180"/>
  <c r="R234" i="180"/>
  <c r="Q235" i="180"/>
  <c r="R235" i="180" s="1"/>
  <c r="Q236" i="180"/>
  <c r="R236" i="180"/>
  <c r="Q237" i="180"/>
  <c r="R237" i="180"/>
  <c r="Q238" i="180"/>
  <c r="R238" i="180"/>
  <c r="Q239" i="180"/>
  <c r="R239" i="180" s="1"/>
  <c r="Q240" i="180"/>
  <c r="R240" i="180" s="1"/>
  <c r="Q241" i="180"/>
  <c r="R241" i="180" s="1"/>
  <c r="Q242" i="180"/>
  <c r="R242" i="180" s="1"/>
  <c r="Q243" i="180"/>
  <c r="R243" i="180"/>
  <c r="Q244" i="180"/>
  <c r="R244" i="180"/>
  <c r="Q245" i="180"/>
  <c r="R245" i="180" s="1"/>
  <c r="Q246" i="180"/>
  <c r="R246" i="180"/>
  <c r="Q247" i="180"/>
  <c r="R247" i="180"/>
  <c r="Q248" i="180"/>
  <c r="R248" i="180" s="1"/>
  <c r="Q249" i="180"/>
  <c r="R249" i="180"/>
  <c r="Q250" i="180"/>
  <c r="R250" i="180"/>
  <c r="Q251" i="180"/>
  <c r="R251" i="180" s="1"/>
  <c r="Q252" i="180"/>
  <c r="R252" i="180"/>
  <c r="Q253" i="180"/>
  <c r="R253" i="180" s="1"/>
  <c r="Q254" i="180"/>
  <c r="R254" i="180" s="1"/>
  <c r="Q255" i="180"/>
  <c r="R255" i="180" s="1"/>
  <c r="Q256" i="180"/>
  <c r="R256" i="180"/>
  <c r="Q257" i="180"/>
  <c r="R257" i="180" s="1"/>
  <c r="Q258" i="180"/>
  <c r="R258" i="180"/>
  <c r="Q259" i="180"/>
  <c r="R259" i="180"/>
  <c r="Q260" i="180"/>
  <c r="R260" i="180"/>
  <c r="Q261" i="180"/>
  <c r="R261" i="180" s="1"/>
  <c r="Q262" i="180"/>
  <c r="R262" i="180"/>
  <c r="Q263" i="180"/>
  <c r="R263" i="180" s="1"/>
  <c r="Q264" i="180"/>
  <c r="R264" i="180"/>
  <c r="Q265" i="180"/>
  <c r="R265" i="180"/>
  <c r="Q266" i="180"/>
  <c r="R266" i="180" s="1"/>
  <c r="Q267" i="180"/>
  <c r="R267" i="180"/>
  <c r="Q268" i="180"/>
  <c r="R268" i="180" s="1"/>
  <c r="Q269" i="180"/>
  <c r="R269" i="180" s="1"/>
  <c r="Q8" i="180"/>
  <c r="R8" i="180" s="1"/>
  <c r="Q9" i="180"/>
  <c r="R9" i="180" s="1"/>
  <c r="Q10" i="180"/>
  <c r="R10" i="180"/>
  <c r="R7" i="180"/>
  <c r="Q7" i="180"/>
  <c r="K8" i="180"/>
  <c r="K9" i="180"/>
  <c r="K10" i="180"/>
  <c r="L10" i="180" s="1"/>
  <c r="K11" i="180"/>
  <c r="L11" i="180" s="1"/>
  <c r="K12" i="180"/>
  <c r="L12" i="180" s="1"/>
  <c r="K13" i="180"/>
  <c r="L13" i="180" s="1"/>
  <c r="K14" i="180"/>
  <c r="L14" i="180" s="1"/>
  <c r="K15" i="180"/>
  <c r="L15" i="180" s="1"/>
  <c r="K16" i="180"/>
  <c r="L16" i="180" s="1"/>
  <c r="K17" i="180"/>
  <c r="L17" i="180" s="1"/>
  <c r="K18" i="180"/>
  <c r="L18" i="180" s="1"/>
  <c r="K19" i="180"/>
  <c r="L19" i="180" s="1"/>
  <c r="K20" i="180"/>
  <c r="K21" i="180"/>
  <c r="K22" i="180"/>
  <c r="L22" i="180" s="1"/>
  <c r="K23" i="180"/>
  <c r="L23" i="180" s="1"/>
  <c r="K24" i="180"/>
  <c r="K25" i="180"/>
  <c r="K26" i="180"/>
  <c r="L26" i="180" s="1"/>
  <c r="K27" i="180"/>
  <c r="L27" i="180" s="1"/>
  <c r="K28" i="180"/>
  <c r="L28" i="180" s="1"/>
  <c r="K29" i="180"/>
  <c r="L29" i="180" s="1"/>
  <c r="K30" i="180"/>
  <c r="L30" i="180" s="1"/>
  <c r="K31" i="180"/>
  <c r="L31" i="180" s="1"/>
  <c r="K32" i="180"/>
  <c r="K33" i="180"/>
  <c r="K34" i="180"/>
  <c r="L34" i="180" s="1"/>
  <c r="K35" i="180"/>
  <c r="L35" i="180" s="1"/>
  <c r="K36" i="180"/>
  <c r="L36" i="180" s="1"/>
  <c r="K37" i="180"/>
  <c r="K38" i="180"/>
  <c r="L38" i="180" s="1"/>
  <c r="K39" i="180"/>
  <c r="L39" i="180" s="1"/>
  <c r="K40" i="180"/>
  <c r="L40" i="180" s="1"/>
  <c r="K41" i="180"/>
  <c r="L41" i="180" s="1"/>
  <c r="K42" i="180"/>
  <c r="L42" i="180" s="1"/>
  <c r="K43" i="180"/>
  <c r="L43" i="180" s="1"/>
  <c r="K44" i="180"/>
  <c r="K45" i="180"/>
  <c r="K46" i="180"/>
  <c r="L46" i="180" s="1"/>
  <c r="K47" i="180"/>
  <c r="L47" i="180" s="1"/>
  <c r="K48" i="180"/>
  <c r="L48" i="180" s="1"/>
  <c r="K49" i="180"/>
  <c r="L49" i="180" s="1"/>
  <c r="K50" i="180"/>
  <c r="L50" i="180" s="1"/>
  <c r="K51" i="180"/>
  <c r="L51" i="180" s="1"/>
  <c r="K52" i="180"/>
  <c r="L52" i="180" s="1"/>
  <c r="K53" i="180"/>
  <c r="L53" i="180" s="1"/>
  <c r="K54" i="180"/>
  <c r="L54" i="180" s="1"/>
  <c r="K55" i="180"/>
  <c r="L55" i="180" s="1"/>
  <c r="K56" i="180"/>
  <c r="K57" i="180"/>
  <c r="K58" i="180"/>
  <c r="L58" i="180" s="1"/>
  <c r="K59" i="180"/>
  <c r="K60" i="180"/>
  <c r="L60" i="180" s="1"/>
  <c r="K61" i="180"/>
  <c r="K62" i="180"/>
  <c r="L62" i="180" s="1"/>
  <c r="K63" i="180"/>
  <c r="L63" i="180" s="1"/>
  <c r="K64" i="180"/>
  <c r="L64" i="180" s="1"/>
  <c r="K65" i="180"/>
  <c r="L65" i="180" s="1"/>
  <c r="K66" i="180"/>
  <c r="L66" i="180" s="1"/>
  <c r="K67" i="180"/>
  <c r="L67" i="180" s="1"/>
  <c r="K68" i="180"/>
  <c r="K69" i="180"/>
  <c r="K70" i="180"/>
  <c r="L70" i="180" s="1"/>
  <c r="K71" i="180"/>
  <c r="L71" i="180" s="1"/>
  <c r="K72" i="180"/>
  <c r="L72" i="180" s="1"/>
  <c r="K73" i="180"/>
  <c r="K74" i="180"/>
  <c r="L74" i="180" s="1"/>
  <c r="K75" i="180"/>
  <c r="L75" i="180" s="1"/>
  <c r="K76" i="180"/>
  <c r="L76" i="180" s="1"/>
  <c r="K77" i="180"/>
  <c r="L77" i="180" s="1"/>
  <c r="K78" i="180"/>
  <c r="L78" i="180" s="1"/>
  <c r="K79" i="180"/>
  <c r="L79" i="180" s="1"/>
  <c r="K80" i="180"/>
  <c r="K81" i="180"/>
  <c r="K82" i="180"/>
  <c r="L82" i="180" s="1"/>
  <c r="K83" i="180"/>
  <c r="L83" i="180" s="1"/>
  <c r="K84" i="180"/>
  <c r="L84" i="180" s="1"/>
  <c r="K85" i="180"/>
  <c r="K86" i="180"/>
  <c r="L86" i="180" s="1"/>
  <c r="K87" i="180"/>
  <c r="L87" i="180" s="1"/>
  <c r="K88" i="180"/>
  <c r="L88" i="180" s="1"/>
  <c r="K89" i="180"/>
  <c r="L89" i="180" s="1"/>
  <c r="K90" i="180"/>
  <c r="L90" i="180" s="1"/>
  <c r="K91" i="180"/>
  <c r="L91" i="180" s="1"/>
  <c r="K92" i="180"/>
  <c r="K93" i="180"/>
  <c r="K94" i="180"/>
  <c r="L94" i="180" s="1"/>
  <c r="K95" i="180"/>
  <c r="L95" i="180" s="1"/>
  <c r="K96" i="180"/>
  <c r="L96" i="180" s="1"/>
  <c r="K97" i="180"/>
  <c r="K98" i="180"/>
  <c r="L98" i="180" s="1"/>
  <c r="K99" i="180"/>
  <c r="L99" i="180" s="1"/>
  <c r="K100" i="180"/>
  <c r="L100" i="180" s="1"/>
  <c r="K101" i="180"/>
  <c r="L101" i="180" s="1"/>
  <c r="K102" i="180"/>
  <c r="L102" i="180" s="1"/>
  <c r="K103" i="180"/>
  <c r="L103" i="180" s="1"/>
  <c r="K104" i="180"/>
  <c r="K105" i="180"/>
  <c r="K106" i="180"/>
  <c r="L106" i="180" s="1"/>
  <c r="K107" i="180"/>
  <c r="L107" i="180" s="1"/>
  <c r="K108" i="180"/>
  <c r="L108" i="180" s="1"/>
  <c r="K109" i="180"/>
  <c r="K110" i="180"/>
  <c r="L110" i="180" s="1"/>
  <c r="K111" i="180"/>
  <c r="L111" i="180" s="1"/>
  <c r="K112" i="180"/>
  <c r="L112" i="180" s="1"/>
  <c r="K113" i="180"/>
  <c r="L113" i="180" s="1"/>
  <c r="K114" i="180"/>
  <c r="L114" i="180" s="1"/>
  <c r="K115" i="180"/>
  <c r="L115" i="180" s="1"/>
  <c r="K116" i="180"/>
  <c r="K117" i="180"/>
  <c r="K118" i="180"/>
  <c r="L118" i="180" s="1"/>
  <c r="K119" i="180"/>
  <c r="L119" i="180" s="1"/>
  <c r="K120" i="180"/>
  <c r="L120" i="180" s="1"/>
  <c r="K121" i="180"/>
  <c r="K122" i="180"/>
  <c r="L122" i="180" s="1"/>
  <c r="K123" i="180"/>
  <c r="L123" i="180" s="1"/>
  <c r="K124" i="180"/>
  <c r="L124" i="180" s="1"/>
  <c r="K125" i="180"/>
  <c r="L125" i="180" s="1"/>
  <c r="K126" i="180"/>
  <c r="L126" i="180" s="1"/>
  <c r="K127" i="180"/>
  <c r="L127" i="180" s="1"/>
  <c r="K128" i="180"/>
  <c r="K129" i="180"/>
  <c r="K130" i="180"/>
  <c r="L130" i="180" s="1"/>
  <c r="K131" i="180"/>
  <c r="L131" i="180" s="1"/>
  <c r="K132" i="180"/>
  <c r="L132" i="180" s="1"/>
  <c r="K133" i="180"/>
  <c r="K134" i="180"/>
  <c r="L134" i="180" s="1"/>
  <c r="K135" i="180"/>
  <c r="L135" i="180" s="1"/>
  <c r="K136" i="180"/>
  <c r="L136" i="180" s="1"/>
  <c r="K137" i="180"/>
  <c r="L137" i="180" s="1"/>
  <c r="K138" i="180"/>
  <c r="L138" i="180" s="1"/>
  <c r="K139" i="180"/>
  <c r="L139" i="180" s="1"/>
  <c r="K140" i="180"/>
  <c r="K141" i="180"/>
  <c r="K142" i="180"/>
  <c r="L142" i="180" s="1"/>
  <c r="K143" i="180"/>
  <c r="L143" i="180" s="1"/>
  <c r="K144" i="180"/>
  <c r="L144" i="180" s="1"/>
  <c r="K145" i="180"/>
  <c r="K146" i="180"/>
  <c r="L146" i="180" s="1"/>
  <c r="K147" i="180"/>
  <c r="L147" i="180" s="1"/>
  <c r="K148" i="180"/>
  <c r="L148" i="180" s="1"/>
  <c r="K149" i="180"/>
  <c r="L149" i="180" s="1"/>
  <c r="K150" i="180"/>
  <c r="L150" i="180" s="1"/>
  <c r="K151" i="180"/>
  <c r="L151" i="180" s="1"/>
  <c r="K152" i="180"/>
  <c r="K153" i="180"/>
  <c r="K154" i="180"/>
  <c r="L154" i="180" s="1"/>
  <c r="K155" i="180"/>
  <c r="L155" i="180" s="1"/>
  <c r="K156" i="180"/>
  <c r="L156" i="180" s="1"/>
  <c r="K157" i="180"/>
  <c r="K158" i="180"/>
  <c r="L158" i="180" s="1"/>
  <c r="K159" i="180"/>
  <c r="L159" i="180" s="1"/>
  <c r="K160" i="180"/>
  <c r="L160" i="180" s="1"/>
  <c r="K161" i="180"/>
  <c r="L161" i="180" s="1"/>
  <c r="K162" i="180"/>
  <c r="L162" i="180" s="1"/>
  <c r="K164" i="180"/>
  <c r="K165" i="180"/>
  <c r="K166" i="180"/>
  <c r="L166" i="180" s="1"/>
  <c r="K167" i="180"/>
  <c r="L167" i="180" s="1"/>
  <c r="K168" i="180"/>
  <c r="L168" i="180" s="1"/>
  <c r="K169" i="180"/>
  <c r="K170" i="180"/>
  <c r="L170" i="180" s="1"/>
  <c r="K171" i="180"/>
  <c r="L171" i="180" s="1"/>
  <c r="K172" i="180"/>
  <c r="L172" i="180" s="1"/>
  <c r="K173" i="180"/>
  <c r="L173" i="180" s="1"/>
  <c r="K174" i="180"/>
  <c r="L174" i="180" s="1"/>
  <c r="K175" i="180"/>
  <c r="L175" i="180" s="1"/>
  <c r="K176" i="180"/>
  <c r="K177" i="180"/>
  <c r="K178" i="180"/>
  <c r="L178" i="180" s="1"/>
  <c r="K179" i="180"/>
  <c r="L179" i="180" s="1"/>
  <c r="K180" i="180"/>
  <c r="L180" i="180" s="1"/>
  <c r="K181" i="180"/>
  <c r="K182" i="180"/>
  <c r="L182" i="180" s="1"/>
  <c r="K183" i="180"/>
  <c r="L183" i="180" s="1"/>
  <c r="K184" i="180"/>
  <c r="L184" i="180" s="1"/>
  <c r="K185" i="180"/>
  <c r="L185" i="180" s="1"/>
  <c r="K186" i="180"/>
  <c r="L186" i="180" s="1"/>
  <c r="K187" i="180"/>
  <c r="L187" i="180" s="1"/>
  <c r="K188" i="180"/>
  <c r="K189" i="180"/>
  <c r="K190" i="180"/>
  <c r="L190" i="180" s="1"/>
  <c r="K191" i="180"/>
  <c r="L191" i="180" s="1"/>
  <c r="K192" i="180"/>
  <c r="L192" i="180" s="1"/>
  <c r="K193" i="180"/>
  <c r="K194" i="180"/>
  <c r="L194" i="180" s="1"/>
  <c r="K195" i="180"/>
  <c r="L195" i="180" s="1"/>
  <c r="K196" i="180"/>
  <c r="L196" i="180" s="1"/>
  <c r="K197" i="180"/>
  <c r="L197" i="180" s="1"/>
  <c r="K198" i="180"/>
  <c r="L198" i="180" s="1"/>
  <c r="K199" i="180"/>
  <c r="L199" i="180" s="1"/>
  <c r="K200" i="180"/>
  <c r="K201" i="180"/>
  <c r="K202" i="180"/>
  <c r="L202" i="180" s="1"/>
  <c r="K203" i="180"/>
  <c r="L203" i="180" s="1"/>
  <c r="K204" i="180"/>
  <c r="L204" i="180" s="1"/>
  <c r="K205" i="180"/>
  <c r="K206" i="180"/>
  <c r="L206" i="180" s="1"/>
  <c r="K207" i="180"/>
  <c r="L207" i="180" s="1"/>
  <c r="K208" i="180"/>
  <c r="L208" i="180" s="1"/>
  <c r="K209" i="180"/>
  <c r="L209" i="180" s="1"/>
  <c r="K210" i="180"/>
  <c r="L210" i="180" s="1"/>
  <c r="K211" i="180"/>
  <c r="L211" i="180" s="1"/>
  <c r="K212" i="180"/>
  <c r="K213" i="180"/>
  <c r="K214" i="180"/>
  <c r="L214" i="180" s="1"/>
  <c r="K215" i="180"/>
  <c r="L215" i="180" s="1"/>
  <c r="K216" i="180"/>
  <c r="L216" i="180" s="1"/>
  <c r="K217" i="180"/>
  <c r="K218" i="180"/>
  <c r="L218" i="180" s="1"/>
  <c r="K219" i="180"/>
  <c r="L219" i="180" s="1"/>
  <c r="K220" i="180"/>
  <c r="L220" i="180" s="1"/>
  <c r="K221" i="180"/>
  <c r="L221" i="180" s="1"/>
  <c r="K222" i="180"/>
  <c r="L222" i="180" s="1"/>
  <c r="K223" i="180"/>
  <c r="L223" i="180" s="1"/>
  <c r="K224" i="180"/>
  <c r="K225" i="180"/>
  <c r="K226" i="180"/>
  <c r="L226" i="180" s="1"/>
  <c r="K227" i="180"/>
  <c r="L227" i="180" s="1"/>
  <c r="K228" i="180"/>
  <c r="L228" i="180" s="1"/>
  <c r="K229" i="180"/>
  <c r="K230" i="180"/>
  <c r="L230" i="180" s="1"/>
  <c r="K231" i="180"/>
  <c r="L231" i="180" s="1"/>
  <c r="K232" i="180"/>
  <c r="L232" i="180" s="1"/>
  <c r="K233" i="180"/>
  <c r="L233" i="180" s="1"/>
  <c r="K234" i="180"/>
  <c r="L234" i="180" s="1"/>
  <c r="K235" i="180"/>
  <c r="L235" i="180" s="1"/>
  <c r="K236" i="180"/>
  <c r="K237" i="180"/>
  <c r="K238" i="180"/>
  <c r="L238" i="180" s="1"/>
  <c r="K239" i="180"/>
  <c r="L239" i="180" s="1"/>
  <c r="K240" i="180"/>
  <c r="L240" i="180" s="1"/>
  <c r="K241" i="180"/>
  <c r="K242" i="180"/>
  <c r="L242" i="180" s="1"/>
  <c r="K243" i="180"/>
  <c r="L243" i="180" s="1"/>
  <c r="K244" i="180"/>
  <c r="L244" i="180" s="1"/>
  <c r="K245" i="180"/>
  <c r="L245" i="180" s="1"/>
  <c r="K246" i="180"/>
  <c r="L246" i="180" s="1"/>
  <c r="K247" i="180"/>
  <c r="L247" i="180" s="1"/>
  <c r="K248" i="180"/>
  <c r="K249" i="180"/>
  <c r="K250" i="180"/>
  <c r="L250" i="180" s="1"/>
  <c r="K251" i="180"/>
  <c r="L251" i="180" s="1"/>
  <c r="K252" i="180"/>
  <c r="L252" i="180" s="1"/>
  <c r="K253" i="180"/>
  <c r="K254" i="180"/>
  <c r="L254" i="180" s="1"/>
  <c r="K255" i="180"/>
  <c r="L255" i="180" s="1"/>
  <c r="K256" i="180"/>
  <c r="L256" i="180" s="1"/>
  <c r="K257" i="180"/>
  <c r="L257" i="180" s="1"/>
  <c r="K258" i="180"/>
  <c r="L258" i="180" s="1"/>
  <c r="K259" i="180"/>
  <c r="L259" i="180" s="1"/>
  <c r="K260" i="180"/>
  <c r="K261" i="180"/>
  <c r="K262" i="180"/>
  <c r="L262" i="180" s="1"/>
  <c r="K263" i="180"/>
  <c r="L263" i="180" s="1"/>
  <c r="K264" i="180"/>
  <c r="L264" i="180" s="1"/>
  <c r="K265" i="180"/>
  <c r="K266" i="180"/>
  <c r="L266" i="180" s="1"/>
  <c r="K267" i="180"/>
  <c r="L267" i="180" s="1"/>
  <c r="K268" i="180"/>
  <c r="L268" i="180" s="1"/>
  <c r="K269" i="180"/>
  <c r="L269" i="180" s="1"/>
  <c r="L8" i="180"/>
  <c r="L9" i="180"/>
  <c r="L20" i="180"/>
  <c r="L21" i="180"/>
  <c r="L24" i="180"/>
  <c r="L25" i="180"/>
  <c r="L32" i="180"/>
  <c r="L33" i="180"/>
  <c r="L37" i="180"/>
  <c r="L44" i="180"/>
  <c r="L45" i="180"/>
  <c r="L56" i="180"/>
  <c r="L57" i="180"/>
  <c r="L59" i="180"/>
  <c r="L61" i="180"/>
  <c r="L68" i="180"/>
  <c r="L69" i="180"/>
  <c r="L73" i="180"/>
  <c r="L80" i="180"/>
  <c r="L81" i="180"/>
  <c r="L85" i="180"/>
  <c r="L92" i="180"/>
  <c r="L93" i="180"/>
  <c r="L97" i="180"/>
  <c r="L104" i="180"/>
  <c r="L105" i="180"/>
  <c r="L109" i="180"/>
  <c r="L116" i="180"/>
  <c r="L117" i="180"/>
  <c r="L121" i="180"/>
  <c r="L128" i="180"/>
  <c r="L129" i="180"/>
  <c r="L133" i="180"/>
  <c r="L140" i="180"/>
  <c r="L141" i="180"/>
  <c r="L145" i="180"/>
  <c r="L152" i="180"/>
  <c r="L153" i="180"/>
  <c r="L157" i="180"/>
  <c r="L164" i="180"/>
  <c r="L165" i="180"/>
  <c r="L169" i="180"/>
  <c r="L176" i="180"/>
  <c r="L177" i="180"/>
  <c r="L181" i="180"/>
  <c r="L188" i="180"/>
  <c r="L189" i="180"/>
  <c r="L193" i="180"/>
  <c r="L200" i="180"/>
  <c r="L201" i="180"/>
  <c r="L205" i="180"/>
  <c r="L212" i="180"/>
  <c r="L213" i="180"/>
  <c r="L217" i="180"/>
  <c r="L224" i="180"/>
  <c r="L225" i="180"/>
  <c r="L229" i="180"/>
  <c r="L236" i="180"/>
  <c r="L237" i="180"/>
  <c r="L241" i="180"/>
  <c r="L248" i="180"/>
  <c r="L249" i="180"/>
  <c r="L253" i="180"/>
  <c r="L260" i="180"/>
  <c r="L261" i="180"/>
  <c r="L265" i="180"/>
  <c r="L7" i="180"/>
  <c r="X6" i="228"/>
  <c r="X8" i="228"/>
  <c r="X9" i="228"/>
  <c r="X10" i="228"/>
  <c r="X11" i="228"/>
  <c r="X12" i="228"/>
  <c r="X13" i="228"/>
  <c r="X14" i="228"/>
  <c r="X15" i="228"/>
  <c r="X16" i="228"/>
  <c r="X17" i="228"/>
  <c r="X18" i="228"/>
  <c r="X19" i="228"/>
  <c r="X20" i="228"/>
  <c r="X21" i="228"/>
  <c r="X22" i="228"/>
  <c r="X23" i="228"/>
  <c r="X24" i="228"/>
  <c r="X25" i="228"/>
  <c r="X26" i="228"/>
  <c r="X27" i="228"/>
  <c r="X28" i="228"/>
  <c r="X29" i="228"/>
  <c r="X30" i="228"/>
  <c r="X31" i="228"/>
  <c r="X32" i="228"/>
  <c r="X33" i="228"/>
  <c r="X34" i="228"/>
  <c r="X35" i="228"/>
  <c r="X36" i="228"/>
  <c r="X37" i="228"/>
  <c r="X38" i="228"/>
  <c r="X39" i="228"/>
  <c r="X40" i="228"/>
  <c r="X41" i="228"/>
  <c r="X42" i="228"/>
  <c r="X43" i="228"/>
  <c r="X44" i="228"/>
  <c r="X45" i="228"/>
  <c r="X46" i="228"/>
  <c r="X47" i="228"/>
  <c r="X48" i="228"/>
  <c r="X49" i="228"/>
  <c r="X50" i="228"/>
  <c r="X51" i="228"/>
  <c r="X52" i="228"/>
  <c r="X53" i="228"/>
  <c r="X54" i="228"/>
  <c r="X55" i="228"/>
  <c r="X56" i="228"/>
  <c r="X57" i="228"/>
  <c r="X58" i="228"/>
  <c r="X59" i="228"/>
  <c r="X60" i="228"/>
  <c r="X61" i="228"/>
  <c r="X62" i="228"/>
  <c r="X63" i="228"/>
  <c r="X64" i="228"/>
  <c r="X65" i="228"/>
  <c r="X66" i="228"/>
  <c r="X67" i="228"/>
  <c r="X68" i="228"/>
  <c r="X69" i="228"/>
  <c r="X70" i="228"/>
  <c r="X71" i="228"/>
  <c r="X72" i="228"/>
  <c r="X73" i="228"/>
  <c r="X74" i="228"/>
  <c r="X75" i="228"/>
  <c r="X76" i="228"/>
  <c r="X77" i="228"/>
  <c r="X78" i="228"/>
  <c r="X79" i="228"/>
  <c r="X80" i="228"/>
  <c r="X81" i="228"/>
  <c r="X82" i="228"/>
  <c r="X83" i="228"/>
  <c r="X84" i="228"/>
  <c r="X85" i="228"/>
  <c r="X86" i="228"/>
  <c r="X87" i="228"/>
  <c r="X88" i="228"/>
  <c r="X89" i="228"/>
  <c r="X90" i="228"/>
  <c r="X91" i="228"/>
  <c r="X92" i="228"/>
  <c r="X93" i="228"/>
  <c r="X94" i="228"/>
  <c r="X95" i="228"/>
  <c r="X96" i="228"/>
  <c r="X97" i="228"/>
  <c r="X98" i="228"/>
  <c r="X99" i="228"/>
  <c r="X100" i="228"/>
  <c r="X101" i="228"/>
  <c r="X102" i="228"/>
  <c r="X103" i="228"/>
  <c r="X104" i="228"/>
  <c r="X105" i="228"/>
  <c r="X106" i="228"/>
  <c r="X107" i="228"/>
  <c r="X108" i="228"/>
  <c r="X109" i="228"/>
  <c r="X110" i="228"/>
  <c r="X111" i="228"/>
  <c r="X112" i="228"/>
  <c r="X113" i="228"/>
  <c r="X114" i="228"/>
  <c r="X115" i="228"/>
  <c r="X116" i="228"/>
  <c r="X117" i="228"/>
  <c r="X118" i="228"/>
  <c r="X119" i="228"/>
  <c r="X120" i="228"/>
  <c r="X121" i="228"/>
  <c r="X122" i="228"/>
  <c r="X123" i="228"/>
  <c r="X124" i="228"/>
  <c r="X125" i="228"/>
  <c r="X126" i="228"/>
  <c r="X127" i="228"/>
  <c r="X128" i="228"/>
  <c r="X129" i="228"/>
  <c r="X130" i="228"/>
  <c r="X131" i="228"/>
  <c r="X132" i="228"/>
  <c r="X133" i="228"/>
  <c r="X134" i="228"/>
  <c r="X135" i="228"/>
  <c r="X136" i="228"/>
  <c r="X137" i="228"/>
  <c r="X138" i="228"/>
  <c r="X139" i="228"/>
  <c r="X140" i="228"/>
  <c r="X141" i="228"/>
  <c r="X142" i="228"/>
  <c r="X143" i="228"/>
  <c r="X144" i="228"/>
  <c r="X145" i="228"/>
  <c r="X146" i="228"/>
  <c r="X147" i="228"/>
  <c r="X148" i="228"/>
  <c r="X149" i="228"/>
  <c r="X150" i="228"/>
  <c r="X151" i="228"/>
  <c r="X152" i="228"/>
  <c r="X153" i="228"/>
  <c r="X154" i="228"/>
  <c r="X155" i="228"/>
  <c r="X156" i="228"/>
  <c r="X157" i="228"/>
  <c r="X158" i="228"/>
  <c r="X159" i="228"/>
  <c r="X160" i="228"/>
  <c r="X161" i="228"/>
  <c r="X162" i="228"/>
  <c r="X163" i="228"/>
  <c r="X164" i="228"/>
  <c r="X165" i="228"/>
  <c r="X166" i="228"/>
  <c r="X167" i="228"/>
  <c r="X168" i="228"/>
  <c r="X169" i="228"/>
  <c r="X170" i="228"/>
  <c r="X171" i="228"/>
  <c r="X172" i="228"/>
  <c r="X173" i="228"/>
  <c r="X174" i="228"/>
  <c r="X175" i="228"/>
  <c r="X176" i="228"/>
  <c r="X177" i="228"/>
  <c r="X178" i="228"/>
  <c r="X179" i="228"/>
  <c r="X180" i="228"/>
  <c r="X181" i="228"/>
  <c r="X182" i="228"/>
  <c r="X183" i="228"/>
  <c r="X184" i="228"/>
  <c r="X185" i="228"/>
  <c r="X186" i="228"/>
  <c r="X187" i="228"/>
  <c r="X188" i="228"/>
  <c r="X189" i="228"/>
  <c r="X190" i="228"/>
  <c r="X191" i="228"/>
  <c r="X192" i="228"/>
  <c r="X193" i="228"/>
  <c r="X194" i="228"/>
  <c r="X195" i="228"/>
  <c r="X196" i="228"/>
  <c r="X197" i="228"/>
  <c r="X198" i="228"/>
  <c r="X199" i="228"/>
  <c r="X200" i="228"/>
  <c r="X201" i="228"/>
  <c r="X202" i="228"/>
  <c r="X203" i="228"/>
  <c r="X204" i="228"/>
  <c r="X205" i="228"/>
  <c r="X206" i="228"/>
  <c r="X207" i="228"/>
  <c r="X208" i="228"/>
  <c r="X209" i="228"/>
  <c r="X210" i="228"/>
  <c r="X211" i="228"/>
  <c r="X212" i="228"/>
  <c r="X213" i="228"/>
  <c r="X214" i="228"/>
  <c r="X215" i="228"/>
  <c r="X216" i="228"/>
  <c r="X217" i="228"/>
  <c r="X218" i="228"/>
  <c r="X219" i="228"/>
  <c r="X220" i="228"/>
  <c r="X221" i="228"/>
  <c r="X222" i="228"/>
  <c r="X223" i="228"/>
  <c r="X224" i="228"/>
  <c r="X225" i="228"/>
  <c r="X226" i="228"/>
  <c r="X227" i="228"/>
  <c r="X228" i="228"/>
  <c r="X229" i="228"/>
  <c r="X230" i="228"/>
  <c r="X231" i="228"/>
  <c r="X232" i="228"/>
  <c r="X233" i="228"/>
  <c r="X234" i="228"/>
  <c r="X235" i="228"/>
  <c r="X236" i="228"/>
  <c r="X237" i="228"/>
  <c r="X238" i="228"/>
  <c r="X239" i="228"/>
  <c r="X240" i="228"/>
  <c r="X241" i="228"/>
  <c r="X242" i="228"/>
  <c r="X243" i="228"/>
  <c r="X244" i="228"/>
  <c r="X245" i="228"/>
  <c r="X246" i="228"/>
  <c r="X247" i="228"/>
  <c r="X248" i="228"/>
  <c r="X249" i="228"/>
  <c r="X250" i="228"/>
  <c r="X251" i="228"/>
  <c r="X252" i="228"/>
  <c r="X253" i="228"/>
  <c r="X254" i="228"/>
  <c r="X255" i="228"/>
  <c r="X256" i="228"/>
  <c r="X257" i="228"/>
  <c r="X258" i="228"/>
  <c r="X259" i="228"/>
  <c r="X260" i="228"/>
  <c r="X261" i="228"/>
  <c r="X262" i="228"/>
  <c r="X263" i="228"/>
  <c r="X264" i="228"/>
  <c r="X265" i="228"/>
  <c r="X266" i="228"/>
  <c r="X267" i="228"/>
  <c r="X268" i="228"/>
  <c r="X269" i="228"/>
  <c r="X7" i="228"/>
  <c r="R6" i="228"/>
  <c r="R8" i="228"/>
  <c r="R9" i="228"/>
  <c r="R10" i="228"/>
  <c r="R11" i="228"/>
  <c r="R12" i="228"/>
  <c r="R13" i="228"/>
  <c r="R14" i="228"/>
  <c r="R15" i="228"/>
  <c r="R16" i="228"/>
  <c r="R17" i="228"/>
  <c r="R18" i="228"/>
  <c r="R19" i="228"/>
  <c r="R20" i="228"/>
  <c r="R21" i="228"/>
  <c r="R22" i="228"/>
  <c r="R23" i="228"/>
  <c r="R24" i="228"/>
  <c r="R25" i="228"/>
  <c r="R26" i="228"/>
  <c r="R27" i="228"/>
  <c r="R28" i="228"/>
  <c r="R29" i="228"/>
  <c r="R30" i="228"/>
  <c r="R31" i="228"/>
  <c r="R32" i="228"/>
  <c r="R33" i="228"/>
  <c r="R34" i="228"/>
  <c r="R35" i="228"/>
  <c r="R36" i="228"/>
  <c r="R37" i="228"/>
  <c r="R38" i="228"/>
  <c r="R39" i="228"/>
  <c r="R40" i="228"/>
  <c r="R41" i="228"/>
  <c r="R42" i="228"/>
  <c r="R43" i="228"/>
  <c r="R44" i="228"/>
  <c r="R45" i="228"/>
  <c r="R46" i="228"/>
  <c r="R47" i="228"/>
  <c r="R48" i="228"/>
  <c r="R49" i="228"/>
  <c r="R50" i="228"/>
  <c r="R51" i="228"/>
  <c r="R52" i="228"/>
  <c r="R53" i="228"/>
  <c r="R54" i="228"/>
  <c r="R55" i="228"/>
  <c r="R56" i="228"/>
  <c r="R57" i="228"/>
  <c r="R58" i="228"/>
  <c r="R59" i="228"/>
  <c r="R60" i="228"/>
  <c r="R61" i="228"/>
  <c r="R62" i="228"/>
  <c r="R63" i="228"/>
  <c r="R64" i="228"/>
  <c r="R65" i="228"/>
  <c r="R66" i="228"/>
  <c r="R67" i="228"/>
  <c r="R68" i="228"/>
  <c r="R69" i="228"/>
  <c r="R70" i="228"/>
  <c r="R71" i="228"/>
  <c r="R72" i="228"/>
  <c r="R73" i="228"/>
  <c r="R74" i="228"/>
  <c r="R75" i="228"/>
  <c r="R76" i="228"/>
  <c r="R77" i="228"/>
  <c r="R78" i="228"/>
  <c r="R79" i="228"/>
  <c r="R80" i="228"/>
  <c r="R81" i="228"/>
  <c r="R82" i="228"/>
  <c r="R83" i="228"/>
  <c r="R84" i="228"/>
  <c r="R85" i="228"/>
  <c r="R86" i="228"/>
  <c r="R87" i="228"/>
  <c r="R88" i="228"/>
  <c r="R89" i="228"/>
  <c r="R90" i="228"/>
  <c r="R91" i="228"/>
  <c r="R92" i="228"/>
  <c r="R93" i="228"/>
  <c r="R94" i="228"/>
  <c r="R95" i="228"/>
  <c r="R96" i="228"/>
  <c r="R97" i="228"/>
  <c r="R98" i="228"/>
  <c r="R99" i="228"/>
  <c r="R100" i="228"/>
  <c r="R101" i="228"/>
  <c r="R102" i="228"/>
  <c r="R103" i="228"/>
  <c r="R104" i="228"/>
  <c r="R105" i="228"/>
  <c r="R106" i="228"/>
  <c r="R107" i="228"/>
  <c r="R108" i="228"/>
  <c r="R109" i="228"/>
  <c r="R110" i="228"/>
  <c r="R111" i="228"/>
  <c r="R112" i="228"/>
  <c r="R113" i="228"/>
  <c r="R114" i="228"/>
  <c r="R115" i="228"/>
  <c r="R116" i="228"/>
  <c r="R117" i="228"/>
  <c r="R118" i="228"/>
  <c r="R119" i="228"/>
  <c r="R120" i="228"/>
  <c r="R121" i="228"/>
  <c r="R122" i="228"/>
  <c r="R123" i="228"/>
  <c r="R124" i="228"/>
  <c r="R125" i="228"/>
  <c r="R126" i="228"/>
  <c r="R127" i="228"/>
  <c r="R128" i="228"/>
  <c r="R129" i="228"/>
  <c r="R130" i="228"/>
  <c r="R131" i="228"/>
  <c r="R132" i="228"/>
  <c r="R133" i="228"/>
  <c r="R134" i="228"/>
  <c r="R135" i="228"/>
  <c r="R136" i="228"/>
  <c r="R137" i="228"/>
  <c r="R138" i="228"/>
  <c r="R139" i="228"/>
  <c r="R140" i="228"/>
  <c r="R141" i="228"/>
  <c r="R142" i="228"/>
  <c r="R143" i="228"/>
  <c r="R144" i="228"/>
  <c r="R145" i="228"/>
  <c r="R146" i="228"/>
  <c r="R147" i="228"/>
  <c r="R148" i="228"/>
  <c r="R149" i="228"/>
  <c r="R150" i="228"/>
  <c r="R151" i="228"/>
  <c r="R152" i="228"/>
  <c r="R153" i="228"/>
  <c r="R154" i="228"/>
  <c r="R155" i="228"/>
  <c r="R156" i="228"/>
  <c r="R157" i="228"/>
  <c r="R158" i="228"/>
  <c r="R159" i="228"/>
  <c r="R160" i="228"/>
  <c r="R161" i="228"/>
  <c r="R162" i="228"/>
  <c r="R163" i="228"/>
  <c r="R164" i="228"/>
  <c r="R165" i="228"/>
  <c r="R166" i="228"/>
  <c r="R167" i="228"/>
  <c r="R168" i="228"/>
  <c r="R169" i="228"/>
  <c r="R170" i="228"/>
  <c r="R171" i="228"/>
  <c r="R172" i="228"/>
  <c r="R173" i="228"/>
  <c r="R174" i="228"/>
  <c r="R175" i="228"/>
  <c r="R176" i="228"/>
  <c r="R177" i="228"/>
  <c r="R178" i="228"/>
  <c r="R179" i="228"/>
  <c r="R180" i="228"/>
  <c r="R181" i="228"/>
  <c r="R182" i="228"/>
  <c r="R183" i="228"/>
  <c r="R184" i="228"/>
  <c r="R185" i="228"/>
  <c r="R186" i="228"/>
  <c r="R187" i="228"/>
  <c r="R188" i="228"/>
  <c r="R189" i="228"/>
  <c r="R190" i="228"/>
  <c r="R191" i="228"/>
  <c r="R192" i="228"/>
  <c r="R193" i="228"/>
  <c r="R194" i="228"/>
  <c r="R195" i="228"/>
  <c r="R196" i="228"/>
  <c r="R197" i="228"/>
  <c r="R198" i="228"/>
  <c r="R199" i="228"/>
  <c r="R200" i="228"/>
  <c r="R201" i="228"/>
  <c r="R202" i="228"/>
  <c r="R203" i="228"/>
  <c r="R204" i="228"/>
  <c r="R205" i="228"/>
  <c r="R206" i="228"/>
  <c r="R207" i="228"/>
  <c r="R208" i="228"/>
  <c r="R209" i="228"/>
  <c r="R210" i="228"/>
  <c r="R211" i="228"/>
  <c r="R212" i="228"/>
  <c r="R213" i="228"/>
  <c r="R214" i="228"/>
  <c r="R215" i="228"/>
  <c r="R216" i="228"/>
  <c r="R217" i="228"/>
  <c r="R218" i="228"/>
  <c r="R219" i="228"/>
  <c r="R220" i="228"/>
  <c r="R221" i="228"/>
  <c r="R222" i="228"/>
  <c r="R223" i="228"/>
  <c r="R224" i="228"/>
  <c r="R225" i="228"/>
  <c r="R226" i="228"/>
  <c r="R227" i="228"/>
  <c r="R228" i="228"/>
  <c r="R229" i="228"/>
  <c r="R230" i="228"/>
  <c r="R231" i="228"/>
  <c r="R232" i="228"/>
  <c r="R233" i="228"/>
  <c r="R234" i="228"/>
  <c r="R235" i="228"/>
  <c r="R236" i="228"/>
  <c r="R237" i="228"/>
  <c r="R238" i="228"/>
  <c r="R239" i="228"/>
  <c r="R240" i="228"/>
  <c r="R241" i="228"/>
  <c r="R242" i="228"/>
  <c r="R243" i="228"/>
  <c r="R244" i="228"/>
  <c r="R245" i="228"/>
  <c r="R246" i="228"/>
  <c r="R247" i="228"/>
  <c r="R248" i="228"/>
  <c r="R249" i="228"/>
  <c r="R250" i="228"/>
  <c r="R251" i="228"/>
  <c r="R252" i="228"/>
  <c r="R253" i="228"/>
  <c r="R254" i="228"/>
  <c r="R255" i="228"/>
  <c r="R256" i="228"/>
  <c r="R257" i="228"/>
  <c r="R258" i="228"/>
  <c r="R259" i="228"/>
  <c r="R260" i="228"/>
  <c r="R261" i="228"/>
  <c r="R262" i="228"/>
  <c r="R263" i="228"/>
  <c r="R264" i="228"/>
  <c r="R265" i="228"/>
  <c r="R266" i="228"/>
  <c r="R267" i="228"/>
  <c r="R268" i="228"/>
  <c r="R269" i="228"/>
  <c r="R7" i="228"/>
  <c r="K7" i="180"/>
  <c r="V18" i="227"/>
  <c r="V19" i="227"/>
  <c r="V20" i="227"/>
  <c r="V21" i="227"/>
  <c r="V22" i="227"/>
  <c r="V23" i="227"/>
  <c r="V24" i="227"/>
  <c r="V25" i="227"/>
  <c r="V26" i="227"/>
  <c r="V27" i="227"/>
  <c r="V28" i="227"/>
  <c r="V29" i="227"/>
  <c r="V30" i="227"/>
  <c r="V31" i="227"/>
  <c r="V32" i="227"/>
  <c r="V33" i="227"/>
  <c r="P18" i="227"/>
  <c r="P19" i="227"/>
  <c r="P20" i="227"/>
  <c r="P21" i="227"/>
  <c r="P22" i="227"/>
  <c r="P23" i="227"/>
  <c r="P24" i="227"/>
  <c r="P25" i="227"/>
  <c r="P26" i="227"/>
  <c r="P27" i="227"/>
  <c r="P28" i="227"/>
  <c r="P29" i="227"/>
  <c r="P30" i="227"/>
  <c r="P31" i="227"/>
  <c r="P32" i="227"/>
  <c r="P33" i="227"/>
  <c r="J18" i="227"/>
  <c r="J19" i="227"/>
  <c r="J20" i="227"/>
  <c r="J21" i="227"/>
  <c r="J22" i="227"/>
  <c r="J23" i="227"/>
  <c r="J24" i="227"/>
  <c r="J25" i="227"/>
  <c r="J26" i="227"/>
  <c r="J27" i="227"/>
  <c r="J28" i="227"/>
  <c r="J29" i="227"/>
  <c r="J30" i="227"/>
  <c r="J31" i="227"/>
  <c r="J32" i="227"/>
  <c r="J33" i="227"/>
  <c r="P219" i="228"/>
  <c r="J219" i="228"/>
  <c r="V217" i="228"/>
  <c r="P217" i="228"/>
  <c r="Q217" i="228" s="1"/>
  <c r="J217" i="228"/>
  <c r="P210" i="228"/>
  <c r="J208" i="228"/>
  <c r="V184" i="228"/>
  <c r="V183" i="228"/>
  <c r="P183" i="228"/>
  <c r="J183" i="228"/>
  <c r="P163" i="228"/>
  <c r="J163" i="228"/>
  <c r="J159" i="228"/>
  <c r="J160" i="228"/>
  <c r="J158" i="228"/>
  <c r="V143" i="228"/>
  <c r="V6" i="228" s="1"/>
  <c r="J49" i="228"/>
  <c r="W269" i="228"/>
  <c r="W268" i="228"/>
  <c r="W267" i="228"/>
  <c r="W266" i="228"/>
  <c r="W265" i="228"/>
  <c r="W264" i="228"/>
  <c r="W263" i="228"/>
  <c r="W262" i="228"/>
  <c r="W261" i="228"/>
  <c r="W260" i="228"/>
  <c r="W259" i="228"/>
  <c r="W258" i="228"/>
  <c r="W257" i="228"/>
  <c r="W256" i="228"/>
  <c r="W255" i="228"/>
  <c r="W254" i="228"/>
  <c r="W253" i="228"/>
  <c r="W252" i="228"/>
  <c r="W251" i="228"/>
  <c r="W250" i="228"/>
  <c r="W249" i="228"/>
  <c r="W248" i="228"/>
  <c r="W247" i="228"/>
  <c r="W246" i="228"/>
  <c r="W245" i="228"/>
  <c r="W244" i="228"/>
  <c r="W243" i="228"/>
  <c r="W242" i="228"/>
  <c r="W241" i="228"/>
  <c r="W240" i="228"/>
  <c r="W239" i="228"/>
  <c r="W238" i="228"/>
  <c r="W237" i="228"/>
  <c r="W236" i="228"/>
  <c r="W235" i="228"/>
  <c r="W234" i="228"/>
  <c r="W233" i="228"/>
  <c r="W232" i="228"/>
  <c r="W231" i="228"/>
  <c r="W230" i="228"/>
  <c r="W229" i="228"/>
  <c r="W228" i="228"/>
  <c r="W227" i="228"/>
  <c r="W226" i="228"/>
  <c r="W225" i="228"/>
  <c r="W224" i="228"/>
  <c r="W223" i="228"/>
  <c r="W222" i="228"/>
  <c r="W221" i="228"/>
  <c r="W220" i="228"/>
  <c r="W219" i="228"/>
  <c r="W218" i="228"/>
  <c r="W217" i="228"/>
  <c r="W216" i="228"/>
  <c r="W215" i="228"/>
  <c r="W214" i="228"/>
  <c r="W213" i="228"/>
  <c r="W212" i="228"/>
  <c r="W211" i="228"/>
  <c r="W210" i="228"/>
  <c r="W209" i="228"/>
  <c r="W208" i="228"/>
  <c r="W207" i="228"/>
  <c r="W206" i="228"/>
  <c r="W205" i="228"/>
  <c r="W204" i="228"/>
  <c r="W203" i="228"/>
  <c r="W202" i="228"/>
  <c r="W201" i="228"/>
  <c r="W200" i="228"/>
  <c r="W199" i="228"/>
  <c r="W198" i="228"/>
  <c r="W197" i="228"/>
  <c r="W196" i="228"/>
  <c r="W195" i="228"/>
  <c r="W194" i="228"/>
  <c r="W193" i="228"/>
  <c r="W192" i="228"/>
  <c r="W191" i="228"/>
  <c r="W190" i="228"/>
  <c r="W189" i="228"/>
  <c r="W188" i="228"/>
  <c r="W187" i="228"/>
  <c r="W186" i="228"/>
  <c r="W185" i="228"/>
  <c r="W184" i="228"/>
  <c r="W183" i="228"/>
  <c r="W182" i="228"/>
  <c r="W181" i="228"/>
  <c r="W180" i="228"/>
  <c r="W179" i="228"/>
  <c r="W178" i="228"/>
  <c r="W177" i="228"/>
  <c r="W176" i="228"/>
  <c r="W175" i="228"/>
  <c r="W174" i="228"/>
  <c r="W173" i="228"/>
  <c r="W172" i="228"/>
  <c r="W171" i="228"/>
  <c r="W170" i="228"/>
  <c r="W169" i="228"/>
  <c r="W168" i="228"/>
  <c r="W167" i="228"/>
  <c r="W166" i="228"/>
  <c r="W165" i="228"/>
  <c r="W164" i="228"/>
  <c r="W163" i="228"/>
  <c r="W162" i="228"/>
  <c r="W161" i="228"/>
  <c r="W160" i="228"/>
  <c r="W159" i="228"/>
  <c r="W158" i="228"/>
  <c r="W157" i="228"/>
  <c r="W156" i="228"/>
  <c r="W155" i="228"/>
  <c r="W154" i="228"/>
  <c r="W153" i="228"/>
  <c r="W152" i="228"/>
  <c r="W151" i="228"/>
  <c r="W150" i="228"/>
  <c r="W149" i="228"/>
  <c r="W148" i="228"/>
  <c r="W147" i="228"/>
  <c r="W146" i="228"/>
  <c r="W145" i="228"/>
  <c r="W144" i="228"/>
  <c r="W142" i="228"/>
  <c r="W141" i="228"/>
  <c r="W140" i="228"/>
  <c r="W139" i="228"/>
  <c r="W138" i="228"/>
  <c r="W137" i="228"/>
  <c r="W136" i="228"/>
  <c r="W135" i="228"/>
  <c r="W134" i="228"/>
  <c r="W133" i="228"/>
  <c r="W132" i="228"/>
  <c r="W131" i="228"/>
  <c r="W130" i="228"/>
  <c r="W129" i="228"/>
  <c r="W128" i="228"/>
  <c r="W127" i="228"/>
  <c r="W126" i="228"/>
  <c r="W125" i="228"/>
  <c r="W124" i="228"/>
  <c r="W123" i="228"/>
  <c r="W122" i="228"/>
  <c r="W121" i="228"/>
  <c r="W120" i="228"/>
  <c r="W119" i="228"/>
  <c r="W118" i="228"/>
  <c r="W117" i="228"/>
  <c r="W116" i="228"/>
  <c r="W115" i="228"/>
  <c r="W114" i="228"/>
  <c r="W113" i="228"/>
  <c r="W112" i="228"/>
  <c r="W111" i="228"/>
  <c r="W110" i="228"/>
  <c r="W109" i="228"/>
  <c r="W108" i="228"/>
  <c r="W107" i="228"/>
  <c r="W106" i="228"/>
  <c r="W105" i="228"/>
  <c r="W104" i="228"/>
  <c r="W103" i="228"/>
  <c r="W102" i="228"/>
  <c r="W101" i="228"/>
  <c r="W100" i="228"/>
  <c r="W99" i="228"/>
  <c r="W98" i="228"/>
  <c r="W97" i="228"/>
  <c r="W96" i="228"/>
  <c r="W95" i="228"/>
  <c r="W94" i="228"/>
  <c r="W93" i="228"/>
  <c r="W92" i="228"/>
  <c r="W91" i="228"/>
  <c r="W90" i="228"/>
  <c r="W89" i="228"/>
  <c r="W88" i="228"/>
  <c r="W87" i="228"/>
  <c r="W86" i="228"/>
  <c r="W85" i="228"/>
  <c r="W84" i="228"/>
  <c r="W83" i="228"/>
  <c r="W82" i="228"/>
  <c r="W81" i="228"/>
  <c r="W80" i="228"/>
  <c r="W79" i="228"/>
  <c r="W78" i="228"/>
  <c r="W77" i="228"/>
  <c r="W76" i="228"/>
  <c r="W75" i="228"/>
  <c r="W74" i="228"/>
  <c r="W73" i="228"/>
  <c r="W72" i="228"/>
  <c r="W71" i="228"/>
  <c r="W70" i="228"/>
  <c r="W69" i="228"/>
  <c r="W68" i="228"/>
  <c r="W67" i="228"/>
  <c r="W66" i="228"/>
  <c r="W65" i="228"/>
  <c r="W64" i="228"/>
  <c r="W63" i="228"/>
  <c r="W62" i="228"/>
  <c r="W61" i="228"/>
  <c r="W60" i="228"/>
  <c r="W59" i="228"/>
  <c r="W58" i="228"/>
  <c r="W57" i="228"/>
  <c r="W56" i="228"/>
  <c r="W55" i="228"/>
  <c r="W54" i="228"/>
  <c r="W53" i="228"/>
  <c r="W52" i="228"/>
  <c r="W51" i="228"/>
  <c r="W50" i="228"/>
  <c r="W49" i="228"/>
  <c r="W48" i="228"/>
  <c r="W47" i="228"/>
  <c r="W46" i="228"/>
  <c r="W45" i="228"/>
  <c r="W44" i="228"/>
  <c r="W43" i="228"/>
  <c r="W42" i="228"/>
  <c r="W41" i="228"/>
  <c r="W40" i="228"/>
  <c r="W39" i="228"/>
  <c r="W38" i="228"/>
  <c r="W37" i="228"/>
  <c r="W36" i="228"/>
  <c r="W35" i="228"/>
  <c r="W34" i="228"/>
  <c r="W33" i="228"/>
  <c r="W32" i="228"/>
  <c r="W31" i="228"/>
  <c r="W30" i="228"/>
  <c r="W29" i="228"/>
  <c r="W28" i="228"/>
  <c r="W27" i="228"/>
  <c r="W26" i="228"/>
  <c r="W25" i="228"/>
  <c r="W24" i="228"/>
  <c r="W23" i="228"/>
  <c r="W22" i="228"/>
  <c r="W21" i="228"/>
  <c r="W20" i="228"/>
  <c r="W19" i="228"/>
  <c r="W18" i="228"/>
  <c r="W17" i="228"/>
  <c r="W16" i="228"/>
  <c r="W15" i="228"/>
  <c r="W14" i="228"/>
  <c r="W13" i="228"/>
  <c r="W12" i="228"/>
  <c r="W11" i="228"/>
  <c r="W10" i="228"/>
  <c r="W9" i="228"/>
  <c r="W8" i="228"/>
  <c r="W7" i="228"/>
  <c r="Q271" i="228"/>
  <c r="P271" i="228"/>
  <c r="Q269" i="228"/>
  <c r="Q268" i="228"/>
  <c r="Q267" i="228"/>
  <c r="Q266" i="228"/>
  <c r="Q265" i="228"/>
  <c r="Q264" i="228"/>
  <c r="Q263" i="228"/>
  <c r="Q262" i="228"/>
  <c r="Q261" i="228"/>
  <c r="Q260" i="228"/>
  <c r="Q259" i="228"/>
  <c r="Q258" i="228"/>
  <c r="Q257" i="228"/>
  <c r="Q256" i="228"/>
  <c r="Q255" i="228"/>
  <c r="Q254" i="228"/>
  <c r="Q253" i="228"/>
  <c r="Q252" i="228"/>
  <c r="Q251" i="228"/>
  <c r="Q250" i="228"/>
  <c r="Q249" i="228"/>
  <c r="Q248" i="228"/>
  <c r="Q247" i="228"/>
  <c r="Q246" i="228"/>
  <c r="Q245" i="228"/>
  <c r="Q244" i="228"/>
  <c r="Q243" i="228"/>
  <c r="Q242" i="228"/>
  <c r="Q241" i="228"/>
  <c r="Q240" i="228"/>
  <c r="Q239" i="228"/>
  <c r="Q238" i="228"/>
  <c r="Q237" i="228"/>
  <c r="Q236" i="228"/>
  <c r="Q235" i="228"/>
  <c r="Q234" i="228"/>
  <c r="Q233" i="228"/>
  <c r="Q232" i="228"/>
  <c r="Q231" i="228"/>
  <c r="Q230" i="228"/>
  <c r="Q229" i="228"/>
  <c r="Q228" i="228"/>
  <c r="Q227" i="228"/>
  <c r="Q226" i="228"/>
  <c r="Q225" i="228"/>
  <c r="Q224" i="228"/>
  <c r="Q223" i="228"/>
  <c r="Q222" i="228"/>
  <c r="Q221" i="228"/>
  <c r="Q220" i="228"/>
  <c r="Q219" i="228"/>
  <c r="Q218" i="228"/>
  <c r="Q216" i="228"/>
  <c r="Q215" i="228"/>
  <c r="Q214" i="228"/>
  <c r="Q213" i="228"/>
  <c r="Q212" i="228"/>
  <c r="Q211" i="228"/>
  <c r="Q210" i="228"/>
  <c r="Q209" i="228"/>
  <c r="Q208" i="228"/>
  <c r="Q207" i="228"/>
  <c r="Q206" i="228"/>
  <c r="Q205" i="228"/>
  <c r="Q204" i="228"/>
  <c r="Q203" i="228"/>
  <c r="Q202" i="228"/>
  <c r="Q201" i="228"/>
  <c r="Q200" i="228"/>
  <c r="Q199" i="228"/>
  <c r="Q198" i="228"/>
  <c r="Q197" i="228"/>
  <c r="Q196" i="228"/>
  <c r="Q195" i="228"/>
  <c r="Q194" i="228"/>
  <c r="Q193" i="228"/>
  <c r="Q192" i="228"/>
  <c r="Q191" i="228"/>
  <c r="Q190" i="228"/>
  <c r="Q189" i="228"/>
  <c r="Q188" i="228"/>
  <c r="Q187" i="228"/>
  <c r="Q186" i="228"/>
  <c r="Q185" i="228"/>
  <c r="Q184" i="228"/>
  <c r="Q183" i="228"/>
  <c r="Q182" i="228"/>
  <c r="Q181" i="228"/>
  <c r="Q180" i="228"/>
  <c r="Q179" i="228"/>
  <c r="Q178" i="228"/>
  <c r="Q177" i="228"/>
  <c r="Q176" i="228"/>
  <c r="Q175" i="228"/>
  <c r="Q174" i="228"/>
  <c r="Q173" i="228"/>
  <c r="Q172" i="228"/>
  <c r="Q171" i="228"/>
  <c r="Q170" i="228"/>
  <c r="Q169" i="228"/>
  <c r="Q168" i="228"/>
  <c r="Q167" i="228"/>
  <c r="Q166" i="228"/>
  <c r="Q165" i="228"/>
  <c r="Q164" i="228"/>
  <c r="Q163" i="228"/>
  <c r="Q162" i="228"/>
  <c r="Q161" i="228"/>
  <c r="Q160" i="228"/>
  <c r="Q159" i="228"/>
  <c r="Q158" i="228"/>
  <c r="Q157" i="228"/>
  <c r="Q156" i="228"/>
  <c r="Q155" i="228"/>
  <c r="Q154" i="228"/>
  <c r="Q153" i="228"/>
  <c r="Q152" i="228"/>
  <c r="Q151" i="228"/>
  <c r="Q150" i="228"/>
  <c r="Q149" i="228"/>
  <c r="Q148" i="228"/>
  <c r="Q147" i="228"/>
  <c r="Q146" i="228"/>
  <c r="Q145" i="228"/>
  <c r="Q144" i="228"/>
  <c r="Q143" i="228"/>
  <c r="Q142" i="228"/>
  <c r="Q141" i="228"/>
  <c r="Q140" i="228"/>
  <c r="Q139" i="228"/>
  <c r="Q138" i="228"/>
  <c r="Q137" i="228"/>
  <c r="Q136" i="228"/>
  <c r="Q135" i="228"/>
  <c r="Q134" i="228"/>
  <c r="Q133" i="228"/>
  <c r="Q132" i="228"/>
  <c r="Q131" i="228"/>
  <c r="Q130" i="228"/>
  <c r="Q129" i="228"/>
  <c r="Q128" i="228"/>
  <c r="Q127" i="228"/>
  <c r="Q126" i="228"/>
  <c r="Q125" i="228"/>
  <c r="Q124" i="228"/>
  <c r="Q123" i="228"/>
  <c r="Q122" i="228"/>
  <c r="Q121" i="228"/>
  <c r="Q120" i="228"/>
  <c r="Q119" i="228"/>
  <c r="Q118" i="228"/>
  <c r="Q117" i="228"/>
  <c r="Q116" i="228"/>
  <c r="Q115" i="228"/>
  <c r="Q114" i="228"/>
  <c r="Q113" i="228"/>
  <c r="Q112" i="228"/>
  <c r="Q111" i="228"/>
  <c r="Q110" i="228"/>
  <c r="Q109" i="228"/>
  <c r="Q108" i="228"/>
  <c r="Q107" i="228"/>
  <c r="Q106" i="228"/>
  <c r="Q105" i="228"/>
  <c r="Q104" i="228"/>
  <c r="Q103" i="228"/>
  <c r="Q102" i="228"/>
  <c r="Q101" i="228"/>
  <c r="Q100" i="228"/>
  <c r="Q99" i="228"/>
  <c r="Q98" i="228"/>
  <c r="Q97" i="228"/>
  <c r="Q96" i="228"/>
  <c r="Q95" i="228"/>
  <c r="Q94" i="228"/>
  <c r="Q93" i="228"/>
  <c r="Q92" i="228"/>
  <c r="Q91" i="228"/>
  <c r="Q90" i="228"/>
  <c r="Q89" i="228"/>
  <c r="Q88" i="228"/>
  <c r="Q87" i="228"/>
  <c r="Q86" i="228"/>
  <c r="Q85" i="228"/>
  <c r="Q84" i="228"/>
  <c r="Q83" i="228"/>
  <c r="Q82" i="228"/>
  <c r="Q81" i="228"/>
  <c r="Q80" i="228"/>
  <c r="Q79" i="228"/>
  <c r="Q78" i="228"/>
  <c r="Q77" i="228"/>
  <c r="Q76" i="228"/>
  <c r="Q75" i="228"/>
  <c r="Q74" i="228"/>
  <c r="Q73" i="228"/>
  <c r="Q72" i="228"/>
  <c r="Q71" i="228"/>
  <c r="Q70" i="228"/>
  <c r="Q69" i="228"/>
  <c r="Q68" i="228"/>
  <c r="Q67" i="228"/>
  <c r="Q66" i="228"/>
  <c r="Q65" i="228"/>
  <c r="Q64" i="228"/>
  <c r="Q63" i="228"/>
  <c r="Q62" i="228"/>
  <c r="Q61" i="228"/>
  <c r="Q60" i="228"/>
  <c r="Q59" i="228"/>
  <c r="Q58" i="228"/>
  <c r="Q57" i="228"/>
  <c r="Q56" i="228"/>
  <c r="Q55" i="228"/>
  <c r="Q54" i="228"/>
  <c r="Q53" i="228"/>
  <c r="Q52" i="228"/>
  <c r="Q51" i="228"/>
  <c r="Q50" i="228"/>
  <c r="Q49" i="228"/>
  <c r="Q48" i="228"/>
  <c r="Q47" i="228"/>
  <c r="Q46" i="228"/>
  <c r="Q45" i="228"/>
  <c r="Q44" i="228"/>
  <c r="Q43" i="228"/>
  <c r="Q42" i="228"/>
  <c r="Q41" i="228"/>
  <c r="Q40" i="228"/>
  <c r="Q39" i="228"/>
  <c r="Q38" i="228"/>
  <c r="Q37" i="228"/>
  <c r="Q36" i="228"/>
  <c r="Q35" i="228"/>
  <c r="Q34" i="228"/>
  <c r="Q33" i="228"/>
  <c r="Q32" i="228"/>
  <c r="Q31" i="228"/>
  <c r="Q30" i="228"/>
  <c r="Q29" i="228"/>
  <c r="Q28" i="228"/>
  <c r="Q27" i="228"/>
  <c r="Q26" i="228"/>
  <c r="Q25" i="228"/>
  <c r="Q24" i="228"/>
  <c r="Q23" i="228"/>
  <c r="Q22" i="228"/>
  <c r="Q21" i="228"/>
  <c r="Q20" i="228"/>
  <c r="Q19" i="228"/>
  <c r="Q18" i="228"/>
  <c r="Q17" i="228"/>
  <c r="Q16" i="228"/>
  <c r="Q15" i="228"/>
  <c r="Q14" i="228"/>
  <c r="Q13" i="228"/>
  <c r="Q12" i="228"/>
  <c r="Q11" i="228"/>
  <c r="Q10" i="228"/>
  <c r="Q9" i="228"/>
  <c r="Q8" i="228"/>
  <c r="Q7" i="228"/>
  <c r="P6" i="228"/>
  <c r="K8" i="228"/>
  <c r="L8" i="228" s="1"/>
  <c r="K9" i="228"/>
  <c r="L9" i="228" s="1"/>
  <c r="K10" i="228"/>
  <c r="L10" i="228"/>
  <c r="K11" i="228"/>
  <c r="L11" i="228"/>
  <c r="K12" i="228"/>
  <c r="L12" i="228"/>
  <c r="K13" i="228"/>
  <c r="L13" i="228"/>
  <c r="K14" i="228"/>
  <c r="L14" i="228" s="1"/>
  <c r="K15" i="228"/>
  <c r="L15" i="228" s="1"/>
  <c r="K16" i="228"/>
  <c r="L16" i="228"/>
  <c r="K17" i="228"/>
  <c r="L17" i="228" s="1"/>
  <c r="K18" i="228"/>
  <c r="L18" i="228"/>
  <c r="K19" i="228"/>
  <c r="L19" i="228"/>
  <c r="K20" i="228"/>
  <c r="L20" i="228" s="1"/>
  <c r="K21" i="228"/>
  <c r="L21" i="228"/>
  <c r="K22" i="228"/>
  <c r="L22" i="228"/>
  <c r="K23" i="228"/>
  <c r="L23" i="228"/>
  <c r="K24" i="228"/>
  <c r="L24" i="228"/>
  <c r="K25" i="228"/>
  <c r="L25" i="228"/>
  <c r="K26" i="228"/>
  <c r="L26" i="228" s="1"/>
  <c r="K27" i="228"/>
  <c r="L27" i="228"/>
  <c r="K28" i="228"/>
  <c r="L28" i="228" s="1"/>
  <c r="K29" i="228"/>
  <c r="L29" i="228"/>
  <c r="K30" i="228"/>
  <c r="L30" i="228" s="1"/>
  <c r="K31" i="228"/>
  <c r="L31" i="228"/>
  <c r="K32" i="228"/>
  <c r="L32" i="228" s="1"/>
  <c r="K33" i="228"/>
  <c r="L33" i="228"/>
  <c r="K34" i="228"/>
  <c r="L34" i="228"/>
  <c r="K35" i="228"/>
  <c r="L35" i="228"/>
  <c r="K36" i="228"/>
  <c r="L36" i="228"/>
  <c r="K37" i="228"/>
  <c r="L37" i="228"/>
  <c r="K38" i="228"/>
  <c r="L38" i="228" s="1"/>
  <c r="K39" i="228"/>
  <c r="L39" i="228"/>
  <c r="K40" i="228"/>
  <c r="L40" i="228"/>
  <c r="K41" i="228"/>
  <c r="L41" i="228" s="1"/>
  <c r="K42" i="228"/>
  <c r="L42" i="228"/>
  <c r="K43" i="228"/>
  <c r="L43" i="228" s="1"/>
  <c r="K44" i="228"/>
  <c r="L44" i="228" s="1"/>
  <c r="K45" i="228"/>
  <c r="L45" i="228"/>
  <c r="K46" i="228"/>
  <c r="L46" i="228"/>
  <c r="K47" i="228"/>
  <c r="L47" i="228"/>
  <c r="K48" i="228"/>
  <c r="L48" i="228" s="1"/>
  <c r="K49" i="228"/>
  <c r="L49" i="228"/>
  <c r="K50" i="228"/>
  <c r="L50" i="228" s="1"/>
  <c r="K51" i="228"/>
  <c r="L51" i="228"/>
  <c r="K52" i="228"/>
  <c r="L52" i="228"/>
  <c r="K53" i="228"/>
  <c r="L53" i="228"/>
  <c r="K54" i="228"/>
  <c r="L54" i="228" s="1"/>
  <c r="K55" i="228"/>
  <c r="L55" i="228"/>
  <c r="K56" i="228"/>
  <c r="L56" i="228" s="1"/>
  <c r="K57" i="228"/>
  <c r="L57" i="228"/>
  <c r="K58" i="228"/>
  <c r="L58" i="228"/>
  <c r="K59" i="228"/>
  <c r="L59" i="228"/>
  <c r="K60" i="228"/>
  <c r="L60" i="228"/>
  <c r="K61" i="228"/>
  <c r="L61" i="228" s="1"/>
  <c r="K62" i="228"/>
  <c r="L62" i="228" s="1"/>
  <c r="K63" i="228"/>
  <c r="L63" i="228" s="1"/>
  <c r="K64" i="228"/>
  <c r="L64" i="228"/>
  <c r="K65" i="228"/>
  <c r="L65" i="228"/>
  <c r="K66" i="228"/>
  <c r="L66" i="228"/>
  <c r="K67" i="228"/>
  <c r="L67" i="228" s="1"/>
  <c r="K68" i="228"/>
  <c r="L68" i="228"/>
  <c r="K69" i="228"/>
  <c r="L69" i="228" s="1"/>
  <c r="K70" i="228"/>
  <c r="L70" i="228"/>
  <c r="K71" i="228"/>
  <c r="L71" i="228"/>
  <c r="K72" i="228"/>
  <c r="L72" i="228"/>
  <c r="K73" i="228"/>
  <c r="L73" i="228" s="1"/>
  <c r="K74" i="228"/>
  <c r="L74" i="228"/>
  <c r="K75" i="228"/>
  <c r="L75" i="228" s="1"/>
  <c r="K76" i="228"/>
  <c r="L76" i="228"/>
  <c r="K77" i="228"/>
  <c r="L77" i="228"/>
  <c r="K78" i="228"/>
  <c r="L78" i="228"/>
  <c r="K79" i="228"/>
  <c r="L79" i="228" s="1"/>
  <c r="K80" i="228"/>
  <c r="L80" i="228"/>
  <c r="K81" i="228"/>
  <c r="L81" i="228" s="1"/>
  <c r="K82" i="228"/>
  <c r="L82" i="228"/>
  <c r="K83" i="228"/>
  <c r="L83" i="228"/>
  <c r="K84" i="228"/>
  <c r="L84" i="228"/>
  <c r="K85" i="228"/>
  <c r="L85" i="228" s="1"/>
  <c r="K86" i="228"/>
  <c r="L86" i="228"/>
  <c r="K87" i="228"/>
  <c r="L87" i="228" s="1"/>
  <c r="K88" i="228"/>
  <c r="L88" i="228"/>
  <c r="K89" i="228"/>
  <c r="L89" i="228"/>
  <c r="K90" i="228"/>
  <c r="L90" i="228"/>
  <c r="K91" i="228"/>
  <c r="L91" i="228" s="1"/>
  <c r="K92" i="228"/>
  <c r="L92" i="228"/>
  <c r="K93" i="228"/>
  <c r="L93" i="228" s="1"/>
  <c r="K94" i="228"/>
  <c r="L94" i="228"/>
  <c r="K95" i="228"/>
  <c r="L95" i="228"/>
  <c r="K96" i="228"/>
  <c r="L96" i="228"/>
  <c r="K97" i="228"/>
  <c r="L97" i="228" s="1"/>
  <c r="K98" i="228"/>
  <c r="L98" i="228"/>
  <c r="K99" i="228"/>
  <c r="L99" i="228" s="1"/>
  <c r="K100" i="228"/>
  <c r="L100" i="228"/>
  <c r="K101" i="228"/>
  <c r="L101" i="228"/>
  <c r="K102" i="228"/>
  <c r="L102" i="228"/>
  <c r="K103" i="228"/>
  <c r="L103" i="228" s="1"/>
  <c r="K104" i="228"/>
  <c r="L104" i="228"/>
  <c r="K105" i="228"/>
  <c r="L105" i="228" s="1"/>
  <c r="K106" i="228"/>
  <c r="L106" i="228"/>
  <c r="K107" i="228"/>
  <c r="L107" i="228"/>
  <c r="K108" i="228"/>
  <c r="L108" i="228"/>
  <c r="K109" i="228"/>
  <c r="L109" i="228" s="1"/>
  <c r="K110" i="228"/>
  <c r="L110" i="228"/>
  <c r="K111" i="228"/>
  <c r="L111" i="228" s="1"/>
  <c r="K112" i="228"/>
  <c r="L112" i="228"/>
  <c r="K113" i="228"/>
  <c r="L113" i="228"/>
  <c r="K114" i="228"/>
  <c r="L114" i="228"/>
  <c r="K115" i="228"/>
  <c r="L115" i="228" s="1"/>
  <c r="K116" i="228"/>
  <c r="L116" i="228"/>
  <c r="K117" i="228"/>
  <c r="L117" i="228" s="1"/>
  <c r="K118" i="228"/>
  <c r="L118" i="228"/>
  <c r="K119" i="228"/>
  <c r="L119" i="228"/>
  <c r="K120" i="228"/>
  <c r="L120" i="228"/>
  <c r="K121" i="228"/>
  <c r="L121" i="228" s="1"/>
  <c r="K122" i="228"/>
  <c r="L122" i="228"/>
  <c r="K123" i="228"/>
  <c r="L123" i="228" s="1"/>
  <c r="K124" i="228"/>
  <c r="L124" i="228"/>
  <c r="K125" i="228"/>
  <c r="L125" i="228"/>
  <c r="K126" i="228"/>
  <c r="L126" i="228"/>
  <c r="K127" i="228"/>
  <c r="L127" i="228" s="1"/>
  <c r="K128" i="228"/>
  <c r="L128" i="228"/>
  <c r="K129" i="228"/>
  <c r="L129" i="228" s="1"/>
  <c r="K130" i="228"/>
  <c r="L130" i="228"/>
  <c r="K131" i="228"/>
  <c r="L131" i="228"/>
  <c r="K132" i="228"/>
  <c r="L132" i="228"/>
  <c r="K133" i="228"/>
  <c r="L133" i="228" s="1"/>
  <c r="K134" i="228"/>
  <c r="L134" i="228" s="1"/>
  <c r="K135" i="228"/>
  <c r="L135" i="228"/>
  <c r="K136" i="228"/>
  <c r="L136" i="228"/>
  <c r="K137" i="228"/>
  <c r="L137" i="228"/>
  <c r="K138" i="228"/>
  <c r="L138" i="228"/>
  <c r="K139" i="228"/>
  <c r="L139" i="228"/>
  <c r="K140" i="228"/>
  <c r="L140" i="228" s="1"/>
  <c r="K141" i="228"/>
  <c r="L141" i="228"/>
  <c r="K142" i="228"/>
  <c r="L142" i="228" s="1"/>
  <c r="K143" i="228"/>
  <c r="L143" i="228"/>
  <c r="K144" i="228"/>
  <c r="L144" i="228"/>
  <c r="K145" i="228"/>
  <c r="L145" i="228"/>
  <c r="K146" i="228"/>
  <c r="L146" i="228" s="1"/>
  <c r="K147" i="228"/>
  <c r="L147" i="228" s="1"/>
  <c r="K148" i="228"/>
  <c r="L148" i="228"/>
  <c r="K149" i="228"/>
  <c r="L149" i="228"/>
  <c r="K150" i="228"/>
  <c r="L150" i="228"/>
  <c r="K151" i="228"/>
  <c r="L151" i="228"/>
  <c r="K152" i="228"/>
  <c r="L152" i="228"/>
  <c r="K153" i="228"/>
  <c r="L153" i="228" s="1"/>
  <c r="K154" i="228"/>
  <c r="L154" i="228"/>
  <c r="K155" i="228"/>
  <c r="L155" i="228"/>
  <c r="K156" i="228"/>
  <c r="L156" i="228"/>
  <c r="K157" i="228"/>
  <c r="L157" i="228"/>
  <c r="K158" i="228"/>
  <c r="L158" i="228" s="1"/>
  <c r="K159" i="228"/>
  <c r="L159" i="228" s="1"/>
  <c r="K160" i="228"/>
  <c r="L160" i="228" s="1"/>
  <c r="K161" i="228"/>
  <c r="L161" i="228" s="1"/>
  <c r="K162" i="228"/>
  <c r="L162" i="228"/>
  <c r="K163" i="228"/>
  <c r="L163" i="228" s="1"/>
  <c r="K164" i="228"/>
  <c r="L164" i="228" s="1"/>
  <c r="K165" i="228"/>
  <c r="L165" i="228"/>
  <c r="K166" i="228"/>
  <c r="L166" i="228" s="1"/>
  <c r="K167" i="228"/>
  <c r="L167" i="228"/>
  <c r="K168" i="228"/>
  <c r="L168" i="228"/>
  <c r="K169" i="228"/>
  <c r="L169" i="228"/>
  <c r="K170" i="228"/>
  <c r="L170" i="228" s="1"/>
  <c r="K171" i="228"/>
  <c r="L171" i="228"/>
  <c r="K172" i="228"/>
  <c r="L172" i="228" s="1"/>
  <c r="K173" i="228"/>
  <c r="L173" i="228"/>
  <c r="K174" i="228"/>
  <c r="L174" i="228" s="1"/>
  <c r="K175" i="228"/>
  <c r="L175" i="228"/>
  <c r="K176" i="228"/>
  <c r="L176" i="228" s="1"/>
  <c r="K177" i="228"/>
  <c r="L177" i="228"/>
  <c r="K178" i="228"/>
  <c r="L178" i="228"/>
  <c r="K179" i="228"/>
  <c r="L179" i="228" s="1"/>
  <c r="K180" i="228"/>
  <c r="L180" i="228"/>
  <c r="K181" i="228"/>
  <c r="L181" i="228"/>
  <c r="K182" i="228"/>
  <c r="L182" i="228" s="1"/>
  <c r="K183" i="228"/>
  <c r="L183" i="228" s="1"/>
  <c r="K184" i="228"/>
  <c r="L184" i="228"/>
  <c r="K185" i="228"/>
  <c r="L185" i="228" s="1"/>
  <c r="K186" i="228"/>
  <c r="L186" i="228"/>
  <c r="K187" i="228"/>
  <c r="L187" i="228" s="1"/>
  <c r="K188" i="228"/>
  <c r="L188" i="228" s="1"/>
  <c r="K189" i="228"/>
  <c r="L189" i="228"/>
  <c r="K190" i="228"/>
  <c r="L190" i="228"/>
  <c r="K191" i="228"/>
  <c r="L191" i="228"/>
  <c r="K192" i="228"/>
  <c r="L192" i="228" s="1"/>
  <c r="K193" i="228"/>
  <c r="L193" i="228"/>
  <c r="K194" i="228"/>
  <c r="L194" i="228" s="1"/>
  <c r="K195" i="228"/>
  <c r="L195" i="228"/>
  <c r="K196" i="228"/>
  <c r="L196" i="228"/>
  <c r="K197" i="228"/>
  <c r="L197" i="228"/>
  <c r="K198" i="228"/>
  <c r="L198" i="228" s="1"/>
  <c r="K199" i="228"/>
  <c r="L199" i="228"/>
  <c r="K200" i="228"/>
  <c r="L200" i="228" s="1"/>
  <c r="K201" i="228"/>
  <c r="L201" i="228"/>
  <c r="K202" i="228"/>
  <c r="L202" i="228"/>
  <c r="K203" i="228"/>
  <c r="L203" i="228"/>
  <c r="K204" i="228"/>
  <c r="L204" i="228" s="1"/>
  <c r="K205" i="228"/>
  <c r="L205" i="228"/>
  <c r="K206" i="228"/>
  <c r="L206" i="228" s="1"/>
  <c r="K207" i="228"/>
  <c r="L207" i="228"/>
  <c r="K208" i="228"/>
  <c r="L208" i="228" s="1"/>
  <c r="K209" i="228"/>
  <c r="L209" i="228"/>
  <c r="K210" i="228"/>
  <c r="L210" i="228" s="1"/>
  <c r="K211" i="228"/>
  <c r="L211" i="228"/>
  <c r="K212" i="228"/>
  <c r="L212" i="228" s="1"/>
  <c r="K213" i="228"/>
  <c r="L213" i="228"/>
  <c r="K214" i="228"/>
  <c r="L214" i="228"/>
  <c r="K215" i="228"/>
  <c r="L215" i="228"/>
  <c r="K216" i="228"/>
  <c r="L216" i="228" s="1"/>
  <c r="K217" i="228"/>
  <c r="L217" i="228"/>
  <c r="K218" i="228"/>
  <c r="L218" i="228" s="1"/>
  <c r="K219" i="228"/>
  <c r="L219" i="228"/>
  <c r="K220" i="228"/>
  <c r="L220" i="228"/>
  <c r="K221" i="228"/>
  <c r="L221" i="228"/>
  <c r="K222" i="228"/>
  <c r="L222" i="228" s="1"/>
  <c r="K223" i="228"/>
  <c r="L223" i="228"/>
  <c r="K224" i="228"/>
  <c r="L224" i="228" s="1"/>
  <c r="K225" i="228"/>
  <c r="L225" i="228"/>
  <c r="K226" i="228"/>
  <c r="L226" i="228"/>
  <c r="K227" i="228"/>
  <c r="L227" i="228"/>
  <c r="K228" i="228"/>
  <c r="L228" i="228" s="1"/>
  <c r="K229" i="228"/>
  <c r="L229" i="228"/>
  <c r="K230" i="228"/>
  <c r="L230" i="228" s="1"/>
  <c r="K231" i="228"/>
  <c r="L231" i="228"/>
  <c r="K232" i="228"/>
  <c r="L232" i="228"/>
  <c r="K233" i="228"/>
  <c r="L233" i="228"/>
  <c r="K234" i="228"/>
  <c r="L234" i="228" s="1"/>
  <c r="K235" i="228"/>
  <c r="L235" i="228"/>
  <c r="K236" i="228"/>
  <c r="L236" i="228" s="1"/>
  <c r="K237" i="228"/>
  <c r="L237" i="228"/>
  <c r="K238" i="228"/>
  <c r="L238" i="228"/>
  <c r="K239" i="228"/>
  <c r="L239" i="228"/>
  <c r="K240" i="228"/>
  <c r="L240" i="228" s="1"/>
  <c r="K241" i="228"/>
  <c r="L241" i="228"/>
  <c r="K242" i="228"/>
  <c r="L242" i="228" s="1"/>
  <c r="K243" i="228"/>
  <c r="L243" i="228"/>
  <c r="K244" i="228"/>
  <c r="L244" i="228"/>
  <c r="K245" i="228"/>
  <c r="L245" i="228"/>
  <c r="K246" i="228"/>
  <c r="L246" i="228" s="1"/>
  <c r="K247" i="228"/>
  <c r="L247" i="228"/>
  <c r="K248" i="228"/>
  <c r="L248" i="228" s="1"/>
  <c r="K249" i="228"/>
  <c r="L249" i="228"/>
  <c r="K250" i="228"/>
  <c r="L250" i="228"/>
  <c r="K251" i="228"/>
  <c r="L251" i="228"/>
  <c r="K252" i="228"/>
  <c r="L252" i="228" s="1"/>
  <c r="K253" i="228"/>
  <c r="L253" i="228"/>
  <c r="K254" i="228"/>
  <c r="L254" i="228" s="1"/>
  <c r="K255" i="228"/>
  <c r="L255" i="228"/>
  <c r="K256" i="228"/>
  <c r="L256" i="228"/>
  <c r="K257" i="228"/>
  <c r="L257" i="228"/>
  <c r="K258" i="228"/>
  <c r="L258" i="228" s="1"/>
  <c r="K259" i="228"/>
  <c r="L259" i="228"/>
  <c r="K260" i="228"/>
  <c r="L260" i="228" s="1"/>
  <c r="K261" i="228"/>
  <c r="L261" i="228"/>
  <c r="K262" i="228"/>
  <c r="L262" i="228"/>
  <c r="K263" i="228"/>
  <c r="L263" i="228"/>
  <c r="K264" i="228"/>
  <c r="L264" i="228" s="1"/>
  <c r="K265" i="228"/>
  <c r="L265" i="228"/>
  <c r="K266" i="228"/>
  <c r="L266" i="228" s="1"/>
  <c r="K267" i="228"/>
  <c r="L267" i="228"/>
  <c r="K268" i="228"/>
  <c r="L268" i="228"/>
  <c r="K269" i="228"/>
  <c r="L269" i="228"/>
  <c r="L7" i="228"/>
  <c r="K7" i="228"/>
  <c r="J271" i="228"/>
  <c r="K271" i="228"/>
  <c r="L271" i="228"/>
  <c r="J5" i="227"/>
  <c r="J35" i="227"/>
  <c r="J38" i="227"/>
  <c r="K38" i="227"/>
  <c r="J44" i="227"/>
  <c r="K44" i="227"/>
  <c r="J51" i="227"/>
  <c r="K51" i="227"/>
  <c r="J56" i="227"/>
  <c r="K56" i="227"/>
  <c r="K62" i="227"/>
  <c r="J62" i="227"/>
  <c r="J76" i="227"/>
  <c r="K76" i="227"/>
  <c r="J89" i="227"/>
  <c r="K89" i="227"/>
  <c r="K90" i="227"/>
  <c r="L90" i="227" s="1"/>
  <c r="L87" i="227"/>
  <c r="K87" i="227"/>
  <c r="K86" i="227"/>
  <c r="L86" i="227" s="1"/>
  <c r="K85" i="227"/>
  <c r="L85" i="227" s="1"/>
  <c r="K84" i="227"/>
  <c r="L84" i="227" s="1"/>
  <c r="L83" i="227"/>
  <c r="K83" i="227"/>
  <c r="L82" i="227"/>
  <c r="K82" i="227"/>
  <c r="L81" i="227"/>
  <c r="K81" i="227"/>
  <c r="K80" i="227"/>
  <c r="L80" i="227" s="1"/>
  <c r="K79" i="227"/>
  <c r="L79" i="227" s="1"/>
  <c r="K78" i="227"/>
  <c r="L78" i="227" s="1"/>
  <c r="K77" i="227"/>
  <c r="L77" i="227" s="1"/>
  <c r="K74" i="227"/>
  <c r="L74" i="227" s="1"/>
  <c r="K73" i="227"/>
  <c r="L73" i="227" s="1"/>
  <c r="K72" i="227"/>
  <c r="L72" i="227" s="1"/>
  <c r="K71" i="227"/>
  <c r="L71" i="227" s="1"/>
  <c r="K70" i="227"/>
  <c r="L70" i="227" s="1"/>
  <c r="K69" i="227"/>
  <c r="L69" i="227" s="1"/>
  <c r="K68" i="227"/>
  <c r="L68" i="227" s="1"/>
  <c r="K67" i="227"/>
  <c r="L67" i="227" s="1"/>
  <c r="K66" i="227"/>
  <c r="L66" i="227" s="1"/>
  <c r="K65" i="227"/>
  <c r="L65" i="227" s="1"/>
  <c r="K64" i="227"/>
  <c r="L64" i="227" s="1"/>
  <c r="K63" i="227"/>
  <c r="L63" i="227" s="1"/>
  <c r="K54" i="227"/>
  <c r="L54" i="227" s="1"/>
  <c r="K53" i="227"/>
  <c r="L53" i="227" s="1"/>
  <c r="K52" i="227"/>
  <c r="L52" i="227" s="1"/>
  <c r="K49" i="227"/>
  <c r="L49" i="227" s="1"/>
  <c r="K48" i="227"/>
  <c r="L48" i="227" s="1"/>
  <c r="K47" i="227"/>
  <c r="L47" i="227" s="1"/>
  <c r="K46" i="227"/>
  <c r="L46" i="227" s="1"/>
  <c r="K45" i="227"/>
  <c r="L45" i="227" s="1"/>
  <c r="K42" i="227"/>
  <c r="L42" i="227" s="1"/>
  <c r="L41" i="227"/>
  <c r="K41" i="227"/>
  <c r="K40" i="227"/>
  <c r="L40" i="227" s="1"/>
  <c r="K39" i="227"/>
  <c r="L39" i="227" s="1"/>
  <c r="L7" i="227"/>
  <c r="L8" i="227"/>
  <c r="L9" i="227"/>
  <c r="L14" i="227"/>
  <c r="L15" i="227"/>
  <c r="L6" i="227"/>
  <c r="K7" i="227"/>
  <c r="K5" i="227" s="1"/>
  <c r="K8" i="227"/>
  <c r="K9" i="227"/>
  <c r="K10" i="227"/>
  <c r="L10" i="227" s="1"/>
  <c r="K11" i="227"/>
  <c r="L11" i="227" s="1"/>
  <c r="K12" i="227"/>
  <c r="L12" i="227" s="1"/>
  <c r="K13" i="227"/>
  <c r="L13" i="227" s="1"/>
  <c r="K14" i="227"/>
  <c r="K15" i="227"/>
  <c r="K6" i="227"/>
  <c r="A16" i="200" l="1"/>
  <c r="K23" i="210"/>
  <c r="K18" i="210" s="1"/>
  <c r="K93" i="210" s="1"/>
  <c r="Q6" i="180"/>
  <c r="J6" i="180"/>
  <c r="K163" i="180"/>
  <c r="L163" i="180" s="1"/>
  <c r="K6" i="180"/>
  <c r="W6" i="180"/>
  <c r="J17" i="227"/>
  <c r="J92" i="227" s="1"/>
  <c r="L6" i="228"/>
  <c r="Q6" i="228"/>
  <c r="J6" i="228"/>
  <c r="W143" i="228"/>
  <c r="W6" i="228" s="1"/>
  <c r="K6" i="228"/>
  <c r="K59" i="227"/>
  <c r="L59" i="227" s="1"/>
  <c r="K60" i="227"/>
  <c r="L60" i="227" s="1"/>
  <c r="A17" i="200" l="1"/>
  <c r="K57" i="227"/>
  <c r="L57" i="227" s="1"/>
  <c r="K58" i="227"/>
  <c r="L58" i="227" s="1"/>
  <c r="A19" i="200" l="1"/>
  <c r="W90" i="227"/>
  <c r="W87" i="227"/>
  <c r="W86" i="227"/>
  <c r="W85" i="227"/>
  <c r="W84" i="227"/>
  <c r="W83" i="227"/>
  <c r="W82" i="227"/>
  <c r="W81" i="227"/>
  <c r="W80" i="227"/>
  <c r="W79" i="227"/>
  <c r="W78" i="227"/>
  <c r="W77" i="227"/>
  <c r="W74" i="227"/>
  <c r="W73" i="227"/>
  <c r="W72" i="227"/>
  <c r="W71" i="227"/>
  <c r="W70" i="227"/>
  <c r="W69" i="227"/>
  <c r="W68" i="227"/>
  <c r="W67" i="227"/>
  <c r="W66" i="227"/>
  <c r="W65" i="227"/>
  <c r="W64" i="227"/>
  <c r="W63" i="227"/>
  <c r="W60" i="227"/>
  <c r="W59" i="227"/>
  <c r="W58" i="227"/>
  <c r="W57" i="227"/>
  <c r="W56" i="227" s="1"/>
  <c r="W54" i="227"/>
  <c r="W53" i="227"/>
  <c r="W51" i="227" s="1"/>
  <c r="W52" i="227"/>
  <c r="W49" i="227"/>
  <c r="W48" i="227"/>
  <c r="W47" i="227"/>
  <c r="W46" i="227"/>
  <c r="W45" i="227"/>
  <c r="W42" i="227"/>
  <c r="W41" i="227"/>
  <c r="W40" i="227"/>
  <c r="W39" i="227"/>
  <c r="W38" i="227" s="1"/>
  <c r="W15" i="227"/>
  <c r="W14" i="227"/>
  <c r="W13" i="227"/>
  <c r="W12" i="227"/>
  <c r="W11" i="227"/>
  <c r="W10" i="227"/>
  <c r="W9" i="227"/>
  <c r="W8" i="227"/>
  <c r="W7" i="227"/>
  <c r="W6" i="227"/>
  <c r="Q90" i="227"/>
  <c r="Q89" i="227" s="1"/>
  <c r="Q87" i="227"/>
  <c r="Q86" i="227"/>
  <c r="Q85" i="227"/>
  <c r="Q84" i="227"/>
  <c r="Q83" i="227"/>
  <c r="Q82" i="227"/>
  <c r="Q81" i="227"/>
  <c r="Q80" i="227"/>
  <c r="Q79" i="227"/>
  <c r="Q78" i="227"/>
  <c r="Q77" i="227"/>
  <c r="Q74" i="227"/>
  <c r="Q73" i="227"/>
  <c r="Q72" i="227"/>
  <c r="Q71" i="227"/>
  <c r="Q70" i="227"/>
  <c r="Q69" i="227"/>
  <c r="Q68" i="227"/>
  <c r="Q67" i="227"/>
  <c r="Q66" i="227"/>
  <c r="Q65" i="227"/>
  <c r="Q64" i="227"/>
  <c r="Q63" i="227"/>
  <c r="Q60" i="227"/>
  <c r="Q59" i="227"/>
  <c r="Q58" i="227"/>
  <c r="Q57" i="227"/>
  <c r="Q56" i="227" s="1"/>
  <c r="Q54" i="227"/>
  <c r="Q53" i="227"/>
  <c r="Q52" i="227"/>
  <c r="Q51" i="227" s="1"/>
  <c r="Q49" i="227"/>
  <c r="Q48" i="227"/>
  <c r="Q47" i="227"/>
  <c r="Q44" i="227" s="1"/>
  <c r="Q46" i="227"/>
  <c r="Q45" i="227"/>
  <c r="Q42" i="227"/>
  <c r="Q41" i="227"/>
  <c r="Q40" i="227"/>
  <c r="Q39" i="227"/>
  <c r="Q15" i="227"/>
  <c r="Q14" i="227"/>
  <c r="Q13" i="227"/>
  <c r="Q12" i="227"/>
  <c r="Q11" i="227"/>
  <c r="Q10" i="227"/>
  <c r="Q9" i="227"/>
  <c r="Q8" i="227"/>
  <c r="Q7" i="227"/>
  <c r="Q6" i="227"/>
  <c r="V89" i="227"/>
  <c r="W89" i="227"/>
  <c r="V76" i="227"/>
  <c r="V62" i="227"/>
  <c r="V56" i="227"/>
  <c r="V51" i="227"/>
  <c r="V44" i="227"/>
  <c r="V38" i="227"/>
  <c r="V35" i="227"/>
  <c r="V17" i="227"/>
  <c r="V5" i="227"/>
  <c r="W5" i="227"/>
  <c r="P89" i="227"/>
  <c r="P76" i="227"/>
  <c r="P62" i="227"/>
  <c r="P56" i="227"/>
  <c r="P51" i="227"/>
  <c r="P44" i="227"/>
  <c r="P38" i="227"/>
  <c r="Q38" i="227"/>
  <c r="P35" i="227"/>
  <c r="P17" i="227"/>
  <c r="P5" i="227"/>
  <c r="W87" i="210"/>
  <c r="X87" i="210" s="1"/>
  <c r="X71" i="210"/>
  <c r="X70" i="210"/>
  <c r="X69" i="210"/>
  <c r="X33" i="210"/>
  <c r="X32" i="210"/>
  <c r="X26" i="210"/>
  <c r="X13" i="210"/>
  <c r="R7" i="210"/>
  <c r="W7" i="210"/>
  <c r="X7" i="210" s="1"/>
  <c r="R64" i="210"/>
  <c r="R61" i="210"/>
  <c r="R28" i="210"/>
  <c r="R27" i="210"/>
  <c r="R8" i="210"/>
  <c r="R10" i="210"/>
  <c r="W91" i="210"/>
  <c r="X91" i="210" s="1"/>
  <c r="W90" i="210"/>
  <c r="V90" i="210"/>
  <c r="W88" i="210"/>
  <c r="X88" i="210" s="1"/>
  <c r="W86" i="210"/>
  <c r="X86" i="210" s="1"/>
  <c r="W85" i="210"/>
  <c r="X85" i="210" s="1"/>
  <c r="W84" i="210"/>
  <c r="X84" i="210" s="1"/>
  <c r="W83" i="210"/>
  <c r="X83" i="210" s="1"/>
  <c r="W82" i="210"/>
  <c r="X82" i="210" s="1"/>
  <c r="W81" i="210"/>
  <c r="X81" i="210" s="1"/>
  <c r="W80" i="210"/>
  <c r="X80" i="210" s="1"/>
  <c r="W79" i="210"/>
  <c r="X79" i="210" s="1"/>
  <c r="W78" i="210"/>
  <c r="X78" i="210" s="1"/>
  <c r="V77" i="210"/>
  <c r="W75" i="210"/>
  <c r="X75" i="210" s="1"/>
  <c r="W74" i="210"/>
  <c r="X74" i="210" s="1"/>
  <c r="W73" i="210"/>
  <c r="X73" i="210" s="1"/>
  <c r="W72" i="210"/>
  <c r="X72" i="210" s="1"/>
  <c r="W71" i="210"/>
  <c r="W70" i="210"/>
  <c r="W69" i="210"/>
  <c r="W68" i="210"/>
  <c r="X68" i="210" s="1"/>
  <c r="W67" i="210"/>
  <c r="X67" i="210" s="1"/>
  <c r="W66" i="210"/>
  <c r="X66" i="210" s="1"/>
  <c r="W65" i="210"/>
  <c r="X65" i="210" s="1"/>
  <c r="W64" i="210"/>
  <c r="X64" i="210" s="1"/>
  <c r="W61" i="210"/>
  <c r="X61" i="210" s="1"/>
  <c r="W60" i="210"/>
  <c r="X60" i="210" s="1"/>
  <c r="W59" i="210"/>
  <c r="X59" i="210" s="1"/>
  <c r="W58" i="210"/>
  <c r="V57" i="210"/>
  <c r="W55" i="210"/>
  <c r="X55" i="210" s="1"/>
  <c r="W54" i="210"/>
  <c r="X54" i="210" s="1"/>
  <c r="W53" i="210"/>
  <c r="X53" i="210" s="1"/>
  <c r="W52" i="210"/>
  <c r="V52" i="210"/>
  <c r="W50" i="210"/>
  <c r="X50" i="210" s="1"/>
  <c r="W49" i="210"/>
  <c r="X49" i="210" s="1"/>
  <c r="W48" i="210"/>
  <c r="X48" i="210" s="1"/>
  <c r="W47" i="210"/>
  <c r="X47" i="210" s="1"/>
  <c r="W46" i="210"/>
  <c r="X46" i="210" s="1"/>
  <c r="W43" i="210"/>
  <c r="X43" i="210" s="1"/>
  <c r="W42" i="210"/>
  <c r="X42" i="210" s="1"/>
  <c r="W41" i="210"/>
  <c r="X41" i="210" s="1"/>
  <c r="W40" i="210"/>
  <c r="X40" i="210" s="1"/>
  <c r="V36" i="210"/>
  <c r="W34" i="210"/>
  <c r="X34" i="210" s="1"/>
  <c r="W33" i="210"/>
  <c r="W32" i="210"/>
  <c r="W31" i="210"/>
  <c r="X31" i="210" s="1"/>
  <c r="W30" i="210"/>
  <c r="X30" i="210" s="1"/>
  <c r="W29" i="210"/>
  <c r="X29" i="210" s="1"/>
  <c r="W28" i="210"/>
  <c r="X28" i="210" s="1"/>
  <c r="W27" i="210"/>
  <c r="X27" i="210" s="1"/>
  <c r="W26" i="210"/>
  <c r="W25" i="210"/>
  <c r="X25" i="210" s="1"/>
  <c r="W24" i="210"/>
  <c r="X24" i="210" s="1"/>
  <c r="W23" i="210"/>
  <c r="X23" i="210" s="1"/>
  <c r="W22" i="210"/>
  <c r="X22" i="210" s="1"/>
  <c r="W21" i="210"/>
  <c r="X21" i="210" s="1"/>
  <c r="W20" i="210"/>
  <c r="X20" i="210" s="1"/>
  <c r="W19" i="210"/>
  <c r="X19" i="210" s="1"/>
  <c r="V18" i="210"/>
  <c r="W16" i="210"/>
  <c r="X16" i="210" s="1"/>
  <c r="W15" i="210"/>
  <c r="X15" i="210" s="1"/>
  <c r="W14" i="210"/>
  <c r="X14" i="210" s="1"/>
  <c r="W13" i="210"/>
  <c r="W12" i="210"/>
  <c r="X12" i="210" s="1"/>
  <c r="W11" i="210"/>
  <c r="X11" i="210" s="1"/>
  <c r="W10" i="210"/>
  <c r="W9" i="210"/>
  <c r="X9" i="210" s="1"/>
  <c r="W8" i="210"/>
  <c r="X8" i="210" s="1"/>
  <c r="V6" i="210"/>
  <c r="P18" i="210"/>
  <c r="P36" i="210"/>
  <c r="P52" i="210"/>
  <c r="P57" i="210"/>
  <c r="P77" i="210"/>
  <c r="P90" i="210"/>
  <c r="Q91" i="210"/>
  <c r="Q90" i="210" s="1"/>
  <c r="Q88" i="210"/>
  <c r="R88" i="210" s="1"/>
  <c r="Q87" i="210"/>
  <c r="R87" i="210" s="1"/>
  <c r="Q86" i="210"/>
  <c r="R86" i="210" s="1"/>
  <c r="Q85" i="210"/>
  <c r="R85" i="210" s="1"/>
  <c r="Q84" i="210"/>
  <c r="R84" i="210" s="1"/>
  <c r="Q83" i="210"/>
  <c r="R83" i="210" s="1"/>
  <c r="Q82" i="210"/>
  <c r="R82" i="210" s="1"/>
  <c r="Q81" i="210"/>
  <c r="R81" i="210" s="1"/>
  <c r="Q80" i="210"/>
  <c r="R80" i="210" s="1"/>
  <c r="Q79" i="210"/>
  <c r="R79" i="210" s="1"/>
  <c r="Q78" i="210"/>
  <c r="Q75" i="210"/>
  <c r="R75" i="210" s="1"/>
  <c r="Q74" i="210"/>
  <c r="R74" i="210" s="1"/>
  <c r="Q73" i="210"/>
  <c r="R73" i="210" s="1"/>
  <c r="Q72" i="210"/>
  <c r="R72" i="210" s="1"/>
  <c r="Q71" i="210"/>
  <c r="R71" i="210" s="1"/>
  <c r="Q70" i="210"/>
  <c r="R70" i="210" s="1"/>
  <c r="Q69" i="210"/>
  <c r="R69" i="210" s="1"/>
  <c r="Q68" i="210"/>
  <c r="R68" i="210" s="1"/>
  <c r="Q67" i="210"/>
  <c r="R67" i="210" s="1"/>
  <c r="Q66" i="210"/>
  <c r="R66" i="210" s="1"/>
  <c r="Q65" i="210"/>
  <c r="R65" i="210" s="1"/>
  <c r="Q64" i="210"/>
  <c r="Q61" i="210"/>
  <c r="Q60" i="210"/>
  <c r="R60" i="210" s="1"/>
  <c r="Q59" i="210"/>
  <c r="R59" i="210" s="1"/>
  <c r="Q58" i="210"/>
  <c r="Q57" i="210" s="1"/>
  <c r="Q55" i="210"/>
  <c r="R55" i="210" s="1"/>
  <c r="Q54" i="210"/>
  <c r="R54" i="210" s="1"/>
  <c r="Q53" i="210"/>
  <c r="R53" i="210" s="1"/>
  <c r="Q50" i="210"/>
  <c r="R50" i="210" s="1"/>
  <c r="Q49" i="210"/>
  <c r="R49" i="210" s="1"/>
  <c r="Q48" i="210"/>
  <c r="R48" i="210" s="1"/>
  <c r="Q47" i="210"/>
  <c r="R47" i="210" s="1"/>
  <c r="Q46" i="210"/>
  <c r="R46" i="210" s="1"/>
  <c r="Q43" i="210"/>
  <c r="R43" i="210" s="1"/>
  <c r="Q42" i="210"/>
  <c r="R42" i="210" s="1"/>
  <c r="Q41" i="210"/>
  <c r="R41" i="210" s="1"/>
  <c r="Q40" i="210"/>
  <c r="R40" i="210" s="1"/>
  <c r="Q34" i="210"/>
  <c r="R34" i="210" s="1"/>
  <c r="Q33" i="210"/>
  <c r="R33" i="210" s="1"/>
  <c r="Q32" i="210"/>
  <c r="R32" i="210" s="1"/>
  <c r="Q31" i="210"/>
  <c r="R31" i="210" s="1"/>
  <c r="Q30" i="210"/>
  <c r="R30" i="210" s="1"/>
  <c r="Q29" i="210"/>
  <c r="R29" i="210" s="1"/>
  <c r="Q28" i="210"/>
  <c r="Q27" i="210"/>
  <c r="Q26" i="210"/>
  <c r="R26" i="210" s="1"/>
  <c r="Q25" i="210"/>
  <c r="R25" i="210" s="1"/>
  <c r="Q24" i="210"/>
  <c r="R24" i="210" s="1"/>
  <c r="Q23" i="210"/>
  <c r="R23" i="210" s="1"/>
  <c r="Q22" i="210"/>
  <c r="R22" i="210" s="1"/>
  <c r="Q21" i="210"/>
  <c r="R21" i="210" s="1"/>
  <c r="Q20" i="210"/>
  <c r="R20" i="210" s="1"/>
  <c r="Q19" i="210"/>
  <c r="R19" i="210" s="1"/>
  <c r="Q16" i="210"/>
  <c r="R16" i="210" s="1"/>
  <c r="Q15" i="210"/>
  <c r="R15" i="210" s="1"/>
  <c r="Q14" i="210"/>
  <c r="R14" i="210" s="1"/>
  <c r="Q13" i="210"/>
  <c r="R13" i="210" s="1"/>
  <c r="Q12" i="210"/>
  <c r="R12" i="210" s="1"/>
  <c r="Q11" i="210"/>
  <c r="R11" i="210" s="1"/>
  <c r="Q10" i="210"/>
  <c r="Q9" i="210"/>
  <c r="R9" i="210" s="1"/>
  <c r="Q8" i="210"/>
  <c r="Q7" i="210"/>
  <c r="P6" i="210"/>
  <c r="L7" i="210"/>
  <c r="L8" i="210"/>
  <c r="L9" i="210"/>
  <c r="L10" i="210"/>
  <c r="L11" i="210"/>
  <c r="L12" i="210"/>
  <c r="L13" i="210"/>
  <c r="L14" i="210"/>
  <c r="L15" i="210"/>
  <c r="L16" i="210"/>
  <c r="L19" i="210"/>
  <c r="L20" i="210"/>
  <c r="L21" i="210"/>
  <c r="L22" i="210"/>
  <c r="L23" i="210"/>
  <c r="L24" i="210"/>
  <c r="L25" i="210"/>
  <c r="L26" i="210"/>
  <c r="L27" i="210"/>
  <c r="L28" i="210"/>
  <c r="L29" i="210"/>
  <c r="L30" i="210"/>
  <c r="L31" i="210"/>
  <c r="L32" i="210"/>
  <c r="L33" i="210"/>
  <c r="L34" i="210"/>
  <c r="L37" i="210"/>
  <c r="L40" i="210"/>
  <c r="L41" i="210"/>
  <c r="L42" i="210"/>
  <c r="L43" i="210"/>
  <c r="L46" i="210"/>
  <c r="L47" i="210"/>
  <c r="L48" i="210"/>
  <c r="L49" i="210"/>
  <c r="L50" i="210"/>
  <c r="L53" i="210"/>
  <c r="L54" i="210"/>
  <c r="L55" i="210"/>
  <c r="L58" i="210"/>
  <c r="L59" i="210"/>
  <c r="L60" i="210"/>
  <c r="L61" i="210"/>
  <c r="L64" i="210"/>
  <c r="L65" i="210"/>
  <c r="L66" i="210"/>
  <c r="L67" i="210"/>
  <c r="L68" i="210"/>
  <c r="L69" i="210"/>
  <c r="L70" i="210"/>
  <c r="L71" i="210"/>
  <c r="L72" i="210"/>
  <c r="L73" i="210"/>
  <c r="L74" i="210"/>
  <c r="L75" i="210"/>
  <c r="L78" i="210"/>
  <c r="L79" i="210"/>
  <c r="L80" i="210"/>
  <c r="L81" i="210"/>
  <c r="L82" i="210"/>
  <c r="L83" i="210"/>
  <c r="L84" i="210"/>
  <c r="L85" i="210"/>
  <c r="L86" i="210"/>
  <c r="L87" i="210"/>
  <c r="L88" i="210"/>
  <c r="L91" i="210"/>
  <c r="A20" i="200" l="1"/>
  <c r="R91" i="210"/>
  <c r="W57" i="210"/>
  <c r="Q52" i="210"/>
  <c r="Q5" i="227"/>
  <c r="W76" i="227"/>
  <c r="Q62" i="227"/>
  <c r="Q76" i="227"/>
  <c r="W62" i="227"/>
  <c r="W44" i="227"/>
  <c r="V92" i="227"/>
  <c r="P92" i="227"/>
  <c r="X6" i="210"/>
  <c r="W18" i="210"/>
  <c r="W6" i="210"/>
  <c r="X10" i="210"/>
  <c r="R58" i="210"/>
  <c r="Q77" i="210"/>
  <c r="Q18" i="210"/>
  <c r="X58" i="210"/>
  <c r="W77" i="210"/>
  <c r="Q6" i="210"/>
  <c r="L6" i="210"/>
  <c r="BB85" i="258"/>
  <c r="T16" i="200" s="1"/>
  <c r="A21" i="200" l="1"/>
  <c r="A23" i="200" s="1"/>
  <c r="A25" i="200" s="1"/>
  <c r="AY72" i="259"/>
  <c r="AX72" i="259"/>
  <c r="AY71" i="259"/>
  <c r="AX71" i="259"/>
  <c r="AY70" i="259"/>
  <c r="AX70" i="259"/>
  <c r="AY69" i="259"/>
  <c r="AX69" i="259"/>
  <c r="AX68" i="259"/>
  <c r="AY67" i="259"/>
  <c r="AX67" i="259"/>
  <c r="AY66" i="259"/>
  <c r="AX66" i="259"/>
  <c r="AY65" i="259"/>
  <c r="AX65" i="259"/>
  <c r="AY64" i="259"/>
  <c r="AX64" i="259"/>
  <c r="AY63" i="259"/>
  <c r="AX63" i="259"/>
  <c r="AY54" i="259"/>
  <c r="AX54" i="259"/>
  <c r="AY53" i="259"/>
  <c r="AX53" i="259"/>
  <c r="AY52" i="259"/>
  <c r="AX52" i="259"/>
  <c r="AY51" i="259"/>
  <c r="AX51" i="259"/>
  <c r="AY50" i="259"/>
  <c r="AX50" i="259"/>
  <c r="AY49" i="259"/>
  <c r="AX49" i="259"/>
  <c r="AY48" i="259"/>
  <c r="AX48" i="259"/>
  <c r="AY47" i="259"/>
  <c r="AX47" i="259"/>
  <c r="AY46" i="259"/>
  <c r="AX46" i="259"/>
  <c r="AY45" i="259"/>
  <c r="AX45" i="259"/>
  <c r="AY44" i="259"/>
  <c r="AX44" i="259"/>
  <c r="AY43" i="259"/>
  <c r="AX43" i="259"/>
  <c r="AY42" i="259"/>
  <c r="AX42" i="259"/>
  <c r="AY41" i="259"/>
  <c r="AX41" i="259"/>
  <c r="AY40" i="259"/>
  <c r="AX40" i="259"/>
  <c r="AY39" i="259"/>
  <c r="AX39" i="259"/>
  <c r="AY38" i="259"/>
  <c r="AX38" i="259"/>
  <c r="AY37" i="259"/>
  <c r="AX37" i="259"/>
  <c r="AY36" i="259"/>
  <c r="AX36" i="259"/>
  <c r="AY23" i="259"/>
  <c r="AX23" i="259"/>
  <c r="AY22" i="259"/>
  <c r="AX22" i="259"/>
  <c r="AY21" i="259"/>
  <c r="AX21" i="259"/>
  <c r="AY12" i="259"/>
  <c r="AX12" i="259"/>
  <c r="AY9" i="259"/>
  <c r="AX9" i="259"/>
  <c r="AY8" i="259"/>
  <c r="AX8" i="259"/>
  <c r="AY7" i="259"/>
  <c r="AX7" i="259"/>
  <c r="AX30" i="259"/>
  <c r="AY30" i="259"/>
  <c r="AX31" i="259"/>
  <c r="AY31" i="259"/>
  <c r="AX32" i="259"/>
  <c r="AY32" i="259"/>
  <c r="A27" i="200" l="1"/>
  <c r="A28" i="200" s="1"/>
  <c r="BB41" i="259"/>
  <c r="P66" i="259"/>
  <c r="CD33" i="266"/>
  <c r="A29" i="200" l="1"/>
  <c r="AC68" i="259"/>
  <c r="P68" i="259"/>
  <c r="AC70" i="258"/>
  <c r="L8" i="200" s="1"/>
  <c r="AC68" i="258"/>
  <c r="T7" i="258"/>
  <c r="G56" i="258"/>
  <c r="M56" i="258"/>
  <c r="N56" i="258"/>
  <c r="O56" i="258"/>
  <c r="R56" i="258"/>
  <c r="W56" i="258"/>
  <c r="X56" i="258"/>
  <c r="AA56" i="258"/>
  <c r="AE56" i="258"/>
  <c r="AF56" i="258"/>
  <c r="AI56" i="258"/>
  <c r="AN56" i="258"/>
  <c r="AO56" i="258"/>
  <c r="AR56" i="258"/>
  <c r="AV56" i="258"/>
  <c r="AW56" i="258"/>
  <c r="AZ56" i="258"/>
  <c r="F56" i="258"/>
  <c r="G33" i="258"/>
  <c r="J33" i="258"/>
  <c r="M33" i="258"/>
  <c r="N33" i="258"/>
  <c r="O33" i="258"/>
  <c r="R33" i="258"/>
  <c r="W33" i="258"/>
  <c r="X33" i="258"/>
  <c r="AA33" i="258"/>
  <c r="AE33" i="258"/>
  <c r="AF33" i="258"/>
  <c r="AI33" i="258"/>
  <c r="AN33" i="258"/>
  <c r="AO33" i="258"/>
  <c r="AR33" i="258"/>
  <c r="AV33" i="258"/>
  <c r="AW33" i="258"/>
  <c r="AZ33" i="258"/>
  <c r="F33" i="258"/>
  <c r="G24" i="258"/>
  <c r="H24" i="258"/>
  <c r="I24" i="258"/>
  <c r="J24" i="258"/>
  <c r="M24" i="258"/>
  <c r="M58" i="258" s="1"/>
  <c r="M61" i="258" s="1"/>
  <c r="O24" i="258"/>
  <c r="P24" i="258"/>
  <c r="Q24" i="258"/>
  <c r="R24" i="258"/>
  <c r="X24" i="258"/>
  <c r="Y24" i="258"/>
  <c r="Z24" i="258"/>
  <c r="AA24" i="258"/>
  <c r="AF24" i="258"/>
  <c r="AG24" i="258"/>
  <c r="AH24" i="258"/>
  <c r="AI24" i="258"/>
  <c r="AO24" i="258"/>
  <c r="AP24" i="258"/>
  <c r="AQ24" i="258"/>
  <c r="AR24" i="258"/>
  <c r="AW24" i="258"/>
  <c r="AX24" i="258"/>
  <c r="AY24" i="258"/>
  <c r="AZ24" i="258"/>
  <c r="AA13" i="258"/>
  <c r="AA16" i="258" s="1"/>
  <c r="M10" i="258"/>
  <c r="M13" i="258" s="1"/>
  <c r="M16" i="258" s="1"/>
  <c r="N10" i="258"/>
  <c r="O10" i="258"/>
  <c r="O13" i="258" s="1"/>
  <c r="O16" i="258" s="1"/>
  <c r="P10" i="258"/>
  <c r="P13" i="258" s="1"/>
  <c r="P16" i="258" s="1"/>
  <c r="Q10" i="258"/>
  <c r="Q13" i="258" s="1"/>
  <c r="Q16" i="258" s="1"/>
  <c r="R10" i="258"/>
  <c r="R13" i="258" s="1"/>
  <c r="R16" i="258" s="1"/>
  <c r="X10" i="258"/>
  <c r="X13" i="258" s="1"/>
  <c r="X16" i="258" s="1"/>
  <c r="Y10" i="258"/>
  <c r="Y13" i="258" s="1"/>
  <c r="Y16" i="258" s="1"/>
  <c r="Z10" i="258"/>
  <c r="Z13" i="258" s="1"/>
  <c r="Z16" i="258" s="1"/>
  <c r="AA10" i="258"/>
  <c r="AE10" i="258"/>
  <c r="AF10" i="258"/>
  <c r="AF13" i="258" s="1"/>
  <c r="AF16" i="258" s="1"/>
  <c r="AG10" i="258"/>
  <c r="AG13" i="258" s="1"/>
  <c r="AG16" i="258" s="1"/>
  <c r="AH10" i="258"/>
  <c r="AH13" i="258" s="1"/>
  <c r="AH16" i="258" s="1"/>
  <c r="AI10" i="258"/>
  <c r="AI13" i="258" s="1"/>
  <c r="AI16" i="258" s="1"/>
  <c r="AO10" i="258"/>
  <c r="AO13" i="258" s="1"/>
  <c r="AO16" i="258" s="1"/>
  <c r="AP10" i="258"/>
  <c r="AP13" i="258" s="1"/>
  <c r="AP16" i="258" s="1"/>
  <c r="AQ10" i="258"/>
  <c r="AQ13" i="258" s="1"/>
  <c r="AQ16" i="258" s="1"/>
  <c r="AR10" i="258"/>
  <c r="AR13" i="258" s="1"/>
  <c r="AR16" i="258" s="1"/>
  <c r="AV10" i="258"/>
  <c r="AW10" i="258"/>
  <c r="AW13" i="258" s="1"/>
  <c r="AW16" i="258" s="1"/>
  <c r="AX10" i="258"/>
  <c r="AX13" i="258" s="1"/>
  <c r="AX16" i="258" s="1"/>
  <c r="AY10" i="258"/>
  <c r="AY13" i="258" s="1"/>
  <c r="AY16" i="258" s="1"/>
  <c r="AZ10" i="258"/>
  <c r="AZ13" i="258" s="1"/>
  <c r="AZ16" i="258" s="1"/>
  <c r="T8" i="258"/>
  <c r="T9" i="258"/>
  <c r="T14" i="258"/>
  <c r="T18" i="258"/>
  <c r="T20" i="258"/>
  <c r="T22" i="258"/>
  <c r="T26" i="258"/>
  <c r="T28" i="258"/>
  <c r="T35" i="258"/>
  <c r="U35" i="258" s="1"/>
  <c r="T57" i="258"/>
  <c r="U57" i="258" s="1"/>
  <c r="T59" i="258"/>
  <c r="T62" i="258"/>
  <c r="T75" i="258"/>
  <c r="U75" i="258" s="1"/>
  <c r="T76" i="258"/>
  <c r="T77" i="258"/>
  <c r="T80" i="258"/>
  <c r="T81" i="258"/>
  <c r="T82" i="258"/>
  <c r="L36" i="258"/>
  <c r="L30" i="258"/>
  <c r="L31" i="258"/>
  <c r="L32" i="258"/>
  <c r="P68" i="258"/>
  <c r="H20" i="200" l="1"/>
  <c r="H21" i="200" s="1"/>
  <c r="H20" i="243"/>
  <c r="H21" i="243" s="1"/>
  <c r="H28" i="200"/>
  <c r="H29" i="243"/>
  <c r="H28" i="243"/>
  <c r="H29" i="200"/>
  <c r="H4" i="200"/>
  <c r="H4" i="243"/>
  <c r="P8" i="200"/>
  <c r="AR58" i="258"/>
  <c r="AR61" i="258" s="1"/>
  <c r="AA58" i="258"/>
  <c r="AA61" i="258" s="1"/>
  <c r="J58" i="258"/>
  <c r="A30" i="200"/>
  <c r="A31" i="200" s="1"/>
  <c r="R58" i="258"/>
  <c r="AO58" i="258"/>
  <c r="AO61" i="258" s="1"/>
  <c r="AZ58" i="258"/>
  <c r="X58" i="258"/>
  <c r="X61" i="258" s="1"/>
  <c r="T10" i="258"/>
  <c r="AI58" i="258"/>
  <c r="AF58" i="258"/>
  <c r="AF61" i="258" s="1"/>
  <c r="O58" i="258"/>
  <c r="O61" i="258" s="1"/>
  <c r="AW58" i="258"/>
  <c r="AW61" i="258" s="1"/>
  <c r="G58" i="258"/>
  <c r="G61" i="258" s="1"/>
  <c r="U59" i="258"/>
  <c r="AI61" i="258" l="1"/>
  <c r="AI65" i="258"/>
  <c r="R61" i="258"/>
  <c r="R65" i="258"/>
  <c r="AZ61" i="258"/>
  <c r="AZ65" i="258"/>
  <c r="J61" i="258"/>
  <c r="A32" i="200"/>
  <c r="A34" i="200" s="1"/>
  <c r="A36" i="200" s="1"/>
  <c r="U62" i="258"/>
  <c r="A38" i="200" l="1"/>
  <c r="F8" i="259"/>
  <c r="F14" i="259"/>
  <c r="F21" i="259"/>
  <c r="F22" i="259"/>
  <c r="F23" i="259"/>
  <c r="A89" i="259"/>
  <c r="A6" i="259"/>
  <c r="A39" i="200" l="1"/>
  <c r="A7" i="259"/>
  <c r="A8" i="259" s="1"/>
  <c r="A41" i="200" l="1"/>
  <c r="A9" i="259"/>
  <c r="A10" i="259" s="1"/>
  <c r="A12" i="259" s="1"/>
  <c r="A42" i="200" l="1"/>
  <c r="A13" i="259"/>
  <c r="A14" i="259" s="1"/>
  <c r="A16" i="259" s="1"/>
  <c r="A18" i="259" s="1"/>
  <c r="A43" i="200" l="1"/>
  <c r="A20" i="259"/>
  <c r="A44" i="200" l="1"/>
  <c r="A21" i="259"/>
  <c r="A46" i="200" l="1"/>
  <c r="A47" i="200" s="1"/>
  <c r="A22" i="259"/>
  <c r="A23" i="259" s="1"/>
  <c r="A24" i="259" l="1"/>
  <c r="A26" i="259" s="1"/>
  <c r="A28" i="259" l="1"/>
  <c r="A29" i="259"/>
  <c r="A30" i="259" s="1"/>
  <c r="A31" i="259" l="1"/>
  <c r="A32" i="259" s="1"/>
  <c r="A33" i="259" s="1"/>
  <c r="A35" i="259" l="1"/>
  <c r="A36" i="259" l="1"/>
  <c r="A37" i="259" l="1"/>
  <c r="A38" i="259" s="1"/>
  <c r="A39" i="259" l="1"/>
  <c r="A40" i="259" s="1"/>
  <c r="AY24" i="259"/>
  <c r="AX24" i="259"/>
  <c r="AY10" i="259"/>
  <c r="AY13" i="259" s="1"/>
  <c r="AY16" i="259" s="1"/>
  <c r="AX10" i="259"/>
  <c r="AX13" i="259" s="1"/>
  <c r="AX16" i="259" s="1"/>
  <c r="AH72" i="259"/>
  <c r="AG72" i="259"/>
  <c r="AH71" i="259"/>
  <c r="AG71" i="259"/>
  <c r="AH70" i="259"/>
  <c r="AG70" i="259"/>
  <c r="AH69" i="259"/>
  <c r="AG69" i="259"/>
  <c r="AH67" i="259"/>
  <c r="AG67" i="259"/>
  <c r="AH66" i="259"/>
  <c r="AG66" i="259"/>
  <c r="AH65" i="259"/>
  <c r="AG65" i="259"/>
  <c r="AH64" i="259"/>
  <c r="AG64" i="259"/>
  <c r="AH63" i="259"/>
  <c r="AG63" i="259"/>
  <c r="AH54" i="259"/>
  <c r="AG54" i="259"/>
  <c r="AH53" i="259"/>
  <c r="AG53" i="259"/>
  <c r="AH52" i="259"/>
  <c r="AG52" i="259"/>
  <c r="AH51" i="259"/>
  <c r="AG51" i="259"/>
  <c r="AH50" i="259"/>
  <c r="AG50" i="259"/>
  <c r="AH49" i="259"/>
  <c r="AG49" i="259"/>
  <c r="AH48" i="259"/>
  <c r="AG48" i="259"/>
  <c r="AH47" i="259"/>
  <c r="AG47" i="259"/>
  <c r="AH46" i="259"/>
  <c r="AG46" i="259"/>
  <c r="AH45" i="259"/>
  <c r="AG45" i="259"/>
  <c r="AH44" i="259"/>
  <c r="AG44" i="259"/>
  <c r="AH43" i="259"/>
  <c r="AG43" i="259"/>
  <c r="AH42" i="259"/>
  <c r="AG42" i="259"/>
  <c r="AH41" i="259"/>
  <c r="AG41" i="259"/>
  <c r="AH40" i="259"/>
  <c r="AG40" i="259"/>
  <c r="AH39" i="259"/>
  <c r="AG39" i="259"/>
  <c r="AH38" i="259"/>
  <c r="AG38" i="259"/>
  <c r="AH37" i="259"/>
  <c r="AG37" i="259"/>
  <c r="AH36" i="259"/>
  <c r="AG36" i="259"/>
  <c r="AH32" i="259"/>
  <c r="AG32" i="259"/>
  <c r="AH31" i="259"/>
  <c r="AG31" i="259"/>
  <c r="AH30" i="259"/>
  <c r="AG30" i="259"/>
  <c r="AH24" i="259"/>
  <c r="AG24" i="259"/>
  <c r="AH10" i="259"/>
  <c r="AH13" i="259" s="1"/>
  <c r="AH16" i="259" s="1"/>
  <c r="AG10" i="259"/>
  <c r="AG13" i="259" s="1"/>
  <c r="AG16" i="259" s="1"/>
  <c r="Q85" i="259"/>
  <c r="P85" i="259"/>
  <c r="AT67" i="259"/>
  <c r="AC67" i="259"/>
  <c r="AL67" i="259" s="1"/>
  <c r="Q67" i="259"/>
  <c r="P67" i="259"/>
  <c r="L67" i="259"/>
  <c r="AT66" i="259"/>
  <c r="AC66" i="259"/>
  <c r="AL66" i="259" s="1"/>
  <c r="Q66" i="259"/>
  <c r="L66" i="259"/>
  <c r="Q55" i="259"/>
  <c r="P55" i="259"/>
  <c r="Q54" i="259"/>
  <c r="P54" i="259"/>
  <c r="Q53" i="259"/>
  <c r="P53" i="259"/>
  <c r="Q52" i="259"/>
  <c r="P52" i="259"/>
  <c r="Q51" i="259"/>
  <c r="P51" i="259"/>
  <c r="Q50" i="259"/>
  <c r="P50" i="259"/>
  <c r="Q49" i="259"/>
  <c r="P49" i="259"/>
  <c r="Q48" i="259"/>
  <c r="P48" i="259"/>
  <c r="Q47" i="259"/>
  <c r="P47" i="259"/>
  <c r="Q46" i="259"/>
  <c r="P46" i="259"/>
  <c r="Q45" i="259"/>
  <c r="P45" i="259"/>
  <c r="Q44" i="259"/>
  <c r="P44" i="259"/>
  <c r="Q43" i="259"/>
  <c r="P43" i="259"/>
  <c r="Q42" i="259"/>
  <c r="P42" i="259"/>
  <c r="Q41" i="259"/>
  <c r="P41" i="259"/>
  <c r="Q40" i="259"/>
  <c r="P40" i="259"/>
  <c r="Q39" i="259"/>
  <c r="P39" i="259"/>
  <c r="Q38" i="259"/>
  <c r="P38" i="259"/>
  <c r="Q37" i="259"/>
  <c r="P37" i="259"/>
  <c r="Q36" i="259"/>
  <c r="P36" i="259"/>
  <c r="P30" i="259"/>
  <c r="Q30" i="259"/>
  <c r="P31" i="259"/>
  <c r="Q31" i="259"/>
  <c r="P32" i="259"/>
  <c r="Q32" i="259"/>
  <c r="Q29" i="259"/>
  <c r="P29" i="259"/>
  <c r="T46" i="259" l="1"/>
  <c r="A41" i="259"/>
  <c r="A42" i="259" s="1"/>
  <c r="A43" i="259" s="1"/>
  <c r="BB66" i="259"/>
  <c r="BC66" i="259" s="1"/>
  <c r="T66" i="259"/>
  <c r="U66" i="259" s="1"/>
  <c r="BB67" i="259"/>
  <c r="BC67" i="259" s="1"/>
  <c r="AX73" i="259"/>
  <c r="T67" i="259"/>
  <c r="U67" i="259" s="1"/>
  <c r="A44" i="259" l="1"/>
  <c r="A45" i="259" s="1"/>
  <c r="A46" i="259" l="1"/>
  <c r="A47" i="259" l="1"/>
  <c r="A48" i="259" s="1"/>
  <c r="A49" i="259" l="1"/>
  <c r="A50" i="259" l="1"/>
  <c r="A51" i="259" s="1"/>
  <c r="A52" i="259" l="1"/>
  <c r="A53" i="259" s="1"/>
  <c r="A54" i="259" l="1"/>
  <c r="A55" i="259" l="1"/>
  <c r="A56" i="259" s="1"/>
  <c r="A58" i="259" l="1"/>
  <c r="A60" i="259" s="1"/>
  <c r="A61" i="259" l="1"/>
  <c r="A63" i="259" s="1"/>
  <c r="A64" i="259" l="1"/>
  <c r="A65" i="259" s="1"/>
  <c r="A66" i="259" l="1"/>
  <c r="A67" i="259" l="1"/>
  <c r="A69" i="259" l="1"/>
  <c r="A70" i="259" s="1"/>
  <c r="A71" i="259" l="1"/>
  <c r="A72" i="259" s="1"/>
  <c r="A73" i="259" l="1"/>
  <c r="A75" i="259" s="1"/>
  <c r="A76" i="259" l="1"/>
  <c r="A77" i="259" s="1"/>
  <c r="A78" i="259" s="1"/>
  <c r="A79" i="259" l="1"/>
  <c r="A80" i="259" s="1"/>
  <c r="A81" i="259" s="1"/>
  <c r="A82" i="259" l="1"/>
  <c r="A83" i="259" l="1"/>
  <c r="A85" i="259" l="1"/>
  <c r="A86" i="259" l="1"/>
  <c r="A87" i="259" s="1"/>
  <c r="AT66" i="258" l="1"/>
  <c r="AT67" i="258"/>
  <c r="AT69" i="258"/>
  <c r="AT70" i="258"/>
  <c r="R8" i="200" s="1"/>
  <c r="V8" i="200" s="1"/>
  <c r="AT71" i="258"/>
  <c r="AY72" i="258"/>
  <c r="AX72" i="258"/>
  <c r="AY71" i="258"/>
  <c r="AX71" i="258"/>
  <c r="AY70" i="258"/>
  <c r="AX70" i="258"/>
  <c r="AY69" i="258"/>
  <c r="AX69" i="258"/>
  <c r="AX67" i="258"/>
  <c r="AX66" i="258"/>
  <c r="AY65" i="258"/>
  <c r="AX65" i="258"/>
  <c r="AY64" i="258"/>
  <c r="AX64" i="258"/>
  <c r="AY63" i="258"/>
  <c r="AX63" i="258"/>
  <c r="AY54" i="258"/>
  <c r="AX54" i="258"/>
  <c r="AY53" i="258"/>
  <c r="AX53" i="258"/>
  <c r="AY52" i="258"/>
  <c r="AX52" i="258"/>
  <c r="AY50" i="258"/>
  <c r="AX50" i="258"/>
  <c r="AX49" i="258"/>
  <c r="AY47" i="258"/>
  <c r="AX47" i="258"/>
  <c r="AY45" i="258"/>
  <c r="AX45" i="258"/>
  <c r="AX44" i="258"/>
  <c r="AY42" i="258"/>
  <c r="AX42" i="258"/>
  <c r="AX39" i="258"/>
  <c r="AY38" i="258"/>
  <c r="AX38" i="258"/>
  <c r="AG67" i="258"/>
  <c r="AG66" i="258"/>
  <c r="AH72" i="258"/>
  <c r="AG72" i="258"/>
  <c r="AH71" i="258"/>
  <c r="AG71" i="258"/>
  <c r="AH70" i="258"/>
  <c r="AG70" i="258"/>
  <c r="AH69" i="258"/>
  <c r="AG69" i="258"/>
  <c r="AH65" i="258"/>
  <c r="AG65" i="258"/>
  <c r="AH64" i="258"/>
  <c r="AG64" i="258"/>
  <c r="AH63" i="258"/>
  <c r="AG63" i="258"/>
  <c r="Q72" i="258"/>
  <c r="P72" i="258"/>
  <c r="Q71" i="258"/>
  <c r="P71" i="258"/>
  <c r="Q70" i="258"/>
  <c r="P70" i="258"/>
  <c r="Q69" i="258"/>
  <c r="P69" i="258"/>
  <c r="P67" i="258"/>
  <c r="P66" i="258"/>
  <c r="Q65" i="258"/>
  <c r="P65" i="258"/>
  <c r="Q64" i="258"/>
  <c r="P64" i="258"/>
  <c r="Q63" i="258"/>
  <c r="P63" i="258"/>
  <c r="AH54" i="258"/>
  <c r="AG54" i="258"/>
  <c r="AH53" i="258"/>
  <c r="AG53" i="258"/>
  <c r="AH52" i="258"/>
  <c r="AG52" i="258"/>
  <c r="AH50" i="258"/>
  <c r="AG50" i="258"/>
  <c r="AG49" i="258"/>
  <c r="AH47" i="258"/>
  <c r="AG47" i="258"/>
  <c r="AH45" i="258"/>
  <c r="AG45" i="258"/>
  <c r="AG44" i="258"/>
  <c r="AH42" i="258"/>
  <c r="AG42" i="258"/>
  <c r="AG39" i="258"/>
  <c r="AH38" i="258"/>
  <c r="AG38" i="258"/>
  <c r="T63" i="258" l="1"/>
  <c r="T69" i="258"/>
  <c r="T52" i="258"/>
  <c r="T54" i="258"/>
  <c r="T47" i="258"/>
  <c r="T71" i="258"/>
  <c r="T45" i="258"/>
  <c r="T70" i="258"/>
  <c r="T42" i="258"/>
  <c r="T50" i="258"/>
  <c r="T65" i="258"/>
  <c r="T72" i="258"/>
  <c r="T38" i="258"/>
  <c r="T53" i="258"/>
  <c r="G69" i="266"/>
  <c r="EI68" i="266"/>
  <c r="EG68" i="266"/>
  <c r="DY68" i="266"/>
  <c r="DW68" i="266"/>
  <c r="EE67" i="266"/>
  <c r="EK67" i="266" s="1"/>
  <c r="DU67" i="266"/>
  <c r="DL67" i="266"/>
  <c r="CD67" i="266"/>
  <c r="BT67" i="266"/>
  <c r="EE66" i="266"/>
  <c r="DU66" i="266"/>
  <c r="EA66" i="266" s="1"/>
  <c r="DL66" i="266"/>
  <c r="DL68" i="266" s="1"/>
  <c r="CD66" i="266"/>
  <c r="BT66" i="266"/>
  <c r="G64" i="266"/>
  <c r="EI63" i="266"/>
  <c r="EE63" i="266"/>
  <c r="DY63" i="266"/>
  <c r="DU63" i="266"/>
  <c r="DL63" i="266"/>
  <c r="BT63" i="266"/>
  <c r="G57" i="266"/>
  <c r="DI53" i="266"/>
  <c r="DG53" i="266"/>
  <c r="DE53" i="266"/>
  <c r="DC53" i="266"/>
  <c r="DA53" i="266"/>
  <c r="CY53" i="266"/>
  <c r="CW53" i="266"/>
  <c r="CU53" i="266"/>
  <c r="CS53" i="266"/>
  <c r="CQ53" i="266"/>
  <c r="CO53" i="266"/>
  <c r="CM53" i="266"/>
  <c r="CK53" i="266"/>
  <c r="CI53" i="266"/>
  <c r="CG53" i="266"/>
  <c r="CA53" i="266"/>
  <c r="BY53" i="266"/>
  <c r="BW53" i="266"/>
  <c r="BQ53" i="266"/>
  <c r="BO53" i="266"/>
  <c r="BM53" i="266"/>
  <c r="BI53" i="266"/>
  <c r="BG53" i="266"/>
  <c r="BE53" i="266"/>
  <c r="BC53" i="266"/>
  <c r="AY53" i="266"/>
  <c r="AW53" i="266"/>
  <c r="AU53" i="266"/>
  <c r="AS53" i="266"/>
  <c r="AQ53" i="266"/>
  <c r="AO53" i="266"/>
  <c r="AM53" i="266"/>
  <c r="AK53" i="266"/>
  <c r="AI53" i="266"/>
  <c r="AG53" i="266"/>
  <c r="AE53" i="266"/>
  <c r="AC53" i="266"/>
  <c r="AA53" i="266"/>
  <c r="Y53" i="266"/>
  <c r="W53" i="266"/>
  <c r="U53" i="266"/>
  <c r="S53" i="266"/>
  <c r="Q53" i="266"/>
  <c r="O53" i="266"/>
  <c r="M53" i="266"/>
  <c r="K53" i="266"/>
  <c r="G52" i="266"/>
  <c r="FE51" i="266"/>
  <c r="EG51" i="266"/>
  <c r="DW51" i="266"/>
  <c r="EI51" i="266"/>
  <c r="DY51" i="266"/>
  <c r="G48" i="266"/>
  <c r="EI47" i="266"/>
  <c r="EG47" i="266"/>
  <c r="DY47" i="266"/>
  <c r="DW47" i="266"/>
  <c r="BK46" i="266"/>
  <c r="DL47" i="266"/>
  <c r="EX47" i="266" s="1"/>
  <c r="BK45" i="266"/>
  <c r="G43" i="266"/>
  <c r="EI42" i="266"/>
  <c r="EG42" i="266"/>
  <c r="EG53" i="266" s="1"/>
  <c r="DY42" i="266"/>
  <c r="DW42" i="266"/>
  <c r="AH67" i="258"/>
  <c r="BA41" i="266"/>
  <c r="T67" i="258" s="1"/>
  <c r="AY66" i="258"/>
  <c r="BA40" i="266"/>
  <c r="G38" i="266"/>
  <c r="G36" i="266"/>
  <c r="EI34" i="266"/>
  <c r="EE34" i="266"/>
  <c r="DY34" i="266"/>
  <c r="DU34" i="266"/>
  <c r="DE34" i="266"/>
  <c r="DL34" i="266" s="1"/>
  <c r="CA34" i="266"/>
  <c r="CD34" i="266" s="1"/>
  <c r="BQ34" i="266"/>
  <c r="BM34" i="266"/>
  <c r="EI33" i="266"/>
  <c r="EE33" i="266"/>
  <c r="DY33" i="266"/>
  <c r="DU33" i="266"/>
  <c r="DC33" i="266"/>
  <c r="CU33" i="266"/>
  <c r="CS33" i="266"/>
  <c r="BE33" i="266"/>
  <c r="AW33" i="266"/>
  <c r="AO33" i="266"/>
  <c r="AM33" i="266"/>
  <c r="AK33" i="266"/>
  <c r="W33" i="266"/>
  <c r="M33" i="266"/>
  <c r="EU32" i="266"/>
  <c r="G32" i="266"/>
  <c r="DI31" i="266"/>
  <c r="DG31" i="266"/>
  <c r="DE31" i="266"/>
  <c r="DC31" i="266"/>
  <c r="CU31" i="266"/>
  <c r="CA31" i="266"/>
  <c r="BQ31" i="266"/>
  <c r="BO31" i="266"/>
  <c r="BM31" i="266"/>
  <c r="BK31" i="266"/>
  <c r="BK35" i="266" s="1"/>
  <c r="AY29" i="266"/>
  <c r="AX48" i="258"/>
  <c r="AG48" i="258"/>
  <c r="AH48" i="258"/>
  <c r="BE28" i="266"/>
  <c r="BE31" i="266" s="1"/>
  <c r="AX41" i="258"/>
  <c r="AY41" i="258"/>
  <c r="AG41" i="258"/>
  <c r="EW27" i="266"/>
  <c r="BI27" i="266"/>
  <c r="BI31" i="266" s="1"/>
  <c r="BI35" i="266" s="1"/>
  <c r="BI56" i="266" s="1"/>
  <c r="BA25" i="266"/>
  <c r="AY43" i="258"/>
  <c r="AG43" i="258"/>
  <c r="AH43" i="258"/>
  <c r="BG24" i="266"/>
  <c r="BG31" i="266" s="1"/>
  <c r="BG35" i="266" s="1"/>
  <c r="BG56" i="266" s="1"/>
  <c r="AX40" i="258"/>
  <c r="AY40" i="258"/>
  <c r="AG40" i="258"/>
  <c r="CW31" i="266"/>
  <c r="CW35" i="266" s="1"/>
  <c r="CW56" i="266" s="1"/>
  <c r="BC23" i="266"/>
  <c r="BC31" i="266" s="1"/>
  <c r="BC35" i="266" s="1"/>
  <c r="BC56" i="266" s="1"/>
  <c r="ET22" i="266"/>
  <c r="AX32" i="258"/>
  <c r="AG32" i="258"/>
  <c r="AH32" i="258"/>
  <c r="BQ17" i="266"/>
  <c r="BO17" i="266"/>
  <c r="AW17" i="266"/>
  <c r="AU17" i="266"/>
  <c r="AS17" i="266"/>
  <c r="AQ17" i="266"/>
  <c r="AO17" i="266"/>
  <c r="AM17" i="266"/>
  <c r="AK17" i="266"/>
  <c r="AI17" i="266"/>
  <c r="AG17" i="266"/>
  <c r="AE17" i="266"/>
  <c r="AC17" i="266"/>
  <c r="AA17" i="266"/>
  <c r="Y17" i="266"/>
  <c r="W17" i="266"/>
  <c r="U17" i="266"/>
  <c r="S17" i="266"/>
  <c r="Q17" i="266"/>
  <c r="O17" i="266"/>
  <c r="M17" i="266"/>
  <c r="K17" i="266"/>
  <c r="AX31" i="258"/>
  <c r="AY31" i="258"/>
  <c r="AG31" i="258"/>
  <c r="AH31" i="258"/>
  <c r="BQ16" i="266"/>
  <c r="BO16" i="266"/>
  <c r="AW16" i="266"/>
  <c r="AU16" i="266"/>
  <c r="AS16" i="266"/>
  <c r="AQ16" i="266"/>
  <c r="AO16" i="266"/>
  <c r="AM16" i="266"/>
  <c r="AK16" i="266"/>
  <c r="AI16" i="266"/>
  <c r="AG16" i="266"/>
  <c r="AE16" i="266"/>
  <c r="AC16" i="266"/>
  <c r="AA16" i="266"/>
  <c r="Y16" i="266"/>
  <c r="W16" i="266"/>
  <c r="U16" i="266"/>
  <c r="S16" i="266"/>
  <c r="Q16" i="266"/>
  <c r="O16" i="266"/>
  <c r="M16" i="266"/>
  <c r="K16" i="266"/>
  <c r="AX30" i="258"/>
  <c r="AG30" i="258"/>
  <c r="AH30" i="258"/>
  <c r="BQ15" i="266"/>
  <c r="BO15" i="266"/>
  <c r="AW15" i="266"/>
  <c r="AU15" i="266"/>
  <c r="AS15" i="266"/>
  <c r="AQ15" i="266"/>
  <c r="AO15" i="266"/>
  <c r="AM15" i="266"/>
  <c r="AK15" i="266"/>
  <c r="AI15" i="266"/>
  <c r="AG15" i="266"/>
  <c r="AE15" i="266"/>
  <c r="AC15" i="266"/>
  <c r="AA15" i="266"/>
  <c r="Y15" i="266"/>
  <c r="W15" i="266"/>
  <c r="U15" i="266"/>
  <c r="S15" i="266"/>
  <c r="Q15" i="266"/>
  <c r="O15" i="266"/>
  <c r="M15" i="266"/>
  <c r="K15" i="266"/>
  <c r="BQ14" i="266"/>
  <c r="BO14" i="266"/>
  <c r="AW14" i="266"/>
  <c r="AU14" i="266"/>
  <c r="AS14" i="266"/>
  <c r="AQ14" i="266"/>
  <c r="AO14" i="266"/>
  <c r="AM14" i="266"/>
  <c r="AK14" i="266"/>
  <c r="AI14" i="266"/>
  <c r="AG14" i="266"/>
  <c r="AE14" i="266"/>
  <c r="AC14" i="266"/>
  <c r="AA14" i="266"/>
  <c r="Y14" i="266"/>
  <c r="W14" i="266"/>
  <c r="U14" i="266"/>
  <c r="S14" i="266"/>
  <c r="Q14" i="266"/>
  <c r="O14" i="266"/>
  <c r="M14" i="266"/>
  <c r="K14" i="266"/>
  <c r="G14" i="266"/>
  <c r="G13" i="266"/>
  <c r="EI12" i="266"/>
  <c r="EG12" i="266"/>
  <c r="EE12" i="266"/>
  <c r="DY12" i="266"/>
  <c r="DW12" i="266"/>
  <c r="DU12" i="266"/>
  <c r="DI12" i="266"/>
  <c r="CS12" i="266"/>
  <c r="CQ12" i="266"/>
  <c r="CO12" i="266"/>
  <c r="CM12" i="266"/>
  <c r="CK12" i="266"/>
  <c r="CI12" i="266"/>
  <c r="CG12" i="266"/>
  <c r="CA12" i="266"/>
  <c r="BW12" i="266"/>
  <c r="BQ12" i="266"/>
  <c r="AW12" i="266"/>
  <c r="AU12" i="266"/>
  <c r="AS12" i="266"/>
  <c r="AQ12" i="266"/>
  <c r="AO12" i="266"/>
  <c r="AM12" i="266"/>
  <c r="AK12" i="266"/>
  <c r="AI12" i="266"/>
  <c r="AG12" i="266"/>
  <c r="AE12" i="266"/>
  <c r="AC12" i="266"/>
  <c r="AA12" i="266"/>
  <c r="Y12" i="266"/>
  <c r="W12" i="266"/>
  <c r="U12" i="266"/>
  <c r="S12" i="266"/>
  <c r="Q12" i="266"/>
  <c r="O12" i="266"/>
  <c r="M12" i="266"/>
  <c r="K12" i="266"/>
  <c r="P60" i="259" l="1"/>
  <c r="P60" i="258"/>
  <c r="BM35" i="266"/>
  <c r="BM56" i="266" s="1"/>
  <c r="DC35" i="266"/>
  <c r="DC56" i="266" s="1"/>
  <c r="CD12" i="266"/>
  <c r="ET12" i="266" s="1"/>
  <c r="O18" i="266"/>
  <c r="AE18" i="266"/>
  <c r="AU18" i="266"/>
  <c r="CU35" i="266"/>
  <c r="CU56" i="266" s="1"/>
  <c r="BE35" i="266"/>
  <c r="BE56" i="266" s="1"/>
  <c r="EG63" i="266"/>
  <c r="AY68" i="259"/>
  <c r="CD63" i="266"/>
  <c r="ET63" i="266" s="1"/>
  <c r="Q68" i="259"/>
  <c r="T68" i="259" s="1"/>
  <c r="H9" i="243" s="1"/>
  <c r="BB66" i="258"/>
  <c r="BD66" i="258" s="1"/>
  <c r="AY44" i="258"/>
  <c r="DL33" i="266"/>
  <c r="DL35" i="266" s="1"/>
  <c r="AH40" i="258"/>
  <c r="BT51" i="266"/>
  <c r="Q85" i="258"/>
  <c r="EW34" i="266"/>
  <c r="AH39" i="258"/>
  <c r="AX43" i="258"/>
  <c r="AY49" i="258"/>
  <c r="EA33" i="266"/>
  <c r="AY67" i="258"/>
  <c r="DU18" i="266"/>
  <c r="AY39" i="258"/>
  <c r="EQ25" i="266"/>
  <c r="T44" i="258"/>
  <c r="AH41" i="258"/>
  <c r="AH66" i="258"/>
  <c r="AH49" i="258"/>
  <c r="DL51" i="266"/>
  <c r="DP51" i="266" s="1"/>
  <c r="EZ51" i="266" s="1"/>
  <c r="AY32" i="258"/>
  <c r="AY48" i="258"/>
  <c r="EK33" i="266"/>
  <c r="EK34" i="266"/>
  <c r="ET62" i="266"/>
  <c r="S18" i="266"/>
  <c r="AY30" i="258"/>
  <c r="ET17" i="266"/>
  <c r="EW24" i="266"/>
  <c r="AH44" i="258"/>
  <c r="BT34" i="266"/>
  <c r="Q60" i="258" s="1"/>
  <c r="U18" i="266"/>
  <c r="ET16" i="266"/>
  <c r="EA34" i="266"/>
  <c r="CS18" i="266"/>
  <c r="Y18" i="266"/>
  <c r="AO18" i="266"/>
  <c r="CA18" i="266"/>
  <c r="CA35" i="266" s="1"/>
  <c r="CA56" i="266" s="1"/>
  <c r="BW18" i="266"/>
  <c r="AA18" i="266"/>
  <c r="AQ18" i="266"/>
  <c r="DI18" i="266"/>
  <c r="DI35" i="266" s="1"/>
  <c r="DI56" i="266" s="1"/>
  <c r="EE42" i="266"/>
  <c r="EK42" i="266" s="1"/>
  <c r="DU47" i="266"/>
  <c r="DL42" i="266"/>
  <c r="CM18" i="266"/>
  <c r="AM18" i="266"/>
  <c r="BA31" i="266"/>
  <c r="BA35" i="266" s="1"/>
  <c r="CD68" i="266"/>
  <c r="EK12" i="266"/>
  <c r="Q18" i="266"/>
  <c r="AG18" i="266"/>
  <c r="AW18" i="266"/>
  <c r="AI18" i="266"/>
  <c r="BO18" i="266"/>
  <c r="BO35" i="266" s="1"/>
  <c r="BO56" i="266" s="1"/>
  <c r="CO18" i="266"/>
  <c r="DY53" i="266"/>
  <c r="BT12" i="266"/>
  <c r="EQ12" i="266" s="1"/>
  <c r="CQ18" i="266"/>
  <c r="AK18" i="266"/>
  <c r="BQ18" i="266"/>
  <c r="BQ35" i="266" s="1"/>
  <c r="BQ56" i="266" s="1"/>
  <c r="EG18" i="266"/>
  <c r="EI18" i="266"/>
  <c r="W18" i="266"/>
  <c r="CD42" i="266"/>
  <c r="EE47" i="266"/>
  <c r="EK47" i="266" s="1"/>
  <c r="FF47" i="266" s="1"/>
  <c r="ET15" i="266"/>
  <c r="EI53" i="266"/>
  <c r="DP62" i="266"/>
  <c r="EE68" i="266"/>
  <c r="EK68" i="266" s="1"/>
  <c r="FE68" i="266" s="1"/>
  <c r="DL12" i="266"/>
  <c r="EW12" i="266" s="1"/>
  <c r="DU51" i="266"/>
  <c r="EA51" i="266" s="1"/>
  <c r="FC51" i="266" s="1"/>
  <c r="DP67" i="266"/>
  <c r="CK18" i="266"/>
  <c r="DW18" i="266"/>
  <c r="T41" i="258"/>
  <c r="DA31" i="266"/>
  <c r="DA35" i="266" s="1"/>
  <c r="DA56" i="266" s="1"/>
  <c r="DU42" i="266"/>
  <c r="EA42" i="266" s="1"/>
  <c r="DW53" i="266"/>
  <c r="DP66" i="266"/>
  <c r="M18" i="266"/>
  <c r="AC18" i="266"/>
  <c r="AS18" i="266"/>
  <c r="DG18" i="266"/>
  <c r="DG35" i="266" s="1"/>
  <c r="DG56" i="266" s="1"/>
  <c r="EQ23" i="266"/>
  <c r="CY31" i="266"/>
  <c r="CY35" i="266" s="1"/>
  <c r="CY56" i="266" s="1"/>
  <c r="AY31" i="266"/>
  <c r="AY35" i="266" s="1"/>
  <c r="AY56" i="266" s="1"/>
  <c r="T49" i="258"/>
  <c r="BA42" i="266"/>
  <c r="BA53" i="266" s="1"/>
  <c r="T66" i="258"/>
  <c r="FB47" i="266"/>
  <c r="EA47" i="266"/>
  <c r="CI18" i="266"/>
  <c r="BY31" i="266"/>
  <c r="BY35" i="266" s="1"/>
  <c r="BY56" i="266" s="1"/>
  <c r="DE35" i="266"/>
  <c r="DE56" i="266" s="1"/>
  <c r="DW63" i="266"/>
  <c r="FB63" i="266" s="1"/>
  <c r="EA62" i="266"/>
  <c r="EE18" i="266"/>
  <c r="BK47" i="266"/>
  <c r="BK53" i="266" s="1"/>
  <c r="BK56" i="266" s="1"/>
  <c r="FB51" i="266"/>
  <c r="EK63" i="266"/>
  <c r="FE63" i="266" s="1"/>
  <c r="K18" i="266"/>
  <c r="CG18" i="266"/>
  <c r="CD47" i="266"/>
  <c r="EA12" i="266"/>
  <c r="EU12" i="266"/>
  <c r="EE51" i="266"/>
  <c r="EK51" i="266" s="1"/>
  <c r="FF51" i="266"/>
  <c r="DU68" i="266"/>
  <c r="EA68" i="266" s="1"/>
  <c r="EA67" i="266"/>
  <c r="DY18" i="266"/>
  <c r="G15" i="266"/>
  <c r="EK66" i="266"/>
  <c r="DU53" i="266"/>
  <c r="EK62" i="266"/>
  <c r="EZ50" i="266"/>
  <c r="BT68" i="266"/>
  <c r="DP63" i="266" l="1"/>
  <c r="T68" i="258"/>
  <c r="U68" i="258" s="1"/>
  <c r="H9" i="200"/>
  <c r="J9" i="200" s="1"/>
  <c r="J9" i="243"/>
  <c r="BA56" i="266"/>
  <c r="EZ63" i="266"/>
  <c r="T60" i="258"/>
  <c r="Q60" i="259"/>
  <c r="DP34" i="266"/>
  <c r="EQ34" i="266"/>
  <c r="FF63" i="266"/>
  <c r="AY68" i="258"/>
  <c r="AH68" i="259"/>
  <c r="AH68" i="258"/>
  <c r="N9" i="200" s="1"/>
  <c r="P9" i="200" s="1"/>
  <c r="U68" i="259"/>
  <c r="AG68" i="259"/>
  <c r="FF68" i="266"/>
  <c r="T85" i="258"/>
  <c r="H16" i="200" s="1"/>
  <c r="J16" i="200" s="1"/>
  <c r="T43" i="258"/>
  <c r="BB67" i="258"/>
  <c r="BD67" i="258" s="1"/>
  <c r="DL53" i="266"/>
  <c r="EW53" i="266" s="1"/>
  <c r="CD53" i="266"/>
  <c r="EU53" i="266" s="1"/>
  <c r="EW15" i="266"/>
  <c r="T30" i="258"/>
  <c r="U30" i="258" s="1"/>
  <c r="J26" i="167" s="1"/>
  <c r="EQ28" i="266"/>
  <c r="T48" i="258"/>
  <c r="DP12" i="266"/>
  <c r="EW17" i="266"/>
  <c r="EW16" i="266"/>
  <c r="EW23" i="266"/>
  <c r="T40" i="258"/>
  <c r="EQ17" i="266"/>
  <c r="EW33" i="266"/>
  <c r="T39" i="258"/>
  <c r="EQ14" i="266"/>
  <c r="BT18" i="266"/>
  <c r="FE47" i="266"/>
  <c r="EQ16" i="266"/>
  <c r="EA53" i="266"/>
  <c r="FC53" i="266" s="1"/>
  <c r="EQ15" i="266"/>
  <c r="FC47" i="266"/>
  <c r="EQ27" i="266"/>
  <c r="EQ68" i="266"/>
  <c r="DP68" i="266"/>
  <c r="EZ68" i="266" s="1"/>
  <c r="EE53" i="266"/>
  <c r="EK53" i="266" s="1"/>
  <c r="EA63" i="266"/>
  <c r="FC63" i="266" s="1"/>
  <c r="G16" i="266"/>
  <c r="FC68" i="266"/>
  <c r="FB68" i="266"/>
  <c r="EW28" i="266"/>
  <c r="EQ18" i="266"/>
  <c r="ER18" i="266"/>
  <c r="BT42" i="266"/>
  <c r="EK18" i="266"/>
  <c r="DP33" i="266"/>
  <c r="EQ33" i="266"/>
  <c r="DL18" i="266"/>
  <c r="EW14" i="266"/>
  <c r="EA18" i="266"/>
  <c r="EQ24" i="266"/>
  <c r="BT47" i="266"/>
  <c r="EQ29" i="266"/>
  <c r="CD18" i="266"/>
  <c r="ET14" i="266"/>
  <c r="AG68" i="258" l="1"/>
  <c r="AK68" i="258" s="1"/>
  <c r="AL68" i="258" s="1"/>
  <c r="BB68" i="258"/>
  <c r="BD68" i="258" s="1"/>
  <c r="T9" i="200"/>
  <c r="V9" i="200" s="1"/>
  <c r="AH73" i="259"/>
  <c r="N9" i="243"/>
  <c r="AK68" i="259"/>
  <c r="AL68" i="259" s="1"/>
  <c r="AG73" i="259"/>
  <c r="BB68" i="259"/>
  <c r="AY73" i="259"/>
  <c r="T31" i="258"/>
  <c r="U31" i="258" s="1"/>
  <c r="J27" i="167" s="1"/>
  <c r="T32" i="258"/>
  <c r="U32" i="258" s="1"/>
  <c r="J28" i="167" s="1"/>
  <c r="FB53" i="266"/>
  <c r="DP18" i="266"/>
  <c r="ET18" i="266"/>
  <c r="EU18" i="266"/>
  <c r="FF53" i="266"/>
  <c r="FE53" i="266"/>
  <c r="EQ42" i="266"/>
  <c r="DP42" i="266"/>
  <c r="EZ42" i="266" s="1"/>
  <c r="FC18" i="266"/>
  <c r="FB18" i="266"/>
  <c r="EQ47" i="266"/>
  <c r="DP47" i="266"/>
  <c r="EZ47" i="266" s="1"/>
  <c r="ER47" i="266"/>
  <c r="EW18" i="266"/>
  <c r="EX18" i="266"/>
  <c r="FF18" i="266"/>
  <c r="FE18" i="266"/>
  <c r="G17" i="266"/>
  <c r="BD68" i="259" l="1"/>
  <c r="T9" i="243"/>
  <c r="V9" i="243" s="1"/>
  <c r="P9" i="243"/>
  <c r="ER53" i="266"/>
  <c r="EQ53" i="266"/>
  <c r="DP53" i="266"/>
  <c r="EZ53" i="266" s="1"/>
  <c r="G18" i="266"/>
  <c r="G19" i="266" l="1"/>
  <c r="G20" i="266" s="1"/>
  <c r="G21" i="266" s="1"/>
  <c r="G22" i="266" l="1"/>
  <c r="G23" i="266" l="1"/>
  <c r="G24" i="266" l="1"/>
  <c r="G25" i="266" s="1"/>
  <c r="G26" i="266" s="1"/>
  <c r="G27" i="266" s="1"/>
  <c r="G28" i="266" s="1"/>
  <c r="G29" i="266" s="1"/>
  <c r="G30" i="266" s="1"/>
  <c r="G31" i="266" s="1"/>
  <c r="G33" i="266" s="1"/>
  <c r="G34" i="266" s="1"/>
  <c r="G35" i="266" s="1"/>
  <c r="G37" i="266" s="1"/>
  <c r="G39" i="266" s="1"/>
  <c r="G40" i="266" s="1"/>
  <c r="G41" i="266" s="1"/>
  <c r="G42" i="266" s="1"/>
  <c r="G44" i="266" s="1"/>
  <c r="G45" i="266" s="1"/>
  <c r="G46" i="266" s="1"/>
  <c r="G47" i="266" s="1"/>
  <c r="G49" i="266" s="1"/>
  <c r="G50" i="266" s="1"/>
  <c r="G51" i="266" s="1"/>
  <c r="G61" i="266" l="1"/>
  <c r="G53" i="266"/>
  <c r="G56" i="266" s="1"/>
  <c r="G62" i="266" l="1"/>
  <c r="G63" i="266" s="1"/>
  <c r="G65" i="266" s="1"/>
  <c r="G66" i="266" s="1"/>
  <c r="G67" i="266" s="1"/>
  <c r="G68" i="266" s="1"/>
  <c r="S21" i="266" l="1"/>
  <c r="S26" i="266"/>
  <c r="S30" i="266"/>
  <c r="S20" i="266"/>
  <c r="S31" i="266" l="1"/>
  <c r="S35" i="266" s="1"/>
  <c r="S56" i="266" s="1"/>
  <c r="CK31" i="266"/>
  <c r="CK35" i="266" s="1"/>
  <c r="CK56" i="266" s="1"/>
  <c r="AM30" i="266" l="1"/>
  <c r="AM26" i="266"/>
  <c r="AM21" i="266" l="1"/>
  <c r="AM20" i="266"/>
  <c r="AM31" i="266" l="1"/>
  <c r="AM35" i="266" s="1"/>
  <c r="AM56" i="266" s="1"/>
  <c r="AI26" i="266" l="1"/>
  <c r="AI30" i="266"/>
  <c r="AI20" i="266" l="1"/>
  <c r="AI21" i="266" l="1"/>
  <c r="AI31" i="266" s="1"/>
  <c r="AI35" i="266" s="1"/>
  <c r="AI56" i="266" s="1"/>
  <c r="AE26" i="266" l="1"/>
  <c r="AE20" i="266"/>
  <c r="AE30" i="266"/>
  <c r="AE21" i="266" l="1"/>
  <c r="AE31" i="266" s="1"/>
  <c r="AE35" i="266" s="1"/>
  <c r="AE56" i="266" s="1"/>
  <c r="AC30" i="266"/>
  <c r="AC20" i="266"/>
  <c r="AC26" i="266"/>
  <c r="AA26" i="266" l="1"/>
  <c r="AA30" i="266"/>
  <c r="Y30" i="266"/>
  <c r="Y26" i="266"/>
  <c r="AA20" i="266"/>
  <c r="AA21" i="266" l="1"/>
  <c r="AA31" i="266" s="1"/>
  <c r="AA35" i="266" s="1"/>
  <c r="AA56" i="266" s="1"/>
  <c r="Y20" i="266"/>
  <c r="AC21" i="266"/>
  <c r="AC31" i="266" s="1"/>
  <c r="AC35" i="266" s="1"/>
  <c r="AC56" i="266" s="1"/>
  <c r="Y21" i="266" l="1"/>
  <c r="Y31" i="266" s="1"/>
  <c r="Y35" i="266" s="1"/>
  <c r="Y56" i="266" s="1"/>
  <c r="W30" i="266" l="1"/>
  <c r="W26" i="266"/>
  <c r="W20" i="266" l="1"/>
  <c r="BW31" i="266"/>
  <c r="BW35" i="266" s="1"/>
  <c r="BW56" i="266" s="1"/>
  <c r="CD31" i="266"/>
  <c r="W21" i="266" l="1"/>
  <c r="W31" i="266" s="1"/>
  <c r="W35" i="266" s="1"/>
  <c r="W56" i="266" s="1"/>
  <c r="EU31" i="266"/>
  <c r="CD35" i="266"/>
  <c r="CD56" i="266" l="1"/>
  <c r="EU56" i="266" s="1"/>
  <c r="EU35" i="266"/>
  <c r="Q26" i="266" l="1"/>
  <c r="Q30" i="266"/>
  <c r="O30" i="266"/>
  <c r="O26" i="266"/>
  <c r="Q20" i="266" l="1"/>
  <c r="Q21" i="266"/>
  <c r="Q31" i="266" l="1"/>
  <c r="Q35" i="266" s="1"/>
  <c r="Q56" i="266" s="1"/>
  <c r="O21" i="266"/>
  <c r="O20" i="266"/>
  <c r="O31" i="266" l="1"/>
  <c r="O35" i="266" s="1"/>
  <c r="O56" i="266" s="1"/>
  <c r="M26" i="266"/>
  <c r="M30" i="266"/>
  <c r="M21" i="266" l="1"/>
  <c r="M20" i="266"/>
  <c r="M31" i="266" l="1"/>
  <c r="M35" i="266" s="1"/>
  <c r="M56" i="266" s="1"/>
  <c r="CG31" i="266" l="1"/>
  <c r="CG35" i="266" s="1"/>
  <c r="CG56" i="266" s="1"/>
  <c r="AO21" i="266" l="1"/>
  <c r="AG21" i="266"/>
  <c r="AO26" i="266"/>
  <c r="AU20" i="266"/>
  <c r="U30" i="266"/>
  <c r="K20" i="266"/>
  <c r="AK21" i="266"/>
  <c r="AQ20" i="266"/>
  <c r="AK20" i="266"/>
  <c r="AW30" i="266"/>
  <c r="AW26" i="266"/>
  <c r="AU30" i="266"/>
  <c r="AK30" i="266"/>
  <c r="AQ26" i="266"/>
  <c r="AS26" i="266"/>
  <c r="AO20" i="266"/>
  <c r="AO30" i="266"/>
  <c r="AG26" i="266"/>
  <c r="AS20" i="266"/>
  <c r="AU26" i="266"/>
  <c r="AS21" i="266"/>
  <c r="U26" i="266"/>
  <c r="AG30" i="266"/>
  <c r="AW21" i="266"/>
  <c r="U21" i="266"/>
  <c r="AW20" i="266"/>
  <c r="AQ21" i="266"/>
  <c r="AU21" i="266"/>
  <c r="K26" i="266"/>
  <c r="AQ30" i="266"/>
  <c r="AS30" i="266"/>
  <c r="AK26" i="266"/>
  <c r="AG20" i="266"/>
  <c r="K30" i="266"/>
  <c r="K21" i="266"/>
  <c r="U20" i="266"/>
  <c r="ET21" i="266"/>
  <c r="ET26" i="266"/>
  <c r="ET20" i="266"/>
  <c r="ET30" i="266"/>
  <c r="CQ31" i="266" l="1"/>
  <c r="CQ35" i="266" s="1"/>
  <c r="CQ56" i="266" s="1"/>
  <c r="U31" i="266"/>
  <c r="U35" i="266" s="1"/>
  <c r="U56" i="266" s="1"/>
  <c r="AG31" i="266"/>
  <c r="AG35" i="266" s="1"/>
  <c r="AG56" i="266" s="1"/>
  <c r="AW31" i="266"/>
  <c r="AW35" i="266" s="1"/>
  <c r="AW56" i="266" s="1"/>
  <c r="AO31" i="266"/>
  <c r="AO35" i="266" s="1"/>
  <c r="AO56" i="266" s="1"/>
  <c r="CM31" i="266"/>
  <c r="CM35" i="266" s="1"/>
  <c r="CM56" i="266" s="1"/>
  <c r="AS31" i="266"/>
  <c r="AS35" i="266" s="1"/>
  <c r="AS56" i="266" s="1"/>
  <c r="K31" i="266"/>
  <c r="K35" i="266" s="1"/>
  <c r="K56" i="266" s="1"/>
  <c r="AU31" i="266"/>
  <c r="AU35" i="266" s="1"/>
  <c r="AU56" i="266" s="1"/>
  <c r="CI31" i="266"/>
  <c r="CI35" i="266" s="1"/>
  <c r="CI56" i="266" s="1"/>
  <c r="AK31" i="266"/>
  <c r="AK35" i="266" s="1"/>
  <c r="AK56" i="266" s="1"/>
  <c r="CO31" i="266"/>
  <c r="CO35" i="266" s="1"/>
  <c r="CO56" i="266" s="1"/>
  <c r="CS31" i="266"/>
  <c r="CS35" i="266" s="1"/>
  <c r="CS56" i="266" s="1"/>
  <c r="AQ31" i="266"/>
  <c r="AQ35" i="266" s="1"/>
  <c r="AQ56" i="266" s="1"/>
  <c r="AG37" i="258"/>
  <c r="AG36" i="258"/>
  <c r="AG51" i="258"/>
  <c r="AG46" i="258"/>
  <c r="ET31" i="266"/>
  <c r="T36" i="258" l="1"/>
  <c r="AH36" i="258"/>
  <c r="AH46" i="258"/>
  <c r="AH37" i="258"/>
  <c r="AH51" i="258"/>
  <c r="EQ26" i="266"/>
  <c r="EW26" i="266"/>
  <c r="T46" i="258"/>
  <c r="EW21" i="266"/>
  <c r="EW30" i="266"/>
  <c r="T51" i="258"/>
  <c r="EQ21" i="266"/>
  <c r="EQ30" i="266"/>
  <c r="DL31" i="266"/>
  <c r="EW31" i="266" s="1"/>
  <c r="DU31" i="266"/>
  <c r="DY31" i="266"/>
  <c r="DY35" i="266" s="1"/>
  <c r="DY56" i="266" s="1"/>
  <c r="DW31" i="266"/>
  <c r="DW35" i="266" s="1"/>
  <c r="DW56" i="266" s="1"/>
  <c r="EW20" i="266"/>
  <c r="EQ20" i="266"/>
  <c r="AX36" i="258"/>
  <c r="AX51" i="258"/>
  <c r="AX46" i="258"/>
  <c r="AX37" i="258"/>
  <c r="ET35" i="266"/>
  <c r="T37" i="258" l="1"/>
  <c r="U36" i="258"/>
  <c r="J31" i="167" s="1"/>
  <c r="AY36" i="258"/>
  <c r="AY51" i="258"/>
  <c r="AY37" i="258"/>
  <c r="EI31" i="266"/>
  <c r="EI35" i="266" s="1"/>
  <c r="EI56" i="266" s="1"/>
  <c r="EA31" i="266"/>
  <c r="DU35" i="266"/>
  <c r="DP31" i="266"/>
  <c r="ER31" i="266"/>
  <c r="BT35" i="266"/>
  <c r="EQ31" i="266"/>
  <c r="EX31" i="266"/>
  <c r="EG31" i="266"/>
  <c r="EG35" i="266" s="1"/>
  <c r="EG56" i="266" s="1"/>
  <c r="ET56" i="266"/>
  <c r="EQ35" i="266" l="1"/>
  <c r="DP35" i="266"/>
  <c r="EZ35" i="266" s="1"/>
  <c r="AY46" i="258"/>
  <c r="BB46" i="258" s="1"/>
  <c r="EE31" i="266"/>
  <c r="EK31" i="266" s="1"/>
  <c r="DL56" i="266"/>
  <c r="EX35" i="266"/>
  <c r="BT56" i="266"/>
  <c r="ER35" i="266"/>
  <c r="EA35" i="266"/>
  <c r="DU56" i="266"/>
  <c r="EA56" i="266" s="1"/>
  <c r="FC31" i="266"/>
  <c r="FB31" i="266"/>
  <c r="EW35" i="266"/>
  <c r="EW56" i="266" l="1"/>
  <c r="DP56" i="266"/>
  <c r="EE35" i="266"/>
  <c r="EE56" i="266" s="1"/>
  <c r="EK56" i="266" s="1"/>
  <c r="ER56" i="266"/>
  <c r="EQ56" i="266"/>
  <c r="FB56" i="266"/>
  <c r="FC56" i="266"/>
  <c r="FB35" i="266"/>
  <c r="FC35" i="266"/>
  <c r="FE31" i="266"/>
  <c r="FF31" i="266"/>
  <c r="EZ56" i="266" l="1"/>
  <c r="EK35" i="266"/>
  <c r="FE56" i="266"/>
  <c r="FF35" i="266" l="1"/>
  <c r="FF56" i="266"/>
  <c r="FE35" i="266"/>
  <c r="L66" i="258" l="1"/>
  <c r="U66" i="258" s="1"/>
  <c r="L67" i="258"/>
  <c r="U67" i="258" s="1"/>
  <c r="AC66" i="258"/>
  <c r="AL66" i="258" s="1"/>
  <c r="AC67" i="258"/>
  <c r="AL67" i="258" s="1"/>
  <c r="BA87" i="259" l="1"/>
  <c r="BB86" i="259"/>
  <c r="BB85" i="259"/>
  <c r="T16" i="243" s="1"/>
  <c r="AZ83" i="259"/>
  <c r="AW83" i="259"/>
  <c r="AV83" i="259"/>
  <c r="BB82" i="259"/>
  <c r="BB81" i="259"/>
  <c r="BB80" i="259"/>
  <c r="BB77" i="259"/>
  <c r="BB76" i="259"/>
  <c r="AZ73" i="259"/>
  <c r="AW73" i="259"/>
  <c r="BB72" i="259"/>
  <c r="BB71" i="259"/>
  <c r="BB70" i="259"/>
  <c r="BD70" i="259" s="1"/>
  <c r="BB69" i="259"/>
  <c r="BD69" i="259" s="1"/>
  <c r="BB65" i="259"/>
  <c r="BB63" i="259"/>
  <c r="BB57" i="259"/>
  <c r="AZ56" i="259"/>
  <c r="AW56" i="259"/>
  <c r="AV56" i="259"/>
  <c r="BB54" i="259"/>
  <c r="BB53" i="259"/>
  <c r="BB52" i="259"/>
  <c r="BB51" i="259"/>
  <c r="BB50" i="259"/>
  <c r="BB49" i="259"/>
  <c r="BB48" i="259"/>
  <c r="BB47" i="259"/>
  <c r="BB46" i="259"/>
  <c r="BB45" i="259"/>
  <c r="BB44" i="259"/>
  <c r="BB43" i="259"/>
  <c r="BB42" i="259"/>
  <c r="BB40" i="259"/>
  <c r="BB39" i="259"/>
  <c r="BB38" i="259"/>
  <c r="BB37" i="259"/>
  <c r="BB36" i="259"/>
  <c r="AZ33" i="259"/>
  <c r="AW33" i="259"/>
  <c r="AV33" i="259"/>
  <c r="BB32" i="259"/>
  <c r="BB31" i="259"/>
  <c r="BB30" i="259"/>
  <c r="AZ24" i="259"/>
  <c r="AW24" i="259"/>
  <c r="AV23" i="259"/>
  <c r="BB23" i="259" s="1"/>
  <c r="BB22" i="259"/>
  <c r="AV21" i="259"/>
  <c r="BB14" i="259"/>
  <c r="AZ10" i="259"/>
  <c r="AZ13" i="259" s="1"/>
  <c r="AZ16" i="259" s="1"/>
  <c r="AW10" i="259"/>
  <c r="AW13" i="259" s="1"/>
  <c r="AW16" i="259" s="1"/>
  <c r="AV10" i="259"/>
  <c r="BB9" i="259"/>
  <c r="BB8" i="259"/>
  <c r="BB7" i="259"/>
  <c r="AK7" i="259"/>
  <c r="AK8" i="259"/>
  <c r="AK9" i="259"/>
  <c r="AK14" i="259"/>
  <c r="AK18" i="259"/>
  <c r="AK22" i="259"/>
  <c r="AK26" i="259"/>
  <c r="AK28" i="259"/>
  <c r="AK30" i="259"/>
  <c r="AK31" i="259"/>
  <c r="AK32" i="259"/>
  <c r="AK35" i="259"/>
  <c r="AK36" i="259"/>
  <c r="AK37" i="259"/>
  <c r="AK38" i="259"/>
  <c r="AK39" i="259"/>
  <c r="AK40" i="259"/>
  <c r="AK41" i="259"/>
  <c r="AK42" i="259"/>
  <c r="AK43" i="259"/>
  <c r="AK44" i="259"/>
  <c r="AK45" i="259"/>
  <c r="AK46" i="259"/>
  <c r="AK47" i="259"/>
  <c r="AK48" i="259"/>
  <c r="AK49" i="259"/>
  <c r="AK50" i="259"/>
  <c r="AK51" i="259"/>
  <c r="AK52" i="259"/>
  <c r="AK53" i="259"/>
  <c r="AK54" i="259"/>
  <c r="AK63" i="259"/>
  <c r="AK65" i="259"/>
  <c r="AK69" i="259"/>
  <c r="AK70" i="259"/>
  <c r="AL70" i="259" s="1"/>
  <c r="AK71" i="259"/>
  <c r="AK72" i="259"/>
  <c r="AK76" i="259"/>
  <c r="AK77" i="259"/>
  <c r="AK80" i="259"/>
  <c r="AK81" i="259"/>
  <c r="AK82" i="259"/>
  <c r="AK85" i="259"/>
  <c r="N16" i="243" s="1"/>
  <c r="AK86" i="259"/>
  <c r="AJ87" i="259"/>
  <c r="AI83" i="259"/>
  <c r="AF83" i="259"/>
  <c r="AE83" i="259"/>
  <c r="AI73" i="259"/>
  <c r="AF73" i="259"/>
  <c r="AI56" i="259"/>
  <c r="AF56" i="259"/>
  <c r="AE56" i="259"/>
  <c r="AI33" i="259"/>
  <c r="AF33" i="259"/>
  <c r="AE33" i="259"/>
  <c r="AI24" i="259"/>
  <c r="AF24" i="259"/>
  <c r="AE23" i="259"/>
  <c r="AK23" i="259" s="1"/>
  <c r="AE21" i="259"/>
  <c r="AI10" i="259"/>
  <c r="AI13" i="259" s="1"/>
  <c r="AI16" i="259" s="1"/>
  <c r="AF10" i="259"/>
  <c r="AF13" i="259" s="1"/>
  <c r="AF16" i="259" s="1"/>
  <c r="AE10" i="259"/>
  <c r="U19" i="259"/>
  <c r="S87" i="259"/>
  <c r="T86" i="259"/>
  <c r="T85" i="259"/>
  <c r="H16" i="243" s="1"/>
  <c r="R83" i="259"/>
  <c r="O83" i="259"/>
  <c r="N83" i="259"/>
  <c r="T82" i="259"/>
  <c r="T81" i="259"/>
  <c r="T80" i="259"/>
  <c r="T77" i="259"/>
  <c r="T76" i="259"/>
  <c r="R73" i="259"/>
  <c r="Q73" i="259"/>
  <c r="P73" i="259"/>
  <c r="O73" i="259"/>
  <c r="T72" i="259"/>
  <c r="T71" i="259"/>
  <c r="T70" i="259"/>
  <c r="U70" i="259" s="1"/>
  <c r="T69" i="259"/>
  <c r="T65" i="259"/>
  <c r="T63" i="259"/>
  <c r="T60" i="259"/>
  <c r="R56" i="259"/>
  <c r="Q56" i="259"/>
  <c r="P56" i="259"/>
  <c r="O56" i="259"/>
  <c r="N56" i="259"/>
  <c r="T55" i="259"/>
  <c r="T54" i="259"/>
  <c r="T53" i="259"/>
  <c r="T52" i="259"/>
  <c r="T51" i="259"/>
  <c r="T50" i="259"/>
  <c r="T49" i="259"/>
  <c r="T48" i="259"/>
  <c r="T47" i="259"/>
  <c r="T45" i="259"/>
  <c r="T44" i="259"/>
  <c r="T43" i="259"/>
  <c r="T42" i="259"/>
  <c r="T41" i="259"/>
  <c r="T40" i="259"/>
  <c r="T39" i="259"/>
  <c r="T38" i="259"/>
  <c r="T37" i="259"/>
  <c r="T36" i="259"/>
  <c r="R33" i="259"/>
  <c r="Q33" i="259"/>
  <c r="P33" i="259"/>
  <c r="O33" i="259"/>
  <c r="N33" i="259"/>
  <c r="T32" i="259"/>
  <c r="T31" i="259"/>
  <c r="T30" i="259"/>
  <c r="T29" i="259"/>
  <c r="R24" i="259"/>
  <c r="Q24" i="259"/>
  <c r="P24" i="259"/>
  <c r="O24" i="259"/>
  <c r="N23" i="259"/>
  <c r="T23" i="259" s="1"/>
  <c r="T22" i="259"/>
  <c r="N21" i="259"/>
  <c r="T21" i="259" s="1"/>
  <c r="T20" i="259"/>
  <c r="U20" i="259" s="1"/>
  <c r="T14" i="259"/>
  <c r="R10" i="259"/>
  <c r="R13" i="259" s="1"/>
  <c r="R16" i="259" s="1"/>
  <c r="Q10" i="259"/>
  <c r="Q13" i="259" s="1"/>
  <c r="Q16" i="259" s="1"/>
  <c r="P10" i="259"/>
  <c r="P13" i="259" s="1"/>
  <c r="P16" i="259" s="1"/>
  <c r="O10" i="259"/>
  <c r="O13" i="259" s="1"/>
  <c r="O16" i="259" s="1"/>
  <c r="N10" i="259"/>
  <c r="T9" i="259"/>
  <c r="T8" i="259"/>
  <c r="T7" i="259"/>
  <c r="AK14" i="258"/>
  <c r="AK7" i="258"/>
  <c r="AS87" i="259"/>
  <c r="AB87" i="259"/>
  <c r="K87" i="259"/>
  <c r="AT82" i="259"/>
  <c r="AC82" i="259"/>
  <c r="L82" i="259"/>
  <c r="AT81" i="259"/>
  <c r="AC81" i="259"/>
  <c r="L81" i="259"/>
  <c r="AT80" i="259"/>
  <c r="AC80" i="259"/>
  <c r="L80" i="259"/>
  <c r="AQ79" i="259"/>
  <c r="AQ73" i="259"/>
  <c r="AP73" i="259"/>
  <c r="AO73" i="259"/>
  <c r="AN73" i="259"/>
  <c r="Z73" i="259"/>
  <c r="Y73" i="259"/>
  <c r="X73" i="259"/>
  <c r="W73" i="259"/>
  <c r="I73" i="259"/>
  <c r="H73" i="259"/>
  <c r="G73" i="259"/>
  <c r="F73" i="259"/>
  <c r="AT72" i="259"/>
  <c r="AC72" i="259"/>
  <c r="L72" i="259"/>
  <c r="AT71" i="259"/>
  <c r="AC71" i="259"/>
  <c r="L71" i="259"/>
  <c r="AC69" i="259"/>
  <c r="L8" i="243" s="1"/>
  <c r="P8" i="243" s="1"/>
  <c r="L69" i="259"/>
  <c r="AT64" i="259"/>
  <c r="R15" i="243" s="1"/>
  <c r="AC64" i="259"/>
  <c r="L15" i="243" s="1"/>
  <c r="L64" i="259"/>
  <c r="F15" i="243" s="1"/>
  <c r="AT63" i="259"/>
  <c r="AC63" i="259"/>
  <c r="AN61" i="259"/>
  <c r="Z60" i="259"/>
  <c r="Y60" i="259"/>
  <c r="L60" i="259"/>
  <c r="AR56" i="259"/>
  <c r="AO56" i="259"/>
  <c r="AN56" i="259"/>
  <c r="AA56" i="259"/>
  <c r="X56" i="259"/>
  <c r="J56" i="259"/>
  <c r="I56" i="259"/>
  <c r="H56" i="259"/>
  <c r="G56" i="259"/>
  <c r="Z55" i="259"/>
  <c r="Y55" i="259"/>
  <c r="L55" i="259"/>
  <c r="AT54" i="259"/>
  <c r="AC54" i="259"/>
  <c r="L54" i="259"/>
  <c r="AT53" i="259"/>
  <c r="AC53" i="259"/>
  <c r="L53" i="259"/>
  <c r="AT52" i="259"/>
  <c r="AC52" i="259"/>
  <c r="L14" i="243" s="1"/>
  <c r="L52" i="259"/>
  <c r="AT51" i="259"/>
  <c r="AC51" i="259"/>
  <c r="L51" i="259"/>
  <c r="AT50" i="259"/>
  <c r="AC50" i="259"/>
  <c r="L50" i="259"/>
  <c r="AT49" i="259"/>
  <c r="AC49" i="259"/>
  <c r="L49" i="259"/>
  <c r="AT48" i="259"/>
  <c r="AC48" i="259"/>
  <c r="L48" i="259"/>
  <c r="AT47" i="259"/>
  <c r="AC47" i="259"/>
  <c r="L47" i="259"/>
  <c r="AT46" i="259"/>
  <c r="AC46" i="259"/>
  <c r="L46" i="259"/>
  <c r="AT45" i="259"/>
  <c r="AC45" i="259"/>
  <c r="L45" i="259"/>
  <c r="AT44" i="259"/>
  <c r="AC44" i="259"/>
  <c r="L44" i="259"/>
  <c r="AT43" i="259"/>
  <c r="AC43" i="259"/>
  <c r="L43" i="259"/>
  <c r="AT42" i="259"/>
  <c r="AC42" i="259"/>
  <c r="L42" i="259"/>
  <c r="AT41" i="259"/>
  <c r="AC41" i="259"/>
  <c r="L41" i="259"/>
  <c r="AT40" i="259"/>
  <c r="AC40" i="259"/>
  <c r="L40" i="259"/>
  <c r="AT39" i="259"/>
  <c r="AC39" i="259"/>
  <c r="L39" i="259"/>
  <c r="AT38" i="259"/>
  <c r="AC38" i="259"/>
  <c r="L38" i="259"/>
  <c r="AT37" i="259"/>
  <c r="AC37" i="259"/>
  <c r="L37" i="259"/>
  <c r="AT36" i="259"/>
  <c r="AC36" i="259"/>
  <c r="L36" i="259"/>
  <c r="AR33" i="259"/>
  <c r="AO33" i="259"/>
  <c r="AA33" i="259"/>
  <c r="X33" i="259"/>
  <c r="J33" i="259"/>
  <c r="I33" i="259"/>
  <c r="H33" i="259"/>
  <c r="G33" i="259"/>
  <c r="AT32" i="259"/>
  <c r="AC32" i="259"/>
  <c r="L32" i="259"/>
  <c r="AT31" i="259"/>
  <c r="AC31" i="259"/>
  <c r="L31" i="259"/>
  <c r="AT30" i="259"/>
  <c r="AC30" i="259"/>
  <c r="L30" i="259"/>
  <c r="Z29" i="259"/>
  <c r="Y29" i="259"/>
  <c r="AG29" i="259" s="1"/>
  <c r="AG33" i="259" s="1"/>
  <c r="L29" i="259"/>
  <c r="AS24" i="259"/>
  <c r="AN23" i="259"/>
  <c r="AT23" i="259" s="1"/>
  <c r="W23" i="259"/>
  <c r="AC23" i="259" s="1"/>
  <c r="L23" i="259"/>
  <c r="AN22" i="259"/>
  <c r="AT22" i="259" s="1"/>
  <c r="W22" i="259"/>
  <c r="AC22" i="259" s="1"/>
  <c r="L22" i="259"/>
  <c r="AN21" i="259"/>
  <c r="AT21" i="259" s="1"/>
  <c r="W21" i="259"/>
  <c r="AC21" i="259" s="1"/>
  <c r="L21" i="259"/>
  <c r="AR16" i="259"/>
  <c r="AQ16" i="259"/>
  <c r="AP16" i="259"/>
  <c r="AO16" i="259"/>
  <c r="AA16" i="259"/>
  <c r="Z16" i="259"/>
  <c r="Y16" i="259"/>
  <c r="X16" i="259"/>
  <c r="J16" i="259"/>
  <c r="I16" i="259"/>
  <c r="H16" i="259"/>
  <c r="G16" i="259"/>
  <c r="AR10" i="259"/>
  <c r="AQ10" i="259"/>
  <c r="AP10" i="259"/>
  <c r="AO10" i="259"/>
  <c r="AA10" i="259"/>
  <c r="Z10" i="259"/>
  <c r="Y10" i="259"/>
  <c r="X10" i="259"/>
  <c r="J10" i="259"/>
  <c r="I10" i="259"/>
  <c r="H10" i="259"/>
  <c r="G10" i="259"/>
  <c r="AN8" i="259"/>
  <c r="AT8" i="259" s="1"/>
  <c r="W8" i="259"/>
  <c r="AC8" i="259" s="1"/>
  <c r="L8" i="259"/>
  <c r="BB86" i="258"/>
  <c r="BB82" i="258"/>
  <c r="BB81" i="258"/>
  <c r="BB80" i="258"/>
  <c r="BB77" i="258"/>
  <c r="BB76" i="258"/>
  <c r="BB75" i="258"/>
  <c r="BD75" i="258" s="1"/>
  <c r="BB72" i="258"/>
  <c r="BB71" i="258"/>
  <c r="BD71" i="258" s="1"/>
  <c r="BB70" i="258"/>
  <c r="BD70" i="258" s="1"/>
  <c r="BB69" i="258"/>
  <c r="BD69" i="258" s="1"/>
  <c r="BB65" i="258"/>
  <c r="BB63" i="258"/>
  <c r="BB62" i="258"/>
  <c r="BD62" i="258" s="1"/>
  <c r="BB59" i="258"/>
  <c r="BD59" i="258" s="1"/>
  <c r="BB57" i="258"/>
  <c r="BD57" i="258" s="1"/>
  <c r="BB54" i="258"/>
  <c r="BB53" i="258"/>
  <c r="BB52" i="258"/>
  <c r="BB51" i="258"/>
  <c r="BB50" i="258"/>
  <c r="BB49" i="258"/>
  <c r="BB48" i="258"/>
  <c r="BB47" i="258"/>
  <c r="BB45" i="258"/>
  <c r="BB44" i="258"/>
  <c r="BB43" i="258"/>
  <c r="BB42" i="258"/>
  <c r="BB41" i="258"/>
  <c r="BB40" i="258"/>
  <c r="BB39" i="258"/>
  <c r="BB38" i="258"/>
  <c r="BB37" i="258"/>
  <c r="BB36" i="258"/>
  <c r="BB35" i="258"/>
  <c r="BD35" i="258" s="1"/>
  <c r="BB32" i="258"/>
  <c r="BB31" i="258"/>
  <c r="BB30" i="258"/>
  <c r="BB28" i="258"/>
  <c r="BB26" i="258"/>
  <c r="BB22" i="258"/>
  <c r="BB20" i="258"/>
  <c r="BB18" i="258"/>
  <c r="BB14" i="258"/>
  <c r="BB9" i="258"/>
  <c r="BB8" i="258"/>
  <c r="BB7" i="258"/>
  <c r="AZ83" i="258"/>
  <c r="AW83" i="258"/>
  <c r="AV83" i="258"/>
  <c r="AZ73" i="258"/>
  <c r="AY73" i="258"/>
  <c r="AX73" i="258"/>
  <c r="AW73" i="258"/>
  <c r="AV23" i="258"/>
  <c r="BB23" i="258" s="1"/>
  <c r="AV21" i="258"/>
  <c r="AK86" i="258"/>
  <c r="AK85" i="258"/>
  <c r="N16" i="200" s="1"/>
  <c r="AK82" i="258"/>
  <c r="AK81" i="258"/>
  <c r="AK80" i="258"/>
  <c r="AK77" i="258"/>
  <c r="AK76" i="258"/>
  <c r="AK75" i="258"/>
  <c r="AL75" i="258" s="1"/>
  <c r="AK72" i="258"/>
  <c r="AK71" i="258"/>
  <c r="AK70" i="258"/>
  <c r="AL70" i="258" s="1"/>
  <c r="AK69" i="258"/>
  <c r="AK65" i="258"/>
  <c r="AK63" i="258"/>
  <c r="AK62" i="258"/>
  <c r="AL62" i="258" s="1"/>
  <c r="AK59" i="258"/>
  <c r="AL59" i="258" s="1"/>
  <c r="AK57" i="258"/>
  <c r="AL57" i="258" s="1"/>
  <c r="AK54" i="258"/>
  <c r="AK53" i="258"/>
  <c r="AK52" i="258"/>
  <c r="AK51" i="258"/>
  <c r="AK50" i="258"/>
  <c r="AK49" i="258"/>
  <c r="AK48" i="258"/>
  <c r="AK47" i="258"/>
  <c r="AK46" i="258"/>
  <c r="AK45" i="258"/>
  <c r="AK44" i="258"/>
  <c r="AK43" i="258"/>
  <c r="AK42" i="258"/>
  <c r="AK41" i="258"/>
  <c r="AK40" i="258"/>
  <c r="AK39" i="258"/>
  <c r="AK38" i="258"/>
  <c r="AK37" i="258"/>
  <c r="AK36" i="258"/>
  <c r="AK35" i="258"/>
  <c r="AL35" i="258" s="1"/>
  <c r="AK32" i="258"/>
  <c r="AK31" i="258"/>
  <c r="AK30" i="258"/>
  <c r="AK28" i="258"/>
  <c r="AK26" i="258"/>
  <c r="AK22" i="258"/>
  <c r="AK20" i="258"/>
  <c r="AK18" i="258"/>
  <c r="AK9" i="258"/>
  <c r="AK8" i="258"/>
  <c r="AI83" i="258"/>
  <c r="AF83" i="258"/>
  <c r="AE83" i="258"/>
  <c r="AI73" i="258"/>
  <c r="AH73" i="258"/>
  <c r="AG73" i="258"/>
  <c r="AF73" i="258"/>
  <c r="AE23" i="258"/>
  <c r="AK23" i="258" s="1"/>
  <c r="AE21" i="258"/>
  <c r="O83" i="258"/>
  <c r="N83" i="258"/>
  <c r="R83" i="258"/>
  <c r="Q73" i="258"/>
  <c r="P73" i="258"/>
  <c r="O73" i="258"/>
  <c r="N23" i="258"/>
  <c r="T23" i="258" s="1"/>
  <c r="N21" i="258"/>
  <c r="A88" i="258"/>
  <c r="AN83" i="258"/>
  <c r="W83" i="258"/>
  <c r="F83" i="258"/>
  <c r="AT82" i="258"/>
  <c r="AC82" i="258"/>
  <c r="L82" i="258"/>
  <c r="U82" i="258" s="1"/>
  <c r="AT81" i="258"/>
  <c r="AC81" i="258"/>
  <c r="L81" i="258"/>
  <c r="U81" i="258" s="1"/>
  <c r="AT80" i="258"/>
  <c r="AC80" i="258"/>
  <c r="L80" i="258"/>
  <c r="U80" i="258" s="1"/>
  <c r="AQ79" i="258"/>
  <c r="Z79" i="258"/>
  <c r="I79" i="258"/>
  <c r="Q79" i="258" s="1"/>
  <c r="T79" i="258" s="1"/>
  <c r="AQ73" i="258"/>
  <c r="AP73" i="258"/>
  <c r="AO73" i="258"/>
  <c r="AN73" i="258"/>
  <c r="Z73" i="258"/>
  <c r="Y73" i="258"/>
  <c r="X73" i="258"/>
  <c r="W73" i="258"/>
  <c r="I73" i="258"/>
  <c r="H73" i="258"/>
  <c r="G73" i="258"/>
  <c r="F73" i="258"/>
  <c r="AT72" i="258"/>
  <c r="AC72" i="258"/>
  <c r="L72" i="258"/>
  <c r="U72" i="258" s="1"/>
  <c r="AC71" i="258"/>
  <c r="L71" i="258"/>
  <c r="U71" i="258" s="1"/>
  <c r="L70" i="258"/>
  <c r="U70" i="258" s="1"/>
  <c r="AC69" i="258"/>
  <c r="L7" i="200" s="1"/>
  <c r="L69" i="258"/>
  <c r="U69" i="258" s="1"/>
  <c r="AT64" i="258"/>
  <c r="R15" i="200" s="1"/>
  <c r="AC64" i="258"/>
  <c r="L64" i="258"/>
  <c r="F15" i="200" s="1"/>
  <c r="AT63" i="258"/>
  <c r="AC63" i="258"/>
  <c r="L63" i="258"/>
  <c r="U63" i="258" s="1"/>
  <c r="Z60" i="258"/>
  <c r="Y60" i="258"/>
  <c r="AG60" i="258" s="1"/>
  <c r="L60" i="258"/>
  <c r="U60" i="258" s="1"/>
  <c r="J53" i="167" s="1"/>
  <c r="I55" i="258"/>
  <c r="H55" i="258"/>
  <c r="AT54" i="258"/>
  <c r="AC54" i="258"/>
  <c r="L54" i="258"/>
  <c r="U54" i="258" s="1"/>
  <c r="J49" i="167" s="1"/>
  <c r="AT53" i="258"/>
  <c r="AC53" i="258"/>
  <c r="L53" i="258"/>
  <c r="U53" i="258" s="1"/>
  <c r="F54" i="291" s="1"/>
  <c r="F57" i="291" s="1"/>
  <c r="F59" i="291" s="1"/>
  <c r="F62" i="291" s="1"/>
  <c r="AT52" i="258"/>
  <c r="AC52" i="258"/>
  <c r="L52" i="258"/>
  <c r="AT51" i="258"/>
  <c r="AC51" i="258"/>
  <c r="L51" i="258"/>
  <c r="U51" i="258" s="1"/>
  <c r="J46" i="167" s="1"/>
  <c r="AT50" i="258"/>
  <c r="AC50" i="258"/>
  <c r="L50" i="258"/>
  <c r="U50" i="258" s="1"/>
  <c r="J45" i="167" s="1"/>
  <c r="AT49" i="258"/>
  <c r="AC49" i="258"/>
  <c r="L49" i="258"/>
  <c r="U49" i="258" s="1"/>
  <c r="J44" i="167" s="1"/>
  <c r="AT48" i="258"/>
  <c r="AC48" i="258"/>
  <c r="L48" i="258"/>
  <c r="U48" i="258" s="1"/>
  <c r="J43" i="167" s="1"/>
  <c r="AT47" i="258"/>
  <c r="AC47" i="258"/>
  <c r="L47" i="258"/>
  <c r="U47" i="258" s="1"/>
  <c r="J42" i="167" s="1"/>
  <c r="AT46" i="258"/>
  <c r="BD46" i="258" s="1"/>
  <c r="AC46" i="258"/>
  <c r="L46" i="258"/>
  <c r="U46" i="258" s="1"/>
  <c r="J41" i="167" s="1"/>
  <c r="AT45" i="258"/>
  <c r="AC45" i="258"/>
  <c r="L45" i="258"/>
  <c r="U45" i="258" s="1"/>
  <c r="J40" i="167" s="1"/>
  <c r="AT44" i="258"/>
  <c r="AC44" i="258"/>
  <c r="L44" i="258"/>
  <c r="U44" i="258" s="1"/>
  <c r="J39" i="167" s="1"/>
  <c r="AT43" i="258"/>
  <c r="AC43" i="258"/>
  <c r="L43" i="258"/>
  <c r="U43" i="258" s="1"/>
  <c r="J38" i="167" s="1"/>
  <c r="AT42" i="258"/>
  <c r="AC42" i="258"/>
  <c r="L42" i="258"/>
  <c r="U42" i="258" s="1"/>
  <c r="J37" i="167" s="1"/>
  <c r="AT41" i="258"/>
  <c r="AC41" i="258"/>
  <c r="L41" i="258"/>
  <c r="U41" i="258" s="1"/>
  <c r="J36" i="167" s="1"/>
  <c r="AT40" i="258"/>
  <c r="AC40" i="258"/>
  <c r="L40" i="258"/>
  <c r="U40" i="258" s="1"/>
  <c r="J35" i="167" s="1"/>
  <c r="AT39" i="258"/>
  <c r="AC39" i="258"/>
  <c r="L39" i="258"/>
  <c r="U39" i="258" s="1"/>
  <c r="J34" i="167" s="1"/>
  <c r="AT38" i="258"/>
  <c r="AC38" i="258"/>
  <c r="L38" i="258"/>
  <c r="U38" i="258" s="1"/>
  <c r="J33" i="167" s="1"/>
  <c r="AT37" i="258"/>
  <c r="AC37" i="258"/>
  <c r="L37" i="258"/>
  <c r="AT36" i="258"/>
  <c r="AC36" i="258"/>
  <c r="AT32" i="258"/>
  <c r="AC32" i="258"/>
  <c r="AT31" i="258"/>
  <c r="AC31" i="258"/>
  <c r="AT30" i="258"/>
  <c r="AC30" i="258"/>
  <c r="I29" i="258"/>
  <c r="I33" i="258" s="1"/>
  <c r="AN23" i="258"/>
  <c r="AT23" i="258" s="1"/>
  <c r="P21" i="167" s="1"/>
  <c r="Q21" i="167" s="1"/>
  <c r="W23" i="258"/>
  <c r="F23" i="258"/>
  <c r="AN22" i="258"/>
  <c r="AT22" i="258" s="1"/>
  <c r="P20" i="167" s="1"/>
  <c r="Q20" i="167" s="1"/>
  <c r="W22" i="258"/>
  <c r="F22" i="258"/>
  <c r="AN21" i="258"/>
  <c r="W21" i="258"/>
  <c r="M19" i="167" s="1"/>
  <c r="N19" i="167" s="1"/>
  <c r="F21" i="258"/>
  <c r="J10" i="258"/>
  <c r="J13" i="258" s="1"/>
  <c r="J16" i="258" s="1"/>
  <c r="I10" i="258"/>
  <c r="H10" i="258"/>
  <c r="H13" i="258" s="1"/>
  <c r="H16" i="258" s="1"/>
  <c r="G10" i="258"/>
  <c r="G13" i="258" s="1"/>
  <c r="G16" i="258" s="1"/>
  <c r="W9" i="258"/>
  <c r="AN9" i="258" s="1"/>
  <c r="AT9" i="258" s="1"/>
  <c r="AN8" i="258"/>
  <c r="AT8" i="258" s="1"/>
  <c r="W8" i="258"/>
  <c r="AC8" i="258" s="1"/>
  <c r="F8" i="258"/>
  <c r="L8" i="258" s="1"/>
  <c r="U8" i="258" s="1"/>
  <c r="A6" i="258"/>
  <c r="A118" i="173"/>
  <c r="A114" i="173"/>
  <c r="A110" i="173"/>
  <c r="A103" i="173"/>
  <c r="A97" i="173"/>
  <c r="T33" i="244"/>
  <c r="T34" i="244"/>
  <c r="T35" i="244"/>
  <c r="A36" i="244"/>
  <c r="T36" i="244"/>
  <c r="A37" i="244"/>
  <c r="T37" i="244"/>
  <c r="A38" i="244"/>
  <c r="T38" i="244"/>
  <c r="A39" i="244"/>
  <c r="T39" i="244"/>
  <c r="A40" i="244"/>
  <c r="A41" i="244" s="1"/>
  <c r="A42" i="244" s="1"/>
  <c r="A43" i="244" s="1"/>
  <c r="A44" i="244" s="1"/>
  <c r="A45" i="244" s="1"/>
  <c r="A46" i="244" s="1"/>
  <c r="A47" i="244" s="1"/>
  <c r="A49" i="244" s="1"/>
  <c r="A50" i="244" s="1"/>
  <c r="A51" i="244" s="1"/>
  <c r="A52" i="244" s="1"/>
  <c r="T40" i="244"/>
  <c r="T41" i="244"/>
  <c r="T42" i="244"/>
  <c r="T43" i="244"/>
  <c r="T44" i="244"/>
  <c r="T45" i="244"/>
  <c r="T46" i="244"/>
  <c r="T47" i="244"/>
  <c r="T48" i="244"/>
  <c r="T49" i="244"/>
  <c r="T50" i="244"/>
  <c r="T51" i="244"/>
  <c r="T52" i="244"/>
  <c r="T53" i="244"/>
  <c r="A54" i="244"/>
  <c r="A55" i="244" s="1"/>
  <c r="A56" i="244" s="1"/>
  <c r="A57" i="244" s="1"/>
  <c r="A58" i="244" s="1"/>
  <c r="A59" i="244" s="1"/>
  <c r="A60" i="244" s="1"/>
  <c r="A61" i="244" s="1"/>
  <c r="A62" i="244" s="1"/>
  <c r="T54" i="244"/>
  <c r="T55" i="244"/>
  <c r="T56" i="244"/>
  <c r="T57" i="244"/>
  <c r="T58" i="244"/>
  <c r="T59" i="244"/>
  <c r="T60" i="244"/>
  <c r="T61" i="244"/>
  <c r="D62" i="244"/>
  <c r="E62" i="244"/>
  <c r="H62" i="244"/>
  <c r="I62" i="244"/>
  <c r="L62" i="244"/>
  <c r="M62" i="244"/>
  <c r="P62" i="244"/>
  <c r="Q62" i="244"/>
  <c r="A17" i="244"/>
  <c r="A18" i="244"/>
  <c r="A19" i="244"/>
  <c r="A20" i="244" s="1"/>
  <c r="A21" i="244" s="1"/>
  <c r="A24" i="244" s="1"/>
  <c r="C21" i="244"/>
  <c r="D21" i="244"/>
  <c r="E21" i="244"/>
  <c r="F21" i="244"/>
  <c r="G21" i="244"/>
  <c r="H21" i="244"/>
  <c r="I21" i="244"/>
  <c r="J21" i="244"/>
  <c r="K21" i="244"/>
  <c r="K24" i="244" s="1"/>
  <c r="C14" i="244"/>
  <c r="D14" i="244"/>
  <c r="E14" i="244"/>
  <c r="G14" i="244"/>
  <c r="H14" i="244"/>
  <c r="J14" i="244"/>
  <c r="K14" i="244"/>
  <c r="AC22" i="258" l="1"/>
  <c r="M20" i="167"/>
  <c r="N20" i="167" s="1"/>
  <c r="N20" i="243"/>
  <c r="N21" i="243" s="1"/>
  <c r="N30" i="243"/>
  <c r="N20" i="200"/>
  <c r="N21" i="200" s="1"/>
  <c r="N30" i="200"/>
  <c r="L23" i="258"/>
  <c r="U23" i="258" s="1"/>
  <c r="J21" i="167"/>
  <c r="K21" i="167" s="1"/>
  <c r="AC23" i="258"/>
  <c r="AL23" i="258" s="1"/>
  <c r="M21" i="167"/>
  <c r="N21" i="167" s="1"/>
  <c r="N29" i="243"/>
  <c r="N29" i="200"/>
  <c r="T29" i="200"/>
  <c r="T29" i="243"/>
  <c r="O87" i="258"/>
  <c r="T28" i="243"/>
  <c r="T28" i="200"/>
  <c r="T30" i="200"/>
  <c r="T20" i="200"/>
  <c r="T21" i="200" s="1"/>
  <c r="T30" i="243"/>
  <c r="T20" i="243"/>
  <c r="T21" i="243" s="1"/>
  <c r="N28" i="200"/>
  <c r="N28" i="243"/>
  <c r="L21" i="258"/>
  <c r="J19" i="167"/>
  <c r="K19" i="167" s="1"/>
  <c r="H56" i="258"/>
  <c r="L22" i="258"/>
  <c r="U22" i="258" s="1"/>
  <c r="J20" i="167"/>
  <c r="K20" i="167" s="1"/>
  <c r="J48" i="167"/>
  <c r="L24" i="259"/>
  <c r="R14" i="243"/>
  <c r="H30" i="200"/>
  <c r="H30" i="243"/>
  <c r="F14" i="243"/>
  <c r="L33" i="259"/>
  <c r="R14" i="200"/>
  <c r="L14" i="200"/>
  <c r="U52" i="258"/>
  <c r="F14" i="200"/>
  <c r="AL38" i="259"/>
  <c r="N33" i="167" s="1"/>
  <c r="AL54" i="259"/>
  <c r="N49" i="167" s="1"/>
  <c r="L56" i="259"/>
  <c r="AL46" i="259"/>
  <c r="N41" i="167" s="1"/>
  <c r="BB21" i="258"/>
  <c r="BB24" i="258" s="1"/>
  <c r="AV24" i="258"/>
  <c r="AV58" i="258" s="1"/>
  <c r="AV61" i="258" s="1"/>
  <c r="T14" i="200" s="1"/>
  <c r="BB10" i="258"/>
  <c r="AK10" i="258"/>
  <c r="L29" i="258"/>
  <c r="L33" i="258" s="1"/>
  <c r="H33" i="258"/>
  <c r="H58" i="258" s="1"/>
  <c r="H61" i="258" s="1"/>
  <c r="AN24" i="258"/>
  <c r="AN58" i="258" s="1"/>
  <c r="AN61" i="258" s="1"/>
  <c r="AN86" i="258" s="1"/>
  <c r="Q56" i="258"/>
  <c r="I56" i="258"/>
  <c r="AL69" i="258"/>
  <c r="U37" i="258"/>
  <c r="J32" i="167" s="1"/>
  <c r="N24" i="258"/>
  <c r="N58" i="258" s="1"/>
  <c r="N61" i="258" s="1"/>
  <c r="T21" i="258"/>
  <c r="AC21" i="258"/>
  <c r="W24" i="258"/>
  <c r="W58" i="258" s="1"/>
  <c r="W61" i="258" s="1"/>
  <c r="W86" i="258" s="1"/>
  <c r="AE24" i="258"/>
  <c r="AE58" i="258" s="1"/>
  <c r="AE61" i="258" s="1"/>
  <c r="AL48" i="259"/>
  <c r="N43" i="167" s="1"/>
  <c r="AL40" i="259"/>
  <c r="N35" i="167" s="1"/>
  <c r="AV24" i="259"/>
  <c r="BB24" i="259" s="1"/>
  <c r="AL22" i="259"/>
  <c r="AL71" i="259"/>
  <c r="AL8" i="259"/>
  <c r="AL30" i="259"/>
  <c r="N26" i="167" s="1"/>
  <c r="AC79" i="258"/>
  <c r="AH79" i="258"/>
  <c r="AQ83" i="258"/>
  <c r="AY79" i="258"/>
  <c r="AZ87" i="258"/>
  <c r="AQ60" i="258"/>
  <c r="AY60" i="258" s="1"/>
  <c r="AH60" i="258"/>
  <c r="AW58" i="259"/>
  <c r="AW61" i="259" s="1"/>
  <c r="AW87" i="259" s="1"/>
  <c r="T10" i="243" s="1"/>
  <c r="Z33" i="259"/>
  <c r="AH29" i="259"/>
  <c r="AH33" i="259" s="1"/>
  <c r="AP60" i="259"/>
  <c r="AX60" i="259" s="1"/>
  <c r="AG60" i="259"/>
  <c r="BD36" i="259"/>
  <c r="Q31" i="167" s="1"/>
  <c r="BD44" i="259"/>
  <c r="Q39" i="167" s="1"/>
  <c r="BD52" i="259"/>
  <c r="Q47" i="167" s="1"/>
  <c r="BD81" i="259"/>
  <c r="AQ60" i="259"/>
  <c r="AY60" i="259" s="1"/>
  <c r="AH60" i="259"/>
  <c r="AT79" i="259"/>
  <c r="AY79" i="259"/>
  <c r="BD37" i="259"/>
  <c r="Q32" i="167" s="1"/>
  <c r="BD45" i="259"/>
  <c r="Q40" i="167" s="1"/>
  <c r="BD53" i="259"/>
  <c r="Q48" i="167" s="1"/>
  <c r="BD63" i="259"/>
  <c r="BD82" i="259"/>
  <c r="BD30" i="259"/>
  <c r="Q26" i="167" s="1"/>
  <c r="BD38" i="259"/>
  <c r="Q33" i="167" s="1"/>
  <c r="BD54" i="259"/>
  <c r="Q49" i="167" s="1"/>
  <c r="BD31" i="259"/>
  <c r="Q27" i="167" s="1"/>
  <c r="BD39" i="259"/>
  <c r="Q34" i="167" s="1"/>
  <c r="BD47" i="259"/>
  <c r="Q42" i="167" s="1"/>
  <c r="AP55" i="259"/>
  <c r="AX55" i="259" s="1"/>
  <c r="AG55" i="259"/>
  <c r="BD32" i="259"/>
  <c r="Q28" i="167" s="1"/>
  <c r="BD40" i="259"/>
  <c r="Q35" i="167" s="1"/>
  <c r="BD48" i="259"/>
  <c r="Q43" i="167" s="1"/>
  <c r="Z56" i="259"/>
  <c r="AH55" i="259"/>
  <c r="AH56" i="259" s="1"/>
  <c r="BD22" i="259"/>
  <c r="BD41" i="259"/>
  <c r="Q36" i="167" s="1"/>
  <c r="BD49" i="259"/>
  <c r="Q44" i="167" s="1"/>
  <c r="BD8" i="259"/>
  <c r="BD23" i="259"/>
  <c r="BD42" i="259"/>
  <c r="Q37" i="167" s="1"/>
  <c r="BD50" i="259"/>
  <c r="Q45" i="167" s="1"/>
  <c r="BD71" i="259"/>
  <c r="BD43" i="259"/>
  <c r="Q38" i="167" s="1"/>
  <c r="BD51" i="259"/>
  <c r="Q46" i="167" s="1"/>
  <c r="BD72" i="259"/>
  <c r="BD80" i="259"/>
  <c r="BD46" i="259"/>
  <c r="Q41" i="167" s="1"/>
  <c r="AL41" i="259"/>
  <c r="N36" i="167" s="1"/>
  <c r="AL49" i="259"/>
  <c r="N44" i="167" s="1"/>
  <c r="AZ58" i="259"/>
  <c r="AZ61" i="259" s="1"/>
  <c r="AZ87" i="259" s="1"/>
  <c r="BD44" i="258"/>
  <c r="P39" i="167" s="1"/>
  <c r="I13" i="258"/>
  <c r="BD80" i="258"/>
  <c r="BD40" i="258"/>
  <c r="P35" i="167" s="1"/>
  <c r="BD48" i="258"/>
  <c r="P43" i="167" s="1"/>
  <c r="BD31" i="258"/>
  <c r="P27" i="167" s="1"/>
  <c r="BD42" i="258"/>
  <c r="P37" i="167" s="1"/>
  <c r="AL52" i="258"/>
  <c r="M47" i="167" s="1"/>
  <c r="BD23" i="258"/>
  <c r="AL80" i="258"/>
  <c r="BD36" i="258"/>
  <c r="P31" i="167" s="1"/>
  <c r="BD51" i="258"/>
  <c r="P46" i="167" s="1"/>
  <c r="BD52" i="258"/>
  <c r="P47" i="167" s="1"/>
  <c r="BD8" i="258"/>
  <c r="BD38" i="258"/>
  <c r="P33" i="167" s="1"/>
  <c r="I83" i="258"/>
  <c r="BD9" i="258"/>
  <c r="BD43" i="258"/>
  <c r="P38" i="167" s="1"/>
  <c r="BD49" i="258"/>
  <c r="P44" i="167" s="1"/>
  <c r="BD30" i="258"/>
  <c r="P26" i="167" s="1"/>
  <c r="BD37" i="258"/>
  <c r="P32" i="167" s="1"/>
  <c r="BD50" i="258"/>
  <c r="P45" i="167" s="1"/>
  <c r="BD63" i="258"/>
  <c r="BD72" i="258"/>
  <c r="BD22" i="258"/>
  <c r="AL53" i="258"/>
  <c r="BD39" i="258"/>
  <c r="P34" i="167" s="1"/>
  <c r="BD45" i="258"/>
  <c r="P40" i="167" s="1"/>
  <c r="BD81" i="258"/>
  <c r="BD32" i="258"/>
  <c r="P28" i="167" s="1"/>
  <c r="P41" i="167"/>
  <c r="BD82" i="258"/>
  <c r="BD47" i="258"/>
  <c r="P42" i="167" s="1"/>
  <c r="BD53" i="258"/>
  <c r="AL71" i="258"/>
  <c r="AL40" i="258"/>
  <c r="M35" i="167" s="1"/>
  <c r="BD41" i="258"/>
  <c r="P36" i="167" s="1"/>
  <c r="BD54" i="258"/>
  <c r="P49" i="167" s="1"/>
  <c r="AL23" i="259"/>
  <c r="AL63" i="259"/>
  <c r="AL31" i="259"/>
  <c r="N27" i="167" s="1"/>
  <c r="AL42" i="259"/>
  <c r="N37" i="167" s="1"/>
  <c r="AL50" i="259"/>
  <c r="N45" i="167" s="1"/>
  <c r="U8" i="259"/>
  <c r="U41" i="259"/>
  <c r="K36" i="167" s="1"/>
  <c r="AL81" i="259"/>
  <c r="AE24" i="259"/>
  <c r="AK24" i="259" s="1"/>
  <c r="BB10" i="259"/>
  <c r="AL69" i="259"/>
  <c r="AL36" i="259"/>
  <c r="N31" i="167" s="1"/>
  <c r="AL44" i="259"/>
  <c r="N39" i="167" s="1"/>
  <c r="AL52" i="259"/>
  <c r="N47" i="167" s="1"/>
  <c r="AL37" i="259"/>
  <c r="N32" i="167" s="1"/>
  <c r="AL45" i="259"/>
  <c r="N40" i="167" s="1"/>
  <c r="AL53" i="259"/>
  <c r="N48" i="167" s="1"/>
  <c r="AL80" i="259"/>
  <c r="AL32" i="259"/>
  <c r="N28" i="167" s="1"/>
  <c r="AL43" i="259"/>
  <c r="N38" i="167" s="1"/>
  <c r="AL51" i="259"/>
  <c r="N46" i="167" s="1"/>
  <c r="BB21" i="259"/>
  <c r="BD21" i="259" s="1"/>
  <c r="AL72" i="259"/>
  <c r="AL39" i="259"/>
  <c r="N34" i="167" s="1"/>
  <c r="AL47" i="259"/>
  <c r="N42" i="167" s="1"/>
  <c r="AL82" i="259"/>
  <c r="AR58" i="259"/>
  <c r="U32" i="259"/>
  <c r="K28" i="167" s="1"/>
  <c r="U36" i="259"/>
  <c r="K31" i="167" s="1"/>
  <c r="U44" i="259"/>
  <c r="K39" i="167" s="1"/>
  <c r="U60" i="259"/>
  <c r="K53" i="167" s="1"/>
  <c r="U81" i="259"/>
  <c r="U40" i="259"/>
  <c r="K35" i="167" s="1"/>
  <c r="U48" i="259"/>
  <c r="K43" i="167" s="1"/>
  <c r="U82" i="259"/>
  <c r="AK10" i="259"/>
  <c r="U49" i="259"/>
  <c r="K44" i="167" s="1"/>
  <c r="AK21" i="259"/>
  <c r="AL21" i="259" s="1"/>
  <c r="U42" i="259"/>
  <c r="K37" i="167" s="1"/>
  <c r="U50" i="259"/>
  <c r="K45" i="167" s="1"/>
  <c r="AI58" i="259"/>
  <c r="AI61" i="259" s="1"/>
  <c r="AI87" i="259" s="1"/>
  <c r="U29" i="259"/>
  <c r="K25" i="167" s="1"/>
  <c r="U43" i="259"/>
  <c r="K38" i="167" s="1"/>
  <c r="U51" i="259"/>
  <c r="K46" i="167" s="1"/>
  <c r="U21" i="259"/>
  <c r="U22" i="259"/>
  <c r="U31" i="259"/>
  <c r="K27" i="167" s="1"/>
  <c r="U37" i="259"/>
  <c r="K32" i="167" s="1"/>
  <c r="U45" i="259"/>
  <c r="K40" i="167" s="1"/>
  <c r="U53" i="259"/>
  <c r="K48" i="167" s="1"/>
  <c r="U30" i="259"/>
  <c r="K26" i="167" s="1"/>
  <c r="U52" i="259"/>
  <c r="K47" i="167" s="1"/>
  <c r="U72" i="259"/>
  <c r="U23" i="259"/>
  <c r="U38" i="259"/>
  <c r="K33" i="167" s="1"/>
  <c r="U46" i="259"/>
  <c r="K41" i="167" s="1"/>
  <c r="U54" i="259"/>
  <c r="K49" i="167" s="1"/>
  <c r="U63" i="259"/>
  <c r="U80" i="259"/>
  <c r="AF58" i="259"/>
  <c r="AF61" i="259" s="1"/>
  <c r="AF87" i="259" s="1"/>
  <c r="N10" i="243" s="1"/>
  <c r="U71" i="259"/>
  <c r="U39" i="259"/>
  <c r="K34" i="167" s="1"/>
  <c r="U47" i="259"/>
  <c r="K42" i="167" s="1"/>
  <c r="U55" i="259"/>
  <c r="K50" i="167" s="1"/>
  <c r="U69" i="259"/>
  <c r="G58" i="259"/>
  <c r="G61" i="259" s="1"/>
  <c r="AN87" i="259"/>
  <c r="P58" i="259"/>
  <c r="P61" i="259" s="1"/>
  <c r="AC29" i="259"/>
  <c r="I58" i="259"/>
  <c r="I61" i="259" s="1"/>
  <c r="J58" i="259"/>
  <c r="AC60" i="259"/>
  <c r="Q58" i="259"/>
  <c r="Q61" i="259" s="1"/>
  <c r="T33" i="259"/>
  <c r="R58" i="259"/>
  <c r="R61" i="259" s="1"/>
  <c r="R87" i="259" s="1"/>
  <c r="O58" i="259"/>
  <c r="O61" i="259" s="1"/>
  <c r="O87" i="259" s="1"/>
  <c r="H10" i="243" s="1"/>
  <c r="AO58" i="259"/>
  <c r="AO61" i="259" s="1"/>
  <c r="T56" i="259"/>
  <c r="AQ83" i="259"/>
  <c r="N24" i="259"/>
  <c r="X58" i="259"/>
  <c r="X61" i="259" s="1"/>
  <c r="AA58" i="259"/>
  <c r="H58" i="259"/>
  <c r="H61" i="259" s="1"/>
  <c r="T10" i="259"/>
  <c r="F24" i="259"/>
  <c r="F7" i="259" s="1"/>
  <c r="L7" i="259" s="1"/>
  <c r="AC55" i="259"/>
  <c r="W24" i="259"/>
  <c r="AC24" i="259"/>
  <c r="W9" i="259"/>
  <c r="L9" i="259"/>
  <c r="U9" i="259" s="1"/>
  <c r="AT24" i="259"/>
  <c r="AP29" i="259"/>
  <c r="AX29" i="259" s="1"/>
  <c r="Y33" i="259"/>
  <c r="AN24" i="259"/>
  <c r="AN7" i="259" s="1"/>
  <c r="AQ55" i="259"/>
  <c r="AY55" i="259" s="1"/>
  <c r="Y56" i="259"/>
  <c r="AQ29" i="259"/>
  <c r="AL36" i="258"/>
  <c r="M31" i="167" s="1"/>
  <c r="AL44" i="258"/>
  <c r="M39" i="167" s="1"/>
  <c r="AL54" i="258"/>
  <c r="M49" i="167" s="1"/>
  <c r="AL31" i="258"/>
  <c r="M27" i="167" s="1"/>
  <c r="AL47" i="258"/>
  <c r="M42" i="167" s="1"/>
  <c r="AL48" i="258"/>
  <c r="M43" i="167" s="1"/>
  <c r="AL41" i="258"/>
  <c r="M36" i="167" s="1"/>
  <c r="AW87" i="258"/>
  <c r="T10" i="200" s="1"/>
  <c r="AL32" i="258"/>
  <c r="M28" i="167" s="1"/>
  <c r="AL46" i="258"/>
  <c r="M41" i="167" s="1"/>
  <c r="AL82" i="258"/>
  <c r="AI87" i="258"/>
  <c r="AL8" i="258"/>
  <c r="AL42" i="258"/>
  <c r="M37" i="167" s="1"/>
  <c r="AL43" i="258"/>
  <c r="M38" i="167" s="1"/>
  <c r="AL49" i="258"/>
  <c r="M44" i="167" s="1"/>
  <c r="AK21" i="258"/>
  <c r="AL30" i="258"/>
  <c r="M26" i="167" s="1"/>
  <c r="AL37" i="258"/>
  <c r="M32" i="167" s="1"/>
  <c r="AL50" i="258"/>
  <c r="M45" i="167" s="1"/>
  <c r="AL63" i="258"/>
  <c r="AL72" i="258"/>
  <c r="AL22" i="258"/>
  <c r="AL38" i="258"/>
  <c r="M33" i="167" s="1"/>
  <c r="AL51" i="258"/>
  <c r="M46" i="167" s="1"/>
  <c r="AL39" i="258"/>
  <c r="M34" i="167" s="1"/>
  <c r="AL45" i="258"/>
  <c r="M40" i="167" s="1"/>
  <c r="AL81" i="258"/>
  <c r="Y29" i="258"/>
  <c r="Y33" i="258" s="1"/>
  <c r="AF87" i="258"/>
  <c r="N10" i="200" s="1"/>
  <c r="R73" i="258"/>
  <c r="AC9" i="258"/>
  <c r="AL9" i="258" s="1"/>
  <c r="F14" i="258"/>
  <c r="W14" i="258" s="1"/>
  <c r="AN14" i="258" s="1"/>
  <c r="AT14" i="258" s="1"/>
  <c r="BD14" i="258" s="1"/>
  <c r="F24" i="258"/>
  <c r="F58" i="258" s="1"/>
  <c r="L55" i="258"/>
  <c r="L56" i="258" s="1"/>
  <c r="Y55" i="258"/>
  <c r="Y56" i="258" s="1"/>
  <c r="A7" i="258"/>
  <c r="A8" i="258" s="1"/>
  <c r="AP60" i="258"/>
  <c r="AC60" i="258"/>
  <c r="AT21" i="258"/>
  <c r="P19" i="167" s="1"/>
  <c r="Q19" i="167" s="1"/>
  <c r="Z55" i="258"/>
  <c r="AT79" i="258"/>
  <c r="L79" i="258"/>
  <c r="U79" i="258" s="1"/>
  <c r="L9" i="258"/>
  <c r="U9" i="258" s="1"/>
  <c r="Z83" i="258"/>
  <c r="Z29" i="258"/>
  <c r="H24" i="244"/>
  <c r="G24" i="244"/>
  <c r="E24" i="244"/>
  <c r="T62" i="244"/>
  <c r="D24" i="244"/>
  <c r="J24" i="244"/>
  <c r="H14" i="200" l="1"/>
  <c r="N86" i="258"/>
  <c r="R87" i="258"/>
  <c r="H13" i="200" s="1"/>
  <c r="R86" i="258"/>
  <c r="P48" i="167"/>
  <c r="T54" i="291"/>
  <c r="T57" i="291" s="1"/>
  <c r="T59" i="291" s="1"/>
  <c r="T62" i="291" s="1"/>
  <c r="M48" i="167"/>
  <c r="M54" i="291"/>
  <c r="T4" i="243"/>
  <c r="T4" i="200"/>
  <c r="AC24" i="258"/>
  <c r="L24" i="258"/>
  <c r="L58" i="258" s="1"/>
  <c r="L61" i="258" s="1"/>
  <c r="J47" i="167"/>
  <c r="AV58" i="259"/>
  <c r="T14" i="243" s="1"/>
  <c r="L58" i="259"/>
  <c r="L61" i="259" s="1"/>
  <c r="N13" i="200"/>
  <c r="N13" i="243"/>
  <c r="T13" i="243"/>
  <c r="H13" i="243"/>
  <c r="T13" i="200"/>
  <c r="AH55" i="258"/>
  <c r="AH56" i="258" s="1"/>
  <c r="Z56" i="258"/>
  <c r="AL21" i="258"/>
  <c r="AL24" i="258" s="1"/>
  <c r="AK24" i="258"/>
  <c r="T29" i="258"/>
  <c r="T33" i="258" s="1"/>
  <c r="U21" i="258"/>
  <c r="U24" i="258" s="1"/>
  <c r="T24" i="258"/>
  <c r="BD21" i="258"/>
  <c r="AT24" i="258"/>
  <c r="F61" i="258"/>
  <c r="F87" i="258" s="1"/>
  <c r="AH29" i="258"/>
  <c r="AH33" i="258" s="1"/>
  <c r="Z33" i="258"/>
  <c r="Y58" i="258"/>
  <c r="Y61" i="258" s="1"/>
  <c r="T55" i="258"/>
  <c r="T56" i="258" s="1"/>
  <c r="P56" i="258"/>
  <c r="Q33" i="258"/>
  <c r="Q58" i="258" s="1"/>
  <c r="AK60" i="258"/>
  <c r="AL60" i="258" s="1"/>
  <c r="M53" i="167" s="1"/>
  <c r="AT60" i="259"/>
  <c r="Z58" i="259"/>
  <c r="Z61" i="259" s="1"/>
  <c r="BD24" i="259"/>
  <c r="AY83" i="258"/>
  <c r="BB79" i="258"/>
  <c r="BD79" i="258" s="1"/>
  <c r="F12" i="200"/>
  <c r="AP55" i="258"/>
  <c r="AP56" i="258" s="1"/>
  <c r="AG55" i="258"/>
  <c r="AG29" i="258"/>
  <c r="AT60" i="258"/>
  <c r="AX60" i="258"/>
  <c r="AK79" i="258"/>
  <c r="AL79" i="258" s="1"/>
  <c r="AH83" i="258"/>
  <c r="AQ33" i="259"/>
  <c r="AY29" i="259"/>
  <c r="AY33" i="259" s="1"/>
  <c r="AG56" i="259"/>
  <c r="AK55" i="259"/>
  <c r="AL55" i="259" s="1"/>
  <c r="N50" i="167" s="1"/>
  <c r="AY83" i="259"/>
  <c r="BB79" i="259"/>
  <c r="BD79" i="259" s="1"/>
  <c r="AX33" i="259"/>
  <c r="AP56" i="259"/>
  <c r="AK60" i="259"/>
  <c r="AL60" i="259" s="1"/>
  <c r="N53" i="167" s="1"/>
  <c r="BB60" i="259"/>
  <c r="AH58" i="259"/>
  <c r="AH61" i="259" s="1"/>
  <c r="AQ56" i="259"/>
  <c r="AY56" i="259"/>
  <c r="AE58" i="259"/>
  <c r="AK33" i="259"/>
  <c r="AK29" i="259"/>
  <c r="AL29" i="259" s="1"/>
  <c r="N25" i="167" s="1"/>
  <c r="I16" i="258"/>
  <c r="AC14" i="258"/>
  <c r="AL14" i="258" s="1"/>
  <c r="Q83" i="258"/>
  <c r="AA61" i="259"/>
  <c r="AL24" i="259"/>
  <c r="AR61" i="259"/>
  <c r="AC33" i="259"/>
  <c r="U56" i="259"/>
  <c r="AC56" i="259"/>
  <c r="J61" i="259"/>
  <c r="U33" i="259"/>
  <c r="N58" i="259"/>
  <c r="T24" i="259"/>
  <c r="U24" i="259" s="1"/>
  <c r="F58" i="259"/>
  <c r="F61" i="259" s="1"/>
  <c r="F87" i="259" s="1"/>
  <c r="Y58" i="259"/>
  <c r="Y61" i="259" s="1"/>
  <c r="W58" i="259"/>
  <c r="W61" i="259" s="1"/>
  <c r="W87" i="259" s="1"/>
  <c r="W7" i="259"/>
  <c r="AT55" i="259"/>
  <c r="AP33" i="259"/>
  <c r="AT29" i="259"/>
  <c r="AT7" i="259"/>
  <c r="BD7" i="259" s="1"/>
  <c r="AN9" i="259"/>
  <c r="AT9" i="259" s="1"/>
  <c r="BD9" i="259" s="1"/>
  <c r="AC9" i="259"/>
  <c r="AL9" i="259" s="1"/>
  <c r="W14" i="259"/>
  <c r="L14" i="259"/>
  <c r="U14" i="259" s="1"/>
  <c r="AP29" i="258"/>
  <c r="AP33" i="258" s="1"/>
  <c r="L14" i="258"/>
  <c r="U14" i="258" s="1"/>
  <c r="W87" i="258"/>
  <c r="F7" i="258"/>
  <c r="AC55" i="258"/>
  <c r="AC56" i="258" s="1"/>
  <c r="H10" i="200"/>
  <c r="W7" i="258"/>
  <c r="AN87" i="258"/>
  <c r="AN7" i="258"/>
  <c r="AN10" i="258" s="1"/>
  <c r="AQ29" i="258"/>
  <c r="AQ33" i="258" s="1"/>
  <c r="AC29" i="258"/>
  <c r="AC33" i="258" s="1"/>
  <c r="AQ55" i="258"/>
  <c r="A9" i="258"/>
  <c r="A10" i="258" s="1"/>
  <c r="A12" i="258" s="1"/>
  <c r="I76" i="227"/>
  <c r="I62" i="227"/>
  <c r="I56" i="227"/>
  <c r="I51" i="227"/>
  <c r="I44" i="227"/>
  <c r="I38" i="227"/>
  <c r="I5" i="227"/>
  <c r="U51" i="227"/>
  <c r="T51" i="227"/>
  <c r="O51" i="227"/>
  <c r="N51" i="227"/>
  <c r="H51" i="227"/>
  <c r="U52" i="210"/>
  <c r="T52" i="210"/>
  <c r="O52" i="210"/>
  <c r="N52" i="210"/>
  <c r="I52" i="210"/>
  <c r="H52" i="210"/>
  <c r="H77" i="210"/>
  <c r="A35" i="227"/>
  <c r="A36" i="227" s="1"/>
  <c r="A38" i="227" s="1"/>
  <c r="A39" i="227" s="1"/>
  <c r="A40" i="227" s="1"/>
  <c r="A41" i="227" s="1"/>
  <c r="A42" i="227" s="1"/>
  <c r="A44" i="227" s="1"/>
  <c r="A45" i="227" s="1"/>
  <c r="A46" i="227" s="1"/>
  <c r="A47" i="227" s="1"/>
  <c r="A48" i="227" s="1"/>
  <c r="A49" i="227" s="1"/>
  <c r="A52" i="227" s="1"/>
  <c r="A53" i="227" s="1"/>
  <c r="A54" i="227" s="1"/>
  <c r="A57" i="227" s="1"/>
  <c r="A58" i="227" s="1"/>
  <c r="A59" i="227" s="1"/>
  <c r="A60" i="227" s="1"/>
  <c r="A63" i="227" s="1"/>
  <c r="A64" i="227" s="1"/>
  <c r="A65" i="227" s="1"/>
  <c r="A66" i="227" s="1"/>
  <c r="A67" i="227" s="1"/>
  <c r="A68" i="227" s="1"/>
  <c r="A69" i="227" s="1"/>
  <c r="A70" i="227" s="1"/>
  <c r="A71" i="227" s="1"/>
  <c r="A72" i="227" s="1"/>
  <c r="A73" i="227" s="1"/>
  <c r="A74" i="227" s="1"/>
  <c r="A77" i="227" s="1"/>
  <c r="D11" i="196"/>
  <c r="D10" i="196"/>
  <c r="D9" i="196"/>
  <c r="D8" i="196"/>
  <c r="D7" i="196"/>
  <c r="D10" i="181"/>
  <c r="D9" i="181"/>
  <c r="D8" i="181"/>
  <c r="D7" i="181"/>
  <c r="A36" i="210"/>
  <c r="A37" i="210" s="1"/>
  <c r="A39" i="210" s="1"/>
  <c r="A40" i="210" s="1"/>
  <c r="A41" i="210" s="1"/>
  <c r="A42" i="210" s="1"/>
  <c r="A43" i="210" s="1"/>
  <c r="A45" i="210" s="1"/>
  <c r="A46" i="210" s="1"/>
  <c r="A47" i="210" s="1"/>
  <c r="A48" i="210" s="1"/>
  <c r="A49" i="210" s="1"/>
  <c r="A50" i="210" s="1"/>
  <c r="A53" i="210" s="1"/>
  <c r="A54" i="210" s="1"/>
  <c r="A55" i="210" s="1"/>
  <c r="A58" i="210" s="1"/>
  <c r="A59" i="210" s="1"/>
  <c r="A60" i="210" s="1"/>
  <c r="A61" i="210" s="1"/>
  <c r="A64" i="210" s="1"/>
  <c r="A65" i="210" s="1"/>
  <c r="A66" i="210" s="1"/>
  <c r="A67" i="210" s="1"/>
  <c r="A68" i="210" s="1"/>
  <c r="A69" i="210" s="1"/>
  <c r="A70" i="210" s="1"/>
  <c r="A71" i="210" s="1"/>
  <c r="A72" i="210" s="1"/>
  <c r="A73" i="210" s="1"/>
  <c r="A74" i="210" s="1"/>
  <c r="A75" i="210" s="1"/>
  <c r="A78" i="210" s="1"/>
  <c r="U57" i="210"/>
  <c r="T57" i="210"/>
  <c r="O57" i="210"/>
  <c r="N57" i="210"/>
  <c r="I57" i="210"/>
  <c r="H57" i="210"/>
  <c r="M57" i="291" l="1"/>
  <c r="S54" i="291"/>
  <c r="Q61" i="258"/>
  <c r="Q86" i="258" s="1"/>
  <c r="H12" i="200" s="1"/>
  <c r="P58" i="258"/>
  <c r="P61" i="258" s="1"/>
  <c r="AV61" i="259"/>
  <c r="N4" i="243"/>
  <c r="N4" i="200"/>
  <c r="Z58" i="258"/>
  <c r="Z61" i="258" s="1"/>
  <c r="Z86" i="258" s="1"/>
  <c r="AQ58" i="259"/>
  <c r="AQ61" i="259" s="1"/>
  <c r="AQ87" i="259" s="1"/>
  <c r="R12" i="243" s="1"/>
  <c r="AH58" i="258"/>
  <c r="AH61" i="258" s="1"/>
  <c r="BB29" i="259"/>
  <c r="BD29" i="259" s="1"/>
  <c r="Q25" i="167" s="1"/>
  <c r="AC58" i="258"/>
  <c r="AC61" i="258" s="1"/>
  <c r="U29" i="258"/>
  <c r="F10" i="258"/>
  <c r="L7" i="258"/>
  <c r="AY55" i="258"/>
  <c r="AY56" i="258" s="1"/>
  <c r="AQ56" i="258"/>
  <c r="AQ58" i="258" s="1"/>
  <c r="AQ61" i="258" s="1"/>
  <c r="AQ86" i="258" s="1"/>
  <c r="AP58" i="258"/>
  <c r="AP61" i="258" s="1"/>
  <c r="AG33" i="258"/>
  <c r="U55" i="258"/>
  <c r="T58" i="258"/>
  <c r="T61" i="258" s="1"/>
  <c r="AG56" i="258"/>
  <c r="BD60" i="259"/>
  <c r="Q53" i="167" s="1"/>
  <c r="AC7" i="258"/>
  <c r="W10" i="258"/>
  <c r="BB60" i="258"/>
  <c r="BD60" i="258" s="1"/>
  <c r="P53" i="167" s="1"/>
  <c r="AP58" i="259"/>
  <c r="AP61" i="259" s="1"/>
  <c r="AY29" i="258"/>
  <c r="AY33" i="258" s="1"/>
  <c r="AK55" i="258"/>
  <c r="AX55" i="258"/>
  <c r="AX29" i="258"/>
  <c r="AK29" i="258"/>
  <c r="AL33" i="259"/>
  <c r="AE61" i="259"/>
  <c r="AX56" i="259"/>
  <c r="BB56" i="259" s="1"/>
  <c r="BB55" i="259"/>
  <c r="BD55" i="259" s="1"/>
  <c r="Q50" i="167" s="1"/>
  <c r="AG58" i="259"/>
  <c r="AG61" i="259" s="1"/>
  <c r="AK56" i="259"/>
  <c r="AL56" i="259" s="1"/>
  <c r="AY58" i="259"/>
  <c r="AY61" i="259" s="1"/>
  <c r="AY87" i="259" s="1"/>
  <c r="T12" i="243" s="1"/>
  <c r="BB33" i="259"/>
  <c r="BD24" i="258"/>
  <c r="AC58" i="259"/>
  <c r="AC61" i="259" s="1"/>
  <c r="AN10" i="259"/>
  <c r="F10" i="259"/>
  <c r="U7" i="259"/>
  <c r="T58" i="259"/>
  <c r="U58" i="259" s="1"/>
  <c r="N61" i="259"/>
  <c r="H14" i="243" s="1"/>
  <c r="W10" i="259"/>
  <c r="AC7" i="259"/>
  <c r="AL7" i="259" s="1"/>
  <c r="AN14" i="259"/>
  <c r="AT14" i="259" s="1"/>
  <c r="BD14" i="259" s="1"/>
  <c r="AC14" i="259"/>
  <c r="AL14" i="259" s="1"/>
  <c r="AT56" i="259"/>
  <c r="AT10" i="259"/>
  <c r="BD10" i="259" s="1"/>
  <c r="AT33" i="259"/>
  <c r="A13" i="258"/>
  <c r="A14" i="258" s="1"/>
  <c r="A16" i="258" s="1"/>
  <c r="A18" i="258" s="1"/>
  <c r="Z87" i="258"/>
  <c r="L12" i="200" s="1"/>
  <c r="AT29" i="258"/>
  <c r="AT33" i="258" s="1"/>
  <c r="AT55" i="258"/>
  <c r="AT56" i="258" s="1"/>
  <c r="AT7" i="258"/>
  <c r="AT10" i="258" s="1"/>
  <c r="A80" i="210"/>
  <c r="A82" i="210" s="1"/>
  <c r="A84" i="210" s="1"/>
  <c r="A86" i="210" s="1"/>
  <c r="A88" i="210" s="1"/>
  <c r="A90" i="210" s="1"/>
  <c r="A91" i="210" s="1"/>
  <c r="A93" i="210" s="1"/>
  <c r="A79" i="210"/>
  <c r="A81" i="210" s="1"/>
  <c r="A83" i="210" s="1"/>
  <c r="A85" i="210" s="1"/>
  <c r="A87" i="210" s="1"/>
  <c r="A78" i="227"/>
  <c r="A80" i="227" s="1"/>
  <c r="A82" i="227" s="1"/>
  <c r="A84" i="227" s="1"/>
  <c r="A86" i="227" s="1"/>
  <c r="A79" i="227"/>
  <c r="A81" i="227" s="1"/>
  <c r="A83" i="227" s="1"/>
  <c r="A85" i="227" s="1"/>
  <c r="A87" i="227" s="1"/>
  <c r="A89" i="227" s="1"/>
  <c r="A90" i="227" s="1"/>
  <c r="A92" i="227" s="1"/>
  <c r="D11" i="230"/>
  <c r="D10" i="230"/>
  <c r="D9" i="230"/>
  <c r="D8" i="230"/>
  <c r="D7" i="230"/>
  <c r="D9" i="229"/>
  <c r="D8" i="229"/>
  <c r="D7" i="229"/>
  <c r="D6" i="229"/>
  <c r="U56" i="227"/>
  <c r="T56" i="227"/>
  <c r="O56" i="227"/>
  <c r="N56" i="227"/>
  <c r="H56" i="227"/>
  <c r="S57" i="291" l="1"/>
  <c r="M59" i="291"/>
  <c r="Q87" i="258"/>
  <c r="U33" i="258"/>
  <c r="J25" i="167"/>
  <c r="U56" i="258"/>
  <c r="J50" i="167"/>
  <c r="L76" i="259"/>
  <c r="U76" i="259" s="1"/>
  <c r="J83" i="259"/>
  <c r="J86" i="259" s="1"/>
  <c r="F13" i="243" s="1"/>
  <c r="AT58" i="258"/>
  <c r="AT61" i="258" s="1"/>
  <c r="AY58" i="258"/>
  <c r="AY61" i="258" s="1"/>
  <c r="L10" i="258"/>
  <c r="U7" i="258"/>
  <c r="U10" i="258" s="1"/>
  <c r="AL55" i="258"/>
  <c r="AK56" i="258"/>
  <c r="AL29" i="258"/>
  <c r="AK33" i="258"/>
  <c r="AG58" i="258"/>
  <c r="AG61" i="258" s="1"/>
  <c r="AX33" i="258"/>
  <c r="AX56" i="258"/>
  <c r="BD7" i="258"/>
  <c r="BD10" i="258" s="1"/>
  <c r="AL7" i="258"/>
  <c r="AL10" i="258" s="1"/>
  <c r="AC10" i="258"/>
  <c r="BD56" i="259"/>
  <c r="AX58" i="259"/>
  <c r="AX61" i="259" s="1"/>
  <c r="BB61" i="259" s="1"/>
  <c r="BB29" i="258"/>
  <c r="BB55" i="258"/>
  <c r="BD33" i="259"/>
  <c r="AK61" i="259"/>
  <c r="AL61" i="259" s="1"/>
  <c r="AK58" i="259"/>
  <c r="AL58" i="259" s="1"/>
  <c r="L10" i="259"/>
  <c r="T61" i="259"/>
  <c r="U61" i="259" s="1"/>
  <c r="AC10" i="259"/>
  <c r="AL10" i="259" s="1"/>
  <c r="AT58" i="259"/>
  <c r="AQ87" i="258"/>
  <c r="R12" i="200" s="1"/>
  <c r="A20" i="258"/>
  <c r="C73" i="184"/>
  <c r="M62" i="291" l="1"/>
  <c r="S59" i="291"/>
  <c r="U10" i="259"/>
  <c r="U58" i="258"/>
  <c r="U61" i="258" s="1"/>
  <c r="AL33" i="258"/>
  <c r="M25" i="167"/>
  <c r="AL56" i="258"/>
  <c r="M50" i="167"/>
  <c r="J73" i="259"/>
  <c r="J87" i="259" s="1"/>
  <c r="L65" i="259"/>
  <c r="AX58" i="258"/>
  <c r="AX61" i="258" s="1"/>
  <c r="AK58" i="258"/>
  <c r="AK61" i="258" s="1"/>
  <c r="BD29" i="258"/>
  <c r="BB33" i="258"/>
  <c r="BD55" i="258"/>
  <c r="BB56" i="258"/>
  <c r="BB58" i="259"/>
  <c r="BD58" i="259" s="1"/>
  <c r="AH87" i="258"/>
  <c r="N12" i="200" s="1"/>
  <c r="AT61" i="259"/>
  <c r="A21" i="258"/>
  <c r="S62" i="291" l="1"/>
  <c r="AL58" i="258"/>
  <c r="AL61" i="258" s="1"/>
  <c r="BD56" i="258"/>
  <c r="P50" i="167"/>
  <c r="BD33" i="258"/>
  <c r="P25" i="167"/>
  <c r="U65" i="259"/>
  <c r="L73" i="259"/>
  <c r="BB58" i="258"/>
  <c r="BB61" i="258" s="1"/>
  <c r="BD61" i="259"/>
  <c r="A22" i="258"/>
  <c r="G51" i="167"/>
  <c r="F29" i="167"/>
  <c r="BD58" i="258" l="1"/>
  <c r="BD61" i="258" s="1"/>
  <c r="AY87" i="258"/>
  <c r="T12" i="200" s="1"/>
  <c r="A23" i="258"/>
  <c r="U18" i="210"/>
  <c r="T18" i="210"/>
  <c r="O18" i="210"/>
  <c r="N18" i="210"/>
  <c r="I18" i="210"/>
  <c r="H18" i="210"/>
  <c r="T36" i="210"/>
  <c r="N36" i="210"/>
  <c r="I36" i="210"/>
  <c r="H36" i="210"/>
  <c r="L36" i="210"/>
  <c r="O37" i="210"/>
  <c r="T35" i="227"/>
  <c r="N35" i="227"/>
  <c r="H35" i="227"/>
  <c r="R10" i="227"/>
  <c r="R11" i="227"/>
  <c r="R12" i="227"/>
  <c r="R13" i="227"/>
  <c r="R14" i="227"/>
  <c r="R15" i="227"/>
  <c r="X90" i="227"/>
  <c r="X87" i="227"/>
  <c r="X86" i="227"/>
  <c r="X85" i="227"/>
  <c r="X84" i="227"/>
  <c r="X83" i="227"/>
  <c r="X82" i="227"/>
  <c r="X81" i="227"/>
  <c r="X80" i="227"/>
  <c r="X79" i="227"/>
  <c r="X78" i="227"/>
  <c r="X77" i="227"/>
  <c r="X74" i="227"/>
  <c r="X73" i="227"/>
  <c r="X72" i="227"/>
  <c r="X71" i="227"/>
  <c r="X70" i="227"/>
  <c r="X69" i="227"/>
  <c r="X68" i="227"/>
  <c r="X67" i="227"/>
  <c r="X66" i="227"/>
  <c r="X65" i="227"/>
  <c r="X64" i="227"/>
  <c r="X63" i="227"/>
  <c r="X59" i="227"/>
  <c r="X58" i="227"/>
  <c r="X57" i="227"/>
  <c r="X60" i="227"/>
  <c r="X54" i="227"/>
  <c r="X53" i="227"/>
  <c r="X52" i="227"/>
  <c r="X49" i="227"/>
  <c r="X48" i="227"/>
  <c r="X47" i="227"/>
  <c r="X46" i="227"/>
  <c r="X45" i="227"/>
  <c r="X42" i="227"/>
  <c r="X41" i="227"/>
  <c r="X40" i="227"/>
  <c r="X39" i="227"/>
  <c r="X15" i="227"/>
  <c r="X14" i="227"/>
  <c r="X13" i="227"/>
  <c r="X12" i="227"/>
  <c r="X11" i="227"/>
  <c r="X10" i="227"/>
  <c r="X9" i="227"/>
  <c r="X8" i="227"/>
  <c r="X7" i="227"/>
  <c r="X6" i="227"/>
  <c r="R90" i="227"/>
  <c r="R87" i="227"/>
  <c r="R86" i="227"/>
  <c r="R85" i="227"/>
  <c r="R84" i="227"/>
  <c r="R83" i="227"/>
  <c r="R82" i="227"/>
  <c r="R81" i="227"/>
  <c r="R80" i="227"/>
  <c r="R79" i="227"/>
  <c r="R78" i="227"/>
  <c r="R77" i="227"/>
  <c r="R74" i="227"/>
  <c r="R73" i="227"/>
  <c r="R72" i="227"/>
  <c r="R71" i="227"/>
  <c r="R70" i="227"/>
  <c r="R69" i="227"/>
  <c r="R68" i="227"/>
  <c r="R67" i="227"/>
  <c r="R66" i="227"/>
  <c r="R65" i="227"/>
  <c r="R64" i="227"/>
  <c r="R63" i="227"/>
  <c r="R59" i="227"/>
  <c r="R58" i="227"/>
  <c r="R57" i="227"/>
  <c r="R60" i="227"/>
  <c r="R54" i="227"/>
  <c r="R53" i="227"/>
  <c r="R52" i="227"/>
  <c r="R49" i="227"/>
  <c r="R48" i="227"/>
  <c r="R47" i="227"/>
  <c r="R46" i="227"/>
  <c r="R45" i="227"/>
  <c r="R42" i="227"/>
  <c r="R41" i="227"/>
  <c r="R40" i="227"/>
  <c r="R39" i="227"/>
  <c r="R9" i="227"/>
  <c r="R8" i="227"/>
  <c r="R7" i="227"/>
  <c r="R6" i="227"/>
  <c r="U76" i="227"/>
  <c r="T76" i="227"/>
  <c r="O76" i="227"/>
  <c r="N76" i="227"/>
  <c r="U89" i="227"/>
  <c r="T89" i="227"/>
  <c r="O89" i="227"/>
  <c r="N89" i="227"/>
  <c r="I89" i="227"/>
  <c r="H89" i="227"/>
  <c r="U77" i="210"/>
  <c r="T77" i="210"/>
  <c r="O77" i="210"/>
  <c r="N77" i="210"/>
  <c r="I77" i="210"/>
  <c r="N90" i="210"/>
  <c r="U90" i="210"/>
  <c r="T90" i="210"/>
  <c r="O90" i="210"/>
  <c r="I90" i="210"/>
  <c r="H90" i="210"/>
  <c r="L51" i="227" l="1"/>
  <c r="I79" i="259"/>
  <c r="R51" i="227"/>
  <c r="Z79" i="259"/>
  <c r="O36" i="210"/>
  <c r="Y78" i="258" s="1"/>
  <c r="Q37" i="210"/>
  <c r="H78" i="258"/>
  <c r="P78" i="258" s="1"/>
  <c r="A24" i="258"/>
  <c r="X51" i="227"/>
  <c r="X89" i="227"/>
  <c r="X56" i="227"/>
  <c r="L56" i="227"/>
  <c r="U37" i="210"/>
  <c r="W37" i="210" s="1"/>
  <c r="X76" i="227"/>
  <c r="R56" i="227"/>
  <c r="L89" i="227"/>
  <c r="R76" i="227"/>
  <c r="R89" i="227"/>
  <c r="Z83" i="259" l="1"/>
  <c r="Z87" i="259" s="1"/>
  <c r="L12" i="243" s="1"/>
  <c r="AH79" i="259"/>
  <c r="AC79" i="259"/>
  <c r="L79" i="259"/>
  <c r="I83" i="259"/>
  <c r="Q79" i="259"/>
  <c r="W36" i="210"/>
  <c r="X37" i="210"/>
  <c r="X36" i="210" s="1"/>
  <c r="Q36" i="210"/>
  <c r="R37" i="210"/>
  <c r="R36" i="210" s="1"/>
  <c r="AO83" i="258"/>
  <c r="AT77" i="258"/>
  <c r="BD77" i="258" s="1"/>
  <c r="Y83" i="258"/>
  <c r="AC78" i="258"/>
  <c r="AG78" i="258"/>
  <c r="H83" i="258"/>
  <c r="F11" i="200" s="1"/>
  <c r="L78" i="258"/>
  <c r="X83" i="258"/>
  <c r="AC77" i="258"/>
  <c r="AL77" i="258" s="1"/>
  <c r="G83" i="258"/>
  <c r="L77" i="258"/>
  <c r="U77" i="258" s="1"/>
  <c r="A26" i="258"/>
  <c r="U36" i="210"/>
  <c r="X90" i="210"/>
  <c r="R90" i="210"/>
  <c r="R78" i="210"/>
  <c r="L52" i="210"/>
  <c r="L90" i="210"/>
  <c r="U6" i="210"/>
  <c r="T6" i="210"/>
  <c r="O6" i="210"/>
  <c r="N6" i="210"/>
  <c r="I6" i="210"/>
  <c r="H6" i="210"/>
  <c r="B15" i="236"/>
  <c r="C15" i="236"/>
  <c r="D15" i="236"/>
  <c r="B6" i="236"/>
  <c r="C6" i="236"/>
  <c r="D6" i="236"/>
  <c r="E6" i="236"/>
  <c r="F6" i="236"/>
  <c r="G6" i="236"/>
  <c r="H6" i="236"/>
  <c r="I6" i="236"/>
  <c r="J6" i="236"/>
  <c r="K6" i="236"/>
  <c r="L6" i="236"/>
  <c r="F10" i="200" l="1"/>
  <c r="J10" i="200" s="1"/>
  <c r="Y87" i="258"/>
  <c r="L11" i="200" s="1"/>
  <c r="Y86" i="258"/>
  <c r="AO87" i="258"/>
  <c r="AO86" i="258"/>
  <c r="R10" i="200" s="1"/>
  <c r="X87" i="258"/>
  <c r="X86" i="258"/>
  <c r="L10" i="200" s="1"/>
  <c r="T79" i="259"/>
  <c r="U79" i="259" s="1"/>
  <c r="Q83" i="259"/>
  <c r="Q87" i="259" s="1"/>
  <c r="H12" i="243" s="1"/>
  <c r="I86" i="259"/>
  <c r="I87" i="259"/>
  <c r="F12" i="243" s="1"/>
  <c r="AK79" i="259"/>
  <c r="AL79" i="259" s="1"/>
  <c r="AH83" i="259"/>
  <c r="AH87" i="259" s="1"/>
  <c r="N12" i="243" s="1"/>
  <c r="X52" i="210"/>
  <c r="T78" i="258"/>
  <c r="U78" i="258" s="1"/>
  <c r="P83" i="258"/>
  <c r="AK78" i="258"/>
  <c r="AL78" i="258" s="1"/>
  <c r="AG83" i="258"/>
  <c r="R52" i="210"/>
  <c r="AP78" i="258"/>
  <c r="A28" i="258"/>
  <c r="L77" i="210"/>
  <c r="L57" i="210"/>
  <c r="X57" i="210"/>
  <c r="R57" i="210"/>
  <c r="X18" i="210"/>
  <c r="R18" i="210"/>
  <c r="L18" i="210"/>
  <c r="X77" i="210"/>
  <c r="R77" i="210"/>
  <c r="R6" i="210"/>
  <c r="P86" i="258" l="1"/>
  <c r="H11" i="200" s="1"/>
  <c r="P87" i="258"/>
  <c r="AK83" i="258"/>
  <c r="AG87" i="258"/>
  <c r="T83" i="258"/>
  <c r="AX78" i="258"/>
  <c r="AP83" i="258"/>
  <c r="AT78" i="258"/>
  <c r="A29" i="258"/>
  <c r="AP87" i="258" l="1"/>
  <c r="R11" i="200" s="1"/>
  <c r="AP86" i="258"/>
  <c r="N11" i="200"/>
  <c r="BB78" i="258"/>
  <c r="BD78" i="258" s="1"/>
  <c r="AX83" i="258"/>
  <c r="A30" i="258"/>
  <c r="A52" i="167"/>
  <c r="A57" i="167"/>
  <c r="A60" i="167"/>
  <c r="A41" i="167"/>
  <c r="A42" i="167" s="1"/>
  <c r="A43" i="167" s="1"/>
  <c r="I35" i="247"/>
  <c r="E20" i="175"/>
  <c r="E22" i="175" s="1"/>
  <c r="D20" i="175"/>
  <c r="D22" i="175" s="1"/>
  <c r="C20" i="175"/>
  <c r="C22" i="175" s="1"/>
  <c r="BB83" i="258" l="1"/>
  <c r="AX87" i="258"/>
  <c r="A31" i="258"/>
  <c r="A44" i="167"/>
  <c r="F18" i="214"/>
  <c r="F24" i="214"/>
  <c r="F30" i="214"/>
  <c r="F37" i="214"/>
  <c r="F43" i="214"/>
  <c r="F49" i="214"/>
  <c r="F55" i="214"/>
  <c r="H18" i="214"/>
  <c r="H24" i="214"/>
  <c r="H30" i="214"/>
  <c r="H37" i="214"/>
  <c r="H43" i="214"/>
  <c r="H49" i="214"/>
  <c r="H55" i="214"/>
  <c r="T11" i="200" l="1"/>
  <c r="A32" i="258"/>
  <c r="A33" i="258" s="1"/>
  <c r="A45" i="167"/>
  <c r="A34" i="258" l="1"/>
  <c r="A46" i="167"/>
  <c r="A35" i="258" l="1"/>
  <c r="A36" i="258" s="1"/>
  <c r="A47" i="167"/>
  <c r="A37" i="258" l="1"/>
  <c r="A48" i="167"/>
  <c r="A38" i="258" l="1"/>
  <c r="A39" i="258" s="1"/>
  <c r="A49" i="167"/>
  <c r="A40" i="258" l="1"/>
  <c r="A50" i="167"/>
  <c r="A41" i="258" l="1"/>
  <c r="A42" i="258" s="1"/>
  <c r="A51" i="167"/>
  <c r="A43" i="258" l="1"/>
  <c r="A53" i="167"/>
  <c r="A44" i="258" l="1"/>
  <c r="A54" i="167"/>
  <c r="A55" i="167" s="1"/>
  <c r="A45" i="258" l="1"/>
  <c r="A56" i="167"/>
  <c r="A58" i="167" s="1"/>
  <c r="A46" i="258" l="1"/>
  <c r="A47" i="258" s="1"/>
  <c r="A59" i="167"/>
  <c r="A48" i="258" l="1"/>
  <c r="A61" i="167"/>
  <c r="A49" i="258" l="1"/>
  <c r="A50" i="258" s="1"/>
  <c r="A62" i="167"/>
  <c r="A51" i="258" l="1"/>
  <c r="A63" i="167"/>
  <c r="A52" i="258" l="1"/>
  <c r="A53" i="258" s="1"/>
  <c r="A64" i="167"/>
  <c r="A65" i="167" s="1"/>
  <c r="A54" i="258" l="1"/>
  <c r="A55" i="258" s="1"/>
  <c r="R11" i="230"/>
  <c r="Q11" i="230"/>
  <c r="P11" i="230"/>
  <c r="N11" i="230"/>
  <c r="M11" i="230"/>
  <c r="L11" i="230"/>
  <c r="J11" i="230"/>
  <c r="I11" i="230"/>
  <c r="H11" i="230"/>
  <c r="R10" i="230"/>
  <c r="Q10" i="230"/>
  <c r="P10" i="230"/>
  <c r="R9" i="230"/>
  <c r="R8" i="230"/>
  <c r="Q8" i="230"/>
  <c r="P8" i="230"/>
  <c r="R7" i="230"/>
  <c r="Q7" i="230"/>
  <c r="P7" i="230"/>
  <c r="Q9" i="230"/>
  <c r="P9" i="230"/>
  <c r="N10" i="230"/>
  <c r="M10" i="230"/>
  <c r="L10" i="230"/>
  <c r="N9" i="230"/>
  <c r="M9" i="230"/>
  <c r="L9" i="230"/>
  <c r="N8" i="230"/>
  <c r="M8" i="230"/>
  <c r="L8" i="230"/>
  <c r="N7" i="230"/>
  <c r="M7" i="230"/>
  <c r="L7" i="230"/>
  <c r="J10" i="230"/>
  <c r="I10" i="230"/>
  <c r="H10" i="230"/>
  <c r="J9" i="230"/>
  <c r="I9" i="230"/>
  <c r="H9" i="230"/>
  <c r="J8" i="230"/>
  <c r="I8" i="230"/>
  <c r="H8" i="230"/>
  <c r="J7" i="230"/>
  <c r="I7" i="230"/>
  <c r="H7" i="230"/>
  <c r="H76" i="227"/>
  <c r="L76" i="227" s="1"/>
  <c r="A56" i="258" l="1"/>
  <c r="A58" i="258" s="1"/>
  <c r="J6" i="230"/>
  <c r="N6" i="230"/>
  <c r="P6" i="230"/>
  <c r="R6" i="230"/>
  <c r="M6" i="230"/>
  <c r="I6" i="230"/>
  <c r="Q6" i="230"/>
  <c r="H6" i="230"/>
  <c r="L6" i="230"/>
  <c r="M13" i="230"/>
  <c r="H13" i="230"/>
  <c r="L13" i="230"/>
  <c r="I13" i="230"/>
  <c r="N13" i="230"/>
  <c r="P13" i="230"/>
  <c r="J13" i="230"/>
  <c r="Q13" i="230"/>
  <c r="R13" i="230"/>
  <c r="R9" i="229"/>
  <c r="Q9" i="229"/>
  <c r="P9" i="229"/>
  <c r="N9" i="229"/>
  <c r="M9" i="229"/>
  <c r="L9" i="229"/>
  <c r="J9" i="229"/>
  <c r="I9" i="229"/>
  <c r="H9" i="229"/>
  <c r="R8" i="229"/>
  <c r="Q8" i="229"/>
  <c r="P8" i="229"/>
  <c r="N8" i="229"/>
  <c r="M8" i="229"/>
  <c r="L8" i="229"/>
  <c r="J8" i="229"/>
  <c r="I8" i="229"/>
  <c r="H8" i="229"/>
  <c r="R7" i="229"/>
  <c r="Q7" i="229"/>
  <c r="P7" i="229"/>
  <c r="N7" i="229"/>
  <c r="M7" i="229"/>
  <c r="L7" i="229"/>
  <c r="J7" i="229"/>
  <c r="I7" i="229"/>
  <c r="H7" i="229"/>
  <c r="R6" i="229"/>
  <c r="Q6" i="229"/>
  <c r="P6" i="229"/>
  <c r="N6" i="229"/>
  <c r="M6" i="229"/>
  <c r="L6" i="229"/>
  <c r="J6" i="229"/>
  <c r="I6" i="229"/>
  <c r="H6" i="229"/>
  <c r="A60" i="258" l="1"/>
  <c r="A61" i="258" s="1"/>
  <c r="P5" i="229"/>
  <c r="M5" i="229"/>
  <c r="N5" i="229"/>
  <c r="H5" i="229"/>
  <c r="I5" i="229"/>
  <c r="Q5" i="229"/>
  <c r="J5" i="229"/>
  <c r="R5" i="229"/>
  <c r="L5" i="229"/>
  <c r="H12" i="229"/>
  <c r="I12" i="229"/>
  <c r="J12" i="229"/>
  <c r="L12" i="229"/>
  <c r="M12" i="229"/>
  <c r="N12" i="229"/>
  <c r="P12" i="229"/>
  <c r="Q12" i="229"/>
  <c r="R12" i="229"/>
  <c r="R11" i="196"/>
  <c r="Q11" i="196"/>
  <c r="P11" i="196"/>
  <c r="N11" i="196"/>
  <c r="M11" i="196"/>
  <c r="L11" i="196"/>
  <c r="J11" i="196"/>
  <c r="I11" i="196"/>
  <c r="H11" i="196"/>
  <c r="R10" i="196"/>
  <c r="Q10" i="196"/>
  <c r="P10" i="196"/>
  <c r="N10" i="196"/>
  <c r="M10" i="196"/>
  <c r="L10" i="196"/>
  <c r="J10" i="196"/>
  <c r="I10" i="196"/>
  <c r="H10" i="196"/>
  <c r="R9" i="196"/>
  <c r="Q9" i="196"/>
  <c r="P9" i="196"/>
  <c r="N9" i="196"/>
  <c r="M9" i="196"/>
  <c r="L9" i="196"/>
  <c r="J9" i="196"/>
  <c r="I9" i="196"/>
  <c r="H9" i="196"/>
  <c r="R8" i="196"/>
  <c r="Q8" i="196"/>
  <c r="P8" i="196"/>
  <c r="N8" i="196"/>
  <c r="M8" i="196"/>
  <c r="L8" i="196"/>
  <c r="J8" i="196"/>
  <c r="I8" i="196"/>
  <c r="H8" i="196"/>
  <c r="R7" i="196"/>
  <c r="Q7" i="196"/>
  <c r="P7" i="196"/>
  <c r="N7" i="196"/>
  <c r="M7" i="196"/>
  <c r="L7" i="196"/>
  <c r="J7" i="196"/>
  <c r="I7" i="196"/>
  <c r="H7" i="196"/>
  <c r="R10" i="181"/>
  <c r="Q10" i="181"/>
  <c r="P10" i="181"/>
  <c r="N10" i="181"/>
  <c r="M10" i="181"/>
  <c r="L10" i="181"/>
  <c r="J10" i="181"/>
  <c r="I10" i="181"/>
  <c r="H10" i="181"/>
  <c r="R9" i="181"/>
  <c r="Q9" i="181"/>
  <c r="P9" i="181"/>
  <c r="N9" i="181"/>
  <c r="M9" i="181"/>
  <c r="L9" i="181"/>
  <c r="J9" i="181"/>
  <c r="I9" i="181"/>
  <c r="H9" i="181"/>
  <c r="R8" i="181"/>
  <c r="Q8" i="181"/>
  <c r="P8" i="181"/>
  <c r="N8" i="181"/>
  <c r="M8" i="181"/>
  <c r="L8" i="181"/>
  <c r="J8" i="181"/>
  <c r="I8" i="181"/>
  <c r="H8" i="181"/>
  <c r="R7" i="181"/>
  <c r="Q7" i="181"/>
  <c r="P7" i="181"/>
  <c r="N7" i="181"/>
  <c r="M7" i="181"/>
  <c r="L7" i="181"/>
  <c r="J7" i="181"/>
  <c r="I7" i="181"/>
  <c r="H7" i="181"/>
  <c r="A63" i="258" l="1"/>
  <c r="L6" i="181"/>
  <c r="M6" i="196"/>
  <c r="N6" i="196"/>
  <c r="P6" i="196"/>
  <c r="P6" i="181"/>
  <c r="L6" i="196"/>
  <c r="M6" i="181"/>
  <c r="N6" i="181"/>
  <c r="H6" i="181"/>
  <c r="H6" i="196"/>
  <c r="I6" i="181"/>
  <c r="Q6" i="181"/>
  <c r="J6" i="181"/>
  <c r="R6" i="181"/>
  <c r="J6" i="196"/>
  <c r="Q6" i="196"/>
  <c r="R6" i="196"/>
  <c r="I6" i="196"/>
  <c r="H13" i="181"/>
  <c r="A64" i="258" l="1"/>
  <c r="A65" i="258" s="1"/>
  <c r="A66" i="258" s="1"/>
  <c r="A67" i="258" l="1"/>
  <c r="A69" i="258"/>
  <c r="I36" i="227"/>
  <c r="I35" i="227" l="1"/>
  <c r="H78" i="259" s="1"/>
  <c r="L78" i="259" s="1"/>
  <c r="K36" i="227"/>
  <c r="H83" i="259"/>
  <c r="A70" i="258"/>
  <c r="A71" i="258"/>
  <c r="A72" i="258" s="1"/>
  <c r="A73" i="258" s="1"/>
  <c r="L35" i="227"/>
  <c r="O36" i="227"/>
  <c r="T62" i="227"/>
  <c r="U62" i="227"/>
  <c r="N62" i="227"/>
  <c r="O62" i="227"/>
  <c r="H62" i="227"/>
  <c r="T44" i="227"/>
  <c r="U44" i="227"/>
  <c r="N44" i="227"/>
  <c r="O44" i="227"/>
  <c r="H44" i="227"/>
  <c r="T38" i="227"/>
  <c r="U38" i="227"/>
  <c r="N38" i="227"/>
  <c r="O38" i="227"/>
  <c r="H38" i="227"/>
  <c r="T5" i="227"/>
  <c r="U5" i="227"/>
  <c r="N5" i="227"/>
  <c r="O5" i="227"/>
  <c r="H5" i="227"/>
  <c r="P78" i="259" l="1"/>
  <c r="P83" i="259" s="1"/>
  <c r="L36" i="227"/>
  <c r="K35" i="227"/>
  <c r="O35" i="227"/>
  <c r="Y78" i="259" s="1"/>
  <c r="AG78" i="259" s="1"/>
  <c r="Q36" i="227"/>
  <c r="Q35" i="227" s="1"/>
  <c r="AR76" i="259"/>
  <c r="AA76" i="259"/>
  <c r="AA65" i="259" s="1"/>
  <c r="H86" i="259"/>
  <c r="H87" i="259"/>
  <c r="A75" i="258"/>
  <c r="L44" i="227"/>
  <c r="I4" i="227"/>
  <c r="K4" i="227" s="1"/>
  <c r="O4" i="227"/>
  <c r="Q4" i="227" s="1"/>
  <c r="R62" i="227"/>
  <c r="N4" i="227"/>
  <c r="T4" i="227"/>
  <c r="L62" i="227"/>
  <c r="U4" i="227"/>
  <c r="W4" i="227" s="1"/>
  <c r="X44" i="227"/>
  <c r="H4" i="227"/>
  <c r="R35" i="227"/>
  <c r="R38" i="227"/>
  <c r="R44" i="227"/>
  <c r="X62" i="227"/>
  <c r="L38" i="227"/>
  <c r="X38" i="227"/>
  <c r="R36" i="227"/>
  <c r="R5" i="227"/>
  <c r="U36" i="227"/>
  <c r="W36" i="227" s="1"/>
  <c r="W35" i="227" s="1"/>
  <c r="X5" i="227"/>
  <c r="L5" i="227"/>
  <c r="T78" i="259" l="1"/>
  <c r="U78" i="259" s="1"/>
  <c r="F11" i="243"/>
  <c r="AR83" i="259"/>
  <c r="AR65" i="259"/>
  <c r="AC78" i="259"/>
  <c r="Y83" i="259"/>
  <c r="Y87" i="259" s="1"/>
  <c r="AT76" i="259"/>
  <c r="BD76" i="259" s="1"/>
  <c r="AC76" i="259"/>
  <c r="AL76" i="259" s="1"/>
  <c r="AA83" i="259"/>
  <c r="AA86" i="259" s="1"/>
  <c r="L13" i="243" s="1"/>
  <c r="AR73" i="259"/>
  <c r="AR87" i="259" s="1"/>
  <c r="AT65" i="259"/>
  <c r="T83" i="259"/>
  <c r="P87" i="259"/>
  <c r="AG83" i="259"/>
  <c r="AK78" i="259"/>
  <c r="A76" i="258"/>
  <c r="A77" i="258" s="1"/>
  <c r="L4" i="227"/>
  <c r="R4" i="227"/>
  <c r="X4" i="227"/>
  <c r="X36" i="227"/>
  <c r="U35" i="227"/>
  <c r="AP78" i="259" s="1"/>
  <c r="A5" i="160"/>
  <c r="L11" i="243" l="1"/>
  <c r="AL78" i="259"/>
  <c r="AR86" i="259"/>
  <c r="R13" i="243"/>
  <c r="H11" i="243"/>
  <c r="BD65" i="259"/>
  <c r="AT73" i="259"/>
  <c r="AC65" i="259"/>
  <c r="AC73" i="259" s="1"/>
  <c r="AA73" i="259"/>
  <c r="AA87" i="259" s="1"/>
  <c r="AK83" i="259"/>
  <c r="AG87" i="259"/>
  <c r="AX78" i="259"/>
  <c r="AP83" i="259"/>
  <c r="AP87" i="259" s="1"/>
  <c r="AT78" i="259"/>
  <c r="A78" i="258"/>
  <c r="X35" i="227"/>
  <c r="R11" i="243" l="1"/>
  <c r="N11" i="243"/>
  <c r="AL65" i="259"/>
  <c r="AX83" i="259"/>
  <c r="BB78" i="259"/>
  <c r="BD78" i="259" s="1"/>
  <c r="A79" i="258"/>
  <c r="A80" i="258" s="1"/>
  <c r="C128" i="251"/>
  <c r="G128" i="251" s="1"/>
  <c r="G129" i="251" s="1"/>
  <c r="C123" i="251"/>
  <c r="G123" i="251" s="1"/>
  <c r="G124" i="251" s="1"/>
  <c r="C118" i="251"/>
  <c r="G118" i="251" s="1"/>
  <c r="G119" i="251" s="1"/>
  <c r="C113" i="251"/>
  <c r="G113" i="251" s="1"/>
  <c r="C110" i="251"/>
  <c r="G110" i="251" s="1"/>
  <c r="C105" i="251"/>
  <c r="C106" i="251" s="1"/>
  <c r="C99" i="251"/>
  <c r="G99" i="251" s="1"/>
  <c r="C96" i="251"/>
  <c r="G96" i="251" s="1"/>
  <c r="C91" i="251"/>
  <c r="G91" i="251" s="1"/>
  <c r="C87" i="251"/>
  <c r="G87" i="251" s="1"/>
  <c r="C86" i="251"/>
  <c r="G86" i="251" s="1"/>
  <c r="C85" i="251"/>
  <c r="G85" i="251" s="1"/>
  <c r="C84" i="251"/>
  <c r="G84" i="251" s="1"/>
  <c r="C83" i="251"/>
  <c r="G83" i="251" s="1"/>
  <c r="C82" i="251"/>
  <c r="C65" i="251"/>
  <c r="G65" i="251" s="1"/>
  <c r="C62" i="251"/>
  <c r="G62" i="251" s="1"/>
  <c r="C57" i="251"/>
  <c r="G57" i="251" s="1"/>
  <c r="C56" i="251"/>
  <c r="G56" i="251" s="1"/>
  <c r="C55" i="251"/>
  <c r="G55" i="251" s="1"/>
  <c r="C54" i="251"/>
  <c r="G54" i="251" s="1"/>
  <c r="C51" i="251"/>
  <c r="G51" i="251" s="1"/>
  <c r="G50" i="251"/>
  <c r="C50" i="251"/>
  <c r="C49" i="251"/>
  <c r="G49" i="251" s="1"/>
  <c r="C48" i="251"/>
  <c r="G48" i="251" s="1"/>
  <c r="C47" i="251"/>
  <c r="G47" i="251" s="1"/>
  <c r="C35" i="251"/>
  <c r="G35" i="251" s="1"/>
  <c r="C34" i="251"/>
  <c r="G34" i="251" s="1"/>
  <c r="C33" i="251"/>
  <c r="G33" i="251" s="1"/>
  <c r="C32" i="251"/>
  <c r="G32" i="251" s="1"/>
  <c r="C31" i="251"/>
  <c r="G31" i="251" s="1"/>
  <c r="C30" i="251"/>
  <c r="G30" i="251" s="1"/>
  <c r="C26" i="251"/>
  <c r="G26" i="251" s="1"/>
  <c r="C25" i="251"/>
  <c r="G25" i="251" s="1"/>
  <c r="C24" i="251"/>
  <c r="G24" i="251" s="1"/>
  <c r="C23" i="251"/>
  <c r="G23" i="251" s="1"/>
  <c r="C22" i="251"/>
  <c r="G22" i="251" s="1"/>
  <c r="C21" i="251"/>
  <c r="G21" i="251" s="1"/>
  <c r="C20" i="251"/>
  <c r="G20" i="251" s="1"/>
  <c r="C10" i="251"/>
  <c r="G10" i="251" s="1"/>
  <c r="C9" i="251"/>
  <c r="C128" i="250"/>
  <c r="G128" i="250" s="1"/>
  <c r="G129" i="250" s="1"/>
  <c r="C123" i="250"/>
  <c r="G123" i="250" s="1"/>
  <c r="G124" i="250" s="1"/>
  <c r="C118" i="250"/>
  <c r="G118" i="250" s="1"/>
  <c r="G119" i="250" s="1"/>
  <c r="C113" i="250"/>
  <c r="G113" i="250" s="1"/>
  <c r="C110" i="250"/>
  <c r="G110" i="250" s="1"/>
  <c r="G114" i="250" s="1"/>
  <c r="C105" i="250"/>
  <c r="C106" i="250" s="1"/>
  <c r="C99" i="250"/>
  <c r="G99" i="250" s="1"/>
  <c r="C96" i="250"/>
  <c r="G96" i="250" s="1"/>
  <c r="G100" i="250" s="1"/>
  <c r="C91" i="250"/>
  <c r="G91" i="250" s="1"/>
  <c r="C87" i="250"/>
  <c r="G87" i="250" s="1"/>
  <c r="C86" i="250"/>
  <c r="G86" i="250" s="1"/>
  <c r="C85" i="250"/>
  <c r="G85" i="250" s="1"/>
  <c r="C84" i="250"/>
  <c r="G84" i="250" s="1"/>
  <c r="C83" i="250"/>
  <c r="G83" i="250" s="1"/>
  <c r="C82" i="250"/>
  <c r="G82" i="250" s="1"/>
  <c r="C65" i="250"/>
  <c r="G65" i="250" s="1"/>
  <c r="C62" i="250"/>
  <c r="G62" i="250" s="1"/>
  <c r="G76" i="250" s="1"/>
  <c r="C57" i="250"/>
  <c r="G57" i="250" s="1"/>
  <c r="C56" i="250"/>
  <c r="G56" i="250" s="1"/>
  <c r="C55" i="250"/>
  <c r="G55" i="250" s="1"/>
  <c r="C54" i="250"/>
  <c r="G54" i="250" s="1"/>
  <c r="C51" i="250"/>
  <c r="G51" i="250" s="1"/>
  <c r="C50" i="250"/>
  <c r="G50" i="250" s="1"/>
  <c r="C49" i="250"/>
  <c r="G49" i="250" s="1"/>
  <c r="C48" i="250"/>
  <c r="G48" i="250" s="1"/>
  <c r="C47" i="250"/>
  <c r="G47" i="250" s="1"/>
  <c r="C35" i="250"/>
  <c r="G35" i="250" s="1"/>
  <c r="C34" i="250"/>
  <c r="G34" i="250" s="1"/>
  <c r="C33" i="250"/>
  <c r="G33" i="250" s="1"/>
  <c r="C32" i="250"/>
  <c r="G32" i="250" s="1"/>
  <c r="C31" i="250"/>
  <c r="G31" i="250" s="1"/>
  <c r="C30" i="250"/>
  <c r="G30" i="250" s="1"/>
  <c r="C26" i="250"/>
  <c r="G26" i="250" s="1"/>
  <c r="C25" i="250"/>
  <c r="G25" i="250" s="1"/>
  <c r="C24" i="250"/>
  <c r="G24" i="250" s="1"/>
  <c r="C23" i="250"/>
  <c r="G23" i="250" s="1"/>
  <c r="C22" i="250"/>
  <c r="G22" i="250" s="1"/>
  <c r="C21" i="250"/>
  <c r="G21" i="250" s="1"/>
  <c r="C20" i="250"/>
  <c r="G20" i="250" s="1"/>
  <c r="C10" i="250"/>
  <c r="G10" i="250" s="1"/>
  <c r="C9" i="250"/>
  <c r="G9" i="250" s="1"/>
  <c r="G11" i="250" s="1"/>
  <c r="H27" i="221" s="1"/>
  <c r="O119" i="173"/>
  <c r="Q119" i="173" s="1"/>
  <c r="O115" i="173"/>
  <c r="Q115" i="173" s="1"/>
  <c r="O111" i="173"/>
  <c r="Q111" i="173" s="1"/>
  <c r="O107" i="173"/>
  <c r="Q107" i="173" s="1"/>
  <c r="O105" i="173"/>
  <c r="Q105" i="173" s="1"/>
  <c r="O100" i="173"/>
  <c r="Q100" i="173" s="1"/>
  <c r="O94" i="173"/>
  <c r="Q94" i="173" s="1"/>
  <c r="O78" i="173"/>
  <c r="Q78" i="173" s="1"/>
  <c r="O79" i="173"/>
  <c r="Q79" i="173" s="1"/>
  <c r="O80" i="173"/>
  <c r="Q80" i="173" s="1"/>
  <c r="O81" i="173"/>
  <c r="Q81" i="173" s="1"/>
  <c r="O82" i="173"/>
  <c r="Q82" i="173" s="1"/>
  <c r="O77" i="173"/>
  <c r="Q77" i="173" s="1"/>
  <c r="O60" i="173"/>
  <c r="Q60" i="173" s="1"/>
  <c r="O50" i="173"/>
  <c r="Q50" i="173" s="1"/>
  <c r="O51" i="173"/>
  <c r="Q51" i="173" s="1"/>
  <c r="O52" i="173"/>
  <c r="Q52" i="173" s="1"/>
  <c r="O49" i="173"/>
  <c r="Q49" i="173" s="1"/>
  <c r="M10" i="173"/>
  <c r="O43" i="173"/>
  <c r="Q43" i="173" s="1"/>
  <c r="O44" i="173"/>
  <c r="Q44" i="173" s="1"/>
  <c r="O45" i="173"/>
  <c r="Q45" i="173" s="1"/>
  <c r="O46" i="173"/>
  <c r="Q46" i="173" s="1"/>
  <c r="O42" i="173"/>
  <c r="Q42" i="173" s="1"/>
  <c r="O28" i="173"/>
  <c r="Q28" i="173" s="1"/>
  <c r="O29" i="173"/>
  <c r="Q29" i="173" s="1"/>
  <c r="O30" i="173"/>
  <c r="Q30" i="173" s="1"/>
  <c r="O31" i="173"/>
  <c r="Q31" i="173" s="1"/>
  <c r="O32" i="173"/>
  <c r="Q32" i="173" s="1"/>
  <c r="O27" i="173"/>
  <c r="Q27" i="173" s="1"/>
  <c r="O18" i="173"/>
  <c r="Q18" i="173" s="1"/>
  <c r="O19" i="173"/>
  <c r="Q19" i="173" s="1"/>
  <c r="O20" i="173"/>
  <c r="Q20" i="173" s="1"/>
  <c r="O21" i="173"/>
  <c r="Q21" i="173" s="1"/>
  <c r="O22" i="173"/>
  <c r="Q22" i="173" s="1"/>
  <c r="O23" i="173"/>
  <c r="Q23" i="173" s="1"/>
  <c r="O17" i="173"/>
  <c r="Q17" i="173" s="1"/>
  <c r="O9" i="173"/>
  <c r="Q9" i="173" s="1"/>
  <c r="O8" i="173"/>
  <c r="Q8" i="173" s="1"/>
  <c r="P11" i="243" l="1"/>
  <c r="BB83" i="259"/>
  <c r="AX87" i="259"/>
  <c r="A81" i="258"/>
  <c r="A82" i="258" s="1"/>
  <c r="G114" i="251"/>
  <c r="G105" i="251"/>
  <c r="G106" i="251" s="1"/>
  <c r="C11" i="250"/>
  <c r="G27" i="221" s="1"/>
  <c r="C11" i="251"/>
  <c r="J27" i="221" s="1"/>
  <c r="G76" i="251"/>
  <c r="G100" i="251"/>
  <c r="G105" i="250"/>
  <c r="G106" i="250" s="1"/>
  <c r="C58" i="251"/>
  <c r="C92" i="251"/>
  <c r="J11" i="243"/>
  <c r="P12" i="243"/>
  <c r="V12" i="243"/>
  <c r="Q29" i="167"/>
  <c r="G58" i="251"/>
  <c r="G132" i="251"/>
  <c r="G9" i="251"/>
  <c r="G11" i="251" s="1"/>
  <c r="K27" i="221" s="1"/>
  <c r="G82" i="251"/>
  <c r="G92" i="251" s="1"/>
  <c r="G132" i="250"/>
  <c r="G58" i="250"/>
  <c r="G92" i="250"/>
  <c r="C58" i="250"/>
  <c r="C92" i="250"/>
  <c r="Q10" i="173"/>
  <c r="O10" i="173"/>
  <c r="T11" i="243" l="1"/>
  <c r="V11" i="243" s="1"/>
  <c r="A83" i="258"/>
  <c r="A85" i="258" s="1"/>
  <c r="A86" i="258" s="1"/>
  <c r="J12" i="243"/>
  <c r="G134" i="251"/>
  <c r="K26" i="221"/>
  <c r="G134" i="250"/>
  <c r="H26" i="221"/>
  <c r="A87" i="258" l="1"/>
  <c r="V13" i="243"/>
  <c r="P13" i="243"/>
  <c r="J13" i="243"/>
  <c r="N29" i="167"/>
  <c r="G73" i="184"/>
  <c r="G35" i="215" l="1"/>
  <c r="I35" i="215"/>
  <c r="G25" i="215"/>
  <c r="I25" i="215"/>
  <c r="G15" i="215"/>
  <c r="I15" i="215"/>
  <c r="P14" i="243" l="1"/>
  <c r="I55" i="214"/>
  <c r="G55" i="214"/>
  <c r="E55" i="214"/>
  <c r="I49" i="214"/>
  <c r="J28" i="215" s="1"/>
  <c r="J29" i="215" s="1"/>
  <c r="G49" i="214"/>
  <c r="E49" i="214"/>
  <c r="F28" i="215" s="1"/>
  <c r="F29" i="215" s="1"/>
  <c r="I43" i="214"/>
  <c r="G43" i="214"/>
  <c r="E43" i="214"/>
  <c r="I37" i="214"/>
  <c r="G37" i="214"/>
  <c r="E37" i="214"/>
  <c r="I30" i="214"/>
  <c r="G30" i="214"/>
  <c r="E30" i="214"/>
  <c r="I24" i="214"/>
  <c r="G24" i="214"/>
  <c r="E24" i="214"/>
  <c r="G18" i="214"/>
  <c r="I18" i="214"/>
  <c r="E18" i="214"/>
  <c r="L43" i="243" l="1"/>
  <c r="P43" i="243" s="1"/>
  <c r="L43" i="200"/>
  <c r="P43" i="200" s="1"/>
  <c r="R43" i="243"/>
  <c r="V43" i="243" s="1"/>
  <c r="R43" i="200"/>
  <c r="V43" i="200" s="1"/>
  <c r="F42" i="200"/>
  <c r="F42" i="243"/>
  <c r="H28" i="215"/>
  <c r="H29" i="215" s="1"/>
  <c r="L42" i="243"/>
  <c r="P42" i="243" s="1"/>
  <c r="P44" i="243" s="1"/>
  <c r="L42" i="200"/>
  <c r="R42" i="200"/>
  <c r="R42" i="243"/>
  <c r="V42" i="243" s="1"/>
  <c r="V44" i="243" s="1"/>
  <c r="F43" i="200"/>
  <c r="J43" i="200" s="1"/>
  <c r="F43" i="243"/>
  <c r="J43" i="243" s="1"/>
  <c r="J38" i="215"/>
  <c r="J39" i="215" s="1"/>
  <c r="F38" i="215"/>
  <c r="F39" i="215" s="1"/>
  <c r="K28" i="221"/>
  <c r="H28" i="221"/>
  <c r="J28" i="221"/>
  <c r="G28" i="221"/>
  <c r="C154" i="249"/>
  <c r="G154" i="249" s="1"/>
  <c r="C151" i="249"/>
  <c r="G151" i="249" s="1"/>
  <c r="C150" i="249"/>
  <c r="G150" i="249" s="1"/>
  <c r="C147" i="249"/>
  <c r="G147" i="249" s="1"/>
  <c r="C142" i="249"/>
  <c r="G142" i="249" s="1"/>
  <c r="C139" i="249"/>
  <c r="G139" i="249" s="1"/>
  <c r="C134" i="249"/>
  <c r="C133" i="249"/>
  <c r="C132" i="249"/>
  <c r="C129" i="249"/>
  <c r="G129" i="249" s="1"/>
  <c r="C124" i="249"/>
  <c r="G124" i="249" s="1"/>
  <c r="C121" i="249"/>
  <c r="G121" i="249" s="1"/>
  <c r="C116" i="249"/>
  <c r="G116" i="249" s="1"/>
  <c r="C115" i="249"/>
  <c r="G115" i="249" s="1"/>
  <c r="C112" i="249"/>
  <c r="G112" i="249" s="1"/>
  <c r="C111" i="249"/>
  <c r="G111" i="249" s="1"/>
  <c r="C108" i="249"/>
  <c r="G108" i="249" s="1"/>
  <c r="C103" i="249"/>
  <c r="G103" i="249" s="1"/>
  <c r="C102" i="249"/>
  <c r="G102" i="249" s="1"/>
  <c r="C99" i="249"/>
  <c r="G99" i="249" s="1"/>
  <c r="C98" i="249"/>
  <c r="G98" i="249" s="1"/>
  <c r="C95" i="249"/>
  <c r="G95" i="249" s="1"/>
  <c r="C90" i="249"/>
  <c r="G90" i="249" s="1"/>
  <c r="C89" i="249"/>
  <c r="C86" i="249"/>
  <c r="C85" i="249"/>
  <c r="G85" i="249" s="1"/>
  <c r="C82" i="249"/>
  <c r="G82" i="249" s="1"/>
  <c r="C77" i="249"/>
  <c r="G77" i="249" s="1"/>
  <c r="C76" i="249"/>
  <c r="G76" i="249" s="1"/>
  <c r="C73" i="249"/>
  <c r="C72" i="249"/>
  <c r="C69" i="249"/>
  <c r="C64" i="249"/>
  <c r="G64" i="249" s="1"/>
  <c r="C63" i="249"/>
  <c r="C60" i="249"/>
  <c r="G60" i="249" s="1"/>
  <c r="C59" i="249"/>
  <c r="G59" i="249" s="1"/>
  <c r="C56" i="249"/>
  <c r="G56" i="249" s="1"/>
  <c r="C51" i="249"/>
  <c r="G51" i="249" s="1"/>
  <c r="C48" i="249"/>
  <c r="G48" i="249" s="1"/>
  <c r="C43" i="249"/>
  <c r="G43" i="249" s="1"/>
  <c r="C42" i="249"/>
  <c r="G42" i="249" s="1"/>
  <c r="C41" i="249"/>
  <c r="G41" i="249" s="1"/>
  <c r="C38" i="249"/>
  <c r="C37" i="249"/>
  <c r="G37" i="249" s="1"/>
  <c r="C36" i="249"/>
  <c r="G36" i="249" s="1"/>
  <c r="C30" i="249"/>
  <c r="G30" i="249" s="1"/>
  <c r="C29" i="249"/>
  <c r="G29" i="249" s="1"/>
  <c r="C26" i="249"/>
  <c r="G26" i="249" s="1"/>
  <c r="C21" i="249"/>
  <c r="G21" i="249" s="1"/>
  <c r="C20" i="249"/>
  <c r="G20" i="249" s="1"/>
  <c r="C17" i="249"/>
  <c r="G17" i="249" s="1"/>
  <c r="C12" i="249"/>
  <c r="C11" i="249"/>
  <c r="G11" i="249" s="1"/>
  <c r="C8" i="249"/>
  <c r="G8" i="249" s="1"/>
  <c r="G38" i="249"/>
  <c r="G69" i="249"/>
  <c r="G72" i="249"/>
  <c r="G86" i="249"/>
  <c r="G89" i="249"/>
  <c r="G132" i="249"/>
  <c r="G133" i="249"/>
  <c r="G134" i="249"/>
  <c r="C154" i="248"/>
  <c r="C151" i="248"/>
  <c r="C150" i="248"/>
  <c r="C147" i="248"/>
  <c r="C142" i="248"/>
  <c r="C139" i="248"/>
  <c r="C134" i="248"/>
  <c r="C133" i="248"/>
  <c r="C132" i="248"/>
  <c r="C129" i="248"/>
  <c r="C124" i="248"/>
  <c r="C121" i="248"/>
  <c r="C116" i="248"/>
  <c r="C115" i="248"/>
  <c r="C112" i="248"/>
  <c r="C111" i="248"/>
  <c r="C108" i="248"/>
  <c r="C103" i="248"/>
  <c r="C102" i="248"/>
  <c r="C99" i="248"/>
  <c r="C98" i="248"/>
  <c r="C95" i="248"/>
  <c r="C90" i="248"/>
  <c r="C89" i="248"/>
  <c r="C86" i="248"/>
  <c r="C85" i="248"/>
  <c r="C82" i="248"/>
  <c r="C77" i="248"/>
  <c r="C76" i="248"/>
  <c r="C73" i="248"/>
  <c r="C72" i="248"/>
  <c r="C69" i="248"/>
  <c r="C64" i="248"/>
  <c r="C63" i="248"/>
  <c r="C60" i="248"/>
  <c r="C59" i="248"/>
  <c r="C56" i="248"/>
  <c r="C51" i="248"/>
  <c r="C48" i="248"/>
  <c r="C43" i="248"/>
  <c r="C42" i="248"/>
  <c r="C41" i="248"/>
  <c r="C38" i="248"/>
  <c r="C37" i="248"/>
  <c r="C36" i="248"/>
  <c r="F44" i="243" l="1"/>
  <c r="J42" i="243"/>
  <c r="J44" i="243" s="1"/>
  <c r="V42" i="200"/>
  <c r="V44" i="200" s="1"/>
  <c r="R44" i="200"/>
  <c r="J8" i="215" s="1"/>
  <c r="J42" i="200"/>
  <c r="J44" i="200" s="1"/>
  <c r="F44" i="200"/>
  <c r="F8" i="215" s="1"/>
  <c r="F9" i="215" s="1"/>
  <c r="F36" i="200" s="1"/>
  <c r="L44" i="200"/>
  <c r="H8" i="215" s="1"/>
  <c r="P42" i="200"/>
  <c r="P44" i="200" s="1"/>
  <c r="C13" i="249"/>
  <c r="J5" i="221" s="1"/>
  <c r="G12" i="249"/>
  <c r="L44" i="243"/>
  <c r="H38" i="215"/>
  <c r="H39" i="215" s="1"/>
  <c r="R44" i="243"/>
  <c r="G155" i="249"/>
  <c r="K23" i="221" s="1"/>
  <c r="C143" i="249"/>
  <c r="J12" i="221" s="1"/>
  <c r="C125" i="249"/>
  <c r="J30" i="221" s="1"/>
  <c r="J31" i="221" s="1"/>
  <c r="G125" i="249"/>
  <c r="K30" i="221" s="1"/>
  <c r="K31" i="221" s="1"/>
  <c r="G117" i="249"/>
  <c r="K22" i="221" s="1"/>
  <c r="C65" i="249"/>
  <c r="J16" i="221" s="1"/>
  <c r="G63" i="249"/>
  <c r="G65" i="249" s="1"/>
  <c r="K16" i="221" s="1"/>
  <c r="K18" i="221" s="1"/>
  <c r="G52" i="249"/>
  <c r="K11" i="221" s="1"/>
  <c r="C52" i="249"/>
  <c r="J11" i="221" s="1"/>
  <c r="C44" i="249"/>
  <c r="J8" i="221" s="1"/>
  <c r="G31" i="249"/>
  <c r="K7" i="221" s="1"/>
  <c r="C22" i="249"/>
  <c r="J6" i="221" s="1"/>
  <c r="G22" i="249"/>
  <c r="K6" i="221" s="1"/>
  <c r="G13" i="249"/>
  <c r="K5" i="221" s="1"/>
  <c r="G135" i="249"/>
  <c r="K13" i="221" s="1"/>
  <c r="G91" i="249"/>
  <c r="K17" i="221" s="1"/>
  <c r="G143" i="249"/>
  <c r="K12" i="221" s="1"/>
  <c r="G104" i="249"/>
  <c r="K21" i="221" s="1"/>
  <c r="G78" i="249"/>
  <c r="K20" i="221" s="1"/>
  <c r="G44" i="249"/>
  <c r="K8" i="221" s="1"/>
  <c r="C135" i="249"/>
  <c r="J13" i="221" s="1"/>
  <c r="C117" i="249"/>
  <c r="J22" i="221" s="1"/>
  <c r="C104" i="249"/>
  <c r="J21" i="221" s="1"/>
  <c r="C91" i="249"/>
  <c r="J17" i="221" s="1"/>
  <c r="C78" i="249"/>
  <c r="J20" i="221" s="1"/>
  <c r="C31" i="249"/>
  <c r="J7" i="221" s="1"/>
  <c r="C155" i="249"/>
  <c r="J23" i="221" s="1"/>
  <c r="J9" i="221" l="1"/>
  <c r="J14" i="221"/>
  <c r="J33" i="221" s="1"/>
  <c r="K9" i="221"/>
  <c r="K24" i="221"/>
  <c r="J24" i="221"/>
  <c r="J18" i="221"/>
  <c r="K14" i="221"/>
  <c r="F18" i="215"/>
  <c r="F19" i="215" s="1"/>
  <c r="H9" i="215"/>
  <c r="H18" i="215"/>
  <c r="H19" i="215" s="1"/>
  <c r="J9" i="215"/>
  <c r="J18" i="215"/>
  <c r="J19" i="215" s="1"/>
  <c r="K33" i="221"/>
  <c r="M63" i="167" l="1"/>
  <c r="N63" i="167"/>
  <c r="L36" i="243"/>
  <c r="Q63" i="167"/>
  <c r="R36" i="243"/>
  <c r="P63" i="167"/>
  <c r="R36" i="200"/>
  <c r="K63" i="167"/>
  <c r="F36" i="243"/>
  <c r="J63" i="167"/>
  <c r="J36" i="200"/>
  <c r="P36" i="200" s="1"/>
  <c r="P38" i="200" s="1"/>
  <c r="P8" i="167"/>
  <c r="R28" i="243" s="1"/>
  <c r="V28" i="243" s="1"/>
  <c r="C30" i="248"/>
  <c r="C29" i="248"/>
  <c r="G29" i="248" s="1"/>
  <c r="C26" i="248"/>
  <c r="C21" i="248"/>
  <c r="C20" i="248"/>
  <c r="G20" i="248" s="1"/>
  <c r="C17" i="248"/>
  <c r="G17" i="248" s="1"/>
  <c r="C12" i="248"/>
  <c r="C11" i="248"/>
  <c r="G11" i="248" s="1"/>
  <c r="C8" i="248"/>
  <c r="G8" i="248" s="1"/>
  <c r="G36" i="248"/>
  <c r="G37" i="248"/>
  <c r="G38" i="248"/>
  <c r="C44" i="248"/>
  <c r="G8" i="221" s="1"/>
  <c r="G41" i="248"/>
  <c r="G42" i="248"/>
  <c r="G43" i="248"/>
  <c r="G48" i="248"/>
  <c r="G51" i="248"/>
  <c r="C52" i="248"/>
  <c r="G11" i="221" s="1"/>
  <c r="G56" i="248"/>
  <c r="G59" i="248"/>
  <c r="G60" i="248"/>
  <c r="G63" i="248"/>
  <c r="G64" i="248"/>
  <c r="C65" i="248"/>
  <c r="G16" i="221" s="1"/>
  <c r="G69" i="248"/>
  <c r="G72" i="248"/>
  <c r="G76" i="248"/>
  <c r="G77" i="248"/>
  <c r="C78" i="248"/>
  <c r="G20" i="221" s="1"/>
  <c r="G82" i="248"/>
  <c r="G85" i="248"/>
  <c r="G86" i="248"/>
  <c r="G89" i="248"/>
  <c r="G90" i="248"/>
  <c r="C91" i="248"/>
  <c r="G17" i="221" s="1"/>
  <c r="G95" i="248"/>
  <c r="G98" i="248"/>
  <c r="G99" i="248"/>
  <c r="G102" i="248"/>
  <c r="G103" i="248"/>
  <c r="C104" i="248"/>
  <c r="G21" i="221" s="1"/>
  <c r="G108" i="248"/>
  <c r="G111" i="248"/>
  <c r="G112" i="248"/>
  <c r="G115" i="248"/>
  <c r="G116" i="248"/>
  <c r="C117" i="248"/>
  <c r="G22" i="221" s="1"/>
  <c r="G121" i="248"/>
  <c r="G124" i="248"/>
  <c r="C125" i="248"/>
  <c r="G30" i="221" s="1"/>
  <c r="G31" i="221" s="1"/>
  <c r="G129" i="248"/>
  <c r="G132" i="248"/>
  <c r="G133" i="248"/>
  <c r="G134" i="248"/>
  <c r="C135" i="248"/>
  <c r="G13" i="221" s="1"/>
  <c r="G139" i="248"/>
  <c r="G142" i="248"/>
  <c r="G147" i="248"/>
  <c r="G150" i="248"/>
  <c r="G151" i="248"/>
  <c r="G154" i="248"/>
  <c r="G30" i="248"/>
  <c r="G26" i="248"/>
  <c r="G21" i="248"/>
  <c r="T63" i="210"/>
  <c r="W63" i="210" s="1"/>
  <c r="U63" i="210"/>
  <c r="N63" i="210"/>
  <c r="Q63" i="210" s="1"/>
  <c r="O63" i="210"/>
  <c r="T45" i="210"/>
  <c r="W45" i="210" s="1"/>
  <c r="U45" i="210"/>
  <c r="N45" i="210"/>
  <c r="Q45" i="210" s="1"/>
  <c r="O45" i="210"/>
  <c r="T39" i="210"/>
  <c r="W39" i="210" s="1"/>
  <c r="U39" i="210"/>
  <c r="N39" i="210"/>
  <c r="Q39" i="210" s="1"/>
  <c r="O39" i="210"/>
  <c r="I63" i="210"/>
  <c r="H63" i="210"/>
  <c r="I45" i="210"/>
  <c r="H45" i="210"/>
  <c r="I39" i="210"/>
  <c r="H39" i="210"/>
  <c r="V36" i="200" l="1"/>
  <c r="V38" i="200" s="1"/>
  <c r="V36" i="243"/>
  <c r="P36" i="243"/>
  <c r="J36" i="243"/>
  <c r="Q93" i="210"/>
  <c r="W93" i="210"/>
  <c r="AA76" i="258"/>
  <c r="AA65" i="258" s="1"/>
  <c r="AA85" i="258"/>
  <c r="AR76" i="258"/>
  <c r="AR85" i="258"/>
  <c r="J85" i="258"/>
  <c r="J85" i="259" s="1"/>
  <c r="J76" i="258"/>
  <c r="J65" i="258" s="1"/>
  <c r="C13" i="248"/>
  <c r="G5" i="221" s="1"/>
  <c r="G18" i="221"/>
  <c r="R28" i="200"/>
  <c r="V28" i="200" s="1"/>
  <c r="G52" i="248"/>
  <c r="H11" i="221" s="1"/>
  <c r="G12" i="248"/>
  <c r="G13" i="248" s="1"/>
  <c r="H5" i="221" s="1"/>
  <c r="T93" i="210"/>
  <c r="R47" i="200" s="1"/>
  <c r="V47" i="200" s="1"/>
  <c r="N93" i="210"/>
  <c r="L47" i="200" s="1"/>
  <c r="P47" i="200" s="1"/>
  <c r="I93" i="210"/>
  <c r="U93" i="210"/>
  <c r="O93" i="210"/>
  <c r="U5" i="210"/>
  <c r="W5" i="210" s="1"/>
  <c r="X45" i="210"/>
  <c r="L63" i="210"/>
  <c r="P63" i="210" s="1"/>
  <c r="O5" i="210"/>
  <c r="Q5" i="210" s="1"/>
  <c r="R39" i="210"/>
  <c r="V39" i="210" s="1"/>
  <c r="N5" i="210"/>
  <c r="L39" i="210"/>
  <c r="P39" i="210" s="1"/>
  <c r="H5" i="210"/>
  <c r="I5" i="210"/>
  <c r="X39" i="210"/>
  <c r="T5" i="210"/>
  <c r="R45" i="210"/>
  <c r="V45" i="210" s="1"/>
  <c r="R63" i="210"/>
  <c r="V63" i="210" s="1"/>
  <c r="L45" i="210"/>
  <c r="P45" i="210" s="1"/>
  <c r="X63" i="210"/>
  <c r="Q8" i="167"/>
  <c r="G65" i="248"/>
  <c r="H16" i="221" s="1"/>
  <c r="G155" i="248"/>
  <c r="H23" i="221" s="1"/>
  <c r="G135" i="248"/>
  <c r="H13" i="221" s="1"/>
  <c r="G125" i="248"/>
  <c r="H30" i="221" s="1"/>
  <c r="H31" i="221" s="1"/>
  <c r="G104" i="248"/>
  <c r="H21" i="221" s="1"/>
  <c r="G44" i="248"/>
  <c r="H8" i="221" s="1"/>
  <c r="G31" i="248"/>
  <c r="H7" i="221" s="1"/>
  <c r="C31" i="248"/>
  <c r="G7" i="221" s="1"/>
  <c r="G22" i="248"/>
  <c r="H6" i="221" s="1"/>
  <c r="G117" i="248"/>
  <c r="H22" i="221" s="1"/>
  <c r="G143" i="248"/>
  <c r="H12" i="221" s="1"/>
  <c r="G78" i="248"/>
  <c r="H20" i="221" s="1"/>
  <c r="G91" i="248"/>
  <c r="H17" i="221" s="1"/>
  <c r="C22" i="248"/>
  <c r="G6" i="221" s="1"/>
  <c r="G9" i="221" s="1"/>
  <c r="C143" i="248"/>
  <c r="G12" i="221" s="1"/>
  <c r="G14" i="221" s="1"/>
  <c r="C155" i="248"/>
  <c r="G23" i="221" s="1"/>
  <c r="G24" i="221" s="1"/>
  <c r="U18" i="227"/>
  <c r="W18" i="227" s="1"/>
  <c r="U19" i="227"/>
  <c r="W19" i="227" s="1"/>
  <c r="U20" i="227"/>
  <c r="W20" i="227" s="1"/>
  <c r="U21" i="227"/>
  <c r="W21" i="227" s="1"/>
  <c r="U22" i="227"/>
  <c r="W22" i="227" s="1"/>
  <c r="U23" i="227"/>
  <c r="W23" i="227" s="1"/>
  <c r="U24" i="227"/>
  <c r="W24" i="227" s="1"/>
  <c r="U25" i="227"/>
  <c r="W25" i="227" s="1"/>
  <c r="U26" i="227"/>
  <c r="W26" i="227" s="1"/>
  <c r="U27" i="227"/>
  <c r="W27" i="227" s="1"/>
  <c r="U28" i="227"/>
  <c r="W28" i="227" s="1"/>
  <c r="U29" i="227"/>
  <c r="W29" i="227" s="1"/>
  <c r="U30" i="227"/>
  <c r="W30" i="227" s="1"/>
  <c r="U31" i="227"/>
  <c r="W31" i="227" s="1"/>
  <c r="U32" i="227"/>
  <c r="W32" i="227" s="1"/>
  <c r="U33" i="227"/>
  <c r="W33" i="227" s="1"/>
  <c r="T18" i="227"/>
  <c r="T19" i="227"/>
  <c r="T20" i="227"/>
  <c r="T21" i="227"/>
  <c r="T22" i="227"/>
  <c r="T23" i="227"/>
  <c r="T24" i="227"/>
  <c r="T25" i="227"/>
  <c r="T26" i="227"/>
  <c r="T27" i="227"/>
  <c r="T28" i="227"/>
  <c r="T29" i="227"/>
  <c r="T30" i="227"/>
  <c r="T31" i="227"/>
  <c r="T32" i="227"/>
  <c r="T33" i="227"/>
  <c r="O18" i="227"/>
  <c r="Q18" i="227" s="1"/>
  <c r="O19" i="227"/>
  <c r="Q19" i="227" s="1"/>
  <c r="O20" i="227"/>
  <c r="Q20" i="227" s="1"/>
  <c r="O21" i="227"/>
  <c r="Q21" i="227" s="1"/>
  <c r="O22" i="227"/>
  <c r="Q22" i="227" s="1"/>
  <c r="O23" i="227"/>
  <c r="Q23" i="227" s="1"/>
  <c r="O24" i="227"/>
  <c r="Q24" i="227" s="1"/>
  <c r="O25" i="227"/>
  <c r="Q25" i="227" s="1"/>
  <c r="O26" i="227"/>
  <c r="Q26" i="227" s="1"/>
  <c r="O27" i="227"/>
  <c r="Q27" i="227" s="1"/>
  <c r="O28" i="227"/>
  <c r="Q28" i="227" s="1"/>
  <c r="O29" i="227"/>
  <c r="Q29" i="227" s="1"/>
  <c r="O30" i="227"/>
  <c r="Q30" i="227" s="1"/>
  <c r="O31" i="227"/>
  <c r="Q31" i="227" s="1"/>
  <c r="O32" i="227"/>
  <c r="Q32" i="227" s="1"/>
  <c r="O33" i="227"/>
  <c r="Q33" i="227" s="1"/>
  <c r="N18" i="227"/>
  <c r="N19" i="227"/>
  <c r="N20" i="227"/>
  <c r="N21" i="227"/>
  <c r="N22" i="227"/>
  <c r="N23" i="227"/>
  <c r="N24" i="227"/>
  <c r="N25" i="227"/>
  <c r="N26" i="227"/>
  <c r="N27" i="227"/>
  <c r="N28" i="227"/>
  <c r="N29" i="227"/>
  <c r="N30" i="227"/>
  <c r="N31" i="227"/>
  <c r="N32" i="227"/>
  <c r="N33" i="227"/>
  <c r="I33" i="227"/>
  <c r="K33" i="227" s="1"/>
  <c r="H33" i="227"/>
  <c r="I32" i="227"/>
  <c r="K32" i="227" s="1"/>
  <c r="H32" i="227"/>
  <c r="I31" i="227"/>
  <c r="K31" i="227" s="1"/>
  <c r="H31" i="227"/>
  <c r="I30" i="227"/>
  <c r="K30" i="227" s="1"/>
  <c r="H30" i="227"/>
  <c r="I29" i="227"/>
  <c r="K29" i="227" s="1"/>
  <c r="H29" i="227"/>
  <c r="I28" i="227"/>
  <c r="K28" i="227" s="1"/>
  <c r="H28" i="227"/>
  <c r="L28" i="227" s="1"/>
  <c r="I27" i="227"/>
  <c r="K27" i="227" s="1"/>
  <c r="H27" i="227"/>
  <c r="I26" i="227"/>
  <c r="K26" i="227" s="1"/>
  <c r="H26" i="227"/>
  <c r="I25" i="227"/>
  <c r="K25" i="227" s="1"/>
  <c r="H25" i="227"/>
  <c r="I24" i="227"/>
  <c r="K24" i="227" s="1"/>
  <c r="H24" i="227"/>
  <c r="I23" i="227"/>
  <c r="K23" i="227" s="1"/>
  <c r="H23" i="227"/>
  <c r="I22" i="227"/>
  <c r="K22" i="227" s="1"/>
  <c r="H22" i="227"/>
  <c r="I21" i="227"/>
  <c r="K21" i="227" s="1"/>
  <c r="H21" i="227"/>
  <c r="I20" i="227"/>
  <c r="K20" i="227" s="1"/>
  <c r="H20" i="227"/>
  <c r="I19" i="227"/>
  <c r="K19" i="227" s="1"/>
  <c r="H19" i="227"/>
  <c r="I18" i="227"/>
  <c r="K18" i="227" s="1"/>
  <c r="H18" i="227"/>
  <c r="U6" i="180"/>
  <c r="T6" i="180"/>
  <c r="O6" i="180"/>
  <c r="N6" i="180"/>
  <c r="I6" i="180"/>
  <c r="H6" i="180"/>
  <c r="M34" i="247"/>
  <c r="M29" i="247"/>
  <c r="M24" i="247"/>
  <c r="M14" i="247"/>
  <c r="M19" i="247"/>
  <c r="M9" i="247"/>
  <c r="H271" i="180"/>
  <c r="I271" i="180"/>
  <c r="N271" i="180"/>
  <c r="O271" i="180"/>
  <c r="R271" i="180"/>
  <c r="T271" i="180"/>
  <c r="U271" i="180"/>
  <c r="X271" i="180"/>
  <c r="L271" i="180"/>
  <c r="G283" i="180"/>
  <c r="C128" i="234"/>
  <c r="G128" i="234" s="1"/>
  <c r="G129" i="234" s="1"/>
  <c r="C123" i="234"/>
  <c r="G123" i="234" s="1"/>
  <c r="G124" i="234" s="1"/>
  <c r="C118" i="234"/>
  <c r="G118" i="234" s="1"/>
  <c r="G119" i="234" s="1"/>
  <c r="C113" i="234"/>
  <c r="G113" i="234" s="1"/>
  <c r="C110" i="234"/>
  <c r="G110" i="234" s="1"/>
  <c r="G114" i="234" s="1"/>
  <c r="C105" i="234"/>
  <c r="G105" i="234" s="1"/>
  <c r="G106" i="234" s="1"/>
  <c r="C99" i="234"/>
  <c r="G99" i="234" s="1"/>
  <c r="C96" i="234"/>
  <c r="G96" i="234" s="1"/>
  <c r="C91" i="234"/>
  <c r="G91" i="234" s="1"/>
  <c r="C83" i="234"/>
  <c r="G83" i="234" s="1"/>
  <c r="C84" i="234"/>
  <c r="G84" i="234" s="1"/>
  <c r="C85" i="234"/>
  <c r="G85" i="234" s="1"/>
  <c r="C86" i="234"/>
  <c r="G86" i="234" s="1"/>
  <c r="C87" i="234"/>
  <c r="G87" i="234" s="1"/>
  <c r="C82" i="234"/>
  <c r="G82" i="234" s="1"/>
  <c r="C65" i="234"/>
  <c r="G65" i="234" s="1"/>
  <c r="C62" i="234"/>
  <c r="G62" i="234" s="1"/>
  <c r="G76" i="234" s="1"/>
  <c r="C55" i="234"/>
  <c r="G55" i="234" s="1"/>
  <c r="C56" i="234"/>
  <c r="G56" i="234" s="1"/>
  <c r="C57" i="234"/>
  <c r="G57" i="234" s="1"/>
  <c r="C54" i="234"/>
  <c r="G54" i="234" s="1"/>
  <c r="C48" i="234"/>
  <c r="G48" i="234" s="1"/>
  <c r="C49" i="234"/>
  <c r="G49" i="234" s="1"/>
  <c r="C50" i="234"/>
  <c r="G50" i="234" s="1"/>
  <c r="C51" i="234"/>
  <c r="G51" i="234" s="1"/>
  <c r="C47" i="234"/>
  <c r="G47" i="234" s="1"/>
  <c r="C30" i="234"/>
  <c r="G30" i="234" s="1"/>
  <c r="C31" i="234"/>
  <c r="G31" i="234" s="1"/>
  <c r="C32" i="234"/>
  <c r="G32" i="234" s="1"/>
  <c r="C33" i="234"/>
  <c r="G33" i="234" s="1"/>
  <c r="C34" i="234"/>
  <c r="G34" i="234" s="1"/>
  <c r="C35" i="234"/>
  <c r="G35" i="234" s="1"/>
  <c r="C21" i="234"/>
  <c r="G21" i="234" s="1"/>
  <c r="C22" i="234"/>
  <c r="G22" i="234" s="1"/>
  <c r="C23" i="234"/>
  <c r="G23" i="234" s="1"/>
  <c r="C24" i="234"/>
  <c r="G24" i="234" s="1"/>
  <c r="C25" i="234"/>
  <c r="G25" i="234" s="1"/>
  <c r="C26" i="234"/>
  <c r="G26" i="234" s="1"/>
  <c r="C20" i="234"/>
  <c r="G20" i="234" s="1"/>
  <c r="C10" i="234"/>
  <c r="G10" i="234" s="1"/>
  <c r="C9" i="234"/>
  <c r="G9" i="234" s="1"/>
  <c r="BD85" i="258" l="1"/>
  <c r="AR85" i="259"/>
  <c r="AT85" i="258"/>
  <c r="R16" i="200" s="1"/>
  <c r="AC85" i="258"/>
  <c r="L16" i="200" s="1"/>
  <c r="AA85" i="259"/>
  <c r="L21" i="227"/>
  <c r="L27" i="227"/>
  <c r="L25" i="227"/>
  <c r="L31" i="227"/>
  <c r="L19" i="227"/>
  <c r="L22" i="227"/>
  <c r="L23" i="227"/>
  <c r="L29" i="227"/>
  <c r="L18" i="227"/>
  <c r="K17" i="227"/>
  <c r="K92" i="227" s="1"/>
  <c r="L24" i="227"/>
  <c r="L30" i="227"/>
  <c r="L20" i="227"/>
  <c r="L32" i="227"/>
  <c r="L33" i="227"/>
  <c r="L26" i="227"/>
  <c r="Q17" i="227"/>
  <c r="Q92" i="227" s="1"/>
  <c r="W17" i="227"/>
  <c r="W92" i="227" s="1"/>
  <c r="X5" i="210"/>
  <c r="L85" i="258"/>
  <c r="P93" i="210"/>
  <c r="V93" i="210"/>
  <c r="AA83" i="258"/>
  <c r="AA86" i="258" s="1"/>
  <c r="L13" i="200" s="1"/>
  <c r="AC76" i="258"/>
  <c r="AL76" i="258" s="1"/>
  <c r="L5" i="210"/>
  <c r="P61" i="167"/>
  <c r="AL85" i="258"/>
  <c r="J83" i="258"/>
  <c r="L76" i="258"/>
  <c r="AR83" i="258"/>
  <c r="AR86" i="258" s="1"/>
  <c r="AT76" i="258"/>
  <c r="AR65" i="258"/>
  <c r="AC65" i="258"/>
  <c r="AA73" i="258"/>
  <c r="AA87" i="258" s="1"/>
  <c r="I17" i="227"/>
  <c r="H9" i="221"/>
  <c r="G33" i="221"/>
  <c r="H18" i="221"/>
  <c r="H24" i="221"/>
  <c r="R23" i="227"/>
  <c r="X31" i="227"/>
  <c r="X19" i="227"/>
  <c r="R22" i="227"/>
  <c r="R33" i="227"/>
  <c r="X29" i="227"/>
  <c r="X30" i="227"/>
  <c r="R21" i="227"/>
  <c r="H93" i="210"/>
  <c r="L93" i="210"/>
  <c r="X93" i="210"/>
  <c r="R93" i="210"/>
  <c r="T17" i="227"/>
  <c r="T92" i="227" s="1"/>
  <c r="R30" i="227"/>
  <c r="X26" i="227"/>
  <c r="R29" i="227"/>
  <c r="R32" i="227"/>
  <c r="R20" i="227"/>
  <c r="X28" i="227"/>
  <c r="R31" i="227"/>
  <c r="R19" i="227"/>
  <c r="X27" i="227"/>
  <c r="U17" i="227"/>
  <c r="H17" i="227"/>
  <c r="H92" i="227" s="1"/>
  <c r="N17" i="227"/>
  <c r="N92" i="227" s="1"/>
  <c r="O17" i="227"/>
  <c r="H14" i="221"/>
  <c r="R28" i="227"/>
  <c r="X24" i="227"/>
  <c r="X18" i="227"/>
  <c r="X25" i="227"/>
  <c r="X23" i="227"/>
  <c r="R18" i="227"/>
  <c r="X22" i="227"/>
  <c r="R27" i="227"/>
  <c r="R26" i="227"/>
  <c r="R25" i="227"/>
  <c r="X33" i="227"/>
  <c r="X21" i="227"/>
  <c r="R24" i="227"/>
  <c r="X32" i="227"/>
  <c r="X20" i="227"/>
  <c r="R5" i="210"/>
  <c r="J22" i="167"/>
  <c r="F4" i="200" s="1"/>
  <c r="K29" i="167"/>
  <c r="K22" i="167"/>
  <c r="G11" i="234"/>
  <c r="E27" i="221" s="1"/>
  <c r="G100" i="234"/>
  <c r="G92" i="234"/>
  <c r="G58" i="234"/>
  <c r="C106" i="234"/>
  <c r="C11" i="234"/>
  <c r="D27" i="221" s="1"/>
  <c r="D28" i="221" s="1"/>
  <c r="C58" i="234"/>
  <c r="C92" i="234"/>
  <c r="M35" i="247"/>
  <c r="G132" i="234"/>
  <c r="E26" i="221" s="1"/>
  <c r="AC83" i="258" l="1"/>
  <c r="R13" i="200"/>
  <c r="U85" i="258"/>
  <c r="F16" i="200"/>
  <c r="J4" i="200"/>
  <c r="AC77" i="259"/>
  <c r="X83" i="259"/>
  <c r="AO83" i="259"/>
  <c r="AT77" i="259"/>
  <c r="G83" i="259"/>
  <c r="L77" i="259"/>
  <c r="J14" i="243"/>
  <c r="BD76" i="258"/>
  <c r="AT83" i="258"/>
  <c r="AT85" i="259"/>
  <c r="R16" i="243" s="1"/>
  <c r="U76" i="258"/>
  <c r="L83" i="258"/>
  <c r="AT65" i="258"/>
  <c r="AR73" i="258"/>
  <c r="AR87" i="258" s="1"/>
  <c r="M61" i="167"/>
  <c r="J73" i="258"/>
  <c r="J87" i="258" s="1"/>
  <c r="L65" i="258"/>
  <c r="L73" i="258" s="1"/>
  <c r="AL65" i="258"/>
  <c r="N67" i="291" s="1"/>
  <c r="AC73" i="258"/>
  <c r="P14" i="200" s="1"/>
  <c r="AC86" i="258"/>
  <c r="AL86" i="258" s="1"/>
  <c r="AL83" i="258"/>
  <c r="M58" i="167" s="1"/>
  <c r="AC85" i="259"/>
  <c r="H33" i="221"/>
  <c r="X17" i="227"/>
  <c r="X92" i="227" s="1"/>
  <c r="O92" i="227"/>
  <c r="U92" i="227"/>
  <c r="R17" i="227"/>
  <c r="R92" i="227" s="1"/>
  <c r="I92" i="227"/>
  <c r="L17" i="227"/>
  <c r="L92" i="227" s="1"/>
  <c r="L47" i="243"/>
  <c r="P47" i="243" s="1"/>
  <c r="J7" i="167"/>
  <c r="F4" i="243"/>
  <c r="J4" i="243" s="1"/>
  <c r="M8" i="167"/>
  <c r="N8" i="167" s="1"/>
  <c r="L28" i="243" s="1"/>
  <c r="P28" i="243" s="1"/>
  <c r="G134" i="234"/>
  <c r="S67" i="291" l="1"/>
  <c r="N75" i="291"/>
  <c r="N89" i="291" s="1"/>
  <c r="N93" i="291" s="1"/>
  <c r="J61" i="167"/>
  <c r="AL85" i="259"/>
  <c r="L16" i="243"/>
  <c r="P16" i="243" s="1"/>
  <c r="L85" i="259"/>
  <c r="U85" i="259" s="1"/>
  <c r="F16" i="243"/>
  <c r="J16" i="243" s="1"/>
  <c r="U77" i="259"/>
  <c r="L83" i="259"/>
  <c r="G86" i="259"/>
  <c r="F10" i="243" s="1"/>
  <c r="G87" i="259"/>
  <c r="BD77" i="259"/>
  <c r="AT83" i="259"/>
  <c r="AO87" i="259"/>
  <c r="AO86" i="259"/>
  <c r="R10" i="243" s="1"/>
  <c r="X87" i="259"/>
  <c r="X86" i="259"/>
  <c r="L10" i="243" s="1"/>
  <c r="AL77" i="259"/>
  <c r="AC83" i="259"/>
  <c r="U83" i="258"/>
  <c r="J58" i="167" s="1"/>
  <c r="BD65" i="258"/>
  <c r="U67" i="291" s="1"/>
  <c r="AT73" i="258"/>
  <c r="U65" i="258"/>
  <c r="G67" i="291" s="1"/>
  <c r="G75" i="291" s="1"/>
  <c r="G89" i="291" s="1"/>
  <c r="G93" i="291" s="1"/>
  <c r="BD85" i="259"/>
  <c r="V16" i="243"/>
  <c r="AC87" i="258"/>
  <c r="AT86" i="258"/>
  <c r="BD86" i="258" s="1"/>
  <c r="BD83" i="258"/>
  <c r="P58" i="167" s="1"/>
  <c r="F47" i="243"/>
  <c r="J47" i="243" s="1"/>
  <c r="R47" i="243"/>
  <c r="V47" i="243" s="1"/>
  <c r="F29" i="200"/>
  <c r="J29" i="200" s="1"/>
  <c r="L28" i="200"/>
  <c r="P28" i="200" s="1"/>
  <c r="U75" i="291" l="1"/>
  <c r="U89" i="291" s="1"/>
  <c r="U93" i="291" s="1"/>
  <c r="V10" i="243"/>
  <c r="P10" i="243"/>
  <c r="J10" i="243"/>
  <c r="F17" i="243"/>
  <c r="AC86" i="259"/>
  <c r="AL86" i="259" s="1"/>
  <c r="AL83" i="259"/>
  <c r="N58" i="167" s="1"/>
  <c r="AC87" i="259"/>
  <c r="AT86" i="259"/>
  <c r="BD86" i="259" s="1"/>
  <c r="AT87" i="259"/>
  <c r="BD83" i="259"/>
  <c r="Q58" i="167" s="1"/>
  <c r="L86" i="259"/>
  <c r="U86" i="259" s="1"/>
  <c r="L87" i="259"/>
  <c r="U83" i="259"/>
  <c r="K58" i="167" s="1"/>
  <c r="AT87" i="258"/>
  <c r="L87" i="258"/>
  <c r="J16" i="215"/>
  <c r="J36" i="215" s="1"/>
  <c r="H16" i="215"/>
  <c r="H36" i="215" s="1"/>
  <c r="F16" i="215"/>
  <c r="F36" i="215" s="1"/>
  <c r="R13" i="181"/>
  <c r="Q13" i="181"/>
  <c r="P13" i="181"/>
  <c r="N13" i="181"/>
  <c r="M13" i="181"/>
  <c r="L13" i="181"/>
  <c r="I13" i="181"/>
  <c r="J13" i="181"/>
  <c r="R13" i="196"/>
  <c r="Q13" i="196"/>
  <c r="P13" i="196"/>
  <c r="N13" i="196"/>
  <c r="M13" i="196"/>
  <c r="L13" i="196"/>
  <c r="I13" i="196"/>
  <c r="J13" i="196"/>
  <c r="H13" i="196"/>
  <c r="A49" i="243"/>
  <c r="A48" i="243"/>
  <c r="A4" i="243"/>
  <c r="F47" i="200"/>
  <c r="J47" i="200" s="1"/>
  <c r="A5" i="243" l="1"/>
  <c r="A6" i="243"/>
  <c r="Q51" i="167"/>
  <c r="N51" i="167"/>
  <c r="K51" i="167"/>
  <c r="A7" i="243" l="1"/>
  <c r="A8" i="243"/>
  <c r="H29" i="167"/>
  <c r="G29" i="167"/>
  <c r="F51" i="167"/>
  <c r="H51" i="167"/>
  <c r="E51" i="167"/>
  <c r="E29" i="167"/>
  <c r="E10" i="167"/>
  <c r="A9" i="243" l="1"/>
  <c r="A10" i="243"/>
  <c r="H10" i="167"/>
  <c r="H13" i="167" s="1"/>
  <c r="G10" i="167"/>
  <c r="G13" i="167" s="1"/>
  <c r="F10" i="167"/>
  <c r="F13" i="167" s="1"/>
  <c r="E13" i="167"/>
  <c r="H22" i="167"/>
  <c r="H56" i="167" s="1"/>
  <c r="G22" i="167"/>
  <c r="G56" i="167" s="1"/>
  <c r="F22" i="167"/>
  <c r="F56" i="167" s="1"/>
  <c r="E22" i="167"/>
  <c r="E56" i="167" s="1"/>
  <c r="G99" i="184"/>
  <c r="C154" i="184"/>
  <c r="C155" i="184" s="1"/>
  <c r="D23" i="221" s="1"/>
  <c r="C151" i="184"/>
  <c r="G151" i="184" s="1"/>
  <c r="C150" i="184"/>
  <c r="G150" i="184" s="1"/>
  <c r="C147" i="184"/>
  <c r="G147" i="184" s="1"/>
  <c r="C142" i="184"/>
  <c r="C143" i="184" s="1"/>
  <c r="D12" i="221" s="1"/>
  <c r="C139" i="184"/>
  <c r="C134" i="184"/>
  <c r="G134" i="184" s="1"/>
  <c r="C133" i="184"/>
  <c r="G133" i="184" s="1"/>
  <c r="C132" i="184"/>
  <c r="G132" i="184" s="1"/>
  <c r="C129" i="184"/>
  <c r="G129" i="184" s="1"/>
  <c r="C124" i="184"/>
  <c r="C125" i="184" s="1"/>
  <c r="D30" i="221" s="1"/>
  <c r="D31" i="221" s="1"/>
  <c r="C121" i="184"/>
  <c r="G121" i="184" s="1"/>
  <c r="C116" i="184"/>
  <c r="G116" i="184" s="1"/>
  <c r="C115" i="184"/>
  <c r="C112" i="184"/>
  <c r="G112" i="184" s="1"/>
  <c r="C111" i="184"/>
  <c r="G111" i="184" s="1"/>
  <c r="C108" i="184"/>
  <c r="G108" i="184" s="1"/>
  <c r="C103" i="184"/>
  <c r="G103" i="184" s="1"/>
  <c r="C102" i="184"/>
  <c r="C99" i="184"/>
  <c r="C98" i="184"/>
  <c r="G98" i="184" s="1"/>
  <c r="C95" i="184"/>
  <c r="G95" i="184" s="1"/>
  <c r="C90" i="184"/>
  <c r="G90" i="184" s="1"/>
  <c r="C89" i="184"/>
  <c r="C91" i="184" s="1"/>
  <c r="D17" i="221" s="1"/>
  <c r="C86" i="184"/>
  <c r="G86" i="184" s="1"/>
  <c r="C85" i="184"/>
  <c r="G85" i="184" s="1"/>
  <c r="C82" i="184"/>
  <c r="G82" i="184" s="1"/>
  <c r="C77" i="184"/>
  <c r="G77" i="184" s="1"/>
  <c r="C76" i="184"/>
  <c r="G76" i="184" s="1"/>
  <c r="C72" i="184"/>
  <c r="G72" i="184" s="1"/>
  <c r="C69" i="184"/>
  <c r="G69" i="184" s="1"/>
  <c r="C64" i="184"/>
  <c r="G64" i="184" s="1"/>
  <c r="C63" i="184"/>
  <c r="G63" i="184" s="1"/>
  <c r="C60" i="184"/>
  <c r="G60" i="184" s="1"/>
  <c r="C59" i="184"/>
  <c r="G59" i="184" s="1"/>
  <c r="C56" i="184"/>
  <c r="G56" i="184" s="1"/>
  <c r="C51" i="184"/>
  <c r="G51" i="184" s="1"/>
  <c r="C48" i="184"/>
  <c r="G48" i="184" s="1"/>
  <c r="C42" i="184"/>
  <c r="G42" i="184" s="1"/>
  <c r="C43" i="184"/>
  <c r="G43" i="184" s="1"/>
  <c r="C41" i="184"/>
  <c r="G41" i="184" s="1"/>
  <c r="C37" i="184"/>
  <c r="G37" i="184" s="1"/>
  <c r="C38" i="184"/>
  <c r="G38" i="184" s="1"/>
  <c r="C36" i="184"/>
  <c r="G36" i="184" s="1"/>
  <c r="C30" i="184"/>
  <c r="G30" i="184" s="1"/>
  <c r="C29" i="184"/>
  <c r="G29" i="184" s="1"/>
  <c r="C26" i="184"/>
  <c r="G26" i="184" s="1"/>
  <c r="C21" i="184"/>
  <c r="G21" i="184" s="1"/>
  <c r="C20" i="184"/>
  <c r="C17" i="184"/>
  <c r="G17" i="184" s="1"/>
  <c r="C12" i="184"/>
  <c r="G12" i="184" s="1"/>
  <c r="C11" i="184"/>
  <c r="G11" i="184" s="1"/>
  <c r="C8" i="184"/>
  <c r="G8" i="184" s="1"/>
  <c r="A16" i="201"/>
  <c r="A18" i="201"/>
  <c r="A20" i="201"/>
  <c r="A19" i="214"/>
  <c r="A25" i="214"/>
  <c r="A31" i="214"/>
  <c r="A38" i="214"/>
  <c r="A44" i="214"/>
  <c r="A50" i="214"/>
  <c r="A11" i="214"/>
  <c r="A5" i="214"/>
  <c r="E10" i="214"/>
  <c r="G10" i="214"/>
  <c r="I10" i="214"/>
  <c r="E28" i="221"/>
  <c r="A12" i="243" l="1"/>
  <c r="A11" i="243"/>
  <c r="C104" i="184"/>
  <c r="D21" i="221" s="1"/>
  <c r="G102" i="184"/>
  <c r="G104" i="184" s="1"/>
  <c r="E21" i="221" s="1"/>
  <c r="G89" i="184"/>
  <c r="G91" i="184" s="1"/>
  <c r="E17" i="221" s="1"/>
  <c r="C31" i="184"/>
  <c r="D7" i="221" s="1"/>
  <c r="C13" i="184"/>
  <c r="D5" i="221" s="1"/>
  <c r="C44" i="184"/>
  <c r="D8" i="221" s="1"/>
  <c r="C135" i="184"/>
  <c r="D13" i="221" s="1"/>
  <c r="G142" i="184"/>
  <c r="C22" i="184"/>
  <c r="D6" i="221" s="1"/>
  <c r="D9" i="221" s="1"/>
  <c r="C117" i="184"/>
  <c r="D22" i="221" s="1"/>
  <c r="G139" i="184"/>
  <c r="G143" i="184" s="1"/>
  <c r="E12" i="221" s="1"/>
  <c r="G154" i="184"/>
  <c r="G155" i="184" s="1"/>
  <c r="E23" i="221" s="1"/>
  <c r="G124" i="184"/>
  <c r="G125" i="184"/>
  <c r="E30" i="221" s="1"/>
  <c r="E31" i="221" s="1"/>
  <c r="G115" i="184"/>
  <c r="G117" i="184" s="1"/>
  <c r="E22" i="221" s="1"/>
  <c r="C78" i="184"/>
  <c r="D20" i="221" s="1"/>
  <c r="G78" i="184"/>
  <c r="E20" i="221" s="1"/>
  <c r="C65" i="184"/>
  <c r="D16" i="221" s="1"/>
  <c r="D18" i="221" s="1"/>
  <c r="G65" i="184"/>
  <c r="E16" i="221" s="1"/>
  <c r="G52" i="184"/>
  <c r="E11" i="221" s="1"/>
  <c r="C52" i="184"/>
  <c r="D11" i="221" s="1"/>
  <c r="D14" i="221" s="1"/>
  <c r="G31" i="184"/>
  <c r="E7" i="221" s="1"/>
  <c r="G20" i="184"/>
  <c r="G22" i="184" s="1"/>
  <c r="E6" i="221" s="1"/>
  <c r="G135" i="184"/>
  <c r="E13" i="221" s="1"/>
  <c r="G44" i="184"/>
  <c r="E8" i="221" s="1"/>
  <c r="G13" i="184"/>
  <c r="E5" i="221" s="1"/>
  <c r="A13" i="230"/>
  <c r="A12" i="229"/>
  <c r="G283" i="228"/>
  <c r="H283" i="228"/>
  <c r="I283" i="228"/>
  <c r="L283" i="228"/>
  <c r="M283" i="228"/>
  <c r="N283" i="228"/>
  <c r="O283" i="228"/>
  <c r="R283" i="228"/>
  <c r="S283" i="228"/>
  <c r="T283" i="228"/>
  <c r="U283" i="228"/>
  <c r="X283" i="228"/>
  <c r="A271" i="228"/>
  <c r="A272" i="228" s="1"/>
  <c r="A273" i="228" s="1"/>
  <c r="A274" i="228" s="1"/>
  <c r="A275" i="228" s="1"/>
  <c r="A276" i="228" s="1"/>
  <c r="A277" i="228" s="1"/>
  <c r="A278" i="228" s="1"/>
  <c r="A279" i="228" s="1"/>
  <c r="A280" i="228" s="1"/>
  <c r="A281" i="228" s="1"/>
  <c r="A283" i="228" s="1"/>
  <c r="H271" i="228"/>
  <c r="I271" i="228"/>
  <c r="N271" i="228"/>
  <c r="O271" i="228"/>
  <c r="R271" i="228"/>
  <c r="T271" i="228"/>
  <c r="U271" i="228"/>
  <c r="X271" i="228"/>
  <c r="H6" i="228"/>
  <c r="I6" i="228"/>
  <c r="N6" i="228"/>
  <c r="O6" i="228"/>
  <c r="T6" i="228"/>
  <c r="U6" i="228"/>
  <c r="A271" i="180"/>
  <c r="A272" i="180" s="1"/>
  <c r="A273" i="180" s="1"/>
  <c r="A274" i="180" s="1"/>
  <c r="A275" i="180" s="1"/>
  <c r="A13" i="243" l="1"/>
  <c r="D24" i="221"/>
  <c r="D33" i="221" s="1"/>
  <c r="Q61" i="167"/>
  <c r="V16" i="200"/>
  <c r="P16" i="200"/>
  <c r="N61" i="167"/>
  <c r="P29" i="167"/>
  <c r="M29" i="167"/>
  <c r="E18" i="221"/>
  <c r="E14" i="221"/>
  <c r="E24" i="221"/>
  <c r="E9" i="221"/>
  <c r="V11" i="200"/>
  <c r="P11" i="200"/>
  <c r="V12" i="200"/>
  <c r="P12" i="200"/>
  <c r="A14" i="243" l="1"/>
  <c r="A16" i="243" s="1"/>
  <c r="A15" i="243"/>
  <c r="V10" i="200"/>
  <c r="P10" i="200"/>
  <c r="M259" i="194"/>
  <c r="Q181" i="194"/>
  <c r="K259" i="194"/>
  <c r="M258" i="194"/>
  <c r="K258" i="194"/>
  <c r="Q180" i="194"/>
  <c r="E33" i="221"/>
  <c r="J8" i="167" s="1"/>
  <c r="F28" i="200" s="1"/>
  <c r="J28" i="200" s="1"/>
  <c r="C34" i="247"/>
  <c r="G34" i="247" s="1"/>
  <c r="C19" i="247"/>
  <c r="G19" i="247" s="1"/>
  <c r="C14" i="247"/>
  <c r="G9" i="247"/>
  <c r="M51" i="167"/>
  <c r="A276" i="180"/>
  <c r="A277" i="180" s="1"/>
  <c r="A278" i="180" s="1"/>
  <c r="A279" i="180" s="1"/>
  <c r="A280" i="180" s="1"/>
  <c r="A281" i="180" s="1"/>
  <c r="A283" i="180" s="1"/>
  <c r="A17" i="243" l="1"/>
  <c r="A19" i="243"/>
  <c r="K8" i="167"/>
  <c r="F28" i="243" s="1"/>
  <c r="J28" i="243" s="1"/>
  <c r="C24" i="247"/>
  <c r="G14" i="247"/>
  <c r="Q34" i="247"/>
  <c r="O34" i="247"/>
  <c r="Q9" i="247"/>
  <c r="O9" i="247"/>
  <c r="Q19" i="247"/>
  <c r="O19" i="247"/>
  <c r="H15" i="161"/>
  <c r="J15" i="161"/>
  <c r="A16" i="161"/>
  <c r="A7" i="161"/>
  <c r="A20" i="243" l="1"/>
  <c r="A21" i="243" s="1"/>
  <c r="A23" i="243" s="1"/>
  <c r="A25" i="243" s="1"/>
  <c r="AN12" i="259"/>
  <c r="AN12" i="258"/>
  <c r="W12" i="259"/>
  <c r="W12" i="258"/>
  <c r="F12" i="259"/>
  <c r="F12" i="258"/>
  <c r="D24" i="247"/>
  <c r="C29" i="247"/>
  <c r="M12" i="167"/>
  <c r="P12" i="167"/>
  <c r="J12" i="167"/>
  <c r="K7" i="167"/>
  <c r="Q14" i="247"/>
  <c r="O14" i="247"/>
  <c r="G24" i="247"/>
  <c r="A8" i="161"/>
  <c r="A9" i="161" s="1"/>
  <c r="A27" i="243" l="1"/>
  <c r="A28" i="243" s="1"/>
  <c r="L12" i="258"/>
  <c r="F13" i="258"/>
  <c r="F16" i="258" s="1"/>
  <c r="L12" i="259"/>
  <c r="F13" i="259"/>
  <c r="F16" i="259" s="1"/>
  <c r="AC12" i="258"/>
  <c r="AC13" i="258" s="1"/>
  <c r="AC16" i="258" s="1"/>
  <c r="W13" i="258"/>
  <c r="W16" i="258" s="1"/>
  <c r="AT12" i="258"/>
  <c r="AT13" i="258" s="1"/>
  <c r="AT16" i="258" s="1"/>
  <c r="AN13" i="258"/>
  <c r="AN16" i="258" s="1"/>
  <c r="AC12" i="259"/>
  <c r="AC13" i="259" s="1"/>
  <c r="W13" i="259"/>
  <c r="W16" i="259" s="1"/>
  <c r="AT12" i="259"/>
  <c r="AT13" i="259" s="1"/>
  <c r="AN13" i="259"/>
  <c r="AN16" i="259" s="1"/>
  <c r="G29" i="247"/>
  <c r="O29" i="247" s="1"/>
  <c r="Q29" i="247"/>
  <c r="Q22" i="167"/>
  <c r="P22" i="167"/>
  <c r="P7" i="167" s="1"/>
  <c r="R4" i="200" s="1"/>
  <c r="V4" i="200" s="1"/>
  <c r="N22" i="167"/>
  <c r="M22" i="167"/>
  <c r="M7" i="167" s="1"/>
  <c r="L4" i="200" s="1"/>
  <c r="P4" i="200" s="1"/>
  <c r="J9" i="167"/>
  <c r="J10" i="167" s="1"/>
  <c r="J13" i="167" s="1"/>
  <c r="G35" i="247"/>
  <c r="Q24" i="247"/>
  <c r="Q12" i="167"/>
  <c r="R31" i="243"/>
  <c r="R31" i="200"/>
  <c r="L31" i="200"/>
  <c r="N12" i="167"/>
  <c r="L31" i="243" s="1"/>
  <c r="K12" i="167"/>
  <c r="F31" i="243" s="1"/>
  <c r="O24" i="247"/>
  <c r="F29" i="243"/>
  <c r="J29" i="243" s="1"/>
  <c r="A7" i="222"/>
  <c r="A8" i="222"/>
  <c r="A9" i="222" s="1"/>
  <c r="A12" i="222"/>
  <c r="A19" i="222"/>
  <c r="E25" i="222"/>
  <c r="G25" i="222"/>
  <c r="I25" i="222"/>
  <c r="K25" i="222"/>
  <c r="A26" i="222"/>
  <c r="E36" i="222"/>
  <c r="G36" i="222"/>
  <c r="I36" i="222"/>
  <c r="K36" i="222"/>
  <c r="M36" i="222"/>
  <c r="O36" i="222"/>
  <c r="A37" i="222"/>
  <c r="O42" i="222"/>
  <c r="E42" i="222"/>
  <c r="G42" i="222"/>
  <c r="I42" i="222"/>
  <c r="K42" i="222"/>
  <c r="M42" i="222"/>
  <c r="A43" i="222"/>
  <c r="E52" i="222"/>
  <c r="G52" i="222"/>
  <c r="I52" i="222"/>
  <c r="K52" i="222"/>
  <c r="M52" i="222"/>
  <c r="O52" i="222"/>
  <c r="A53" i="222"/>
  <c r="O62" i="222"/>
  <c r="E62" i="222"/>
  <c r="G62" i="222"/>
  <c r="I62" i="222"/>
  <c r="K62" i="222"/>
  <c r="M62" i="222"/>
  <c r="A63" i="222"/>
  <c r="E72" i="222"/>
  <c r="G72" i="222"/>
  <c r="I72" i="222"/>
  <c r="K72" i="222"/>
  <c r="M72" i="222"/>
  <c r="O72" i="222"/>
  <c r="A73" i="222"/>
  <c r="O82" i="222"/>
  <c r="E82" i="222"/>
  <c r="G82" i="222"/>
  <c r="I82" i="222"/>
  <c r="K82" i="222"/>
  <c r="M82" i="222"/>
  <c r="A83" i="222"/>
  <c r="E92" i="222"/>
  <c r="G92" i="222"/>
  <c r="I92" i="222"/>
  <c r="K92" i="222"/>
  <c r="M92" i="222"/>
  <c r="O92" i="222"/>
  <c r="A93" i="222"/>
  <c r="O98" i="222"/>
  <c r="E98" i="222"/>
  <c r="G98" i="222"/>
  <c r="I98" i="222"/>
  <c r="K98" i="222"/>
  <c r="M98" i="222"/>
  <c r="A99" i="222"/>
  <c r="E106" i="222"/>
  <c r="G106" i="222"/>
  <c r="I106" i="222"/>
  <c r="K106" i="222"/>
  <c r="M106" i="222"/>
  <c r="O106" i="222"/>
  <c r="A107" i="222"/>
  <c r="O112" i="222"/>
  <c r="E112" i="222"/>
  <c r="G112" i="222"/>
  <c r="I112" i="222"/>
  <c r="K112" i="222"/>
  <c r="M112" i="222"/>
  <c r="A113" i="222"/>
  <c r="O121" i="222"/>
  <c r="E121" i="222"/>
  <c r="G121" i="222"/>
  <c r="I121" i="222"/>
  <c r="K121" i="222"/>
  <c r="M121" i="222"/>
  <c r="N12" i="259" l="1"/>
  <c r="T12" i="258"/>
  <c r="N13" i="258"/>
  <c r="N16" i="258" s="1"/>
  <c r="A29" i="243"/>
  <c r="A30" i="243"/>
  <c r="AT16" i="259"/>
  <c r="AC16" i="259"/>
  <c r="L13" i="259"/>
  <c r="H5" i="215"/>
  <c r="H25" i="215" s="1"/>
  <c r="J5" i="215"/>
  <c r="J15" i="215" s="1"/>
  <c r="J17" i="215" s="1"/>
  <c r="L13" i="258"/>
  <c r="L16" i="258" s="1"/>
  <c r="R29" i="200"/>
  <c r="V29" i="200" s="1"/>
  <c r="F5" i="215"/>
  <c r="F35" i="215" s="1"/>
  <c r="F37" i="215" s="1"/>
  <c r="L29" i="200"/>
  <c r="P29" i="200" s="1"/>
  <c r="Q7" i="167"/>
  <c r="R4" i="243" s="1"/>
  <c r="V4" i="243" s="1"/>
  <c r="N7" i="167"/>
  <c r="L4" i="243" s="1"/>
  <c r="P4" i="243" s="1"/>
  <c r="K14" i="167"/>
  <c r="F20" i="243" s="1"/>
  <c r="M14" i="167"/>
  <c r="N14" i="167"/>
  <c r="L20" i="243" s="1"/>
  <c r="F30" i="200"/>
  <c r="J30" i="200" s="1"/>
  <c r="K9" i="167"/>
  <c r="M9" i="167" s="1"/>
  <c r="A15" i="161"/>
  <c r="A10" i="222"/>
  <c r="A11" i="222" s="1"/>
  <c r="A13" i="222" s="1"/>
  <c r="A14" i="222" s="1"/>
  <c r="L20" i="200" l="1"/>
  <c r="P20" i="200" s="1"/>
  <c r="H31" i="200"/>
  <c r="T13" i="258"/>
  <c r="T16" i="258" s="1"/>
  <c r="U12" i="258"/>
  <c r="T12" i="259"/>
  <c r="N13" i="259"/>
  <c r="A31" i="243"/>
  <c r="A32" i="243" s="1"/>
  <c r="A34" i="243" s="1"/>
  <c r="A36" i="243" s="1"/>
  <c r="L16" i="259"/>
  <c r="H35" i="215"/>
  <c r="H37" i="215" s="1"/>
  <c r="J25" i="215"/>
  <c r="J35" i="215"/>
  <c r="J37" i="215" s="1"/>
  <c r="H15" i="215"/>
  <c r="H17" i="215" s="1"/>
  <c r="M13" i="291"/>
  <c r="M14" i="291" s="1"/>
  <c r="M17" i="291" s="1"/>
  <c r="U13" i="258"/>
  <c r="U16" i="258" s="1"/>
  <c r="J20" i="243"/>
  <c r="F16" i="257" s="1"/>
  <c r="F19" i="257" s="1"/>
  <c r="N64" i="259" s="1"/>
  <c r="H15" i="243" s="1"/>
  <c r="F25" i="215"/>
  <c r="F15" i="215"/>
  <c r="F17" i="215" s="1"/>
  <c r="L29" i="243"/>
  <c r="P29" i="243" s="1"/>
  <c r="L17" i="243"/>
  <c r="R29" i="243"/>
  <c r="V29" i="243" s="1"/>
  <c r="R17" i="243"/>
  <c r="Q14" i="167"/>
  <c r="P14" i="167"/>
  <c r="J15" i="167"/>
  <c r="M10" i="167"/>
  <c r="M13" i="167" s="1"/>
  <c r="L30" i="200"/>
  <c r="P30" i="200" s="1"/>
  <c r="N9" i="167"/>
  <c r="F30" i="243"/>
  <c r="J30" i="243" s="1"/>
  <c r="K10" i="167"/>
  <c r="K13" i="167" s="1"/>
  <c r="A15" i="222"/>
  <c r="A16" i="222"/>
  <c r="A17" i="222" s="1"/>
  <c r="A18" i="222" s="1"/>
  <c r="A20" i="222" s="1"/>
  <c r="A21" i="222" s="1"/>
  <c r="J15" i="243" l="1"/>
  <c r="H17" i="243"/>
  <c r="R20" i="243"/>
  <c r="R20" i="200"/>
  <c r="V20" i="200" s="1"/>
  <c r="V21" i="200" s="1"/>
  <c r="N16" i="259"/>
  <c r="T16" i="259" s="1"/>
  <c r="U16" i="259" s="1"/>
  <c r="T13" i="259"/>
  <c r="U13" i="259" s="1"/>
  <c r="H31" i="243"/>
  <c r="U12" i="259"/>
  <c r="H32" i="200"/>
  <c r="J31" i="200"/>
  <c r="A38" i="243"/>
  <c r="A39" i="243" s="1"/>
  <c r="AK12" i="258"/>
  <c r="AE13" i="258"/>
  <c r="AE16" i="258" s="1"/>
  <c r="T64" i="259"/>
  <c r="U64" i="259" s="1"/>
  <c r="K55" i="167" s="1"/>
  <c r="N73" i="259"/>
  <c r="P20" i="243"/>
  <c r="G16" i="257" s="1"/>
  <c r="G19" i="257" s="1"/>
  <c r="AE64" i="259" s="1"/>
  <c r="V20" i="243"/>
  <c r="L30" i="243"/>
  <c r="P30" i="243" s="1"/>
  <c r="L21" i="243"/>
  <c r="F21" i="243"/>
  <c r="N10" i="167"/>
  <c r="N13" i="167" s="1"/>
  <c r="P9" i="167"/>
  <c r="M15" i="167"/>
  <c r="K15" i="167"/>
  <c r="F32" i="243"/>
  <c r="A22" i="222"/>
  <c r="A23" i="222"/>
  <c r="A24" i="222" s="1"/>
  <c r="A25" i="222" s="1"/>
  <c r="A27" i="222" s="1"/>
  <c r="A28" i="222" s="1"/>
  <c r="A29" i="222" s="1"/>
  <c r="A30" i="222" s="1"/>
  <c r="J17" i="243" l="1"/>
  <c r="J23" i="243" s="1"/>
  <c r="H23" i="243"/>
  <c r="H25" i="243" s="1"/>
  <c r="AK12" i="259"/>
  <c r="AE13" i="259"/>
  <c r="H32" i="243"/>
  <c r="J32" i="243" s="1"/>
  <c r="J31" i="243"/>
  <c r="A41" i="243"/>
  <c r="AL12" i="258"/>
  <c r="N31" i="200"/>
  <c r="AK13" i="258"/>
  <c r="AK16" i="258" s="1"/>
  <c r="AK64" i="259"/>
  <c r="AE73" i="259"/>
  <c r="T73" i="259"/>
  <c r="U73" i="259" s="1"/>
  <c r="K54" i="167" s="1"/>
  <c r="K56" i="167" s="1"/>
  <c r="N87" i="259"/>
  <c r="T87" i="259" s="1"/>
  <c r="U87" i="259" s="1"/>
  <c r="J21" i="243"/>
  <c r="R30" i="243"/>
  <c r="V30" i="243" s="1"/>
  <c r="R21" i="243"/>
  <c r="L32" i="243"/>
  <c r="R30" i="200"/>
  <c r="V30" i="200" s="1"/>
  <c r="Q9" i="167"/>
  <c r="P10" i="167"/>
  <c r="P13" i="167" s="1"/>
  <c r="N15" i="167"/>
  <c r="A31" i="222"/>
  <c r="A32" i="222"/>
  <c r="A33" i="222" s="1"/>
  <c r="A34" i="222" s="1"/>
  <c r="A35" i="222" s="1"/>
  <c r="A36" i="222" s="1"/>
  <c r="A38" i="222" s="1"/>
  <c r="A39" i="222" s="1"/>
  <c r="J25" i="243" l="1"/>
  <c r="H34" i="243"/>
  <c r="H38" i="243" s="1"/>
  <c r="AE16" i="259"/>
  <c r="AK16" i="259" s="1"/>
  <c r="AL16" i="259" s="1"/>
  <c r="AK13" i="259"/>
  <c r="AL13" i="259" s="1"/>
  <c r="N31" i="243"/>
  <c r="AL12" i="259"/>
  <c r="A42" i="243"/>
  <c r="A43" i="243" s="1"/>
  <c r="V21" i="243"/>
  <c r="N32" i="200"/>
  <c r="P31" i="200"/>
  <c r="P32" i="200" s="1"/>
  <c r="P39" i="200" s="1"/>
  <c r="T13" i="291"/>
  <c r="T14" i="291" s="1"/>
  <c r="T17" i="291" s="1"/>
  <c r="AL13" i="258"/>
  <c r="AL16" i="258" s="1"/>
  <c r="L34" i="243"/>
  <c r="L38" i="243" s="1"/>
  <c r="L39" i="243" s="1"/>
  <c r="AK73" i="259"/>
  <c r="AL73" i="259" s="1"/>
  <c r="AE87" i="259"/>
  <c r="AK87" i="259" s="1"/>
  <c r="AL87" i="259" s="1"/>
  <c r="N15" i="243"/>
  <c r="AL64" i="259"/>
  <c r="N55" i="167" s="1"/>
  <c r="P15" i="167"/>
  <c r="R32" i="243"/>
  <c r="Q10" i="167"/>
  <c r="Q13" i="167" s="1"/>
  <c r="A40" i="222"/>
  <c r="A41" i="222"/>
  <c r="A42" i="222" s="1"/>
  <c r="AV13" i="259" l="1"/>
  <c r="BB12" i="259"/>
  <c r="BD12" i="259" s="1"/>
  <c r="N32" i="243"/>
  <c r="P32" i="243" s="1"/>
  <c r="P31" i="243"/>
  <c r="A44" i="243"/>
  <c r="A46" i="243" s="1"/>
  <c r="A47" i="243" s="1"/>
  <c r="AV13" i="258"/>
  <c r="AV16" i="258" s="1"/>
  <c r="BB12" i="258"/>
  <c r="R34" i="243"/>
  <c r="R38" i="243" s="1"/>
  <c r="R39" i="243" s="1"/>
  <c r="N54" i="167"/>
  <c r="N56" i="167" s="1"/>
  <c r="N62" i="167" s="1"/>
  <c r="N64" i="167" s="1"/>
  <c r="N65" i="167" s="1"/>
  <c r="N17" i="243"/>
  <c r="P15" i="243"/>
  <c r="Q15" i="167"/>
  <c r="A44" i="222"/>
  <c r="A45" i="222" s="1"/>
  <c r="A46" i="222"/>
  <c r="A47" i="222"/>
  <c r="A48" i="222" s="1"/>
  <c r="N23" i="243" l="1"/>
  <c r="N25" i="243" s="1"/>
  <c r="AV16" i="259"/>
  <c r="BB16" i="259" s="1"/>
  <c r="BD16" i="259" s="1"/>
  <c r="BB13" i="259"/>
  <c r="BD13" i="259" s="1"/>
  <c r="BD12" i="258"/>
  <c r="BD13" i="258" s="1"/>
  <c r="BD16" i="258" s="1"/>
  <c r="T31" i="200"/>
  <c r="T31" i="243"/>
  <c r="BB13" i="258"/>
  <c r="BB16" i="258" s="1"/>
  <c r="P17" i="243"/>
  <c r="P23" i="243" s="1"/>
  <c r="A49" i="222"/>
  <c r="A50" i="222"/>
  <c r="A51" i="222" s="1"/>
  <c r="A52" i="222" s="1"/>
  <c r="P25" i="243" l="1"/>
  <c r="N34" i="243"/>
  <c r="N38" i="243" s="1"/>
  <c r="P34" i="243"/>
  <c r="P38" i="243" s="1"/>
  <c r="P39" i="243" s="1"/>
  <c r="T32" i="200"/>
  <c r="V31" i="200"/>
  <c r="V32" i="200" s="1"/>
  <c r="T32" i="243"/>
  <c r="V32" i="243" s="1"/>
  <c r="V31" i="243"/>
  <c r="A56" i="222"/>
  <c r="A54" i="222"/>
  <c r="A55" i="222" s="1"/>
  <c r="A57" i="222"/>
  <c r="A58" i="222" s="1"/>
  <c r="A60" i="222" l="1"/>
  <c r="A61" i="222" s="1"/>
  <c r="A62" i="222" s="1"/>
  <c r="A59" i="222"/>
  <c r="A67" i="222" l="1"/>
  <c r="A68" i="222" s="1"/>
  <c r="A64" i="222"/>
  <c r="A65" i="222" s="1"/>
  <c r="A66" i="222"/>
  <c r="A70" i="222" l="1"/>
  <c r="A71" i="222" s="1"/>
  <c r="A72" i="222" s="1"/>
  <c r="A69" i="222"/>
  <c r="A74" i="222" l="1"/>
  <c r="A75" i="222" s="1"/>
  <c r="A76" i="222"/>
  <c r="A77" i="222"/>
  <c r="A78" i="222" s="1"/>
  <c r="A79" i="222" l="1"/>
  <c r="A80" i="222"/>
  <c r="A81" i="222" s="1"/>
  <c r="A82" i="222" s="1"/>
  <c r="A87" i="222" l="1"/>
  <c r="A88" i="222" s="1"/>
  <c r="A86" i="222"/>
  <c r="A84" i="222"/>
  <c r="A85" i="222" s="1"/>
  <c r="A90" i="222" l="1"/>
  <c r="A91" i="222" s="1"/>
  <c r="A92" i="222" s="1"/>
  <c r="A94" i="222" s="1"/>
  <c r="A95" i="222" s="1"/>
  <c r="A89" i="222"/>
  <c r="A97" i="222" l="1"/>
  <c r="A98" i="222" s="1"/>
  <c r="A100" i="222" s="1"/>
  <c r="A101" i="222" s="1"/>
  <c r="A102" i="222" s="1"/>
  <c r="A103" i="222" s="1"/>
  <c r="A104" i="222" s="1"/>
  <c r="A105" i="222" s="1"/>
  <c r="A106" i="222" s="1"/>
  <c r="A108" i="222" s="1"/>
  <c r="A109" i="222" s="1"/>
  <c r="A96" i="222"/>
  <c r="A110" i="222" l="1"/>
  <c r="A111" i="222"/>
  <c r="A112" i="222" s="1"/>
  <c r="A116" i="222" l="1"/>
  <c r="A117" i="222"/>
  <c r="A118" i="222" s="1"/>
  <c r="A114" i="222"/>
  <c r="A115" i="222" s="1"/>
  <c r="A119" i="222" l="1"/>
  <c r="A120" i="222"/>
  <c r="A121" i="222" s="1"/>
  <c r="A11" i="173" l="1"/>
  <c r="A13" i="181"/>
  <c r="H283" i="180"/>
  <c r="M283" i="180"/>
  <c r="S283" i="180"/>
  <c r="I283" i="180"/>
  <c r="N283" i="180"/>
  <c r="O283" i="180"/>
  <c r="T283" i="180"/>
  <c r="U283" i="180"/>
  <c r="R21" i="200"/>
  <c r="L21" i="200"/>
  <c r="R68" i="167"/>
  <c r="A7" i="173" l="1"/>
  <c r="L283" i="180"/>
  <c r="X283" i="180"/>
  <c r="R283" i="180"/>
  <c r="R32" i="200"/>
  <c r="L32" i="200"/>
  <c r="A8" i="173" l="1"/>
  <c r="P51" i="167" l="1"/>
  <c r="A9" i="173"/>
  <c r="A10" i="173" s="1"/>
  <c r="A12" i="173" s="1"/>
  <c r="A14" i="173" s="1"/>
  <c r="A15" i="173" l="1"/>
  <c r="A16" i="173" s="1"/>
  <c r="A17" i="173" s="1"/>
  <c r="A18" i="173" l="1"/>
  <c r="A19" i="173" s="1"/>
  <c r="A20" i="173" s="1"/>
  <c r="A21" i="173" s="1"/>
  <c r="A22" i="173" s="1"/>
  <c r="A23" i="173" s="1"/>
  <c r="A25" i="173" s="1"/>
  <c r="A26" i="173" s="1"/>
  <c r="A28" i="173" l="1"/>
  <c r="A29" i="173" s="1"/>
  <c r="A27" i="173"/>
  <c r="A31" i="173" l="1"/>
  <c r="A32" i="173" s="1"/>
  <c r="A34" i="173" s="1"/>
  <c r="A35" i="173" s="1"/>
  <c r="A30" i="173"/>
  <c r="A37" i="173" l="1"/>
  <c r="A36" i="173"/>
  <c r="A38" i="173" l="1"/>
  <c r="A40" i="173"/>
  <c r="A41" i="173" s="1"/>
  <c r="A43" i="173" l="1"/>
  <c r="A44" i="173" s="1"/>
  <c r="A42" i="173"/>
  <c r="A45" i="173" l="1"/>
  <c r="A46" i="173"/>
  <c r="A48" i="173" s="1"/>
  <c r="A49" i="173" l="1"/>
  <c r="A50" i="173"/>
  <c r="A51" i="173" s="1"/>
  <c r="A52" i="173" s="1"/>
  <c r="A54" i="173" s="1"/>
  <c r="A56" i="173" s="1"/>
  <c r="A58" i="173" s="1"/>
  <c r="A59" i="173" s="1"/>
  <c r="A61" i="173" l="1"/>
  <c r="A62" i="173" s="1"/>
  <c r="A60" i="173"/>
  <c r="A63" i="173" l="1"/>
  <c r="A64" i="173"/>
  <c r="A65" i="173" s="1"/>
  <c r="A67" i="173" l="1"/>
  <c r="A68" i="173" s="1"/>
  <c r="A69" i="173" s="1"/>
  <c r="A71" i="173" s="1"/>
  <c r="A73" i="173" s="1"/>
  <c r="A75" i="173" s="1"/>
  <c r="A76" i="173" s="1"/>
  <c r="A66" i="173"/>
  <c r="A77" i="173" l="1"/>
  <c r="A78" i="173" l="1"/>
  <c r="A79" i="173"/>
  <c r="A80" i="173" s="1"/>
  <c r="A81" i="173" l="1"/>
  <c r="A82" i="173"/>
  <c r="A84" i="173" l="1"/>
  <c r="A85" i="173" s="1"/>
  <c r="A86" i="173" s="1"/>
  <c r="A88" i="173" s="1"/>
  <c r="A90" i="173" s="1"/>
  <c r="A92" i="173" s="1"/>
  <c r="A93" i="173" s="1"/>
  <c r="A94" i="173" s="1"/>
  <c r="A99" i="173" s="1"/>
  <c r="A100" i="173" s="1"/>
  <c r="A105" i="173" s="1"/>
  <c r="A106" i="173" s="1"/>
  <c r="A107" i="173" s="1"/>
  <c r="A111" i="173" s="1"/>
  <c r="A115" i="173" s="1"/>
  <c r="A119" i="173" s="1"/>
  <c r="A3" i="214" l="1"/>
  <c r="A4" i="214" s="1"/>
  <c r="A6" i="214" l="1"/>
  <c r="A34" i="215"/>
  <c r="A24" i="215"/>
  <c r="A14" i="215"/>
  <c r="A7" i="214" l="1"/>
  <c r="A8" i="214" s="1"/>
  <c r="A141" i="215"/>
  <c r="A140" i="215"/>
  <c r="A138" i="215"/>
  <c r="A137" i="215"/>
  <c r="A136" i="215"/>
  <c r="A135" i="215"/>
  <c r="A134" i="215"/>
  <c r="A133" i="215"/>
  <c r="A131" i="215"/>
  <c r="A130" i="215"/>
  <c r="A129" i="215"/>
  <c r="A128" i="215"/>
  <c r="A127" i="215"/>
  <c r="A126" i="215"/>
  <c r="A125" i="215"/>
  <c r="A124" i="215"/>
  <c r="A123" i="215"/>
  <c r="A122" i="215"/>
  <c r="A121" i="215"/>
  <c r="A120" i="215"/>
  <c r="A118" i="215"/>
  <c r="A117" i="215"/>
  <c r="A116" i="215"/>
  <c r="A115" i="215"/>
  <c r="A114" i="215"/>
  <c r="A113" i="215"/>
  <c r="A112" i="215"/>
  <c r="A111" i="215"/>
  <c r="A110" i="215"/>
  <c r="A109" i="215"/>
  <c r="A108" i="215"/>
  <c r="A107" i="215"/>
  <c r="A106" i="215"/>
  <c r="A105" i="215"/>
  <c r="A104" i="215"/>
  <c r="A103" i="215"/>
  <c r="A102" i="215"/>
  <c r="A101" i="215"/>
  <c r="A100" i="215"/>
  <c r="A99" i="215"/>
  <c r="A98" i="215"/>
  <c r="A97" i="215"/>
  <c r="A96" i="215"/>
  <c r="A95" i="215"/>
  <c r="A94" i="215"/>
  <c r="A93" i="215"/>
  <c r="A91" i="215"/>
  <c r="A90" i="215"/>
  <c r="A89" i="215"/>
  <c r="A88" i="215"/>
  <c r="A87" i="215"/>
  <c r="A86" i="215"/>
  <c r="A85" i="215"/>
  <c r="A83" i="215"/>
  <c r="A82" i="215"/>
  <c r="A81" i="215"/>
  <c r="A80" i="215"/>
  <c r="A79" i="215"/>
  <c r="A78" i="215"/>
  <c r="A77" i="215"/>
  <c r="A76" i="215"/>
  <c r="A75" i="215"/>
  <c r="A74" i="215"/>
  <c r="A73" i="215"/>
  <c r="A72" i="215"/>
  <c r="A71" i="215"/>
  <c r="A70" i="215"/>
  <c r="A69" i="215"/>
  <c r="A68" i="215"/>
  <c r="A67" i="215"/>
  <c r="A66" i="215"/>
  <c r="A65" i="215"/>
  <c r="A64" i="215"/>
  <c r="A63" i="215"/>
  <c r="A62" i="215"/>
  <c r="A61" i="215"/>
  <c r="A60" i="215"/>
  <c r="A59" i="215"/>
  <c r="A58" i="215"/>
  <c r="A57" i="215"/>
  <c r="A56" i="215"/>
  <c r="A55" i="215"/>
  <c r="A54" i="215"/>
  <c r="A53" i="215"/>
  <c r="A52" i="215"/>
  <c r="A51" i="215"/>
  <c r="A50" i="215"/>
  <c r="A49" i="215"/>
  <c r="A48" i="215"/>
  <c r="A47" i="215"/>
  <c r="A46" i="215"/>
  <c r="A45" i="215"/>
  <c r="A44" i="215"/>
  <c r="A43" i="215"/>
  <c r="A42" i="215"/>
  <c r="A41" i="215"/>
  <c r="A31" i="215"/>
  <c r="A21" i="215"/>
  <c r="A11" i="215"/>
  <c r="A4" i="215"/>
  <c r="A9" i="214" l="1"/>
  <c r="A10" i="214" s="1"/>
  <c r="A12" i="214" s="1"/>
  <c r="A13" i="214" l="1"/>
  <c r="A14" i="214" l="1"/>
  <c r="A15" i="214" l="1"/>
  <c r="A16" i="214" l="1"/>
  <c r="A56" i="214"/>
  <c r="A17" i="214" l="1"/>
  <c r="A18" i="214" l="1"/>
  <c r="A20" i="214" s="1"/>
  <c r="A21" i="214" l="1"/>
  <c r="A22" i="214" l="1"/>
  <c r="A23" i="214" l="1"/>
  <c r="A24" i="214" l="1"/>
  <c r="A26" i="214" s="1"/>
  <c r="A64" i="214"/>
  <c r="A27" i="214" l="1"/>
  <c r="A65" i="214"/>
  <c r="A28" i="214" l="1"/>
  <c r="A66" i="214"/>
  <c r="A29" i="214" l="1"/>
  <c r="A67" i="214"/>
  <c r="A30" i="214" l="1"/>
  <c r="A32" i="214" s="1"/>
  <c r="A68" i="214"/>
  <c r="A33" i="214" l="1"/>
  <c r="A69" i="214"/>
  <c r="A34" i="214" l="1"/>
  <c r="A70" i="214"/>
  <c r="A35" i="214" l="1"/>
  <c r="A71" i="214"/>
  <c r="A36" i="214" l="1"/>
  <c r="A72" i="214"/>
  <c r="A37" i="214" l="1"/>
  <c r="A39" i="214" s="1"/>
  <c r="A73" i="214"/>
  <c r="A40" i="214" l="1"/>
  <c r="A74" i="214"/>
  <c r="A41" i="214" l="1"/>
  <c r="A75" i="214"/>
  <c r="A42" i="214" l="1"/>
  <c r="A77" i="214"/>
  <c r="A43" i="214" l="1"/>
  <c r="A45" i="214" s="1"/>
  <c r="A46" i="214" s="1"/>
  <c r="A78" i="214"/>
  <c r="A47" i="214" l="1"/>
  <c r="A79" i="214"/>
  <c r="A7" i="201"/>
  <c r="A9" i="201" s="1"/>
  <c r="A49" i="200"/>
  <c r="A48" i="200"/>
  <c r="F21" i="200"/>
  <c r="J21" i="200" s="1"/>
  <c r="A11" i="201" l="1"/>
  <c r="A48" i="214"/>
  <c r="A80" i="214"/>
  <c r="F32" i="200"/>
  <c r="J32" i="200" s="1"/>
  <c r="J27" i="160"/>
  <c r="H27" i="160"/>
  <c r="F27" i="160"/>
  <c r="A20" i="160"/>
  <c r="J19" i="160"/>
  <c r="H19" i="160"/>
  <c r="F19" i="160"/>
  <c r="A14" i="160"/>
  <c r="J13" i="160"/>
  <c r="H13" i="160"/>
  <c r="F13" i="160"/>
  <c r="A13" i="201" l="1"/>
  <c r="A19" i="201" s="1"/>
  <c r="A49" i="214"/>
  <c r="A51" i="214" s="1"/>
  <c r="A52" i="214" s="1"/>
  <c r="A81" i="214"/>
  <c r="K61" i="167" l="1"/>
  <c r="K62" i="167" s="1"/>
  <c r="K64" i="167" s="1"/>
  <c r="K65" i="167" s="1"/>
  <c r="J29" i="167"/>
  <c r="A53" i="214"/>
  <c r="A82" i="214"/>
  <c r="J11" i="200"/>
  <c r="J12" i="200" l="1"/>
  <c r="J51" i="167"/>
  <c r="A54" i="214"/>
  <c r="A55" i="214" s="1"/>
  <c r="A57" i="214" s="1"/>
  <c r="A84" i="214"/>
  <c r="A85" i="214" s="1"/>
  <c r="F34" i="243" l="1"/>
  <c r="J34" i="243" s="1"/>
  <c r="J38" i="243" s="1"/>
  <c r="J39" i="243" s="1"/>
  <c r="A7" i="160"/>
  <c r="F38" i="243" l="1"/>
  <c r="A8" i="160"/>
  <c r="F39" i="243" l="1"/>
  <c r="A9" i="160"/>
  <c r="A10" i="160" l="1"/>
  <c r="A11" i="160" s="1"/>
  <c r="A13" i="160" l="1"/>
  <c r="A15" i="160" s="1"/>
  <c r="A17" i="160" l="1"/>
  <c r="A19" i="160" s="1"/>
  <c r="A24" i="160" l="1"/>
  <c r="A25" i="160" l="1"/>
  <c r="A27" i="160" s="1"/>
  <c r="F15" i="167" l="1"/>
  <c r="G15" i="167"/>
  <c r="H15" i="167"/>
  <c r="E15" i="167"/>
  <c r="V13" i="200" l="1"/>
  <c r="P13" i="200" l="1"/>
  <c r="G8" i="257" l="1"/>
  <c r="F17" i="200"/>
  <c r="F6" i="215" l="1"/>
  <c r="F26" i="215" s="1"/>
  <c r="F27" i="215" s="1"/>
  <c r="R17" i="200" l="1"/>
  <c r="J6" i="215"/>
  <c r="G11" i="257"/>
  <c r="AE64" i="258" l="1"/>
  <c r="AK64" i="258" s="1"/>
  <c r="R34" i="200"/>
  <c r="R38" i="200" s="1"/>
  <c r="R39" i="200" s="1"/>
  <c r="F34" i="200"/>
  <c r="J34" i="200" s="1"/>
  <c r="H6" i="215"/>
  <c r="L17" i="200"/>
  <c r="L34" i="200" s="1"/>
  <c r="L38" i="200" s="1"/>
  <c r="L39" i="200" s="1"/>
  <c r="J26" i="215"/>
  <c r="J27" i="215" s="1"/>
  <c r="J7" i="215"/>
  <c r="AE73" i="258" l="1"/>
  <c r="AK73" i="258" s="1"/>
  <c r="AL73" i="258" s="1"/>
  <c r="N15" i="200"/>
  <c r="AL64" i="258"/>
  <c r="M66" i="291" s="1"/>
  <c r="AE87" i="258"/>
  <c r="AK87" i="258" s="1"/>
  <c r="AL87" i="258" s="1"/>
  <c r="F38" i="200"/>
  <c r="F39" i="200" s="1"/>
  <c r="F7" i="215"/>
  <c r="H26" i="215"/>
  <c r="H27" i="215" s="1"/>
  <c r="H7" i="215"/>
  <c r="S66" i="291" l="1"/>
  <c r="M75" i="291"/>
  <c r="N96" i="291" s="1"/>
  <c r="M55" i="167"/>
  <c r="M54" i="167" s="1"/>
  <c r="M56" i="167" s="1"/>
  <c r="M62" i="167" s="1"/>
  <c r="M64" i="167" s="1"/>
  <c r="M65" i="167" s="1"/>
  <c r="N17" i="200"/>
  <c r="P15" i="200"/>
  <c r="S75" i="291" l="1"/>
  <c r="M89" i="291"/>
  <c r="M93" i="291" s="1"/>
  <c r="N23" i="200"/>
  <c r="N25" i="200" s="1"/>
  <c r="P17" i="200"/>
  <c r="P23" i="200" s="1"/>
  <c r="P25" i="200" l="1"/>
  <c r="S89" i="291"/>
  <c r="S93" i="291"/>
  <c r="N95" i="291"/>
  <c r="N34" i="200"/>
  <c r="N38" i="200" s="1"/>
  <c r="V14" i="200"/>
  <c r="H8" i="257" l="1"/>
  <c r="H11" i="257" s="1"/>
  <c r="AV64" i="258" l="1"/>
  <c r="T15" i="200" s="1"/>
  <c r="T17" i="200" s="1"/>
  <c r="V14" i="243"/>
  <c r="H16" i="257" s="1"/>
  <c r="V15" i="200" l="1"/>
  <c r="AV73" i="258"/>
  <c r="BB73" i="258" s="1"/>
  <c r="BD73" i="258" s="1"/>
  <c r="T23" i="200"/>
  <c r="T25" i="200" s="1"/>
  <c r="BB64" i="258"/>
  <c r="BD64" i="258" s="1"/>
  <c r="T66" i="291" s="1"/>
  <c r="T75" i="291" s="1"/>
  <c r="V17" i="200"/>
  <c r="V23" i="200" s="1"/>
  <c r="H19" i="257"/>
  <c r="BD64" i="259" s="1"/>
  <c r="AV64" i="259" s="1"/>
  <c r="V25" i="200" l="1"/>
  <c r="AV87" i="258"/>
  <c r="BB87" i="258" s="1"/>
  <c r="BD87" i="258" s="1"/>
  <c r="T34" i="200"/>
  <c r="T38" i="200" s="1"/>
  <c r="T89" i="291"/>
  <c r="T93" i="291" s="1"/>
  <c r="U96" i="291"/>
  <c r="P55" i="167"/>
  <c r="P54" i="167" s="1"/>
  <c r="P56" i="167" s="1"/>
  <c r="P62" i="167" s="1"/>
  <c r="P64" i="167" s="1"/>
  <c r="P65" i="167" s="1"/>
  <c r="AV73" i="259"/>
  <c r="BB64" i="259"/>
  <c r="Q55" i="167"/>
  <c r="T15" i="243"/>
  <c r="U95" i="291" l="1"/>
  <c r="AV87" i="259"/>
  <c r="BB87" i="259" s="1"/>
  <c r="BD87" i="259" s="1"/>
  <c r="BB73" i="259"/>
  <c r="BD73" i="259" s="1"/>
  <c r="Q54" i="167" s="1"/>
  <c r="Q56" i="167" s="1"/>
  <c r="Q62" i="167" s="1"/>
  <c r="Q64" i="167" s="1"/>
  <c r="Q65" i="167" s="1"/>
  <c r="V15" i="243"/>
  <c r="T17" i="243"/>
  <c r="T23" i="243" l="1"/>
  <c r="T25" i="243" s="1"/>
  <c r="V17" i="243"/>
  <c r="J14" i="200"/>
  <c r="J13" i="200"/>
  <c r="F8" i="257" s="1"/>
  <c r="F11" i="257" s="1"/>
  <c r="V23" i="243" l="1"/>
  <c r="T34" i="243"/>
  <c r="T38" i="243" s="1"/>
  <c r="N64" i="258"/>
  <c r="V25" i="243" l="1"/>
  <c r="V34" i="243"/>
  <c r="V38" i="243" s="1"/>
  <c r="T64" i="258"/>
  <c r="U64" i="258" s="1"/>
  <c r="F66" i="291" s="1"/>
  <c r="F75" i="291" s="1"/>
  <c r="G96" i="291" s="1"/>
  <c r="H15" i="200"/>
  <c r="N73" i="258"/>
  <c r="F89" i="291" l="1"/>
  <c r="T86" i="258"/>
  <c r="U86" i="258" s="1"/>
  <c r="J55" i="167"/>
  <c r="N87" i="258"/>
  <c r="T87" i="258" s="1"/>
  <c r="U87" i="258" s="1"/>
  <c r="T73" i="258"/>
  <c r="U73" i="258" s="1"/>
  <c r="J15" i="200"/>
  <c r="H17" i="200"/>
  <c r="H23" i="200" s="1"/>
  <c r="H25" i="200" s="1"/>
  <c r="G95" i="291" l="1"/>
  <c r="F93" i="291"/>
  <c r="J54" i="167"/>
  <c r="J56" i="167" s="1"/>
  <c r="J62" i="167" s="1"/>
  <c r="J64" i="167" s="1"/>
  <c r="J65" i="167" s="1"/>
  <c r="J17" i="200"/>
  <c r="J23" i="200" l="1"/>
  <c r="H34" i="200"/>
  <c r="J25" i="200" l="1"/>
  <c r="J38" i="200"/>
  <c r="J39" i="200" s="1"/>
  <c r="H38" i="20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tc={807BC280-3D59-41D6-B938-A8541DA6361E}</author>
  </authors>
  <commentList>
    <comment ref="W1" authorId="0" shapeId="0" xr:uid="{807BC280-3D59-41D6-B938-A8541DA6361E}">
      <text>
        <t>[Threaded comment]
Your version of Excel allows you to read this threaded comment; however, any edits to it will get removed if the file is opened in a newer version of Excel. Learn more: https://go.microsoft.com/fwlink/?linkid=870924
Comment:
    @Ria Garg We need to repeat the three existing columns for FY2026-FY2028</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tc={42D0C6A2-1F99-4C90-8E0A-B5EEB827568F}</author>
  </authors>
  <commentList>
    <comment ref="C2" authorId="0" shapeId="0" xr:uid="{42D0C6A2-1F99-4C90-8E0A-B5EEB827568F}">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tc={E2428B0A-3F7A-469D-8EC2-1D063B03A2FA}</author>
  </authors>
  <commentList>
    <comment ref="C2" authorId="0" shapeId="0" xr:uid="{E2428B0A-3F7A-469D-8EC2-1D063B03A2FA}">
      <text>
        <t>[Threaded comment]
Your version of Excel allows you to read this threaded comment; however, any edits to it will get removed if the file is opened in a newer version of Excel. Learn more: https://go.microsoft.com/fwlink/?linkid=870924
Comment:
    NOTE: Some of the "Totals" in this column are Lamp Counts. Others are kWh counts.</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tc={5144B79F-B960-4523-8A94-30892C699CBF}</author>
    <author>tc={91F6E543-09A9-4CA8-AC88-768A6F2E0DE7}</author>
    <author>tc={EC2CEF9F-71BF-480B-9D42-CA49F0B023BA}</author>
  </authors>
  <commentList>
    <comment ref="E62" authorId="0" shapeId="0" xr:uid="{5144B79F-B960-4523-8A94-30892C699CBF}">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Q62" authorId="1" shapeId="0" xr:uid="{91F6E543-09A9-4CA8-AC88-768A6F2E0DE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CC62" authorId="2" shapeId="0" xr:uid="{EC2CEF9F-71BF-480B-9D42-CA49F0B023BA}">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tc={03118984-0B09-4FE8-81D0-32EDCCFFFA48}</author>
    <author>tc={4E9D004B-2DDA-4847-BC8D-EB39133F6C35}</author>
    <author>tc={5633FDED-7C23-47CB-A2CC-38FE7132F507}</author>
  </authors>
  <commentList>
    <comment ref="E62" authorId="0" shapeId="0" xr:uid="{03118984-0B09-4FE8-81D0-32EDCCFFFA48}">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AQ62" authorId="1" shapeId="0" xr:uid="{4E9D004B-2DDA-4847-BC8D-EB39133F6C35}">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 ref="CC62" authorId="2" shapeId="0" xr:uid="{5633FDED-7C23-47CB-A2CC-38FE7132F507}">
      <text>
        <t>[Threaded comment]
Your version of Excel allows you to read this threaded comment; however, any edits to it will get removed if the file is opened in a newer version of Excel. Learn more: https://go.microsoft.com/fwlink/?linkid=870924
Comment:
    Inflated insurance costs from FY25. Jim mentioned that no other SS costs are expected to continue after FY25</t>
      </text>
    </comment>
  </commentList>
</comments>
</file>

<file path=xl/sharedStrings.xml><?xml version="1.0" encoding="utf-8"?>
<sst xmlns="http://schemas.openxmlformats.org/spreadsheetml/2006/main" count="15734" uniqueCount="2828">
  <si>
    <t xml:space="preserve">Puerto Rico Electric Power Authority </t>
  </si>
  <si>
    <t>Rate Review Filing Schedules</t>
  </si>
  <si>
    <t>NEPR-AP-2023-0003</t>
  </si>
  <si>
    <t>Puerto Rico Electric Power Authority</t>
  </si>
  <si>
    <t>Revenue Requirement Table of Contents</t>
  </si>
  <si>
    <t>Description</t>
  </si>
  <si>
    <t>Schedule</t>
  </si>
  <si>
    <t xml:space="preserve"> </t>
  </si>
  <si>
    <t>Determination of Base Rates Revenue Requirement</t>
  </si>
  <si>
    <t>B-1</t>
  </si>
  <si>
    <t>Rate Year Result of Operations with Pro Forma Adjustments</t>
  </si>
  <si>
    <t>B-2</t>
  </si>
  <si>
    <t>Debt Service Requirements</t>
  </si>
  <si>
    <t>B-3</t>
  </si>
  <si>
    <t>Proposed Margin for Debt Service Requirements</t>
  </si>
  <si>
    <t>B-4</t>
  </si>
  <si>
    <t>Plant in Service and Accumulated Depreciation</t>
  </si>
  <si>
    <t>B-5</t>
  </si>
  <si>
    <t xml:space="preserve">Capital Lease Detail </t>
  </si>
  <si>
    <t>B-6</t>
  </si>
  <si>
    <t>Revenues Excluding Sale of Electricity</t>
  </si>
  <si>
    <t>B-7</t>
  </si>
  <si>
    <t>Balance Sheets</t>
  </si>
  <si>
    <t>C-1</t>
  </si>
  <si>
    <t>Results of Operation</t>
  </si>
  <si>
    <t>C-2</t>
  </si>
  <si>
    <t>Statement of Changes in Financial Position</t>
  </si>
  <si>
    <t>C-3</t>
  </si>
  <si>
    <t>Statement of Changes in PREPA's Net Position</t>
  </si>
  <si>
    <t>C-4</t>
  </si>
  <si>
    <t>Audited Financial Statements for Historical Year</t>
  </si>
  <si>
    <t>C-5</t>
  </si>
  <si>
    <t>FOMB-Certified PREPA Fiscal Plan</t>
  </si>
  <si>
    <t>C-6</t>
  </si>
  <si>
    <t>Utility Plant in Service and Accumulated Depreciation</t>
  </si>
  <si>
    <t>C-7</t>
  </si>
  <si>
    <t xml:space="preserve">Billing Determinants </t>
  </si>
  <si>
    <t>C-8</t>
  </si>
  <si>
    <t>Various Operating Statistics</t>
  </si>
  <si>
    <t>C-9</t>
  </si>
  <si>
    <t>Detail of Contributions in Lieu of Taxes with each Government Client</t>
  </si>
  <si>
    <t>C-10</t>
  </si>
  <si>
    <t>Accounts Receivable as of the Beginning of Rate Year</t>
  </si>
  <si>
    <t>C-11</t>
  </si>
  <si>
    <t xml:space="preserve">Projected Total Construction and Decommissioning Capital Expenditures </t>
  </si>
  <si>
    <t>D-1-Optimal</t>
  </si>
  <si>
    <t>Projected Construction and Decommissioning Capital Expenditures for Generation Assets</t>
  </si>
  <si>
    <t>D-2-Optimal</t>
  </si>
  <si>
    <t>Projected Construction and Decommissioning Capital Expenditures for Transmission Plant</t>
  </si>
  <si>
    <t>D-3-Optimal</t>
  </si>
  <si>
    <t>Projected Construction and Decommissioning Capital Expenditure for Distribution Plant</t>
  </si>
  <si>
    <t>D-4-Optimal</t>
  </si>
  <si>
    <t>D-1-Constrained</t>
  </si>
  <si>
    <t>D-2-Constrained</t>
  </si>
  <si>
    <t>D-3-Constrained</t>
  </si>
  <si>
    <t>D-4-Constrained</t>
  </si>
  <si>
    <t>Revenues at Present Rates</t>
  </si>
  <si>
    <t>E-1</t>
  </si>
  <si>
    <t>Consumer Analysis at Present Rates</t>
  </si>
  <si>
    <t>E-2</t>
  </si>
  <si>
    <t>Differences Between Rates</t>
  </si>
  <si>
    <t>E-3</t>
  </si>
  <si>
    <t>Customer Bill Impact Analysis</t>
  </si>
  <si>
    <t>E-4</t>
  </si>
  <si>
    <t>Bill Count And Bill Frequency Analysis</t>
  </si>
  <si>
    <t>E-5</t>
  </si>
  <si>
    <t xml:space="preserve">Proposed Tariffs </t>
  </si>
  <si>
    <t>F-1</t>
  </si>
  <si>
    <t>Current Tariffs Redlined</t>
  </si>
  <si>
    <t>F-2</t>
  </si>
  <si>
    <t>PREPA's Current Riders and Surcharges</t>
  </si>
  <si>
    <t>F-3</t>
  </si>
  <si>
    <t>Proposed Current Riders and Surcharges</t>
  </si>
  <si>
    <t>F-4</t>
  </si>
  <si>
    <t>Subsidies Reflected in Proposed Rates</t>
  </si>
  <si>
    <t>F-5</t>
  </si>
  <si>
    <t>Fuel and Purchased Power Costs</t>
  </si>
  <si>
    <t>F-6</t>
  </si>
  <si>
    <t>Energy Efficiency Rider</t>
  </si>
  <si>
    <t>F-7</t>
  </si>
  <si>
    <t>Description of Affiliates and Listing of Officers</t>
  </si>
  <si>
    <t>G</t>
  </si>
  <si>
    <t>PREPA's Estimate of its RPS Compliance Costs</t>
  </si>
  <si>
    <t>H</t>
  </si>
  <si>
    <t>LUMA's Explanation for Temporary Revenue Decoupling Mechanism</t>
  </si>
  <si>
    <t>I</t>
  </si>
  <si>
    <t xml:space="preserve">LUMA's Major Storm Cost Rider </t>
  </si>
  <si>
    <t>J</t>
  </si>
  <si>
    <t>Address</t>
  </si>
  <si>
    <t>ValueType</t>
  </si>
  <si>
    <t>Value</t>
  </si>
  <si>
    <t>ConnectionName</t>
  </si>
  <si>
    <t>Sheet Name</t>
  </si>
  <si>
    <t>Start Cell</t>
  </si>
  <si>
    <t>End Cell</t>
  </si>
  <si>
    <t>BusinessArea Name</t>
  </si>
  <si>
    <t>ReportGroup Name</t>
  </si>
  <si>
    <t>Report Name</t>
  </si>
  <si>
    <t>Parameters</t>
  </si>
  <si>
    <t>Rows</t>
  </si>
  <si>
    <t>User Id</t>
  </si>
  <si>
    <t>BusinessArea Id</t>
  </si>
  <si>
    <t>ReportGroup Id</t>
  </si>
  <si>
    <t>Report Id</t>
  </si>
  <si>
    <t>Headers</t>
  </si>
  <si>
    <t>Pivot Sheet Name Ref</t>
  </si>
  <si>
    <t>Sheet Name Ref</t>
  </si>
  <si>
    <t>Process Id</t>
  </si>
  <si>
    <t>Splash SessionID</t>
  </si>
  <si>
    <t>Status</t>
  </si>
  <si>
    <t>Pivot Sheet Name</t>
  </si>
  <si>
    <t>Old ProcessId</t>
  </si>
  <si>
    <t>ColumnsCount</t>
  </si>
  <si>
    <t>Download Time</t>
  </si>
  <si>
    <t>Error Message</t>
  </si>
  <si>
    <t>MandatoryParameters</t>
  </si>
  <si>
    <t>Json ParameterString</t>
  </si>
  <si>
    <t>StartTime</t>
  </si>
  <si>
    <t>EndTime</t>
  </si>
  <si>
    <t>UserGroup ID</t>
  </si>
  <si>
    <t>IsModifyReport</t>
  </si>
  <si>
    <t>Modify Report JSON</t>
  </si>
  <si>
    <t>Display Title</t>
  </si>
  <si>
    <t>Responsibility Name</t>
  </si>
  <si>
    <t>OCRunType</t>
  </si>
  <si>
    <t>OcTrialConnectionId</t>
  </si>
  <si>
    <t>GridCo Revised OPTIMAL ARR Petition filed on January 9, 2026 - Annex 1; Genera Revised Hybrid ARR Petition filed January 9, 2025 - Annex 3; PREPA (HoldCo, HydroCo, Retiro) Revised ARR Petition filed February 23, 2026.</t>
  </si>
  <si>
    <t xml:space="preserve">Line No. </t>
  </si>
  <si>
    <t>System</t>
  </si>
  <si>
    <t>GridCo</t>
  </si>
  <si>
    <t>GenCo</t>
  </si>
  <si>
    <t>HoldCo</t>
  </si>
  <si>
    <t>HydroCo</t>
  </si>
  <si>
    <t>Retiro</t>
  </si>
  <si>
    <t>LUMA Notes</t>
  </si>
  <si>
    <t>FY26</t>
  </si>
  <si>
    <t>FY27</t>
  </si>
  <si>
    <t>FY28</t>
  </si>
  <si>
    <t>Revenues</t>
  </si>
  <si>
    <t> </t>
  </si>
  <si>
    <t>Revenues from Sales of Electric Energy</t>
  </si>
  <si>
    <t>Fuel &amp; Purchased Power Revenue</t>
  </si>
  <si>
    <t>Basic Revenues</t>
  </si>
  <si>
    <t>CILT &amp; Subsidies (Contra-Revenue)</t>
  </si>
  <si>
    <t>GridCo Energy Efficiency &amp; Demand Response Programs (EE &amp; PPCA riders)</t>
  </si>
  <si>
    <t>Total Revenues from Sales of Electric Energy</t>
  </si>
  <si>
    <t xml:space="preserve">Updated formula in total to include line 6, which had been omitted. </t>
  </si>
  <si>
    <t>Other Income</t>
  </si>
  <si>
    <t xml:space="preserve">A formula error in LUMA's spreadsheets omitted an adjustment to this item for all years. </t>
  </si>
  <si>
    <t>Total Consolidated Revenues</t>
  </si>
  <si>
    <t>Total Net Revenues</t>
  </si>
  <si>
    <t>Expenses</t>
  </si>
  <si>
    <t>Fuel and Purchased Power Expenses</t>
  </si>
  <si>
    <t>Fuel</t>
  </si>
  <si>
    <t>Purchased Power - Conventional</t>
  </si>
  <si>
    <t>Purchased Power - Renewable</t>
  </si>
  <si>
    <t>Total Fuel &amp; Purchase Power Expenses</t>
  </si>
  <si>
    <t>Operating &amp; Maintenance Expenses</t>
  </si>
  <si>
    <t>Labor Operating Expenses</t>
  </si>
  <si>
    <t>Salaries &amp; Wages</t>
  </si>
  <si>
    <t>Pension &amp; Benefits</t>
  </si>
  <si>
    <t>Overtime Pay</t>
  </si>
  <si>
    <t>Overtime Benefits</t>
  </si>
  <si>
    <t>Total Labor Operating Expenses</t>
  </si>
  <si>
    <t>Non-Labor / Other Operating Expenses</t>
  </si>
  <si>
    <t>Materials &amp; Supplies</t>
  </si>
  <si>
    <t>Transportation, Per Diem, and Mileage</t>
  </si>
  <si>
    <t>Property &amp; Casualty Insurance</t>
  </si>
  <si>
    <t>Retiree Medical Benefits</t>
  </si>
  <si>
    <t>Security</t>
  </si>
  <si>
    <t>IT Service Agreements</t>
  </si>
  <si>
    <t>Banking Services</t>
  </si>
  <si>
    <t>Utilities &amp; Rents</t>
  </si>
  <si>
    <t>Legal Services</t>
  </si>
  <si>
    <t>Communications Expenses</t>
  </si>
  <si>
    <t>Professional &amp; Technical Outsourced Services</t>
  </si>
  <si>
    <t xml:space="preserve">Adjustments to Technical and Professional Services as shown in LUMA's Jan 9 filing. </t>
  </si>
  <si>
    <t>Vegetation Management</t>
  </si>
  <si>
    <t>Regulation and Environmental Inspection</t>
  </si>
  <si>
    <t>External Audit Services</t>
  </si>
  <si>
    <t>Plant Maintenance Services</t>
  </si>
  <si>
    <t>Equipment, Inspections, Repairs &amp; Other O&amp;M</t>
  </si>
  <si>
    <t>PREPA Restructuring &amp; Title III</t>
  </si>
  <si>
    <t>Added missed adjustments for LUMA portion, identified in August 28 filing</t>
  </si>
  <si>
    <t>FOMB Advisor Costs allocated to PREPA</t>
  </si>
  <si>
    <t>Moved to System Costs, corrected totals to contemplate adjustments previously filed</t>
  </si>
  <si>
    <t>P3 Authority Transaction Costs</t>
  </si>
  <si>
    <t>Miscellaneous Expenses</t>
  </si>
  <si>
    <t>Total Non-Labor / Other Operating Expenses</t>
  </si>
  <si>
    <r>
      <t xml:space="preserve">Total </t>
    </r>
    <r>
      <rPr>
        <b/>
        <sz val="11"/>
        <color rgb="FFFF0000"/>
        <rFont val="Calibri"/>
        <family val="2"/>
        <scheme val="minor"/>
      </rPr>
      <t>Non F&amp;PP</t>
    </r>
    <r>
      <rPr>
        <b/>
        <sz val="11"/>
        <color theme="1"/>
        <rFont val="Calibri"/>
        <family val="2"/>
        <scheme val="minor"/>
      </rPr>
      <t xml:space="preserve"> Operating Expenses</t>
    </r>
  </si>
  <si>
    <t>To create a clearer flow for the totals in this worksheet, removed F&amp;PP expenses from this line item. See bottom of sheet for total including F&amp;PP</t>
  </si>
  <si>
    <t>Share Services Agreement Impact</t>
  </si>
  <si>
    <t xml:space="preserve">Total Operating Expenses, Adjusted </t>
  </si>
  <si>
    <t>Required Net Operating Income (Margin)</t>
  </si>
  <si>
    <t>LUMA Fees</t>
  </si>
  <si>
    <t>Bad Debt Expense</t>
  </si>
  <si>
    <t xml:space="preserve">Moved Bad Debt Expense from LUMA colum to System Costs column. Bad Debt is a percentage based on the entire revenue requirement and has changed slightly due to changes in other cells. LUMA's proposal remains at 2.97% of the final ARR. </t>
  </si>
  <si>
    <t>2% Reserve for Excess Expenditures</t>
  </si>
  <si>
    <t xml:space="preserve">This is formula based and has changed slightly due to corrections in other cells. </t>
  </si>
  <si>
    <t>HoldCo General Civil Cases Settlement and Judgments</t>
  </si>
  <si>
    <t>HoldCo Eminent Domain Cases Settlement and Judgments</t>
  </si>
  <si>
    <t>HoldCo ERS Pension Funding Requirement</t>
  </si>
  <si>
    <t>Moved pension costs to Retirco from Holdco per PREPA's working papers</t>
  </si>
  <si>
    <t>GridCo Storm Reserve Account</t>
  </si>
  <si>
    <t>GenCo Reserve Account</t>
  </si>
  <si>
    <t>Genera Fixed Fees</t>
  </si>
  <si>
    <t>Genera Performance Fees</t>
  </si>
  <si>
    <t>Total Other Expenses</t>
  </si>
  <si>
    <t>Maintenance Projects (Non-Federally Funded Capital Expenditures)</t>
  </si>
  <si>
    <t>Executive (General &amp; Admin)</t>
  </si>
  <si>
    <t>Customer Service</t>
  </si>
  <si>
    <t>Planning and Environmental Protection</t>
  </si>
  <si>
    <t>Total Maintenance Projects</t>
  </si>
  <si>
    <t>Federal Funding Cost Share (Commonwealth Match Obligation)</t>
  </si>
  <si>
    <t>Adjustments to Match Pass-Through Rev &amp; Exp</t>
  </si>
  <si>
    <t>These amounts are marked as adjustments to Technical and Professional Services in LUMA's revenue requirement in columns R, AI, and AZ of schedule C-2 Optimal (Jan 9 filing). Credits have been moved to row 36 (Excel line 47) of this spreadsheet.</t>
  </si>
  <si>
    <t>Total Operating &amp; Maintenance Expenses</t>
  </si>
  <si>
    <t>These costs are proposed to be funded by the EE and PPCA riders</t>
  </si>
  <si>
    <t>Total Non-F&amp;PP O&amp;M Expense</t>
  </si>
  <si>
    <t>TOTAL FY26 ARR Petition</t>
  </si>
  <si>
    <t>TOTAL FY27 ARR Petition</t>
  </si>
  <si>
    <t>TOTAL FY28 ARR Petition</t>
  </si>
  <si>
    <t>This is the total cost including F&amp;PP</t>
  </si>
  <si>
    <t>TOTAL base rate FY26 ARR Petition</t>
  </si>
  <si>
    <t>TOTAL base rate FY27 ARR Petition</t>
  </si>
  <si>
    <t>TOTAL base rate FY28 ARR Petition</t>
  </si>
  <si>
    <t>This is the proposed total to be funded by base rates</t>
  </si>
  <si>
    <r>
      <t>1.</t>
    </r>
    <r>
      <rPr>
        <sz val="7"/>
        <color theme="1"/>
        <rFont val="Times New Roman"/>
        <family val="1"/>
      </rPr>
      <t xml:space="preserve">       </t>
    </r>
    <r>
      <rPr>
        <sz val="10"/>
        <color theme="1"/>
        <rFont val="Aptos"/>
        <family val="2"/>
      </rPr>
      <t>LUMA – January 9, 2026</t>
    </r>
  </si>
  <si>
    <t>https://energia.pr.gov/wp-content/uploads/sites/7/2026/02/20260109-AP20230003-LUMA-Annex-1-Revenue-Requirement-Schedules-26.01.08.xlsx</t>
  </si>
  <si>
    <r>
      <t>2.</t>
    </r>
    <r>
      <rPr>
        <sz val="7"/>
        <color theme="1"/>
        <rFont val="Times New Roman"/>
        <family val="1"/>
      </rPr>
      <t xml:space="preserve">       </t>
    </r>
    <r>
      <rPr>
        <sz val="10"/>
        <color theme="1"/>
        <rFont val="Aptos"/>
        <family val="2"/>
      </rPr>
      <t>Genera – January 9, 2026</t>
    </r>
  </si>
  <si>
    <t>https://energia.pr.gov/wp-content/uploads/sites/7/2026/02/20260109-AP20230003-LUMA-Annex-3-Updated-Final-Revenue-Requirement.xlsx</t>
  </si>
  <si>
    <r>
      <t>3.</t>
    </r>
    <r>
      <rPr>
        <sz val="7"/>
        <color theme="1"/>
        <rFont val="Times New Roman"/>
        <family val="1"/>
      </rPr>
      <t xml:space="preserve">       </t>
    </r>
    <r>
      <rPr>
        <sz val="10"/>
        <color theme="1"/>
        <rFont val="Aptos"/>
        <family val="2"/>
      </rPr>
      <t>PREPA (HoldCo, HydroCo, Retiro) – February 23, 2026</t>
    </r>
  </si>
  <si>
    <t>https://energia.pr.gov/wp-content/uploads/sites/7/2026/02/20260223-AP20230003-Motion-in-Compliance-Feb-12-2026-Resolution-HE-Order.pdf</t>
  </si>
  <si>
    <t>Funding Source</t>
  </si>
  <si>
    <t>Test Year 
FY2026</t>
  </si>
  <si>
    <t>Adjusted Test Year FY2026</t>
  </si>
  <si>
    <t>Test Year 
FY2027</t>
  </si>
  <si>
    <t>Adjusted Test Year FY2027</t>
  </si>
  <si>
    <t>Test Year 
FY2028</t>
  </si>
  <si>
    <t>Adjusted Test Year FY2028</t>
  </si>
  <si>
    <t>Operating Expenses</t>
  </si>
  <si>
    <t>Fuel and Purchased Power</t>
  </si>
  <si>
    <t>FCA &amp; PPCA riders</t>
  </si>
  <si>
    <t>Non-Fuel/PP Operating Expenses</t>
  </si>
  <si>
    <t>GridCo Energy Efficiency &amp; Demand Response Programs</t>
  </si>
  <si>
    <t>EE &amp; PPCA riders</t>
  </si>
  <si>
    <t>GridCo Outage Event Reserve</t>
  </si>
  <si>
    <t>Storm Rider</t>
  </si>
  <si>
    <t>GenCo Outage Event Reserve</t>
  </si>
  <si>
    <t>Pension Costs</t>
  </si>
  <si>
    <t>Pension Rider</t>
  </si>
  <si>
    <t>GenCo Operating and Non-Federally Funded Capital Expenditures</t>
  </si>
  <si>
    <t>Base rate</t>
  </si>
  <si>
    <t>HydroCo Operating and Non-Federally Capital Expenditures</t>
  </si>
  <si>
    <t>HoldCo Operating Expenditures</t>
  </si>
  <si>
    <t>GridCo Operating and Non-Federally Funded Capital Expenditures</t>
  </si>
  <si>
    <t>Operator Fees and Other Expenses</t>
  </si>
  <si>
    <t>Subtotal Operating Expenses</t>
  </si>
  <si>
    <t>Subsidies</t>
  </si>
  <si>
    <t>CILT &amp; SUBA riders</t>
  </si>
  <si>
    <t>Subtotal Subsidies</t>
  </si>
  <si>
    <t>Base Rate</t>
  </si>
  <si>
    <t>Revenue and Other Income</t>
  </si>
  <si>
    <t>Base Rate Revenue</t>
  </si>
  <si>
    <t>Fuel &amp; Purchased Power</t>
  </si>
  <si>
    <t>CILT, Subsidies &amp; EE Riders</t>
  </si>
  <si>
    <t>Subtotal Revenue and Other Income</t>
  </si>
  <si>
    <t>Net Operating Income</t>
  </si>
  <si>
    <t>Required Net Operating Income</t>
  </si>
  <si>
    <t>Base Rate Revenue Excess (Deficiency)</t>
  </si>
  <si>
    <t>Deficiency Percentage</t>
  </si>
  <si>
    <t>Title III Charges</t>
  </si>
  <si>
    <t>Legacy Debt Obligation</t>
  </si>
  <si>
    <t>Legacy Pension Obligation</t>
  </si>
  <si>
    <t>Legacy Obligation Excess (Deficiency)</t>
  </si>
  <si>
    <t xml:space="preserve">Not included for rate recovery </t>
  </si>
  <si>
    <t xml:space="preserve">Federally Funded Capital Expenditures </t>
  </si>
  <si>
    <t>GnidCo Outage Event Reserve</t>
  </si>
  <si>
    <t>Prior Year Audited and Unaudited Years Actuals</t>
  </si>
  <si>
    <t>FY 2026</t>
  </si>
  <si>
    <t>FY 2027</t>
  </si>
  <si>
    <t>FY 2028</t>
  </si>
  <si>
    <t>FY 2022</t>
  </si>
  <si>
    <t>FY  2023</t>
  </si>
  <si>
    <t>FY  2024</t>
  </si>
  <si>
    <t>YTD 25 (December)</t>
  </si>
  <si>
    <t>Optimal Revenue Requirement</t>
  </si>
  <si>
    <t>Constrained Revenue Requirement</t>
  </si>
  <si>
    <t>Audited*</t>
  </si>
  <si>
    <t>Unaudited*</t>
  </si>
  <si>
    <t>Revenue</t>
  </si>
  <si>
    <t>Total Revenue at Present Rates</t>
  </si>
  <si>
    <t xml:space="preserve">Federal Funding Cost Share </t>
  </si>
  <si>
    <t>CILT, Subsidies &amp; EE Cost (Contra-Revenue)</t>
  </si>
  <si>
    <t>Total Revenues</t>
  </si>
  <si>
    <t>.</t>
  </si>
  <si>
    <t>Non-Labor Operating Expenses</t>
  </si>
  <si>
    <r>
      <t xml:space="preserve">Plant Maintenance Services </t>
    </r>
    <r>
      <rPr>
        <i/>
        <sz val="9"/>
        <color rgb="FF000000"/>
        <rFont val="Arial"/>
        <family val="2"/>
      </rPr>
      <t>(previously known as "Generation Maintenance Reserve")</t>
    </r>
  </si>
  <si>
    <t>Other Expenses</t>
  </si>
  <si>
    <t>Total Non-Labor Operating Expenses</t>
  </si>
  <si>
    <t>Total Operating Expenses</t>
  </si>
  <si>
    <t>Commonwealth Funding for Expenses</t>
  </si>
  <si>
    <t>Total Operating Net Income</t>
  </si>
  <si>
    <t>Target Net Income</t>
  </si>
  <si>
    <t>Income Deficiency ($)</t>
  </si>
  <si>
    <t>Income Deficiency (%)</t>
  </si>
  <si>
    <t>* LUMA has sourced this information from the Oracle general ledger for presentation. Due to FY22 audit potentially having top level PREPA audit adjustments that are not posted to the Oracle GL, FY22 cannot be confirmed as aligned with the FY22 audited financials. The historical presented numbers herein, FY22-25, should be validated by each respective entity (PREPA and Genera) and confirmed. Due to timing constraints with the filing the information as available is presented by LUMA as per Oracle.</t>
  </si>
  <si>
    <t xml:space="preserve">Test Years </t>
  </si>
  <si>
    <t>FY2026</t>
  </si>
  <si>
    <t>FY2027</t>
  </si>
  <si>
    <t>FY2028</t>
  </si>
  <si>
    <t>(B)</t>
  </si>
  <si>
    <t>(C)</t>
  </si>
  <si>
    <t>(D)</t>
  </si>
  <si>
    <t xml:space="preserve">New Debt </t>
  </si>
  <si>
    <t>Beginning Balance</t>
  </si>
  <si>
    <t>Principal</t>
  </si>
  <si>
    <t>Exp. Debt Interest</t>
  </si>
  <si>
    <t>Debt Service</t>
  </si>
  <si>
    <t>Subtotal Title</t>
  </si>
  <si>
    <t>LEGACY DEBT</t>
  </si>
  <si>
    <t>Low Scenario A - Debt Subject to Title III (Plan of Adjustment filed on 3/28/2025)</t>
  </si>
  <si>
    <t>Series A Bonds in Aggregate: Expected Cash Flows</t>
  </si>
  <si>
    <t>Subtotal Series A Bonds in Aggregate: Expected Cash Flows</t>
  </si>
  <si>
    <t>Series B Bonds in Aggregate: Expected Cash Flows</t>
  </si>
  <si>
    <t>Subtotal Series B Bonds in Aggregate: Expected Cash Flows</t>
  </si>
  <si>
    <t>Series A &amp; Series B Expected Cash Flows</t>
  </si>
  <si>
    <t>Total Low: Series A &amp; Series B in Aggregate Expected Cash Flows</t>
  </si>
  <si>
    <t>Full Scenario - Debt Subject to Title III (2025 FOMB Certified Fiscal Plan for PREPA)</t>
  </si>
  <si>
    <t>Fuel Lines</t>
  </si>
  <si>
    <t>Legacy Bonds</t>
  </si>
  <si>
    <t>Total High: Series A &amp; Series B in Aggregate Expected Cash Flows</t>
  </si>
  <si>
    <t>Pension Obligation</t>
  </si>
  <si>
    <t>Title</t>
  </si>
  <si>
    <t>PAYGO Funding for PREPA ERS</t>
  </si>
  <si>
    <t>Retiree Medical Benefits (OPEB)</t>
  </si>
  <si>
    <t>Notes:</t>
  </si>
  <si>
    <t>1)</t>
  </si>
  <si>
    <t>The Fifth Amended Plan of Adjustment and Disclosure Statement sets forth: "PREPA has no independent capacity to support debt service in addition to its necessary
 operating expenses. A source outside of PREPA will therefore be providing approximately $2.6 billion to the Rate Reduction Fund to provide expense relief sufficient 
to support restructured debt service on the New Bonds, which Rate Reduction Fund will be used to support PREPA’s restructured pension obligations and other 
necessary operating expenses. Distributions to creditors will be structured predominantly in the form of cash through the sale of the New Bonds."</t>
  </si>
  <si>
    <t>2)</t>
  </si>
  <si>
    <t>The Plan of Adjustment preserves the right to pay all creditors in cash rather than issue some or all of the New Bonds.  The Rate Reduction Fund will only be funded to the extent that New Bonds are issued.</t>
  </si>
  <si>
    <t>3)</t>
  </si>
  <si>
    <t>The Full Scenario represents payment of all outstanding principal of $8,258,614,148.00, and accrued and unpaid prepetition interest in the aggregate amount of $217,903,197.39, which equals $8,476,517,345.39 in total. Post-petition interest is excluded from this scenario because PREPA and the Oversight Board do not believe that bondholders are legally entitled to payment of post-petition interest.</t>
  </si>
  <si>
    <t>4)</t>
  </si>
  <si>
    <t>The illustrative unrestructured debt in the Full Scenario assumes amortization of principal balances and and unpaid prepetition interest over 20 years at 5.25% interest, consistent</t>
  </si>
  <si>
    <t>with the 2025 FOMB Certified Fiscal Plan for PREPA.</t>
  </si>
  <si>
    <t>5)</t>
  </si>
  <si>
    <t xml:space="preserve">PAYGO Funding for PREPA ERS and OPEB are based on projections in the 2025 FOMB Certified Fiscal Plan for PREPA. </t>
  </si>
  <si>
    <t xml:space="preserve">Low Legacy Debt Scenario &amp; Optimal Budget </t>
  </si>
  <si>
    <t xml:space="preserve">
FY2026</t>
  </si>
  <si>
    <t xml:space="preserve">
FY2028</t>
  </si>
  <si>
    <t>Total Consolidated Revenue Net of Shared System Expenses</t>
  </si>
  <si>
    <t xml:space="preserve">Total Operating And Maintenance Expenditures </t>
  </si>
  <si>
    <t xml:space="preserve">Total Operating Net Income </t>
  </si>
  <si>
    <t xml:space="preserve">Total  Debt Service </t>
  </si>
  <si>
    <t>Target Adjusted Operating Net Income (ADSC ratio of 1.3x)</t>
  </si>
  <si>
    <t xml:space="preserve">Additional Margin </t>
  </si>
  <si>
    <t xml:space="preserve">Low Legacy Debt Scenario &amp; Constrained Budget </t>
  </si>
  <si>
    <t xml:space="preserve">High Legacy Debt Scenario &amp; Optimal Budget </t>
  </si>
  <si>
    <t xml:space="preserve">High Legacy Debt Scenario &amp; Constrained Budget </t>
  </si>
  <si>
    <t xml:space="preserve">Please refer to Schedule C7 for the same information requested herein. </t>
  </si>
  <si>
    <t>Test Years</t>
  </si>
  <si>
    <t>Classification</t>
  </si>
  <si>
    <t>HydroCo Capital Leases</t>
  </si>
  <si>
    <t>Example Lease #1</t>
  </si>
  <si>
    <t>Example Lease #2</t>
  </si>
  <si>
    <t>Example Lease #3</t>
  </si>
  <si>
    <t>Example Lease #4</t>
  </si>
  <si>
    <t>Example Lease #5</t>
  </si>
  <si>
    <t>Total HydroCo Capital Leases</t>
  </si>
  <si>
    <t>HoldCo Capital Leases</t>
  </si>
  <si>
    <t>Total HoldCo Capital Leases</t>
  </si>
  <si>
    <t>GridCo Capital Leases</t>
  </si>
  <si>
    <t>EQ0001-00473</t>
  </si>
  <si>
    <t>Operations Field Equipment</t>
  </si>
  <si>
    <t>EQ0002-00089</t>
  </si>
  <si>
    <t>EQ0003-00130</t>
  </si>
  <si>
    <t>Copiers</t>
  </si>
  <si>
    <t>Total GridCo Capital Leases</t>
  </si>
  <si>
    <t>Other Operating Revenue</t>
  </si>
  <si>
    <t>Interest Income</t>
  </si>
  <si>
    <t>Third Party Attachments</t>
  </si>
  <si>
    <t>Late Payment Fees</t>
  </si>
  <si>
    <t>Net Metering Filing Fees</t>
  </si>
  <si>
    <t>Net Metering Supp. Studies Fees</t>
  </si>
  <si>
    <t>Other Services Revenue</t>
  </si>
  <si>
    <t>Miscellaneous Charges and Fees</t>
  </si>
  <si>
    <t>Total Other Operating Income</t>
  </si>
  <si>
    <t>C-1 Schedule Requirement
Note: See PREPA's most recent available audited financial statements.</t>
  </si>
  <si>
    <t>OPTIMAL REVENUE REQUIREMENT FY2026</t>
  </si>
  <si>
    <t>OPTIMAL REVENUE REQUIREMENT FY2027</t>
  </si>
  <si>
    <t>OPTIMAL REVENUE REQUIREMENT FY2028</t>
  </si>
  <si>
    <t>Rate Year 
FY2026</t>
  </si>
  <si>
    <t>System Adjustments</t>
  </si>
  <si>
    <t>GenCo Adjustments</t>
  </si>
  <si>
    <t>HydroCo Adjustments</t>
  </si>
  <si>
    <t>HoldCo Adjustments</t>
  </si>
  <si>
    <t>GridCo Adjustments</t>
  </si>
  <si>
    <t>Rate Year 
FY2027</t>
  </si>
  <si>
    <t>Adjusted Rate Year FY2027</t>
  </si>
  <si>
    <t>Rate Year 
FY2028</t>
  </si>
  <si>
    <t>Adjusted Rate Year FY2028</t>
  </si>
  <si>
    <t>(A)</t>
  </si>
  <si>
    <t>(E)</t>
  </si>
  <si>
    <t>(F=sum[A:E])</t>
  </si>
  <si>
    <t>(G)</t>
  </si>
  <si>
    <t>(P=N+O)</t>
  </si>
  <si>
    <t>(I)</t>
  </si>
  <si>
    <t>(J)</t>
  </si>
  <si>
    <t>(K)</t>
  </si>
  <si>
    <t>(L)</t>
  </si>
  <si>
    <t>(M)</t>
  </si>
  <si>
    <t>(N=sum[I:M])</t>
  </si>
  <si>
    <t>(O)</t>
  </si>
  <si>
    <t>(Q)</t>
  </si>
  <si>
    <t>(R)</t>
  </si>
  <si>
    <t>(S)</t>
  </si>
  <si>
    <t>(T)</t>
  </si>
  <si>
    <t>(U)</t>
  </si>
  <si>
    <t>(H=F+G)</t>
  </si>
  <si>
    <t>CONSTRAINED REVENUE REQUIREMENT FY2026</t>
  </si>
  <si>
    <t>CONSTRAINED REVENUE REQUIREMENTS FY2027</t>
  </si>
  <si>
    <t>CONSTRAINED REVENUE REQUIREMENTS FY2028</t>
  </si>
  <si>
    <t>Adjusted Rate Year FY2026</t>
  </si>
  <si>
    <t>C-3 Schedule Requirement
Note: See PREPA's most recent available audited financial statements.</t>
  </si>
  <si>
    <t>Schedule Requirement
Note: See PREPA's most recent available audited financial statements.</t>
  </si>
  <si>
    <t>C-5 Schedule Requirement
Note: See PREPA's most recent available audited financial statements.</t>
  </si>
  <si>
    <t>C-6 Schedule Requirement
Note: has been provided in an external document</t>
  </si>
  <si>
    <t>Company 001 Information</t>
  </si>
  <si>
    <t>FY2022 to FY2024 Plant and Depreciation Summary</t>
  </si>
  <si>
    <t>(in USD)</t>
  </si>
  <si>
    <r>
      <t xml:space="preserve">FY2022 </t>
    </r>
    <r>
      <rPr>
        <b/>
        <sz val="11"/>
        <color rgb="FFC00000"/>
        <rFont val="Calibri"/>
        <family val="2"/>
        <scheme val="minor"/>
      </rPr>
      <t>(Audited)</t>
    </r>
  </si>
  <si>
    <t>FY2023 (Unaudited)</t>
  </si>
  <si>
    <t>FY2024 (Unaudited)</t>
  </si>
  <si>
    <t>Line No.</t>
  </si>
  <si>
    <t>Gross Plant</t>
  </si>
  <si>
    <t>Accumulated Deprecation</t>
  </si>
  <si>
    <t>PREPA Plant</t>
  </si>
  <si>
    <t>Steam Production Plant</t>
  </si>
  <si>
    <t>Hydroelectric Plant</t>
  </si>
  <si>
    <t>Other Production Plant</t>
  </si>
  <si>
    <t>Transmission Plant</t>
  </si>
  <si>
    <t>Distribution Plant</t>
  </si>
  <si>
    <t>General Plant*</t>
  </si>
  <si>
    <t>Emergency - Hurricane Maria</t>
  </si>
  <si>
    <t>General Plant</t>
  </si>
  <si>
    <t>Grand Total</t>
  </si>
  <si>
    <t>* Includes intangible items</t>
  </si>
  <si>
    <t>Company 003 Information</t>
  </si>
  <si>
    <t>Acc #</t>
  </si>
  <si>
    <t>Account Description</t>
  </si>
  <si>
    <t>FY-2022</t>
  </si>
  <si>
    <t>FY-2023</t>
  </si>
  <si>
    <t>FY-2024</t>
  </si>
  <si>
    <t>FY-2025 (Feb-25)</t>
  </si>
  <si>
    <t>Total Plant in Service</t>
  </si>
  <si>
    <t>Plant in Service</t>
  </si>
  <si>
    <t>Accumulate Dep</t>
  </si>
  <si>
    <t>Dep Exp</t>
  </si>
  <si>
    <t>Dep Rate</t>
  </si>
  <si>
    <t>Switching, Control Equipment, etc</t>
  </si>
  <si>
    <t>Overhead Conductors &amp; Devices</t>
  </si>
  <si>
    <t>Distribution  Plant</t>
  </si>
  <si>
    <t>Concrete Buildings &amp; Improvements</t>
  </si>
  <si>
    <t>Power Transformers</t>
  </si>
  <si>
    <t>Wooden Poles &amp; Crossarms</t>
  </si>
  <si>
    <t>Steel Poles</t>
  </si>
  <si>
    <t>Concrete Poles</t>
  </si>
  <si>
    <t>Underground Conduit</t>
  </si>
  <si>
    <t>Line Transformers</t>
  </si>
  <si>
    <t>Services</t>
  </si>
  <si>
    <t>Meters</t>
  </si>
  <si>
    <t>Street Lighting &amp; Signal Systems</t>
  </si>
  <si>
    <t>Other Buildings &amp; Improvements</t>
  </si>
  <si>
    <t>Office Furniture &amp; Equipment Comp</t>
  </si>
  <si>
    <t>Light Trucks</t>
  </si>
  <si>
    <t>Heavy Trucks with Auxiliary Equipment</t>
  </si>
  <si>
    <t>Trailers</t>
  </si>
  <si>
    <t>Store Equipment</t>
  </si>
  <si>
    <t>Tools, Shop &amp; Garage Equipment</t>
  </si>
  <si>
    <t>Laboratory Equipment</t>
  </si>
  <si>
    <t>Power Operated Equipment</t>
  </si>
  <si>
    <t>Communication Equipment</t>
  </si>
  <si>
    <t>Miscellaneous Equipment</t>
  </si>
  <si>
    <t>Final Balance</t>
  </si>
  <si>
    <t>Note this table is for information purposes only. Until such time as the balance sheet reimdiation efforts occur, the balances at the capital asset and accumulated depreciation level may not tie to the general ledger and audited financials due to top level entries not reflected in the capital asset ledger.</t>
  </si>
  <si>
    <t>Interim Years</t>
  </si>
  <si>
    <t xml:space="preserve">Type of Service </t>
  </si>
  <si>
    <t>FY2022</t>
  </si>
  <si>
    <t>FY2023</t>
  </si>
  <si>
    <t>FY2024</t>
  </si>
  <si>
    <t>FY2025 - CHECK</t>
  </si>
  <si>
    <t>General Residential Service (GRS)</t>
  </si>
  <si>
    <t>Customer Charge [customer counts]</t>
  </si>
  <si>
    <t xml:space="preserve">Electricity Service </t>
  </si>
  <si>
    <t>Energy (first 425 kWh) [kWh]</t>
  </si>
  <si>
    <t>Energy (&gt;425 kWh) [kWh]</t>
  </si>
  <si>
    <t xml:space="preserve">TOTAL ELECTRICITY GRS </t>
  </si>
  <si>
    <t>Lifeline Residential Services (LRS)</t>
  </si>
  <si>
    <t>TOTAL ELECTRICITY LRS</t>
  </si>
  <si>
    <t>Residential Service Public Housing (RH3)</t>
  </si>
  <si>
    <t>TOTAL ELECTRICITY RH3</t>
  </si>
  <si>
    <t>Residential Fixed Rate for Public Housing Under Ownership of the Public Housing Administration (RFR)</t>
  </si>
  <si>
    <t xml:space="preserve">1 Room </t>
  </si>
  <si>
    <t xml:space="preserve">2-3 Room </t>
  </si>
  <si>
    <t xml:space="preserve">4-5 Room </t>
  </si>
  <si>
    <t>Energy (1 Room, in Excess of 600 kWh) [kWh]</t>
  </si>
  <si>
    <t>Energy (2-3 Room, in Excess of 800 kWh) [kWh]</t>
  </si>
  <si>
    <t>Energy (4-5 Room, in Excess of 1000 kWh) [kWh]</t>
  </si>
  <si>
    <t>TOTAL ELECTRICITY RFR</t>
  </si>
  <si>
    <t>General Service at Secondary Distribution Voltage (GSS)</t>
  </si>
  <si>
    <t>Energy (all kWh) [kWh]</t>
  </si>
  <si>
    <t>TOTAL ELECTRICITY GSS</t>
  </si>
  <si>
    <t>General Service at Primary Distribution Voltage (GSP)</t>
  </si>
  <si>
    <t xml:space="preserve">Distribution Service </t>
  </si>
  <si>
    <t>Contracted Demand Demand [kW]</t>
  </si>
  <si>
    <t>Excess Demand [kW]</t>
  </si>
  <si>
    <t>Energy (first 300 kWh per kW of maximum demand)  [kWh]</t>
  </si>
  <si>
    <t>Energy (&gt;300 kWh per kW of maximum demand)  [kWh]</t>
  </si>
  <si>
    <t>TOTAL ELECTRICITY GSP</t>
  </si>
  <si>
    <t>General Service at Transmission Voltage (GST)</t>
  </si>
  <si>
    <t>TOTAL ELECTRICITY GST</t>
  </si>
  <si>
    <t>Time of Use at Primary Distribution Voltage (TOU-P)</t>
  </si>
  <si>
    <t>Demand (On-Peak Period, 15 consecutive min) [kW]</t>
  </si>
  <si>
    <t>Demand (Off-Peak Period, 15 consecutive min) [kW]</t>
  </si>
  <si>
    <t>Energy (On-Peak Period) [kWh]</t>
  </si>
  <si>
    <t>Energy (Off-Peak Period)  [kWh]</t>
  </si>
  <si>
    <t>TOTAL ELECTRICITY TOU-P</t>
  </si>
  <si>
    <t>Time of Use at Transmission Distribution Voltage (TOU-T)</t>
  </si>
  <si>
    <t>Energy (On-Peak Period)  [kWh]</t>
  </si>
  <si>
    <t>TOTAL ELECTRICITY TOU-T</t>
  </si>
  <si>
    <t>Large Industrial Service (LIS)</t>
  </si>
  <si>
    <t>Contracted Demand Demand (shall not include offsets due to Net Metering or the output of other customer owned generation equipment) [kW]</t>
  </si>
  <si>
    <t>Energy (first 584 kWh per kW of maximum demand)  [kWh]</t>
  </si>
  <si>
    <t>Energy (&gt;584 kWh per kW of maximum demand)  [kWh]</t>
  </si>
  <si>
    <t>TOTAL ELECTRICITY LIS</t>
  </si>
  <si>
    <t>General Agricultural Service and Aqueduct Pumps Operated by Rural Communities (GAS)</t>
  </si>
  <si>
    <t>TOTAL ELECTRICITY GAS</t>
  </si>
  <si>
    <t>Cable TV Power Supplies (CATV)</t>
  </si>
  <si>
    <t>Energy (60 Volts, 656 kWh)  [kWh]</t>
  </si>
  <si>
    <t>Energy (90 Volts, 494 kWh)  [kWh]</t>
  </si>
  <si>
    <t>Energy (Different Consumption)  [kWh]</t>
  </si>
  <si>
    <t>TOTAL ELECTRICITY CATV</t>
  </si>
  <si>
    <t>Unmetered Service for Small Loads (USSL)</t>
  </si>
  <si>
    <t>TOTAL ELECTRICITY USSL</t>
  </si>
  <si>
    <t>Power Producers Connected at PREPA Bus Bar (PPBB)</t>
  </si>
  <si>
    <t>Energy (all kWh)  [kWh]</t>
  </si>
  <si>
    <t>TOTAL ELECTRICITY PPBB</t>
  </si>
  <si>
    <t>Audited and Interim Years</t>
  </si>
  <si>
    <t>FY2025</t>
  </si>
  <si>
    <t>LP-13 - OUTDOOR SPORTS FIELD LIGHTING FOR PARKS WHERE ADMISSION RIGHTS ARE COLLECTED</t>
  </si>
  <si>
    <t>Energy (first 100 kWh per kW of maximum demand)</t>
  </si>
  <si>
    <t>Energy (&gt;100 kWh)</t>
  </si>
  <si>
    <t>TOTAL LP-13</t>
  </si>
  <si>
    <t>PLG - PUBLIC LIGHTING GENERAL</t>
  </si>
  <si>
    <t>Public Lighting Rate for Streets and Roadways Systems Owned by PREPA (Codification 420)</t>
  </si>
  <si>
    <t>High Pressure Sodium Lamps (system built at customer expense, ownership transferred to PREPA)</t>
  </si>
  <si>
    <t>Monthly Basic Charge [total customers]</t>
  </si>
  <si>
    <t>50 W; 3,300 Lumens; 19.7 kWh/month</t>
  </si>
  <si>
    <t>70 W; 5,800 Lumens; 27.7 kWh/month</t>
  </si>
  <si>
    <t>100 W; 9,500 Lumens; 39 kWh/month</t>
  </si>
  <si>
    <t>150 W; 16,000 Lumens; 57 kWh/month</t>
  </si>
  <si>
    <t>200 W; 22,000 Lumens; 84.7 kWh/month</t>
  </si>
  <si>
    <t>250 W; 25,500 Lumens; 105 kWh/month</t>
  </si>
  <si>
    <t>400 W; 50,000 Lumens; 161.7 kWh/month</t>
  </si>
  <si>
    <t>High Pressure Sodium Lamps (New systems constructed with PREPA's funds exclusively)</t>
  </si>
  <si>
    <t xml:space="preserve">LED Street Lights </t>
  </si>
  <si>
    <t>35W; 1500 lumen</t>
  </si>
  <si>
    <t>65W; 4000 lumen</t>
  </si>
  <si>
    <t>125W; 9000 lumen</t>
  </si>
  <si>
    <t>Mercury Vapor Lamps (existing lighting systems)</t>
  </si>
  <si>
    <t>Monthly Basic Charge - Urban Zone [total customers]</t>
  </si>
  <si>
    <t>100 W; 3,850 Lumens; 41.33 kWh/month</t>
  </si>
  <si>
    <t>175 W; 7,950 Lumens; 68.33 kWh/month</t>
  </si>
  <si>
    <t>250 W; 11,200 Lumens; 98 kWh/month</t>
  </si>
  <si>
    <t>400 W; 21,000 Lumens; 151 kWh/month</t>
  </si>
  <si>
    <t>400 W (Highway and Transportation Authority); 21,000 Lumens; 151 kWh/month</t>
  </si>
  <si>
    <t>Monthly Basic Charge - Rural Zone [total customers]</t>
  </si>
  <si>
    <t>TOTAL Public Lighting Rate for Streets and Roadways Systems Owned by PREPA (Codification 420) [lamp count]</t>
  </si>
  <si>
    <t>Electricity Service [kWh]</t>
  </si>
  <si>
    <t>Energy (All kWh)</t>
  </si>
  <si>
    <t>Any other type of luminaries</t>
  </si>
  <si>
    <t>Total Public Lighting Rate for Streets and Roadways Systems without Operation, Maintenance and Materials Renewal Costs (Lamps Count)</t>
  </si>
  <si>
    <t xml:space="preserve">Dusk to Dawn Luminaries </t>
  </si>
  <si>
    <t xml:space="preserve">High Pressure Sodium Lamps </t>
  </si>
  <si>
    <t>Monthly Basic Charge  [total customers]</t>
  </si>
  <si>
    <t xml:space="preserve">Mercury Vapor </t>
  </si>
  <si>
    <t>Monthly Basic Charge - [total customers]</t>
  </si>
  <si>
    <t>175 W; 7,950 Lumens; 68.3 kWh/month</t>
  </si>
  <si>
    <t>Total Dusk to Dawn Luminaries (lamp counts)</t>
  </si>
  <si>
    <t>Public Plazas (Codification 422)</t>
  </si>
  <si>
    <t>Traffic Lights (Codification 423)</t>
  </si>
  <si>
    <t>Ball Parks and Other Free Admission Parks (Codification 424)</t>
  </si>
  <si>
    <t xml:space="preserve">Telephone Booths </t>
  </si>
  <si>
    <t>Monthly Basic Charge [customer counts]</t>
  </si>
  <si>
    <t xml:space="preserve">Bus Shelter </t>
  </si>
  <si>
    <t xml:space="preserve">Police Strobe Lights </t>
  </si>
  <si>
    <t>FY2023 
Actual</t>
  </si>
  <si>
    <t xml:space="preserve"> FY2024 
Actual</t>
  </si>
  <si>
    <t>YTD Actuals
FY2025</t>
  </si>
  <si>
    <t>FY2026 
Projected</t>
  </si>
  <si>
    <t>FY2027 
Projected</t>
  </si>
  <si>
    <t>FY2028 
Projected</t>
  </si>
  <si>
    <t>Headcount</t>
  </si>
  <si>
    <t xml:space="preserve">GenCo </t>
  </si>
  <si>
    <t xml:space="preserve">HydroCo </t>
  </si>
  <si>
    <t xml:space="preserve">HoldCo </t>
  </si>
  <si>
    <t>GridCo Optimal</t>
  </si>
  <si>
    <t>LUMA headcount actuals based on year end numbers for 2023 and 2024, and Q3 numbers for 2025 YTD Actuals.</t>
  </si>
  <si>
    <t>GridCo Constrained</t>
  </si>
  <si>
    <t>Pension Beneficiaries</t>
  </si>
  <si>
    <t>PREPA Pensioners</t>
  </si>
  <si>
    <t>FY 2026 -2028 - Subsidies Forecast</t>
  </si>
  <si>
    <t>Life Preserving Equipment Discount</t>
  </si>
  <si>
    <t>General Agricultural Service</t>
  </si>
  <si>
    <t>Church and Social Welfare Organization Discount</t>
  </si>
  <si>
    <t>Residential Service for Public Housing Projects (RH3)</t>
  </si>
  <si>
    <t>Lifeline Residential Service (LRS)</t>
  </si>
  <si>
    <t>Hotel Discount</t>
  </si>
  <si>
    <t>Credits for Rural Aqueducts</t>
  </si>
  <si>
    <t>Irrigation District</t>
  </si>
  <si>
    <t>Fuel Adjustment Subsidy (Residential)</t>
  </si>
  <si>
    <t>Common Areas for Condominiums</t>
  </si>
  <si>
    <t>Downtown Commerce Subsidy</t>
  </si>
  <si>
    <t>Residential Fixed Rate for Public Housing  (RFR)</t>
  </si>
  <si>
    <t>RFR Fuel and Purchased Power</t>
  </si>
  <si>
    <t>Municipal Public Lighting</t>
  </si>
  <si>
    <t>Contribution to Puerto Rico Energy Bureau</t>
  </si>
  <si>
    <t>Total Subsidies</t>
  </si>
  <si>
    <t>Contributions in Lieu of Taxes (CILT)-Municipalities</t>
  </si>
  <si>
    <t>ACCT_ID</t>
  </si>
  <si>
    <t>ENTITY_NAME</t>
  </si>
  <si>
    <t>CILT_FLG</t>
  </si>
  <si>
    <t>GL_ACCT</t>
  </si>
  <si>
    <t>BALANCE</t>
  </si>
  <si>
    <t>BAL00</t>
  </si>
  <si>
    <t>BAL30</t>
  </si>
  <si>
    <t>BAL60</t>
  </si>
  <si>
    <t>BAL90</t>
  </si>
  <si>
    <t>BAL120</t>
  </si>
  <si>
    <t>BAL365</t>
  </si>
  <si>
    <t>5644530000</t>
  </si>
  <si>
    <t>MUNICIPIO DE VEGA BAJA- EXCLUSIONES</t>
  </si>
  <si>
    <t>NON-CILT</t>
  </si>
  <si>
    <t>03-1845-18529-000-000-0000</t>
  </si>
  <si>
    <t>3604290559</t>
  </si>
  <si>
    <t>ADMINISTRACION DE REHABILITACION VOCACIONAL (ARV)</t>
  </si>
  <si>
    <t>1796834774</t>
  </si>
  <si>
    <t>ADMINISTRACION DE LOS TRIBUNALES</t>
  </si>
  <si>
    <t>03-1422-14220-000-000-0000</t>
  </si>
  <si>
    <t>1717790000</t>
  </si>
  <si>
    <t>U S POSTAL SERVICE</t>
  </si>
  <si>
    <t>03-1421-14201-000-000-0000</t>
  </si>
  <si>
    <t>3791092392</t>
  </si>
  <si>
    <t>INSTITUTO SOCIOECONOMICO COMUNITARIO</t>
  </si>
  <si>
    <t>2884885920</t>
  </si>
  <si>
    <t>EST EXPERIMENTAL-COROZAL</t>
  </si>
  <si>
    <t>3012249311</t>
  </si>
  <si>
    <t>DEPARTAMENTO DE RECREACION Y DEPORTES (DRD)</t>
  </si>
  <si>
    <t>03-4104-40002-000-000-0000</t>
  </si>
  <si>
    <t>6129142000</t>
  </si>
  <si>
    <t>MUNICIPIO DE SABANA GRANDE- CELI</t>
  </si>
  <si>
    <t>CILT</t>
  </si>
  <si>
    <t>7217790000</t>
  </si>
  <si>
    <t>MUNICIPIO DE BAYAMON- CELI</t>
  </si>
  <si>
    <t>8277208572</t>
  </si>
  <si>
    <t>TREN URBANO</t>
  </si>
  <si>
    <t>0627790000</t>
  </si>
  <si>
    <t>"PREPA CLOSED" AUTORIDAD DE ACUEDUCTOS Y ALCANTARILLADOS (AAA)</t>
  </si>
  <si>
    <t>1686580000</t>
  </si>
  <si>
    <t>MUNICIPIO DE SANTA ISABEL- EXCLUSIONES</t>
  </si>
  <si>
    <t>3307790000</t>
  </si>
  <si>
    <t>UNITED STATES DEPT OF AGRICULTURE</t>
  </si>
  <si>
    <t>8129142000</t>
  </si>
  <si>
    <t>MUNICIPIO DE SALINAS- CELI</t>
  </si>
  <si>
    <t>0718086738</t>
  </si>
  <si>
    <t>MUNICIPIO DE VILLALBA-ALUMBRADO PUBLICO</t>
  </si>
  <si>
    <t>2483550443</t>
  </si>
  <si>
    <t>GUARDIA NACIONAL DE PUERTO RICO (GNPR)</t>
  </si>
  <si>
    <t>2503940000</t>
  </si>
  <si>
    <t>MUNICIPIO DE ARECIBO- CELI</t>
  </si>
  <si>
    <t>9311581790</t>
  </si>
  <si>
    <t>RECINTO DE CIENCIAS MEDICAS</t>
  </si>
  <si>
    <t>3270562321</t>
  </si>
  <si>
    <t>CORPORACION DEL CENTRO DE BELLAS ARTES DE PUERTO RICO</t>
  </si>
  <si>
    <t>2278142000</t>
  </si>
  <si>
    <t>MUNICIPIO DE PONCE- EXCLUSIONES</t>
  </si>
  <si>
    <t>03-4103-40001-000-000-0000</t>
  </si>
  <si>
    <t>9527790000</t>
  </si>
  <si>
    <t>0819142000</t>
  </si>
  <si>
    <t>MUNICIPIO DE COAMO- CELI</t>
  </si>
  <si>
    <t>03-1431-14308-000-000-0000</t>
  </si>
  <si>
    <t>3922851000</t>
  </si>
  <si>
    <t>MUNICIPIO DE COAMO- EXCLUSIONES</t>
  </si>
  <si>
    <t>4307790000</t>
  </si>
  <si>
    <t>MUNICIPIO DE CAROLINA- CELI</t>
  </si>
  <si>
    <t>7893479046</t>
  </si>
  <si>
    <t>MUNICIPIO DE LUQUILLO- ALUMBRADO PUBLICO</t>
  </si>
  <si>
    <t>0878142000</t>
  </si>
  <si>
    <t>MUNICIPIO DE SAN SEBASTIAN- CELI</t>
  </si>
  <si>
    <t>9630068965</t>
  </si>
  <si>
    <t>ADMINISTRACION DE VIVIENDA PUBLICA (AVP)</t>
  </si>
  <si>
    <t>2627790000</t>
  </si>
  <si>
    <t>03-4104-40004-000-000-0000</t>
  </si>
  <si>
    <t>2507790000</t>
  </si>
  <si>
    <t>MUNICIPIO DE CANOVANAS- CELI</t>
  </si>
  <si>
    <t>9765985067</t>
  </si>
  <si>
    <t>ADMINISTRACION DE SERVICIOS DE SALUD MENTAL Y CONTRA LA ADICCION (ASSMCA)</t>
  </si>
  <si>
    <t>6734227734</t>
  </si>
  <si>
    <t>COMISION DE INVESTIGACION, PROCESAMIENTO Y APELACION (CIPA)</t>
  </si>
  <si>
    <t>1212940000</t>
  </si>
  <si>
    <t>MUNICIPIO DE CAMUY- EXCLUSIONES</t>
  </si>
  <si>
    <t>1127790000</t>
  </si>
  <si>
    <t>CONSORCIO NORTE CENTRAL</t>
  </si>
  <si>
    <t>8527790000</t>
  </si>
  <si>
    <t>SAN JUAN NATIONAL HISTORIC SITE</t>
  </si>
  <si>
    <t>5519142000</t>
  </si>
  <si>
    <t>MUNICIPIO DE LUQUILLO- CELI</t>
  </si>
  <si>
    <t>4715584466</t>
  </si>
  <si>
    <t>OFICINA DEL GOBERNADOR (OG)</t>
  </si>
  <si>
    <t>7700089882</t>
  </si>
  <si>
    <t>CARIBBEAN PRIMATE RESEARCH</t>
  </si>
  <si>
    <t>4773910000</t>
  </si>
  <si>
    <t>MUNICIPIO DE HUMACAO- EXCLUSIONES</t>
  </si>
  <si>
    <t>5919142000</t>
  </si>
  <si>
    <t>MUNICIPIO DE JAYUYA-CELI</t>
  </si>
  <si>
    <t>4635408046</t>
  </si>
  <si>
    <t>MUNICIPIO DE SAN JUAN- ALUMBRADO PUBLICO</t>
  </si>
  <si>
    <t>7607790000</t>
  </si>
  <si>
    <t>MUNICIPIO DE MAYAGUEZ- CELI</t>
  </si>
  <si>
    <t>7807790000</t>
  </si>
  <si>
    <t>MUNICIPIO DE CAYEY- CELI</t>
  </si>
  <si>
    <t>3664123915</t>
  </si>
  <si>
    <t>5707790000</t>
  </si>
  <si>
    <t>MUNICIPIO DE VEGA BAJA- CELI</t>
  </si>
  <si>
    <t>8629142000</t>
  </si>
  <si>
    <t>MUNICIPIO DE AGUAS BUENAS- CELI</t>
  </si>
  <si>
    <t>4159131000</t>
  </si>
  <si>
    <t>MUNICIPIO DE AÃ‘ASCO- CELI</t>
  </si>
  <si>
    <t>9517790000</t>
  </si>
  <si>
    <t>6878142000</t>
  </si>
  <si>
    <t>MUNICIPIO DE MAUNABO- CELI</t>
  </si>
  <si>
    <t>2176458825</t>
  </si>
  <si>
    <t>MUNICIPIO DE GUAYAMA - ALUMBRADO PUBLICO</t>
  </si>
  <si>
    <t>03-4103-40002-000-000-0000</t>
  </si>
  <si>
    <t>9707071000</t>
  </si>
  <si>
    <t>MUNICIPIO DE CAYEY- EXCLUSIONES</t>
  </si>
  <si>
    <t>03-1431-14315-000-000-0000</t>
  </si>
  <si>
    <t>5227790000</t>
  </si>
  <si>
    <t>U S COAST GUARD</t>
  </si>
  <si>
    <t>1978142000</t>
  </si>
  <si>
    <t>MUNICIPIO DE MOCA- CELI</t>
  </si>
  <si>
    <t>2902000000</t>
  </si>
  <si>
    <t>MUNICIPIO DE MANATI- CELI</t>
  </si>
  <si>
    <t>2529142000</t>
  </si>
  <si>
    <t>"PREPA CLOSED" OFICINA DEL GOBERNADOR (OG)</t>
  </si>
  <si>
    <t>9129883568</t>
  </si>
  <si>
    <t>ADMINISTRACION DE SISTEMA DE RETIRO DE EMPLEADOS DEL GOBIERNO Y LA JUDICATURA (SISTEMA CENTRAL)</t>
  </si>
  <si>
    <t>2995194720</t>
  </si>
  <si>
    <t>DEPARTAMENTO DE ASUNTOS DEL CONSUMIDOR (DACO)</t>
  </si>
  <si>
    <t>6850754198</t>
  </si>
  <si>
    <t>COMISION DE SERVICIO PUBLICO (CSP)</t>
  </si>
  <si>
    <t>2287731616</t>
  </si>
  <si>
    <t>AUTORIDAD DE ACUEDUCTOS Y ALCANTARILLADOS (AAA)</t>
  </si>
  <si>
    <t>1912438217</t>
  </si>
  <si>
    <t>MUNICIPIO DE LOIZA- ALUMBRADO PUBLICO</t>
  </si>
  <si>
    <t>7307790000</t>
  </si>
  <si>
    <t>MUNICIPIO DE LARES- CELI</t>
  </si>
  <si>
    <t>2031136679</t>
  </si>
  <si>
    <t>MUNICIPIO DE AIBONITO- EXCLUSIONES</t>
  </si>
  <si>
    <t>8407790000</t>
  </si>
  <si>
    <t>MUNICIPIO DE ADJUNTAS- CELI</t>
  </si>
  <si>
    <t>1607790000</t>
  </si>
  <si>
    <t>MUNICIPIO DE GUAYAMA- CELI</t>
  </si>
  <si>
    <t>5709062343</t>
  </si>
  <si>
    <t>MUNICIPIO DE LAS PIEDRAS- CELI</t>
  </si>
  <si>
    <t>4155237799</t>
  </si>
  <si>
    <t>CORPORACION DE DESARROLLO RURAL</t>
  </si>
  <si>
    <t>6237790000</t>
  </si>
  <si>
    <t>"PREPA CLOSED" BANCO GUBERNAMENTAL DE FOMENTO</t>
  </si>
  <si>
    <t>03-1441-00000-000-000-0000</t>
  </si>
  <si>
    <t>0165015530</t>
  </si>
  <si>
    <t>DEPARTAMENTO DE HACIENDA (DH)</t>
  </si>
  <si>
    <t>4845386964</t>
  </si>
  <si>
    <t>SECRETARIADO DEL DEPARTAMENTO DE LA FAMILIA (SDF)</t>
  </si>
  <si>
    <t>9541674508</t>
  </si>
  <si>
    <t>MUNICIPIO DE CIDRA-  EXCLUSIONES</t>
  </si>
  <si>
    <t>2087315398</t>
  </si>
  <si>
    <t>MUNICIPIO DE CABO ROJO- EXCLUSIONES</t>
  </si>
  <si>
    <t>9217790000</t>
  </si>
  <si>
    <t>MUNICIPIO DE SANTA ISABEL- CELI</t>
  </si>
  <si>
    <t>1729142000</t>
  </si>
  <si>
    <t>MUNICIPIO DE PENUELAS- CELI</t>
  </si>
  <si>
    <t>1338163990</t>
  </si>
  <si>
    <t>MUNICIPIO DE JAYUYA- EXCLUSIONES</t>
  </si>
  <si>
    <t>7494271624</t>
  </si>
  <si>
    <t>MUNICIPIO DE CULEBRA- ALUMBRADO PUBLICO</t>
  </si>
  <si>
    <t>6527790000</t>
  </si>
  <si>
    <t>US DEPT OF THE INTERIOR FISH &amp; WILDL</t>
  </si>
  <si>
    <t>1386797899</t>
  </si>
  <si>
    <t>COMPAÃ‘IA DE TURISMO DE PUERTO RICO</t>
  </si>
  <si>
    <t>2219142000</t>
  </si>
  <si>
    <t>MUNICIPIO DE TOA BAJA- CELI</t>
  </si>
  <si>
    <t>5334264036</t>
  </si>
  <si>
    <t>DEPARTAMENTO DE SALUD-REGISTRO DEMOGRAFICO</t>
  </si>
  <si>
    <t>4592202262</t>
  </si>
  <si>
    <t>POLICIA DE PUERTO RICO (PPR)</t>
  </si>
  <si>
    <t>3439540451</t>
  </si>
  <si>
    <t>AUTORIDAD DE CARRETERAS Y TRANSPORTACION (ACT)</t>
  </si>
  <si>
    <t>3278142000</t>
  </si>
  <si>
    <t>9158258270</t>
  </si>
  <si>
    <t>MUNICIPIO DE TRUJILLO ALTO - EXCLUSIONES</t>
  </si>
  <si>
    <t>6739142000</t>
  </si>
  <si>
    <t>"PREPA CLOSED" ADMINISTRACION DE VIVIENDA PUBLICA (AVP)</t>
  </si>
  <si>
    <t>9583433726</t>
  </si>
  <si>
    <t>MUNICIPIO DE AÃ‘ASCO- ALUMBRADO PUBLICO</t>
  </si>
  <si>
    <t>0658260401</t>
  </si>
  <si>
    <t>MUNICIPIO DE COAMO- ALUMBRADO PUBLICO</t>
  </si>
  <si>
    <t>9640981002</t>
  </si>
  <si>
    <t>MUNICIPIO DE MOROVIS- EXCLUSIONES</t>
  </si>
  <si>
    <t>6507790000</t>
  </si>
  <si>
    <t>MUNICIPIO DE CULEBRA- CELI</t>
  </si>
  <si>
    <t>0164083993</t>
  </si>
  <si>
    <t>1049142000</t>
  </si>
  <si>
    <t>9265880399</t>
  </si>
  <si>
    <t>UNIVERSIDAD DE PUERTO RICO</t>
  </si>
  <si>
    <t>2706580000</t>
  </si>
  <si>
    <t>5029142000</t>
  </si>
  <si>
    <t>MUNICIPIO DE RINCON- CELI</t>
  </si>
  <si>
    <t>7337790000</t>
  </si>
  <si>
    <t>"PREPA CLOSED" DEPARTAMENTO DE SALUD-SALUD AMBIENTAL</t>
  </si>
  <si>
    <t>7027790000</t>
  </si>
  <si>
    <t>ALIANZA MUN SERV INTEGRADO</t>
  </si>
  <si>
    <t>1558749961</t>
  </si>
  <si>
    <t>COMPAÃ‘IA DE COMERCIO Y EXPORTACIONES DE PR</t>
  </si>
  <si>
    <t>7178142000</t>
  </si>
  <si>
    <t>MUNICIPIO DE PONCE- CELI</t>
  </si>
  <si>
    <t>4843688386</t>
  </si>
  <si>
    <t>COMPANIA FOMENTO INDUSTRIAL</t>
  </si>
  <si>
    <t>7384571169</t>
  </si>
  <si>
    <t>ADMINISTRACION DE TERRENOS (AT)</t>
  </si>
  <si>
    <t>3133677308</t>
  </si>
  <si>
    <t>3312940000</t>
  </si>
  <si>
    <t>MUNICIPIO DE CAMUY- CELI</t>
  </si>
  <si>
    <t>9481280000</t>
  </si>
  <si>
    <t>MUNICIPIO DE VILLALBA- CELI</t>
  </si>
  <si>
    <t>3344232000</t>
  </si>
  <si>
    <t>UNITED STATES POSTAL SERVI</t>
  </si>
  <si>
    <t>2039142000</t>
  </si>
  <si>
    <t>U S NAVY SALINAS ENGINEERI</t>
  </si>
  <si>
    <t>03-4104-40005-000-000-0000</t>
  </si>
  <si>
    <t>9378016656</t>
  </si>
  <si>
    <t>MUNICIPIO DE MAYAGUEZ- EXCLUSIONES</t>
  </si>
  <si>
    <t>6629142000</t>
  </si>
  <si>
    <t>MUNICIPIO DE AGUADILLA- CELI</t>
  </si>
  <si>
    <t>5607790000</t>
  </si>
  <si>
    <t>MUNICIPIO DE LOIZA- CELI</t>
  </si>
  <si>
    <t>5142841000</t>
  </si>
  <si>
    <t>MUNICIPIO DE JUANA DIAZ- CELI</t>
  </si>
  <si>
    <t>3414290882</t>
  </si>
  <si>
    <t>MUNICIPIO DE BAYAMON- ALUMBRADO PUBLICO</t>
  </si>
  <si>
    <t>2051592495</t>
  </si>
  <si>
    <t>MUNICIPIO DE HORMIGUEROS- ALUMBRADO PUBLICO</t>
  </si>
  <si>
    <t>8734588105</t>
  </si>
  <si>
    <t>MUNICIPIO DE TOA ALTA- ALUMBRADO PUBLICO</t>
  </si>
  <si>
    <t>7900001000</t>
  </si>
  <si>
    <t>MUNICIPIO DE MOROVIS- CELI</t>
  </si>
  <si>
    <t>9778142000</t>
  </si>
  <si>
    <t>MUNICIPIO DE SAN LORENZO- CELI</t>
  </si>
  <si>
    <t>8845381000</t>
  </si>
  <si>
    <t>MUNICIPIO DE FAJARDO- EXCLUSIONES</t>
  </si>
  <si>
    <t>9040193792</t>
  </si>
  <si>
    <t>5704441000</t>
  </si>
  <si>
    <t>MUNICIPIO DE GUAYANILLA- EXCLUSIONES</t>
  </si>
  <si>
    <t>0252324532</t>
  </si>
  <si>
    <t>PUERTO RICO INNOVATION TECHNOLOGY AND SERVICE (PRITS)</t>
  </si>
  <si>
    <t>8907790000</t>
  </si>
  <si>
    <t>MUNICIPIO DE CAGUAS- CELI</t>
  </si>
  <si>
    <t>4417790000</t>
  </si>
  <si>
    <t>MUNICIPIO DE FLORIDA- CELI</t>
  </si>
  <si>
    <t>9890916232</t>
  </si>
  <si>
    <t>MUNICIPIO DE AGUADA- ALUMBRADO PUBLICO</t>
  </si>
  <si>
    <t>4574495089</t>
  </si>
  <si>
    <t>CAMARA DE REPRESENTANTES</t>
  </si>
  <si>
    <t>4303279359</t>
  </si>
  <si>
    <t>UPR-ADMINISTRACION CENTRAL</t>
  </si>
  <si>
    <t>4390839780</t>
  </si>
  <si>
    <t>CRIM</t>
  </si>
  <si>
    <t>4671023399</t>
  </si>
  <si>
    <t>DEPARTAMENTO DE EDUCACION (DE)</t>
  </si>
  <si>
    <t>5764970000</t>
  </si>
  <si>
    <t>MUNICIPIO DE OROCOVIS- EXCLUSIONES</t>
  </si>
  <si>
    <t>9540822352</t>
  </si>
  <si>
    <t>MUNICIPIO DE ADJUNTAS- ALUMBRADO PUBLICO</t>
  </si>
  <si>
    <t>1675912271</t>
  </si>
  <si>
    <t>6967766523</t>
  </si>
  <si>
    <t>AUTORIDAD METROPOLITANA DE AUTOBUSES (AMA)</t>
  </si>
  <si>
    <t>2791560294</t>
  </si>
  <si>
    <t>8539520000</t>
  </si>
  <si>
    <t>MUNICIPIO DE CEIBA- EXCLUSIONES</t>
  </si>
  <si>
    <t>1427790000</t>
  </si>
  <si>
    <t>U S CORP OF ENGINEERS</t>
  </si>
  <si>
    <t>2884464109</t>
  </si>
  <si>
    <t>JUNTA DE GOBIERNO DEL SERVICIO 9-1-1</t>
  </si>
  <si>
    <t>5317790000</t>
  </si>
  <si>
    <t>4378142000</t>
  </si>
  <si>
    <t>MUNICIPIO DE HUMACAO - CELI</t>
  </si>
  <si>
    <t>5068940000</t>
  </si>
  <si>
    <t>MUNICIPIO DE YABUCOA- EXCLUSIONES</t>
  </si>
  <si>
    <t>5703121408</t>
  </si>
  <si>
    <t>OFICINA DE COMUNIDADES ESPECIALES</t>
  </si>
  <si>
    <t>6165910000</t>
  </si>
  <si>
    <t>5639142000</t>
  </si>
  <si>
    <t>"PREPA CLOSED" UPR-ADMINISTRACION CENTRAL</t>
  </si>
  <si>
    <t>3626722000</t>
  </si>
  <si>
    <t>US POSTAL SERVICE</t>
  </si>
  <si>
    <t>1132851000</t>
  </si>
  <si>
    <t>MUNICIPIO DE COMERIO - EXCLUSIONES</t>
  </si>
  <si>
    <t>2000117100</t>
  </si>
  <si>
    <t>JUNTA REGLAMENTADORA DE SERVICIO PUBLICO</t>
  </si>
  <si>
    <t>8827790000</t>
  </si>
  <si>
    <t>U S WEATHER BUREAU</t>
  </si>
  <si>
    <t>5807790000</t>
  </si>
  <si>
    <t>3317790000</t>
  </si>
  <si>
    <t>MUNICIPIO DE CEIBA- CELI</t>
  </si>
  <si>
    <t>7432714545</t>
  </si>
  <si>
    <t>7939142000</t>
  </si>
  <si>
    <t>MUNICIPIO DE VEGA ALTA- CELI</t>
  </si>
  <si>
    <t>3027790000</t>
  </si>
  <si>
    <t>"PREPA CLOSED" OFICINA PROCURADOR DEL PACIENTE</t>
  </si>
  <si>
    <t>7844392564</t>
  </si>
  <si>
    <t>MUNICIPIO DE PONCE- ALUMBRADO PUBLICO</t>
  </si>
  <si>
    <t>9112164002</t>
  </si>
  <si>
    <t>7356940000</t>
  </si>
  <si>
    <t>MUNICIPIO DE YAUCO- EXCLUSIONES</t>
  </si>
  <si>
    <t>6278142000</t>
  </si>
  <si>
    <t>MUNICIPIO DE HORMIGUEROS- CELI</t>
  </si>
  <si>
    <t>2927790000</t>
  </si>
  <si>
    <t>GENERAL SERVICE ADM</t>
  </si>
  <si>
    <t>6143594562</t>
  </si>
  <si>
    <t>JUNTA DE RELACIONES DEL TRABAJO (JRT)</t>
  </si>
  <si>
    <t>2317790000</t>
  </si>
  <si>
    <t>MUNICIPIO DE AGUADA- CELI</t>
  </si>
  <si>
    <t>3748786720</t>
  </si>
  <si>
    <t>CENTRO COMPRENSIVO DE CANCER</t>
  </si>
  <si>
    <t>4478142000</t>
  </si>
  <si>
    <t>MUNICIPIO DE ISABELA- CELI</t>
  </si>
  <si>
    <t>3577538674</t>
  </si>
  <si>
    <t>MUNICIPIO DE VIEQUES - ALUMBRADO PUBLICO</t>
  </si>
  <si>
    <t>6619142000</t>
  </si>
  <si>
    <t>MUNICIPIO DE CATANO- CELI</t>
  </si>
  <si>
    <t>4217790000</t>
  </si>
  <si>
    <t>9244168187</t>
  </si>
  <si>
    <t>0486598229</t>
  </si>
  <si>
    <t>OFICINA DE ETICA GUBERNAMENTAL</t>
  </si>
  <si>
    <t>9724526135</t>
  </si>
  <si>
    <t>DEPARTAMENTO DE SALUD (DS)</t>
  </si>
  <si>
    <t>5263104311</t>
  </si>
  <si>
    <t>MUNICIPIO DE GUANICA-  EXCLUSIONES</t>
  </si>
  <si>
    <t>0550520209</t>
  </si>
  <si>
    <t>MUNICIPIO DE NARANJITO- ALUMBRADO PUBLICO</t>
  </si>
  <si>
    <t>2699661631</t>
  </si>
  <si>
    <t>MUNICIPIO DE GUANICA- ALUMBRADO PUBLICO</t>
  </si>
  <si>
    <t>9127790000</t>
  </si>
  <si>
    <t>CONSORCIO DEL NOROESTE</t>
  </si>
  <si>
    <t>4507790000</t>
  </si>
  <si>
    <t>5237790000</t>
  </si>
  <si>
    <t>U S ARMY GARRISON</t>
  </si>
  <si>
    <t>1777800000</t>
  </si>
  <si>
    <t>MUNICIPIO DE LAJAS- CELI</t>
  </si>
  <si>
    <t>2909142000</t>
  </si>
  <si>
    <t>MUNICIPIO DE SAN JUAN-CELI</t>
  </si>
  <si>
    <t>3407790000</t>
  </si>
  <si>
    <t>3496100000</t>
  </si>
  <si>
    <t>MUNICIPIO DE HATILLO- EXCLUSIONES</t>
  </si>
  <si>
    <t>8178142000</t>
  </si>
  <si>
    <t>MUNICIPIO DE HATILLO- CELI</t>
  </si>
  <si>
    <t>3507790000</t>
  </si>
  <si>
    <t>MUNICIPIO DE CIALES- CELI</t>
  </si>
  <si>
    <t>6961093866</t>
  </si>
  <si>
    <t>MUNICIPIO DE SANTA ISABEL- ALUMBRADO PUBLICO</t>
  </si>
  <si>
    <t>4517790000</t>
  </si>
  <si>
    <t>9846296044</t>
  </si>
  <si>
    <t>US POST OFFICE</t>
  </si>
  <si>
    <t>3521393158</t>
  </si>
  <si>
    <t>"PREPA CLOSED" COSSEC</t>
  </si>
  <si>
    <t>0517790000</t>
  </si>
  <si>
    <t>1619142000</t>
  </si>
  <si>
    <t>7331941000</t>
  </si>
  <si>
    <t>MUNICIPIO DE JUANA DIAZ- EXCLUSIONES</t>
  </si>
  <si>
    <t>03-4104-40001-000-000-0000</t>
  </si>
  <si>
    <t>1691240650</t>
  </si>
  <si>
    <t>CUERPO DE BOMBEROS (CB)</t>
  </si>
  <si>
    <t>9019142000</t>
  </si>
  <si>
    <t>MUNICIPIO DE FAJARDO - CELI</t>
  </si>
  <si>
    <t>0147805974</t>
  </si>
  <si>
    <t>5827790000</t>
  </si>
  <si>
    <t>7585536248</t>
  </si>
  <si>
    <t>0617790000</t>
  </si>
  <si>
    <t>MUNICIPIO DE ARROYO- CELI</t>
  </si>
  <si>
    <t>7140100300</t>
  </si>
  <si>
    <t>7507790000</t>
  </si>
  <si>
    <t>MUNICIPIO DE DORADO- CELI</t>
  </si>
  <si>
    <t>4960048129</t>
  </si>
  <si>
    <t>ADMINISTRACION DE SERVICIOS GENERALES (ASG)</t>
  </si>
  <si>
    <t>6909142000</t>
  </si>
  <si>
    <t>8149142000</t>
  </si>
  <si>
    <t>6572912661</t>
  </si>
  <si>
    <t>MUNICIPIO DE CAYEY- ALUMBRADO PUBLICO</t>
  </si>
  <si>
    <t>5948149846</t>
  </si>
  <si>
    <t>MUNICIPIO DE ARROYO- EXCLUSIONES</t>
  </si>
  <si>
    <t>1149142000</t>
  </si>
  <si>
    <t>US INMIGRATION &amp; NATURALIZ</t>
  </si>
  <si>
    <t>4261741563</t>
  </si>
  <si>
    <t>CONSEJO SOBRE DEFICIENCIAS EN EL DESARROLLO (CEDD)</t>
  </si>
  <si>
    <t>5998901683</t>
  </si>
  <si>
    <t>EST EXPERIMENTAL-ADJUNTAS</t>
  </si>
  <si>
    <t>2589590000</t>
  </si>
  <si>
    <t>MUNICIPIO DE QUEBRADILLAS -  EXCLUSIONES</t>
  </si>
  <si>
    <t>3438763700</t>
  </si>
  <si>
    <t>JOB CORPS</t>
  </si>
  <si>
    <t>1832602417</t>
  </si>
  <si>
    <t>0693940000</t>
  </si>
  <si>
    <t>MUNICIPIO DE AGUADILLA- EXCLUSIONES</t>
  </si>
  <si>
    <t>4438750871</t>
  </si>
  <si>
    <t>MUNICIPIO DE JAYUYA- ALUMBRADO PUBLICO</t>
  </si>
  <si>
    <t>0683735287</t>
  </si>
  <si>
    <t>MUNICIPIO DE LARES- ALUMBRADO PUBLICO</t>
  </si>
  <si>
    <t>6561593468</t>
  </si>
  <si>
    <t>8228000784</t>
  </si>
  <si>
    <t>1302023967</t>
  </si>
  <si>
    <t>MUNICIPIO DE VEGA BAJA- ALUMBRADO PUBLICO</t>
  </si>
  <si>
    <t>03-1422-14202-000-000-0000</t>
  </si>
  <si>
    <t>0607790000</t>
  </si>
  <si>
    <t>MUNICIPIO DE GUANICA - CELI</t>
  </si>
  <si>
    <t>5417790000</t>
  </si>
  <si>
    <t>MUNICIPIO DE GUAYANILLA- CELI</t>
  </si>
  <si>
    <t>0378142000</t>
  </si>
  <si>
    <t>MUNICIPIO DE QUEBRADILLAS - CELI</t>
  </si>
  <si>
    <t>3346879952</t>
  </si>
  <si>
    <t>CORPORACION DEL CENTRO CARDIOVASCULAR DE PUERTO RICO Y EL CARIBE</t>
  </si>
  <si>
    <t>9417790000</t>
  </si>
  <si>
    <t>3645814716</t>
  </si>
  <si>
    <t>OFICINA DEL CONTRALOR</t>
  </si>
  <si>
    <t>1652280000</t>
  </si>
  <si>
    <t>MUNICIPIO DE VILLALBA-EXCLUSIONES</t>
  </si>
  <si>
    <t>4709132081</t>
  </si>
  <si>
    <t>DEPARTAMENTO DE CORRECCION Y REHABILITACION (DCR)</t>
  </si>
  <si>
    <t>2295140000</t>
  </si>
  <si>
    <t>7756030581</t>
  </si>
  <si>
    <t>DEPARTAMENTO DE SALUD - HOSPITAL UNIVERSITARIO</t>
  </si>
  <si>
    <t>2700451232</t>
  </si>
  <si>
    <t>INSTITUTO DE CIENCIAS FORENSES</t>
  </si>
  <si>
    <t>9022613771</t>
  </si>
  <si>
    <t>OFICINA DEL PROCURADOR DEL CIUDADANO</t>
  </si>
  <si>
    <t>5117790000</t>
  </si>
  <si>
    <t>HIDTA</t>
  </si>
  <si>
    <t>2449700000</t>
  </si>
  <si>
    <t>MUNICIPIO DE CABO ROJO-CELI</t>
  </si>
  <si>
    <t>7044497217</t>
  </si>
  <si>
    <t>4607790000</t>
  </si>
  <si>
    <t>3217790000</t>
  </si>
  <si>
    <t>2968272042</t>
  </si>
  <si>
    <t>FIDEICOMISO INSTITUCIONAL DE LA GUARDIA NACIONAL (FIGNA)</t>
  </si>
  <si>
    <t>7344851086</t>
  </si>
  <si>
    <t>1507790000</t>
  </si>
  <si>
    <t>MUNICIPIO DE BARRANQUITAS- CELI</t>
  </si>
  <si>
    <t>4332361000</t>
  </si>
  <si>
    <t>MUNICIPIO DE YABUCOA- CELI</t>
  </si>
  <si>
    <t>0536731000</t>
  </si>
  <si>
    <t>MUNICIPIO DE SALINAS - EXCLUSIONES</t>
  </si>
  <si>
    <t>1119142000</t>
  </si>
  <si>
    <t>9579171297</t>
  </si>
  <si>
    <t>0100799750</t>
  </si>
  <si>
    <t>MUNICIPIO DE GURABO- EXCLUSIONES</t>
  </si>
  <si>
    <t>2519142000</t>
  </si>
  <si>
    <t>2607790000</t>
  </si>
  <si>
    <t>1192044784</t>
  </si>
  <si>
    <t>4427790000</t>
  </si>
  <si>
    <t>U S CUSTOMS CARIBBEAN</t>
  </si>
  <si>
    <t>7736845181</t>
  </si>
  <si>
    <t>MUNICIPIO DE GURABO- CELI</t>
  </si>
  <si>
    <t>5553731775</t>
  </si>
  <si>
    <t>MUNICIPIO DE CANOVANAS- ALUMBRADO PUBLICO</t>
  </si>
  <si>
    <t>2159534403</t>
  </si>
  <si>
    <t>MUNICIPIO DE TOA BAJA- ALUMBRADO PUBLICO</t>
  </si>
  <si>
    <t>0022107827</t>
  </si>
  <si>
    <t>ADMINISTRACION PARA EL DESARROLLO DE EMPRESAS AGROPECUARIAS (ADEA)</t>
  </si>
  <si>
    <t>9607790000</t>
  </si>
  <si>
    <t>2809093927</t>
  </si>
  <si>
    <t>MUNICIPIO DE VIEQUES- CELI</t>
  </si>
  <si>
    <t>0430710133</t>
  </si>
  <si>
    <t>MUNICIPIO DE MOCA- ALUMBRADO PUBLICO</t>
  </si>
  <si>
    <t>3365503711</t>
  </si>
  <si>
    <t>DEPARTAMENTO DE LA VIVIENDA (DV)</t>
  </si>
  <si>
    <t>1519142000</t>
  </si>
  <si>
    <t>MUNICIPIO DE JUNCOS- CELI</t>
  </si>
  <si>
    <t>8011274760</t>
  </si>
  <si>
    <t>ASOC DE DUEÃ‘OS DE PASEO ALTO</t>
  </si>
  <si>
    <t>3721840033</t>
  </si>
  <si>
    <t>OFICINA DE LA PROCURADORA DE LAS MUJERES (OPM)</t>
  </si>
  <si>
    <t>2917790000</t>
  </si>
  <si>
    <t>EL YUNQUE NATIONAL FOREST</t>
  </si>
  <si>
    <t>3935022957</t>
  </si>
  <si>
    <t>MUNICIPIO DE ARECIBO- ALUMBRADO PUBLICO</t>
  </si>
  <si>
    <t>7105500000</t>
  </si>
  <si>
    <t>MUNICIPIO DE SAN SEBASTIAN - EXCLUSIONES</t>
  </si>
  <si>
    <t>7372940000</t>
  </si>
  <si>
    <t>MUNICIPIO DE UTUADO- CELI</t>
  </si>
  <si>
    <t>6948388928</t>
  </si>
  <si>
    <t>MUNICIPIO DE LAJAS- ALUMBRADO PUBLICO</t>
  </si>
  <si>
    <t>8420278681</t>
  </si>
  <si>
    <t>UNIVERSIDAD DE PUERTO RICO EN CAROLINA</t>
  </si>
  <si>
    <t>7539520000</t>
  </si>
  <si>
    <t>4619142000</t>
  </si>
  <si>
    <t>4609764700</t>
  </si>
  <si>
    <t>UNIVERSIDAD DE PUERTO RICO EN BAYAMON</t>
  </si>
  <si>
    <t>5019142000</t>
  </si>
  <si>
    <t>3249142000</t>
  </si>
  <si>
    <t>4230368390</t>
  </si>
  <si>
    <t>MUNICIPIO DE CAMUY- ALUMBRADO PUBLICO</t>
  </si>
  <si>
    <t>5020222278</t>
  </si>
  <si>
    <t>MUNICIPIO DE ARROYO- ALUMBRADO PUBLICO</t>
  </si>
  <si>
    <t>2417790000</t>
  </si>
  <si>
    <t>MUNICIPIO DE CIDRA- CELI</t>
  </si>
  <si>
    <t>2305550315</t>
  </si>
  <si>
    <t>MUNICIPIO DE CULEBRA- EXCLUSIONES</t>
  </si>
  <si>
    <t>4878142000</t>
  </si>
  <si>
    <t>MUNICIPIO DE MARICAO- CELI</t>
  </si>
  <si>
    <t>1178142000</t>
  </si>
  <si>
    <t>3032505804</t>
  </si>
  <si>
    <t>WRITEOFF BALANCES GOVERNMENT ACCOUNTS</t>
  </si>
  <si>
    <t>8919142000</t>
  </si>
  <si>
    <t>MUNICIPIO DE CAGUAS- ALUMBRADO PUBLICO</t>
  </si>
  <si>
    <t>8364041105</t>
  </si>
  <si>
    <t>5644650518</t>
  </si>
  <si>
    <t>MUNICIPIO DE GURABO- ALUMBRADO PUBLICO</t>
  </si>
  <si>
    <t>8777520847</t>
  </si>
  <si>
    <t>MUNICIPIO DE LAS PIEDRAS- ALUMBRADO PUBLICO</t>
  </si>
  <si>
    <t>2590954218</t>
  </si>
  <si>
    <t>MUNICIPIO DE BARCELONETA-EXCLUSIONES</t>
  </si>
  <si>
    <t>2658953033</t>
  </si>
  <si>
    <t>7896442760</t>
  </si>
  <si>
    <t>4239142000</t>
  </si>
  <si>
    <t>US FOOD AND DRUG ADMINISTR</t>
  </si>
  <si>
    <t>1139142000</t>
  </si>
  <si>
    <t>FEDERAL COMMUNICATION COMM</t>
  </si>
  <si>
    <t>03-1421-14203-000-000-0000</t>
  </si>
  <si>
    <t>4137790000</t>
  </si>
  <si>
    <t>U S ARMY RESERVE</t>
  </si>
  <si>
    <t>2707790000</t>
  </si>
  <si>
    <t>8719142000</t>
  </si>
  <si>
    <t>7303250165</t>
  </si>
  <si>
    <t>6707790000</t>
  </si>
  <si>
    <t>6560850146</t>
  </si>
  <si>
    <t>MUNICIPIO DE VEGA ALTA- EXCLUSIONES</t>
  </si>
  <si>
    <t>4261175367</t>
  </si>
  <si>
    <t>DEPARTAMENTO DE TRANSPORTACION Y OBRAS PUBLICAS (DTOP)</t>
  </si>
  <si>
    <t>6307790000</t>
  </si>
  <si>
    <t>9178557878</t>
  </si>
  <si>
    <t>4214135828</t>
  </si>
  <si>
    <t>ADMINISTRACION DE SERVICIOS MEDICOS DE PUERTO RICO (ASEM)</t>
  </si>
  <si>
    <t>4938285981</t>
  </si>
  <si>
    <t>INSTITUTO SOCIO-ECONOMICO COMUNITARIO(INSEC), INC</t>
  </si>
  <si>
    <t>6654696783</t>
  </si>
  <si>
    <t>MUNICIPIO DE MAUNABO- EXCLUSIONES</t>
  </si>
  <si>
    <t>9017790000</t>
  </si>
  <si>
    <t>CONSORCIO SUROESTE/SAN GERMAN</t>
  </si>
  <si>
    <t>2819142000</t>
  </si>
  <si>
    <t>MUNICIPIO DE COMERIO- CELI</t>
  </si>
  <si>
    <t>3113163192</t>
  </si>
  <si>
    <t>MUNICIPIO DE NARANJITO- CELI</t>
  </si>
  <si>
    <t>6468127415</t>
  </si>
  <si>
    <t>MUNICIPIO DE PATILLAS- EXCLUSIONES</t>
  </si>
  <si>
    <t>7978142000</t>
  </si>
  <si>
    <t>MUNICIPIO DE NAGUABO- CELI</t>
  </si>
  <si>
    <t>4030803733</t>
  </si>
  <si>
    <t>AUTORIDAD DEL PUERTO DE LAS AMERICAS</t>
  </si>
  <si>
    <t>7148566477</t>
  </si>
  <si>
    <t>CUERPO DE EMERGENCIAS MEDICAS DE PUERTO RICO (CEMPR)</t>
  </si>
  <si>
    <t>6217790000</t>
  </si>
  <si>
    <t>8909142000</t>
  </si>
  <si>
    <t>8615102226</t>
  </si>
  <si>
    <t>3117790000</t>
  </si>
  <si>
    <t>DHS, USCPB, NLC-LAGUNA</t>
  </si>
  <si>
    <t>7971962802</t>
  </si>
  <si>
    <t>MUNICIPIO DE RIO GRANDE- ALUMBRADO PUBLICO</t>
  </si>
  <si>
    <t>2878142000</t>
  </si>
  <si>
    <t>1137790000</t>
  </si>
  <si>
    <t>0283050000</t>
  </si>
  <si>
    <t>8417790000</t>
  </si>
  <si>
    <t>1617100000</t>
  </si>
  <si>
    <t>MUNICIPIO DE ISABELA- EXCLUSIONES</t>
  </si>
  <si>
    <t>6517790000</t>
  </si>
  <si>
    <t>MUNICIPIO DE SAN GERMAN- CELI</t>
  </si>
  <si>
    <t>8094329012</t>
  </si>
  <si>
    <t>EST EXPERIMENTAL GURABO</t>
  </si>
  <si>
    <t>6031501118</t>
  </si>
  <si>
    <t>DEPARTAMENTO DEL TRABAJO Y RECURSOS HUMANOS (DTRH)</t>
  </si>
  <si>
    <t>3236484462</t>
  </si>
  <si>
    <t>DEPARTAMENTO DE RECURSOS NATURALES Y AMBIENTALES (DRNA)</t>
  </si>
  <si>
    <t>5049142000</t>
  </si>
  <si>
    <t>3125355169</t>
  </si>
  <si>
    <t>MUNICIPIO DE GUAYNABO- EXCLUSIONES</t>
  </si>
  <si>
    <t>5705152316</t>
  </si>
  <si>
    <t>MUNICIPIO DE BARCELONETA- ALUMBRADO PUBLICO</t>
  </si>
  <si>
    <t>1807594833</t>
  </si>
  <si>
    <t>0282737114</t>
  </si>
  <si>
    <t>DEPARTAMENTO DE AGRICULTURA (DA)</t>
  </si>
  <si>
    <t>8412586199</t>
  </si>
  <si>
    <t>UNIVERSIDAD DE PUERTO RICO EN ARECIBO</t>
  </si>
  <si>
    <t>8729142000</t>
  </si>
  <si>
    <t>"PREPA CLOSED" CAMARA DE REPRESENTANTES</t>
  </si>
  <si>
    <t>0649091035</t>
  </si>
  <si>
    <t>CORPORACION DEL CONSERVATORIO DE MUSICA DE PUERTO RICO (CCMPR)</t>
  </si>
  <si>
    <t>5929142000</t>
  </si>
  <si>
    <t>FEDERAL BUREAU OF PRISONS</t>
  </si>
  <si>
    <t>1349142000</t>
  </si>
  <si>
    <t>U.S.A.F.- T.A.R.S. PO0004485</t>
  </si>
  <si>
    <t>0257917504</t>
  </si>
  <si>
    <t>3422979654</t>
  </si>
  <si>
    <t>UNIVERSIDAD DE PUERTO RICO EN AGUADILLA</t>
  </si>
  <si>
    <t>6029142000</t>
  </si>
  <si>
    <t>9034750633</t>
  </si>
  <si>
    <t>8507790000</t>
  </si>
  <si>
    <t>9124151652</t>
  </si>
  <si>
    <t>6441738310</t>
  </si>
  <si>
    <t>7960630285</t>
  </si>
  <si>
    <t>8257584489</t>
  </si>
  <si>
    <t>HOTEL DEVELOPMENT CORPORATION</t>
  </si>
  <si>
    <t>6807790000</t>
  </si>
  <si>
    <t>MUNICIPIO DE TOA ALTA- CELI</t>
  </si>
  <si>
    <t>4217197649</t>
  </si>
  <si>
    <t>OFICINA DE GERENCIA DE PERMISOS (OGPE)</t>
  </si>
  <si>
    <t>8517790000</t>
  </si>
  <si>
    <t>MUNICIPIO DE YAUCO- CELI</t>
  </si>
  <si>
    <t>7432291000</t>
  </si>
  <si>
    <t>6809648377</t>
  </si>
  <si>
    <t>MUNICIPIO DE MAYAGUEZ- ALUMBRADO PUBLICO</t>
  </si>
  <si>
    <t>9044050000</t>
  </si>
  <si>
    <t>0117790000</t>
  </si>
  <si>
    <t>SERVICIOS MEDICOS UNIVERSITARIOS INC</t>
  </si>
  <si>
    <t>1407790000</t>
  </si>
  <si>
    <t>6378142000</t>
  </si>
  <si>
    <t>7804723731</t>
  </si>
  <si>
    <t>7670819114</t>
  </si>
  <si>
    <t>MUNICIPIO DE CEIBA- ALUMBRADO PUBLICO</t>
  </si>
  <si>
    <t>6717343394</t>
  </si>
  <si>
    <t>MUNICIPIO DE HUMACAO- ALUMBRADO PUBLICO</t>
  </si>
  <si>
    <t>7435043063</t>
  </si>
  <si>
    <t>COMISION ESTATAL ELECCIONES</t>
  </si>
  <si>
    <t>7242854770</t>
  </si>
  <si>
    <t>MUNICIPIO DE NARANJITO - EXCLUSIONES</t>
  </si>
  <si>
    <t>4386019040</t>
  </si>
  <si>
    <t>ESTACION EXPERIMENTAL AGRICOLA</t>
  </si>
  <si>
    <t>4947188983</t>
  </si>
  <si>
    <t>UNIVERSIDAD DE PUERTO RICO EN CAYEY</t>
  </si>
  <si>
    <t>2119499793</t>
  </si>
  <si>
    <t>ADMINISTRACION DE FAMILIAS Y NINOS (ADFAN)</t>
  </si>
  <si>
    <t>4303660478</t>
  </si>
  <si>
    <t>3127790000</t>
  </si>
  <si>
    <t>CONSORCIO MAYAGUEZ-LAS MARIAS</t>
  </si>
  <si>
    <t>8809142000</t>
  </si>
  <si>
    <t>4227897288</t>
  </si>
  <si>
    <t>MUNICIPIO DE CAGUAS-EXCLUSIONES</t>
  </si>
  <si>
    <t>9201890741</t>
  </si>
  <si>
    <t>MUNICIPIO DE LAS MARIAS - EXCLUSIONES</t>
  </si>
  <si>
    <t>0213883991</t>
  </si>
  <si>
    <t>5539142000</t>
  </si>
  <si>
    <t>"PREPA CLOSED" SISTEMA RETIRO PARA MAESTROS</t>
  </si>
  <si>
    <t>9943660974</t>
  </si>
  <si>
    <t>MUNICIPIO DE MOROVIS- ALUMBRADO PUBLICO</t>
  </si>
  <si>
    <t>2341721307</t>
  </si>
  <si>
    <t>UPR RECINTO UNIV MAYAGUEZ</t>
  </si>
  <si>
    <t>7407790000</t>
  </si>
  <si>
    <t>3267869596</t>
  </si>
  <si>
    <t>DEPARTAMENTO DE ESTADO (DE)</t>
  </si>
  <si>
    <t>8217790000</t>
  </si>
  <si>
    <t>7768602000</t>
  </si>
  <si>
    <t>MUNICIPIO DE DORADO- EXCLUSIONES</t>
  </si>
  <si>
    <t>3203077450</t>
  </si>
  <si>
    <t>SENADO DE PUERTO RICO</t>
  </si>
  <si>
    <t>5239142000</t>
  </si>
  <si>
    <t>8807790000</t>
  </si>
  <si>
    <t>MUNICIPIO DE CIDRA- ALUMBRADO PUBLICO</t>
  </si>
  <si>
    <t>8601983046</t>
  </si>
  <si>
    <t>3178142000</t>
  </si>
  <si>
    <t>8904025520</t>
  </si>
  <si>
    <t>5868207244</t>
  </si>
  <si>
    <t>MUNICIPIO DE PATILLAS- CELI</t>
  </si>
  <si>
    <t>8215024317</t>
  </si>
  <si>
    <t>1909142000</t>
  </si>
  <si>
    <t>1227790000</t>
  </si>
  <si>
    <t>CONSORCIO SUR CENTRAL ASIFAL</t>
  </si>
  <si>
    <t>2232291000</t>
  </si>
  <si>
    <t>MUNICIPIO DE SAN JUAN- EXCLUSIONES</t>
  </si>
  <si>
    <t>1308064818</t>
  </si>
  <si>
    <t>4829142000</t>
  </si>
  <si>
    <t>FEDERAL AVIATION ADM.</t>
  </si>
  <si>
    <t>0718451466</t>
  </si>
  <si>
    <t>MUNICIPIO DE BARCELONETA - CELI</t>
  </si>
  <si>
    <t>6865386562</t>
  </si>
  <si>
    <t>DEPARTAMENTO DE SALUD - PROGRAMA ASISTENCIA MEDICA</t>
  </si>
  <si>
    <t>6521851727</t>
  </si>
  <si>
    <t>3107821463</t>
  </si>
  <si>
    <t>UNIVERSIDAD DE PUERTO RICO EN UTUADO</t>
  </si>
  <si>
    <t>5425961000</t>
  </si>
  <si>
    <t>MUNICIPIO DE LAS PIEDRAS- EXCLUSIONES</t>
  </si>
  <si>
    <t>4341524005</t>
  </si>
  <si>
    <t>7116063022</t>
  </si>
  <si>
    <t>LOTERIA DE PUERTO RICO</t>
  </si>
  <si>
    <t>6319142000</t>
  </si>
  <si>
    <t>9124280542</t>
  </si>
  <si>
    <t>AUTORIDAD DE LOS PUERTOS (AP)</t>
  </si>
  <si>
    <t>9507790000</t>
  </si>
  <si>
    <t>0319142000</t>
  </si>
  <si>
    <t>4888158467</t>
  </si>
  <si>
    <t>MUNICIPIO DE SALINAS- ALUMBRADO PUBLICO</t>
  </si>
  <si>
    <t>2646375045</t>
  </si>
  <si>
    <t>MUNICIPIO DE FAJARDO- ALUMBRADO PUBLICO</t>
  </si>
  <si>
    <t>6191975176</t>
  </si>
  <si>
    <t>MUNICIPIO DE PENUELAS- EXCLUSIONES</t>
  </si>
  <si>
    <t>3189281000</t>
  </si>
  <si>
    <t>8116850470</t>
  </si>
  <si>
    <t>6334821837</t>
  </si>
  <si>
    <t>SUPERINTENDENCIA DEL CAPITOLIO</t>
  </si>
  <si>
    <t>3417790000</t>
  </si>
  <si>
    <t>3339142000</t>
  </si>
  <si>
    <t>"PREPA CLOSED" OFIC PARA LA LIQUIDACION D</t>
  </si>
  <si>
    <t>2388347744</t>
  </si>
  <si>
    <t>MUNICIPIO DE RINCON - ALUMBRADO PUBLICO</t>
  </si>
  <si>
    <t>6045655765</t>
  </si>
  <si>
    <t>3700946289</t>
  </si>
  <si>
    <t>ESTACION EXPERIMENTAL - JUANA DIAZ</t>
  </si>
  <si>
    <t>4407790000</t>
  </si>
  <si>
    <t>7007387010</t>
  </si>
  <si>
    <t>MUNICIPIO DE HATILLO-  ALUMBRADO PUBLICO</t>
  </si>
  <si>
    <t>7315881048</t>
  </si>
  <si>
    <t>MUNICIPIO DE YAUCO- ALUMBRADO PUBLICO</t>
  </si>
  <si>
    <t>9809142000</t>
  </si>
  <si>
    <t>5219142000</t>
  </si>
  <si>
    <t>MUNICIPIO DE TRUJILLO ALTO- CELI</t>
  </si>
  <si>
    <t>9707790000</t>
  </si>
  <si>
    <t>9369003056</t>
  </si>
  <si>
    <t>DEPARTAMENTO DE SALUD - PROGRAMA WIC</t>
  </si>
  <si>
    <t>0439530858</t>
  </si>
  <si>
    <t>MUNICIPIO DE UTUADO- ALUMBRADO PUBLICO</t>
  </si>
  <si>
    <t>1917790000</t>
  </si>
  <si>
    <t>6390374191</t>
  </si>
  <si>
    <t>MUNICIPIO DE CATAÃ‘O- ALUMBRADO PUBLICO</t>
  </si>
  <si>
    <t>3357618923</t>
  </si>
  <si>
    <t>MUNICIPIO DE YABUCOA-ALUMBRADO PUBLICO</t>
  </si>
  <si>
    <t>7021223507</t>
  </si>
  <si>
    <t>3242496048</t>
  </si>
  <si>
    <t>3100567255</t>
  </si>
  <si>
    <t>OFICINA DE GERENCIA Y PRESUPUESTO (OGP)</t>
  </si>
  <si>
    <t>6297718347</t>
  </si>
  <si>
    <t>4782729844</t>
  </si>
  <si>
    <t>2517790000</t>
  </si>
  <si>
    <t>9937347254</t>
  </si>
  <si>
    <t>SERVICIO DE EXT AGRICOLA</t>
  </si>
  <si>
    <t>3049142000</t>
  </si>
  <si>
    <t>TROPICAL AGRIC RESEARCH ST</t>
  </si>
  <si>
    <t>7040804939</t>
  </si>
  <si>
    <t>MUNICIPIO DE MANATI- ALUMBRADO PUBLICO</t>
  </si>
  <si>
    <t>1491933759</t>
  </si>
  <si>
    <t>MUNICIPIO DE BAYAMON - EXCLUSIONES</t>
  </si>
  <si>
    <t>7365784983</t>
  </si>
  <si>
    <t>ADMINISTRACION PARA EL CUIDO Y DESARROLLO INTEGRAL DE LA NINEZ (ACUDEN)</t>
  </si>
  <si>
    <t>4047031076</t>
  </si>
  <si>
    <t>AUTORIDAD DE TIERRAS DE PUERTO RICO (AT)</t>
  </si>
  <si>
    <t>03-4104-40006-000-000-0000</t>
  </si>
  <si>
    <t>6506671238</t>
  </si>
  <si>
    <t>6504168670</t>
  </si>
  <si>
    <t>MUNICIPIO DE NAGUABO - EXCLUSIONES</t>
  </si>
  <si>
    <t>5507790000</t>
  </si>
  <si>
    <t>MUNICIPIO DE COROZAL- CELI</t>
  </si>
  <si>
    <t>2980401000</t>
  </si>
  <si>
    <t>8049944487</t>
  </si>
  <si>
    <t>1960209901</t>
  </si>
  <si>
    <t>MUNICIPIO DE OROCOVIS- ALUMBRADO PUBLICO</t>
  </si>
  <si>
    <t>0036220300</t>
  </si>
  <si>
    <t>MUNICIPIO DE JUNCOS- ALUMBRADO PUBLICO</t>
  </si>
  <si>
    <t>1327790000</t>
  </si>
  <si>
    <t>4516846447</t>
  </si>
  <si>
    <t>WJ NORRIS,ASSOCIATES</t>
  </si>
  <si>
    <t>5127790000</t>
  </si>
  <si>
    <t>CONSORCIO DE LA MONTANA</t>
  </si>
  <si>
    <t>7517790000</t>
  </si>
  <si>
    <t>9968142000</t>
  </si>
  <si>
    <t>7417790000</t>
  </si>
  <si>
    <t>5584302777</t>
  </si>
  <si>
    <t>MUNICIPIO DE AIBONITO- ALUMBRADO PUBLICO</t>
  </si>
  <si>
    <t>0385455814</t>
  </si>
  <si>
    <t>AUTORIDAD DEL DISTRITO DEL CENTRO CONVENCIONES</t>
  </si>
  <si>
    <t>1719142000</t>
  </si>
  <si>
    <t>9319789278</t>
  </si>
  <si>
    <t>0088142000</t>
  </si>
  <si>
    <t>0629142000</t>
  </si>
  <si>
    <t>9313183231</t>
  </si>
  <si>
    <t>3893366964</t>
  </si>
  <si>
    <t>MUNICIPIO DE VEGA ALTA- ALUMBRADO PUBLICO</t>
  </si>
  <si>
    <t>0417790000</t>
  </si>
  <si>
    <t>9232851000</t>
  </si>
  <si>
    <t>MUNICIPIO DE OROCOVIS- CELI</t>
  </si>
  <si>
    <t>3319142000</t>
  </si>
  <si>
    <t>MUNICIPIO DE LAS MARIAS- CELI</t>
  </si>
  <si>
    <t>4354014781</t>
  </si>
  <si>
    <t>US IMMIGRATION AND CUSTOMS ENFORCEMENT (ICE)</t>
  </si>
  <si>
    <t>2885980000</t>
  </si>
  <si>
    <t>MUNICIPIO DE HORMIGUEROS- EXCLUSIONES</t>
  </si>
  <si>
    <t>4551940000</t>
  </si>
  <si>
    <t>9360731000</t>
  </si>
  <si>
    <t>1313501000</t>
  </si>
  <si>
    <t>2523183476</t>
  </si>
  <si>
    <t>MUNICIPIO DE GUAYANILLA- ALUMBRADO PUBLICO</t>
  </si>
  <si>
    <t>6430305936</t>
  </si>
  <si>
    <t>MUNICIPIO DE NAGUABO- ALUMBRADO PUBLICO</t>
  </si>
  <si>
    <t>0664900530</t>
  </si>
  <si>
    <t>MUNICIPIO DE CAROLINA- EXCLUSIONES</t>
  </si>
  <si>
    <t>8317790000</t>
  </si>
  <si>
    <t>2629142000</t>
  </si>
  <si>
    <t>"PREPA CLOSED" DEPARTAMENTO DE RECREACION Y DEPORTES (DRD)</t>
  </si>
  <si>
    <t>0709225913</t>
  </si>
  <si>
    <t>8793940000</t>
  </si>
  <si>
    <t>MUNICIPIO DE RINCON- EXCLUSIONES</t>
  </si>
  <si>
    <t>1921370000</t>
  </si>
  <si>
    <t>MUNICIPIO DE AGUAS BUENAS- EXCLUSIONES</t>
  </si>
  <si>
    <t>8139521000</t>
  </si>
  <si>
    <t>8529142000</t>
  </si>
  <si>
    <t>4817790000</t>
  </si>
  <si>
    <t>FORCES SURVEILLANCE,SUPPORT</t>
  </si>
  <si>
    <t>3963290000</t>
  </si>
  <si>
    <t>MUNICIPIO DE LARES-  EXCLUSIONES</t>
  </si>
  <si>
    <t>0535402629</t>
  </si>
  <si>
    <t>8550880018</t>
  </si>
  <si>
    <t>6019732212</t>
  </si>
  <si>
    <t>MUNICIPIO DE FLORIDA- ALUMBRADO PUBLICO</t>
  </si>
  <si>
    <t>5963327475</t>
  </si>
  <si>
    <t>MUNICIPIO DE DORADO- ALUMBRADO PUBLICO</t>
  </si>
  <si>
    <t>0068209186</t>
  </si>
  <si>
    <t>MUNICIPIO DE AÃ‘ASCO- EXCLUSIONES</t>
  </si>
  <si>
    <t>8418952010</t>
  </si>
  <si>
    <t>7968295718</t>
  </si>
  <si>
    <t>MUNICIPIO DE SABANA GRANDE- EXCLUSIONES</t>
  </si>
  <si>
    <t>2363726665</t>
  </si>
  <si>
    <t>8210954266</t>
  </si>
  <si>
    <t>AGENCIA ESTATAL PARA EL MANEJO EMERGENCIAS Y ADMINISTRACION DE DESASTRES (AEMEAD)</t>
  </si>
  <si>
    <t>8927790000</t>
  </si>
  <si>
    <t>0707790000</t>
  </si>
  <si>
    <t>MUNICIPIO DE RIO GRANDE- CELI</t>
  </si>
  <si>
    <t>2407790000</t>
  </si>
  <si>
    <t>8475588419</t>
  </si>
  <si>
    <t>7474127275</t>
  </si>
  <si>
    <t>2193050000</t>
  </si>
  <si>
    <t>3201945796</t>
  </si>
  <si>
    <t>MUNICIPIO DE PENUELAS- ALUMBRADO PUBLICO</t>
  </si>
  <si>
    <t>9178142000</t>
  </si>
  <si>
    <t>4129142000</t>
  </si>
  <si>
    <t>4560622733</t>
  </si>
  <si>
    <t>MUNICIPIO DE MOCA- EXCLUSIONES</t>
  </si>
  <si>
    <t>9768961583</t>
  </si>
  <si>
    <t>6809142000</t>
  </si>
  <si>
    <t>9378142000</t>
  </si>
  <si>
    <t>1042331826</t>
  </si>
  <si>
    <t>MUNICIPIO DE CAROLINA- ALUMBRADO PUBLICO</t>
  </si>
  <si>
    <t>5449289656</t>
  </si>
  <si>
    <t>MUNICIPIO DE ISABELA - ALUMBRADO PUBLICO</t>
  </si>
  <si>
    <t>9237790000</t>
  </si>
  <si>
    <t>DEPARTMENT OF VETERAN AFFAIR / U S ARMY NATIONAL CEMETERY</t>
  </si>
  <si>
    <t>3871277499</t>
  </si>
  <si>
    <t>9462395562</t>
  </si>
  <si>
    <t>INSTITUTO DE ESTADISTICAS DE PUERTO RICO (IE)</t>
  </si>
  <si>
    <t>2589015288</t>
  </si>
  <si>
    <t>2244102000</t>
  </si>
  <si>
    <t>7088142000</t>
  </si>
  <si>
    <t>8619142000</t>
  </si>
  <si>
    <t>5309470194</t>
  </si>
  <si>
    <t>OFICINA ESTATAL DE CONSERVACION HISTORICA (OECH)</t>
  </si>
  <si>
    <t>0317790000</t>
  </si>
  <si>
    <t>3229142000</t>
  </si>
  <si>
    <t>9922875962</t>
  </si>
  <si>
    <t>CORP DEL FONDO DEL SEGURO</t>
  </si>
  <si>
    <t>4529142000</t>
  </si>
  <si>
    <t>3561601129</t>
  </si>
  <si>
    <t>CARRANZA PADILLA,JOSMARY</t>
  </si>
  <si>
    <t>3378142000</t>
  </si>
  <si>
    <t>0386762116</t>
  </si>
  <si>
    <t>MUNICIPIO DE JUNCOS- EXCLUSIONES</t>
  </si>
  <si>
    <t>7809142000</t>
  </si>
  <si>
    <t>2985501578</t>
  </si>
  <si>
    <t>OFICINA DEL PROCURADOR DE LAS PERSONAS PENSIONADAS Y DE LA TERCERA EDAD (OPPTE)</t>
  </si>
  <si>
    <t>9529142000</t>
  </si>
  <si>
    <t>2062365592</t>
  </si>
  <si>
    <t>MUNICIPIO DE VIEQUES-  EXCLUSIONES</t>
  </si>
  <si>
    <t>5322579234</t>
  </si>
  <si>
    <t>8558300000</t>
  </si>
  <si>
    <t>MUNICIPIO DE ARECIBO- EXCLUSIONES</t>
  </si>
  <si>
    <t>5517790000</t>
  </si>
  <si>
    <t>0979464842</t>
  </si>
  <si>
    <t>MUNICIPIO DE SAN GERMAN- ALUMBRADO PUBLICO</t>
  </si>
  <si>
    <t>1707790000</t>
  </si>
  <si>
    <t>3565042000</t>
  </si>
  <si>
    <t>2723983239</t>
  </si>
  <si>
    <t>SISTEMA RETIRO PARA MAESTROS</t>
  </si>
  <si>
    <t>3516110999</t>
  </si>
  <si>
    <t>UNIVERSIDAD DE PUERTO RICO EN PONCE</t>
  </si>
  <si>
    <t>8829142000</t>
  </si>
  <si>
    <t>2580935771</t>
  </si>
  <si>
    <t>AUTORIDAD DE EDIFICIOS PUBLICOS (AEP)</t>
  </si>
  <si>
    <t>4361120000</t>
  </si>
  <si>
    <t>4317790000</t>
  </si>
  <si>
    <t>3670717784</t>
  </si>
  <si>
    <t>AUTORIDAD DE TRANSPORTE MARITIMO DE PUERTO RICO Y LAS ISLAS MUNICIPIOS (ATM)</t>
  </si>
  <si>
    <t>6477212000</t>
  </si>
  <si>
    <t>MUNICIPIO DE CATANO- EXCLUSIONES</t>
  </si>
  <si>
    <t>1219142000</t>
  </si>
  <si>
    <t>SAN JUAN OBSERVATORY</t>
  </si>
  <si>
    <t>8791145094</t>
  </si>
  <si>
    <t>DEPARTAMENTO DE SEGURIDAD PUBLICA (NIE)</t>
  </si>
  <si>
    <t>5228221679</t>
  </si>
  <si>
    <t>6017790000</t>
  </si>
  <si>
    <t>CONS GUAYNABO / TOA BAJA</t>
  </si>
  <si>
    <t>3830088110</t>
  </si>
  <si>
    <t>MUNICIPIO DE JUANA DIAZ- ALUMBRADO PUBLICO</t>
  </si>
  <si>
    <t>6692745864</t>
  </si>
  <si>
    <t>DEPARTAMENTO DE SALUD-SALUD AMBIENTAL</t>
  </si>
  <si>
    <t>3499064596</t>
  </si>
  <si>
    <t>7919142000</t>
  </si>
  <si>
    <t>2991571000</t>
  </si>
  <si>
    <t>MUNICIPIO DE SAN LORENZO- EXCLUSIONES</t>
  </si>
  <si>
    <t>1629142000</t>
  </si>
  <si>
    <t>4160851886</t>
  </si>
  <si>
    <t>EST EXPERIMENTAL-LAJAS</t>
  </si>
  <si>
    <t>7613999109</t>
  </si>
  <si>
    <t>2395648377</t>
  </si>
  <si>
    <t>MUNICIPIO DE TRUJILLO ALTO - ALUMBRADO PUBLICO</t>
  </si>
  <si>
    <t>7094345250</t>
  </si>
  <si>
    <t>MUNICIPIO DE AGUADILLA- ALUMBRADO PUBLICO</t>
  </si>
  <si>
    <t>1716305527</t>
  </si>
  <si>
    <t>MUNICIPIO DE BARRANQUITAS- EXCLUSIONES</t>
  </si>
  <si>
    <t>9909142000</t>
  </si>
  <si>
    <t>9307790000</t>
  </si>
  <si>
    <t>2860335721</t>
  </si>
  <si>
    <t>US CUSTOMS AND BORDER PROTECTION</t>
  </si>
  <si>
    <t>5339691000</t>
  </si>
  <si>
    <t>U S POST OFFICE</t>
  </si>
  <si>
    <t>2907790000</t>
  </si>
  <si>
    <t>3539510131</t>
  </si>
  <si>
    <t>5278142000</t>
  </si>
  <si>
    <t>5702478095</t>
  </si>
  <si>
    <t>3994678395</t>
  </si>
  <si>
    <t>ADMINISTRACION COMPENSACIONES POR ACCIDENTES AUTOMOVILISTICOS (ACAA)</t>
  </si>
  <si>
    <t>1768187117</t>
  </si>
  <si>
    <t>6167973508</t>
  </si>
  <si>
    <t>7972655599</t>
  </si>
  <si>
    <t>MUNICIPIO DE CIALES- ALUMBRADO PUBLICO</t>
  </si>
  <si>
    <t>8418781000</t>
  </si>
  <si>
    <t>MUNICIPIO DE RIO GRANDE- EXCLUSIONES</t>
  </si>
  <si>
    <t>9407790000</t>
  </si>
  <si>
    <t>6607790000</t>
  </si>
  <si>
    <t>4078142000</t>
  </si>
  <si>
    <t>7317790000</t>
  </si>
  <si>
    <t>7106974861</t>
  </si>
  <si>
    <t>MUNICIPIO DE SAN GERMAN -EXCLUSIONES</t>
  </si>
  <si>
    <t>8878142000</t>
  </si>
  <si>
    <t>7850280035</t>
  </si>
  <si>
    <t>7310454649</t>
  </si>
  <si>
    <t>ADMINISTRACION DE LA INDUSTRIA Y EL DEPORTE HIPICO (AIDH)</t>
  </si>
  <si>
    <t>9119142000</t>
  </si>
  <si>
    <t>4978142000</t>
  </si>
  <si>
    <t>6417790000</t>
  </si>
  <si>
    <t>2267298022</t>
  </si>
  <si>
    <t>MUNICIPIO DE COMERIO- ALUMBRADO PUBLICO</t>
  </si>
  <si>
    <t>1996789552</t>
  </si>
  <si>
    <t>MUNICIPIO DE LAS MARIAS- ALUMBRADO PUBLICO</t>
  </si>
  <si>
    <t>6407790000</t>
  </si>
  <si>
    <t>7023330962</t>
  </si>
  <si>
    <t>MUNICIPIO DE CIALES- EXCLUSIONES</t>
  </si>
  <si>
    <t>3119142000</t>
  </si>
  <si>
    <t>SAN JUAN LABORATORIES</t>
  </si>
  <si>
    <t>5307790000</t>
  </si>
  <si>
    <t>5379842076</t>
  </si>
  <si>
    <t>COMPANIA PARA EL DESARROLLO INTEGRAL DE LA PENINSULA CANTERA (CDIPC)</t>
  </si>
  <si>
    <t>4973603423</t>
  </si>
  <si>
    <t>ADMINISTRACION PARA EL SUSTENTO DE MENORES (ASUME)</t>
  </si>
  <si>
    <t>8607790000</t>
  </si>
  <si>
    <t>0279029916</t>
  </si>
  <si>
    <t>7428521000</t>
  </si>
  <si>
    <t>MUNICIPIO DE LAJAS-  EXCLUSIONES</t>
  </si>
  <si>
    <t>0698741086</t>
  </si>
  <si>
    <t>0490318301</t>
  </si>
  <si>
    <t>MUNICIPIO DE QUEBRADILLAS-ALUMBRADO PUBLICO</t>
  </si>
  <si>
    <t>6362644782</t>
  </si>
  <si>
    <t>1330110595</t>
  </si>
  <si>
    <t>4838033991</t>
  </si>
  <si>
    <t>5988282593</t>
  </si>
  <si>
    <t>UNIVERSIDAD DE PUERTO RICO EN HUMACAO</t>
  </si>
  <si>
    <t>5719142000</t>
  </si>
  <si>
    <t>6242891297</t>
  </si>
  <si>
    <t>CORPORACION DE PUERTO RICO PARA LA DIFUSION PUBLICA (WIPR)</t>
  </si>
  <si>
    <t>5714517461</t>
  </si>
  <si>
    <t>4519142000</t>
  </si>
  <si>
    <t>3985774166</t>
  </si>
  <si>
    <t>MUNICIPIO DE MAUNABO- ALUMBRADO PUBLICO</t>
  </si>
  <si>
    <t>2729142000</t>
  </si>
  <si>
    <t>MUNICIPIO DE AIBONITO- CELI</t>
  </si>
  <si>
    <t>1772558514</t>
  </si>
  <si>
    <t>9278142000</t>
  </si>
  <si>
    <t>3735732037</t>
  </si>
  <si>
    <t>2478142000</t>
  </si>
  <si>
    <t>9317790000</t>
  </si>
  <si>
    <t>6123405074</t>
  </si>
  <si>
    <t>2639142000</t>
  </si>
  <si>
    <t>"PREPA CLOSED" LOTERIA DE PUERTO RICO</t>
  </si>
  <si>
    <t>4390333214</t>
  </si>
  <si>
    <t>MUNICIPIO DE MARICAO- ALUMBRADO PUBLICO</t>
  </si>
  <si>
    <t>6317790000</t>
  </si>
  <si>
    <t>4707790000</t>
  </si>
  <si>
    <t>8219142000</t>
  </si>
  <si>
    <t>7405874389</t>
  </si>
  <si>
    <t>7847316941</t>
  </si>
  <si>
    <t>7127790000</t>
  </si>
  <si>
    <t>CONSORCIO SURESTE JUNCOS-PATILLAS</t>
  </si>
  <si>
    <t>0909142000</t>
  </si>
  <si>
    <t>6664596683</t>
  </si>
  <si>
    <t>SISTEMA DE RETIRO DE LA UNIVERSIDAD DE PUERTO RICO</t>
  </si>
  <si>
    <t>0474577409</t>
  </si>
  <si>
    <t>8116891969</t>
  </si>
  <si>
    <t>MUNICIPIO DE BARRANQUITAS- ALUMBRADO PUBLICO</t>
  </si>
  <si>
    <t>4098721438</t>
  </si>
  <si>
    <t>4793940000</t>
  </si>
  <si>
    <t>MUNICIPIO DE AGUADA- EXCLUSIONES</t>
  </si>
  <si>
    <t>0916468519</t>
  </si>
  <si>
    <t>5985239552</t>
  </si>
  <si>
    <t>0407790000</t>
  </si>
  <si>
    <t>03-4103-40004-000-000-0000</t>
  </si>
  <si>
    <t>3917790000</t>
  </si>
  <si>
    <t>US POSTAL INSPECTION SERVICE</t>
  </si>
  <si>
    <t>4629142000</t>
  </si>
  <si>
    <t>6245172557</t>
  </si>
  <si>
    <t>INSTITUTO DE CULTURA PUERTORRIQUENA (ICP)</t>
  </si>
  <si>
    <t>9027212000</t>
  </si>
  <si>
    <t>MUNICIPIO DE TOA BAJA- EXCLUSIONES</t>
  </si>
  <si>
    <t>4807790000</t>
  </si>
  <si>
    <t>3333851607</t>
  </si>
  <si>
    <t>5508387787</t>
  </si>
  <si>
    <t>MUNICIPIO DE CANOVANAS- EXCLUSIONES</t>
  </si>
  <si>
    <t>7894786985</t>
  </si>
  <si>
    <t>2078911000</t>
  </si>
  <si>
    <t>0921370000</t>
  </si>
  <si>
    <t>5840165373</t>
  </si>
  <si>
    <t>8066708872</t>
  </si>
  <si>
    <t>8633194406</t>
  </si>
  <si>
    <t>MUNICIPIO DE SAN LORENZO- ALUMBRADO PUBLICO</t>
  </si>
  <si>
    <t>7750999801</t>
  </si>
  <si>
    <t>ESCUELA DE ARTES PLASTICAS (EAP)</t>
  </si>
  <si>
    <t>4514237057</t>
  </si>
  <si>
    <t>MUNICIPIO DE PATILLAS- ALUMBRADO PUBLICO</t>
  </si>
  <si>
    <t>4626350129</t>
  </si>
  <si>
    <t>MUNICIPIO DE GUAYNABO- ALUMBRADO PUBLICO</t>
  </si>
  <si>
    <t>8884710704</t>
  </si>
  <si>
    <t>MUNICIPIO DE GUAYAMA- EXCLUSIONES</t>
  </si>
  <si>
    <t>9249142000</t>
  </si>
  <si>
    <t>3703447927</t>
  </si>
  <si>
    <t>MUNICIPIO DE UTUADO- EXCLUSIONES</t>
  </si>
  <si>
    <t>4745461000</t>
  </si>
  <si>
    <t>POST OFFICE DEPTMENT</t>
  </si>
  <si>
    <t>1925743582</t>
  </si>
  <si>
    <t>1281079526</t>
  </si>
  <si>
    <t>MUNICIPIO DE SABANA GRANDE- ALUMBRADO PUBLICO</t>
  </si>
  <si>
    <t>7427790000</t>
  </si>
  <si>
    <t>U S FOREST SERVICE</t>
  </si>
  <si>
    <t>3168911000</t>
  </si>
  <si>
    <t>1654442178</t>
  </si>
  <si>
    <t>DEPARTAMENTO DE JUSTICIA (DJ)</t>
  </si>
  <si>
    <t>0679092098</t>
  </si>
  <si>
    <t>DHS/ICE</t>
  </si>
  <si>
    <t>3517790000</t>
  </si>
  <si>
    <t>1302768362</t>
  </si>
  <si>
    <t>MUNICIPIO DE CABO ROJO - ALUMBRADO PUBLICO</t>
  </si>
  <si>
    <t>4890613138</t>
  </si>
  <si>
    <t>0383050000</t>
  </si>
  <si>
    <t>MUNICIPIO DE COROZAL- EXCLUSIONES</t>
  </si>
  <si>
    <t>9817790000</t>
  </si>
  <si>
    <t>"PREPA CLOSED" AUTORIDAD PARA EL FINANCIAMIENTO DE LA INFRAESTRUCTURA DE PUERTO RICO (AFI)</t>
  </si>
  <si>
    <t>2551940000</t>
  </si>
  <si>
    <t>MUNICIPIO DE MANATI- EXCLUSIONES</t>
  </si>
  <si>
    <t>4335774167</t>
  </si>
  <si>
    <t>03-1435-14398-000-000-0000</t>
  </si>
  <si>
    <t>9384809358</t>
  </si>
  <si>
    <t>MUNICIPIO DE COROZAL- ALUMBRADO PUBLICO</t>
  </si>
  <si>
    <t>2174773790</t>
  </si>
  <si>
    <t>CORPORACION PROYECTO ENLACE CAÃ‘O MARTIN PENA (ENLACE)</t>
  </si>
  <si>
    <t>0461991598</t>
  </si>
  <si>
    <t>MUNICIPIO DE LOIZA- EXCLUSIONES</t>
  </si>
  <si>
    <t>5397270067</t>
  </si>
  <si>
    <t>1317790000</t>
  </si>
  <si>
    <t>8941856609</t>
  </si>
  <si>
    <t>MUNICIPIO DE AGUAS BUENAS- ALUMBRADO PUBLICO</t>
  </si>
  <si>
    <t>2894310000</t>
  </si>
  <si>
    <t>4037790000</t>
  </si>
  <si>
    <t>U S VETERANS ADMINISTRATION</t>
  </si>
  <si>
    <t>1417790000</t>
  </si>
  <si>
    <t>1194782673</t>
  </si>
  <si>
    <t>AUTORIDAD DE CONSERVACION Y DESARROLLO DE CULEBRA (ACDEC)</t>
  </si>
  <si>
    <t>7954419691</t>
  </si>
  <si>
    <t>4945567412</t>
  </si>
  <si>
    <t>BANCO DESARROLLO ECONOMICO PARA PUERTO RICO (BDE)</t>
  </si>
  <si>
    <t>0840024920</t>
  </si>
  <si>
    <t>9907790000</t>
  </si>
  <si>
    <t>MUNICIPIO DE GUAYNABO- CELI</t>
  </si>
  <si>
    <t>0976451000</t>
  </si>
  <si>
    <t>4249142000</t>
  </si>
  <si>
    <t>RURAL DEVELOPMENT</t>
  </si>
  <si>
    <t>6149142000</t>
  </si>
  <si>
    <t>SOIL CONSERVATION SERVICE</t>
  </si>
  <si>
    <t>5217790000</t>
  </si>
  <si>
    <t>2653748101</t>
  </si>
  <si>
    <t>7037790000</t>
  </si>
  <si>
    <t>RAMEY SCHOOL ARCH ROAD RAM</t>
  </si>
  <si>
    <t>7850691661</t>
  </si>
  <si>
    <t>COMISION INDUSTRIAL DE PUERTO RICO (CIPR)</t>
  </si>
  <si>
    <t>9222270000</t>
  </si>
  <si>
    <t>MUNICIPIO DE LUQUILLO - EXCLUSIONES</t>
  </si>
  <si>
    <t>8347860731</t>
  </si>
  <si>
    <t>AREA LOCAL DE DESAROLLO LABORAL</t>
  </si>
  <si>
    <t>3707790000</t>
  </si>
  <si>
    <t>4168411890</t>
  </si>
  <si>
    <t>MUNICIPIO DE SAN SEBASTIAN-ALUMBRADO PUBLICO</t>
  </si>
  <si>
    <t>6917332401</t>
  </si>
  <si>
    <t>9335653407</t>
  </si>
  <si>
    <t>ESTACION EXPERIMENTAL AGRICOLA-ISABELA</t>
  </si>
  <si>
    <t>7008460000</t>
  </si>
  <si>
    <t>MUNICIPIO DE TOA ALTA- EXCLUSIONES</t>
  </si>
  <si>
    <t>9200933558</t>
  </si>
  <si>
    <t>5839670653</t>
  </si>
  <si>
    <t>AUTORIDAD DE DESARROLLO TERRENOS ESTACION NAVAL PR (ROOSEVELT R)</t>
  </si>
  <si>
    <t>6078142000</t>
  </si>
  <si>
    <t>0507790000</t>
  </si>
  <si>
    <t>6719142000</t>
  </si>
  <si>
    <t>3607790000</t>
  </si>
  <si>
    <t>6337790000</t>
  </si>
  <si>
    <t>1429142000</t>
  </si>
  <si>
    <t>"PREPA CLOSED" DEPARTAMENTO DE EDUCACION (DE)</t>
  </si>
  <si>
    <t>03-4103-40003-000-000-0000</t>
  </si>
  <si>
    <t>5449142000</t>
  </si>
  <si>
    <t>"PREPA CLOSED" EST EXPERIMENTAL-LAJAS</t>
  </si>
  <si>
    <t>1517790000</t>
  </si>
  <si>
    <t>Portfolio</t>
  </si>
  <si>
    <t>Program</t>
  </si>
  <si>
    <t>PBCode</t>
  </si>
  <si>
    <t>FY2026 Federal Funded CapEx</t>
  </si>
  <si>
    <t>FY2026 Non-Federal Funded CapEx</t>
  </si>
  <si>
    <t>Adjustments</t>
  </si>
  <si>
    <t>FY2026 Non-Federal Funded CapEx - Final</t>
  </si>
  <si>
    <t>Total</t>
  </si>
  <si>
    <t>FY2027 Federal Funded CapEx</t>
  </si>
  <si>
    <t>FY2027 Non-Federal Funded CapEx</t>
  </si>
  <si>
    <t>FY2027 Non-Federal Funded CapEx - Final</t>
  </si>
  <si>
    <t>FY2028 Federal Funded CapEx</t>
  </si>
  <si>
    <t>FY2028 Non-Federal Funded CapEx</t>
  </si>
  <si>
    <t>FY2028 Non-Federal Funded CapEx - Final</t>
  </si>
  <si>
    <t>(F)</t>
  </si>
  <si>
    <t>(N)</t>
  </si>
  <si>
    <t>(P)</t>
  </si>
  <si>
    <t>Customer Experience</t>
  </si>
  <si>
    <t>Distribution Streetlighting</t>
  </si>
  <si>
    <t>PBUT5</t>
  </si>
  <si>
    <t>Billing Accuracy &amp; Back Office</t>
  </si>
  <si>
    <t>PBCS3</t>
  </si>
  <si>
    <t>Standardized Metering &amp; Meter Shop Setup</t>
  </si>
  <si>
    <t>PBUT29</t>
  </si>
  <si>
    <t>O&amp;M Modernize Customer Service Technology</t>
  </si>
  <si>
    <t>PBCS1</t>
  </si>
  <si>
    <t>O&amp;M Voice of the Customer</t>
  </si>
  <si>
    <t>PBCS2</t>
  </si>
  <si>
    <t xml:space="preserve">Meter Replacement &amp; Maintenance </t>
  </si>
  <si>
    <t>PBUT17</t>
  </si>
  <si>
    <t>AMI Implementation Program</t>
  </si>
  <si>
    <t>PBUT36</t>
  </si>
  <si>
    <t>Loss Recovery Program</t>
  </si>
  <si>
    <t>PBUT31</t>
  </si>
  <si>
    <t>New Business Connections</t>
  </si>
  <si>
    <t>PBUT38</t>
  </si>
  <si>
    <t>Retail Wheeling</t>
  </si>
  <si>
    <t>PBCS4</t>
  </si>
  <si>
    <t>Generation (D-2)</t>
  </si>
  <si>
    <t>Misc. Plant Decommissioning</t>
  </si>
  <si>
    <t xml:space="preserve">Vehicle Fleet Decommissioning </t>
  </si>
  <si>
    <t xml:space="preserve">Misc.  FAASt Funding </t>
  </si>
  <si>
    <t xml:space="preserve">Misc. Subrecipient Management Costs  </t>
  </si>
  <si>
    <t xml:space="preserve">Costa Sur Plant </t>
  </si>
  <si>
    <t xml:space="preserve">San Juan Plant </t>
  </si>
  <si>
    <t xml:space="preserve">Palo Seco Plant </t>
  </si>
  <si>
    <t>Aguirre Plant</t>
  </si>
  <si>
    <t>Aguirre Combined Cycle</t>
  </si>
  <si>
    <t>Mayaguez Plant</t>
  </si>
  <si>
    <t>Cambalache Plant</t>
  </si>
  <si>
    <t>Peakers</t>
  </si>
  <si>
    <t xml:space="preserve">O&amp;M Temporary Power </t>
  </si>
  <si>
    <t xml:space="preserve">O&amp;M  BESS </t>
  </si>
  <si>
    <t xml:space="preserve">O&amp;M New Peakers </t>
  </si>
  <si>
    <t xml:space="preserve">Misc. All Plants Service Fees </t>
  </si>
  <si>
    <t>HydroCo (D-2)</t>
  </si>
  <si>
    <t>HydroCo CapEx</t>
  </si>
  <si>
    <t>Transmission (D-3)</t>
  </si>
  <si>
    <t>OT Telecom Systems &amp; Network</t>
  </si>
  <si>
    <t>PBIT1</t>
  </si>
  <si>
    <t>Transmission Line Rebuild</t>
  </si>
  <si>
    <t>PBUT33</t>
  </si>
  <si>
    <t>Transmission Priority Pole Replacements</t>
  </si>
  <si>
    <t>PBUT13</t>
  </si>
  <si>
    <t>Assessment of Transmission Lines</t>
  </si>
  <si>
    <t>PBUT32</t>
  </si>
  <si>
    <t>Distribution (D-4)</t>
  </si>
  <si>
    <t>Distribution Line Rebuild</t>
  </si>
  <si>
    <t>PBUT6</t>
  </si>
  <si>
    <t>Distribution Pole &amp; Conductor Repair</t>
  </si>
  <si>
    <t>PBUT30</t>
  </si>
  <si>
    <t>Grid Automation</t>
  </si>
  <si>
    <t>PBUT4</t>
  </si>
  <si>
    <t>Distribution Lines Assessment</t>
  </si>
  <si>
    <t>PBUT34</t>
  </si>
  <si>
    <t>Distribution Grid Reliability</t>
  </si>
  <si>
    <t>PBUT39</t>
  </si>
  <si>
    <t>Substations</t>
  </si>
  <si>
    <t>Substation Rebuilds</t>
  </si>
  <si>
    <t>PBUT8</t>
  </si>
  <si>
    <t>Substation Reliability</t>
  </si>
  <si>
    <t>PBUT7</t>
  </si>
  <si>
    <t>Substation Physical Security</t>
  </si>
  <si>
    <t>PBUT18</t>
  </si>
  <si>
    <t>Control Center &amp; Buildings</t>
  </si>
  <si>
    <t xml:space="preserve">Facilities Development &amp; Implementation </t>
  </si>
  <si>
    <t>PBFM1</t>
  </si>
  <si>
    <t>Critical Energy Management System Upgrades</t>
  </si>
  <si>
    <t>PBUT22</t>
  </si>
  <si>
    <t>Control Center Construction &amp; Refurbishment</t>
  </si>
  <si>
    <t>PBUT24</t>
  </si>
  <si>
    <t>Regional Operations Physical Security</t>
  </si>
  <si>
    <t>PBUT19</t>
  </si>
  <si>
    <t>Enabling</t>
  </si>
  <si>
    <t>Vegetation Management and Capital Clearing Implementation</t>
  </si>
  <si>
    <t>PBOP7</t>
  </si>
  <si>
    <t>T&amp;D Fleet</t>
  </si>
  <si>
    <t>PBOP1</t>
  </si>
  <si>
    <t>Tools Repair &amp; Management</t>
  </si>
  <si>
    <t>PBOP5</t>
  </si>
  <si>
    <t>O&amp;M HSEQ and Technical Training</t>
  </si>
  <si>
    <t>PBHE1</t>
  </si>
  <si>
    <t>Project Management Software and Tools</t>
  </si>
  <si>
    <t>PBCP4</t>
  </si>
  <si>
    <t xml:space="preserve">Asset Data Integrity </t>
  </si>
  <si>
    <t>PBUT27</t>
  </si>
  <si>
    <t>Emergency Response Preparedness</t>
  </si>
  <si>
    <t>PBHE8</t>
  </si>
  <si>
    <t>O&amp;M Workflow Processes &amp; Tracking</t>
  </si>
  <si>
    <t>PBOP3</t>
  </si>
  <si>
    <t>Materials Management</t>
  </si>
  <si>
    <t>PBOP6</t>
  </si>
  <si>
    <t>O&amp;M Permits Processes &amp; Management</t>
  </si>
  <si>
    <t>PBRE1</t>
  </si>
  <si>
    <t>Compliance &amp; Studies</t>
  </si>
  <si>
    <t>PBUT1</t>
  </si>
  <si>
    <t>Microgrid Installation and Integration</t>
  </si>
  <si>
    <t>PBUT37</t>
  </si>
  <si>
    <t>Support Services</t>
  </si>
  <si>
    <t>O&amp;M Renewables Integration, Minigrids &amp; Generation Studies</t>
  </si>
  <si>
    <t>PBRE7</t>
  </si>
  <si>
    <t>IT OT Asset Management</t>
  </si>
  <si>
    <t>PBIT4</t>
  </si>
  <si>
    <t>O&amp;M Critical Financial Controls</t>
  </si>
  <si>
    <t>PBFM2</t>
  </si>
  <si>
    <t>O&amp;M Public Safety</t>
  </si>
  <si>
    <t>PBHE3</t>
  </si>
  <si>
    <t>IT OT Collaboration &amp; Analytics</t>
  </si>
  <si>
    <t>PBIT5</t>
  </si>
  <si>
    <t>Update to Third Party Use, Audit, Contract and Billing Procedures</t>
  </si>
  <si>
    <t>PBRE2</t>
  </si>
  <si>
    <t>O&amp;M Land Record Management</t>
  </si>
  <si>
    <t>PBRE5</t>
  </si>
  <si>
    <t>Critical Financial Systems</t>
  </si>
  <si>
    <t>PBFM4</t>
  </si>
  <si>
    <t>O&amp;M Waste Management</t>
  </si>
  <si>
    <t>PBHE4</t>
  </si>
  <si>
    <t>IT OT Cybersecurity Program</t>
  </si>
  <si>
    <t>PBIT2</t>
  </si>
  <si>
    <t xml:space="preserve">IT OT Enablement Program </t>
  </si>
  <si>
    <t>PBIT3</t>
  </si>
  <si>
    <t>HoldCo Capex</t>
  </si>
  <si>
    <t>GenCo Assets</t>
  </si>
  <si>
    <t>Vega Baja Plant Decommissioning Project</t>
  </si>
  <si>
    <t>Palo Seco Plant Decommissioning Project</t>
  </si>
  <si>
    <t>Jobos Plant Decommissioning Project</t>
  </si>
  <si>
    <t>Yabucoa Plant Decommissioning Project</t>
  </si>
  <si>
    <t>Daguao Plant Decommissioning Project</t>
  </si>
  <si>
    <t>Aguirre Plant Decommissioning Project</t>
  </si>
  <si>
    <t>Costa Sur Plant Decommissioning Project</t>
  </si>
  <si>
    <t>Vehicles Fleet to Decommission</t>
  </si>
  <si>
    <t>164988 - PW 11855 - FAASt Generation FleeT (Includes: BESS &amp; Peakers Installation &amp; Construction Management Costs)</t>
  </si>
  <si>
    <t>335168 - PW9510 - FAASt A&amp;E PREPA</t>
  </si>
  <si>
    <t>673691 - PW10710 - FAASt Equipment and Materials</t>
  </si>
  <si>
    <t>669233 - PW 10568 - FAASt Aguirre Power Plant 002 Units 1 &amp; 2</t>
  </si>
  <si>
    <t>669498 - PW 10571 - FAASt Aguirre Power Plant 001 Infrastructure</t>
  </si>
  <si>
    <t>662957 - PW 10606 - FAASt Palo Seco Power Plant 001 Units 3 &amp; 4</t>
  </si>
  <si>
    <t xml:space="preserve">667744 - PW 10608 - FAASt San Juan Power Plant - Auxiliary Infrastructure </t>
  </si>
  <si>
    <t>671481 - PW 10609 - FAASt Palo Seco 002- Auxiliary Infrastructure</t>
  </si>
  <si>
    <t>662947 - PW 10615 - FAASt San Juan 001 Units 5 &amp; 6</t>
  </si>
  <si>
    <t>669815 - PW 10622 - FAASt Aguirre Power Plant 003 Combined Cycle</t>
  </si>
  <si>
    <t>673006 - PW 10694 - FAASt Costa Sur 002 -Infrastructure Projects</t>
  </si>
  <si>
    <t xml:space="preserve">672950 - PW 10702 - FAASt Costa Sur Power Plant Permanent </t>
  </si>
  <si>
    <t>767305 - PW 108066 - FAASt [Auxiliary Equipment] (Generation)</t>
  </si>
  <si>
    <t>687480 - PW 11085 - FAASt San Juan Power Plant 002 Units 7 &amp; 8</t>
  </si>
  <si>
    <t>83182 - PW 1294 - Subrecipient Management Cost - Maria</t>
  </si>
  <si>
    <t>437384 - PW 506 - Subrecipient Management Cost - Earthquake</t>
  </si>
  <si>
    <t>721698 - PW 554 - Subrecipient Management Cost - Fiona</t>
  </si>
  <si>
    <t>Costa Sur Plant</t>
  </si>
  <si>
    <t>Water Treatment Plant Maintenance Services (Sewer and Processed Waters)</t>
  </si>
  <si>
    <t xml:space="preserve">Auxiliary Equipment Procurement and Repair Works for Boilers </t>
  </si>
  <si>
    <t>Inspection, and Repair Refractory, Insulation</t>
  </si>
  <si>
    <t>Remove, Supply and Install Boiler Water Wall Panel</t>
  </si>
  <si>
    <t>AH Replacement Basket, Seal and Trunnion Unit 6</t>
  </si>
  <si>
    <t>Procurement of Parts for the Major Repair Unit 6</t>
  </si>
  <si>
    <t>Costa Sur 6 Major Program Outage Turbine/Generator</t>
  </si>
  <si>
    <t>Repair of the Regeneration System, Polishers Demi Water Treatment Plan</t>
  </si>
  <si>
    <t>Repair of Peripheral Security Fences</t>
  </si>
  <si>
    <t>Fire Protection System - Improvements, Inspection and Repairs</t>
  </si>
  <si>
    <t>Water Pretreatment and Treatment (DEMI) Reverse Osmosis &amp; Electrodionization System Maintenance Services</t>
  </si>
  <si>
    <t>Corrosion protection for Natural Gas Pipelines</t>
  </si>
  <si>
    <t>Corrosion Protection for Unit 5</t>
  </si>
  <si>
    <t>Corrosion Protection for Unit 6</t>
  </si>
  <si>
    <t>Repair of Worker Bathrooms Different Buildings</t>
  </si>
  <si>
    <t>Rehabilitation of CEMS (Air Quality Compliance EPA)</t>
  </si>
  <si>
    <t>Protective Mesh on the Condenser Inlet Suction to Comply with 316B (Clean Water Act)</t>
  </si>
  <si>
    <t>Environmental Outage Costa Sur 6</t>
  </si>
  <si>
    <t>Environmental Outage Costa Sur 5</t>
  </si>
  <si>
    <t>Procurement and Installation of 1 Stand By Generator 1MW 4160V for 800HP Fire Pump 2, Foam Fire Protection System for the Fuel Oil Facilities</t>
  </si>
  <si>
    <t>Repair a Set of Turbine Rotors (HP,IP, LPA, LPB) and Diaphragms</t>
  </si>
  <si>
    <t>Procurement and Instalation of A/C System for Switchgears Rooms (4160V and 480V) Units 5 and 6</t>
  </si>
  <si>
    <t>Procurement and Instalation of (2) Stand By Generators 500kW for Water Well Pums #10 and #13</t>
  </si>
  <si>
    <t>Procurement of 1 Condenser Vacuum Pumps Skid Unit 5</t>
  </si>
  <si>
    <t>Procurement of 1 Condenser Vacuum Pumps Skid Unit 6</t>
  </si>
  <si>
    <t xml:space="preserve">Procurement of (2) 72" Butterfly Valve W/ Electrical Operators for North and South Sectionalizer Valves CCWP's </t>
  </si>
  <si>
    <t>Procurement and Installation of 2 Acoustic Gas Temperature Measurement System for Boilers Units 5 and 6</t>
  </si>
  <si>
    <t>Procurement and Installation of 2 Sets of Opacity Monitor Durag (One per Stack, Two Stacks per Unit) Units 5 and 6</t>
  </si>
  <si>
    <t>Purchase of Paint for Structure and Equipments</t>
  </si>
  <si>
    <t>Generator Inspection, Test &amp; Maintenance Unit 5</t>
  </si>
  <si>
    <t>Generator Inspection, Test &amp; Maintenance Unit 6</t>
  </si>
  <si>
    <t xml:space="preserve">New Electrical Substation for 4 Guaypao Water Well </t>
  </si>
  <si>
    <t>Auxiliary Equipment Procurement and Repair Works for Turbines</t>
  </si>
  <si>
    <t>Maintenance of Metering Station, PRV1, PRV2 and PRV3, Replacement of Isolation Valves, Painting and Integrity Tests</t>
  </si>
  <si>
    <t xml:space="preserve">Structural Steel </t>
  </si>
  <si>
    <t>San Juan Plant</t>
  </si>
  <si>
    <t>LTSA UNITS 5 &amp; 6</t>
  </si>
  <si>
    <t>Units 5 and 6 Gas Conversion Infrastructure Project (Surcharge)</t>
  </si>
  <si>
    <t>General Repair STG6 - Not Included in Federal Funds</t>
  </si>
  <si>
    <t>HRSG Hot Spots Mitigations U 5&amp;6</t>
  </si>
  <si>
    <t>Upgrade Communication Profibus U5-6</t>
  </si>
  <si>
    <t>Acquisition &amp; Installation BFWP LP U5 &amp; 6 (3 Pumps)</t>
  </si>
  <si>
    <t>Procurement and installation Air Compressors for Instrumentation Equipment</t>
  </si>
  <si>
    <t>Condensers Coating &amp; Repair U5&amp;6</t>
  </si>
  <si>
    <t>Buy Electrical Motors and Associate Electrical Components for All Plant</t>
  </si>
  <si>
    <t>Material and Rewind Generator Rotor 7</t>
  </si>
  <si>
    <t>General Repair Boiler U7 Not included in Fed Funds</t>
  </si>
  <si>
    <t>Water Treatment  Plant  Multimedia Filter Parts &amp; Maintenance Services</t>
  </si>
  <si>
    <t>DEMI Water Treatment Resin Purchase</t>
  </si>
  <si>
    <t>Boiler Structure Coating Application 5 to 9 (9, 7, 5, 6)</t>
  </si>
  <si>
    <t>Fire Protection for Unit 5 to 9 Improvements</t>
  </si>
  <si>
    <t>HRSG Remaining Life Pressure Parts Assessment U5&amp;6</t>
  </si>
  <si>
    <t>CTG Thermal Insulation Blankets Replacement, Acquisition &amp; Installation U5&amp;6</t>
  </si>
  <si>
    <t>HRSG Desuperheater Valves U5&amp;6</t>
  </si>
  <si>
    <t>STG Thermal Insulation Blankets U5&amp;6</t>
  </si>
  <si>
    <t>HRSG's Silencers Replacement U5&amp;6</t>
  </si>
  <si>
    <t>Continuous Cleaning System Condensers U7</t>
  </si>
  <si>
    <t>General Maintenance and Major Repair STG5&amp;6</t>
  </si>
  <si>
    <t>Buy Actuators Valves Condensers U7</t>
  </si>
  <si>
    <t xml:space="preserve">Reverse Osmosis and Ultrafiltration Water Pretreatment System Parts &amp; Services </t>
  </si>
  <si>
    <t>Buy CCWP-5&amp;6</t>
  </si>
  <si>
    <t xml:space="preserve">Update and Commissioning a DCS for SJ 5-6 </t>
  </si>
  <si>
    <t>San Juan 5 Programmed Outage (CT, STG, HRSG)</t>
  </si>
  <si>
    <t>Environmental Outage Unit 9</t>
  </si>
  <si>
    <t>Environmental Outage Unit 7</t>
  </si>
  <si>
    <t>Auxiliary Equipment Boiler, HRSG, Turbines &amp; Generators</t>
  </si>
  <si>
    <t>Catalytic Maintenance HRGS5</t>
  </si>
  <si>
    <t>Units 5 &amp; 6 STG Overhead Crane</t>
  </si>
  <si>
    <t>Removal of Old Overhead Crane from Travelling Screens 9-10 (Safety)</t>
  </si>
  <si>
    <t>Units 5 &amp; 6 CT Bypass Hydraulic System Rehabilitation</t>
  </si>
  <si>
    <t>Units 5 &amp; 6 Condenser Pit Draining System Rehabilitation</t>
  </si>
  <si>
    <t>Reverse Osmosis and Ultrafiltration Water Pretreatment System DCS Foxboro</t>
  </si>
  <si>
    <t>Units 5 &amp; 6 CT Bypass Valves System Rehabilitation</t>
  </si>
  <si>
    <t>Units 7 and 9 Battery Chargers Replacement</t>
  </si>
  <si>
    <t>Units 5 to 9 Electrical Breakers Rehabilitation</t>
  </si>
  <si>
    <t>Units 5 &amp; 6 Compress Air Dryers Rehabilitation</t>
  </si>
  <si>
    <t>Units 5 &amp; 6 Switch Gear Ventilation Sytem Rehabilitation</t>
  </si>
  <si>
    <t>Unit 5 STG Main Valves Rehabilitation</t>
  </si>
  <si>
    <t>General Repair U9 Not Included in Fed Funds</t>
  </si>
  <si>
    <t>San Juan Cooling Towers 7 &amp; 9 Pumps Rehabilitation</t>
  </si>
  <si>
    <t>San Juan CT 5 &amp; 6 Torque Converter Repair</t>
  </si>
  <si>
    <t xml:space="preserve">STG5&amp;6 Switch Gear Rehabilitation </t>
  </si>
  <si>
    <t>SJ9 Elevator Installation</t>
  </si>
  <si>
    <t>Upgade Lock Out-Tag Out Systems</t>
  </si>
  <si>
    <t>Upgrade Panel Alarms Electrical Control Room</t>
  </si>
  <si>
    <t>STG's 5 &amp; 6 DC Lube Oil Control System Replacement</t>
  </si>
  <si>
    <t>Repair Units 7-10 SJ and Modify to Gas</t>
  </si>
  <si>
    <t>San Juan Chem Shed (Reliablity Improvement)</t>
  </si>
  <si>
    <t>Palo Seco Plant</t>
  </si>
  <si>
    <t>New Multimedia Filter Water Treatment Plant</t>
  </si>
  <si>
    <t>Turbine Area Crane Maintenance-Repair</t>
  </si>
  <si>
    <t>Unit #4 Economizer Water Inlet Valve</t>
  </si>
  <si>
    <t>Steam Coil Units 3 &amp; 4 Replacement</t>
  </si>
  <si>
    <t>Boiler U3 &amp; U4 Structure Reinforcement &amp; Coating</t>
  </si>
  <si>
    <t xml:space="preserve">Jetty Area Dredging </t>
  </si>
  <si>
    <t>Travelling Screens Repair</t>
  </si>
  <si>
    <t>Internal Fixed Screens Replacement</t>
  </si>
  <si>
    <t>Water Waste Treatment Plant Repairs</t>
  </si>
  <si>
    <t>UPS Cyberex/ABB 3 &amp; 4 Upgrade</t>
  </si>
  <si>
    <t>Demi Raw Water Pumps Replacement</t>
  </si>
  <si>
    <t xml:space="preserve">Nautilus 2 WTP Rehabilitation </t>
  </si>
  <si>
    <t>Switchgear Units 3 &amp; 4</t>
  </si>
  <si>
    <t>Environmental Outage Unit 3</t>
  </si>
  <si>
    <t>Environmental Outage Unit 4</t>
  </si>
  <si>
    <t>Demi Ionic Cationic Vessels</t>
  </si>
  <si>
    <t>Laboratory Automatization</t>
  </si>
  <si>
    <t>Unit # 3 Electro Hydraulic System Accumulators Refurbish</t>
  </si>
  <si>
    <t>Correct Safety Issues on Sargazum Area</t>
  </si>
  <si>
    <t>Unit 3 and 4 Chimney Balcony Rehabilitation</t>
  </si>
  <si>
    <t>Administrative Building Second Floor Remodeling</t>
  </si>
  <si>
    <t>Unit 3 and 4 Battery Chargers</t>
  </si>
  <si>
    <t>Hydraulic Servo Oil Conditioning System for Units 3 and 4</t>
  </si>
  <si>
    <t>Aguirre Unit 1 - Environmental Maintenance Project</t>
  </si>
  <si>
    <t>Aguirre Unit 2 - Environmental Maintenance Project</t>
  </si>
  <si>
    <t>Replacement of Trifectas for Burner Corners U1 &amp; U2 (Valve)</t>
  </si>
  <si>
    <t>Motor Replacement D/A Pump U1 &amp; U2</t>
  </si>
  <si>
    <t>Original Condenser Water Boxes Rehabilitation U1</t>
  </si>
  <si>
    <t>Original Condenser Water Boxes Installation U1</t>
  </si>
  <si>
    <t>Purchase of 480 VAC (LA3000, LA1600 &amp; LA600 Series) Breakers for Unit 1 Switch Gear</t>
  </si>
  <si>
    <t>Replacement of Battery Charger &amp; UPS U1</t>
  </si>
  <si>
    <t>Boiler G-7-8-9 Duct Joints, Unit 1</t>
  </si>
  <si>
    <t>Installation Of Fan Ducts, Unit 1</t>
  </si>
  <si>
    <t xml:space="preserve">HP &amp; IP Rotors Rehabilitation &amp; Trip block </t>
  </si>
  <si>
    <t>Low Pressure Spare Turbines Recertification (Rotors) U2</t>
  </si>
  <si>
    <t>Purchase of 480VAC (LA3000 series) Breakers for Unit 2 Switch Gear</t>
  </si>
  <si>
    <t>Boiler G-7-8-9 Duct Joints, Unit 2</t>
  </si>
  <si>
    <t>Installation Of Fan Ducts, Unit 2</t>
  </si>
  <si>
    <t>Generator Rotor Rewind</t>
  </si>
  <si>
    <t>Purchase of Material for Generator Rotor Rewind</t>
  </si>
  <si>
    <t>Generator Stator Rewind</t>
  </si>
  <si>
    <t>Purchase of Material for Generator Stator Rewind &amp; Install</t>
  </si>
  <si>
    <t>Aguirre 2 Major Programmed Outage</t>
  </si>
  <si>
    <t>Turbine Driven Boiler Feed Pumps Two Bundle Acquisition</t>
  </si>
  <si>
    <t>Covering of Structural Elements and Auxiliary Equipment's</t>
  </si>
  <si>
    <t>Fuel Loading Arms Rehabilitation</t>
  </si>
  <si>
    <t>Over head Crane Acquisition for Condensers Intake Water Pumps Area</t>
  </si>
  <si>
    <t>Vacuum Pump Acquisition</t>
  </si>
  <si>
    <t>LO. &amp; BC. Service Pumps and Motors Acquisition (2)</t>
  </si>
  <si>
    <t>Auxiliary Equipment</t>
  </si>
  <si>
    <t>Raw Water Pump (RWP)</t>
  </si>
  <si>
    <t>Hotwell Level Regulator</t>
  </si>
  <si>
    <t>Diesel Engine &amp; Fire System Pumps</t>
  </si>
  <si>
    <t>Fender System for the Fuel Receipt Dock</t>
  </si>
  <si>
    <t>Transmission Rotor Drive Air Heater</t>
  </si>
  <si>
    <t>Degasifier Rehabilitation At The DEMI Plant</t>
  </si>
  <si>
    <t>Rehabilitation Of The Existing Reverse Osmosis System</t>
  </si>
  <si>
    <t>New Reverse Osmosis System</t>
  </si>
  <si>
    <t>Internal/External Treatment of Cations at the DEMI Plant</t>
  </si>
  <si>
    <t>Internal/External Treatment of Anions at the DEMI Plant</t>
  </si>
  <si>
    <t>Supply and Install On-Line DEMI Instruments (Sodium, Silica) – Training/Commissioning</t>
  </si>
  <si>
    <t>Supply and Install Acid Tank for the Thermo Cooling Towers</t>
  </si>
  <si>
    <t>Process and Safety Valves</t>
  </si>
  <si>
    <t>Replacement Of Economizer U1 &amp; U2</t>
  </si>
  <si>
    <t>Generator Spare Rotor Rewind</t>
  </si>
  <si>
    <t xml:space="preserve">Replacement of Second Rotatory Screens &amp; Parts </t>
  </si>
  <si>
    <t>Critical Motor Adquisition for Induced, Forced &amp; Gas Recirculation Fans (3)</t>
  </si>
  <si>
    <t>Boiler Chemical Cleaning and Boiler Improvement U-2 Aguirre Steam Plant</t>
  </si>
  <si>
    <t>Turbine Lube oil Cooler Adquisition U1 &amp; U2 and Replacement</t>
  </si>
  <si>
    <t>Reconstruction Service For The Rotary Screens Header</t>
  </si>
  <si>
    <t>Replacement of Battery Charger &amp; UPS U2</t>
  </si>
  <si>
    <t>Reconstruction Service For The Boiler Dry Ash Material Storage Facility</t>
  </si>
  <si>
    <t>Aguirre Steam Turbine U2 Low Pressure Gland Housing Air Leakage Repair</t>
  </si>
  <si>
    <t>Aguirre Chem shed (Reliablitiy Improvement)</t>
  </si>
  <si>
    <t xml:space="preserve">Aguirre CC STG 1 &amp; 2 MI </t>
  </si>
  <si>
    <t>Major Inspection of Units GT 1-1. Necessary Repairs on the Heat Recovery Steam Generators. Auxiliary Equipment to be Repaired (Fuel, Water Pumps, MCC, Compressors, Among Others).</t>
  </si>
  <si>
    <t>Major inspection of units GT 1-2. Necessary Repairs on the Heat Recovery Steam Generators. Auxiliary Equipment to be Repaired (Fuel, Water Pumps, MCC, Compressors, Among Others).</t>
  </si>
  <si>
    <t>Major inspection of units GT 2-4. Necessary Repairs on the Heat Recovery Steam Generators. Auxiliary Equipment to be Repaired (Fuel, Water Pumps, MCC, Compressors, Among Others).</t>
  </si>
  <si>
    <t xml:space="preserve">Combustion Inspection of Units GT 1-1, GT 1-2, GT 1-3, GT 2-2, GT 2-3, GT 2-4. Battery Banks Replacement. </t>
  </si>
  <si>
    <t>Anticorrosion Coating, Structure Repair and Structural Repairs of Heat Recovery Systems.</t>
  </si>
  <si>
    <t>Control Systems Improvement in Gas Turbine Units</t>
  </si>
  <si>
    <t>Building Roof Sealing, Windows and Doors Repairs and Paint</t>
  </si>
  <si>
    <t>230 KV Breakers (OCB-0084 &amp; OCB-0082)</t>
  </si>
  <si>
    <t>Steam Path, Steam Pipes &amp; Auxiliar Repair and Rehabilitation</t>
  </si>
  <si>
    <t>GT CO2 Fire Systems Repair</t>
  </si>
  <si>
    <t>UPS of Control Systems Replace for STAG 1 &amp; 2</t>
  </si>
  <si>
    <t>Repair &amp; Replacement of Combustion Components 2 Units</t>
  </si>
  <si>
    <t xml:space="preserve">Hot Section Inspection Unidad 3A   </t>
  </si>
  <si>
    <t>Hot Section Inspection U1A</t>
  </si>
  <si>
    <t>Hot Section Inspection U2A</t>
  </si>
  <si>
    <t>Hot Section Inspection U4B</t>
  </si>
  <si>
    <t>Hot Section Inspection U1B</t>
  </si>
  <si>
    <t>Hot Section Inspection U2B</t>
  </si>
  <si>
    <t>Hot Section Inspection U3B</t>
  </si>
  <si>
    <t>DEMI Plant Capacity Increase</t>
  </si>
  <si>
    <t>Protective Coating Against Corrosion For Units</t>
  </si>
  <si>
    <t>Turbo Compressor Inspection Materials GTS 2 &amp; 3</t>
  </si>
  <si>
    <t>Non HGP Parts</t>
  </si>
  <si>
    <t>Inspection C (TFA Services + Gen Insp + RLM) GT2 &amp; GT3</t>
  </si>
  <si>
    <t>HTS SFC, HMI, BLUE LINE, P13 Controls Contract</t>
  </si>
  <si>
    <t>Compressor Inspection &amp; Maintenance (RLM)</t>
  </si>
  <si>
    <t>Painting And Anticorrosive Protection Of Units, Including Chimneys</t>
  </si>
  <si>
    <t>Auxiliary Equipment Replacements (AC &amp;DC motors, Valves)</t>
  </si>
  <si>
    <t xml:space="preserve">Compressor Replacement for GT 2 &amp; 3 </t>
  </si>
  <si>
    <t>Fin Fan Coolers Maintenance GT 2 &amp; 3</t>
  </si>
  <si>
    <t>Battery Banks Replacement GT 2 &amp; 3</t>
  </si>
  <si>
    <t>Enclossure Repair GT 2 &amp; 3</t>
  </si>
  <si>
    <t>Turbine Transformer Maintenance</t>
  </si>
  <si>
    <t>Crane Maintenance</t>
  </si>
  <si>
    <t>Logic Modification For The GT3 Black Start System</t>
  </si>
  <si>
    <t>Repair Unit 1 Cambalache</t>
  </si>
  <si>
    <t xml:space="preserve">Combustion Inspection &amp; Repair Frame 5000 </t>
  </si>
  <si>
    <t xml:space="preserve">Mobil Pac Annual Audit </t>
  </si>
  <si>
    <t xml:space="preserve">Communication System Mobil Pac </t>
  </si>
  <si>
    <t>Mobil Pac Hot Gas Inspection (GG &amp; PT) (12,000 Fired Hours -Diesel) (1 Unit Per Year)</t>
  </si>
  <si>
    <t>Auxiliary Equipments</t>
  </si>
  <si>
    <t>Culebra Engines Annual Inspection &amp; Maintenance</t>
  </si>
  <si>
    <t>Vieques Engines Annual Inspection &amp; Maintenance</t>
  </si>
  <si>
    <t>Temp Pwr</t>
  </si>
  <si>
    <t>O&amp;M - Temporary Power</t>
  </si>
  <si>
    <t>BESS</t>
  </si>
  <si>
    <t>O&amp;M - BESS</t>
  </si>
  <si>
    <t>New PK</t>
  </si>
  <si>
    <t>O&amp;M - New Peakers</t>
  </si>
  <si>
    <t>All Plants</t>
  </si>
  <si>
    <t>Coordination Studies</t>
  </si>
  <si>
    <t>Oil shed (Environmental improvement )</t>
  </si>
  <si>
    <t>Vibration system Upgrade (Reliabilty improvement )</t>
  </si>
  <si>
    <t>Inspection/Rehabilitation of All Fuel /Water Handling Assets (i.e. Pipelines, Storage Tanks, Pumps, Demi, etc.)</t>
  </si>
  <si>
    <t>Upgrage Collect Brush Rigging Assembly all sites SJU, AG, CS, PS</t>
  </si>
  <si>
    <t>Install New Water Chemistry Analyzers and Pumps SJU, AG, CS, PS</t>
  </si>
  <si>
    <t xml:space="preserve">Purchase Spare Transformer Bushing for All Sites </t>
  </si>
  <si>
    <t>Performance Test of the System</t>
  </si>
  <si>
    <t>Substations Maintenance</t>
  </si>
  <si>
    <t>OT/DCS Updates/Upgrades (Is necessary for the mandatory update of the PI)</t>
  </si>
  <si>
    <t>Transformer and Switchgear Electrical Protection</t>
  </si>
  <si>
    <t>Warehouses Reconditioning</t>
  </si>
  <si>
    <t>ERP Upgrades</t>
  </si>
  <si>
    <t>EAM Upgrades</t>
  </si>
  <si>
    <t>Fuel Mass Balance Efficiency</t>
  </si>
  <si>
    <t>AI Digitization &amp; Analytics</t>
  </si>
  <si>
    <t>Data Lake</t>
  </si>
  <si>
    <t>OT Demarcation &amp; Separation</t>
  </si>
  <si>
    <t xml:space="preserve">OT Cyber Security </t>
  </si>
  <si>
    <t>OT DCS Upgrades &amp; Standards</t>
  </si>
  <si>
    <t>VOIP Upgrades</t>
  </si>
  <si>
    <t>EMP Hardening</t>
  </si>
  <si>
    <t>NERC Compliance</t>
  </si>
  <si>
    <t>OPGW Upgrades (Bandwidth and/or DWDM etc)</t>
  </si>
  <si>
    <t>Computer Replacements</t>
  </si>
  <si>
    <t>Infrastructure Support Hardware (UPS, Battery Banks, Racks, etc.)</t>
  </si>
  <si>
    <t>Network &amp; Telecom Hardware</t>
  </si>
  <si>
    <t>Server Upgrades</t>
  </si>
  <si>
    <t>HydroCo Assets</t>
  </si>
  <si>
    <t>Facility 1</t>
  </si>
  <si>
    <t>Facility 2</t>
  </si>
  <si>
    <t>Facility 3</t>
  </si>
  <si>
    <t>Facility 4</t>
  </si>
  <si>
    <t>Facility 5</t>
  </si>
  <si>
    <t>Facility 6</t>
  </si>
  <si>
    <t>Facility 7</t>
  </si>
  <si>
    <t>Facility 8</t>
  </si>
  <si>
    <t>Facility 9</t>
  </si>
  <si>
    <t>Facility 10</t>
  </si>
  <si>
    <t>Facility</t>
  </si>
  <si>
    <t>Program 
(IT OT Telecom Systems &amp; Network, Transmission Line Rebuild, Transmission Priority Pole Replacements, Assessment of Transmission Lines)</t>
  </si>
  <si>
    <t>Transmission</t>
  </si>
  <si>
    <t>Program 
(Line Rebuild, Pole and Conductor Repair, Automation, Lines Assessment)</t>
  </si>
  <si>
    <t>Distribution</t>
  </si>
  <si>
    <t>FY2026 Non-Federal Funded CapEx - Initial</t>
  </si>
  <si>
    <t>FY2027 Non-Federal Funded CapEx - Initial</t>
  </si>
  <si>
    <t>Substations (D-3, D-4)</t>
  </si>
  <si>
    <t>HoldCo CapEx</t>
  </si>
  <si>
    <t>TEST YEAR</t>
  </si>
  <si>
    <t>PRESENT</t>
  </si>
  <si>
    <t>RATE CLASS</t>
  </si>
  <si>
    <t>KWH</t>
  </si>
  <si>
    <t>REVENUES</t>
  </si>
  <si>
    <t>GRS</t>
  </si>
  <si>
    <t>General Residential Service</t>
  </si>
  <si>
    <t>LRS</t>
  </si>
  <si>
    <t>Lifeline Residential Service</t>
  </si>
  <si>
    <t>RH3</t>
  </si>
  <si>
    <t>Residential Service for Public Housing</t>
  </si>
  <si>
    <t>RFR</t>
  </si>
  <si>
    <t>Residential Fixed Rate for Public Housing Under Ownership of the Public Housing Administration</t>
  </si>
  <si>
    <t>TOTAL RESIDENTIAL</t>
  </si>
  <si>
    <t>GSS</t>
  </si>
  <si>
    <t>General Service at Secondary Distribution Voltage</t>
  </si>
  <si>
    <t>USSL</t>
  </si>
  <si>
    <t>Unmetered Service for Small Loads</t>
  </si>
  <si>
    <t>CATV</t>
  </si>
  <si>
    <t>Cable TV Power Supplies</t>
  </si>
  <si>
    <t>SMALL COMMERCIAL</t>
  </si>
  <si>
    <t>GSP</t>
  </si>
  <si>
    <t>General Service at Primary Distribution Voltage</t>
  </si>
  <si>
    <t>TOU-P</t>
  </si>
  <si>
    <t>Time of Use at Primary Distribution Voltage</t>
  </si>
  <si>
    <t>MEDIUM C&amp;I</t>
  </si>
  <si>
    <t>GST</t>
  </si>
  <si>
    <t>General Service at Transmission Voltage</t>
  </si>
  <si>
    <t>TOU-T</t>
  </si>
  <si>
    <t>Time of Use at Transmission Voltage</t>
  </si>
  <si>
    <t>LIS</t>
  </si>
  <si>
    <t>Large Industrial Service</t>
  </si>
  <si>
    <t>PPBB</t>
  </si>
  <si>
    <t>Power Producers Connected at PREPA Bus Bar</t>
  </si>
  <si>
    <t>LARGE C&amp;I</t>
  </si>
  <si>
    <t>PLG</t>
  </si>
  <si>
    <t>Public Lighting General</t>
  </si>
  <si>
    <t>N/A</t>
  </si>
  <si>
    <t>LP-13</t>
  </si>
  <si>
    <t>Outdoor Sports Field Lighting</t>
  </si>
  <si>
    <t>TOTAL PUBLIC LIGHTING</t>
  </si>
  <si>
    <t>GAS</t>
  </si>
  <si>
    <t>General Agricultural Service and Aqueduct Pumps Operated by Rural Communities</t>
  </si>
  <si>
    <t>TOTAL OTHER</t>
  </si>
  <si>
    <t>TOTAL ELECTRIC RETAIL REVENUE</t>
  </si>
  <si>
    <t>PROPOSED</t>
  </si>
  <si>
    <t>PROPOSED REVENUE</t>
  </si>
  <si>
    <t>BILLING</t>
  </si>
  <si>
    <t>INCREASE</t>
  </si>
  <si>
    <t>TYPE OF SERVICE</t>
  </si>
  <si>
    <t>UNITS</t>
  </si>
  <si>
    <t>RATES</t>
  </si>
  <si>
    <t>AMOUNT</t>
  </si>
  <si>
    <t>PERCENT</t>
  </si>
  <si>
    <t>GRS - General Residential Service</t>
  </si>
  <si>
    <t>CUSTOMER CHARGE</t>
  </si>
  <si>
    <t>per month</t>
  </si>
  <si>
    <t>ELECTRICITY SERVICE</t>
  </si>
  <si>
    <t>Energy (first 425 kWh)</t>
  </si>
  <si>
    <t>per kWh</t>
  </si>
  <si>
    <t>Energy (&gt;425 kWh)</t>
  </si>
  <si>
    <t>TOTAL GRS</t>
  </si>
  <si>
    <t>LRS - Lifeline Residnetial Service</t>
  </si>
  <si>
    <t>TOTAL LRS</t>
  </si>
  <si>
    <t>RH3 - Residential Service for Public Housing</t>
  </si>
  <si>
    <t>TOTAL RH3</t>
  </si>
  <si>
    <t>RFR - Residential Fixed Rate for Public Housing Under Ownership of the Public Housing Administration</t>
  </si>
  <si>
    <t>1 Room</t>
  </si>
  <si>
    <t>2-3 Room</t>
  </si>
  <si>
    <t>4-5 Room</t>
  </si>
  <si>
    <t>Energy (1 Room, in Excess of 600 kWh)</t>
  </si>
  <si>
    <t>Energy (2-3 Room, in Excess of 800 kWh)</t>
  </si>
  <si>
    <t>Energy (4-5 Room, in Excess of 1000 kWh)</t>
  </si>
  <si>
    <t>TOTAL RFR</t>
  </si>
  <si>
    <t>GSS - General Service at Secondary Distribution Voltage</t>
  </si>
  <si>
    <t>TOTAL GSS</t>
  </si>
  <si>
    <t>GSP - General Service at Primary Distribution Voltage</t>
  </si>
  <si>
    <t>DISTRIBUTION SERVICE</t>
  </si>
  <si>
    <t>Contracted Demand Demand</t>
  </si>
  <si>
    <t>per kW</t>
  </si>
  <si>
    <t>Excess Demand</t>
  </si>
  <si>
    <t>Energy (first 300 kWh per kW of maximum demand)</t>
  </si>
  <si>
    <t>Energy (&gt;300 kWh per kW of maximum demand)</t>
  </si>
  <si>
    <t>TOTAL GSP</t>
  </si>
  <si>
    <t>GST - General Service at Transmission Voltage</t>
  </si>
  <si>
    <t>TOTAL GST</t>
  </si>
  <si>
    <t>TOU-P - Time of Use at Primary Distribution Voltage</t>
  </si>
  <si>
    <t>Demand (On-Peak Period, 15 consecutive min)</t>
  </si>
  <si>
    <t>Demand (Off-Peak Period, 15 consecutive min)</t>
  </si>
  <si>
    <t>Energy (On-Peak Period)</t>
  </si>
  <si>
    <t>Energy (Off-Peak Period)</t>
  </si>
  <si>
    <t>TOTAL TOU-P</t>
  </si>
  <si>
    <t>TOU-T - Time of Use at Transmission Voltage</t>
  </si>
  <si>
    <t>TOTAL TOU-T</t>
  </si>
  <si>
    <t>LIS - Large Industrial Service</t>
  </si>
  <si>
    <t>Contracted Demand Demand (shall not include offsets due to Net Metering or the output of other customer owned generation equipment)</t>
  </si>
  <si>
    <t>Energy (first 584 kWh per kW of maximum demand)</t>
  </si>
  <si>
    <t>Energy (&gt;584 kWh per kW of maximum demand)</t>
  </si>
  <si>
    <t>TOTAL LIS</t>
  </si>
  <si>
    <t>GAS - General Agricultural Service and Aqueduct Pumps Operated by Rural Communities</t>
  </si>
  <si>
    <t>TOTAL GAS</t>
  </si>
  <si>
    <t>CATV - Cable TV Power Supplies</t>
  </si>
  <si>
    <t>Energy (60 Volts, 656 kWh)</t>
  </si>
  <si>
    <t>Energy (90 Volts, 494 kWh)</t>
  </si>
  <si>
    <t>Energy (Different Consumption)</t>
  </si>
  <si>
    <t>TOTAL CATV</t>
  </si>
  <si>
    <t>USSL - Unmetered Service for Small Loads</t>
  </si>
  <si>
    <t>TOTAL USSL</t>
  </si>
  <si>
    <t>PPBB - Power Producers Connected at PREPA Bus Bar</t>
  </si>
  <si>
    <t>TOTAL PPBB</t>
  </si>
  <si>
    <t>TOTAL</t>
  </si>
  <si>
    <t>NUMBER OF</t>
  </si>
  <si>
    <t>NEW</t>
  </si>
  <si>
    <t>PUBLIC LIGHTING GENERAL - PLG</t>
  </si>
  <si>
    <t>MONTHLY BASIC CHARGE</t>
  </si>
  <si>
    <t>LED Street Lights</t>
  </si>
  <si>
    <t>MONTHLY BASIC CHARGE - URBAN ZONE</t>
  </si>
  <si>
    <t>MONTHLY BASIC CHARGE - RURAL ZONE</t>
  </si>
  <si>
    <t>Total Public Lighting Rate for Streets and Roadways Systems Owned by PREPA (Codification 420) (Lamps Count)</t>
  </si>
  <si>
    <t>Public Lighting Rate for Streets and Roadways Systems without Operation, Maintenance and Materials Renewal Costs</t>
  </si>
  <si>
    <t>Dusk to Dawn Luminaires</t>
  </si>
  <si>
    <t>High Pressure Sodium Lamp</t>
  </si>
  <si>
    <t>Mercury Vapor</t>
  </si>
  <si>
    <t>Total Dusk to Dawn Luminaires (Lamps Count)</t>
  </si>
  <si>
    <t>Total Public Plazas (Lamps Count)</t>
  </si>
  <si>
    <t>Total Traffic Lights (kWh)</t>
  </si>
  <si>
    <t>Total Ball Parks and Other Free Admission Parks (Lamps Count)</t>
  </si>
  <si>
    <t>Telephone Booths</t>
  </si>
  <si>
    <t>per booth</t>
  </si>
  <si>
    <t>Total Telephone Booths (Lamps Count)</t>
  </si>
  <si>
    <t>Bus Shelter</t>
  </si>
  <si>
    <t>per bus shelter</t>
  </si>
  <si>
    <t>Total Bus Shelter (Lamps Count)</t>
  </si>
  <si>
    <t>Police Strobe Lights</t>
  </si>
  <si>
    <t>per strobe light</t>
  </si>
  <si>
    <t>Total Police Strobe Lights (Lamps Count)</t>
  </si>
  <si>
    <t>TOTAL PLG</t>
  </si>
  <si>
    <t>N/A - Some of the above totals are Lamp Counts, others are kWh.</t>
  </si>
  <si>
    <t>TOTAL LIGHTING</t>
  </si>
  <si>
    <t>kWh</t>
  </si>
  <si>
    <t>FCA - Fuel Charge Adjustment Rider</t>
  </si>
  <si>
    <t xml:space="preserve">PPCA - Purchased Power Charge Adjustment </t>
  </si>
  <si>
    <t xml:space="preserve">CILTA - Contributions in Lieu of Taxes (CILT) – Municipalities </t>
  </si>
  <si>
    <t xml:space="preserve">SUBA-HH – Subsidies, Public Lighting (Municipal) and Other Subventions Help to Humans Subsidies </t>
  </si>
  <si>
    <t xml:space="preserve">SUBA-NHH - Subsidies, Public Lighting (Municipal) and Other SubventionsNon Help to Humans Subsidies </t>
  </si>
  <si>
    <t>EE - Energy Efficiency Rider</t>
  </si>
  <si>
    <t>TOTAL RIDERS</t>
  </si>
  <si>
    <t>Information for Schedule E-3 is contained 
in Schedule M-4</t>
  </si>
  <si>
    <t>Information for Schedule E-4 is contained 
in Schedule M-4</t>
  </si>
  <si>
    <t>Information for Schedule F-1 is contained in Schedule O-1</t>
  </si>
  <si>
    <t>Information for Schedule F-2 is contained in Schedule O-2</t>
  </si>
  <si>
    <t>Information for Schedule F-3 is contained in Schedule O-3</t>
  </si>
  <si>
    <t>Information for Schedule F-4 is contained in Schedule O-3</t>
  </si>
  <si>
    <t>Information for Schedule F-5 is contained 
in Schedule C-10</t>
  </si>
  <si>
    <t>GENERATION AND FUEL BUDGET PER PLANT (FY2026)
Load Projection: 19-Mar-2025
July 2025 - June 2026</t>
  </si>
  <si>
    <t>Plant Name</t>
  </si>
  <si>
    <t>Aguirre</t>
  </si>
  <si>
    <t>Fuel Type</t>
  </si>
  <si>
    <t>Residual</t>
  </si>
  <si>
    <t>BBL (x1000)</t>
  </si>
  <si>
    <t>MBTU (x1000)</t>
  </si>
  <si>
    <t>Fuel Cost ($000)</t>
  </si>
  <si>
    <t>Ship Cost ($000)</t>
  </si>
  <si>
    <t>Total Cost ($000)</t>
  </si>
  <si>
    <t>$/BBL</t>
  </si>
  <si>
    <t>$/MBTU</t>
  </si>
  <si>
    <t>GWHR</t>
  </si>
  <si>
    <t>$/MWHR</t>
  </si>
  <si>
    <t>Palo Seco</t>
  </si>
  <si>
    <t>San Juan 7 &amp; 9</t>
  </si>
  <si>
    <t>Diesel</t>
  </si>
  <si>
    <t>Cambalache</t>
  </si>
  <si>
    <t>Combustion Turbines, Palo Seco Mobile Pack &amp; Mayagüez</t>
  </si>
  <si>
    <t>EcoElectrica</t>
  </si>
  <si>
    <t>Natural Gas</t>
  </si>
  <si>
    <t>MCF (x1000)</t>
  </si>
  <si>
    <r>
      <t>BBL</t>
    </r>
    <r>
      <rPr>
        <i/>
        <sz val="8"/>
        <color rgb="FF000000"/>
        <rFont val="Arial"/>
        <family val="2"/>
      </rPr>
      <t>Equivalent</t>
    </r>
    <r>
      <rPr>
        <b/>
        <sz val="11"/>
        <color rgb="FF000000"/>
        <rFont val="Arial"/>
        <family val="2"/>
      </rPr>
      <t xml:space="preserve"> (x1000)</t>
    </r>
  </si>
  <si>
    <t>Generation Cost ($000)</t>
  </si>
  <si>
    <t>TM Generators</t>
  </si>
  <si>
    <t>Costa Sur</t>
  </si>
  <si>
    <t>Generation</t>
  </si>
  <si>
    <t>Total Residual Cost ($000)</t>
  </si>
  <si>
    <t>Total NG Cost ($000)</t>
  </si>
  <si>
    <t>GWHR (residual)</t>
  </si>
  <si>
    <t>GWHR (natural gas)</t>
  </si>
  <si>
    <t>GWHR Total</t>
  </si>
  <si>
    <t>$/MWHR Total</t>
  </si>
  <si>
    <t>$/MBTU Total</t>
  </si>
  <si>
    <t>San Juan Combined Cycle 5 &amp; 6</t>
  </si>
  <si>
    <t xml:space="preserve">Ship Cost ($000) </t>
  </si>
  <si>
    <t>Total Diesel Cost ($000)</t>
  </si>
  <si>
    <t>GWHR (diesel)</t>
  </si>
  <si>
    <t>Hydro</t>
  </si>
  <si>
    <t>FCA Totals</t>
  </si>
  <si>
    <t>Water</t>
  </si>
  <si>
    <t>Total Cost ($)</t>
  </si>
  <si>
    <r>
      <t>BBL</t>
    </r>
    <r>
      <rPr>
        <i/>
        <sz val="8"/>
        <color theme="1"/>
        <rFont val="Arial"/>
        <family val="2"/>
      </rPr>
      <t>Equivalent</t>
    </r>
    <r>
      <rPr>
        <sz val="8"/>
        <color theme="1"/>
        <rFont val="Arial"/>
        <family val="2"/>
      </rPr>
      <t xml:space="preserve"> </t>
    </r>
    <r>
      <rPr>
        <sz val="11"/>
        <color theme="1"/>
        <rFont val="Arial"/>
        <family val="2"/>
      </rPr>
      <t>(x1000)</t>
    </r>
  </si>
  <si>
    <r>
      <t xml:space="preserve">$/BBL </t>
    </r>
    <r>
      <rPr>
        <i/>
        <sz val="8"/>
        <color theme="1"/>
        <rFont val="Arial"/>
        <family val="2"/>
      </rPr>
      <t>Equivalent</t>
    </r>
  </si>
  <si>
    <t>2027 FCA Pro-Forma</t>
  </si>
  <si>
    <t>2028 FCA Pro-Forma</t>
  </si>
  <si>
    <t>PURCHASED POWER BUDGET PER PLANT (FY2026)
Load Projection: 19-Mar-2025
July 2025 - June 2026</t>
  </si>
  <si>
    <t>Co-Generators</t>
  </si>
  <si>
    <t>Renewables</t>
  </si>
  <si>
    <t>AES</t>
  </si>
  <si>
    <t>Solar</t>
  </si>
  <si>
    <t>Wind</t>
  </si>
  <si>
    <t>Date</t>
  </si>
  <si>
    <t>MMBTU</t>
  </si>
  <si>
    <t>$/MWH</t>
  </si>
  <si>
    <t>LandFill Gas</t>
  </si>
  <si>
    <t>Fixed Cost ($000)</t>
  </si>
  <si>
    <t>Total Co-Generators</t>
  </si>
  <si>
    <t>Total Renewables</t>
  </si>
  <si>
    <t>Total PPCA</t>
  </si>
  <si>
    <t>2027 PPCA Pro-Forma</t>
  </si>
  <si>
    <t>2028 PCA Pro-Forma</t>
  </si>
  <si>
    <t>See Schedule E-2 for calculation of pro-forma EE Rider</t>
  </si>
  <si>
    <t>Schedule G Requirement
Note: See PREPA HoldCo's supplemental filing</t>
  </si>
  <si>
    <t>(a) RPS obligations incurred by PREPA from 2015 through June 30, 2025</t>
  </si>
  <si>
    <t>FY15</t>
  </si>
  <si>
    <t>FY16</t>
  </si>
  <si>
    <t>FY17</t>
  </si>
  <si>
    <t>FY18</t>
  </si>
  <si>
    <t>FY19</t>
  </si>
  <si>
    <t>FY20</t>
  </si>
  <si>
    <t>FY21</t>
  </si>
  <si>
    <t>FY22</t>
  </si>
  <si>
    <t>FY23</t>
  </si>
  <si>
    <t>FY24</t>
  </si>
  <si>
    <r>
      <t>FY25 YTD</t>
    </r>
    <r>
      <rPr>
        <b/>
        <vertAlign val="superscript"/>
        <sz val="11"/>
        <color theme="1"/>
        <rFont val="Calibri"/>
        <family val="2"/>
        <scheme val="minor"/>
      </rPr>
      <t>2</t>
    </r>
  </si>
  <si>
    <t>Renewable purchases (MWh)</t>
  </si>
  <si>
    <r>
      <t>REC purchases ($)</t>
    </r>
    <r>
      <rPr>
        <vertAlign val="superscript"/>
        <sz val="11"/>
        <color theme="1"/>
        <rFont val="Calibri"/>
        <family val="2"/>
        <scheme val="minor"/>
      </rPr>
      <t>1</t>
    </r>
  </si>
  <si>
    <t>Total ($)</t>
  </si>
  <si>
    <r>
      <rPr>
        <vertAlign val="superscript"/>
        <sz val="10"/>
        <color theme="1"/>
        <rFont val="Calibri"/>
        <family val="2"/>
        <scheme val="minor"/>
      </rPr>
      <t>1</t>
    </r>
    <r>
      <rPr>
        <sz val="10"/>
        <color theme="1"/>
        <rFont val="Calibri"/>
        <family val="2"/>
        <scheme val="minor"/>
      </rPr>
      <t xml:space="preserve"> Includes administrative cost of RECs</t>
    </r>
  </si>
  <si>
    <r>
      <rPr>
        <vertAlign val="superscript"/>
        <sz val="10"/>
        <color theme="1"/>
        <rFont val="Calibri"/>
        <family val="2"/>
        <scheme val="minor"/>
      </rPr>
      <t>2</t>
    </r>
    <r>
      <rPr>
        <sz val="10"/>
        <color theme="1"/>
        <rFont val="Calibri"/>
        <family val="2"/>
        <scheme val="minor"/>
      </rPr>
      <t xml:space="preserve"> Actuals through May 31, 2025</t>
    </r>
  </si>
  <si>
    <t>(b) PREPA's projected RPS obligations for the rate year beginning July 1, 2025</t>
  </si>
  <si>
    <t>REC registration fees ($)</t>
  </si>
  <si>
    <r>
      <rPr>
        <vertAlign val="superscript"/>
        <sz val="10"/>
        <color theme="1"/>
        <rFont val="Calibri"/>
        <family val="2"/>
        <scheme val="minor"/>
      </rPr>
      <t>1</t>
    </r>
    <r>
      <rPr>
        <sz val="10"/>
        <color theme="1"/>
        <rFont val="Calibri"/>
        <family val="2"/>
        <scheme val="minor"/>
      </rPr>
      <t xml:space="preserve"> It is only a subset of PPOAs (i.e., not all PPOAs) in which RECs are still being purchased independently of energy. In many current PPOAs and all future PPOAs, RECs are obtained along with the energy purchase</t>
    </r>
  </si>
  <si>
    <t>The estimates shall identify and distinguish among the following costs</t>
  </si>
  <si>
    <t>February 12th Requirement</t>
  </si>
  <si>
    <t>LUMA Response</t>
  </si>
  <si>
    <t>(a) the cost incurred to provide credits to net-metering customers when (i) those customers export excess energy production (not counting any accumulated excess that exists at the end of the year), and (ii) that exported production is counted towards RPS compliance;</t>
  </si>
  <si>
    <t>There is no identifiable cost for exported production counted toward RPS compliance.</t>
  </si>
  <si>
    <t>(b) the cost incurred to provide credits to residential customers (75%) and public-school customers (25%), when (i) those customers have excess energy production accumulated after the end of the fiscal year, and (ii) that excess energy production is counted towards RPS compliance</t>
  </si>
  <si>
    <t>Please refer to Table 1 below</t>
  </si>
  <si>
    <t>(c) the cost incurred to buy renewable energy certificates under purchase power agreements</t>
  </si>
  <si>
    <t>(1) There are no REC purchase costs associated with net metering exportation from distributed PV systems and 
(2) REC purchase costs are separately identifiable from energy purchase costs only for a few existing utility-scale renewable energy projects.</t>
  </si>
  <si>
    <t>(d) the cost to buy renewable energy certificates in the market promulgated by the proposed Regulation of Renewable Energy Certificates and compliance with the Renewable Energy Portfolio of Puerto Rico (NEPR-MI-2021-0011); and</t>
  </si>
  <si>
    <t>LUMA has not calculated the cost to buy renewable energy certificates promulgated by a proposed regulation</t>
  </si>
  <si>
    <t>(e) the cost incurred to pay fines for RPS noncompliance</t>
  </si>
  <si>
    <t>The cost of non-compliance has not been estimated because there never has been a cost of non-compliance</t>
  </si>
  <si>
    <t>Table 1. Costs incurred to provide year-end credits</t>
  </si>
  <si>
    <t>Fiscal Year</t>
  </si>
  <si>
    <t>End Year KWh  rollover</t>
  </si>
  <si>
    <t>Customer credit at the end of the year (75%)</t>
  </si>
  <si>
    <t>Department of Education (25%)</t>
  </si>
  <si>
    <t>Total Rollover credit</t>
  </si>
  <si>
    <t>Customers</t>
  </si>
  <si>
    <t>Cost per kWh Total Credited</t>
  </si>
  <si>
    <t>See Testimony of Witness Shannon for discussion on proposed Revenue Decoupling Mechanism</t>
  </si>
  <si>
    <t>See Testimony of Witness Figueroa for discussion on proposed Storm Cost Rider (ORR)</t>
  </si>
  <si>
    <t>Bad Debt Assumption</t>
  </si>
  <si>
    <t>Optimal</t>
  </si>
  <si>
    <t>Rev. Requirement</t>
  </si>
  <si>
    <t>Bad debt assumption</t>
  </si>
  <si>
    <t>Bad Debt</t>
  </si>
  <si>
    <t>(see schedule B-1 Optimal)</t>
  </si>
  <si>
    <t>Constrained</t>
  </si>
  <si>
    <t>Rev Requirement</t>
  </si>
  <si>
    <t>(see schedule B-1 Constrained)</t>
  </si>
  <si>
    <t xml:space="preserve">Rev Requirement Contains: </t>
  </si>
  <si>
    <r>
      <t>Table 2-3. LUMA’s Updates to Revenue Requirement – Update #1</t>
    </r>
    <r>
      <rPr>
        <sz val="9"/>
        <rFont val="Arial"/>
        <family val="2"/>
      </rPr>
      <t> </t>
    </r>
  </si>
  <si>
    <r>
      <t>(A)</t>
    </r>
    <r>
      <rPr>
        <sz val="9"/>
        <rFont val="Arial"/>
        <family val="2"/>
      </rPr>
      <t> </t>
    </r>
  </si>
  <si>
    <r>
      <t>(B)</t>
    </r>
    <r>
      <rPr>
        <sz val="9"/>
        <rFont val="Arial"/>
        <family val="2"/>
      </rPr>
      <t> </t>
    </r>
  </si>
  <si>
    <r>
      <t>(C)</t>
    </r>
    <r>
      <rPr>
        <sz val="9"/>
        <rFont val="Arial"/>
        <family val="2"/>
      </rPr>
      <t> </t>
    </r>
  </si>
  <si>
    <r>
      <t>(D)</t>
    </r>
    <r>
      <rPr>
        <sz val="9"/>
        <rFont val="Arial"/>
        <family val="2"/>
      </rPr>
      <t> </t>
    </r>
  </si>
  <si>
    <r>
      <rPr>
        <b/>
        <sz val="9"/>
        <color rgb="FF000000"/>
        <rFont val="Arial"/>
        <family val="2"/>
      </rPr>
      <t>(E)</t>
    </r>
    <r>
      <rPr>
        <sz val="9"/>
        <color rgb="FF000000"/>
        <rFont val="Arial"/>
        <family val="2"/>
      </rPr>
      <t> </t>
    </r>
  </si>
  <si>
    <r>
      <rPr>
        <b/>
        <sz val="9"/>
        <color rgb="FF000000"/>
        <rFont val="Arial"/>
        <family val="2"/>
      </rPr>
      <t>(F)</t>
    </r>
    <r>
      <rPr>
        <sz val="9"/>
        <color rgb="FF000000"/>
        <rFont val="Arial"/>
        <family val="2"/>
      </rPr>
      <t> </t>
    </r>
  </si>
  <si>
    <r>
      <rPr>
        <b/>
        <sz val="9"/>
        <color rgb="FF000000"/>
        <rFont val="Arial"/>
        <family val="2"/>
      </rPr>
      <t>(G)</t>
    </r>
    <r>
      <rPr>
        <sz val="9"/>
        <color rgb="FF000000"/>
        <rFont val="Arial"/>
        <family val="2"/>
      </rPr>
      <t> </t>
    </r>
  </si>
  <si>
    <r>
      <t>C-2 Reference</t>
    </r>
    <r>
      <rPr>
        <sz val="9"/>
        <rFont val="Arial"/>
        <family val="2"/>
      </rPr>
      <t> </t>
    </r>
  </si>
  <si>
    <r>
      <t>Line Item Reference(s)</t>
    </r>
    <r>
      <rPr>
        <sz val="9"/>
        <rFont val="Arial"/>
        <family val="2"/>
      </rPr>
      <t> </t>
    </r>
  </si>
  <si>
    <r>
      <t>Applicable Fiscal Year</t>
    </r>
    <r>
      <rPr>
        <sz val="9"/>
        <rFont val="Arial"/>
        <family val="2"/>
      </rPr>
      <t> </t>
    </r>
  </si>
  <si>
    <r>
      <t>Description</t>
    </r>
    <r>
      <rPr>
        <sz val="9"/>
        <rFont val="Arial"/>
        <family val="2"/>
      </rPr>
      <t> </t>
    </r>
  </si>
  <si>
    <r>
      <t>Adjustment</t>
    </r>
    <r>
      <rPr>
        <sz val="9"/>
        <rFont val="Arial"/>
        <family val="2"/>
      </rPr>
      <t> </t>
    </r>
  </si>
  <si>
    <r>
      <t>Reason for Change</t>
    </r>
    <r>
      <rPr>
        <sz val="9"/>
        <rFont val="Arial"/>
        <family val="2"/>
      </rPr>
      <t> </t>
    </r>
  </si>
  <si>
    <r>
      <t>Reference to Other Schedules</t>
    </r>
    <r>
      <rPr>
        <sz val="9"/>
        <rFont val="Arial"/>
        <family val="2"/>
      </rPr>
      <t> </t>
    </r>
  </si>
  <si>
    <r>
      <t>C-2 Optimal &amp; C-2 Constrained</t>
    </r>
    <r>
      <rPr>
        <sz val="9"/>
        <rFont val="Arial"/>
        <family val="2"/>
      </rPr>
      <t> </t>
    </r>
  </si>
  <si>
    <r>
      <t>42</t>
    </r>
    <r>
      <rPr>
        <sz val="9"/>
        <rFont val="Arial"/>
        <family val="2"/>
      </rPr>
      <t> </t>
    </r>
  </si>
  <si>
    <t>2026 </t>
  </si>
  <si>
    <t>FOMB Advisor Costs </t>
  </si>
  <si>
    <t>Inadvertent error in July 3rd filing. This number was provided by the FOMB. </t>
  </si>
  <si>
    <t>See NPFGC-of-LUMA-PROV-19 for details. </t>
  </si>
  <si>
    <r>
      <t>41</t>
    </r>
    <r>
      <rPr>
        <sz val="9"/>
        <rFont val="Arial"/>
        <family val="2"/>
      </rPr>
      <t> </t>
    </r>
  </si>
  <si>
    <t>LUMA Interim Costs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</si>
  <si>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included in and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</si>
  <si>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t>2027 </t>
  </si>
  <si>
    <t>Inadvertent error in July 3rd filing. </t>
  </si>
  <si>
    <t>2028 </t>
  </si>
  <si>
    <r>
      <t>Inadvertent omission in July 3</t>
    </r>
    <r>
      <rPr>
        <vertAlign val="superscript"/>
        <sz val="7"/>
        <rFont val="Arial"/>
        <family val="2"/>
      </rPr>
      <t>rd</t>
    </r>
    <r>
      <rPr>
        <sz val="9"/>
        <rFont val="Arial"/>
        <family val="2"/>
      </rPr>
      <t xml:space="preserve"> filing. </t>
    </r>
    <r>
      <rPr>
        <i/>
        <sz val="9"/>
        <rFont val="Arial"/>
        <family val="2"/>
      </rPr>
      <t xml:space="preserve">LUMA Interim Costs </t>
    </r>
    <r>
      <rPr>
        <sz val="9"/>
        <rFont val="Arial"/>
        <family val="2"/>
      </rPr>
      <t xml:space="preserve">are LUMA’s costs associated with supporting the Title III process. In years past these have been approved as part of the </t>
    </r>
    <r>
      <rPr>
        <i/>
        <sz val="9"/>
        <rFont val="Arial"/>
        <family val="2"/>
      </rPr>
      <t>PREPA Restructuring &amp; Title III</t>
    </r>
    <r>
      <rPr>
        <sz val="9"/>
        <rFont val="Arial"/>
        <family val="2"/>
      </rPr>
      <t xml:space="preserve"> line. For the July 3</t>
    </r>
    <r>
      <rPr>
        <vertAlign val="superscript"/>
        <sz val="7"/>
        <rFont val="Arial"/>
        <family val="2"/>
      </rPr>
      <t>rd</t>
    </r>
    <r>
      <rPr>
        <sz val="9"/>
        <rFont val="Arial"/>
        <family val="2"/>
      </rPr>
      <t xml:space="preserve"> filing, these were inadvertently missed. </t>
    </r>
  </si>
  <si>
    <r>
      <t>7</t>
    </r>
    <r>
      <rPr>
        <sz val="9"/>
        <rFont val="Arial"/>
        <family val="2"/>
      </rPr>
      <t> </t>
    </r>
  </si>
  <si>
    <t>Other Income </t>
  </si>
  <si>
    <t>$27,903,135 </t>
  </si>
  <si>
    <r>
      <t xml:space="preserve">Inadvertent error in July 3rd filing. </t>
    </r>
    <r>
      <rPr>
        <i/>
        <sz val="9"/>
        <rFont val="Arial"/>
        <family val="2"/>
      </rPr>
      <t>Other Income</t>
    </r>
    <r>
      <rPr>
        <sz val="9"/>
        <rFont val="Arial"/>
        <family val="2"/>
      </rPr>
      <t xml:space="preserve"> has been standardized to the number used in the Energy Bureau’s July 31</t>
    </r>
    <r>
      <rPr>
        <vertAlign val="superscript"/>
        <sz val="7"/>
        <rFont val="Arial"/>
        <family val="2"/>
      </rPr>
      <t>st</t>
    </r>
    <r>
      <rPr>
        <sz val="9"/>
        <rFont val="Arial"/>
        <family val="2"/>
      </rPr>
      <t xml:space="preserve"> Provisional Rate Order.  </t>
    </r>
  </si>
  <si>
    <t>$30,646,002 </t>
  </si>
  <si>
    <t>Inadvertent error in July 3rd filing. This number is based on the FY2026 forecast, inflated by 3.48%. </t>
  </si>
  <si>
    <t>$34,010,047 </t>
  </si>
  <si>
    <t>Inadvertent error in July 3rd filing. This number is based on the FY2027 forecast, inflated by 3.48%. </t>
  </si>
  <si>
    <r>
      <t>C-2 Constrained</t>
    </r>
    <r>
      <rPr>
        <sz val="9"/>
        <rFont val="Arial"/>
        <family val="2"/>
      </rPr>
      <t> </t>
    </r>
  </si>
  <si>
    <r>
      <t>60</t>
    </r>
    <r>
      <rPr>
        <sz val="9"/>
        <rFont val="Arial"/>
        <family val="2"/>
      </rPr>
      <t> </t>
    </r>
  </si>
  <si>
    <t>FY2027 </t>
  </si>
  <si>
    <t>Non Federally Funded Capital </t>
  </si>
  <si>
    <t>Inadvertent error in the Constrained Budget for PBUT4.  </t>
  </si>
  <si>
    <t>D-1 Constrained, cell M47 </t>
  </si>
  <si>
    <r>
      <t xml:space="preserve">See PC-of-LUMA-TRS-6 </t>
    </r>
    <r>
      <rPr>
        <sz val="9"/>
        <rFont val="Arial"/>
        <family val="2"/>
      </rPr>
      <t>for details. </t>
    </r>
  </si>
  <si>
    <r>
      <t xml:space="preserve">Exhibit 2.04, tab </t>
    </r>
    <r>
      <rPr>
        <i/>
        <sz val="9"/>
        <rFont val="Arial"/>
        <family val="2"/>
      </rPr>
      <t xml:space="preserve">5.4 – Imp Prog Summary, </t>
    </r>
    <r>
      <rPr>
        <sz val="9"/>
        <rFont val="Arial"/>
        <family val="2"/>
      </rPr>
      <t>cell N23 </t>
    </r>
  </si>
  <si>
    <t>FY2028 </t>
  </si>
  <si>
    <t>Inadvertent error in the Constrained Budget for PBUT4. </t>
  </si>
  <si>
    <t>D-1 Constrained, cell Q47 </t>
  </si>
  <si>
    <r>
      <t xml:space="preserve">Exhibit 2.04, tab </t>
    </r>
    <r>
      <rPr>
        <i/>
        <sz val="9"/>
        <rFont val="Arial"/>
        <family val="2"/>
      </rPr>
      <t xml:space="preserve">5.4 – Imp Prog Summary, </t>
    </r>
    <r>
      <rPr>
        <sz val="9"/>
        <rFont val="Arial"/>
        <family val="2"/>
      </rPr>
      <t>cell T23 </t>
    </r>
  </si>
  <si>
    <t>C-2 Optimal </t>
  </si>
  <si>
    <t>35 </t>
  </si>
  <si>
    <t>FY2026 </t>
  </si>
  <si>
    <t>Professional &amp; Technical Services </t>
  </si>
  <si>
    <r>
      <t>Inadvertent error in July 3</t>
    </r>
    <r>
      <rPr>
        <vertAlign val="superscript"/>
        <sz val="7"/>
        <rFont val="Arial"/>
        <family val="2"/>
      </rPr>
      <t>rd</t>
    </r>
    <r>
      <rPr>
        <sz val="9"/>
        <rFont val="Arial"/>
        <family val="2"/>
      </rPr>
      <t xml:space="preserve"> filing.  </t>
    </r>
  </si>
  <si>
    <r>
      <t xml:space="preserve">Exhibit 2.03, tab </t>
    </r>
    <r>
      <rPr>
        <i/>
        <sz val="9"/>
        <rFont val="Arial"/>
        <family val="2"/>
      </rPr>
      <t xml:space="preserve">5.2.1 – Support Services Detailed, </t>
    </r>
    <r>
      <rPr>
        <sz val="9"/>
        <rFont val="Arial"/>
        <family val="2"/>
      </rPr>
      <t>cell O58 </t>
    </r>
  </si>
  <si>
    <t>See PC-of-LUMA-ACCTPAY-7 for details.  </t>
  </si>
  <si>
    <t>C-2 Constrained </t>
  </si>
  <si>
    <r>
      <t xml:space="preserve">Exhibit 2.04, tab </t>
    </r>
    <r>
      <rPr>
        <i/>
        <sz val="9"/>
        <rFont val="Arial"/>
        <family val="2"/>
      </rPr>
      <t xml:space="preserve">5.2.1 – Support Services Detailed, </t>
    </r>
    <r>
      <rPr>
        <sz val="9"/>
        <rFont val="Arial"/>
        <family val="2"/>
      </rPr>
      <t>cell O58 </t>
    </r>
  </si>
  <si>
    <t>See PC-of-LUMA-ACCTPAY-7 for details. </t>
  </si>
  <si>
    <r>
      <t>Table 2-4. LUMA’s Updates to Revenue Requirement – Update #2</t>
    </r>
    <r>
      <rPr>
        <sz val="9"/>
        <rFont val="Arial"/>
        <family val="2"/>
      </rPr>
      <t> </t>
    </r>
  </si>
  <si>
    <t>60 </t>
  </si>
  <si>
    <t>Inadvertent error in the Constrained Budget for PBOP5 </t>
  </si>
  <si>
    <t>D-1 Constrained, cell M65 </t>
  </si>
  <si>
    <r>
      <t xml:space="preserve">Exhibit 2.04, tab </t>
    </r>
    <r>
      <rPr>
        <i/>
        <sz val="9"/>
        <rFont val="Arial"/>
        <family val="2"/>
      </rPr>
      <t xml:space="preserve">5.4 – Imp Prog Summary, </t>
    </r>
    <r>
      <rPr>
        <sz val="9"/>
        <rFont val="Arial"/>
        <family val="2"/>
      </rPr>
      <t>cell N44 </t>
    </r>
  </si>
  <si>
    <t>D-1 Constrained, cell Q65 </t>
  </si>
  <si>
    <r>
      <t xml:space="preserve">Exhibit 2.04, tab </t>
    </r>
    <r>
      <rPr>
        <i/>
        <sz val="9"/>
        <rFont val="Arial"/>
        <family val="2"/>
      </rPr>
      <t xml:space="preserve">5.4 – Imp Prog Summary, </t>
    </r>
    <r>
      <rPr>
        <sz val="9"/>
        <rFont val="Arial"/>
        <family val="2"/>
      </rPr>
      <t>cell T44 </t>
    </r>
  </si>
  <si>
    <t>Inadvertent error in the Constrained Budget for PBIT2 </t>
  </si>
  <si>
    <t>D-1 Constrained, cell M86 </t>
  </si>
  <si>
    <r>
      <t xml:space="preserve">Exhibit 2.04, tab </t>
    </r>
    <r>
      <rPr>
        <i/>
        <sz val="9"/>
        <rFont val="Arial"/>
        <family val="2"/>
      </rPr>
      <t xml:space="preserve">5.4 – Imp Prog Summary, </t>
    </r>
    <r>
      <rPr>
        <sz val="9"/>
        <rFont val="Arial"/>
        <family val="2"/>
      </rPr>
      <t>cell N66 </t>
    </r>
  </si>
  <si>
    <t>D-1 Constrained, cell Q86 </t>
  </si>
  <si>
    <r>
      <t xml:space="preserve">Exhibit 2.04, tab </t>
    </r>
    <r>
      <rPr>
        <i/>
        <sz val="9"/>
        <rFont val="Arial"/>
        <family val="2"/>
      </rPr>
      <t xml:space="preserve">5.4 – Imp Prog Summary, </t>
    </r>
    <r>
      <rPr>
        <sz val="9"/>
        <rFont val="Arial"/>
        <family val="2"/>
      </rPr>
      <t>cell T66 </t>
    </r>
  </si>
  <si>
    <t>30 </t>
  </si>
  <si>
    <t>IT Service Agreements </t>
  </si>
  <si>
    <t>Inadvertent error in the Constrained  Budget for FY2027 (Internal Audit) </t>
  </si>
  <si>
    <r>
      <t xml:space="preserve">Exhibit 2.04, tab </t>
    </r>
    <r>
      <rPr>
        <i/>
        <sz val="9"/>
        <rFont val="Arial"/>
        <family val="2"/>
      </rPr>
      <t xml:space="preserve">5.2.1 – Support Services Detailed, </t>
    </r>
    <r>
      <rPr>
        <sz val="9"/>
        <rFont val="Arial"/>
        <family val="2"/>
      </rPr>
      <t>cell Y41 </t>
    </r>
  </si>
  <si>
    <t> IT Service Agreements </t>
  </si>
  <si>
    <t>Inadvertent error in the Constrained  Budget for FY2028 (Internal Audit) </t>
  </si>
  <si>
    <r>
      <t xml:space="preserve">Exhibit 2.04, tab </t>
    </r>
    <r>
      <rPr>
        <i/>
        <sz val="9"/>
        <rFont val="Arial"/>
        <family val="2"/>
      </rPr>
      <t xml:space="preserve">5.2.1 – Support Services Detailed, </t>
    </r>
    <r>
      <rPr>
        <sz val="9"/>
        <rFont val="Arial"/>
        <family val="2"/>
      </rPr>
      <t>cell AQ41 </t>
    </r>
  </si>
  <si>
    <r>
      <t>Inadvertent error in July 3</t>
    </r>
    <r>
      <rPr>
        <vertAlign val="superscript"/>
        <sz val="7"/>
        <rFont val="Arial"/>
        <family val="2"/>
      </rPr>
      <t>rd</t>
    </r>
    <r>
      <rPr>
        <sz val="9"/>
        <rFont val="Arial"/>
        <family val="2"/>
      </rPr>
      <t xml:space="preserve"> filing (Communications)  </t>
    </r>
  </si>
  <si>
    <r>
      <t xml:space="preserve">Exhibit 2.03 &amp; 2.04, tab </t>
    </r>
    <r>
      <rPr>
        <i/>
        <sz val="9"/>
        <rFont val="Arial"/>
        <family val="2"/>
      </rPr>
      <t xml:space="preserve">5.2.1 – Support Services Detailed, </t>
    </r>
    <r>
      <rPr>
        <sz val="9"/>
        <rFont val="Arial"/>
        <family val="2"/>
      </rPr>
      <t>cell O58 </t>
    </r>
  </si>
  <si>
    <r>
      <t xml:space="preserve">Exhibit 2.03 &amp; 2.04, tab </t>
    </r>
    <r>
      <rPr>
        <i/>
        <sz val="9"/>
        <rFont val="Arial"/>
        <family val="2"/>
      </rPr>
      <t xml:space="preserve">5.2.1 – Support Services Detailed, </t>
    </r>
    <r>
      <rPr>
        <sz val="9"/>
        <rFont val="Arial"/>
        <family val="2"/>
      </rPr>
      <t>cell AA58 </t>
    </r>
  </si>
  <si>
    <r>
      <t xml:space="preserve">Exhibit 2.03 &amp; 2.04, tab </t>
    </r>
    <r>
      <rPr>
        <i/>
        <sz val="9"/>
        <rFont val="Arial"/>
        <family val="2"/>
      </rPr>
      <t xml:space="preserve">5.2.1 – Support Services Detailed, </t>
    </r>
    <r>
      <rPr>
        <sz val="9"/>
        <rFont val="Arial"/>
        <family val="2"/>
      </rPr>
      <t>cell AS58 </t>
    </r>
  </si>
  <si>
    <r>
      <t>Table 2-5. LUMA’s Updates to Revenue Requirement – Update #3</t>
    </r>
    <r>
      <rPr>
        <sz val="9"/>
        <rFont val="Arial"/>
        <family val="2"/>
      </rPr>
      <t> </t>
    </r>
  </si>
  <si>
    <r>
      <t xml:space="preserve">Exhibit 2.03, tab </t>
    </r>
    <r>
      <rPr>
        <i/>
        <sz val="9"/>
        <rFont val="Arial"/>
        <family val="2"/>
      </rPr>
      <t xml:space="preserve">5.2.1 – Support Services Detailed, </t>
    </r>
    <r>
      <rPr>
        <sz val="9"/>
        <rFont val="Arial"/>
        <family val="2"/>
      </rPr>
      <t>cell AA58 </t>
    </r>
  </si>
  <si>
    <r>
      <t xml:space="preserve">Exhibit 2.03, tab </t>
    </r>
    <r>
      <rPr>
        <i/>
        <sz val="9"/>
        <rFont val="Arial"/>
        <family val="2"/>
      </rPr>
      <t xml:space="preserve">5.2.1 – Support Services Detailed, </t>
    </r>
    <r>
      <rPr>
        <sz val="9"/>
        <rFont val="Arial"/>
        <family val="2"/>
      </rPr>
      <t>cell AS58 </t>
    </r>
  </si>
  <si>
    <r>
      <t xml:space="preserve">Exhibit 2.04, tab </t>
    </r>
    <r>
      <rPr>
        <i/>
        <sz val="9"/>
        <rFont val="Arial"/>
        <family val="2"/>
      </rPr>
      <t xml:space="preserve">5.2.1 – Support Services Detailed, </t>
    </r>
    <r>
      <rPr>
        <sz val="9"/>
        <rFont val="Arial"/>
        <family val="2"/>
      </rPr>
      <t>cell AA58 </t>
    </r>
  </si>
  <si>
    <r>
      <t xml:space="preserve">Exhibit 2.04, tab </t>
    </r>
    <r>
      <rPr>
        <i/>
        <sz val="9"/>
        <rFont val="Arial"/>
        <family val="2"/>
      </rPr>
      <t xml:space="preserve">5.2.1 – Support Services Detailed, </t>
    </r>
    <r>
      <rPr>
        <sz val="9"/>
        <rFont val="Arial"/>
        <family val="2"/>
      </rPr>
      <t>cell AS58 </t>
    </r>
  </si>
  <si>
    <r>
      <t>Inadvertent error in July 3</t>
    </r>
    <r>
      <rPr>
        <vertAlign val="superscript"/>
        <sz val="7"/>
        <color rgb="FF000000"/>
        <rFont val="Arial"/>
        <family val="2"/>
      </rPr>
      <t>rd</t>
    </r>
    <r>
      <rPr>
        <sz val="9"/>
        <color rgb="FF000000"/>
        <rFont val="Arial"/>
        <family val="2"/>
      </rPr>
      <t xml:space="preserve"> filing (Finance)  </t>
    </r>
  </si>
  <si>
    <r>
      <rPr>
        <sz val="9"/>
        <color rgb="FF000000"/>
        <rFont val="Arial"/>
        <family val="2"/>
      </rPr>
      <t>Inadvertent error in July 3</t>
    </r>
    <r>
      <rPr>
        <vertAlign val="superscript"/>
        <sz val="7"/>
        <color rgb="FF000000"/>
        <rFont val="Arial"/>
        <family val="2"/>
      </rPr>
      <t>rd</t>
    </r>
    <r>
      <rPr>
        <sz val="9"/>
        <color rgb="FF000000"/>
        <rFont val="Arial"/>
        <family val="2"/>
      </rPr>
      <t xml:space="preserve"> filing (ITOT)  </t>
    </r>
  </si>
  <si>
    <t>Labor</t>
  </si>
  <si>
    <t>Salaries, Wages and Benefits</t>
  </si>
  <si>
    <t>LUMA Budget FY26</t>
  </si>
  <si>
    <t>Energy Efficiency</t>
  </si>
  <si>
    <t>Demand Response</t>
  </si>
  <si>
    <t xml:space="preserve">Includes base salaries / wages </t>
  </si>
  <si>
    <t>Benefits</t>
  </si>
  <si>
    <t>Includes health, pension/401(k), administration, overtime, &amp; short-term incentives</t>
  </si>
  <si>
    <t>Employee Count</t>
  </si>
  <si>
    <t>Non-Labor</t>
  </si>
  <si>
    <t>Materials &amp; Supplies Type</t>
  </si>
  <si>
    <t>Includes materials used or consumed in the daily operation</t>
  </si>
  <si>
    <t>Inventory Issues</t>
  </si>
  <si>
    <t>Includes costs inventory costs within operation's Material Management Department</t>
  </si>
  <si>
    <t>Materials Blankets</t>
  </si>
  <si>
    <t>Tires &amp; Tubes</t>
  </si>
  <si>
    <t>Includes costs related to buying or repairing tires and tubes</t>
  </si>
  <si>
    <t>Auto Parts &amp; Accessories</t>
  </si>
  <si>
    <t>Includes materials used to repair or maintain company vehicles</t>
  </si>
  <si>
    <t>Land Transportation</t>
  </si>
  <si>
    <t>Includes costs associated with on-island transportation</t>
  </si>
  <si>
    <t>Air Transportation</t>
  </si>
  <si>
    <t>Includes cost of on-island air transportation</t>
  </si>
  <si>
    <t>Per Diem &amp; Traveling Expenses</t>
  </si>
  <si>
    <t>Includes allowance given to traveling employees to cover their business trip expenses</t>
  </si>
  <si>
    <t>Mileage &amp; Standby (Allowance On Employee-owned Vehicles)</t>
  </si>
  <si>
    <t xml:space="preserve">Includes allowance given to cover use of personal vehicle in business trips or standby costs </t>
  </si>
  <si>
    <t>Vehicle Usage</t>
  </si>
  <si>
    <t>Includes costs related to usage of passenger vehicles</t>
  </si>
  <si>
    <t>Equipment Usage</t>
  </si>
  <si>
    <t>Includes costs related to usage of transportation equipment</t>
  </si>
  <si>
    <t>Rentals (Vehicle / Equipment)</t>
  </si>
  <si>
    <t>Includes costs incurred to rent vehicles / equipment for business purposes</t>
  </si>
  <si>
    <t>Insurance</t>
  </si>
  <si>
    <t>Includes insurance costs estimate</t>
  </si>
  <si>
    <t>Security Services</t>
  </si>
  <si>
    <t>Includes security expenses for protection of employees, properties, buildings, and machinery</t>
  </si>
  <si>
    <t>IT Services</t>
  </si>
  <si>
    <t>Includes ITOT costs including software licenses and hardware</t>
  </si>
  <si>
    <t>Utilities &amp; Rent</t>
  </si>
  <si>
    <t>Water, Light &amp; Power</t>
  </si>
  <si>
    <t xml:space="preserve">Includes costs incurred for utilities </t>
  </si>
  <si>
    <t>Rent</t>
  </si>
  <si>
    <t>Includes rent costs</t>
  </si>
  <si>
    <t>Includes external legal counsel fees</t>
  </si>
  <si>
    <t>Postal &amp; Communications Expenses</t>
  </si>
  <si>
    <t>Includes mailing and advertising fees</t>
  </si>
  <si>
    <t>Professional &amp; Technical Services</t>
  </si>
  <si>
    <t>Includes costs for services provided by specialized firms or consultants</t>
  </si>
  <si>
    <t>Vegetation Management Contract</t>
  </si>
  <si>
    <t xml:space="preserve">Includes cost estimates for Vegetation Management Contract work </t>
  </si>
  <si>
    <t>Misc. Expenses</t>
  </si>
  <si>
    <t xml:space="preserve">Cellular Allowance And Other                   </t>
  </si>
  <si>
    <t>Allowance given to employees for cellular phones</t>
  </si>
  <si>
    <t>Automotive Licenses</t>
  </si>
  <si>
    <t>Includes automotive licensing costs</t>
  </si>
  <si>
    <t>Other Miscellaneous Expenses</t>
  </si>
  <si>
    <t>Includes infrequent costs related to business</t>
  </si>
  <si>
    <t>Services Blankets</t>
  </si>
  <si>
    <t>Includes fees related to services provided by third parties</t>
  </si>
  <si>
    <t>Unclassified Expenses</t>
  </si>
  <si>
    <t>Includes costs not related to categories listed above</t>
  </si>
  <si>
    <t>Total Labor</t>
  </si>
  <si>
    <t>Total Non-Labor</t>
  </si>
  <si>
    <t>Total Expenses</t>
  </si>
  <si>
    <t>LUMA Budget FY27</t>
  </si>
  <si>
    <t>LUMA Budget FY28</t>
  </si>
  <si>
    <t>REF ONLY</t>
  </si>
  <si>
    <t>PREPA FY2026 to FY2028 Budget Projections for HoldCo, Retirement System and HydroCo</t>
  </si>
  <si>
    <t>($ in thousands)</t>
  </si>
  <si>
    <t>Resp 001</t>
  </si>
  <si>
    <t>Resp 002</t>
  </si>
  <si>
    <t>Resp 003</t>
  </si>
  <si>
    <t>Resp 004</t>
  </si>
  <si>
    <t>Resp 012</t>
  </si>
  <si>
    <t>Resp 014</t>
  </si>
  <si>
    <t>Resp 015</t>
  </si>
  <si>
    <t>Resp 022</t>
  </si>
  <si>
    <t>Resp 050</t>
  </si>
  <si>
    <t>Resp 067</t>
  </si>
  <si>
    <t>Resp 118</t>
  </si>
  <si>
    <t>Resp 172</t>
  </si>
  <si>
    <t>Resp 176</t>
  </si>
  <si>
    <t>Resp 183</t>
  </si>
  <si>
    <t>Resp 195</t>
  </si>
  <si>
    <t>Resp 218</t>
  </si>
  <si>
    <t>Resp 241</t>
  </si>
  <si>
    <t>Resp 272</t>
  </si>
  <si>
    <t>Resp 651</t>
  </si>
  <si>
    <t>Resp 666</t>
  </si>
  <si>
    <t>Corporate Resp 614</t>
  </si>
  <si>
    <t>Corporate Resp 615</t>
  </si>
  <si>
    <t>Corporate Resp 627</t>
  </si>
  <si>
    <t>Corporate Resp 630</t>
  </si>
  <si>
    <t>Corporate Resp 631</t>
  </si>
  <si>
    <t>Corporate Resp 644</t>
  </si>
  <si>
    <t>Corporate Resp 673</t>
  </si>
  <si>
    <t>Corporate Resp 643</t>
  </si>
  <si>
    <t xml:space="preserve">Total FY2026 </t>
  </si>
  <si>
    <t>Resp 016</t>
  </si>
  <si>
    <t>Corporate Resp 616</t>
  </si>
  <si>
    <t>Resp 169</t>
  </si>
  <si>
    <t>Resp 287</t>
  </si>
  <si>
    <t>Resp 289</t>
  </si>
  <si>
    <t>Resp 306</t>
  </si>
  <si>
    <t>Resp 308</t>
  </si>
  <si>
    <t>Resp 310</t>
  </si>
  <si>
    <t>Resp 315</t>
  </si>
  <si>
    <t>Corporate Resp 544</t>
  </si>
  <si>
    <t>Total FY2026</t>
  </si>
  <si>
    <t>Total FY2027 Projected</t>
  </si>
  <si>
    <t>Total FY2028 Projected</t>
  </si>
  <si>
    <t>Retirement System</t>
  </si>
  <si>
    <t>FY27 Total</t>
  </si>
  <si>
    <t>FY28 Total</t>
  </si>
  <si>
    <t>#</t>
  </si>
  <si>
    <t>LUMA COLUMN for mapping purposes - Map to Rate Case Schedules</t>
  </si>
  <si>
    <t>Oficina Junta de Gobierno</t>
  </si>
  <si>
    <t>Oficina Director Ejecutivo</t>
  </si>
  <si>
    <t>Asset 
Management</t>
  </si>
  <si>
    <t>Regulatory Compliance</t>
  </si>
  <si>
    <t>Oficina Manejo Emergencias y Adm. Desastre</t>
  </si>
  <si>
    <t>Oficina de Gestión de Proyectos e Innovación (PMO)</t>
  </si>
  <si>
    <t>Manejo de Fondos de Desastres (DFMO)</t>
  </si>
  <si>
    <t>IT/OT 
Office</t>
  </si>
  <si>
    <t>Legal</t>
  </si>
  <si>
    <t>Protec. Amb. y Conf. Cal.  -  Adm. Gen.</t>
  </si>
  <si>
    <t>Director 
de Finanzas</t>
  </si>
  <si>
    <t>Almacén Norte</t>
  </si>
  <si>
    <t>Departamento 
de Compras</t>
  </si>
  <si>
    <t>Oficina Transportación Terrestre</t>
  </si>
  <si>
    <t>PropertyCo 
Office</t>
  </si>
  <si>
    <t>Almacén Sur</t>
  </si>
  <si>
    <t>Oficina Adm. Director Recursos Humanos</t>
  </si>
  <si>
    <t>Seguridad Laboral y Comunicación de Riesgo</t>
  </si>
  <si>
    <t>Jefe Div. Prensa y Relaciones Publicas</t>
  </si>
  <si>
    <t>Adm. de Contratos y Servicios Edificios y Terrenos</t>
  </si>
  <si>
    <t>External 
Audit Services</t>
  </si>
  <si>
    <t>Legal Services -Professionals and Local Litigation Claims Reserve</t>
  </si>
  <si>
    <t>Environmental Regulations &amp; Inspections</t>
  </si>
  <si>
    <t>Utilities 
(Agua y Luz)</t>
  </si>
  <si>
    <t>IT - Maintenance &amp; Corporate Services</t>
  </si>
  <si>
    <t>Title III 
Professionals</t>
  </si>
  <si>
    <t>Shared Services Cost Allocation - HoldCo</t>
  </si>
  <si>
    <t>Classification and Remuneration Plan  - HoldCo</t>
  </si>
  <si>
    <t>Additional Labor Request  - HoldCo</t>
  </si>
  <si>
    <t>Sistema 
de Retiro</t>
  </si>
  <si>
    <t>Retiree 
Medical Plans</t>
  </si>
  <si>
    <t>Additional Labor Request  - Retirement System</t>
  </si>
  <si>
    <t>Inspección Represas y Embalses</t>
  </si>
  <si>
    <t>Administrador de Sistemas de Agua</t>
  </si>
  <si>
    <t>Oficina de Presupuesto y Mejoras Capitales</t>
  </si>
  <si>
    <t>Hidroeléctrica Dos Bocas y Caonillas</t>
  </si>
  <si>
    <t>Hidroeléctrica Río Blanco</t>
  </si>
  <si>
    <t>Hidro Carite y Toro Negro</t>
  </si>
  <si>
    <t>Jefe de Central Hidroeléctrica</t>
  </si>
  <si>
    <t>Shared Services Cost Allocation - HydroCo</t>
  </si>
  <si>
    <t>Classification and Remuneration Plan  - HydroCo</t>
  </si>
  <si>
    <t>Additional Labor Request  - HydroCo</t>
  </si>
  <si>
    <t>HoldCo + Retirement System + HydroCo</t>
  </si>
  <si>
    <t>Check to Source / Summary Tab</t>
  </si>
  <si>
    <t>Cross Check</t>
  </si>
  <si>
    <t>Sum Check</t>
  </si>
  <si>
    <t>Check to Source / 
Summary Tab</t>
  </si>
  <si>
    <t>n.a.</t>
  </si>
  <si>
    <r>
      <t xml:space="preserve">Labor Operating Expenses </t>
    </r>
    <r>
      <rPr>
        <b/>
        <vertAlign val="superscript"/>
        <sz val="11"/>
        <color theme="1"/>
        <rFont val="Calibri"/>
        <family val="2"/>
      </rPr>
      <t>[1]</t>
    </r>
  </si>
  <si>
    <t>Overtime Salary</t>
  </si>
  <si>
    <t>Regulation &amp; Environmental Expenses</t>
  </si>
  <si>
    <t>`</t>
  </si>
  <si>
    <t>External Audit</t>
  </si>
  <si>
    <t>Necessary Maintenance Expenses ("NME")</t>
  </si>
  <si>
    <r>
      <t xml:space="preserve">Shared Services Agreement </t>
    </r>
    <r>
      <rPr>
        <b/>
        <vertAlign val="superscript"/>
        <sz val="11"/>
        <color theme="1"/>
        <rFont val="Calibri"/>
        <family val="2"/>
      </rPr>
      <t>[2]</t>
    </r>
  </si>
  <si>
    <t>Total Operating and Maintenance Expenses</t>
  </si>
  <si>
    <t>Allocated Entity Costs &amp; Shared System Expenses</t>
  </si>
  <si>
    <t>Litigation Claims Settlement Expense</t>
  </si>
  <si>
    <t>Local Litigation Claims Reserve</t>
  </si>
  <si>
    <t>General Civil Cases Settlement and Judgments</t>
  </si>
  <si>
    <t>Eminent Domain Cases Settlement and Judgments</t>
  </si>
  <si>
    <t>Total Local Litigation Claims Reserve</t>
  </si>
  <si>
    <t>Title III Restructuring Costs</t>
  </si>
  <si>
    <r>
      <t xml:space="preserve">PREPA Restructuring &amp; Title III </t>
    </r>
    <r>
      <rPr>
        <vertAlign val="superscript"/>
        <sz val="11"/>
        <rFont val="Calibri"/>
        <family val="2"/>
      </rPr>
      <t>[3]</t>
    </r>
  </si>
  <si>
    <t>N/A - these are included in System Costs</t>
  </si>
  <si>
    <t>Total Title III Restructuring Costs</t>
  </si>
  <si>
    <t>Federal Funding - Local Cost Share</t>
  </si>
  <si>
    <r>
      <t xml:space="preserve">Federal Funding - Local Cost Share Component </t>
    </r>
    <r>
      <rPr>
        <vertAlign val="superscript"/>
        <sz val="11"/>
        <color theme="1"/>
        <rFont val="Calibri"/>
        <family val="2"/>
      </rPr>
      <t>[4]</t>
    </r>
  </si>
  <si>
    <t>Total Federal Funding - Local Cost Share</t>
  </si>
  <si>
    <t>Total Allocated Entity Costs &amp; Shared System Expenses</t>
  </si>
  <si>
    <t>Grand Total Base Rate Funded Budget Items</t>
  </si>
  <si>
    <t>Memo: Other Budget Items</t>
  </si>
  <si>
    <t>PREPA Pension Expense</t>
  </si>
  <si>
    <r>
      <t xml:space="preserve">ERS Pension Funding Requirement </t>
    </r>
    <r>
      <rPr>
        <vertAlign val="superscript"/>
        <sz val="11"/>
        <rFont val="Calibri"/>
        <family val="2"/>
      </rPr>
      <t>[5]</t>
    </r>
  </si>
  <si>
    <t>Total PREPA Pension Expense</t>
  </si>
  <si>
    <r>
      <t xml:space="preserve">Shared Services Separation </t>
    </r>
    <r>
      <rPr>
        <b/>
        <vertAlign val="superscript"/>
        <sz val="11"/>
        <color theme="1"/>
        <rFont val="Calibri"/>
        <family val="2"/>
      </rPr>
      <t>[6]</t>
    </r>
  </si>
  <si>
    <t>Business Process Outsourcing ("BPO")</t>
  </si>
  <si>
    <t>Enterprise Resource Planning ("ERP")</t>
  </si>
  <si>
    <t>Total Shared Services Separation</t>
  </si>
  <si>
    <t xml:space="preserve">FY2026 includes an additional headcount request of 100 Full Time Employees ("FTEs"): 30 FTEs for $2.4 million at HoldCo, 3 FTEs for $0.163 million at the Retirement System </t>
  </si>
  <si>
    <t>[1]</t>
  </si>
  <si>
    <t xml:space="preserve">and 67 FTEs for $3.8 million at HydroCo). Includes recommended adjustments for 34 qualifying employees as a result of the Classification and Remuneration Plan </t>
  </si>
  <si>
    <t>for $0.660 million (15 employees at HoldCo for $0.118 million and 19 employees at HydroCo for $0.542 million.</t>
  </si>
  <si>
    <t>Represents estimated amounts PREPA is responsible for under the Insurance Collaboration Agreement.  Estimates are based on FY 2025 amounts.</t>
  </si>
  <si>
    <t>[2]</t>
  </si>
  <si>
    <t>Estimate based on 2025 Certified Fiscal Plan.  Does not include LUMA Title III expenses as LUMA did not provide PREPA with an estimate for FY 2026.</t>
  </si>
  <si>
    <t>[3]</t>
  </si>
  <si>
    <t>Includes local cost share component for federally funded projects that are expected to be completed in the respective fiscal year and therefore are to be funded.</t>
  </si>
  <si>
    <t>[4]</t>
  </si>
  <si>
    <t>Projection provided by ERS Administrator.</t>
  </si>
  <si>
    <t>[5]</t>
  </si>
  <si>
    <t>PREPA anticipates receiving $4.0M from AAFAF as part of the Shared Services separation.  Therefore, Shared Services Separation will be funded outside of rates.</t>
  </si>
  <si>
    <t>[6]</t>
  </si>
  <si>
    <t>OPTIMAL BUDGET</t>
  </si>
  <si>
    <t>CONFIDENTIAL</t>
  </si>
  <si>
    <t>A - 1</t>
  </si>
  <si>
    <t>FY  2026</t>
  </si>
  <si>
    <t>FY  2027</t>
  </si>
  <si>
    <t>FY  2028</t>
  </si>
  <si>
    <t>Corporate Affairs</t>
  </si>
  <si>
    <t>IT/OT</t>
  </si>
  <si>
    <t>HR</t>
  </si>
  <si>
    <t>Safety</t>
  </si>
  <si>
    <t>Regulatory</t>
  </si>
  <si>
    <t>Environmental</t>
  </si>
  <si>
    <t>Procurement</t>
  </si>
  <si>
    <t>Finance</t>
  </si>
  <si>
    <t>Emergency Response</t>
  </si>
  <si>
    <t>Projects</t>
  </si>
  <si>
    <t>Corp Office</t>
  </si>
  <si>
    <t>Fleet</t>
  </si>
  <si>
    <t>Asset Management</t>
  </si>
  <si>
    <t>Warehouse</t>
  </si>
  <si>
    <t>Operations</t>
  </si>
  <si>
    <r>
      <rPr>
        <sz val="10"/>
        <color rgb="FF000000"/>
        <rFont val="Arial"/>
        <family val="2"/>
      </rPr>
      <t xml:space="preserve">HydroCo Dept #1 </t>
    </r>
    <r>
      <rPr>
        <i/>
        <sz val="10"/>
        <color rgb="FF0070C0"/>
        <rFont val="Arial"/>
        <family val="2"/>
      </rPr>
      <t>(Please Label)</t>
    </r>
  </si>
  <si>
    <r>
      <rPr>
        <sz val="10"/>
        <color rgb="FF000000"/>
        <rFont val="Arial"/>
        <family val="2"/>
      </rPr>
      <t xml:space="preserve">HydroCo Dept #2 </t>
    </r>
    <r>
      <rPr>
        <i/>
        <sz val="10"/>
        <color rgb="FF0070C0"/>
        <rFont val="Arial"/>
        <family val="2"/>
      </rPr>
      <t>(Please Label)</t>
    </r>
  </si>
  <si>
    <r>
      <rPr>
        <sz val="10"/>
        <color rgb="FF000000"/>
        <rFont val="Arial"/>
        <family val="2"/>
      </rPr>
      <t xml:space="preserve">HydroCo Dept #3 </t>
    </r>
    <r>
      <rPr>
        <i/>
        <sz val="10"/>
        <color rgb="FF0070C0"/>
        <rFont val="Arial"/>
        <family val="2"/>
      </rPr>
      <t>(Please Label)</t>
    </r>
  </si>
  <si>
    <r>
      <rPr>
        <sz val="10"/>
        <color rgb="FF000000"/>
        <rFont val="Arial"/>
        <family val="2"/>
      </rPr>
      <t xml:space="preserve">HydroCo Dept #4 </t>
    </r>
    <r>
      <rPr>
        <i/>
        <sz val="10"/>
        <color rgb="FF0070C0"/>
        <rFont val="Arial"/>
        <family val="2"/>
      </rPr>
      <t>(Please Label)</t>
    </r>
  </si>
  <si>
    <r>
      <rPr>
        <sz val="10"/>
        <color rgb="FF000000"/>
        <rFont val="Arial"/>
        <family val="2"/>
      </rPr>
      <t xml:space="preserve">HoldCo Dept #1 </t>
    </r>
    <r>
      <rPr>
        <i/>
        <sz val="10"/>
        <color rgb="FF0070C0"/>
        <rFont val="Arial"/>
        <family val="2"/>
      </rPr>
      <t>(Please Label)</t>
    </r>
  </si>
  <si>
    <r>
      <rPr>
        <sz val="10"/>
        <color rgb="FF000000"/>
        <rFont val="Arial"/>
        <family val="2"/>
      </rPr>
      <t xml:space="preserve">HoldCo Dept #2 </t>
    </r>
    <r>
      <rPr>
        <i/>
        <sz val="10"/>
        <color rgb="FF0070C0"/>
        <rFont val="Arial"/>
        <family val="2"/>
      </rPr>
      <t>(Please Label)</t>
    </r>
  </si>
  <si>
    <r>
      <rPr>
        <sz val="10"/>
        <color rgb="FF000000"/>
        <rFont val="Arial"/>
        <family val="2"/>
      </rPr>
      <t xml:space="preserve">HoldCo Dept #3 </t>
    </r>
    <r>
      <rPr>
        <i/>
        <sz val="10"/>
        <color rgb="FF0070C0"/>
        <rFont val="Arial"/>
        <family val="2"/>
      </rPr>
      <t>(Please Label)</t>
    </r>
  </si>
  <si>
    <r>
      <rPr>
        <sz val="10"/>
        <color rgb="FF000000"/>
        <rFont val="Arial"/>
        <family val="2"/>
      </rPr>
      <t xml:space="preserve">HoldCo Dept #4 </t>
    </r>
    <r>
      <rPr>
        <i/>
        <sz val="10"/>
        <color rgb="FF0070C0"/>
        <rFont val="Arial"/>
        <family val="2"/>
      </rPr>
      <t>(Please Label)</t>
    </r>
  </si>
  <si>
    <t>Utility Transformation</t>
  </si>
  <si>
    <t>Non-Federal Capital Expenditures</t>
  </si>
  <si>
    <t>(B.1)</t>
  </si>
  <si>
    <t>(B.2)</t>
  </si>
  <si>
    <t>(B.3)</t>
  </si>
  <si>
    <t>(B.4)</t>
  </si>
  <si>
    <t>(B.5)</t>
  </si>
  <si>
    <t>(B.6)</t>
  </si>
  <si>
    <t>(B.7)</t>
  </si>
  <si>
    <t>(B.8)</t>
  </si>
  <si>
    <t>(B.9)</t>
  </si>
  <si>
    <t>(B.10)</t>
  </si>
  <si>
    <t>(B.11)</t>
  </si>
  <si>
    <t>(B.12)</t>
  </si>
  <si>
    <t>(B.13)</t>
  </si>
  <si>
    <t>(B.14)</t>
  </si>
  <si>
    <t>(B.15)</t>
  </si>
  <si>
    <t>(B.16)</t>
  </si>
  <si>
    <t>(B.17)</t>
  </si>
  <si>
    <t>(B.18)</t>
  </si>
  <si>
    <t>(B.19)</t>
  </si>
  <si>
    <t>(C.1)</t>
  </si>
  <si>
    <t>(C.2)</t>
  </si>
  <si>
    <t>(C.3)</t>
  </si>
  <si>
    <t>(C.4)</t>
  </si>
  <si>
    <t>(D.1)</t>
  </si>
  <si>
    <t>(D.2)</t>
  </si>
  <si>
    <t>(D.3)</t>
  </si>
  <si>
    <t>(D.4)</t>
  </si>
  <si>
    <t>SUM(1:5)</t>
  </si>
  <si>
    <t>Transmission &amp; Distribution (LUMA Non-Federally Funded Capital Expenditures)</t>
  </si>
  <si>
    <t>Surplus / (Deficit) Before Pension and Debt</t>
  </si>
  <si>
    <t>Commonwealth Funding for Expenses (not included for recovery)</t>
  </si>
  <si>
    <t>Identified Federally Funded Capital Expenditures (not included for recovery)</t>
  </si>
  <si>
    <t>CONSTRAINED BUDGET</t>
  </si>
  <si>
    <t>A - 2</t>
  </si>
  <si>
    <t>FINAL REVISION</t>
  </si>
  <si>
    <t>Last Revision</t>
  </si>
  <si>
    <t>Federal Funding Cost Share Rotating</t>
  </si>
  <si>
    <t>LUMA CONTROL - FORMULA CHECK (due to hard code in row 67)</t>
  </si>
  <si>
    <t xml:space="preserve"> FY2026 OpEx </t>
  </si>
  <si>
    <t xml:space="preserve"> FY2027 OpEx </t>
  </si>
  <si>
    <t xml:space="preserve"> FY2028 OpEx </t>
  </si>
  <si>
    <t>(H)</t>
  </si>
  <si>
    <t>Cost of Fuel and Purchased Power</t>
  </si>
  <si>
    <r>
      <t xml:space="preserve">Total Revenue Requirement </t>
    </r>
    <r>
      <rPr>
        <b/>
        <sz val="11"/>
        <color rgb="FFFF0000"/>
        <rFont val="Calibri"/>
        <family val="2"/>
        <scheme val="minor"/>
      </rPr>
      <t>(Total ARR)</t>
    </r>
  </si>
  <si>
    <r>
      <t xml:space="preserve">Total Base Rate Revenue Requirement - Optimal </t>
    </r>
    <r>
      <rPr>
        <b/>
        <sz val="11"/>
        <color rgb="FFFF0000"/>
        <rFont val="Calibri"/>
        <family val="2"/>
        <scheme val="minor"/>
      </rPr>
      <t>(Total Base Rate ARR)</t>
    </r>
  </si>
  <si>
    <t>Cost of EE and DR Programs</t>
  </si>
  <si>
    <t>Update to Third Party Attachment Income</t>
  </si>
  <si>
    <t>Table 2-6. LUMA’s Updates to Revenue Requirement – Update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</si>
</sst>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Red]\-&quot;$&quot;#,##0"/>
    <numFmt numFmtId="165" formatCode="_-&quot;$&quot;* #,##0.00_-;\-&quot;$&quot;* #,##0.00_-;_-&quot;$&quot;* &quot;-&quot;??_-;_-@_-"/>
    <numFmt numFmtId="166" formatCode="_-* #,##0.00_-;\-* #,##0.00_-;_-* &quot;-&quot;??_-;_-@_-"/>
    <numFmt numFmtId="167" formatCode="_(* #,##0_);_(* \(#,##0\);_(* &quot;-&quot;??_);_(@_)"/>
    <numFmt numFmtId="168" formatCode="_([$$-409]* #,##0_);_([$$-409]* \(#,##0\);_([$$-409]* &quot;-&quot;??_);_(@_)"/>
    <numFmt numFmtId="169" formatCode="0.000_)"/>
    <numFmt numFmtId="170" formatCode="_([$$-409]* #,##0.00_);_([$$-409]* \(#,##0.00\);_([$$-409]* &quot;-&quot;??_);_(@_)"/>
    <numFmt numFmtId="171" formatCode="_(&quot;$&quot;* #,##0_);_(&quot;$&quot;* \(#,##0\);_(&quot;$&quot;* &quot;-&quot;??_);_(@_)"/>
    <numFmt numFmtId="172" formatCode="_(* #,###,_);_(* &quot;-&quot;??_);_(\ \ \ \ \ \ \ \ \ \ \ \ \ \ \ \ \ \ \ &quot;-&quot;"/>
    <numFmt numFmtId="173" formatCode="&quot;$&quot;#,##0.0,,"/>
    <numFmt numFmtId="174" formatCode="&quot;$&quot;#,##0.00"/>
    <numFmt numFmtId="175" formatCode="&quot;$&quot;#,##0.00000_);\(&quot;$&quot;#,##0.00000\)"/>
    <numFmt numFmtId="176" formatCode="&quot;$&quot;#,##0.0000_);[Red]\(&quot;$&quot;#,##0.0000\)"/>
    <numFmt numFmtId="177" formatCode="&quot;$&quot;#,##0.0000_);\(&quot;$&quot;#,##0.0000\)"/>
    <numFmt numFmtId="178" formatCode="&quot;$&quot;#,##0.00000_);[Red]\(&quot;$&quot;#,##0.00000\)"/>
    <numFmt numFmtId="179" formatCode="_(* #,##0_);_(* \(#,##0\);_(* &quot; - &quot;_);_(@_)"/>
    <numFmt numFmtId="180" formatCode="[$-F800]dddd\,\ mmmm\ dd\,\ yyyy"/>
    <numFmt numFmtId="181" formatCode="_-&quot;$&quot;* #,##0.0_-;\-&quot;$&quot;* #,##0.0_-;_-&quot;$&quot;* &quot;-&quot;??_-;_-@_-"/>
    <numFmt numFmtId="182" formatCode="_-&quot;$&quot;* #,##0_-;\-&quot;$&quot;* #,##0_-;_-&quot;$&quot;* &quot;-&quot;??_-;_-@_-"/>
    <numFmt numFmtId="183" formatCode="0.000%"/>
    <numFmt numFmtId="184" formatCode="&quot;$&quot;#,###"/>
    <numFmt numFmtId="185" formatCode="&quot;$&quot;#,##0.000000_);[Red]\(&quot;$&quot;#,##0.000000\)"/>
    <numFmt numFmtId="186" formatCode="0.0%"/>
    <numFmt numFmtId="187" formatCode="&quot;$&quot;#,##0"/>
    <numFmt numFmtId="188" formatCode="_(&quot;$&quot;* #,##0.0_);_(&quot;$&quot;* \(#,##0.0\);_(&quot;$&quot;* &quot;-&quot;?_);_(@_)"/>
    <numFmt numFmtId="189" formatCode="#,##0,"/>
    <numFmt numFmtId="190" formatCode="0.0"/>
    <numFmt numFmtId="191" formatCode="0.00000"/>
    <numFmt numFmtId="192" formatCode="&quot;$&quot;#,##0.00000"/>
    <numFmt numFmtId="193" formatCode="_(* #,##0.000000_);_(* \(#,##0.000000\);_(* &quot;-&quot;_);_(@_)"/>
    <numFmt numFmtId="194" formatCode="00#"/>
    <numFmt numFmtId="195" formatCode="&quot;$&quot;#,##0.0_);[Red]\(&quot;$&quot;#,##0.0\)"/>
  </numFmts>
  <fonts count="152">
    <font>
      <sz val="11"/>
      <color theme="1"/>
      <name val="Calibri"/>
      <family val="2"/>
      <scheme val="minor"/>
    </font>
    <font>
      <sz val="11"/>
      <color theme="1"/>
      <name val="Calibri"/>
      <family val="2"/>
      <scheme val="minor"/>
    </font>
    <font>
      <b/>
      <sz val="11"/>
      <color theme="1"/>
      <name val="Arial"/>
      <family val="2"/>
    </font>
    <font>
      <sz val="11"/>
      <color theme="1"/>
      <name val="Arial"/>
      <family val="2"/>
    </font>
    <font>
      <b/>
      <sz val="12"/>
      <color theme="1"/>
      <name val="Arial"/>
      <family val="2"/>
    </font>
    <font>
      <i/>
      <sz val="11"/>
      <color theme="1"/>
      <name val="Calibri"/>
      <family val="2"/>
      <scheme val="minor"/>
    </font>
    <font>
      <sz val="10"/>
      <color indexed="8"/>
      <name val="Arial"/>
      <family val="2"/>
    </font>
    <font>
      <sz val="10"/>
      <color theme="1"/>
      <name val="Arial (body)"/>
      <family val="2"/>
    </font>
    <font>
      <sz val="11"/>
      <name val="Calibri"/>
      <family val="2"/>
      <scheme val="minor"/>
    </font>
    <font>
      <sz val="9"/>
      <name val="Arial"/>
      <family val="2"/>
    </font>
    <font>
      <i/>
      <sz val="11"/>
      <color theme="1"/>
      <name val="Arial"/>
      <family val="2"/>
    </font>
    <font>
      <sz val="10"/>
      <color theme="1"/>
      <name val="Arial"/>
      <family val="2"/>
    </font>
    <font>
      <b/>
      <sz val="11"/>
      <color theme="1"/>
      <name val="Calibri"/>
      <family val="2"/>
      <scheme val="minor"/>
    </font>
    <font>
      <sz val="10"/>
      <name val="Arial"/>
      <family val="2"/>
    </font>
    <font>
      <b/>
      <sz val="11"/>
      <color rgb="FF000000"/>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0"/>
      <name val="Arial (body)"/>
      <family val="2"/>
    </font>
    <font>
      <b/>
      <sz val="15"/>
      <color theme="3"/>
      <name val="Arial (body)"/>
      <family val="2"/>
    </font>
    <font>
      <b/>
      <sz val="13"/>
      <color theme="3"/>
      <name val="Arial (body)"/>
      <family val="2"/>
    </font>
    <font>
      <b/>
      <sz val="11"/>
      <color theme="3"/>
      <name val="Arial (body)"/>
      <family val="2"/>
    </font>
    <font>
      <sz val="10"/>
      <color rgb="FF006100"/>
      <name val="Arial (body)"/>
      <family val="2"/>
    </font>
    <font>
      <sz val="10"/>
      <color rgb="FF9C0006"/>
      <name val="Arial (body)"/>
      <family val="2"/>
    </font>
    <font>
      <sz val="10"/>
      <color rgb="FF9C5700"/>
      <name val="Arial (body)"/>
      <family val="2"/>
    </font>
    <font>
      <sz val="10"/>
      <color rgb="FF3F3F76"/>
      <name val="Arial (body)"/>
      <family val="2"/>
    </font>
    <font>
      <b/>
      <sz val="10"/>
      <color rgb="FF3F3F3F"/>
      <name val="Arial (body)"/>
      <family val="2"/>
    </font>
    <font>
      <b/>
      <sz val="10"/>
      <color rgb="FFFA7D00"/>
      <name val="Arial (body)"/>
      <family val="2"/>
    </font>
    <font>
      <sz val="10"/>
      <color rgb="FFFA7D00"/>
      <name val="Arial (body)"/>
      <family val="2"/>
    </font>
    <font>
      <b/>
      <sz val="10"/>
      <color theme="0"/>
      <name val="Arial (body)"/>
      <family val="2"/>
    </font>
    <font>
      <sz val="10"/>
      <color rgb="FFFF0000"/>
      <name val="Arial (body)"/>
      <family val="2"/>
    </font>
    <font>
      <i/>
      <sz val="10"/>
      <color rgb="FF7F7F7F"/>
      <name val="Arial (body)"/>
      <family val="2"/>
    </font>
    <font>
      <b/>
      <sz val="10"/>
      <color theme="1"/>
      <name val="Arial (body)"/>
      <family val="2"/>
    </font>
    <font>
      <u/>
      <sz val="11"/>
      <color theme="10"/>
      <name val="Calibri"/>
      <family val="2"/>
      <scheme val="minor"/>
    </font>
    <font>
      <u/>
      <sz val="10"/>
      <color theme="10"/>
      <name val="Arial"/>
      <family val="2"/>
    </font>
    <font>
      <sz val="11"/>
      <color theme="1"/>
      <name val="Calibri"/>
      <family val="2"/>
    </font>
    <font>
      <sz val="12"/>
      <name val="Times New Roman"/>
      <family val="1"/>
    </font>
    <font>
      <sz val="11"/>
      <color indexed="8"/>
      <name val="Calibri"/>
      <family val="2"/>
      <scheme val="minor"/>
    </font>
    <font>
      <b/>
      <sz val="18"/>
      <color theme="1"/>
      <name val="Calibri"/>
      <family val="2"/>
      <scheme val="minor"/>
    </font>
    <font>
      <sz val="32"/>
      <color theme="1"/>
      <name val="Calibri"/>
      <family val="2"/>
      <scheme val="minor"/>
    </font>
    <font>
      <sz val="24"/>
      <color theme="1"/>
      <name val="Calibri"/>
      <family val="2"/>
      <scheme val="minor"/>
    </font>
    <font>
      <sz val="20"/>
      <color theme="1"/>
      <name val="Calibri"/>
      <family val="2"/>
      <scheme val="minor"/>
    </font>
    <font>
      <b/>
      <sz val="15"/>
      <color theme="1"/>
      <name val="Calibri"/>
      <family val="2"/>
      <scheme val="minor"/>
    </font>
    <font>
      <sz val="8"/>
      <color theme="1"/>
      <name val="Calibri"/>
      <family val="2"/>
      <scheme val="minor"/>
    </font>
    <font>
      <sz val="10"/>
      <color theme="1"/>
      <name val="Calibri"/>
      <family val="2"/>
      <scheme val="minor"/>
    </font>
    <font>
      <b/>
      <sz val="13"/>
      <color theme="1"/>
      <name val="Calibri"/>
      <family val="2"/>
      <scheme val="minor"/>
    </font>
    <font>
      <b/>
      <sz val="13"/>
      <color rgb="FF000000"/>
      <name val="Calibri"/>
      <family val="2"/>
      <scheme val="minor"/>
    </font>
    <font>
      <sz val="8"/>
      <name val="Calibri"/>
      <family val="2"/>
      <scheme val="minor"/>
    </font>
    <font>
      <b/>
      <sz val="11"/>
      <name val="Calibri"/>
      <family val="2"/>
      <scheme val="minor"/>
    </font>
    <font>
      <sz val="10"/>
      <color theme="1"/>
      <name val="Times New Roman"/>
      <family val="1"/>
    </font>
    <font>
      <sz val="12"/>
      <name val="Helv"/>
    </font>
    <font>
      <b/>
      <i/>
      <sz val="11"/>
      <color theme="1"/>
      <name val="Calibri"/>
      <family val="2"/>
      <scheme val="minor"/>
    </font>
    <font>
      <sz val="10"/>
      <name val="Times New Roman"/>
      <family val="1"/>
    </font>
    <font>
      <b/>
      <sz val="10"/>
      <color rgb="FF000000"/>
      <name val="Times New Roman"/>
      <family val="1"/>
    </font>
    <font>
      <sz val="10"/>
      <color rgb="FF000000"/>
      <name val="Times New Roman"/>
      <family val="1"/>
    </font>
    <font>
      <u/>
      <sz val="10"/>
      <color rgb="FF000000"/>
      <name val="Times New Roman"/>
      <family val="1"/>
    </font>
    <font>
      <i/>
      <sz val="8"/>
      <color theme="1"/>
      <name val="Arial"/>
      <family val="2"/>
    </font>
    <font>
      <i/>
      <sz val="9"/>
      <color rgb="FF000000"/>
      <name val="Arial"/>
      <family val="2"/>
    </font>
    <font>
      <sz val="10"/>
      <color rgb="FF000000"/>
      <name val="Arial"/>
      <family val="2"/>
    </font>
    <font>
      <i/>
      <sz val="10"/>
      <color rgb="FF0070C0"/>
      <name val="Arial"/>
      <family val="2"/>
    </font>
    <font>
      <b/>
      <sz val="10"/>
      <color rgb="FF000000"/>
      <name val="Arial"/>
      <family val="2"/>
    </font>
    <font>
      <sz val="10"/>
      <color rgb="FF008000"/>
      <name val="Arial"/>
      <family val="2"/>
    </font>
    <font>
      <b/>
      <sz val="10"/>
      <color theme="1"/>
      <name val="Arial"/>
      <family val="2"/>
    </font>
    <font>
      <sz val="10"/>
      <color rgb="FF00B050"/>
      <name val="Arial"/>
      <family val="2"/>
    </font>
    <font>
      <i/>
      <sz val="10"/>
      <color rgb="FF000000"/>
      <name val="Times New Roman"/>
      <family val="1"/>
    </font>
    <font>
      <sz val="10"/>
      <name val="Bookman Old Style"/>
      <family val="1"/>
    </font>
    <font>
      <sz val="12"/>
      <color theme="1"/>
      <name val="Arial"/>
      <family val="2"/>
    </font>
    <font>
      <sz val="28"/>
      <color theme="1"/>
      <name val="Calibri"/>
      <family val="2"/>
      <scheme val="minor"/>
    </font>
    <font>
      <b/>
      <sz val="12"/>
      <color theme="1"/>
      <name val="Calibri"/>
      <family val="2"/>
      <scheme val="minor"/>
    </font>
    <font>
      <b/>
      <sz val="11"/>
      <color theme="1"/>
      <name val="Calibri"/>
      <family val="2"/>
    </font>
    <font>
      <b/>
      <sz val="18"/>
      <color theme="1"/>
      <name val="Arial"/>
      <family val="2"/>
    </font>
    <font>
      <vertAlign val="superscript"/>
      <sz val="11"/>
      <color theme="1"/>
      <name val="Calibri"/>
      <family val="2"/>
      <scheme val="minor"/>
    </font>
    <font>
      <vertAlign val="superscript"/>
      <sz val="10"/>
      <color theme="1"/>
      <name val="Calibri"/>
      <family val="2"/>
      <scheme val="minor"/>
    </font>
    <font>
      <sz val="14"/>
      <color theme="1"/>
      <name val="Calibri"/>
      <family val="2"/>
      <scheme val="minor"/>
    </font>
    <font>
      <u/>
      <sz val="10"/>
      <color theme="10"/>
      <name val="Arial (body)"/>
      <family val="2"/>
    </font>
    <font>
      <sz val="11"/>
      <name val="Aptos Narrow"/>
      <family val="2"/>
    </font>
    <font>
      <b/>
      <vertAlign val="superscript"/>
      <sz val="11"/>
      <color theme="1"/>
      <name val="Calibri"/>
      <family val="2"/>
      <scheme val="minor"/>
    </font>
    <font>
      <b/>
      <i/>
      <sz val="14"/>
      <name val="Arial"/>
      <family val="2"/>
    </font>
    <font>
      <b/>
      <sz val="14"/>
      <color theme="1"/>
      <name val="Arial"/>
      <family val="2"/>
    </font>
    <font>
      <sz val="11"/>
      <color indexed="8"/>
      <name val="Arial"/>
      <family val="2"/>
    </font>
    <font>
      <b/>
      <sz val="11"/>
      <color indexed="8"/>
      <name val="Arial"/>
      <family val="2"/>
    </font>
    <font>
      <b/>
      <sz val="11"/>
      <color rgb="FF000000"/>
      <name val="Arial"/>
      <family val="2"/>
    </font>
    <font>
      <i/>
      <sz val="8"/>
      <color rgb="FF000000"/>
      <name val="Arial"/>
      <family val="2"/>
    </font>
    <font>
      <sz val="8"/>
      <color theme="1"/>
      <name val="Arial"/>
      <family val="2"/>
    </font>
    <font>
      <sz val="11"/>
      <name val="Times New Roman"/>
      <family val="1"/>
    </font>
    <font>
      <sz val="11"/>
      <color rgb="FFC00000"/>
      <name val="Calibri"/>
      <family val="2"/>
      <scheme val="minor"/>
    </font>
    <font>
      <b/>
      <u val="singleAccounting"/>
      <sz val="11"/>
      <color theme="1"/>
      <name val="Calibri"/>
      <family val="2"/>
      <scheme val="minor"/>
    </font>
    <font>
      <u val="singleAccounting"/>
      <sz val="11"/>
      <color theme="1"/>
      <name val="Calibri"/>
      <family val="2"/>
      <scheme val="minor"/>
    </font>
    <font>
      <b/>
      <sz val="11"/>
      <color rgb="FFC00000"/>
      <name val="Calibri"/>
      <family val="2"/>
      <scheme val="minor"/>
    </font>
    <font>
      <b/>
      <sz val="14"/>
      <color theme="1"/>
      <name val="Calibri"/>
      <family val="2"/>
    </font>
    <font>
      <i/>
      <sz val="11"/>
      <color theme="1"/>
      <name val="Calibri"/>
      <family val="2"/>
    </font>
    <font>
      <i/>
      <sz val="10"/>
      <color theme="1"/>
      <name val="Arial"/>
      <family val="2"/>
    </font>
    <font>
      <i/>
      <u val="singleAccounting"/>
      <sz val="10"/>
      <color theme="1"/>
      <name val="Arial"/>
      <family val="2"/>
    </font>
    <font>
      <u val="singleAccounting"/>
      <sz val="10"/>
      <color theme="1"/>
      <name val="Arial"/>
      <family val="2"/>
    </font>
    <font>
      <i/>
      <sz val="11"/>
      <color theme="0"/>
      <name val="Calibri"/>
      <family val="2"/>
      <scheme val="minor"/>
    </font>
    <font>
      <sz val="10"/>
      <color rgb="FF0000FF"/>
      <name val="Arial"/>
      <family val="2"/>
    </font>
    <font>
      <sz val="12"/>
      <color rgb="FF000000"/>
      <name val="Arial"/>
      <family val="2"/>
    </font>
    <font>
      <u val="singleAccounting"/>
      <sz val="10"/>
      <color rgb="FF000000"/>
      <name val="Arial"/>
      <family val="2"/>
    </font>
    <font>
      <sz val="11"/>
      <name val="Calibri"/>
      <family val="2"/>
    </font>
    <font>
      <b/>
      <i/>
      <sz val="11"/>
      <color rgb="FF0000FF"/>
      <name val="Calibri"/>
      <family val="2"/>
    </font>
    <font>
      <i/>
      <sz val="11"/>
      <color rgb="FF0000FF"/>
      <name val="Calibri"/>
      <family val="2"/>
    </font>
    <font>
      <sz val="11"/>
      <color rgb="FF0000FF"/>
      <name val="Calibri"/>
      <family val="2"/>
    </font>
    <font>
      <b/>
      <i/>
      <sz val="11"/>
      <color rgb="FFC00000"/>
      <name val="Calibri"/>
      <family val="2"/>
    </font>
    <font>
      <b/>
      <sz val="11"/>
      <color rgb="FFC00000"/>
      <name val="Calibri"/>
      <family val="2"/>
    </font>
    <font>
      <b/>
      <i/>
      <sz val="11"/>
      <color theme="1"/>
      <name val="Calibri"/>
      <family val="2"/>
    </font>
    <font>
      <i/>
      <sz val="11"/>
      <color rgb="FFC00000"/>
      <name val="Calibri"/>
      <family val="2"/>
    </font>
    <font>
      <sz val="11"/>
      <color theme="0"/>
      <name val="Calibri"/>
      <family val="2"/>
    </font>
    <font>
      <b/>
      <u val="singleAccounting"/>
      <sz val="11"/>
      <name val="Calibri"/>
      <family val="2"/>
    </font>
    <font>
      <b/>
      <u val="singleAccounting"/>
      <sz val="11"/>
      <color theme="0"/>
      <name val="Calibri"/>
      <family val="2"/>
    </font>
    <font>
      <b/>
      <i/>
      <u val="singleAccounting"/>
      <sz val="11"/>
      <color rgb="FFC00000"/>
      <name val="Calibri"/>
      <family val="2"/>
    </font>
    <font>
      <b/>
      <sz val="11"/>
      <color rgb="FF0000FF"/>
      <name val="Calibri"/>
      <family val="2"/>
    </font>
    <font>
      <b/>
      <sz val="11"/>
      <color theme="0"/>
      <name val="Calibri"/>
      <family val="2"/>
    </font>
    <font>
      <b/>
      <sz val="11"/>
      <name val="Calibri"/>
      <family val="2"/>
    </font>
    <font>
      <b/>
      <vertAlign val="superscript"/>
      <sz val="11"/>
      <color theme="1"/>
      <name val="Calibri"/>
      <family val="2"/>
    </font>
    <font>
      <vertAlign val="superscript"/>
      <sz val="11"/>
      <name val="Calibri"/>
      <family val="2"/>
    </font>
    <font>
      <vertAlign val="superscript"/>
      <sz val="11"/>
      <color theme="1"/>
      <name val="Calibri"/>
      <family val="2"/>
    </font>
    <font>
      <b/>
      <sz val="11"/>
      <color rgb="FFFF0000"/>
      <name val="Calibri"/>
      <family val="2"/>
    </font>
    <font>
      <b/>
      <u/>
      <sz val="9"/>
      <name val="Arial"/>
      <family val="2"/>
    </font>
    <font>
      <b/>
      <sz val="9"/>
      <name val="Arial"/>
      <family val="2"/>
    </font>
    <font>
      <b/>
      <sz val="9"/>
      <color rgb="FF000000"/>
      <name val="Arial"/>
      <family val="2"/>
    </font>
    <font>
      <sz val="9"/>
      <color rgb="FF000000"/>
      <name val="Arial"/>
      <family val="2"/>
    </font>
    <font>
      <i/>
      <sz val="9"/>
      <name val="Arial"/>
      <family val="2"/>
    </font>
    <font>
      <vertAlign val="superscript"/>
      <sz val="7"/>
      <name val="Arial"/>
      <family val="2"/>
    </font>
    <font>
      <sz val="9.5"/>
      <color rgb="FF000000"/>
      <name val="Arial"/>
      <family val="2"/>
    </font>
    <font>
      <sz val="11"/>
      <color rgb="FF000000"/>
      <name val="Calibri"/>
      <family val="2"/>
      <scheme val="minor"/>
    </font>
    <font>
      <sz val="9"/>
      <color theme="1"/>
      <name val="Calibri"/>
      <family val="2"/>
      <scheme val="minor"/>
    </font>
    <font>
      <b/>
      <sz val="10"/>
      <color theme="1"/>
      <name val="Calibri"/>
      <family val="2"/>
      <scheme val="minor"/>
    </font>
    <font>
      <sz val="10"/>
      <color rgb="FF0000FF"/>
      <name val="Calibri"/>
      <family val="2"/>
      <scheme val="minor"/>
    </font>
    <font>
      <b/>
      <sz val="20"/>
      <color theme="1"/>
      <name val="Calibri"/>
      <family val="2"/>
      <scheme val="minor"/>
    </font>
    <font>
      <sz val="10"/>
      <color rgb="FF008000"/>
      <name val="Calibri"/>
      <family val="2"/>
      <scheme val="minor"/>
    </font>
    <font>
      <vertAlign val="superscript"/>
      <sz val="7"/>
      <color rgb="FF000000"/>
      <name val="Arial"/>
      <family val="2"/>
    </font>
    <font>
      <sz val="10"/>
      <name val="Calibri"/>
      <family val="2"/>
      <scheme val="minor"/>
    </font>
    <font>
      <b/>
      <sz val="13"/>
      <name val="Calibri"/>
      <family val="2"/>
      <scheme val="minor"/>
    </font>
    <font>
      <sz val="10"/>
      <color theme="1"/>
      <name val="Calibri"/>
      <family val="2"/>
    </font>
    <font>
      <sz val="11"/>
      <color rgb="FFFF0000"/>
      <name val="Arial"/>
      <family val="2"/>
    </font>
    <font>
      <b/>
      <sz val="11"/>
      <color rgb="FFFF0000"/>
      <name val="Arial"/>
      <family val="2"/>
    </font>
    <font>
      <sz val="10"/>
      <color theme="1"/>
      <name val="Aptos"/>
      <family val="2"/>
    </font>
    <font>
      <sz val="7"/>
      <color theme="1"/>
      <name val="Times New Roman"/>
      <family val="1"/>
    </font>
    <font>
      <b/>
      <sz val="11"/>
      <color rgb="FFFF0000"/>
      <name val="Calibri"/>
      <family val="2"/>
      <scheme val="minor"/>
    </font>
    <font>
      <sz val="11"/>
      <color rgb="FF000000"/>
      <name val="Aptos"/>
      <family val="2"/>
    </font>
  </fonts>
  <fills count="72">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rgb="FFDDEBF7"/>
        <bgColor rgb="FF000000"/>
      </patternFill>
    </fill>
    <fill>
      <patternFill patternType="solid">
        <fgColor rgb="FFD9E1F2"/>
        <bgColor rgb="FF000000"/>
      </patternFill>
    </fill>
    <fill>
      <patternFill patternType="solid">
        <fgColor theme="4" tint="0.79998168889431442"/>
        <bgColor indexed="64"/>
      </patternFill>
    </fill>
    <fill>
      <patternFill patternType="solid">
        <fgColor rgb="FFFFFFCC"/>
        <bgColor indexed="64"/>
      </patternFill>
    </fill>
    <fill>
      <patternFill patternType="solid">
        <fgColor rgb="FF002060"/>
        <bgColor indexed="64"/>
      </patternFill>
    </fill>
    <fill>
      <patternFill patternType="solid">
        <fgColor theme="4"/>
        <bgColor indexed="64"/>
      </patternFill>
    </fill>
    <fill>
      <patternFill patternType="solid">
        <fgColor theme="8"/>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rgb="FF8EA9DB"/>
        <bgColor indexed="64"/>
      </patternFill>
    </fill>
    <fill>
      <patternFill patternType="solid">
        <fgColor rgb="FF9BC2E6"/>
        <bgColor indexed="64"/>
      </patternFill>
    </fill>
    <fill>
      <patternFill patternType="solid">
        <fgColor rgb="FFA9D08E"/>
        <bgColor indexed="64"/>
      </patternFill>
    </fill>
    <fill>
      <patternFill patternType="solid">
        <fgColor rgb="FFF4B084"/>
        <bgColor indexed="64"/>
      </patternFill>
    </fill>
    <fill>
      <patternFill patternType="solid">
        <fgColor rgb="FFF8CBAD"/>
        <bgColor indexed="64"/>
      </patternFill>
    </fill>
  </fills>
  <borders count="12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double">
        <color indexed="64"/>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double">
        <color indexed="64"/>
      </bottom>
      <diagonal/>
    </border>
    <border>
      <left/>
      <right/>
      <top style="double">
        <color indexed="64"/>
      </top>
      <bottom style="double">
        <color indexed="64"/>
      </bottom>
      <diagonal/>
    </border>
    <border>
      <left/>
      <right/>
      <top style="double">
        <color indexed="64"/>
      </top>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right style="thin">
        <color theme="0"/>
      </right>
      <top style="thin">
        <color indexed="64"/>
      </top>
      <bottom/>
      <diagonal/>
    </border>
    <border>
      <left/>
      <right style="thin">
        <color theme="0"/>
      </right>
      <top/>
      <bottom/>
      <diagonal/>
    </border>
    <border>
      <left/>
      <right style="thin">
        <color theme="0"/>
      </right>
      <top/>
      <bottom style="thin">
        <color indexed="64"/>
      </bottom>
      <diagonal/>
    </border>
    <border>
      <left/>
      <right style="thin">
        <color theme="0"/>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rgb="FF000000"/>
      </top>
      <bottom/>
      <diagonal/>
    </border>
    <border>
      <left style="medium">
        <color indexed="64"/>
      </left>
      <right style="medium">
        <color indexed="64"/>
      </right>
      <top style="medium">
        <color indexed="64"/>
      </top>
      <bottom/>
      <diagonal/>
    </border>
    <border>
      <left/>
      <right style="thin">
        <color rgb="FF000000"/>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rgb="FF000000"/>
      </bottom>
      <diagonal/>
    </border>
    <border>
      <left/>
      <right style="thin">
        <color indexed="64"/>
      </right>
      <top/>
      <bottom style="medium">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8"/>
      </left>
      <right/>
      <top style="medium">
        <color theme="8"/>
      </top>
      <bottom/>
      <diagonal/>
    </border>
    <border>
      <left/>
      <right/>
      <top style="medium">
        <color theme="8"/>
      </top>
      <bottom/>
      <diagonal/>
    </border>
    <border>
      <left/>
      <right style="medium">
        <color theme="8"/>
      </right>
      <top style="medium">
        <color theme="8"/>
      </top>
      <bottom/>
      <diagonal/>
    </border>
    <border>
      <left style="thin">
        <color indexed="64"/>
      </left>
      <right style="thin">
        <color indexed="64"/>
      </right>
      <top style="thin">
        <color indexed="64"/>
      </top>
      <bottom/>
      <diagonal/>
    </border>
    <border>
      <left style="medium">
        <color theme="4"/>
      </left>
      <right/>
      <top/>
      <bottom/>
      <diagonal/>
    </border>
    <border>
      <left/>
      <right style="medium">
        <color theme="4"/>
      </right>
      <top/>
      <bottom/>
      <diagonal/>
    </border>
    <border>
      <left style="medium">
        <color theme="8"/>
      </left>
      <right/>
      <top/>
      <bottom/>
      <diagonal/>
    </border>
    <border>
      <left/>
      <right style="medium">
        <color theme="8"/>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8"/>
      </left>
      <right/>
      <top/>
      <bottom style="medium">
        <color theme="8"/>
      </bottom>
      <diagonal/>
    </border>
    <border>
      <left/>
      <right/>
      <top/>
      <bottom style="medium">
        <color theme="8"/>
      </bottom>
      <diagonal/>
    </border>
    <border>
      <left/>
      <right style="medium">
        <color theme="8"/>
      </right>
      <top/>
      <bottom style="medium">
        <color theme="8"/>
      </bottom>
      <diagonal/>
    </border>
    <border>
      <left style="medium">
        <color indexed="64"/>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indexed="64"/>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rgb="FF000000"/>
      </top>
      <bottom/>
      <diagonal/>
    </border>
    <border>
      <left/>
      <right style="medium">
        <color indexed="64"/>
      </right>
      <top/>
      <bottom style="medium">
        <color rgb="FF000000"/>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right style="medium">
        <color rgb="FF000000"/>
      </right>
      <top style="medium">
        <color rgb="FF000000"/>
      </top>
      <bottom style="medium">
        <color indexed="64"/>
      </bottom>
      <diagonal/>
    </border>
  </borders>
  <cellStyleXfs count="380">
    <xf numFmtId="0" fontId="0"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2" fontId="6" fillId="0" borderId="0"/>
    <xf numFmtId="43" fontId="7" fillId="0" borderId="0" applyFont="0" applyFill="0" applyBorder="0" applyAlignment="0" applyProtection="0"/>
    <xf numFmtId="44" fontId="7" fillId="0" borderId="0" applyFont="0" applyFill="0" applyBorder="0" applyAlignment="0" applyProtection="0"/>
    <xf numFmtId="0" fontId="1" fillId="0" borderId="0"/>
    <xf numFmtId="0" fontId="1" fillId="0" borderId="0"/>
    <xf numFmtId="0" fontId="1" fillId="0" borderId="0"/>
    <xf numFmtId="0" fontId="1" fillId="0" borderId="0"/>
    <xf numFmtId="0" fontId="7" fillId="0" borderId="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0" fontId="7" fillId="0" borderId="0"/>
    <xf numFmtId="0" fontId="16" fillId="0" borderId="0" applyNumberFormat="0" applyFill="0" applyBorder="0" applyAlignment="0" applyProtection="0"/>
    <xf numFmtId="0" fontId="13" fillId="0" borderId="0" applyAlignment="0"/>
    <xf numFmtId="0" fontId="7" fillId="0" borderId="0"/>
    <xf numFmtId="0" fontId="31" fillId="0" borderId="5" applyNumberFormat="0" applyFill="0" applyAlignment="0" applyProtection="0"/>
    <xf numFmtId="0" fontId="32" fillId="0" borderId="6" applyNumberFormat="0" applyFill="0" applyAlignment="0" applyProtection="0"/>
    <xf numFmtId="0" fontId="33" fillId="0" borderId="7" applyNumberFormat="0" applyFill="0" applyAlignment="0" applyProtection="0"/>
    <xf numFmtId="0" fontId="33" fillId="0" borderId="0" applyNumberFormat="0" applyFill="0" applyBorder="0" applyAlignment="0" applyProtection="0"/>
    <xf numFmtId="0" fontId="34" fillId="8" borderId="0" applyNumberFormat="0" applyBorder="0" applyAlignment="0" applyProtection="0"/>
    <xf numFmtId="0" fontId="35" fillId="9" borderId="0" applyNumberFormat="0" applyBorder="0" applyAlignment="0" applyProtection="0"/>
    <xf numFmtId="0" fontId="36" fillId="10" borderId="0" applyNumberFormat="0" applyBorder="0" applyAlignment="0" applyProtection="0"/>
    <xf numFmtId="0" fontId="37" fillId="11" borderId="8" applyNumberFormat="0" applyAlignment="0" applyProtection="0"/>
    <xf numFmtId="0" fontId="38" fillId="12" borderId="9" applyNumberFormat="0" applyAlignment="0" applyProtection="0"/>
    <xf numFmtId="0" fontId="39" fillId="12" borderId="8" applyNumberFormat="0" applyAlignment="0" applyProtection="0"/>
    <xf numFmtId="0" fontId="40" fillId="0" borderId="10" applyNumberFormat="0" applyFill="0" applyAlignment="0" applyProtection="0"/>
    <xf numFmtId="0" fontId="41" fillId="13" borderId="11" applyNumberFormat="0" applyAlignment="0" applyProtection="0"/>
    <xf numFmtId="0" fontId="42" fillId="0" borderId="0" applyNumberFormat="0" applyFill="0" applyBorder="0" applyAlignment="0" applyProtection="0"/>
    <xf numFmtId="0" fontId="7" fillId="14" borderId="12" applyNumberFormat="0" applyFont="0" applyAlignment="0" applyProtection="0"/>
    <xf numFmtId="0" fontId="43" fillId="0" borderId="0" applyNumberFormat="0" applyFill="0" applyBorder="0" applyAlignment="0" applyProtection="0"/>
    <xf numFmtId="0" fontId="44" fillId="0" borderId="13" applyNumberFormat="0" applyFill="0" applyAlignment="0" applyProtection="0"/>
    <xf numFmtId="0" fontId="30"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30"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30"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30"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30"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0"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45"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46" fillId="0" borderId="0" applyNumberFormat="0" applyFill="0" applyBorder="0" applyAlignment="0" applyProtection="0"/>
    <xf numFmtId="44" fontId="7" fillId="0" borderId="0" applyFont="0" applyFill="0" applyBorder="0" applyAlignment="0" applyProtection="0"/>
    <xf numFmtId="9" fontId="1" fillId="0" borderId="0" applyFont="0" applyFill="0" applyBorder="0" applyAlignment="0" applyProtection="0"/>
    <xf numFmtId="0" fontId="13" fillId="0" borderId="0">
      <alignment horizontal="left" wrapText="1"/>
    </xf>
    <xf numFmtId="0" fontId="1" fillId="0" borderId="0"/>
    <xf numFmtId="43" fontId="1" fillId="0" borderId="0" applyFon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29" fillId="15" borderId="0" applyNumberFormat="0" applyBorder="0" applyAlignment="0" applyProtection="0"/>
    <xf numFmtId="0" fontId="29" fillId="19" borderId="0" applyNumberFormat="0" applyBorder="0" applyAlignment="0" applyProtection="0"/>
    <xf numFmtId="0" fontId="29" fillId="23" borderId="0" applyNumberFormat="0" applyBorder="0" applyAlignment="0" applyProtection="0"/>
    <xf numFmtId="0" fontId="29" fillId="27" borderId="0" applyNumberFormat="0" applyBorder="0" applyAlignment="0" applyProtection="0"/>
    <xf numFmtId="0" fontId="29" fillId="31" borderId="0" applyNumberFormat="0" applyBorder="0" applyAlignment="0" applyProtection="0"/>
    <xf numFmtId="0" fontId="29" fillId="35" borderId="0" applyNumberFormat="0" applyBorder="0" applyAlignment="0" applyProtection="0"/>
    <xf numFmtId="0" fontId="21" fillId="9" borderId="0" applyNumberFormat="0" applyBorder="0" applyAlignment="0" applyProtection="0"/>
    <xf numFmtId="0" fontId="25" fillId="12" borderId="8" applyNumberFormat="0" applyAlignment="0" applyProtection="0"/>
    <xf numFmtId="0" fontId="27" fillId="13" borderId="11" applyNumberFormat="0" applyAlignment="0" applyProtection="0"/>
    <xf numFmtId="0" fontId="28" fillId="0" borderId="0" applyNumberFormat="0" applyFill="0" applyBorder="0" applyAlignment="0" applyProtection="0"/>
    <xf numFmtId="0" fontId="20" fillId="8" borderId="0" applyNumberFormat="0" applyBorder="0" applyAlignment="0" applyProtection="0"/>
    <xf numFmtId="0" fontId="17" fillId="0" borderId="5" applyNumberFormat="0" applyFill="0" applyAlignment="0" applyProtection="0"/>
    <xf numFmtId="0" fontId="18" fillId="0" borderId="6" applyNumberFormat="0" applyFill="0" applyAlignment="0" applyProtection="0"/>
    <xf numFmtId="0" fontId="19" fillId="0" borderId="7" applyNumberFormat="0" applyFill="0" applyAlignment="0" applyProtection="0"/>
    <xf numFmtId="0" fontId="19" fillId="0" borderId="0" applyNumberFormat="0" applyFill="0" applyBorder="0" applyAlignment="0" applyProtection="0"/>
    <xf numFmtId="0" fontId="23" fillId="11" borderId="8" applyNumberFormat="0" applyAlignment="0" applyProtection="0"/>
    <xf numFmtId="0" fontId="26" fillId="0" borderId="10" applyNumberFormat="0" applyFill="0" applyAlignment="0" applyProtection="0"/>
    <xf numFmtId="0" fontId="22" fillId="10" borderId="0" applyNumberFormat="0" applyBorder="0" applyAlignment="0" applyProtection="0"/>
    <xf numFmtId="0" fontId="1" fillId="0" borderId="0"/>
    <xf numFmtId="0" fontId="1" fillId="14" borderId="12" applyNumberFormat="0" applyFont="0" applyAlignment="0" applyProtection="0"/>
    <xf numFmtId="0" fontId="24" fillId="12" borderId="9" applyNumberFormat="0" applyAlignment="0" applyProtection="0"/>
    <xf numFmtId="0" fontId="12" fillId="0" borderId="13" applyNumberFormat="0" applyFill="0" applyAlignment="0" applyProtection="0"/>
    <xf numFmtId="0" fontId="15" fillId="0" borderId="0" applyNumberFormat="0" applyFill="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47" fillId="0" borderId="0"/>
    <xf numFmtId="169" fontId="48" fillId="0" borderId="0"/>
    <xf numFmtId="0" fontId="1" fillId="0" borderId="0"/>
    <xf numFmtId="169" fontId="48" fillId="0" borderId="0"/>
    <xf numFmtId="43" fontId="13" fillId="0" borderId="0" applyFont="0" applyFill="0" applyBorder="0" applyAlignment="0" applyProtection="0"/>
    <xf numFmtId="0" fontId="13" fillId="0" borderId="0"/>
    <xf numFmtId="44" fontId="1" fillId="0" borderId="0" applyFont="0" applyFill="0" applyBorder="0" applyAlignment="0" applyProtection="0"/>
    <xf numFmtId="0" fontId="49"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4" fontId="1" fillId="0" borderId="0" applyFont="0" applyFill="0" applyBorder="0" applyAlignment="0" applyProtection="0"/>
    <xf numFmtId="0" fontId="1" fillId="0" borderId="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3"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45" fillId="0" borderId="0" applyNumberFormat="0" applyFill="0" applyBorder="0" applyAlignment="0" applyProtection="0"/>
    <xf numFmtId="44" fontId="1" fillId="0" borderId="0" applyFont="0" applyFill="0" applyBorder="0" applyAlignment="0" applyProtection="0"/>
    <xf numFmtId="0" fontId="61" fillId="0" borderId="0"/>
    <xf numFmtId="9" fontId="13" fillId="0" borderId="0" applyFont="0" applyFill="0" applyBorder="0" applyAlignment="0" applyProtection="0"/>
    <xf numFmtId="0" fontId="13" fillId="0" borderId="0"/>
    <xf numFmtId="37" fontId="62" fillId="0" borderId="0"/>
    <xf numFmtId="165"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77" fillId="0" borderId="0" applyFont="0" applyFill="0" applyBorder="0" applyAlignment="0" applyProtection="0"/>
    <xf numFmtId="166" fontId="78" fillId="0" borderId="0" applyFont="0" applyFill="0" applyBorder="0" applyAlignment="0" applyProtection="0"/>
    <xf numFmtId="0" fontId="13" fillId="0" borderId="0"/>
    <xf numFmtId="0" fontId="13" fillId="0" borderId="0"/>
    <xf numFmtId="44" fontId="13" fillId="0" borderId="0" applyFont="0" applyFill="0" applyBorder="0" applyAlignment="0" applyProtection="0"/>
    <xf numFmtId="0" fontId="78" fillId="0" borderId="0"/>
    <xf numFmtId="43" fontId="78"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3" fontId="6" fillId="0" borderId="0" applyFont="0" applyFill="0" applyBorder="0" applyAlignment="0" applyProtection="0"/>
    <xf numFmtId="0" fontId="86" fillId="0" borderId="0" applyNumberFormat="0" applyFill="0" applyBorder="0" applyAlignment="0" applyProtection="0"/>
    <xf numFmtId="0" fontId="1" fillId="0" borderId="0"/>
    <xf numFmtId="0" fontId="1"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4" fontId="1" fillId="0" borderId="0" applyFont="0" applyFill="0" applyBorder="0" applyAlignment="0" applyProtection="0"/>
    <xf numFmtId="0" fontId="87" fillId="0" borderId="0"/>
    <xf numFmtId="0" fontId="1" fillId="0" borderId="0"/>
    <xf numFmtId="0" fontId="1" fillId="14" borderId="12" applyNumberFormat="0" applyFont="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0" borderId="0"/>
    <xf numFmtId="0" fontId="1" fillId="14" borderId="12" applyNumberFormat="0" applyFont="0" applyAlignment="0" applyProtection="0"/>
    <xf numFmtId="43" fontId="47" fillId="0" borderId="0" applyFont="0" applyFill="0" applyBorder="0" applyAlignment="0" applyProtection="0"/>
    <xf numFmtId="44" fontId="47" fillId="0" borderId="0" applyFont="0" applyFill="0" applyBorder="0" applyAlignment="0" applyProtection="0"/>
    <xf numFmtId="0" fontId="11" fillId="0" borderId="0"/>
    <xf numFmtId="0" fontId="6" fillId="0" borderId="0"/>
    <xf numFmtId="9" fontId="47" fillId="0" borderId="0" applyFont="0" applyFill="0" applyBorder="0" applyAlignment="0" applyProtection="0"/>
    <xf numFmtId="44" fontId="7" fillId="0" borderId="0" applyFont="0" applyFill="0" applyBorder="0" applyAlignment="0" applyProtection="0"/>
    <xf numFmtId="43" fontId="7" fillId="0" borderId="0" applyFont="0" applyFill="0" applyBorder="0" applyAlignment="0" applyProtection="0"/>
    <xf numFmtId="0" fontId="145" fillId="0" borderId="0"/>
    <xf numFmtId="43"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44" fontId="145" fillId="0" borderId="0" applyFont="0" applyFill="0" applyBorder="0" applyAlignment="0" applyProtection="0"/>
  </cellStyleXfs>
  <cellXfs count="1424">
    <xf numFmtId="0" fontId="0" fillId="0" borderId="0" xfId="0"/>
    <xf numFmtId="0" fontId="3" fillId="0" borderId="0" xfId="0" applyFont="1"/>
    <xf numFmtId="0" fontId="0" fillId="0" borderId="0" xfId="0" applyAlignment="1">
      <alignment horizontal="center"/>
    </xf>
    <xf numFmtId="0" fontId="0" fillId="0" borderId="0" xfId="0" applyAlignment="1">
      <alignment horizontal="right"/>
    </xf>
    <xf numFmtId="0" fontId="8" fillId="0" borderId="0" xfId="0" applyFont="1" applyAlignment="1">
      <alignment horizontal="center"/>
    </xf>
    <xf numFmtId="0" fontId="8" fillId="0" borderId="0" xfId="0" applyFont="1"/>
    <xf numFmtId="0" fontId="4" fillId="0" borderId="0" xfId="0" applyFont="1"/>
    <xf numFmtId="0" fontId="12" fillId="0" borderId="0" xfId="0" applyFont="1"/>
    <xf numFmtId="0" fontId="50" fillId="0" borderId="0" xfId="0" applyFont="1"/>
    <xf numFmtId="0" fontId="51" fillId="0" borderId="0" xfId="0" applyFont="1" applyAlignment="1">
      <alignment horizontal="center"/>
    </xf>
    <xf numFmtId="0" fontId="52" fillId="4" borderId="0" xfId="0" applyFont="1" applyFill="1" applyAlignment="1">
      <alignment horizontal="center"/>
    </xf>
    <xf numFmtId="0" fontId="3" fillId="0" borderId="0" xfId="0" applyFont="1" applyAlignment="1">
      <alignment vertical="top"/>
    </xf>
    <xf numFmtId="0" fontId="12" fillId="0" borderId="0" xfId="0" applyFont="1" applyAlignment="1">
      <alignment horizontal="center"/>
    </xf>
    <xf numFmtId="168" fontId="0" fillId="0" borderId="0" xfId="0" applyNumberFormat="1"/>
    <xf numFmtId="0" fontId="0" fillId="0" borderId="1" xfId="0" applyBorder="1" applyAlignment="1">
      <alignment horizontal="center" wrapText="1"/>
    </xf>
    <xf numFmtId="0" fontId="0" fillId="0" borderId="0" xfId="0" applyAlignment="1">
      <alignment horizontal="center" wrapText="1"/>
    </xf>
    <xf numFmtId="0" fontId="0" fillId="0" borderId="0" xfId="0" applyAlignment="1">
      <alignment horizontal="left" indent="4"/>
    </xf>
    <xf numFmtId="0" fontId="0" fillId="0" borderId="0" xfId="0" applyAlignment="1">
      <alignment horizontal="left"/>
    </xf>
    <xf numFmtId="0" fontId="0" fillId="0" borderId="0" xfId="0" applyAlignment="1">
      <alignment horizontal="left" indent="2"/>
    </xf>
    <xf numFmtId="0" fontId="0" fillId="0" borderId="3" xfId="0" applyBorder="1" applyAlignment="1">
      <alignment horizontal="left" indent="2"/>
    </xf>
    <xf numFmtId="0" fontId="0" fillId="0" borderId="23" xfId="0" applyBorder="1" applyAlignment="1">
      <alignment horizontal="left" indent="2"/>
    </xf>
    <xf numFmtId="0" fontId="0" fillId="0" borderId="23" xfId="0" applyBorder="1"/>
    <xf numFmtId="168" fontId="0" fillId="0" borderId="23" xfId="0" applyNumberFormat="1" applyBorder="1"/>
    <xf numFmtId="0" fontId="12" fillId="0" borderId="23" xfId="0" applyFont="1" applyBorder="1" applyAlignment="1">
      <alignment horizontal="center"/>
    </xf>
    <xf numFmtId="0" fontId="12" fillId="0" borderId="23" xfId="0" applyFont="1" applyBorder="1" applyAlignment="1">
      <alignment horizontal="left" indent="2"/>
    </xf>
    <xf numFmtId="0" fontId="5" fillId="0" borderId="0" xfId="0" applyFont="1"/>
    <xf numFmtId="0" fontId="12" fillId="0" borderId="0" xfId="0" applyFont="1" applyAlignment="1">
      <alignment horizontal="left" indent="3"/>
    </xf>
    <xf numFmtId="0" fontId="0" fillId="0" borderId="26" xfId="0" applyBorder="1"/>
    <xf numFmtId="0" fontId="56" fillId="0" borderId="0" xfId="0" applyFont="1"/>
    <xf numFmtId="0" fontId="0" fillId="0" borderId="0" xfId="0" applyAlignment="1">
      <alignment horizontal="left" indent="3"/>
    </xf>
    <xf numFmtId="0" fontId="45" fillId="0" borderId="0" xfId="243"/>
    <xf numFmtId="0" fontId="0" fillId="0" borderId="26" xfId="0" applyBorder="1" applyAlignment="1">
      <alignment horizontal="center"/>
    </xf>
    <xf numFmtId="0" fontId="66" fillId="0" borderId="0" xfId="247" applyFont="1" applyAlignment="1" applyProtection="1">
      <alignment horizontal="centerContinuous"/>
      <protection locked="0"/>
    </xf>
    <xf numFmtId="0" fontId="66" fillId="0" borderId="0" xfId="247" applyFont="1" applyProtection="1">
      <protection locked="0"/>
    </xf>
    <xf numFmtId="0" fontId="66" fillId="0" borderId="0" xfId="247" applyFont="1" applyAlignment="1" applyProtection="1">
      <alignment horizontal="center"/>
      <protection locked="0"/>
    </xf>
    <xf numFmtId="0" fontId="66" fillId="0" borderId="1" xfId="247" applyFont="1" applyBorder="1" applyProtection="1">
      <protection locked="0"/>
    </xf>
    <xf numFmtId="0" fontId="66" fillId="0" borderId="1" xfId="247" applyFont="1" applyBorder="1" applyAlignment="1" applyProtection="1">
      <alignment horizontal="center"/>
      <protection locked="0"/>
    </xf>
    <xf numFmtId="0" fontId="67" fillId="0" borderId="0" xfId="247" applyFont="1" applyProtection="1">
      <protection locked="0"/>
    </xf>
    <xf numFmtId="2" fontId="66" fillId="0" borderId="0" xfId="247" applyNumberFormat="1" applyFont="1" applyProtection="1">
      <protection locked="0"/>
    </xf>
    <xf numFmtId="37" fontId="66" fillId="0" borderId="0" xfId="247" applyNumberFormat="1" applyFont="1" applyProtection="1">
      <protection locked="0"/>
    </xf>
    <xf numFmtId="174" fontId="66" fillId="0" borderId="0" xfId="247" applyNumberFormat="1" applyFont="1" applyProtection="1">
      <protection locked="0"/>
    </xf>
    <xf numFmtId="7" fontId="66" fillId="0" borderId="0" xfId="247" applyNumberFormat="1" applyFont="1" applyProtection="1">
      <protection locked="0"/>
    </xf>
    <xf numFmtId="5" fontId="66" fillId="0" borderId="0" xfId="247" applyNumberFormat="1" applyFont="1" applyProtection="1">
      <protection locked="0"/>
    </xf>
    <xf numFmtId="10" fontId="66" fillId="0" borderId="0" xfId="246" applyNumberFormat="1" applyFont="1" applyFill="1" applyBorder="1" applyProtection="1">
      <protection locked="0"/>
    </xf>
    <xf numFmtId="3" fontId="66" fillId="0" borderId="0" xfId="247" applyNumberFormat="1" applyFont="1" applyProtection="1">
      <protection locked="0"/>
    </xf>
    <xf numFmtId="175" fontId="66" fillId="0" borderId="0" xfId="247" applyNumberFormat="1" applyFont="1" applyProtection="1">
      <protection locked="0"/>
    </xf>
    <xf numFmtId="0" fontId="66" fillId="0" borderId="0" xfId="247" applyFont="1" applyAlignment="1" applyProtection="1">
      <alignment horizontal="left" indent="2"/>
      <protection locked="0"/>
    </xf>
    <xf numFmtId="176" fontId="66" fillId="0" borderId="0" xfId="247" applyNumberFormat="1" applyFont="1" applyProtection="1">
      <protection locked="0"/>
    </xf>
    <xf numFmtId="177" fontId="66" fillId="0" borderId="0" xfId="247" applyNumberFormat="1" applyFont="1" applyProtection="1">
      <protection locked="0"/>
    </xf>
    <xf numFmtId="0" fontId="66" fillId="0" borderId="34" xfId="247" applyFont="1" applyBorder="1" applyAlignment="1" applyProtection="1">
      <alignment horizontal="left"/>
      <protection locked="0"/>
    </xf>
    <xf numFmtId="0" fontId="66" fillId="0" borderId="34" xfId="247" applyFont="1" applyBorder="1" applyProtection="1">
      <protection locked="0"/>
    </xf>
    <xf numFmtId="37" fontId="66" fillId="0" borderId="34" xfId="247" applyNumberFormat="1" applyFont="1" applyBorder="1" applyProtection="1">
      <protection locked="0"/>
    </xf>
    <xf numFmtId="177" fontId="66" fillId="0" borderId="34" xfId="247" applyNumberFormat="1" applyFont="1" applyBorder="1" applyProtection="1">
      <protection locked="0"/>
    </xf>
    <xf numFmtId="5" fontId="66" fillId="0" borderId="34" xfId="247" applyNumberFormat="1" applyFont="1" applyBorder="1" applyProtection="1">
      <protection locked="0"/>
    </xf>
    <xf numFmtId="175" fontId="66" fillId="0" borderId="34" xfId="247" applyNumberFormat="1" applyFont="1" applyBorder="1" applyProtection="1">
      <protection locked="0"/>
    </xf>
    <xf numFmtId="10" fontId="66" fillId="0" borderId="34" xfId="246" applyNumberFormat="1" applyFont="1" applyFill="1" applyBorder="1" applyProtection="1">
      <protection locked="0"/>
    </xf>
    <xf numFmtId="0" fontId="66" fillId="0" borderId="0" xfId="247" applyFont="1" applyAlignment="1" applyProtection="1">
      <alignment horizontal="left"/>
      <protection locked="0"/>
    </xf>
    <xf numFmtId="7" fontId="66" fillId="0" borderId="34" xfId="247" applyNumberFormat="1" applyFont="1" applyBorder="1" applyProtection="1">
      <protection locked="0"/>
    </xf>
    <xf numFmtId="0" fontId="12" fillId="0" borderId="1" xfId="0" applyFont="1" applyBorder="1" applyAlignment="1">
      <alignment horizontal="center" wrapText="1"/>
    </xf>
    <xf numFmtId="0" fontId="14" fillId="0" borderId="2" xfId="0" applyFont="1" applyBorder="1" applyAlignment="1">
      <alignment horizontal="center"/>
    </xf>
    <xf numFmtId="0" fontId="0" fillId="43" borderId="0" xfId="0" applyFill="1"/>
    <xf numFmtId="0" fontId="3" fillId="0" borderId="0" xfId="0" applyFont="1" applyAlignment="1">
      <alignment horizontal="center"/>
    </xf>
    <xf numFmtId="0" fontId="66" fillId="0" borderId="0" xfId="0" applyFont="1"/>
    <xf numFmtId="0" fontId="65" fillId="0" borderId="0" xfId="0" applyFont="1"/>
    <xf numFmtId="0" fontId="66" fillId="0" borderId="0" xfId="0" applyFont="1" applyAlignment="1">
      <alignment horizontal="center"/>
    </xf>
    <xf numFmtId="0" fontId="66" fillId="0" borderId="1" xfId="0" applyFont="1" applyBorder="1"/>
    <xf numFmtId="0" fontId="66" fillId="0" borderId="1" xfId="0" applyFont="1" applyBorder="1" applyAlignment="1">
      <alignment horizontal="center"/>
    </xf>
    <xf numFmtId="3" fontId="66" fillId="0" borderId="0" xfId="0" applyNumberFormat="1" applyFont="1"/>
    <xf numFmtId="164" fontId="66" fillId="0" borderId="0" xfId="0" applyNumberFormat="1" applyFont="1"/>
    <xf numFmtId="10" fontId="66" fillId="0" borderId="0" xfId="0" applyNumberFormat="1" applyFont="1"/>
    <xf numFmtId="164" fontId="66" fillId="0" borderId="41" xfId="0" applyNumberFormat="1" applyFont="1" applyBorder="1"/>
    <xf numFmtId="0" fontId="66" fillId="0" borderId="0" xfId="0" applyFont="1" applyAlignment="1">
      <alignment horizontal="left"/>
    </xf>
    <xf numFmtId="164" fontId="66" fillId="0" borderId="34" xfId="0" applyNumberFormat="1" applyFont="1" applyBorder="1"/>
    <xf numFmtId="4" fontId="66" fillId="0" borderId="0" xfId="0" applyNumberFormat="1" applyFont="1"/>
    <xf numFmtId="0" fontId="66" fillId="0" borderId="0" xfId="0" applyFont="1" applyAlignment="1">
      <alignment wrapText="1"/>
    </xf>
    <xf numFmtId="0" fontId="66" fillId="0" borderId="4" xfId="0" applyFont="1" applyBorder="1"/>
    <xf numFmtId="3" fontId="66" fillId="0" borderId="4" xfId="0" applyNumberFormat="1" applyFont="1" applyBorder="1"/>
    <xf numFmtId="164" fontId="66" fillId="0" borderId="4" xfId="0" applyNumberFormat="1" applyFont="1" applyBorder="1"/>
    <xf numFmtId="0" fontId="66" fillId="0" borderId="0" xfId="0" applyFont="1" applyAlignment="1">
      <alignment horizontal="left" wrapText="1"/>
    </xf>
    <xf numFmtId="3" fontId="76" fillId="0" borderId="34" xfId="0" applyNumberFormat="1" applyFont="1" applyBorder="1"/>
    <xf numFmtId="2" fontId="0" fillId="0" borderId="0" xfId="1" applyNumberFormat="1" applyFont="1" applyFill="1"/>
    <xf numFmtId="167" fontId="12" fillId="0" borderId="0" xfId="1" applyNumberFormat="1" applyFont="1" applyFill="1" applyBorder="1"/>
    <xf numFmtId="171" fontId="12" fillId="0" borderId="0" xfId="244" applyNumberFormat="1" applyFont="1" applyFill="1" applyBorder="1"/>
    <xf numFmtId="171" fontId="0" fillId="0" borderId="0" xfId="244" applyNumberFormat="1" applyFont="1" applyFill="1" applyBorder="1"/>
    <xf numFmtId="0" fontId="66" fillId="0" borderId="0" xfId="5" applyFont="1" applyProtection="1">
      <protection locked="0"/>
    </xf>
    <xf numFmtId="167" fontId="66" fillId="0" borderId="0" xfId="1" applyNumberFormat="1" applyFont="1" applyFill="1" applyBorder="1" applyProtection="1">
      <protection locked="0"/>
    </xf>
    <xf numFmtId="5" fontId="66" fillId="0" borderId="0" xfId="5" applyNumberFormat="1" applyFont="1" applyProtection="1">
      <protection locked="0"/>
    </xf>
    <xf numFmtId="0" fontId="66" fillId="0" borderId="0" xfId="5" applyFont="1"/>
    <xf numFmtId="0" fontId="66" fillId="0" borderId="0" xfId="247" applyFont="1" applyAlignment="1" applyProtection="1">
      <alignment horizontal="left" indent="4"/>
      <protection locked="0"/>
    </xf>
    <xf numFmtId="0" fontId="66" fillId="0" borderId="0" xfId="247" applyFont="1" applyAlignment="1" applyProtection="1">
      <alignment horizontal="left" indent="6"/>
      <protection locked="0"/>
    </xf>
    <xf numFmtId="0" fontId="66" fillId="0" borderId="41" xfId="247" applyFont="1" applyBorder="1" applyAlignment="1" applyProtection="1">
      <alignment horizontal="left" indent="6"/>
      <protection locked="0"/>
    </xf>
    <xf numFmtId="0" fontId="66" fillId="0" borderId="41" xfId="247" applyFont="1" applyBorder="1" applyProtection="1">
      <protection locked="0"/>
    </xf>
    <xf numFmtId="37" fontId="66" fillId="0" borderId="41" xfId="247" applyNumberFormat="1" applyFont="1" applyBorder="1" applyProtection="1">
      <protection locked="0"/>
    </xf>
    <xf numFmtId="177" fontId="66" fillId="0" borderId="41" xfId="247" applyNumberFormat="1" applyFont="1" applyBorder="1" applyProtection="1">
      <protection locked="0"/>
    </xf>
    <xf numFmtId="5" fontId="66" fillId="0" borderId="41" xfId="247" applyNumberFormat="1" applyFont="1" applyBorder="1" applyProtection="1">
      <protection locked="0"/>
    </xf>
    <xf numFmtId="176" fontId="66" fillId="0" borderId="41" xfId="247" applyNumberFormat="1" applyFont="1" applyBorder="1" applyProtection="1">
      <protection locked="0"/>
    </xf>
    <xf numFmtId="10" fontId="66" fillId="0" borderId="41" xfId="246" applyNumberFormat="1" applyFont="1" applyFill="1" applyBorder="1" applyProtection="1">
      <protection locked="0"/>
    </xf>
    <xf numFmtId="0" fontId="66" fillId="0" borderId="41" xfId="247" applyFont="1" applyBorder="1" applyAlignment="1" applyProtection="1">
      <alignment horizontal="left"/>
      <protection locked="0"/>
    </xf>
    <xf numFmtId="175" fontId="66" fillId="0" borderId="41" xfId="247" applyNumberFormat="1" applyFont="1" applyBorder="1" applyProtection="1">
      <protection locked="0"/>
    </xf>
    <xf numFmtId="0" fontId="67" fillId="0" borderId="0" xfId="247" applyFont="1" applyAlignment="1" applyProtection="1">
      <alignment horizontal="left" indent="1"/>
      <protection locked="0"/>
    </xf>
    <xf numFmtId="8" fontId="66" fillId="0" borderId="0" xfId="247" applyNumberFormat="1" applyFont="1" applyAlignment="1" applyProtection="1">
      <alignment horizontal="right"/>
      <protection locked="0"/>
    </xf>
    <xf numFmtId="0" fontId="66" fillId="0" borderId="0" xfId="247" applyFont="1" applyAlignment="1" applyProtection="1">
      <alignment horizontal="left" indent="5"/>
      <protection locked="0"/>
    </xf>
    <xf numFmtId="179" fontId="66" fillId="0" borderId="0" xfId="247" applyNumberFormat="1" applyFont="1" applyAlignment="1" applyProtection="1">
      <alignment horizontal="right"/>
      <protection locked="0"/>
    </xf>
    <xf numFmtId="10" fontId="66" fillId="0" borderId="0" xfId="247" applyNumberFormat="1" applyFont="1" applyProtection="1">
      <protection locked="0"/>
    </xf>
    <xf numFmtId="0" fontId="66" fillId="0" borderId="34" xfId="247" applyFont="1" applyBorder="1" applyAlignment="1" applyProtection="1">
      <alignment horizontal="left" indent="1"/>
      <protection locked="0"/>
    </xf>
    <xf numFmtId="174" fontId="66" fillId="0" borderId="34" xfId="247" applyNumberFormat="1" applyFont="1" applyBorder="1" applyProtection="1">
      <protection locked="0"/>
    </xf>
    <xf numFmtId="10" fontId="66" fillId="0" borderId="34" xfId="247" applyNumberFormat="1" applyFont="1" applyBorder="1" applyProtection="1">
      <protection locked="0"/>
    </xf>
    <xf numFmtId="0" fontId="67" fillId="0" borderId="0" xfId="247" applyFont="1" applyAlignment="1" applyProtection="1">
      <alignment horizontal="left"/>
      <protection locked="0"/>
    </xf>
    <xf numFmtId="0" fontId="66" fillId="0" borderId="42" xfId="247" applyFont="1" applyBorder="1" applyProtection="1">
      <protection locked="0"/>
    </xf>
    <xf numFmtId="37" fontId="76" fillId="0" borderId="41" xfId="247" applyNumberFormat="1" applyFont="1" applyBorder="1" applyProtection="1">
      <protection locked="0"/>
    </xf>
    <xf numFmtId="5" fontId="66" fillId="0" borderId="42" xfId="247" applyNumberFormat="1" applyFont="1" applyBorder="1" applyProtection="1">
      <protection locked="0"/>
    </xf>
    <xf numFmtId="0" fontId="54" fillId="0" borderId="0" xfId="0" applyFont="1" applyAlignment="1">
      <alignment vertical="center"/>
    </xf>
    <xf numFmtId="0" fontId="65" fillId="0" borderId="1" xfId="0" applyFont="1" applyBorder="1"/>
    <xf numFmtId="0" fontId="65" fillId="0" borderId="4" xfId="0" applyFont="1" applyBorder="1"/>
    <xf numFmtId="180" fontId="53" fillId="0" borderId="0" xfId="0" applyNumberFormat="1" applyFont="1" applyAlignment="1">
      <alignment horizontal="center"/>
    </xf>
    <xf numFmtId="9" fontId="0" fillId="0" borderId="0" xfId="2" applyFont="1" applyFill="1" applyBorder="1" applyAlignment="1">
      <alignment horizontal="center"/>
    </xf>
    <xf numFmtId="0" fontId="12" fillId="0" borderId="0" xfId="0" applyFont="1" applyAlignment="1">
      <alignment horizontal="left" indent="1"/>
    </xf>
    <xf numFmtId="182" fontId="0" fillId="0" borderId="0" xfId="0" applyNumberFormat="1"/>
    <xf numFmtId="41" fontId="12" fillId="0" borderId="0" xfId="244" applyNumberFormat="1" applyFont="1" applyFill="1" applyBorder="1"/>
    <xf numFmtId="41" fontId="0" fillId="0" borderId="0" xfId="244" applyNumberFormat="1" applyFont="1" applyFill="1" applyBorder="1"/>
    <xf numFmtId="41" fontId="0" fillId="0" borderId="0" xfId="0" applyNumberFormat="1"/>
    <xf numFmtId="41" fontId="0" fillId="0" borderId="0" xfId="1" applyNumberFormat="1" applyFont="1" applyFill="1" applyBorder="1"/>
    <xf numFmtId="41" fontId="0" fillId="0" borderId="47" xfId="1" applyNumberFormat="1" applyFont="1" applyFill="1" applyBorder="1"/>
    <xf numFmtId="41" fontId="12" fillId="0" borderId="0" xfId="1" applyNumberFormat="1" applyFont="1" applyFill="1" applyBorder="1"/>
    <xf numFmtId="41" fontId="0" fillId="0" borderId="48" xfId="1" applyNumberFormat="1" applyFont="1" applyFill="1" applyBorder="1"/>
    <xf numFmtId="41" fontId="12" fillId="0" borderId="0" xfId="0" applyNumberFormat="1" applyFont="1" applyAlignment="1">
      <alignment horizontal="center"/>
    </xf>
    <xf numFmtId="41" fontId="0" fillId="0" borderId="0" xfId="1" applyNumberFormat="1" applyFont="1" applyFill="1"/>
    <xf numFmtId="41" fontId="14" fillId="0" borderId="2" xfId="0" applyNumberFormat="1" applyFont="1" applyBorder="1"/>
    <xf numFmtId="41" fontId="12" fillId="0" borderId="23" xfId="0" applyNumberFormat="1" applyFont="1" applyBorder="1" applyAlignment="1">
      <alignment horizontal="center"/>
    </xf>
    <xf numFmtId="41" fontId="0" fillId="0" borderId="23" xfId="0" applyNumberFormat="1" applyBorder="1"/>
    <xf numFmtId="41" fontId="12" fillId="0" borderId="1" xfId="0" applyNumberFormat="1" applyFont="1" applyBorder="1" applyAlignment="1">
      <alignment horizontal="center" wrapText="1"/>
    </xf>
    <xf numFmtId="41" fontId="12" fillId="0" borderId="0" xfId="1" applyNumberFormat="1" applyFont="1" applyFill="1"/>
    <xf numFmtId="0" fontId="54" fillId="0" borderId="0" xfId="0" applyFont="1" applyAlignment="1">
      <alignment horizontal="center" vertical="center" wrapText="1"/>
    </xf>
    <xf numFmtId="0" fontId="0" fillId="0" borderId="0" xfId="0" quotePrefix="1"/>
    <xf numFmtId="6" fontId="66" fillId="0" borderId="0" xfId="247" applyNumberFormat="1" applyFont="1" applyAlignment="1" applyProtection="1">
      <alignment horizontal="right"/>
      <protection locked="0"/>
    </xf>
    <xf numFmtId="41" fontId="66" fillId="0" borderId="0" xfId="247" applyNumberFormat="1" applyFont="1" applyProtection="1">
      <protection locked="0"/>
    </xf>
    <xf numFmtId="6" fontId="66" fillId="0" borderId="0" xfId="247" applyNumberFormat="1" applyFont="1" applyProtection="1">
      <protection locked="0"/>
    </xf>
    <xf numFmtId="6" fontId="66" fillId="0" borderId="34" xfId="247" applyNumberFormat="1" applyFont="1" applyBorder="1" applyProtection="1">
      <protection locked="0"/>
    </xf>
    <xf numFmtId="6" fontId="66" fillId="0" borderId="34" xfId="244" applyNumberFormat="1" applyFont="1" applyBorder="1" applyProtection="1">
      <protection locked="0"/>
    </xf>
    <xf numFmtId="44" fontId="0" fillId="0" borderId="0" xfId="0" applyNumberFormat="1"/>
    <xf numFmtId="0" fontId="76" fillId="0" borderId="0" xfId="0" applyFont="1" applyAlignment="1">
      <alignment horizontal="center"/>
    </xf>
    <xf numFmtId="0" fontId="79" fillId="0" borderId="0" xfId="0" applyFont="1"/>
    <xf numFmtId="0" fontId="61" fillId="0" borderId="0" xfId="247" applyFont="1" applyProtection="1">
      <protection locked="0"/>
    </xf>
    <xf numFmtId="0" fontId="61" fillId="0" borderId="1" xfId="247" applyFont="1" applyBorder="1" applyProtection="1">
      <protection locked="0"/>
    </xf>
    <xf numFmtId="0" fontId="61" fillId="0" borderId="34" xfId="247" applyFont="1" applyBorder="1" applyProtection="1">
      <protection locked="0"/>
    </xf>
    <xf numFmtId="0" fontId="61" fillId="0" borderId="0" xfId="247" applyFont="1" applyAlignment="1" applyProtection="1">
      <alignment horizontal="centerContinuous"/>
      <protection locked="0"/>
    </xf>
    <xf numFmtId="0" fontId="61" fillId="0" borderId="0" xfId="247" applyFont="1" applyAlignment="1" applyProtection="1">
      <alignment horizontal="center"/>
      <protection locked="0"/>
    </xf>
    <xf numFmtId="0" fontId="61" fillId="0" borderId="1" xfId="247" applyFont="1" applyBorder="1" applyAlignment="1" applyProtection="1">
      <alignment horizontal="center"/>
      <protection locked="0"/>
    </xf>
    <xf numFmtId="0" fontId="66" fillId="0" borderId="1" xfId="247" applyFont="1" applyBorder="1" applyAlignment="1" applyProtection="1">
      <alignment horizontal="left" indent="2"/>
      <protection locked="0"/>
    </xf>
    <xf numFmtId="37" fontId="66" fillId="0" borderId="1" xfId="247" applyNumberFormat="1" applyFont="1" applyBorder="1" applyProtection="1">
      <protection locked="0"/>
    </xf>
    <xf numFmtId="176" fontId="66" fillId="0" borderId="1" xfId="247" applyNumberFormat="1" applyFont="1" applyBorder="1" applyProtection="1">
      <protection locked="0"/>
    </xf>
    <xf numFmtId="177" fontId="66" fillId="0" borderId="1" xfId="247" applyNumberFormat="1" applyFont="1" applyBorder="1" applyProtection="1">
      <protection locked="0"/>
    </xf>
    <xf numFmtId="5" fontId="66" fillId="0" borderId="1" xfId="247" applyNumberFormat="1" applyFont="1" applyBorder="1" applyProtection="1">
      <protection locked="0"/>
    </xf>
    <xf numFmtId="10" fontId="66" fillId="0" borderId="1" xfId="246" applyNumberFormat="1" applyFont="1" applyBorder="1" applyProtection="1">
      <protection locked="0"/>
    </xf>
    <xf numFmtId="37" fontId="61" fillId="0" borderId="34" xfId="247" applyNumberFormat="1" applyFont="1" applyBorder="1" applyProtection="1">
      <protection locked="0"/>
    </xf>
    <xf numFmtId="174" fontId="61" fillId="0" borderId="34" xfId="247" applyNumberFormat="1" applyFont="1" applyBorder="1" applyProtection="1">
      <protection locked="0"/>
    </xf>
    <xf numFmtId="185" fontId="66" fillId="0" borderId="1" xfId="247" applyNumberFormat="1" applyFont="1" applyBorder="1" applyProtection="1">
      <protection locked="0"/>
    </xf>
    <xf numFmtId="182" fontId="8" fillId="0" borderId="0" xfId="1" applyNumberFormat="1" applyFont="1" applyFill="1" applyAlignment="1">
      <alignment vertical="center"/>
    </xf>
    <xf numFmtId="44" fontId="1" fillId="0" borderId="0" xfId="244" applyFont="1" applyFill="1"/>
    <xf numFmtId="43" fontId="0" fillId="0" borderId="0" xfId="9" applyNumberFormat="1" applyFont="1" applyFill="1"/>
    <xf numFmtId="167" fontId="0" fillId="0" borderId="0" xfId="1" applyNumberFormat="1" applyFont="1"/>
    <xf numFmtId="167" fontId="0" fillId="0" borderId="34" xfId="1" applyNumberFormat="1" applyFont="1" applyBorder="1"/>
    <xf numFmtId="167" fontId="0" fillId="0" borderId="0" xfId="1" applyNumberFormat="1" applyFont="1" applyBorder="1"/>
    <xf numFmtId="0" fontId="12" fillId="0" borderId="0" xfId="0" applyFont="1" applyAlignment="1">
      <alignment wrapText="1"/>
    </xf>
    <xf numFmtId="0" fontId="12" fillId="0" borderId="0" xfId="0" applyFont="1" applyAlignment="1">
      <alignment horizontal="center" wrapText="1"/>
    </xf>
    <xf numFmtId="167" fontId="0" fillId="0" borderId="0" xfId="1" applyNumberFormat="1" applyFont="1" applyAlignment="1">
      <alignment horizontal="right"/>
    </xf>
    <xf numFmtId="171" fontId="0" fillId="0" borderId="0" xfId="244" applyNumberFormat="1" applyFont="1" applyAlignment="1">
      <alignment horizontal="right"/>
    </xf>
    <xf numFmtId="44" fontId="0" fillId="0" borderId="0" xfId="244" applyFont="1" applyAlignment="1">
      <alignment horizontal="right"/>
    </xf>
    <xf numFmtId="0" fontId="85" fillId="0" borderId="0" xfId="0" applyFont="1" applyAlignment="1">
      <alignment horizontal="left"/>
    </xf>
    <xf numFmtId="182" fontId="0" fillId="0" borderId="0" xfId="0" applyNumberFormat="1" applyAlignment="1">
      <alignment horizontal="center" wrapText="1"/>
    </xf>
    <xf numFmtId="0" fontId="0" fillId="0" borderId="0" xfId="0" applyAlignment="1">
      <alignment horizontal="centerContinuous" wrapText="1"/>
    </xf>
    <xf numFmtId="0" fontId="5" fillId="0" borderId="0" xfId="0" applyFont="1" applyAlignment="1">
      <alignment wrapText="1"/>
    </xf>
    <xf numFmtId="0" fontId="12" fillId="0" borderId="0" xfId="0" applyFont="1" applyAlignment="1">
      <alignment horizontal="centerContinuous"/>
    </xf>
    <xf numFmtId="0" fontId="0" fillId="0" borderId="0" xfId="0" applyAlignment="1">
      <alignment horizontal="centerContinuous"/>
    </xf>
    <xf numFmtId="0" fontId="89" fillId="0" borderId="0" xfId="0" applyFont="1" applyAlignment="1">
      <alignment horizontal="center" vertical="center" wrapText="1"/>
    </xf>
    <xf numFmtId="0" fontId="78" fillId="0" borderId="21" xfId="0" applyFont="1" applyBorder="1"/>
    <xf numFmtId="0" fontId="78" fillId="0" borderId="0" xfId="0" applyFont="1"/>
    <xf numFmtId="0" fontId="3" fillId="0" borderId="20" xfId="0" applyFont="1" applyBorder="1"/>
    <xf numFmtId="0" fontId="3" fillId="0" borderId="0" xfId="0" applyFont="1" applyAlignment="1">
      <alignment vertical="center"/>
    </xf>
    <xf numFmtId="0" fontId="3" fillId="0" borderId="0" xfId="0" applyFont="1" applyAlignment="1">
      <alignment vertical="center" wrapText="1"/>
    </xf>
    <xf numFmtId="0" fontId="3" fillId="0" borderId="40" xfId="0" applyFont="1" applyBorder="1"/>
    <xf numFmtId="0" fontId="2" fillId="0" borderId="22" xfId="0" applyFont="1" applyBorder="1" applyAlignment="1">
      <alignment horizontal="center" vertical="center" wrapText="1"/>
    </xf>
    <xf numFmtId="0" fontId="2" fillId="0" borderId="69" xfId="0" applyFont="1" applyBorder="1" applyAlignment="1">
      <alignment horizontal="center" vertical="center" wrapText="1"/>
    </xf>
    <xf numFmtId="1" fontId="2" fillId="0" borderId="69" xfId="0" applyNumberFormat="1" applyFont="1" applyBorder="1" applyAlignment="1">
      <alignment horizontal="center" vertical="center" wrapText="1"/>
    </xf>
    <xf numFmtId="1" fontId="2" fillId="0" borderId="70" xfId="0" applyNumberFormat="1" applyFont="1" applyBorder="1" applyAlignment="1">
      <alignment horizontal="center" vertical="center" wrapText="1"/>
    </xf>
    <xf numFmtId="1" fontId="2" fillId="0" borderId="71" xfId="0" applyNumberFormat="1" applyFont="1" applyBorder="1" applyAlignment="1">
      <alignment horizontal="center" vertical="center" wrapText="1"/>
    </xf>
    <xf numFmtId="17" fontId="4" fillId="0" borderId="21" xfId="0" applyNumberFormat="1" applyFont="1" applyBorder="1" applyAlignment="1">
      <alignment horizontal="left" vertical="center"/>
    </xf>
    <xf numFmtId="1" fontId="91" fillId="0" borderId="54" xfId="0" applyNumberFormat="1" applyFont="1" applyBorder="1" applyAlignment="1">
      <alignment horizontal="center"/>
    </xf>
    <xf numFmtId="1" fontId="91" fillId="0" borderId="2" xfId="0" applyNumberFormat="1" applyFont="1" applyBorder="1" applyAlignment="1">
      <alignment horizontal="center"/>
    </xf>
    <xf numFmtId="187" fontId="91" fillId="43" borderId="2" xfId="244" applyNumberFormat="1" applyFont="1" applyFill="1" applyBorder="1" applyAlignment="1">
      <alignment horizontal="center" vertical="center"/>
    </xf>
    <xf numFmtId="174" fontId="91" fillId="43" borderId="14" xfId="244" applyNumberFormat="1" applyFont="1" applyFill="1" applyBorder="1"/>
    <xf numFmtId="174" fontId="91" fillId="43" borderId="72" xfId="244" applyNumberFormat="1" applyFont="1" applyFill="1" applyBorder="1"/>
    <xf numFmtId="1" fontId="91" fillId="43" borderId="73" xfId="0" applyNumberFormat="1" applyFont="1" applyFill="1" applyBorder="1" applyAlignment="1">
      <alignment horizontal="center"/>
    </xf>
    <xf numFmtId="174" fontId="91" fillId="43" borderId="73" xfId="0" applyNumberFormat="1" applyFont="1" applyFill="1" applyBorder="1" applyAlignment="1">
      <alignment horizontal="right"/>
    </xf>
    <xf numFmtId="187" fontId="3" fillId="0" borderId="0" xfId="0" applyNumberFormat="1" applyFont="1" applyAlignment="1">
      <alignment horizontal="center" vertical="center"/>
    </xf>
    <xf numFmtId="174" fontId="3" fillId="0" borderId="0" xfId="0" applyNumberFormat="1" applyFont="1" applyAlignment="1">
      <alignment vertical="center"/>
    </xf>
    <xf numFmtId="17" fontId="4" fillId="0" borderId="74" xfId="0" applyNumberFormat="1" applyFont="1" applyBorder="1" applyAlignment="1">
      <alignment horizontal="left" vertical="center"/>
    </xf>
    <xf numFmtId="17" fontId="4" fillId="0" borderId="39" xfId="0" applyNumberFormat="1" applyFont="1" applyBorder="1" applyAlignment="1">
      <alignment horizontal="left" vertical="center"/>
    </xf>
    <xf numFmtId="0" fontId="4" fillId="0" borderId="40" xfId="0" applyFont="1" applyBorder="1" applyAlignment="1">
      <alignment horizontal="right" vertical="center"/>
    </xf>
    <xf numFmtId="1" fontId="92" fillId="0" borderId="31" xfId="0" applyNumberFormat="1" applyFont="1" applyBorder="1" applyAlignment="1">
      <alignment horizontal="center"/>
    </xf>
    <xf numFmtId="1" fontId="92" fillId="0" borderId="68" xfId="0" applyNumberFormat="1" applyFont="1" applyBorder="1" applyAlignment="1">
      <alignment horizontal="center"/>
    </xf>
    <xf numFmtId="187" fontId="92" fillId="43" borderId="31" xfId="244" applyNumberFormat="1" applyFont="1" applyFill="1" applyBorder="1" applyAlignment="1">
      <alignment horizontal="center" vertical="center"/>
    </xf>
    <xf numFmtId="187" fontId="92" fillId="43" borderId="68" xfId="244" applyNumberFormat="1" applyFont="1" applyFill="1" applyBorder="1" applyAlignment="1">
      <alignment horizontal="center" vertical="center"/>
    </xf>
    <xf numFmtId="174" fontId="2" fillId="0" borderId="31" xfId="0" applyNumberFormat="1" applyFont="1" applyBorder="1"/>
    <xf numFmtId="174" fontId="92" fillId="43" borderId="31" xfId="0" applyNumberFormat="1" applyFont="1" applyFill="1" applyBorder="1"/>
    <xf numFmtId="174" fontId="92" fillId="43" borderId="0" xfId="244" applyNumberFormat="1" applyFont="1" applyFill="1"/>
    <xf numFmtId="174" fontId="92" fillId="0" borderId="31" xfId="0" applyNumberFormat="1" applyFont="1" applyBorder="1"/>
    <xf numFmtId="187" fontId="2" fillId="0" borderId="0" xfId="0" applyNumberFormat="1" applyFont="1" applyAlignment="1">
      <alignment horizontal="center" vertical="center"/>
    </xf>
    <xf numFmtId="0" fontId="4" fillId="0" borderId="0" xfId="0" applyFont="1" applyAlignment="1">
      <alignment horizontal="right" vertical="center"/>
    </xf>
    <xf numFmtId="189" fontId="92" fillId="0" borderId="0" xfId="0" applyNumberFormat="1" applyFont="1"/>
    <xf numFmtId="1" fontId="2" fillId="0" borderId="31" xfId="0" applyNumberFormat="1" applyFont="1" applyBorder="1" applyAlignment="1">
      <alignment horizontal="center" vertical="center" wrapText="1"/>
    </xf>
    <xf numFmtId="17" fontId="4" fillId="0" borderId="37" xfId="0" applyNumberFormat="1" applyFont="1" applyBorder="1" applyAlignment="1">
      <alignment horizontal="left" vertical="center"/>
    </xf>
    <xf numFmtId="174" fontId="3" fillId="0" borderId="0" xfId="0" applyNumberFormat="1" applyFont="1"/>
    <xf numFmtId="0" fontId="4" fillId="0" borderId="32" xfId="0" applyFont="1" applyBorder="1" applyAlignment="1">
      <alignment horizontal="right" vertical="center"/>
    </xf>
    <xf numFmtId="174" fontId="2" fillId="0" borderId="0" xfId="0" applyNumberFormat="1" applyFont="1"/>
    <xf numFmtId="0" fontId="3" fillId="0" borderId="35" xfId="0" applyFont="1" applyBorder="1"/>
    <xf numFmtId="17" fontId="4" fillId="0" borderId="33" xfId="0" applyNumberFormat="1" applyFont="1" applyBorder="1" applyAlignment="1">
      <alignment horizontal="left" vertical="center"/>
    </xf>
    <xf numFmtId="0" fontId="3" fillId="0" borderId="75" xfId="0" applyFont="1" applyBorder="1"/>
    <xf numFmtId="1" fontId="91" fillId="0" borderId="15" xfId="0" applyNumberFormat="1" applyFont="1" applyBorder="1" applyAlignment="1">
      <alignment horizontal="center"/>
    </xf>
    <xf numFmtId="1" fontId="2" fillId="0" borderId="76" xfId="0" applyNumberFormat="1" applyFont="1" applyBorder="1" applyAlignment="1">
      <alignment horizontal="center" vertical="center" wrapText="1"/>
    </xf>
    <xf numFmtId="0" fontId="93" fillId="0" borderId="69" xfId="0" applyFont="1" applyBorder="1" applyAlignment="1">
      <alignment horizontal="center" vertical="center" wrapText="1"/>
    </xf>
    <xf numFmtId="0" fontId="2" fillId="0" borderId="70" xfId="0" applyFont="1" applyBorder="1" applyAlignment="1">
      <alignment horizontal="center" vertical="center" wrapText="1"/>
    </xf>
    <xf numFmtId="189" fontId="91" fillId="43" borderId="54" xfId="0" applyNumberFormat="1" applyFont="1" applyFill="1" applyBorder="1" applyAlignment="1">
      <alignment horizontal="center"/>
    </xf>
    <xf numFmtId="1" fontId="91" fillId="43" borderId="77" xfId="0" applyNumberFormat="1" applyFont="1" applyFill="1" applyBorder="1" applyAlignment="1">
      <alignment horizontal="center" vertical="center"/>
    </xf>
    <xf numFmtId="174" fontId="91" fillId="43" borderId="2" xfId="0" applyNumberFormat="1" applyFont="1" applyFill="1" applyBorder="1"/>
    <xf numFmtId="174" fontId="91" fillId="43" borderId="55" xfId="0" applyNumberFormat="1" applyFont="1" applyFill="1" applyBorder="1"/>
    <xf numFmtId="43" fontId="3" fillId="0" borderId="0" xfId="1" applyFont="1"/>
    <xf numFmtId="174" fontId="91" fillId="43" borderId="60" xfId="0" applyNumberFormat="1" applyFont="1" applyFill="1" applyBorder="1"/>
    <xf numFmtId="189" fontId="92" fillId="0" borderId="62" xfId="0" applyNumberFormat="1" applyFont="1" applyBorder="1" applyAlignment="1">
      <alignment horizontal="center"/>
    </xf>
    <xf numFmtId="174" fontId="92" fillId="43" borderId="31" xfId="244" applyNumberFormat="1" applyFont="1" applyFill="1" applyBorder="1"/>
    <xf numFmtId="174" fontId="2" fillId="0" borderId="62" xfId="0" applyNumberFormat="1" applyFont="1" applyBorder="1"/>
    <xf numFmtId="174" fontId="92" fillId="43" borderId="75" xfId="0" applyNumberFormat="1" applyFont="1" applyFill="1" applyBorder="1"/>
    <xf numFmtId="0" fontId="3" fillId="0" borderId="23" xfId="0" applyFont="1" applyBorder="1"/>
    <xf numFmtId="189" fontId="3" fillId="0" borderId="0" xfId="0" applyNumberFormat="1" applyFont="1"/>
    <xf numFmtId="174" fontId="92" fillId="0" borderId="75" xfId="0" applyNumberFormat="1" applyFont="1" applyBorder="1"/>
    <xf numFmtId="189" fontId="92" fillId="0" borderId="68" xfId="0" applyNumberFormat="1" applyFont="1" applyBorder="1" applyAlignment="1">
      <alignment horizontal="center"/>
    </xf>
    <xf numFmtId="0" fontId="4" fillId="0" borderId="20" xfId="0" applyFont="1" applyBorder="1" applyAlignment="1">
      <alignment horizontal="center" vertical="center"/>
    </xf>
    <xf numFmtId="1" fontId="2" fillId="0" borderId="50" xfId="0" applyNumberFormat="1" applyFont="1" applyBorder="1" applyAlignment="1">
      <alignment horizontal="center" vertical="center" wrapText="1"/>
    </xf>
    <xf numFmtId="1" fontId="2" fillId="0" borderId="40" xfId="0" applyNumberFormat="1" applyFont="1" applyBorder="1" applyAlignment="1">
      <alignment horizontal="center" vertical="center" wrapText="1"/>
    </xf>
    <xf numFmtId="189" fontId="92" fillId="0" borderId="0" xfId="0" applyNumberFormat="1" applyFont="1" applyAlignment="1">
      <alignment horizontal="center"/>
    </xf>
    <xf numFmtId="1" fontId="2" fillId="0" borderId="66" xfId="0" applyNumberFormat="1" applyFont="1" applyBorder="1" applyAlignment="1">
      <alignment horizontal="center" vertical="center" wrapText="1"/>
    </xf>
    <xf numFmtId="1" fontId="2" fillId="0" borderId="64" xfId="0" applyNumberFormat="1" applyFont="1" applyBorder="1" applyAlignment="1">
      <alignment horizontal="center" vertical="center" wrapText="1"/>
    </xf>
    <xf numFmtId="1" fontId="2" fillId="0" borderId="32" xfId="0" applyNumberFormat="1" applyFont="1" applyBorder="1" applyAlignment="1">
      <alignment horizontal="center" vertical="center" wrapText="1"/>
    </xf>
    <xf numFmtId="187" fontId="91" fillId="0" borderId="2" xfId="244" applyNumberFormat="1" applyFont="1" applyBorder="1" applyAlignment="1">
      <alignment horizontal="center" vertical="center"/>
    </xf>
    <xf numFmtId="187" fontId="91" fillId="43" borderId="2" xfId="0" applyNumberFormat="1" applyFont="1" applyFill="1" applyBorder="1" applyAlignment="1">
      <alignment horizontal="center" vertical="center"/>
    </xf>
    <xf numFmtId="1" fontId="91" fillId="43" borderId="77" xfId="0" applyNumberFormat="1" applyFont="1" applyFill="1" applyBorder="1" applyAlignment="1">
      <alignment horizontal="center"/>
    </xf>
    <xf numFmtId="1" fontId="91" fillId="43" borderId="78" xfId="0" applyNumberFormat="1" applyFont="1" applyFill="1" applyBorder="1" applyAlignment="1">
      <alignment horizontal="center"/>
    </xf>
    <xf numFmtId="174" fontId="91" fillId="43" borderId="19" xfId="0" applyNumberFormat="1" applyFont="1" applyFill="1" applyBorder="1" applyAlignment="1">
      <alignment horizontal="right"/>
    </xf>
    <xf numFmtId="174" fontId="91" fillId="43" borderId="57" xfId="0" applyNumberFormat="1" applyFont="1" applyFill="1" applyBorder="1"/>
    <xf numFmtId="174" fontId="91" fillId="43" borderId="58" xfId="0" applyNumberFormat="1" applyFont="1" applyFill="1" applyBorder="1"/>
    <xf numFmtId="189" fontId="92" fillId="0" borderId="31" xfId="0" applyNumberFormat="1" applyFont="1" applyBorder="1" applyAlignment="1">
      <alignment horizontal="center"/>
    </xf>
    <xf numFmtId="187" fontId="92" fillId="0" borderId="31" xfId="0" applyNumberFormat="1" applyFont="1" applyBorder="1" applyAlignment="1">
      <alignment horizontal="center" vertical="center"/>
    </xf>
    <xf numFmtId="1" fontId="92" fillId="43" borderId="62" xfId="0" applyNumberFormat="1" applyFont="1" applyFill="1" applyBorder="1" applyAlignment="1">
      <alignment horizontal="center"/>
    </xf>
    <xf numFmtId="174" fontId="92" fillId="43" borderId="66" xfId="0" applyNumberFormat="1" applyFont="1" applyFill="1" applyBorder="1" applyAlignment="1">
      <alignment horizontal="right"/>
    </xf>
    <xf numFmtId="174" fontId="92" fillId="43" borderId="62" xfId="0" applyNumberFormat="1" applyFont="1" applyFill="1" applyBorder="1" applyAlignment="1">
      <alignment horizontal="right"/>
    </xf>
    <xf numFmtId="174" fontId="92" fillId="43" borderId="0" xfId="0" applyNumberFormat="1" applyFont="1" applyFill="1"/>
    <xf numFmtId="174" fontId="92" fillId="0" borderId="0" xfId="0" applyNumberFormat="1" applyFont="1"/>
    <xf numFmtId="0" fontId="4" fillId="0" borderId="22" xfId="0" applyFont="1" applyBorder="1"/>
    <xf numFmtId="0" fontId="91" fillId="0" borderId="54" xfId="0" applyFont="1" applyBorder="1" applyAlignment="1">
      <alignment horizontal="center"/>
    </xf>
    <xf numFmtId="0" fontId="91" fillId="0" borderId="2" xfId="0" applyFont="1" applyBorder="1" applyAlignment="1">
      <alignment horizontal="center"/>
    </xf>
    <xf numFmtId="174" fontId="91" fillId="0" borderId="2" xfId="244" applyNumberFormat="1" applyFont="1" applyBorder="1" applyAlignment="1">
      <alignment horizontal="right"/>
    </xf>
    <xf numFmtId="174" fontId="91" fillId="43" borderId="2" xfId="244" applyNumberFormat="1" applyFont="1" applyFill="1" applyBorder="1"/>
    <xf numFmtId="0" fontId="3" fillId="0" borderId="21" xfId="0" applyFont="1" applyBorder="1"/>
    <xf numFmtId="0" fontId="91" fillId="43" borderId="78" xfId="0" applyFont="1" applyFill="1" applyBorder="1" applyAlignment="1">
      <alignment horizontal="center"/>
    </xf>
    <xf numFmtId="0" fontId="92" fillId="0" borderId="62" xfId="0" applyFont="1" applyBorder="1" applyAlignment="1">
      <alignment horizontal="center"/>
    </xf>
    <xf numFmtId="0" fontId="92" fillId="0" borderId="31" xfId="0" applyFont="1" applyBorder="1" applyAlignment="1">
      <alignment horizontal="center"/>
    </xf>
    <xf numFmtId="174" fontId="92" fillId="43" borderId="68" xfId="244" applyNumberFormat="1" applyFont="1" applyFill="1" applyBorder="1"/>
    <xf numFmtId="189" fontId="92" fillId="0" borderId="75" xfId="0" applyNumberFormat="1" applyFont="1" applyBorder="1"/>
    <xf numFmtId="0" fontId="92" fillId="43" borderId="62" xfId="0" applyFont="1" applyFill="1" applyBorder="1" applyAlignment="1">
      <alignment horizontal="center"/>
    </xf>
    <xf numFmtId="0" fontId="90" fillId="48" borderId="79" xfId="0" applyFont="1" applyFill="1" applyBorder="1" applyAlignment="1">
      <alignment horizontal="center" vertical="center"/>
    </xf>
    <xf numFmtId="0" fontId="90" fillId="0" borderId="0" xfId="0" applyFont="1" applyAlignment="1">
      <alignment vertical="center"/>
    </xf>
    <xf numFmtId="0" fontId="4" fillId="0" borderId="31" xfId="0" applyFont="1" applyBorder="1" applyAlignment="1">
      <alignment horizontal="center" vertical="center"/>
    </xf>
    <xf numFmtId="0" fontId="2" fillId="0" borderId="79"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0" xfId="0" applyFont="1" applyAlignment="1">
      <alignment horizontal="center" vertical="center" wrapText="1"/>
    </xf>
    <xf numFmtId="1" fontId="2" fillId="0" borderId="0" xfId="0" applyNumberFormat="1" applyFont="1" applyAlignment="1">
      <alignment horizontal="center" vertical="center" wrapText="1"/>
    </xf>
    <xf numFmtId="190" fontId="91" fillId="43" borderId="73" xfId="0" applyNumberFormat="1" applyFont="1" applyFill="1" applyBorder="1" applyAlignment="1">
      <alignment horizontal="center"/>
    </xf>
    <xf numFmtId="17" fontId="4" fillId="0" borderId="36" xfId="0" applyNumberFormat="1" applyFont="1" applyBorder="1" applyAlignment="1">
      <alignment horizontal="left" vertical="center"/>
    </xf>
    <xf numFmtId="187" fontId="91" fillId="0" borderId="80" xfId="0" applyNumberFormat="1" applyFont="1" applyBorder="1" applyAlignment="1">
      <alignment horizontal="center" vertical="center"/>
    </xf>
    <xf numFmtId="1" fontId="91" fillId="0" borderId="29" xfId="0" applyNumberFormat="1" applyFont="1" applyBorder="1" applyAlignment="1">
      <alignment horizontal="center"/>
    </xf>
    <xf numFmtId="174" fontId="91" fillId="43" borderId="77" xfId="0" applyNumberFormat="1" applyFont="1" applyFill="1" applyBorder="1"/>
    <xf numFmtId="174" fontId="91" fillId="43" borderId="81" xfId="0" applyNumberFormat="1" applyFont="1" applyFill="1" applyBorder="1"/>
    <xf numFmtId="189" fontId="91" fillId="0" borderId="75" xfId="0" applyNumberFormat="1" applyFont="1" applyBorder="1"/>
    <xf numFmtId="1" fontId="91" fillId="0" borderId="82" xfId="0" applyNumberFormat="1" applyFont="1" applyBorder="1" applyAlignment="1">
      <alignment horizontal="center"/>
    </xf>
    <xf numFmtId="17" fontId="4" fillId="0" borderId="20" xfId="0" applyNumberFormat="1" applyFont="1" applyBorder="1" applyAlignment="1">
      <alignment horizontal="left" vertical="center"/>
    </xf>
    <xf numFmtId="174" fontId="91" fillId="0" borderId="0" xfId="0" applyNumberFormat="1" applyFont="1"/>
    <xf numFmtId="1" fontId="91" fillId="0" borderId="0" xfId="0" applyNumberFormat="1" applyFont="1" applyAlignment="1">
      <alignment horizontal="center"/>
    </xf>
    <xf numFmtId="174" fontId="91" fillId="0" borderId="0" xfId="0" applyNumberFormat="1" applyFont="1" applyAlignment="1">
      <alignment horizontal="right"/>
    </xf>
    <xf numFmtId="1" fontId="3" fillId="0" borderId="0" xfId="0" applyNumberFormat="1" applyFont="1"/>
    <xf numFmtId="17" fontId="4" fillId="0" borderId="18" xfId="0" applyNumberFormat="1" applyFont="1" applyBorder="1" applyAlignment="1">
      <alignment horizontal="left" vertical="center"/>
    </xf>
    <xf numFmtId="17" fontId="4" fillId="0" borderId="19" xfId="0" applyNumberFormat="1" applyFont="1" applyBorder="1" applyAlignment="1">
      <alignment horizontal="left" vertical="center"/>
    </xf>
    <xf numFmtId="17" fontId="4" fillId="0" borderId="0" xfId="0" applyNumberFormat="1" applyFont="1" applyAlignment="1">
      <alignment horizontal="left" vertical="center"/>
    </xf>
    <xf numFmtId="190" fontId="92" fillId="0" borderId="31" xfId="0" applyNumberFormat="1" applyFont="1" applyBorder="1" applyAlignment="1">
      <alignment horizontal="center"/>
    </xf>
    <xf numFmtId="0" fontId="4" fillId="0" borderId="32" xfId="0" applyFont="1" applyBorder="1" applyAlignment="1">
      <alignment horizontal="right"/>
    </xf>
    <xf numFmtId="187" fontId="92" fillId="0" borderId="68" xfId="0" applyNumberFormat="1" applyFont="1" applyBorder="1" applyAlignment="1">
      <alignment horizontal="center" vertical="center"/>
    </xf>
    <xf numFmtId="1" fontId="92" fillId="0" borderId="65" xfId="0" applyNumberFormat="1" applyFont="1" applyBorder="1" applyAlignment="1">
      <alignment horizontal="center"/>
    </xf>
    <xf numFmtId="1" fontId="92" fillId="43" borderId="64" xfId="0" applyNumberFormat="1" applyFont="1" applyFill="1" applyBorder="1" applyAlignment="1">
      <alignment horizontal="center"/>
    </xf>
    <xf numFmtId="0" fontId="92" fillId="43" borderId="64" xfId="0" applyFont="1" applyFill="1" applyBorder="1"/>
    <xf numFmtId="0" fontId="92" fillId="43" borderId="67" xfId="0" applyFont="1" applyFill="1" applyBorder="1"/>
    <xf numFmtId="1" fontId="92" fillId="0" borderId="32" xfId="0" applyNumberFormat="1" applyFont="1" applyBorder="1" applyAlignment="1">
      <alignment horizontal="center"/>
    </xf>
    <xf numFmtId="0" fontId="92" fillId="43" borderId="31" xfId="0" applyFont="1" applyFill="1" applyBorder="1" applyAlignment="1">
      <alignment horizontal="right"/>
    </xf>
    <xf numFmtId="1" fontId="92" fillId="0" borderId="0" xfId="0" applyNumberFormat="1" applyFont="1" applyAlignment="1">
      <alignment horizontal="center"/>
    </xf>
    <xf numFmtId="0" fontId="92" fillId="0" borderId="0" xfId="0" applyFont="1"/>
    <xf numFmtId="174" fontId="92" fillId="0" borderId="0" xfId="0" applyNumberFormat="1" applyFont="1" applyAlignment="1">
      <alignment horizontal="right"/>
    </xf>
    <xf numFmtId="0" fontId="2" fillId="0" borderId="0" xfId="0" applyFont="1" applyAlignment="1">
      <alignment horizontal="center" vertical="center"/>
    </xf>
    <xf numFmtId="0" fontId="89" fillId="0" borderId="0" xfId="0" applyFont="1" applyAlignment="1">
      <alignment vertical="center" wrapText="1"/>
    </xf>
    <xf numFmtId="0" fontId="4" fillId="0" borderId="0" xfId="0" applyFont="1" applyAlignment="1">
      <alignment horizontal="right"/>
    </xf>
    <xf numFmtId="0" fontId="4" fillId="0" borderId="68" xfId="0" applyFont="1" applyBorder="1" applyAlignment="1">
      <alignment horizontal="center" vertical="center" wrapText="1"/>
    </xf>
    <xf numFmtId="0" fontId="4" fillId="0" borderId="64" xfId="0" applyFont="1" applyBorder="1" applyAlignment="1">
      <alignment horizontal="center" vertical="center" wrapText="1"/>
    </xf>
    <xf numFmtId="0" fontId="2" fillId="0" borderId="68" xfId="0" applyFont="1" applyBorder="1" applyAlignment="1">
      <alignment horizontal="center" vertical="center"/>
    </xf>
    <xf numFmtId="0" fontId="2" fillId="0" borderId="67" xfId="0" applyFont="1" applyBorder="1" applyAlignment="1">
      <alignment horizontal="center" vertical="center"/>
    </xf>
    <xf numFmtId="0" fontId="4" fillId="0" borderId="79" xfId="0" applyFont="1" applyBorder="1" applyAlignment="1">
      <alignment horizontal="center" vertical="center" wrapText="1"/>
    </xf>
    <xf numFmtId="0" fontId="2" fillId="0" borderId="64" xfId="0" applyFont="1" applyBorder="1" applyAlignment="1">
      <alignment horizontal="center" vertical="center" wrapText="1"/>
    </xf>
    <xf numFmtId="0" fontId="2" fillId="0" borderId="32" xfId="0" applyFont="1" applyBorder="1" applyAlignment="1">
      <alignment horizontal="center" vertical="center" wrapText="1"/>
    </xf>
    <xf numFmtId="0" fontId="4" fillId="0" borderId="31" xfId="0" applyFont="1" applyBorder="1" applyAlignment="1">
      <alignment horizontal="center" vertical="center" wrapText="1"/>
    </xf>
    <xf numFmtId="0" fontId="2" fillId="0" borderId="68" xfId="0" applyFont="1" applyBorder="1" applyAlignment="1">
      <alignment horizontal="center" vertical="center" wrapText="1"/>
    </xf>
    <xf numFmtId="0" fontId="2" fillId="0" borderId="67" xfId="0" applyFont="1" applyBorder="1" applyAlignment="1">
      <alignment horizontal="center" vertical="center" wrapText="1"/>
    </xf>
    <xf numFmtId="17" fontId="4" fillId="0" borderId="79" xfId="0" applyNumberFormat="1" applyFont="1" applyBorder="1" applyAlignment="1">
      <alignment horizontal="left" vertical="center"/>
    </xf>
    <xf numFmtId="187" fontId="3" fillId="0" borderId="84" xfId="244" applyNumberFormat="1" applyFont="1" applyBorder="1" applyAlignment="1">
      <alignment horizontal="center" vertical="center"/>
    </xf>
    <xf numFmtId="167" fontId="91" fillId="0" borderId="14" xfId="1" applyNumberFormat="1" applyFont="1" applyBorder="1" applyAlignment="1">
      <alignment horizontal="center" vertical="center"/>
    </xf>
    <xf numFmtId="1" fontId="91" fillId="43" borderId="85" xfId="0" applyNumberFormat="1" applyFont="1" applyFill="1" applyBorder="1" applyAlignment="1">
      <alignment horizontal="center"/>
    </xf>
    <xf numFmtId="174" fontId="3" fillId="0" borderId="37" xfId="0" applyNumberFormat="1" applyFont="1" applyBorder="1"/>
    <xf numFmtId="167" fontId="3" fillId="0" borderId="20" xfId="0" applyNumberFormat="1" applyFont="1" applyBorder="1" applyAlignment="1">
      <alignment horizontal="center" vertical="center"/>
    </xf>
    <xf numFmtId="17" fontId="4" fillId="0" borderId="53" xfId="0" applyNumberFormat="1" applyFont="1" applyBorder="1" applyAlignment="1">
      <alignment horizontal="left" vertical="center"/>
    </xf>
    <xf numFmtId="187" fontId="3" fillId="0" borderId="59" xfId="0" applyNumberFormat="1" applyFont="1" applyBorder="1" applyAlignment="1">
      <alignment horizontal="center" vertical="center"/>
    </xf>
    <xf numFmtId="174" fontId="3" fillId="0" borderId="60" xfId="0" applyNumberFormat="1" applyFont="1" applyBorder="1"/>
    <xf numFmtId="187" fontId="3" fillId="0" borderId="75" xfId="0" applyNumberFormat="1" applyFont="1" applyBorder="1" applyAlignment="1">
      <alignment horizontal="center" vertical="center"/>
    </xf>
    <xf numFmtId="17" fontId="4" fillId="0" borderId="56" xfId="0" applyNumberFormat="1" applyFont="1" applyBorder="1" applyAlignment="1">
      <alignment horizontal="left" vertical="center"/>
    </xf>
    <xf numFmtId="174" fontId="3" fillId="0" borderId="19" xfId="0" applyNumberFormat="1" applyFont="1" applyBorder="1"/>
    <xf numFmtId="174" fontId="3" fillId="0" borderId="58" xfId="0" applyNumberFormat="1" applyFont="1" applyBorder="1"/>
    <xf numFmtId="174" fontId="3" fillId="0" borderId="55" xfId="0" applyNumberFormat="1" applyFont="1" applyBorder="1"/>
    <xf numFmtId="187" fontId="2" fillId="0" borderId="66" xfId="0" applyNumberFormat="1" applyFont="1" applyBorder="1" applyAlignment="1">
      <alignment horizontal="center" vertical="center"/>
    </xf>
    <xf numFmtId="187" fontId="2" fillId="0" borderId="67" xfId="0" applyNumberFormat="1" applyFont="1" applyBorder="1" applyAlignment="1">
      <alignment horizontal="center" vertical="center"/>
    </xf>
    <xf numFmtId="167" fontId="2" fillId="0" borderId="62" xfId="1" applyNumberFormat="1" applyFont="1" applyBorder="1" applyAlignment="1">
      <alignment horizontal="center" vertical="center"/>
    </xf>
    <xf numFmtId="1" fontId="92" fillId="0" borderId="63" xfId="0" applyNumberFormat="1" applyFont="1" applyBorder="1" applyAlignment="1">
      <alignment horizontal="center"/>
    </xf>
    <xf numFmtId="174" fontId="2" fillId="0" borderId="70" xfId="0" applyNumberFormat="1" applyFont="1" applyBorder="1"/>
    <xf numFmtId="167" fontId="2" fillId="0" borderId="20" xfId="0" applyNumberFormat="1" applyFont="1" applyBorder="1" applyAlignment="1">
      <alignment horizontal="center" vertical="center"/>
    </xf>
    <xf numFmtId="187" fontId="2" fillId="0" borderId="62" xfId="0" applyNumberFormat="1" applyFont="1" applyBorder="1" applyAlignment="1">
      <alignment horizontal="center" vertical="center"/>
    </xf>
    <xf numFmtId="1" fontId="2" fillId="0" borderId="64" xfId="0" applyNumberFormat="1" applyFont="1" applyBorder="1" applyAlignment="1">
      <alignment horizontal="center"/>
    </xf>
    <xf numFmtId="0" fontId="2" fillId="0" borderId="67" xfId="0" applyFont="1" applyBorder="1"/>
    <xf numFmtId="187" fontId="2" fillId="0" borderId="75" xfId="0" applyNumberFormat="1" applyFont="1" applyBorder="1" applyAlignment="1">
      <alignment horizontal="center" vertical="center"/>
    </xf>
    <xf numFmtId="43" fontId="2" fillId="0" borderId="0" xfId="1" applyFont="1"/>
    <xf numFmtId="0" fontId="4" fillId="45" borderId="31" xfId="0" applyFont="1" applyFill="1" applyBorder="1" applyAlignment="1">
      <alignment horizontal="center" vertical="center"/>
    </xf>
    <xf numFmtId="0" fontId="2" fillId="0" borderId="31" xfId="0" applyFont="1" applyBorder="1" applyAlignment="1">
      <alignment horizontal="center" vertical="center" wrapText="1"/>
    </xf>
    <xf numFmtId="171" fontId="0" fillId="0" borderId="2" xfId="0" applyNumberFormat="1" applyBorder="1" applyAlignment="1">
      <alignment horizontal="center" vertical="center"/>
    </xf>
    <xf numFmtId="187" fontId="3" fillId="0" borderId="27" xfId="244" applyNumberFormat="1" applyFont="1" applyBorder="1" applyAlignment="1">
      <alignment horizontal="center" vertical="center"/>
    </xf>
    <xf numFmtId="167" fontId="91" fillId="0" borderId="24" xfId="1" applyNumberFormat="1" applyFont="1" applyBorder="1" applyAlignment="1">
      <alignment horizontal="center" vertical="center"/>
    </xf>
    <xf numFmtId="1" fontId="91" fillId="43" borderId="52" xfId="0" applyNumberFormat="1" applyFont="1" applyFill="1" applyBorder="1" applyAlignment="1">
      <alignment horizontal="center"/>
    </xf>
    <xf numFmtId="0" fontId="4" fillId="0" borderId="21" xfId="0" applyFont="1" applyBorder="1" applyAlignment="1">
      <alignment horizontal="right"/>
    </xf>
    <xf numFmtId="190" fontId="91" fillId="0" borderId="29" xfId="0" applyNumberFormat="1" applyFont="1" applyBorder="1" applyAlignment="1">
      <alignment horizontal="center"/>
    </xf>
    <xf numFmtId="190" fontId="3" fillId="0" borderId="56" xfId="0" applyNumberFormat="1" applyFont="1" applyBorder="1" applyAlignment="1">
      <alignment horizontal="center"/>
    </xf>
    <xf numFmtId="187" fontId="3" fillId="0" borderId="2" xfId="244" applyNumberFormat="1" applyFont="1" applyBorder="1" applyAlignment="1">
      <alignment horizontal="center" vertical="center"/>
    </xf>
    <xf numFmtId="1" fontId="91" fillId="43" borderId="2" xfId="0" applyNumberFormat="1" applyFont="1" applyFill="1" applyBorder="1" applyAlignment="1">
      <alignment horizontal="center"/>
    </xf>
    <xf numFmtId="17" fontId="4" fillId="0" borderId="4" xfId="0" applyNumberFormat="1" applyFont="1" applyBorder="1" applyAlignment="1">
      <alignment horizontal="left" vertical="center"/>
    </xf>
    <xf numFmtId="187" fontId="3" fillId="0" borderId="57" xfId="244" applyNumberFormat="1" applyFont="1" applyBorder="1" applyAlignment="1">
      <alignment horizontal="center" vertical="center"/>
    </xf>
    <xf numFmtId="1" fontId="91" fillId="43" borderId="57" xfId="0" applyNumberFormat="1" applyFont="1" applyFill="1" applyBorder="1" applyAlignment="1">
      <alignment horizontal="center"/>
    </xf>
    <xf numFmtId="174" fontId="3" fillId="0" borderId="39" xfId="0" applyNumberFormat="1" applyFont="1" applyBorder="1"/>
    <xf numFmtId="171" fontId="2" fillId="0" borderId="31" xfId="0" applyNumberFormat="1" applyFont="1" applyBorder="1" applyAlignment="1">
      <alignment horizontal="center" vertical="center"/>
    </xf>
    <xf numFmtId="187" fontId="2" fillId="0" borderId="40" xfId="0" applyNumberFormat="1" applyFont="1" applyBorder="1" applyAlignment="1">
      <alignment horizontal="center" vertical="center"/>
    </xf>
    <xf numFmtId="167" fontId="92" fillId="0" borderId="31" xfId="1" applyNumberFormat="1" applyFont="1" applyBorder="1" applyAlignment="1">
      <alignment horizontal="center" vertical="center"/>
    </xf>
    <xf numFmtId="1" fontId="92" fillId="0" borderId="22" xfId="0" applyNumberFormat="1" applyFont="1" applyBorder="1" applyAlignment="1">
      <alignment horizontal="center"/>
    </xf>
    <xf numFmtId="0" fontId="3" fillId="0" borderId="67" xfId="0" applyFont="1" applyBorder="1"/>
    <xf numFmtId="190" fontId="2" fillId="0" borderId="65" xfId="0" applyNumberFormat="1" applyFont="1" applyBorder="1" applyAlignment="1">
      <alignment horizontal="center"/>
    </xf>
    <xf numFmtId="0" fontId="4" fillId="0" borderId="31" xfId="0" applyFont="1" applyBorder="1" applyAlignment="1">
      <alignment horizontal="right"/>
    </xf>
    <xf numFmtId="190" fontId="2" fillId="0" borderId="31" xfId="0" applyNumberFormat="1" applyFont="1" applyBorder="1" applyAlignment="1">
      <alignment horizontal="center"/>
    </xf>
    <xf numFmtId="0" fontId="4" fillId="0" borderId="63" xfId="0" applyFont="1" applyBorder="1" applyAlignment="1">
      <alignment horizontal="center" vertical="center" wrapText="1"/>
    </xf>
    <xf numFmtId="0" fontId="2" fillId="0" borderId="64" xfId="0" applyFont="1" applyBorder="1" applyAlignment="1">
      <alignment horizontal="center" vertical="center"/>
    </xf>
    <xf numFmtId="187" fontId="3" fillId="0" borderId="51" xfId="244" applyNumberFormat="1" applyFont="1" applyBorder="1" applyAlignment="1">
      <alignment horizontal="center" vertical="center"/>
    </xf>
    <xf numFmtId="167" fontId="3" fillId="0" borderId="77" xfId="1" applyNumberFormat="1" applyFont="1" applyBorder="1" applyAlignment="1">
      <alignment horizontal="center" vertical="center"/>
    </xf>
    <xf numFmtId="174" fontId="3" fillId="0" borderId="81" xfId="0" applyNumberFormat="1" applyFont="1" applyBorder="1"/>
    <xf numFmtId="187" fontId="3" fillId="0" borderId="25" xfId="0" applyNumberFormat="1" applyFont="1" applyBorder="1" applyAlignment="1">
      <alignment horizontal="center" vertical="center"/>
    </xf>
    <xf numFmtId="1" fontId="3" fillId="0" borderId="2" xfId="0" applyNumberFormat="1" applyFont="1" applyBorder="1" applyAlignment="1">
      <alignment horizontal="center"/>
    </xf>
    <xf numFmtId="174" fontId="3" fillId="0" borderId="21" xfId="0" applyNumberFormat="1" applyFont="1" applyBorder="1"/>
    <xf numFmtId="187" fontId="2" fillId="0" borderId="32" xfId="0" applyNumberFormat="1" applyFont="1" applyBorder="1" applyAlignment="1">
      <alignment horizontal="center" vertical="center"/>
    </xf>
    <xf numFmtId="167" fontId="2" fillId="0" borderId="66" xfId="1" applyNumberFormat="1" applyFont="1" applyBorder="1" applyAlignment="1">
      <alignment horizontal="center" vertical="center"/>
    </xf>
    <xf numFmtId="0" fontId="2" fillId="0" borderId="70" xfId="0" applyFont="1" applyBorder="1"/>
    <xf numFmtId="187" fontId="2" fillId="0" borderId="63" xfId="0" applyNumberFormat="1" applyFont="1" applyBorder="1" applyAlignment="1">
      <alignment horizontal="center" vertical="center"/>
    </xf>
    <xf numFmtId="174" fontId="2" fillId="0" borderId="35" xfId="0" applyNumberFormat="1" applyFont="1" applyBorder="1"/>
    <xf numFmtId="44" fontId="3" fillId="0" borderId="0" xfId="0" applyNumberFormat="1" applyFont="1"/>
    <xf numFmtId="17" fontId="4" fillId="0" borderId="60" xfId="0" applyNumberFormat="1" applyFont="1" applyBorder="1" applyAlignment="1">
      <alignment horizontal="left" vertical="center"/>
    </xf>
    <xf numFmtId="17" fontId="4" fillId="0" borderId="58" xfId="0" applyNumberFormat="1" applyFont="1" applyBorder="1" applyAlignment="1">
      <alignment horizontal="left" vertical="center"/>
    </xf>
    <xf numFmtId="191" fontId="91" fillId="0" borderId="0" xfId="0" applyNumberFormat="1" applyFont="1" applyAlignment="1">
      <alignment horizontal="center"/>
    </xf>
    <xf numFmtId="192" fontId="91" fillId="0" borderId="0" xfId="0" applyNumberFormat="1" applyFont="1"/>
    <xf numFmtId="0" fontId="12" fillId="0" borderId="0" xfId="0" applyFont="1" applyAlignment="1">
      <alignment horizontal="left"/>
    </xf>
    <xf numFmtId="37" fontId="64" fillId="0" borderId="1" xfId="248" applyFont="1" applyBorder="1" applyAlignment="1">
      <alignment horizontal="left" indent="1"/>
    </xf>
    <xf numFmtId="37" fontId="64" fillId="0" borderId="0" xfId="248" applyFont="1"/>
    <xf numFmtId="37" fontId="64" fillId="0" borderId="1" xfId="248" applyFont="1" applyBorder="1" applyAlignment="1">
      <alignment horizontal="center"/>
    </xf>
    <xf numFmtId="37" fontId="64" fillId="0" borderId="0" xfId="248" applyFont="1" applyAlignment="1">
      <alignment horizontal="left" vertical="top"/>
    </xf>
    <xf numFmtId="37" fontId="64" fillId="0" borderId="0" xfId="248" applyFont="1" applyAlignment="1">
      <alignment vertical="top"/>
    </xf>
    <xf numFmtId="37" fontId="64" fillId="0" borderId="0" xfId="248" applyFont="1" applyAlignment="1">
      <alignment horizontal="center" vertical="top"/>
    </xf>
    <xf numFmtId="37" fontId="64" fillId="0" borderId="0" xfId="248" applyFont="1" applyAlignment="1">
      <alignment horizontal="left" vertical="top" wrapText="1"/>
    </xf>
    <xf numFmtId="37" fontId="64" fillId="0" borderId="0" xfId="248" applyFont="1" applyAlignment="1">
      <alignment horizontal="center" vertical="center"/>
    </xf>
    <xf numFmtId="0" fontId="97" fillId="0" borderId="0" xfId="0" applyFont="1"/>
    <xf numFmtId="0" fontId="5" fillId="0" borderId="23" xfId="0" applyFont="1" applyBorder="1"/>
    <xf numFmtId="43" fontId="12" fillId="0" borderId="1" xfId="1" applyFont="1" applyBorder="1" applyAlignment="1">
      <alignment horizontal="centerContinuous"/>
    </xf>
    <xf numFmtId="2" fontId="0" fillId="0" borderId="1" xfId="0" applyNumberFormat="1" applyBorder="1" applyAlignment="1">
      <alignment horizontal="centerContinuous"/>
    </xf>
    <xf numFmtId="0" fontId="12" fillId="0" borderId="1" xfId="0" applyFont="1" applyBorder="1" applyAlignment="1">
      <alignment horizontal="centerContinuous"/>
    </xf>
    <xf numFmtId="0" fontId="0" fillId="0" borderId="1" xfId="0" applyBorder="1"/>
    <xf numFmtId="43" fontId="98" fillId="0" borderId="0" xfId="1" applyFont="1" applyAlignment="1">
      <alignment horizontal="center" wrapText="1"/>
    </xf>
    <xf numFmtId="43" fontId="99" fillId="0" borderId="0" xfId="1" applyFont="1"/>
    <xf numFmtId="0" fontId="0" fillId="0" borderId="0" xfId="0" applyAlignment="1">
      <alignment horizontal="left" indent="1"/>
    </xf>
    <xf numFmtId="41" fontId="12" fillId="0" borderId="4" xfId="0" applyNumberFormat="1" applyFont="1" applyBorder="1"/>
    <xf numFmtId="41" fontId="12" fillId="0" borderId="0" xfId="0" applyNumberFormat="1" applyFont="1"/>
    <xf numFmtId="41" fontId="12" fillId="0" borderId="34" xfId="0" applyNumberFormat="1" applyFont="1" applyBorder="1"/>
    <xf numFmtId="0" fontId="5" fillId="0" borderId="0" xfId="0" applyFont="1" applyAlignment="1">
      <alignment horizontal="left"/>
    </xf>
    <xf numFmtId="43" fontId="60" fillId="0" borderId="1" xfId="1" applyFont="1" applyBorder="1"/>
    <xf numFmtId="43" fontId="60" fillId="0" borderId="1" xfId="1" applyFont="1" applyBorder="1" applyAlignment="1">
      <alignment horizontal="center" wrapText="1"/>
    </xf>
    <xf numFmtId="183" fontId="60" fillId="0" borderId="1" xfId="2" applyNumberFormat="1" applyFont="1" applyBorder="1"/>
    <xf numFmtId="10" fontId="60" fillId="0" borderId="1" xfId="2" applyNumberFormat="1" applyFont="1" applyBorder="1"/>
    <xf numFmtId="43" fontId="0" fillId="0" borderId="0" xfId="1" applyFont="1"/>
    <xf numFmtId="183" fontId="0" fillId="0" borderId="0" xfId="2" applyNumberFormat="1" applyFont="1"/>
    <xf numFmtId="43" fontId="12" fillId="0" borderId="86" xfId="1" applyFont="1" applyBorder="1"/>
    <xf numFmtId="43" fontId="12" fillId="0" borderId="50" xfId="1" applyFont="1" applyBorder="1"/>
    <xf numFmtId="183" fontId="12" fillId="0" borderId="69" xfId="2" applyNumberFormat="1" applyFont="1" applyBorder="1"/>
    <xf numFmtId="43" fontId="12" fillId="0" borderId="76" xfId="1" applyFont="1" applyBorder="1"/>
    <xf numFmtId="9" fontId="12" fillId="0" borderId="70" xfId="2" applyFont="1" applyBorder="1"/>
    <xf numFmtId="0" fontId="12" fillId="0" borderId="70" xfId="0" applyFont="1" applyBorder="1"/>
    <xf numFmtId="43" fontId="12" fillId="0" borderId="40" xfId="1" applyFont="1" applyBorder="1"/>
    <xf numFmtId="0" fontId="63" fillId="43" borderId="1" xfId="0" applyFont="1" applyFill="1" applyBorder="1"/>
    <xf numFmtId="0" fontId="63" fillId="43" borderId="1" xfId="0" applyFont="1" applyFill="1" applyBorder="1" applyAlignment="1">
      <alignment horizontal="right"/>
    </xf>
    <xf numFmtId="0" fontId="54" fillId="0" borderId="0" xfId="0" applyFont="1" applyAlignment="1">
      <alignment vertical="center" wrapText="1"/>
    </xf>
    <xf numFmtId="8" fontId="0" fillId="43" borderId="0" xfId="0" applyNumberFormat="1" applyFill="1"/>
    <xf numFmtId="174" fontId="92" fillId="0" borderId="79" xfId="0" applyNumberFormat="1" applyFont="1" applyBorder="1"/>
    <xf numFmtId="0" fontId="3" fillId="0" borderId="79" xfId="0" applyFont="1" applyBorder="1"/>
    <xf numFmtId="174" fontId="92" fillId="43" borderId="75" xfId="244" applyNumberFormat="1" applyFont="1" applyFill="1" applyBorder="1"/>
    <xf numFmtId="43" fontId="3" fillId="0" borderId="0" xfId="1" applyFont="1" applyBorder="1"/>
    <xf numFmtId="17" fontId="4" fillId="0" borderId="61" xfId="0" applyNumberFormat="1" applyFont="1" applyBorder="1" applyAlignment="1">
      <alignment horizontal="left" vertical="center"/>
    </xf>
    <xf numFmtId="167" fontId="66" fillId="0" borderId="0" xfId="1" applyNumberFormat="1" applyFont="1" applyFill="1" applyProtection="1">
      <protection locked="0"/>
    </xf>
    <xf numFmtId="10" fontId="66" fillId="0" borderId="0" xfId="246" applyNumberFormat="1" applyFont="1" applyFill="1" applyProtection="1">
      <protection locked="0"/>
    </xf>
    <xf numFmtId="0" fontId="67" fillId="0" borderId="0" xfId="247" applyFont="1"/>
    <xf numFmtId="0" fontId="66" fillId="0" borderId="0" xfId="247" applyFont="1"/>
    <xf numFmtId="2" fontId="66" fillId="0" borderId="0" xfId="247" applyNumberFormat="1" applyFont="1"/>
    <xf numFmtId="37" fontId="66" fillId="0" borderId="0" xfId="247" applyNumberFormat="1" applyFont="1"/>
    <xf numFmtId="174" fontId="66" fillId="0" borderId="0" xfId="247" applyNumberFormat="1" applyFont="1"/>
    <xf numFmtId="7" fontId="66" fillId="0" borderId="0" xfId="247" applyNumberFormat="1" applyFont="1"/>
    <xf numFmtId="167" fontId="66" fillId="0" borderId="0" xfId="1" applyNumberFormat="1" applyFont="1" applyFill="1"/>
    <xf numFmtId="5" fontId="66" fillId="0" borderId="0" xfId="247" applyNumberFormat="1" applyFont="1"/>
    <xf numFmtId="10" fontId="66" fillId="0" borderId="0" xfId="246" applyNumberFormat="1" applyFont="1" applyFill="1"/>
    <xf numFmtId="3" fontId="66" fillId="0" borderId="0" xfId="247" applyNumberFormat="1" applyFont="1"/>
    <xf numFmtId="175" fontId="66" fillId="0" borderId="0" xfId="247" applyNumberFormat="1" applyFont="1"/>
    <xf numFmtId="0" fontId="66" fillId="0" borderId="0" xfId="247" applyFont="1" applyAlignment="1">
      <alignment horizontal="left" indent="2"/>
    </xf>
    <xf numFmtId="176" fontId="66" fillId="0" borderId="0" xfId="247" applyNumberFormat="1" applyFont="1"/>
    <xf numFmtId="177" fontId="66" fillId="0" borderId="0" xfId="247" applyNumberFormat="1" applyFont="1"/>
    <xf numFmtId="0" fontId="66" fillId="0" borderId="34" xfId="247" applyFont="1" applyBorder="1" applyAlignment="1">
      <alignment horizontal="left"/>
    </xf>
    <xf numFmtId="0" fontId="66" fillId="0" borderId="34" xfId="247" applyFont="1" applyBorder="1"/>
    <xf numFmtId="37" fontId="66" fillId="0" borderId="34" xfId="247" applyNumberFormat="1" applyFont="1" applyBorder="1"/>
    <xf numFmtId="177" fontId="66" fillId="0" borderId="34" xfId="247" applyNumberFormat="1" applyFont="1" applyBorder="1"/>
    <xf numFmtId="175" fontId="66" fillId="0" borderId="34" xfId="247" applyNumberFormat="1" applyFont="1" applyBorder="1"/>
    <xf numFmtId="5" fontId="66" fillId="0" borderId="34" xfId="247" applyNumberFormat="1" applyFont="1" applyBorder="1"/>
    <xf numFmtId="10" fontId="66" fillId="0" borderId="34" xfId="246" applyNumberFormat="1" applyFont="1" applyFill="1" applyBorder="1"/>
    <xf numFmtId="178" fontId="66" fillId="0" borderId="0" xfId="247" applyNumberFormat="1" applyFont="1"/>
    <xf numFmtId="167" fontId="66" fillId="0" borderId="0" xfId="1" applyNumberFormat="1" applyFont="1" applyFill="1" applyBorder="1" applyProtection="1"/>
    <xf numFmtId="10" fontId="66" fillId="0" borderId="0" xfId="246" applyNumberFormat="1" applyFont="1" applyFill="1" applyBorder="1" applyProtection="1"/>
    <xf numFmtId="10" fontId="66" fillId="0" borderId="34" xfId="246" applyNumberFormat="1" applyFont="1" applyFill="1" applyBorder="1" applyProtection="1"/>
    <xf numFmtId="0" fontId="12" fillId="0" borderId="14" xfId="0" applyFont="1" applyBorder="1" applyAlignment="1">
      <alignment horizontal="left" indent="1"/>
    </xf>
    <xf numFmtId="44" fontId="60" fillId="0" borderId="3" xfId="1" applyNumberFormat="1" applyFont="1" applyFill="1" applyBorder="1" applyAlignment="1">
      <alignment vertical="center"/>
    </xf>
    <xf numFmtId="172" fontId="8" fillId="0" borderId="0" xfId="1" applyNumberFormat="1" applyFont="1" applyFill="1" applyAlignment="1">
      <alignment vertical="center"/>
    </xf>
    <xf numFmtId="0" fontId="0" fillId="0" borderId="0" xfId="0" applyAlignment="1">
      <alignment horizontal="left" wrapText="1"/>
    </xf>
    <xf numFmtId="173" fontId="0" fillId="0" borderId="0" xfId="0" applyNumberFormat="1"/>
    <xf numFmtId="0" fontId="12" fillId="0" borderId="14" xfId="0" applyFont="1" applyBorder="1" applyAlignment="1">
      <alignment horizontal="left"/>
    </xf>
    <xf numFmtId="0" fontId="1" fillId="0" borderId="0" xfId="10" applyAlignment="1">
      <alignment horizontal="center"/>
    </xf>
    <xf numFmtId="0" fontId="1" fillId="0" borderId="0" xfId="10" applyAlignment="1">
      <alignment wrapText="1"/>
    </xf>
    <xf numFmtId="0" fontId="1" fillId="0" borderId="0" xfId="10"/>
    <xf numFmtId="187" fontId="8" fillId="0" borderId="0" xfId="136" applyNumberFormat="1" applyFont="1" applyFill="1" applyAlignment="1">
      <alignment vertical="center"/>
    </xf>
    <xf numFmtId="187" fontId="0" fillId="0" borderId="0" xfId="138" applyNumberFormat="1" applyFont="1" applyFill="1"/>
    <xf numFmtId="187" fontId="1" fillId="0" borderId="0" xfId="10" applyNumberFormat="1"/>
    <xf numFmtId="171" fontId="8" fillId="0" borderId="0" xfId="244" applyNumberFormat="1" applyFont="1" applyFill="1" applyAlignment="1">
      <alignment vertical="center"/>
    </xf>
    <xf numFmtId="171" fontId="60" fillId="0" borderId="3" xfId="1" applyNumberFormat="1" applyFont="1" applyFill="1" applyBorder="1" applyAlignment="1">
      <alignment vertical="center"/>
    </xf>
    <xf numFmtId="171" fontId="0" fillId="0" borderId="0" xfId="9" applyNumberFormat="1" applyFont="1" applyFill="1"/>
    <xf numFmtId="171" fontId="0" fillId="0" borderId="0" xfId="0" applyNumberFormat="1" applyAlignment="1">
      <alignment horizontal="center"/>
    </xf>
    <xf numFmtId="44" fontId="60" fillId="0" borderId="0" xfId="1" applyNumberFormat="1" applyFont="1" applyFill="1" applyBorder="1" applyAlignment="1">
      <alignment vertical="center"/>
    </xf>
    <xf numFmtId="184" fontId="8" fillId="0" borderId="0" xfId="1" applyNumberFormat="1" applyFont="1" applyFill="1" applyAlignment="1">
      <alignment vertical="center"/>
    </xf>
    <xf numFmtId="9" fontId="0" fillId="0" borderId="0" xfId="16" applyFont="1" applyFill="1"/>
    <xf numFmtId="182" fontId="60" fillId="0" borderId="3" xfId="1" applyNumberFormat="1" applyFont="1" applyFill="1" applyBorder="1" applyAlignment="1">
      <alignment vertical="center"/>
    </xf>
    <xf numFmtId="171" fontId="0" fillId="0" borderId="0" xfId="0" applyNumberFormat="1"/>
    <xf numFmtId="182" fontId="0" fillId="0" borderId="0" xfId="9" applyNumberFormat="1" applyFont="1" applyFill="1"/>
    <xf numFmtId="0" fontId="12" fillId="0" borderId="14" xfId="10" applyFont="1" applyBorder="1" applyAlignment="1">
      <alignment horizontal="center"/>
    </xf>
    <xf numFmtId="0" fontId="1" fillId="0" borderId="3" xfId="10" applyBorder="1" applyAlignment="1">
      <alignment horizontal="left" wrapText="1"/>
    </xf>
    <xf numFmtId="0" fontId="1" fillId="0" borderId="3" xfId="10" applyBorder="1" applyAlignment="1">
      <alignment horizontal="left" indent="2"/>
    </xf>
    <xf numFmtId="44" fontId="60" fillId="0" borderId="3" xfId="136" applyNumberFormat="1" applyFont="1" applyFill="1" applyBorder="1" applyAlignment="1">
      <alignment vertical="center"/>
    </xf>
    <xf numFmtId="171" fontId="60" fillId="0" borderId="3" xfId="136" applyNumberFormat="1" applyFont="1" applyFill="1" applyBorder="1" applyAlignment="1">
      <alignment vertical="center"/>
    </xf>
    <xf numFmtId="184" fontId="8" fillId="0" borderId="0" xfId="136" applyNumberFormat="1" applyFont="1" applyFill="1" applyAlignment="1">
      <alignment vertical="center"/>
    </xf>
    <xf numFmtId="184" fontId="0" fillId="0" borderId="0" xfId="138" applyNumberFormat="1" applyFont="1" applyFill="1"/>
    <xf numFmtId="184" fontId="1" fillId="0" borderId="0" xfId="10" applyNumberFormat="1"/>
    <xf numFmtId="0" fontId="1" fillId="0" borderId="0" xfId="201" applyAlignment="1">
      <alignment vertical="top" wrapText="1"/>
    </xf>
    <xf numFmtId="0" fontId="1" fillId="0" borderId="0" xfId="201" applyAlignment="1">
      <alignment vertical="center" wrapText="1"/>
    </xf>
    <xf numFmtId="181" fontId="0" fillId="0" borderId="0" xfId="0" applyNumberFormat="1"/>
    <xf numFmtId="181" fontId="60" fillId="0" borderId="3" xfId="1" applyNumberFormat="1" applyFont="1" applyFill="1" applyBorder="1" applyAlignment="1">
      <alignment vertical="center"/>
    </xf>
    <xf numFmtId="181" fontId="8" fillId="0" borderId="0" xfId="1" applyNumberFormat="1" applyFont="1" applyFill="1" applyAlignment="1">
      <alignment vertical="center"/>
    </xf>
    <xf numFmtId="181" fontId="0" fillId="0" borderId="0" xfId="9" applyNumberFormat="1" applyFont="1" applyFill="1"/>
    <xf numFmtId="188" fontId="0" fillId="0" borderId="0" xfId="0" applyNumberFormat="1"/>
    <xf numFmtId="0" fontId="82" fillId="0" borderId="0" xfId="0" applyFont="1"/>
    <xf numFmtId="0" fontId="4" fillId="0" borderId="38" xfId="0" applyFont="1" applyBorder="1" applyAlignment="1">
      <alignment horizontal="left"/>
    </xf>
    <xf numFmtId="0" fontId="78" fillId="0" borderId="38" xfId="0" applyFont="1" applyBorder="1" applyAlignment="1">
      <alignment horizontal="center"/>
    </xf>
    <xf numFmtId="0" fontId="4" fillId="0" borderId="3" xfId="0" applyFont="1" applyBorder="1"/>
    <xf numFmtId="3" fontId="4" fillId="0" borderId="3" xfId="0" applyNumberFormat="1" applyFont="1" applyBorder="1"/>
    <xf numFmtId="0" fontId="4" fillId="0" borderId="38" xfId="0" applyFont="1" applyBorder="1"/>
    <xf numFmtId="3" fontId="4" fillId="0" borderId="38" xfId="0" applyNumberFormat="1" applyFont="1" applyBorder="1"/>
    <xf numFmtId="0" fontId="55" fillId="0" borderId="0" xfId="0" applyFont="1"/>
    <xf numFmtId="171" fontId="0" fillId="0" borderId="0" xfId="244" applyNumberFormat="1" applyFont="1" applyFill="1"/>
    <xf numFmtId="0" fontId="12" fillId="0" borderId="14" xfId="0" applyFont="1" applyBorder="1"/>
    <xf numFmtId="0" fontId="12" fillId="0" borderId="3" xfId="0" applyFont="1" applyBorder="1"/>
    <xf numFmtId="2" fontId="14" fillId="0" borderId="3" xfId="0" applyNumberFormat="1" applyFont="1" applyBorder="1"/>
    <xf numFmtId="2" fontId="0" fillId="0" borderId="0" xfId="0" applyNumberFormat="1"/>
    <xf numFmtId="41" fontId="14" fillId="0" borderId="3" xfId="0" applyNumberFormat="1" applyFont="1" applyBorder="1"/>
    <xf numFmtId="0" fontId="12" fillId="0" borderId="0" xfId="0" applyFont="1" applyAlignment="1">
      <alignment horizontal="left" indent="2"/>
    </xf>
    <xf numFmtId="0" fontId="5" fillId="0" borderId="0" xfId="0" applyFont="1" applyAlignment="1">
      <alignment horizontal="left" indent="4"/>
    </xf>
    <xf numFmtId="0" fontId="12" fillId="0" borderId="0" xfId="0" applyFont="1" applyAlignment="1">
      <alignment horizontal="left" indent="5"/>
    </xf>
    <xf numFmtId="0" fontId="0" fillId="0" borderId="0" xfId="0" applyAlignment="1">
      <alignment horizontal="left" indent="5"/>
    </xf>
    <xf numFmtId="41" fontId="12" fillId="0" borderId="0" xfId="244" applyNumberFormat="1" applyFont="1" applyFill="1"/>
    <xf numFmtId="0" fontId="12" fillId="0" borderId="3" xfId="0" applyFont="1" applyBorder="1" applyAlignment="1">
      <alignment horizontal="left" wrapText="1" indent="2"/>
    </xf>
    <xf numFmtId="41" fontId="12" fillId="0" borderId="3" xfId="244" applyNumberFormat="1" applyFont="1" applyFill="1" applyBorder="1"/>
    <xf numFmtId="41" fontId="0" fillId="0" borderId="3" xfId="0" applyNumberFormat="1" applyBorder="1"/>
    <xf numFmtId="2" fontId="14" fillId="0" borderId="0" xfId="0" applyNumberFormat="1" applyFont="1"/>
    <xf numFmtId="3" fontId="78" fillId="0" borderId="0" xfId="0" applyNumberFormat="1" applyFont="1"/>
    <xf numFmtId="41" fontId="0" fillId="0" borderId="0" xfId="244" applyNumberFormat="1" applyFont="1" applyFill="1"/>
    <xf numFmtId="43" fontId="0" fillId="0" borderId="0" xfId="0" applyNumberFormat="1"/>
    <xf numFmtId="43" fontId="12" fillId="0" borderId="0" xfId="0" applyNumberFormat="1" applyFont="1" applyAlignment="1">
      <alignment horizontal="center"/>
    </xf>
    <xf numFmtId="0" fontId="12" fillId="0" borderId="14" xfId="0" applyFont="1" applyBorder="1" applyAlignment="1">
      <alignment horizontal="left" indent="4"/>
    </xf>
    <xf numFmtId="0" fontId="0" fillId="0" borderId="3" xfId="0" applyBorder="1"/>
    <xf numFmtId="170" fontId="12" fillId="0" borderId="3" xfId="0" applyNumberFormat="1" applyFont="1" applyBorder="1" applyAlignment="1">
      <alignment horizontal="center"/>
    </xf>
    <xf numFmtId="41" fontId="12" fillId="0" borderId="15" xfId="244" applyNumberFormat="1" applyFont="1" applyFill="1" applyBorder="1"/>
    <xf numFmtId="0" fontId="12" fillId="0" borderId="23" xfId="0" applyFont="1" applyBorder="1" applyAlignment="1">
      <alignment horizontal="left" indent="3"/>
    </xf>
    <xf numFmtId="41" fontId="0" fillId="0" borderId="23" xfId="0" applyNumberFormat="1" applyBorder="1" applyAlignment="1">
      <alignment horizontal="left" indent="2"/>
    </xf>
    <xf numFmtId="41" fontId="0" fillId="0" borderId="0" xfId="0" applyNumberFormat="1" applyAlignment="1">
      <alignment horizontal="left" indent="2"/>
    </xf>
    <xf numFmtId="41" fontId="0" fillId="0" borderId="3" xfId="0" applyNumberFormat="1" applyBorder="1" applyAlignment="1">
      <alignment horizontal="left" indent="2"/>
    </xf>
    <xf numFmtId="41" fontId="12" fillId="0" borderId="3" xfId="0" applyNumberFormat="1" applyFont="1" applyBorder="1" applyAlignment="1">
      <alignment horizontal="center"/>
    </xf>
    <xf numFmtId="41" fontId="12" fillId="0" borderId="3" xfId="0" applyNumberFormat="1" applyFont="1" applyBorder="1"/>
    <xf numFmtId="41" fontId="12" fillId="0" borderId="15" xfId="0" applyNumberFormat="1" applyFont="1" applyBorder="1"/>
    <xf numFmtId="41" fontId="0" fillId="0" borderId="0" xfId="0" applyNumberFormat="1" applyAlignment="1">
      <alignment horizontal="right"/>
    </xf>
    <xf numFmtId="0" fontId="57" fillId="0" borderId="0" xfId="0" applyFont="1"/>
    <xf numFmtId="0" fontId="63" fillId="0" borderId="0" xfId="0" applyFont="1" applyAlignment="1">
      <alignment horizontal="left" indent="1"/>
    </xf>
    <xf numFmtId="0" fontId="57" fillId="0" borderId="14" xfId="0" applyFont="1" applyBorder="1" applyAlignment="1">
      <alignment horizontal="left" indent="2"/>
    </xf>
    <xf numFmtId="174" fontId="57" fillId="0" borderId="3" xfId="0" applyNumberFormat="1" applyFont="1" applyBorder="1"/>
    <xf numFmtId="41" fontId="57" fillId="0" borderId="3" xfId="0" applyNumberFormat="1" applyFont="1" applyBorder="1"/>
    <xf numFmtId="41" fontId="57" fillId="0" borderId="15" xfId="0" applyNumberFormat="1" applyFont="1" applyBorder="1"/>
    <xf numFmtId="0" fontId="57" fillId="0" borderId="0" xfId="0" applyFont="1" applyAlignment="1">
      <alignment horizontal="left" indent="2"/>
    </xf>
    <xf numFmtId="174" fontId="57" fillId="0" borderId="0" xfId="0" applyNumberFormat="1" applyFont="1"/>
    <xf numFmtId="41" fontId="57" fillId="0" borderId="0" xfId="0" applyNumberFormat="1" applyFont="1"/>
    <xf numFmtId="41" fontId="0" fillId="0" borderId="0" xfId="0" applyNumberFormat="1" applyAlignment="1">
      <alignment horizontal="center"/>
    </xf>
    <xf numFmtId="0" fontId="12" fillId="0" borderId="14" xfId="0" applyFont="1" applyBorder="1" applyAlignment="1">
      <alignment horizontal="left" indent="2"/>
    </xf>
    <xf numFmtId="174" fontId="12" fillId="0" borderId="3" xfId="0" applyNumberFormat="1" applyFont="1" applyBorder="1"/>
    <xf numFmtId="0" fontId="47" fillId="0" borderId="0" xfId="0" applyFont="1" applyAlignment="1">
      <alignment horizontal="left" indent="3"/>
    </xf>
    <xf numFmtId="0" fontId="47" fillId="0" borderId="0" xfId="0" applyFont="1"/>
    <xf numFmtId="41" fontId="80" fillId="0" borderId="3" xfId="0" applyNumberFormat="1" applyFont="1" applyBorder="1"/>
    <xf numFmtId="0" fontId="47" fillId="0" borderId="0" xfId="0" applyFont="1" applyAlignment="1">
      <alignment horizontal="center" vertical="center"/>
    </xf>
    <xf numFmtId="0" fontId="81" fillId="0" borderId="0" xfId="0" applyFont="1"/>
    <xf numFmtId="0" fontId="101" fillId="0" borderId="0" xfId="0" applyFont="1"/>
    <xf numFmtId="0" fontId="81" fillId="0" borderId="0" xfId="0" applyFont="1" applyAlignment="1">
      <alignment horizontal="left" indent="1"/>
    </xf>
    <xf numFmtId="43" fontId="47" fillId="0" borderId="0" xfId="1" applyFont="1" applyFill="1"/>
    <xf numFmtId="0" fontId="102" fillId="0" borderId="0" xfId="0" applyFont="1" applyAlignment="1">
      <alignment horizontal="right" vertical="top"/>
    </xf>
    <xf numFmtId="0" fontId="102" fillId="0" borderId="0" xfId="0" applyFont="1"/>
    <xf numFmtId="43" fontId="47" fillId="0" borderId="0" xfId="0" applyNumberFormat="1" applyFont="1"/>
    <xf numFmtId="0" fontId="3" fillId="0" borderId="0" xfId="0" applyFont="1" applyAlignment="1">
      <alignment horizontal="left"/>
    </xf>
    <xf numFmtId="0" fontId="11" fillId="0" borderId="1" xfId="0" applyFont="1" applyBorder="1" applyAlignment="1">
      <alignment horizontal="center" wrapText="1"/>
    </xf>
    <xf numFmtId="0" fontId="11" fillId="0" borderId="0" xfId="0" applyFont="1" applyAlignment="1">
      <alignment horizontal="center" wrapText="1"/>
    </xf>
    <xf numFmtId="171" fontId="11" fillId="0" borderId="0" xfId="1" applyNumberFormat="1" applyFont="1" applyFill="1" applyBorder="1"/>
    <xf numFmtId="41" fontId="11" fillId="0" borderId="0" xfId="1" applyNumberFormat="1" applyFont="1" applyFill="1" applyBorder="1"/>
    <xf numFmtId="167" fontId="11" fillId="0" borderId="0" xfId="1" applyNumberFormat="1" applyFont="1" applyFill="1" applyBorder="1"/>
    <xf numFmtId="41" fontId="74" fillId="0" borderId="4" xfId="2" applyNumberFormat="1" applyFont="1" applyFill="1" applyBorder="1"/>
    <xf numFmtId="41" fontId="11" fillId="0" borderId="0" xfId="2" applyNumberFormat="1" applyFont="1" applyFill="1" applyBorder="1"/>
    <xf numFmtId="41" fontId="74" fillId="0" borderId="0" xfId="1" applyNumberFormat="1" applyFont="1" applyFill="1" applyBorder="1"/>
    <xf numFmtId="171" fontId="74" fillId="0" borderId="0" xfId="244" applyNumberFormat="1" applyFont="1" applyFill="1" applyBorder="1"/>
    <xf numFmtId="41" fontId="74" fillId="0" borderId="0" xfId="244" applyNumberFormat="1" applyFont="1" applyFill="1" applyBorder="1"/>
    <xf numFmtId="0" fontId="57" fillId="0" borderId="0" xfId="0" applyFont="1" applyAlignment="1">
      <alignment horizontal="left" indent="1"/>
    </xf>
    <xf numFmtId="41" fontId="57" fillId="0" borderId="0" xfId="0" applyNumberFormat="1" applyFont="1" applyAlignment="1">
      <alignment horizontal="left" indent="1"/>
    </xf>
    <xf numFmtId="41" fontId="11" fillId="0" borderId="0" xfId="244" applyNumberFormat="1" applyFont="1" applyFill="1" applyBorder="1"/>
    <xf numFmtId="41" fontId="74" fillId="0" borderId="0" xfId="244" applyNumberFormat="1" applyFont="1" applyFill="1"/>
    <xf numFmtId="186" fontId="74" fillId="0" borderId="0" xfId="244" applyNumberFormat="1" applyFont="1" applyFill="1" applyBorder="1"/>
    <xf numFmtId="186" fontId="74" fillId="0" borderId="0" xfId="244" applyNumberFormat="1" applyFont="1" applyFill="1"/>
    <xf numFmtId="0" fontId="74" fillId="0" borderId="0" xfId="0" applyFont="1"/>
    <xf numFmtId="0" fontId="11" fillId="0" borderId="0" xfId="0" applyFont="1"/>
    <xf numFmtId="41" fontId="11" fillId="0" borderId="0" xfId="0" applyNumberFormat="1" applyFont="1"/>
    <xf numFmtId="0" fontId="11" fillId="0" borderId="0" xfId="0" applyFont="1" applyAlignment="1">
      <alignment horizontal="left" indent="1"/>
    </xf>
    <xf numFmtId="41" fontId="103" fillId="0" borderId="0" xfId="0" applyNumberFormat="1" applyFont="1"/>
    <xf numFmtId="41" fontId="104" fillId="0" borderId="0" xfId="0" applyNumberFormat="1" applyFont="1"/>
    <xf numFmtId="41" fontId="105" fillId="0" borderId="0" xfId="0" applyNumberFormat="1" applyFont="1"/>
    <xf numFmtId="41" fontId="74" fillId="0" borderId="0" xfId="0" applyNumberFormat="1" applyFont="1"/>
    <xf numFmtId="0" fontId="74" fillId="0" borderId="0" xfId="0" applyFont="1" applyAlignment="1">
      <alignment horizontal="left"/>
    </xf>
    <xf numFmtId="0" fontId="74" fillId="0" borderId="0" xfId="0" applyFont="1" applyAlignment="1">
      <alignment wrapText="1"/>
    </xf>
    <xf numFmtId="43" fontId="74" fillId="0" borderId="0" xfId="0" applyNumberFormat="1" applyFont="1"/>
    <xf numFmtId="41" fontId="105" fillId="0" borderId="0" xfId="1" applyNumberFormat="1" applyFont="1" applyFill="1" applyBorder="1"/>
    <xf numFmtId="167" fontId="74" fillId="0" borderId="0" xfId="0" applyNumberFormat="1" applyFont="1"/>
    <xf numFmtId="0" fontId="74" fillId="0" borderId="0" xfId="0" applyFont="1" applyAlignment="1">
      <alignment horizontal="center" wrapText="1"/>
    </xf>
    <xf numFmtId="3" fontId="74" fillId="0" borderId="0" xfId="0" applyNumberFormat="1" applyFont="1"/>
    <xf numFmtId="0" fontId="0" fillId="0" borderId="28" xfId="0" applyBorder="1" applyAlignment="1">
      <alignment horizontal="center" wrapText="1"/>
    </xf>
    <xf numFmtId="0" fontId="0" fillId="0" borderId="48" xfId="0" applyBorder="1" applyAlignment="1">
      <alignment horizontal="center" wrapText="1"/>
    </xf>
    <xf numFmtId="0" fontId="0" fillId="0" borderId="47" xfId="0" applyBorder="1" applyAlignment="1">
      <alignment horizontal="center"/>
    </xf>
    <xf numFmtId="5" fontId="0" fillId="0" borderId="0" xfId="1" applyNumberFormat="1" applyFont="1" applyFill="1" applyBorder="1"/>
    <xf numFmtId="41" fontId="0" fillId="0" borderId="47" xfId="0" applyNumberFormat="1" applyBorder="1"/>
    <xf numFmtId="0" fontId="0" fillId="0" borderId="47" xfId="0" applyBorder="1"/>
    <xf numFmtId="6" fontId="0" fillId="0" borderId="0" xfId="1" applyNumberFormat="1" applyFont="1" applyFill="1" applyBorder="1"/>
    <xf numFmtId="0" fontId="12" fillId="0" borderId="23" xfId="0" applyFont="1" applyBorder="1"/>
    <xf numFmtId="41" fontId="12" fillId="0" borderId="23" xfId="0" applyNumberFormat="1" applyFont="1" applyBorder="1"/>
    <xf numFmtId="41" fontId="12" fillId="0" borderId="49" xfId="0" applyNumberFormat="1" applyFont="1" applyBorder="1"/>
    <xf numFmtId="0" fontId="12" fillId="0" borderId="3" xfId="0" applyFont="1" applyBorder="1" applyAlignment="1">
      <alignment horizontal="left" indent="2"/>
    </xf>
    <xf numFmtId="41" fontId="12" fillId="0" borderId="45" xfId="0" applyNumberFormat="1" applyFont="1" applyBorder="1"/>
    <xf numFmtId="41" fontId="12" fillId="0" borderId="47" xfId="0" applyNumberFormat="1" applyFont="1" applyBorder="1"/>
    <xf numFmtId="0" fontId="12" fillId="0" borderId="3" xfId="0" applyFont="1" applyBorder="1" applyAlignment="1">
      <alignment horizontal="left" indent="1"/>
    </xf>
    <xf numFmtId="0" fontId="12" fillId="0" borderId="3" xfId="0" applyFont="1" applyBorder="1" applyAlignment="1">
      <alignment horizontal="left"/>
    </xf>
    <xf numFmtId="0" fontId="12" fillId="0" borderId="23" xfId="0" applyFont="1" applyBorder="1" applyAlignment="1">
      <alignment wrapText="1"/>
    </xf>
    <xf numFmtId="43" fontId="0" fillId="0" borderId="47" xfId="0" applyNumberFormat="1" applyBorder="1"/>
    <xf numFmtId="6" fontId="0" fillId="0" borderId="0" xfId="1" applyNumberFormat="1" applyFont="1" applyFill="1"/>
    <xf numFmtId="0" fontId="70" fillId="0" borderId="62" xfId="0" applyFont="1" applyBorder="1"/>
    <xf numFmtId="10" fontId="107" fillId="49" borderId="32" xfId="0" applyNumberFormat="1" applyFont="1" applyFill="1" applyBorder="1"/>
    <xf numFmtId="0" fontId="70" fillId="0" borderId="0" xfId="0" applyFont="1"/>
    <xf numFmtId="0" fontId="70" fillId="0" borderId="16" xfId="0" applyFont="1" applyBorder="1"/>
    <xf numFmtId="0" fontId="109" fillId="0" borderId="35" xfId="0" applyFont="1" applyBorder="1" applyAlignment="1">
      <alignment horizontal="center" vertical="center"/>
    </xf>
    <xf numFmtId="0" fontId="109" fillId="0" borderId="17" xfId="0" applyFont="1" applyBorder="1" applyAlignment="1">
      <alignment horizontal="center" vertical="center"/>
    </xf>
    <xf numFmtId="0" fontId="70" fillId="0" borderId="20" xfId="0" applyFont="1" applyBorder="1"/>
    <xf numFmtId="10" fontId="70" fillId="0" borderId="1" xfId="0" applyNumberFormat="1" applyFont="1" applyBorder="1"/>
    <xf numFmtId="10" fontId="70" fillId="0" borderId="37" xfId="0" applyNumberFormat="1" applyFont="1" applyBorder="1"/>
    <xf numFmtId="0" fontId="70" fillId="0" borderId="21" xfId="0" applyFont="1" applyBorder="1"/>
    <xf numFmtId="0" fontId="72" fillId="0" borderId="22" xfId="0" applyFont="1" applyBorder="1"/>
    <xf numFmtId="8" fontId="72" fillId="0" borderId="23" xfId="0" applyNumberFormat="1" applyFont="1" applyBorder="1"/>
    <xf numFmtId="8" fontId="72" fillId="0" borderId="40" xfId="0" applyNumberFormat="1" applyFont="1" applyBorder="1"/>
    <xf numFmtId="171" fontId="14" fillId="0" borderId="0" xfId="244" applyNumberFormat="1" applyFont="1" applyBorder="1"/>
    <xf numFmtId="171" fontId="14" fillId="0" borderId="21" xfId="244" applyNumberFormat="1" applyFont="1" applyBorder="1"/>
    <xf numFmtId="171" fontId="14" fillId="0" borderId="0" xfId="244" applyNumberFormat="1" applyFont="1"/>
    <xf numFmtId="171" fontId="14" fillId="0" borderId="0" xfId="0" applyNumberFormat="1" applyFont="1"/>
    <xf numFmtId="171" fontId="14" fillId="0" borderId="21" xfId="0" applyNumberFormat="1" applyFont="1" applyBorder="1"/>
    <xf numFmtId="0" fontId="72" fillId="0" borderId="0" xfId="0" applyFont="1"/>
    <xf numFmtId="0" fontId="110" fillId="0" borderId="0" xfId="132" applyFont="1" applyAlignment="1">
      <alignment horizontal="left" indent="3"/>
    </xf>
    <xf numFmtId="0" fontId="102" fillId="52" borderId="0" xfId="132" applyFont="1" applyFill="1"/>
    <xf numFmtId="0" fontId="111" fillId="52" borderId="0" xfId="132" applyFont="1" applyFill="1" applyAlignment="1">
      <alignment horizontal="center"/>
    </xf>
    <xf numFmtId="194" fontId="112" fillId="52" borderId="0" xfId="132" quotePrefix="1" applyNumberFormat="1" applyFont="1" applyFill="1" applyAlignment="1">
      <alignment horizontal="center"/>
    </xf>
    <xf numFmtId="0" fontId="102" fillId="52" borderId="0" xfId="132" applyFont="1" applyFill="1" applyAlignment="1">
      <alignment horizontal="center"/>
    </xf>
    <xf numFmtId="194" fontId="113" fillId="52" borderId="0" xfId="132" quotePrefix="1" applyNumberFormat="1" applyFont="1" applyFill="1" applyAlignment="1">
      <alignment horizontal="center"/>
    </xf>
    <xf numFmtId="0" fontId="102" fillId="0" borderId="0" xfId="132" applyFont="1"/>
    <xf numFmtId="43" fontId="114" fillId="0" borderId="0" xfId="368" applyFont="1" applyFill="1" applyAlignment="1">
      <alignment horizontal="center"/>
    </xf>
    <xf numFmtId="0" fontId="47" fillId="0" borderId="0" xfId="132"/>
    <xf numFmtId="0" fontId="47" fillId="52" borderId="0" xfId="132" applyFill="1"/>
    <xf numFmtId="0" fontId="47" fillId="0" borderId="0" xfId="132" applyAlignment="1">
      <alignment horizontal="center"/>
    </xf>
    <xf numFmtId="43" fontId="115" fillId="0" borderId="0" xfId="368" applyFont="1" applyFill="1" applyAlignment="1">
      <alignment horizontal="center"/>
    </xf>
    <xf numFmtId="0" fontId="81" fillId="0" borderId="0" xfId="132" applyFont="1"/>
    <xf numFmtId="0" fontId="116" fillId="0" borderId="23" xfId="132" applyFont="1" applyBorder="1"/>
    <xf numFmtId="0" fontId="102" fillId="0" borderId="23" xfId="132" applyFont="1" applyBorder="1"/>
    <xf numFmtId="9" fontId="102" fillId="0" borderId="23" xfId="132" applyNumberFormat="1" applyFont="1" applyBorder="1"/>
    <xf numFmtId="0" fontId="102" fillId="0" borderId="23" xfId="132" applyFont="1" applyBorder="1" applyAlignment="1">
      <alignment horizontal="center"/>
    </xf>
    <xf numFmtId="9" fontId="102" fillId="0" borderId="23" xfId="132" applyNumberFormat="1" applyFont="1" applyBorder="1" applyAlignment="1">
      <alignment horizontal="center"/>
    </xf>
    <xf numFmtId="9" fontId="102" fillId="0" borderId="0" xfId="132" applyNumberFormat="1" applyFont="1"/>
    <xf numFmtId="0" fontId="116" fillId="0" borderId="0" xfId="132" applyFont="1"/>
    <xf numFmtId="0" fontId="102" fillId="0" borderId="0" xfId="132" applyFont="1" applyAlignment="1">
      <alignment horizontal="center"/>
    </xf>
    <xf numFmtId="9" fontId="102" fillId="0" borderId="0" xfId="132" applyNumberFormat="1" applyFont="1" applyAlignment="1">
      <alignment horizontal="center"/>
    </xf>
    <xf numFmtId="0" fontId="102" fillId="0" borderId="16" xfId="132" applyFont="1" applyBorder="1"/>
    <xf numFmtId="0" fontId="102" fillId="0" borderId="17" xfId="132" applyFont="1" applyBorder="1"/>
    <xf numFmtId="0" fontId="102" fillId="0" borderId="87" xfId="132" applyFont="1" applyBorder="1"/>
    <xf numFmtId="9" fontId="102" fillId="0" borderId="88" xfId="132" applyNumberFormat="1" applyFont="1" applyBorder="1"/>
    <xf numFmtId="0" fontId="102" fillId="0" borderId="89" xfId="132" applyFont="1" applyBorder="1"/>
    <xf numFmtId="0" fontId="102" fillId="0" borderId="90" xfId="132" applyFont="1" applyBorder="1"/>
    <xf numFmtId="9" fontId="102" fillId="0" borderId="91" xfId="132" applyNumberFormat="1" applyFont="1" applyBorder="1"/>
    <xf numFmtId="0" fontId="102" fillId="0" borderId="91" xfId="132" applyFont="1" applyBorder="1"/>
    <xf numFmtId="0" fontId="102" fillId="0" borderId="92" xfId="132" applyFont="1" applyBorder="1"/>
    <xf numFmtId="0" fontId="117" fillId="0" borderId="0" xfId="132" applyFont="1"/>
    <xf numFmtId="0" fontId="118" fillId="53" borderId="0" xfId="132" applyFont="1" applyFill="1"/>
    <xf numFmtId="43" fontId="119" fillId="5" borderId="93" xfId="368" quotePrefix="1" applyFont="1" applyFill="1" applyBorder="1" applyAlignment="1">
      <alignment horizontal="center"/>
    </xf>
    <xf numFmtId="43" fontId="119" fillId="0" borderId="0" xfId="368" applyFont="1" applyFill="1" applyBorder="1" applyAlignment="1">
      <alignment horizontal="center"/>
    </xf>
    <xf numFmtId="43" fontId="120" fillId="0" borderId="0" xfId="368" applyFont="1" applyFill="1" applyBorder="1" applyAlignment="1">
      <alignment horizontal="center"/>
    </xf>
    <xf numFmtId="0" fontId="47" fillId="0" borderId="20" xfId="132" applyBorder="1"/>
    <xf numFmtId="0" fontId="47" fillId="0" borderId="21" xfId="132" applyBorder="1"/>
    <xf numFmtId="43" fontId="119" fillId="3" borderId="93" xfId="368" quotePrefix="1" applyFont="1" applyFill="1" applyBorder="1" applyAlignment="1">
      <alignment horizontal="center"/>
    </xf>
    <xf numFmtId="43" fontId="119" fillId="51" borderId="93" xfId="368" quotePrefix="1" applyFont="1" applyFill="1" applyBorder="1" applyAlignment="1">
      <alignment horizontal="center"/>
    </xf>
    <xf numFmtId="0" fontId="47" fillId="0" borderId="94" xfId="132" applyBorder="1"/>
    <xf numFmtId="43" fontId="120" fillId="54" borderId="93" xfId="368" applyFont="1" applyFill="1" applyBorder="1" applyAlignment="1">
      <alignment horizontal="center"/>
    </xf>
    <xf numFmtId="0" fontId="47" fillId="0" borderId="95" xfId="132" applyBorder="1"/>
    <xf numFmtId="0" fontId="47" fillId="0" borderId="96" xfId="132" applyBorder="1"/>
    <xf numFmtId="43" fontId="119" fillId="2" borderId="93" xfId="368" applyFont="1" applyFill="1" applyBorder="1" applyAlignment="1">
      <alignment horizontal="center"/>
    </xf>
    <xf numFmtId="43" fontId="120" fillId="55" borderId="93" xfId="368" applyFont="1" applyFill="1" applyBorder="1" applyAlignment="1">
      <alignment horizontal="center"/>
    </xf>
    <xf numFmtId="0" fontId="47" fillId="0" borderId="97" xfId="132" applyBorder="1"/>
    <xf numFmtId="43" fontId="121" fillId="0" borderId="0" xfId="368" applyFont="1" applyFill="1" applyAlignment="1">
      <alignment horizontal="centerContinuous"/>
    </xf>
    <xf numFmtId="0" fontId="122" fillId="52" borderId="0" xfId="132" applyFont="1" applyFill="1" applyAlignment="1">
      <alignment horizontal="center"/>
    </xf>
    <xf numFmtId="0" fontId="123" fillId="53" borderId="0" xfId="132" applyFont="1" applyFill="1" applyAlignment="1">
      <alignment horizontal="center"/>
    </xf>
    <xf numFmtId="0" fontId="123" fillId="53" borderId="0" xfId="132" applyFont="1" applyFill="1"/>
    <xf numFmtId="0" fontId="124" fillId="5" borderId="77" xfId="132" applyFont="1" applyFill="1" applyBorder="1" applyAlignment="1">
      <alignment horizontal="center" vertical="center" wrapText="1"/>
    </xf>
    <xf numFmtId="0" fontId="124" fillId="0" borderId="0" xfId="132" applyFont="1" applyAlignment="1">
      <alignment horizontal="center" vertical="center" wrapText="1"/>
    </xf>
    <xf numFmtId="0" fontId="123" fillId="0" borderId="0" xfId="132" applyFont="1" applyAlignment="1">
      <alignment horizontal="center" vertical="center" wrapText="1"/>
    </xf>
    <xf numFmtId="0" fontId="124" fillId="3" borderId="77" xfId="132" applyFont="1" applyFill="1" applyBorder="1" applyAlignment="1">
      <alignment horizontal="center" vertical="center" wrapText="1"/>
    </xf>
    <xf numFmtId="0" fontId="124" fillId="51" borderId="77" xfId="132" applyFont="1" applyFill="1" applyBorder="1" applyAlignment="1">
      <alignment horizontal="center" vertical="center" wrapText="1"/>
    </xf>
    <xf numFmtId="0" fontId="123" fillId="54" borderId="77" xfId="132" applyFont="1" applyFill="1" applyBorder="1" applyAlignment="1">
      <alignment horizontal="center" vertical="center" wrapText="1"/>
    </xf>
    <xf numFmtId="0" fontId="124" fillId="2" borderId="77" xfId="132" applyFont="1" applyFill="1" applyBorder="1" applyAlignment="1">
      <alignment horizontal="center" vertical="center" wrapText="1"/>
    </xf>
    <xf numFmtId="0" fontId="123" fillId="55" borderId="77" xfId="132" applyFont="1" applyFill="1" applyBorder="1" applyAlignment="1">
      <alignment horizontal="center" vertical="center" wrapText="1"/>
    </xf>
    <xf numFmtId="43" fontId="114" fillId="0" borderId="0" xfId="368" applyFont="1" applyFill="1" applyAlignment="1">
      <alignment horizontal="center" wrapText="1"/>
    </xf>
    <xf numFmtId="43" fontId="114" fillId="0" borderId="0" xfId="368" applyFont="1" applyFill="1" applyAlignment="1">
      <alignment horizontal="center" vertical="center"/>
    </xf>
    <xf numFmtId="43" fontId="114" fillId="0" borderId="0" xfId="368" applyFont="1" applyFill="1" applyAlignment="1">
      <alignment horizontal="center" vertical="center" wrapText="1"/>
    </xf>
    <xf numFmtId="0" fontId="113" fillId="52" borderId="0" xfId="132" applyFont="1" applyFill="1"/>
    <xf numFmtId="0" fontId="122" fillId="52" borderId="0" xfId="132" applyFont="1" applyFill="1"/>
    <xf numFmtId="0" fontId="81" fillId="0" borderId="0" xfId="132" applyFont="1" applyAlignment="1">
      <alignment horizontal="center"/>
    </xf>
    <xf numFmtId="0" fontId="81" fillId="0" borderId="0" xfId="132" applyFont="1" applyAlignment="1">
      <alignment horizontal="left" indent="1"/>
    </xf>
    <xf numFmtId="0" fontId="81" fillId="0" borderId="20" xfId="132" applyFont="1" applyBorder="1"/>
    <xf numFmtId="0" fontId="81" fillId="0" borderId="21" xfId="132" applyFont="1" applyBorder="1"/>
    <xf numFmtId="0" fontId="81" fillId="0" borderId="94" xfId="132" applyFont="1" applyBorder="1"/>
    <xf numFmtId="0" fontId="81" fillId="0" borderId="95" xfId="132" applyFont="1" applyBorder="1"/>
    <xf numFmtId="0" fontId="81" fillId="0" borderId="96" xfId="132" applyFont="1" applyBorder="1"/>
    <xf numFmtId="0" fontId="81" fillId="0" borderId="97" xfId="132" applyFont="1" applyBorder="1"/>
    <xf numFmtId="0" fontId="81" fillId="0" borderId="98" xfId="132" applyFont="1" applyBorder="1" applyAlignment="1">
      <alignment horizontal="center"/>
    </xf>
    <xf numFmtId="0" fontId="81" fillId="0" borderId="99" xfId="132" applyFont="1" applyBorder="1" applyAlignment="1">
      <alignment horizontal="left" indent="1"/>
    </xf>
    <xf numFmtId="0" fontId="81" fillId="0" borderId="99" xfId="132" applyFont="1" applyBorder="1"/>
    <xf numFmtId="167" fontId="81" fillId="0" borderId="99" xfId="132" applyNumberFormat="1" applyFont="1" applyBorder="1" applyAlignment="1">
      <alignment horizontal="right"/>
    </xf>
    <xf numFmtId="0" fontId="81" fillId="0" borderId="99" xfId="132" applyFont="1" applyBorder="1" applyAlignment="1">
      <alignment horizontal="right"/>
    </xf>
    <xf numFmtId="0" fontId="81" fillId="48" borderId="99" xfId="132" applyFont="1" applyFill="1" applyBorder="1" applyAlignment="1">
      <alignment horizontal="center"/>
    </xf>
    <xf numFmtId="167" fontId="81" fillId="48" borderId="99" xfId="132" applyNumberFormat="1" applyFont="1" applyFill="1" applyBorder="1" applyAlignment="1">
      <alignment horizontal="right"/>
    </xf>
    <xf numFmtId="0" fontId="81" fillId="48" borderId="99" xfId="132" applyFont="1" applyFill="1" applyBorder="1" applyAlignment="1">
      <alignment horizontal="right"/>
    </xf>
    <xf numFmtId="167" fontId="116" fillId="0" borderId="100" xfId="132" applyNumberFormat="1" applyFont="1" applyBorder="1" applyAlignment="1">
      <alignment horizontal="right"/>
    </xf>
    <xf numFmtId="167" fontId="81" fillId="0" borderId="98" xfId="132" applyNumberFormat="1" applyFont="1" applyBorder="1" applyAlignment="1">
      <alignment horizontal="right"/>
    </xf>
    <xf numFmtId="167" fontId="81" fillId="0" borderId="100" xfId="132" applyNumberFormat="1" applyFont="1" applyBorder="1" applyAlignment="1">
      <alignment horizontal="right"/>
    </xf>
    <xf numFmtId="167" fontId="81" fillId="0" borderId="101" xfId="132" applyNumberFormat="1" applyFont="1" applyBorder="1" applyAlignment="1">
      <alignment horizontal="right"/>
    </xf>
    <xf numFmtId="43" fontId="114" fillId="0" borderId="0" xfId="368" applyFont="1" applyFill="1" applyAlignment="1">
      <alignment horizontal="right"/>
    </xf>
    <xf numFmtId="0" fontId="47" fillId="0" borderId="0" xfId="132" applyAlignment="1">
      <alignment horizontal="left" indent="3"/>
    </xf>
    <xf numFmtId="171" fontId="0" fillId="0" borderId="0" xfId="368" applyNumberFormat="1" applyFont="1"/>
    <xf numFmtId="171" fontId="0" fillId="0" borderId="0" xfId="368" applyNumberFormat="1" applyFont="1" applyFill="1" applyAlignment="1">
      <alignment horizontal="center"/>
    </xf>
    <xf numFmtId="171" fontId="0" fillId="48" borderId="0" xfId="368" applyNumberFormat="1" applyFont="1" applyFill="1" applyAlignment="1">
      <alignment horizontal="center"/>
    </xf>
    <xf numFmtId="0" fontId="47" fillId="48" borderId="0" xfId="132" applyFill="1" applyAlignment="1">
      <alignment horizontal="center"/>
    </xf>
    <xf numFmtId="0" fontId="47" fillId="48" borderId="0" xfId="132" applyFill="1"/>
    <xf numFmtId="171" fontId="0" fillId="48" borderId="0" xfId="368" applyNumberFormat="1" applyFont="1" applyFill="1" applyAlignment="1">
      <alignment horizontal="right"/>
    </xf>
    <xf numFmtId="171" fontId="0" fillId="0" borderId="0" xfId="368" applyNumberFormat="1" applyFont="1" applyFill="1" applyAlignment="1">
      <alignment horizontal="right"/>
    </xf>
    <xf numFmtId="171" fontId="0" fillId="0" borderId="0" xfId="368" applyNumberFormat="1" applyFont="1" applyBorder="1"/>
    <xf numFmtId="171" fontId="47" fillId="0" borderId="0" xfId="132" applyNumberFormat="1"/>
    <xf numFmtId="167" fontId="0" fillId="0" borderId="0" xfId="368" applyNumberFormat="1" applyFont="1"/>
    <xf numFmtId="167" fontId="0" fillId="0" borderId="0" xfId="368" applyNumberFormat="1" applyFont="1" applyFill="1" applyAlignment="1">
      <alignment horizontal="center"/>
    </xf>
    <xf numFmtId="167" fontId="0" fillId="48" borderId="0" xfId="368" applyNumberFormat="1" applyFont="1" applyFill="1" applyAlignment="1">
      <alignment horizontal="center"/>
    </xf>
    <xf numFmtId="167" fontId="0" fillId="48" borderId="0" xfId="368" applyNumberFormat="1" applyFont="1" applyFill="1" applyAlignment="1">
      <alignment horizontal="right"/>
    </xf>
    <xf numFmtId="167" fontId="0" fillId="0" borderId="0" xfId="368" applyNumberFormat="1" applyFont="1" applyFill="1" applyAlignment="1">
      <alignment horizontal="right"/>
    </xf>
    <xf numFmtId="167" fontId="0" fillId="0" borderId="0" xfId="368" applyNumberFormat="1" applyFont="1" applyBorder="1"/>
    <xf numFmtId="171" fontId="81" fillId="0" borderId="4" xfId="132" applyNumberFormat="1" applyFont="1" applyBorder="1"/>
    <xf numFmtId="171" fontId="81" fillId="48" borderId="4" xfId="132" applyNumberFormat="1" applyFont="1" applyFill="1" applyBorder="1" applyAlignment="1">
      <alignment horizontal="center"/>
    </xf>
    <xf numFmtId="0" fontId="81" fillId="48" borderId="0" xfId="132" applyFont="1" applyFill="1" applyAlignment="1">
      <alignment horizontal="center"/>
    </xf>
    <xf numFmtId="0" fontId="81" fillId="48" borderId="0" xfId="132" applyFont="1" applyFill="1"/>
    <xf numFmtId="171" fontId="81" fillId="48" borderId="4" xfId="132" applyNumberFormat="1" applyFont="1" applyFill="1" applyBorder="1" applyAlignment="1">
      <alignment horizontal="right"/>
    </xf>
    <xf numFmtId="0" fontId="70" fillId="43" borderId="0" xfId="132" applyFont="1" applyFill="1" applyAlignment="1">
      <alignment horizontal="left" indent="1"/>
    </xf>
    <xf numFmtId="171" fontId="0" fillId="0" borderId="0" xfId="368" applyNumberFormat="1" applyFont="1" applyFill="1"/>
    <xf numFmtId="171" fontId="0" fillId="0" borderId="0" xfId="368" applyNumberFormat="1" applyFont="1" applyFill="1" applyBorder="1"/>
    <xf numFmtId="167" fontId="0" fillId="0" borderId="0" xfId="368" applyNumberFormat="1" applyFont="1" applyFill="1"/>
    <xf numFmtId="167" fontId="0" fillId="0" borderId="0" xfId="368" applyNumberFormat="1" applyFont="1" applyFill="1" applyBorder="1"/>
    <xf numFmtId="171" fontId="81" fillId="0" borderId="4" xfId="132" applyNumberFormat="1" applyFont="1" applyBorder="1" applyAlignment="1">
      <alignment horizontal="center"/>
    </xf>
    <xf numFmtId="171" fontId="81" fillId="0" borderId="0" xfId="132" applyNumberFormat="1" applyFont="1"/>
    <xf numFmtId="171" fontId="81" fillId="0" borderId="0" xfId="132" applyNumberFormat="1" applyFont="1" applyAlignment="1">
      <alignment horizontal="center"/>
    </xf>
    <xf numFmtId="0" fontId="81" fillId="0" borderId="0" xfId="132" applyFont="1" applyAlignment="1">
      <alignment horizontal="left" indent="2"/>
    </xf>
    <xf numFmtId="171" fontId="81" fillId="0" borderId="0" xfId="369" applyNumberFormat="1" applyFont="1" applyFill="1"/>
    <xf numFmtId="171" fontId="81" fillId="0" borderId="0" xfId="369" applyNumberFormat="1" applyFont="1" applyFill="1" applyAlignment="1">
      <alignment horizontal="center"/>
    </xf>
    <xf numFmtId="171" fontId="81" fillId="0" borderId="0" xfId="369" applyNumberFormat="1" applyFont="1" applyFill="1" applyBorder="1"/>
    <xf numFmtId="171" fontId="81" fillId="0" borderId="34" xfId="369" applyNumberFormat="1" applyFont="1" applyBorder="1"/>
    <xf numFmtId="171" fontId="81" fillId="0" borderId="0" xfId="369" applyNumberFormat="1" applyFont="1" applyBorder="1"/>
    <xf numFmtId="171" fontId="81" fillId="0" borderId="0" xfId="369" applyNumberFormat="1" applyFont="1" applyBorder="1" applyAlignment="1">
      <alignment horizontal="center"/>
    </xf>
    <xf numFmtId="0" fontId="81" fillId="0" borderId="0" xfId="132" applyFont="1" applyAlignment="1">
      <alignment horizontal="left"/>
    </xf>
    <xf numFmtId="171" fontId="47" fillId="0" borderId="0" xfId="369" applyNumberFormat="1" applyFont="1" applyFill="1"/>
    <xf numFmtId="171" fontId="0" fillId="0" borderId="0" xfId="369" applyNumberFormat="1" applyFont="1" applyBorder="1"/>
    <xf numFmtId="167" fontId="47" fillId="0" borderId="0" xfId="369" applyNumberFormat="1" applyFont="1" applyFill="1"/>
    <xf numFmtId="167" fontId="0" fillId="0" borderId="0" xfId="369" applyNumberFormat="1" applyFont="1" applyFill="1" applyBorder="1"/>
    <xf numFmtId="171" fontId="81" fillId="48" borderId="4" xfId="369" applyNumberFormat="1" applyFont="1" applyFill="1" applyBorder="1"/>
    <xf numFmtId="171" fontId="81" fillId="48" borderId="4" xfId="369" applyNumberFormat="1" applyFont="1" applyFill="1" applyBorder="1" applyAlignment="1">
      <alignment horizontal="center"/>
    </xf>
    <xf numFmtId="171" fontId="81" fillId="0" borderId="4" xfId="369" applyNumberFormat="1" applyFont="1" applyBorder="1"/>
    <xf numFmtId="167" fontId="47" fillId="0" borderId="0" xfId="368" applyNumberFormat="1" applyFont="1" applyFill="1"/>
    <xf numFmtId="171" fontId="0" fillId="0" borderId="0" xfId="369" applyNumberFormat="1" applyFont="1" applyFill="1" applyBorder="1"/>
    <xf numFmtId="0" fontId="81" fillId="0" borderId="0" xfId="132" applyFont="1" applyAlignment="1">
      <alignment horizontal="left" wrapText="1" indent="1"/>
    </xf>
    <xf numFmtId="171" fontId="81" fillId="0" borderId="0" xfId="369" applyNumberFormat="1" applyFont="1" applyFill="1" applyBorder="1" applyAlignment="1">
      <alignment horizontal="center"/>
    </xf>
    <xf numFmtId="0" fontId="47" fillId="0" borderId="0" xfId="132" applyAlignment="1">
      <alignment horizontal="left" indent="2"/>
    </xf>
    <xf numFmtId="171" fontId="47" fillId="0" borderId="0" xfId="369" applyNumberFormat="1" applyFont="1" applyFill="1" applyBorder="1"/>
    <xf numFmtId="43" fontId="117" fillId="0" borderId="0" xfId="368" applyFont="1" applyFill="1" applyAlignment="1">
      <alignment horizontal="right"/>
    </xf>
    <xf numFmtId="43" fontId="117" fillId="0" borderId="0" xfId="368" applyFont="1" applyFill="1" applyAlignment="1">
      <alignment horizontal="center"/>
    </xf>
    <xf numFmtId="171" fontId="81" fillId="0" borderId="38" xfId="369" applyNumberFormat="1" applyFont="1" applyBorder="1"/>
    <xf numFmtId="0" fontId="47" fillId="0" borderId="22" xfId="132" applyBorder="1"/>
    <xf numFmtId="0" fontId="47" fillId="0" borderId="40" xfId="132" applyBorder="1"/>
    <xf numFmtId="0" fontId="47" fillId="0" borderId="102" xfId="132" applyBorder="1"/>
    <xf numFmtId="0" fontId="47" fillId="0" borderId="103" xfId="132" applyBorder="1"/>
    <xf numFmtId="0" fontId="47" fillId="0" borderId="104" xfId="132" applyBorder="1"/>
    <xf numFmtId="0" fontId="47" fillId="0" borderId="105" xfId="132" applyBorder="1"/>
    <xf numFmtId="0" fontId="47" fillId="0" borderId="106" xfId="132" applyBorder="1"/>
    <xf numFmtId="0" fontId="47" fillId="0" borderId="107" xfId="132" applyBorder="1"/>
    <xf numFmtId="0" fontId="116" fillId="0" borderId="0" xfId="132" applyFont="1" applyAlignment="1">
      <alignment horizontal="left"/>
    </xf>
    <xf numFmtId="171" fontId="81" fillId="48" borderId="38" xfId="369" applyNumberFormat="1" applyFont="1" applyFill="1" applyBorder="1"/>
    <xf numFmtId="171" fontId="81" fillId="48" borderId="38" xfId="369" applyNumberFormat="1" applyFont="1" applyFill="1" applyBorder="1" applyAlignment="1">
      <alignment horizontal="center"/>
    </xf>
    <xf numFmtId="9" fontId="102" fillId="0" borderId="35" xfId="132" applyNumberFormat="1" applyFont="1" applyBorder="1"/>
    <xf numFmtId="43" fontId="120" fillId="39" borderId="30" xfId="368" applyFont="1" applyFill="1" applyBorder="1" applyAlignment="1">
      <alignment horizontal="center"/>
    </xf>
    <xf numFmtId="0" fontId="123" fillId="39" borderId="77" xfId="132" applyFont="1" applyFill="1" applyBorder="1" applyAlignment="1">
      <alignment horizontal="center" vertical="center" wrapText="1"/>
    </xf>
    <xf numFmtId="171" fontId="47" fillId="0" borderId="0" xfId="369" applyNumberFormat="1" applyFont="1" applyBorder="1"/>
    <xf numFmtId="171" fontId="47" fillId="0" borderId="0" xfId="369" applyNumberFormat="1" applyFont="1" applyBorder="1" applyAlignment="1">
      <alignment horizontal="right"/>
    </xf>
    <xf numFmtId="171" fontId="81" fillId="0" borderId="4" xfId="369" applyNumberFormat="1" applyFont="1" applyBorder="1" applyAlignment="1">
      <alignment horizontal="right"/>
    </xf>
    <xf numFmtId="0" fontId="47" fillId="0" borderId="23" xfId="132" applyBorder="1"/>
    <xf numFmtId="171" fontId="81" fillId="0" borderId="38" xfId="369" applyNumberFormat="1" applyFont="1" applyFill="1" applyBorder="1"/>
    <xf numFmtId="167" fontId="0" fillId="0" borderId="0" xfId="369" applyNumberFormat="1" applyFont="1" applyBorder="1"/>
    <xf numFmtId="8" fontId="47" fillId="0" borderId="0" xfId="132" applyNumberFormat="1"/>
    <xf numFmtId="195" fontId="47" fillId="0" borderId="0" xfId="132" applyNumberFormat="1"/>
    <xf numFmtId="167" fontId="0" fillId="0" borderId="0" xfId="1" applyNumberFormat="1" applyFont="1" applyFill="1"/>
    <xf numFmtId="0" fontId="128" fillId="44" borderId="0" xfId="132" applyFont="1" applyFill="1" applyAlignment="1">
      <alignment wrapText="1"/>
    </xf>
    <xf numFmtId="0" fontId="118" fillId="44" borderId="0" xfId="132" applyFont="1" applyFill="1"/>
    <xf numFmtId="171" fontId="0" fillId="44" borderId="0" xfId="369" applyNumberFormat="1" applyFont="1" applyFill="1" applyBorder="1"/>
    <xf numFmtId="171" fontId="81" fillId="44" borderId="38" xfId="369" applyNumberFormat="1" applyFont="1" applyFill="1" applyBorder="1"/>
    <xf numFmtId="171" fontId="81" fillId="44" borderId="34" xfId="369" applyNumberFormat="1" applyFont="1" applyFill="1" applyBorder="1"/>
    <xf numFmtId="171" fontId="81" fillId="44" borderId="4" xfId="369" applyNumberFormat="1" applyFont="1" applyFill="1" applyBorder="1"/>
    <xf numFmtId="0" fontId="110" fillId="0" borderId="0" xfId="132" applyFont="1"/>
    <xf numFmtId="0" fontId="110" fillId="0" borderId="0" xfId="132" applyFont="1" applyAlignment="1">
      <alignment horizontal="center"/>
    </xf>
    <xf numFmtId="167" fontId="110" fillId="48" borderId="0" xfId="368" applyNumberFormat="1" applyFont="1" applyFill="1"/>
    <xf numFmtId="167" fontId="110" fillId="0" borderId="0" xfId="368" applyNumberFormat="1" applyFont="1" applyFill="1"/>
    <xf numFmtId="0" fontId="110" fillId="0" borderId="20" xfId="132" applyFont="1" applyBorder="1"/>
    <xf numFmtId="167" fontId="110" fillId="0" borderId="0" xfId="368" applyNumberFormat="1" applyFont="1" applyFill="1" applyBorder="1"/>
    <xf numFmtId="0" fontId="110" fillId="0" borderId="21" xfId="132" applyFont="1" applyBorder="1"/>
    <xf numFmtId="0" fontId="110" fillId="0" borderId="94" xfId="132" applyFont="1" applyBorder="1"/>
    <xf numFmtId="0" fontId="110" fillId="0" borderId="95" xfId="132" applyFont="1" applyBorder="1"/>
    <xf numFmtId="0" fontId="110" fillId="0" borderId="96" xfId="132" applyFont="1" applyBorder="1"/>
    <xf numFmtId="0" fontId="110" fillId="0" borderId="97" xfId="132" applyFont="1" applyBorder="1"/>
    <xf numFmtId="182" fontId="0" fillId="56" borderId="0" xfId="0" applyNumberFormat="1" applyFill="1" applyAlignment="1">
      <alignment horizontal="center" wrapText="1"/>
    </xf>
    <xf numFmtId="182" fontId="8" fillId="56" borderId="0" xfId="1" applyNumberFormat="1" applyFont="1" applyFill="1" applyAlignment="1">
      <alignment vertical="center"/>
    </xf>
    <xf numFmtId="187" fontId="60" fillId="0" borderId="3" xfId="1" applyNumberFormat="1" applyFont="1" applyFill="1" applyBorder="1" applyAlignment="1">
      <alignment vertical="center"/>
    </xf>
    <xf numFmtId="0" fontId="1" fillId="0" borderId="0" xfId="305" applyAlignment="1">
      <alignment vertical="center"/>
    </xf>
    <xf numFmtId="0" fontId="137" fillId="0" borderId="0" xfId="305" applyFont="1" applyAlignment="1">
      <alignment vertical="center"/>
    </xf>
    <xf numFmtId="171" fontId="1" fillId="0" borderId="0" xfId="305" applyNumberFormat="1" applyAlignment="1">
      <alignment vertical="center"/>
    </xf>
    <xf numFmtId="171" fontId="56" fillId="0" borderId="4" xfId="306" applyNumberFormat="1" applyFont="1" applyBorder="1" applyAlignment="1">
      <alignment vertical="center"/>
    </xf>
    <xf numFmtId="171" fontId="1" fillId="43" borderId="0" xfId="305" applyNumberFormat="1" applyFill="1" applyAlignment="1">
      <alignment vertical="center"/>
    </xf>
    <xf numFmtId="0" fontId="12" fillId="0" borderId="0" xfId="305" applyFont="1" applyAlignment="1">
      <alignment vertical="center"/>
    </xf>
    <xf numFmtId="167" fontId="0" fillId="0" borderId="1" xfId="251" applyNumberFormat="1" applyFont="1" applyBorder="1" applyAlignment="1">
      <alignment vertical="center"/>
    </xf>
    <xf numFmtId="171" fontId="56" fillId="0" borderId="0" xfId="306" applyNumberFormat="1" applyFont="1" applyAlignment="1">
      <alignment vertical="center"/>
    </xf>
    <xf numFmtId="167" fontId="0" fillId="43" borderId="0" xfId="251" applyNumberFormat="1" applyFont="1" applyFill="1" applyBorder="1" applyAlignment="1">
      <alignment vertical="center"/>
    </xf>
    <xf numFmtId="0" fontId="1" fillId="0" borderId="1" xfId="305" applyBorder="1" applyAlignment="1">
      <alignment vertical="center"/>
    </xf>
    <xf numFmtId="0" fontId="12" fillId="0" borderId="1" xfId="305" applyFont="1" applyBorder="1" applyAlignment="1">
      <alignment vertical="center"/>
    </xf>
    <xf numFmtId="167" fontId="0" fillId="0" borderId="0" xfId="251" applyNumberFormat="1" applyFont="1" applyAlignment="1">
      <alignment vertical="center"/>
    </xf>
    <xf numFmtId="167" fontId="0" fillId="43" borderId="0" xfId="251" applyNumberFormat="1" applyFont="1" applyFill="1" applyAlignment="1">
      <alignment vertical="center"/>
    </xf>
    <xf numFmtId="0" fontId="137" fillId="43" borderId="0" xfId="305" applyFont="1" applyFill="1" applyAlignment="1">
      <alignment vertical="center"/>
    </xf>
    <xf numFmtId="171" fontId="138" fillId="0" borderId="3" xfId="306" applyNumberFormat="1" applyFont="1" applyBorder="1" applyAlignment="1">
      <alignment vertical="center"/>
    </xf>
    <xf numFmtId="171" fontId="138" fillId="43" borderId="0" xfId="306" applyNumberFormat="1" applyFont="1" applyFill="1" applyBorder="1" applyAlignment="1">
      <alignment vertical="center"/>
    </xf>
    <xf numFmtId="0" fontId="138" fillId="0" borderId="3" xfId="305" applyFont="1" applyBorder="1" applyAlignment="1">
      <alignment vertical="center"/>
    </xf>
    <xf numFmtId="171" fontId="56" fillId="0" borderId="0" xfId="373" applyNumberFormat="1" applyFont="1" applyAlignment="1">
      <alignment vertical="center"/>
    </xf>
    <xf numFmtId="171" fontId="139" fillId="43" borderId="0" xfId="306" applyNumberFormat="1" applyFont="1" applyFill="1" applyAlignment="1">
      <alignment vertical="center"/>
    </xf>
    <xf numFmtId="43" fontId="56" fillId="0" borderId="0" xfId="374" applyFont="1" applyAlignment="1">
      <alignment vertical="center"/>
    </xf>
    <xf numFmtId="0" fontId="56" fillId="0" borderId="27" xfId="305" applyFont="1" applyBorder="1" applyAlignment="1">
      <alignment vertical="center"/>
    </xf>
    <xf numFmtId="0" fontId="138" fillId="45" borderId="2" xfId="305" applyFont="1" applyFill="1" applyBorder="1" applyAlignment="1">
      <alignment horizontal="center" vertical="center" wrapText="1"/>
    </xf>
    <xf numFmtId="0" fontId="138" fillId="5" borderId="2" xfId="305" applyFont="1" applyFill="1" applyBorder="1" applyAlignment="1">
      <alignment horizontal="center" vertical="center" wrapText="1"/>
    </xf>
    <xf numFmtId="0" fontId="138" fillId="43" borderId="0" xfId="305" applyFont="1" applyFill="1" applyAlignment="1">
      <alignment horizontal="center" vertical="center" wrapText="1"/>
    </xf>
    <xf numFmtId="43" fontId="138" fillId="57" borderId="2" xfId="374" applyFont="1" applyFill="1" applyBorder="1" applyAlignment="1">
      <alignment horizontal="center" vertical="center"/>
    </xf>
    <xf numFmtId="0" fontId="138" fillId="57" borderId="2" xfId="305" applyFont="1" applyFill="1" applyBorder="1" applyAlignment="1">
      <alignment horizontal="center" vertical="center"/>
    </xf>
    <xf numFmtId="0" fontId="56" fillId="0" borderId="0" xfId="18" applyFont="1" applyAlignment="1">
      <alignment vertical="center"/>
    </xf>
    <xf numFmtId="0" fontId="56" fillId="0" borderId="15" xfId="18" applyFont="1" applyBorder="1" applyAlignment="1">
      <alignment vertical="center"/>
    </xf>
    <xf numFmtId="43" fontId="1" fillId="0" borderId="0" xfId="374" applyFont="1" applyAlignment="1">
      <alignment vertical="center"/>
    </xf>
    <xf numFmtId="43" fontId="138" fillId="0" borderId="3" xfId="374" applyFont="1" applyBorder="1" applyAlignment="1">
      <alignment vertical="center"/>
    </xf>
    <xf numFmtId="0" fontId="56" fillId="0" borderId="25" xfId="305" applyFont="1" applyBorder="1" applyAlignment="1">
      <alignment vertical="center"/>
    </xf>
    <xf numFmtId="171" fontId="139" fillId="43" borderId="0" xfId="306" applyNumberFormat="1" applyFont="1" applyFill="1" applyBorder="1" applyAlignment="1">
      <alignment vertical="center"/>
    </xf>
    <xf numFmtId="0" fontId="56" fillId="0" borderId="29" xfId="305" applyFont="1" applyBorder="1" applyAlignment="1">
      <alignment vertical="center"/>
    </xf>
    <xf numFmtId="0" fontId="56" fillId="0" borderId="15" xfId="305" applyFont="1" applyBorder="1" applyAlignment="1">
      <alignment vertical="center"/>
    </xf>
    <xf numFmtId="0" fontId="5" fillId="0" borderId="0" xfId="305" applyFont="1" applyAlignment="1">
      <alignment vertical="center"/>
    </xf>
    <xf numFmtId="0" fontId="140" fillId="0" borderId="0" xfId="305" applyFont="1" applyAlignment="1">
      <alignment vertical="center"/>
    </xf>
    <xf numFmtId="37" fontId="138" fillId="0" borderId="3" xfId="306" applyNumberFormat="1" applyFont="1" applyBorder="1" applyAlignment="1">
      <alignment horizontal="right" vertical="center" indent="2"/>
    </xf>
    <xf numFmtId="37" fontId="0" fillId="43" borderId="0" xfId="306" applyNumberFormat="1" applyFont="1" applyFill="1" applyBorder="1" applyAlignment="1">
      <alignment horizontal="right" vertical="center" indent="2"/>
    </xf>
    <xf numFmtId="0" fontId="56" fillId="0" borderId="0" xfId="305" applyFont="1" applyAlignment="1">
      <alignment vertical="center"/>
    </xf>
    <xf numFmtId="0" fontId="56" fillId="43" borderId="0" xfId="305" applyFont="1" applyFill="1" applyAlignment="1">
      <alignment vertical="center"/>
    </xf>
    <xf numFmtId="171" fontId="141" fillId="43" borderId="0" xfId="306" applyNumberFormat="1" applyFont="1" applyFill="1" applyAlignment="1">
      <alignment vertical="center"/>
    </xf>
    <xf numFmtId="167" fontId="137" fillId="0" borderId="0" xfId="305" applyNumberFormat="1" applyFont="1" applyAlignment="1">
      <alignment vertical="center"/>
    </xf>
    <xf numFmtId="167" fontId="56" fillId="0" borderId="0" xfId="251" applyNumberFormat="1" applyFont="1" applyAlignment="1">
      <alignment vertical="center"/>
    </xf>
    <xf numFmtId="167" fontId="56" fillId="0" borderId="0" xfId="251" applyNumberFormat="1" applyFont="1" applyFill="1" applyAlignment="1">
      <alignment vertical="center"/>
    </xf>
    <xf numFmtId="42" fontId="1" fillId="0" borderId="0" xfId="305" applyNumberFormat="1" applyAlignment="1">
      <alignment vertical="center"/>
    </xf>
    <xf numFmtId="171" fontId="1" fillId="0" borderId="4" xfId="306" applyNumberFormat="1" applyFont="1" applyBorder="1" applyAlignment="1">
      <alignment vertical="center"/>
    </xf>
    <xf numFmtId="167" fontId="1" fillId="0" borderId="1" xfId="251" applyNumberFormat="1" applyFont="1" applyBorder="1" applyAlignment="1">
      <alignment vertical="center"/>
    </xf>
    <xf numFmtId="171" fontId="1" fillId="0" borderId="0" xfId="306" applyNumberFormat="1" applyFont="1" applyAlignment="1">
      <alignment vertical="center"/>
    </xf>
    <xf numFmtId="167" fontId="1" fillId="0" borderId="0" xfId="251" applyNumberFormat="1" applyFont="1" applyFill="1" applyBorder="1" applyAlignment="1">
      <alignment vertical="center"/>
    </xf>
    <xf numFmtId="167" fontId="1" fillId="0" borderId="0" xfId="251" applyNumberFormat="1" applyFont="1" applyAlignment="1">
      <alignment vertical="center"/>
    </xf>
    <xf numFmtId="167" fontId="1" fillId="0" borderId="0" xfId="251" applyNumberFormat="1" applyFont="1" applyFill="1" applyAlignment="1">
      <alignment vertical="center"/>
    </xf>
    <xf numFmtId="171" fontId="138" fillId="0" borderId="0" xfId="306" applyNumberFormat="1" applyFont="1" applyFill="1" applyBorder="1" applyAlignment="1">
      <alignment vertical="center"/>
    </xf>
    <xf numFmtId="171" fontId="56" fillId="0" borderId="0" xfId="306" applyNumberFormat="1" applyFont="1" applyFill="1" applyAlignment="1">
      <alignment vertical="center"/>
    </xf>
    <xf numFmtId="0" fontId="138" fillId="0" borderId="0" xfId="305" applyFont="1" applyAlignment="1">
      <alignment horizontal="center" vertical="center" wrapText="1"/>
    </xf>
    <xf numFmtId="171" fontId="138" fillId="0" borderId="4" xfId="306" applyNumberFormat="1" applyFont="1" applyFill="1" applyBorder="1" applyAlignment="1">
      <alignment vertical="center"/>
    </xf>
    <xf numFmtId="0" fontId="1" fillId="0" borderId="4" xfId="305" applyBorder="1" applyAlignment="1">
      <alignment vertical="center"/>
    </xf>
    <xf numFmtId="171" fontId="56" fillId="0" borderId="0" xfId="306" applyNumberFormat="1" applyFont="1" applyFill="1" applyBorder="1" applyAlignment="1">
      <alignment vertical="center"/>
    </xf>
    <xf numFmtId="171" fontId="56" fillId="0" borderId="0" xfId="306" applyNumberFormat="1" applyFont="1" applyBorder="1" applyAlignment="1">
      <alignment vertical="center"/>
    </xf>
    <xf numFmtId="43" fontId="56" fillId="0" borderId="26" xfId="374" applyFont="1" applyBorder="1" applyAlignment="1">
      <alignment vertical="center"/>
    </xf>
    <xf numFmtId="43" fontId="56" fillId="0" borderId="24" xfId="374" applyFont="1" applyBorder="1" applyAlignment="1">
      <alignment vertical="center"/>
    </xf>
    <xf numFmtId="43" fontId="138" fillId="57" borderId="93" xfId="374" applyFont="1" applyFill="1" applyBorder="1" applyAlignment="1">
      <alignment horizontal="center" vertical="center"/>
    </xf>
    <xf numFmtId="37" fontId="138" fillId="43" borderId="3" xfId="306" applyNumberFormat="1" applyFont="1" applyFill="1" applyBorder="1" applyAlignment="1">
      <alignment horizontal="right" vertical="center" indent="2"/>
    </xf>
    <xf numFmtId="37" fontId="56" fillId="0" borderId="0" xfId="306" applyNumberFormat="1" applyFont="1" applyFill="1" applyBorder="1" applyAlignment="1">
      <alignment horizontal="right" vertical="center" indent="2"/>
    </xf>
    <xf numFmtId="8" fontId="0" fillId="0" borderId="0" xfId="1" applyNumberFormat="1" applyFont="1" applyFill="1" applyBorder="1"/>
    <xf numFmtId="10" fontId="0" fillId="0" borderId="0" xfId="2" applyNumberFormat="1" applyFont="1" applyFill="1" applyBorder="1"/>
    <xf numFmtId="0" fontId="8" fillId="0" borderId="1" xfId="0" applyFont="1" applyBorder="1" applyAlignment="1">
      <alignment horizontal="center" wrapText="1"/>
    </xf>
    <xf numFmtId="0" fontId="60" fillId="0" borderId="0" xfId="0" applyFont="1"/>
    <xf numFmtId="0" fontId="8" fillId="0" borderId="0" xfId="0" applyFont="1" applyAlignment="1">
      <alignment horizontal="left"/>
    </xf>
    <xf numFmtId="41" fontId="8" fillId="0" borderId="0" xfId="1" applyNumberFormat="1" applyFont="1" applyFill="1" applyBorder="1"/>
    <xf numFmtId="41" fontId="8" fillId="0" borderId="0" xfId="244" applyNumberFormat="1" applyFont="1" applyFill="1" applyBorder="1"/>
    <xf numFmtId="0" fontId="8" fillId="0" borderId="26" xfId="0" applyFont="1" applyBorder="1" applyAlignment="1">
      <alignment horizontal="center"/>
    </xf>
    <xf numFmtId="0" fontId="8" fillId="0" borderId="0" xfId="0" applyFont="1" applyAlignment="1">
      <alignment horizontal="left" indent="2"/>
    </xf>
    <xf numFmtId="0" fontId="143" fillId="0" borderId="0" xfId="0" applyFont="1"/>
    <xf numFmtId="0" fontId="60" fillId="0" borderId="14" xfId="0" applyFont="1" applyBorder="1"/>
    <xf numFmtId="41" fontId="60" fillId="0" borderId="0" xfId="0" applyNumberFormat="1" applyFont="1"/>
    <xf numFmtId="0" fontId="8" fillId="0" borderId="28" xfId="0" applyFont="1" applyBorder="1" applyAlignment="1">
      <alignment horizontal="center" wrapText="1"/>
    </xf>
    <xf numFmtId="167" fontId="60" fillId="0" borderId="0" xfId="1" applyNumberFormat="1" applyFont="1" applyFill="1" applyBorder="1"/>
    <xf numFmtId="171" fontId="60" fillId="0" borderId="0" xfId="244" applyNumberFormat="1" applyFont="1" applyFill="1" applyBorder="1"/>
    <xf numFmtId="167" fontId="8" fillId="0" borderId="0" xfId="244" applyNumberFormat="1" applyFont="1" applyFill="1" applyBorder="1"/>
    <xf numFmtId="167" fontId="8" fillId="0" borderId="0" xfId="1" applyNumberFormat="1" applyFont="1" applyFill="1" applyBorder="1"/>
    <xf numFmtId="0" fontId="8" fillId="0" borderId="0" xfId="0" applyFont="1" applyAlignment="1">
      <alignment horizontal="left" indent="3"/>
    </xf>
    <xf numFmtId="6" fontId="8" fillId="0" borderId="0" xfId="1" applyNumberFormat="1" applyFont="1" applyFill="1" applyBorder="1"/>
    <xf numFmtId="41" fontId="60" fillId="0" borderId="3" xfId="0" applyNumberFormat="1" applyFont="1" applyBorder="1"/>
    <xf numFmtId="167" fontId="60" fillId="0" borderId="0" xfId="244" applyNumberFormat="1" applyFont="1" applyFill="1" applyBorder="1"/>
    <xf numFmtId="41" fontId="60" fillId="0" borderId="0" xfId="244" applyNumberFormat="1" applyFont="1" applyFill="1" applyBorder="1"/>
    <xf numFmtId="41" fontId="60" fillId="0" borderId="0" xfId="1" applyNumberFormat="1" applyFont="1" applyFill="1" applyBorder="1"/>
    <xf numFmtId="5" fontId="8" fillId="0" borderId="0" xfId="1" applyNumberFormat="1" applyFont="1" applyFill="1" applyBorder="1"/>
    <xf numFmtId="41" fontId="8" fillId="0" borderId="0" xfId="1" applyNumberFormat="1" applyFont="1" applyFill="1"/>
    <xf numFmtId="41" fontId="60" fillId="0" borderId="0" xfId="244" applyNumberFormat="1" applyFont="1" applyFill="1"/>
    <xf numFmtId="41" fontId="8" fillId="0" borderId="0" xfId="244" applyNumberFormat="1" applyFont="1" applyFill="1"/>
    <xf numFmtId="0" fontId="144" fillId="0" borderId="14" xfId="0" applyFont="1" applyBorder="1"/>
    <xf numFmtId="0" fontId="144" fillId="0" borderId="0" xfId="0" applyFont="1"/>
    <xf numFmtId="41" fontId="144" fillId="0" borderId="3" xfId="0" applyNumberFormat="1" applyFont="1" applyBorder="1"/>
    <xf numFmtId="41" fontId="144" fillId="0" borderId="0" xfId="0" applyNumberFormat="1" applyFont="1"/>
    <xf numFmtId="0" fontId="8" fillId="0" borderId="0" xfId="0" applyFont="1" applyAlignment="1">
      <alignment horizontal="left" indent="1"/>
    </xf>
    <xf numFmtId="41" fontId="8" fillId="0" borderId="0" xfId="0" applyNumberFormat="1" applyFont="1"/>
    <xf numFmtId="171" fontId="8" fillId="0" borderId="0" xfId="244" applyNumberFormat="1" applyFont="1" applyFill="1" applyBorder="1"/>
    <xf numFmtId="43" fontId="8" fillId="0" borderId="0" xfId="0" applyNumberFormat="1" applyFont="1"/>
    <xf numFmtId="9" fontId="8" fillId="0" borderId="0" xfId="2" applyFont="1" applyFill="1" applyBorder="1" applyAlignment="1">
      <alignment horizontal="center"/>
    </xf>
    <xf numFmtId="167" fontId="8" fillId="0" borderId="0" xfId="0" applyNumberFormat="1" applyFont="1"/>
    <xf numFmtId="0" fontId="129" fillId="0" borderId="0" xfId="21" applyFont="1" applyAlignment="1">
      <alignment horizontal="left" vertical="center"/>
    </xf>
    <xf numFmtId="0" fontId="7" fillId="0" borderId="0" xfId="21"/>
    <xf numFmtId="0" fontId="130" fillId="0" borderId="108" xfId="21" applyFont="1" applyBorder="1" applyAlignment="1">
      <alignment horizontal="center" vertical="center" wrapText="1"/>
    </xf>
    <xf numFmtId="0" fontId="130" fillId="0" borderId="109" xfId="21" applyFont="1" applyBorder="1" applyAlignment="1">
      <alignment horizontal="center" vertical="center" wrapText="1"/>
    </xf>
    <xf numFmtId="0" fontId="131" fillId="0" borderId="109" xfId="21" applyFont="1" applyBorder="1" applyAlignment="1">
      <alignment horizontal="center" vertical="center" wrapText="1"/>
    </xf>
    <xf numFmtId="0" fontId="131" fillId="0" borderId="110" xfId="21" applyFont="1" applyBorder="1" applyAlignment="1">
      <alignment horizontal="center" vertical="center" wrapText="1"/>
    </xf>
    <xf numFmtId="0" fontId="133" fillId="0" borderId="111" xfId="21" applyFont="1" applyBorder="1" applyAlignment="1">
      <alignment horizontal="center" vertical="center" wrapText="1"/>
    </xf>
    <xf numFmtId="0" fontId="9" fillId="0" borderId="112" xfId="21" applyFont="1" applyBorder="1" applyAlignment="1">
      <alignment horizontal="left" vertical="center" wrapText="1"/>
    </xf>
    <xf numFmtId="0" fontId="9" fillId="0" borderId="116" xfId="21" applyFont="1" applyBorder="1" applyAlignment="1">
      <alignment horizontal="left" vertical="center" wrapText="1"/>
    </xf>
    <xf numFmtId="0" fontId="133" fillId="0" borderId="118" xfId="21" applyFont="1" applyBorder="1" applyAlignment="1">
      <alignment horizontal="center" vertical="center" wrapText="1"/>
    </xf>
    <xf numFmtId="0" fontId="133" fillId="0" borderId="119" xfId="21" applyFont="1" applyBorder="1" applyAlignment="1">
      <alignment horizontal="center" vertical="center" wrapText="1"/>
    </xf>
    <xf numFmtId="0" fontId="9" fillId="0" borderId="119" xfId="21" applyFont="1" applyBorder="1" applyAlignment="1">
      <alignment horizontal="center" vertical="center" wrapText="1"/>
    </xf>
    <xf numFmtId="0" fontId="9" fillId="0" borderId="119" xfId="21" applyFont="1" applyBorder="1" applyAlignment="1">
      <alignment horizontal="left" vertical="center" wrapText="1"/>
    </xf>
    <xf numFmtId="0" fontId="9" fillId="0" borderId="113" xfId="21" applyFont="1" applyBorder="1" applyAlignment="1">
      <alignment horizontal="left" vertical="center" wrapText="1"/>
    </xf>
    <xf numFmtId="0" fontId="135" fillId="0" borderId="112" xfId="21" applyFont="1" applyBorder="1" applyAlignment="1">
      <alignment horizontal="left" vertical="center" wrapText="1"/>
    </xf>
    <xf numFmtId="0" fontId="135" fillId="0" borderId="120" xfId="21" applyFont="1" applyBorder="1" applyAlignment="1">
      <alignment horizontal="left" vertical="center" wrapText="1"/>
    </xf>
    <xf numFmtId="0" fontId="135" fillId="0" borderId="116" xfId="21" applyFont="1" applyBorder="1" applyAlignment="1">
      <alignment horizontal="left" vertical="center" wrapText="1"/>
    </xf>
    <xf numFmtId="0" fontId="9" fillId="0" borderId="121" xfId="21" applyFont="1" applyBorder="1" applyAlignment="1">
      <alignment horizontal="left" vertical="center" wrapText="1"/>
    </xf>
    <xf numFmtId="167" fontId="9" fillId="0" borderId="112" xfId="8" applyNumberFormat="1" applyFont="1" applyFill="1" applyBorder="1" applyAlignment="1">
      <alignment vertical="center" wrapText="1"/>
    </xf>
    <xf numFmtId="167" fontId="9" fillId="0" borderId="116" xfId="8" applyNumberFormat="1" applyFont="1" applyFill="1" applyBorder="1" applyAlignment="1">
      <alignment vertical="center" wrapText="1"/>
    </xf>
    <xf numFmtId="167" fontId="9" fillId="0" borderId="123" xfId="8" applyNumberFormat="1" applyFont="1" applyFill="1" applyBorder="1" applyAlignment="1">
      <alignment vertical="center" wrapText="1"/>
    </xf>
    <xf numFmtId="0" fontId="9" fillId="0" borderId="123" xfId="21" applyFont="1" applyBorder="1" applyAlignment="1">
      <alignment horizontal="left" vertical="center" wrapText="1"/>
    </xf>
    <xf numFmtId="0" fontId="9" fillId="0" borderId="0" xfId="21" applyFont="1" applyAlignment="1">
      <alignment horizontal="left" vertical="center" wrapText="1"/>
    </xf>
    <xf numFmtId="0" fontId="13" fillId="0" borderId="0" xfId="21" applyFont="1" applyAlignment="1">
      <alignment horizontal="left" vertical="center" wrapText="1"/>
    </xf>
    <xf numFmtId="0" fontId="9" fillId="0" borderId="112" xfId="21" applyFont="1" applyBorder="1" applyAlignment="1">
      <alignment vertical="center" wrapText="1"/>
    </xf>
    <xf numFmtId="0" fontId="9" fillId="0" borderId="116" xfId="21" applyFont="1" applyBorder="1" applyAlignment="1">
      <alignment vertical="center" wrapText="1"/>
    </xf>
    <xf numFmtId="167" fontId="9" fillId="0" borderId="119" xfId="8" applyNumberFormat="1" applyFont="1" applyFill="1" applyBorder="1" applyAlignment="1">
      <alignment horizontal="center" vertical="center" wrapText="1"/>
    </xf>
    <xf numFmtId="0" fontId="9" fillId="0" borderId="125" xfId="21" applyFont="1" applyBorder="1" applyAlignment="1">
      <alignment horizontal="center" vertical="center" wrapText="1"/>
    </xf>
    <xf numFmtId="0" fontId="9" fillId="0" borderId="125" xfId="21" applyFont="1" applyBorder="1" applyAlignment="1">
      <alignment horizontal="left" vertical="center" wrapText="1"/>
    </xf>
    <xf numFmtId="0" fontId="9" fillId="0" borderId="126" xfId="21" applyFont="1" applyBorder="1" applyAlignment="1">
      <alignment horizontal="left" vertical="center" wrapText="1"/>
    </xf>
    <xf numFmtId="0" fontId="133" fillId="0" borderId="31" xfId="21" applyFont="1" applyBorder="1" applyAlignment="1">
      <alignment horizontal="center" vertical="center" wrapText="1"/>
    </xf>
    <xf numFmtId="0" fontId="9" fillId="0" borderId="127" xfId="21" applyFont="1" applyBorder="1" applyAlignment="1">
      <alignment horizontal="center" vertical="center" wrapText="1"/>
    </xf>
    <xf numFmtId="0" fontId="133" fillId="0" borderId="111" xfId="0" applyFont="1" applyBorder="1" applyAlignment="1">
      <alignment horizontal="center" vertical="center" wrapText="1"/>
    </xf>
    <xf numFmtId="0" fontId="9" fillId="0" borderId="119" xfId="0" applyFont="1" applyBorder="1" applyAlignment="1">
      <alignment horizontal="center" vertical="center" wrapText="1"/>
    </xf>
    <xf numFmtId="3" fontId="9" fillId="0" borderId="119" xfId="0" applyNumberFormat="1" applyFont="1" applyBorder="1" applyAlignment="1">
      <alignment horizontal="center" vertical="center" wrapText="1"/>
    </xf>
    <xf numFmtId="0" fontId="9" fillId="0" borderId="119" xfId="0" applyFont="1" applyBorder="1" applyAlignment="1">
      <alignment horizontal="left" vertical="center" wrapText="1"/>
    </xf>
    <xf numFmtId="0" fontId="9" fillId="0" borderId="113" xfId="0" applyFont="1" applyBorder="1" applyAlignment="1">
      <alignment horizontal="left" vertical="center" wrapText="1"/>
    </xf>
    <xf numFmtId="0" fontId="9" fillId="0" borderId="125" xfId="0" applyFont="1" applyBorder="1" applyAlignment="1">
      <alignment horizontal="center" vertical="center" wrapText="1"/>
    </xf>
    <xf numFmtId="0" fontId="9" fillId="0" borderId="125" xfId="0" applyFont="1" applyBorder="1" applyAlignment="1">
      <alignment horizontal="left" vertical="center" wrapText="1"/>
    </xf>
    <xf numFmtId="0" fontId="9" fillId="0" borderId="126" xfId="0" applyFont="1" applyBorder="1" applyAlignment="1">
      <alignment horizontal="left" vertical="center" wrapText="1"/>
    </xf>
    <xf numFmtId="0" fontId="133" fillId="0" borderId="31" xfId="0" applyFont="1" applyBorder="1" applyAlignment="1">
      <alignment horizontal="center" vertical="center" wrapText="1"/>
    </xf>
    <xf numFmtId="0" fontId="9" fillId="0" borderId="127" xfId="0" applyFont="1" applyBorder="1" applyAlignment="1">
      <alignment horizontal="center" vertical="center" wrapText="1"/>
    </xf>
    <xf numFmtId="0" fontId="132" fillId="0" borderId="125" xfId="0" applyFont="1" applyBorder="1" applyAlignment="1">
      <alignment horizontal="left" vertical="center" wrapText="1"/>
    </xf>
    <xf numFmtId="0" fontId="133" fillId="0" borderId="119" xfId="0" applyFont="1" applyBorder="1" applyAlignment="1">
      <alignment horizontal="center" vertical="center" wrapText="1"/>
    </xf>
    <xf numFmtId="0" fontId="132" fillId="0" borderId="119" xfId="0" applyFont="1" applyBorder="1" applyAlignment="1">
      <alignment horizontal="left" vertical="center" wrapText="1"/>
    </xf>
    <xf numFmtId="0" fontId="130" fillId="0" borderId="111" xfId="21" applyFont="1" applyBorder="1" applyAlignment="1">
      <alignment horizontal="center" vertical="center" wrapText="1"/>
    </xf>
    <xf numFmtId="0" fontId="130" fillId="0" borderId="112" xfId="21" applyFont="1" applyBorder="1" applyAlignment="1">
      <alignment horizontal="center" vertical="center" wrapText="1"/>
    </xf>
    <xf numFmtId="0" fontId="130" fillId="0" borderId="113" xfId="21" applyFont="1" applyBorder="1" applyAlignment="1">
      <alignment horizontal="center" vertical="center" wrapText="1"/>
    </xf>
    <xf numFmtId="171" fontId="81" fillId="59" borderId="4" xfId="132" applyNumberFormat="1" applyFont="1" applyFill="1" applyBorder="1"/>
    <xf numFmtId="41" fontId="58" fillId="0" borderId="3" xfId="0" applyNumberFormat="1" applyFont="1" applyBorder="1"/>
    <xf numFmtId="0" fontId="11" fillId="0" borderId="0" xfId="0" applyFont="1" applyAlignment="1">
      <alignment horizontal="center"/>
    </xf>
    <xf numFmtId="5" fontId="11" fillId="0" borderId="0" xfId="0" applyNumberFormat="1" applyFont="1"/>
    <xf numFmtId="41" fontId="74" fillId="0" borderId="4" xfId="0" applyNumberFormat="1" applyFont="1" applyBorder="1"/>
    <xf numFmtId="41" fontId="11" fillId="0" borderId="1" xfId="0" applyNumberFormat="1" applyFont="1" applyBorder="1"/>
    <xf numFmtId="171" fontId="9" fillId="0" borderId="119" xfId="244" applyNumberFormat="1" applyFont="1" applyBorder="1" applyAlignment="1">
      <alignment horizontal="center" vertical="center" wrapText="1"/>
    </xf>
    <xf numFmtId="0" fontId="145" fillId="0" borderId="0" xfId="375"/>
    <xf numFmtId="0" fontId="3" fillId="0" borderId="0" xfId="10" applyFont="1"/>
    <xf numFmtId="0" fontId="3" fillId="0" borderId="0" xfId="10" applyFont="1" applyAlignment="1">
      <alignment horizontal="center"/>
    </xf>
    <xf numFmtId="0" fontId="3" fillId="43" borderId="0" xfId="10" applyFont="1" applyFill="1"/>
    <xf numFmtId="0" fontId="3" fillId="43" borderId="0" xfId="10" applyFont="1" applyFill="1" applyAlignment="1">
      <alignment horizontal="center"/>
    </xf>
    <xf numFmtId="0" fontId="3" fillId="43" borderId="40" xfId="10" applyFont="1" applyFill="1" applyBorder="1"/>
    <xf numFmtId="0" fontId="3" fillId="43" borderId="23" xfId="10" applyFont="1" applyFill="1" applyBorder="1"/>
    <xf numFmtId="0" fontId="3" fillId="43" borderId="22" xfId="10" applyFont="1" applyFill="1" applyBorder="1" applyAlignment="1">
      <alignment horizontal="center"/>
    </xf>
    <xf numFmtId="167" fontId="11" fillId="43" borderId="21" xfId="376" applyNumberFormat="1" applyFont="1" applyFill="1" applyBorder="1"/>
    <xf numFmtId="167" fontId="70" fillId="43" borderId="0" xfId="376" applyNumberFormat="1" applyFont="1" applyFill="1" applyBorder="1"/>
    <xf numFmtId="167" fontId="11" fillId="43" borderId="0" xfId="376" applyNumberFormat="1" applyFont="1" applyFill="1" applyBorder="1"/>
    <xf numFmtId="0" fontId="1" fillId="43" borderId="0" xfId="10" applyFill="1"/>
    <xf numFmtId="167" fontId="11" fillId="0" borderId="0" xfId="376" applyNumberFormat="1" applyFont="1" applyFill="1" applyBorder="1"/>
    <xf numFmtId="0" fontId="11" fillId="43" borderId="0" xfId="10" applyFont="1" applyFill="1"/>
    <xf numFmtId="0" fontId="3" fillId="43" borderId="20" xfId="10" applyFont="1" applyFill="1" applyBorder="1" applyAlignment="1">
      <alignment horizontal="center"/>
    </xf>
    <xf numFmtId="0" fontId="3" fillId="43" borderId="21" xfId="10" applyFont="1" applyFill="1" applyBorder="1"/>
    <xf numFmtId="171" fontId="74" fillId="43" borderId="19" xfId="377" applyNumberFormat="1" applyFont="1" applyFill="1" applyBorder="1"/>
    <xf numFmtId="171" fontId="74" fillId="5" borderId="3" xfId="377" applyNumberFormat="1" applyFont="1" applyFill="1" applyBorder="1"/>
    <xf numFmtId="171" fontId="74" fillId="43" borderId="3" xfId="377" applyNumberFormat="1" applyFont="1" applyFill="1" applyBorder="1"/>
    <xf numFmtId="44" fontId="57" fillId="7" borderId="3" xfId="10" applyNumberFormat="1" applyFont="1" applyFill="1" applyBorder="1"/>
    <xf numFmtId="0" fontId="57" fillId="0" borderId="3" xfId="10" applyFont="1" applyBorder="1" applyAlignment="1">
      <alignment horizontal="left" indent="1"/>
    </xf>
    <xf numFmtId="0" fontId="1" fillId="43" borderId="3" xfId="10" applyFill="1" applyBorder="1"/>
    <xf numFmtId="0" fontId="72" fillId="43" borderId="14" xfId="10" applyFont="1" applyFill="1" applyBorder="1"/>
    <xf numFmtId="44" fontId="57" fillId="0" borderId="3" xfId="10" applyNumberFormat="1" applyFont="1" applyBorder="1"/>
    <xf numFmtId="167" fontId="11" fillId="6" borderId="21" xfId="376" applyNumberFormat="1" applyFont="1" applyFill="1" applyBorder="1"/>
    <xf numFmtId="167" fontId="70" fillId="5" borderId="0" xfId="376" applyNumberFormat="1" applyFont="1" applyFill="1" applyBorder="1"/>
    <xf numFmtId="167" fontId="11" fillId="6" borderId="0" xfId="376" applyNumberFormat="1" applyFont="1" applyFill="1" applyBorder="1"/>
    <xf numFmtId="167" fontId="70" fillId="6" borderId="0" xfId="376" applyNumberFormat="1" applyFont="1" applyFill="1" applyBorder="1"/>
    <xf numFmtId="0" fontId="70" fillId="43" borderId="0" xfId="10" applyFont="1" applyFill="1"/>
    <xf numFmtId="167" fontId="72" fillId="6" borderId="21" xfId="10" applyNumberFormat="1" applyFont="1" applyFill="1" applyBorder="1"/>
    <xf numFmtId="167" fontId="72" fillId="5" borderId="0" xfId="10" applyNumberFormat="1" applyFont="1" applyFill="1"/>
    <xf numFmtId="167" fontId="72" fillId="6" borderId="0" xfId="10" applyNumberFormat="1" applyFont="1" applyFill="1"/>
    <xf numFmtId="37" fontId="1" fillId="43" borderId="0" xfId="10" applyNumberFormat="1" applyFill="1"/>
    <xf numFmtId="3" fontId="72" fillId="43" borderId="21" xfId="10" applyNumberFormat="1" applyFont="1" applyFill="1" applyBorder="1"/>
    <xf numFmtId="3" fontId="72" fillId="5" borderId="0" xfId="10" applyNumberFormat="1" applyFont="1" applyFill="1"/>
    <xf numFmtId="3" fontId="72" fillId="43" borderId="0" xfId="10" applyNumberFormat="1" applyFont="1" applyFill="1"/>
    <xf numFmtId="0" fontId="72" fillId="43" borderId="0" xfId="10" applyFont="1" applyFill="1"/>
    <xf numFmtId="167" fontId="72" fillId="43" borderId="19" xfId="10" applyNumberFormat="1" applyFont="1" applyFill="1" applyBorder="1"/>
    <xf numFmtId="167" fontId="72" fillId="5" borderId="3" xfId="10" applyNumberFormat="1" applyFont="1" applyFill="1" applyBorder="1"/>
    <xf numFmtId="167" fontId="72" fillId="43" borderId="3" xfId="10" applyNumberFormat="1" applyFont="1" applyFill="1" applyBorder="1"/>
    <xf numFmtId="0" fontId="70" fillId="43" borderId="0" xfId="10" applyFont="1" applyFill="1" applyAlignment="1">
      <alignment horizontal="left" indent="1"/>
    </xf>
    <xf numFmtId="167" fontId="70" fillId="5" borderId="0" xfId="10" applyNumberFormat="1" applyFont="1" applyFill="1"/>
    <xf numFmtId="167" fontId="70" fillId="6" borderId="0" xfId="10" applyNumberFormat="1" applyFont="1" applyFill="1"/>
    <xf numFmtId="167" fontId="13" fillId="6" borderId="0" xfId="376" applyNumberFormat="1" applyFont="1" applyFill="1" applyBorder="1"/>
    <xf numFmtId="0" fontId="146" fillId="43" borderId="0" xfId="10" applyFont="1" applyFill="1"/>
    <xf numFmtId="0" fontId="75" fillId="43" borderId="21" xfId="10" applyFont="1" applyFill="1" applyBorder="1"/>
    <xf numFmtId="0" fontId="75" fillId="5" borderId="0" xfId="10" applyFont="1" applyFill="1"/>
    <xf numFmtId="0" fontId="75" fillId="43" borderId="0" xfId="10" applyFont="1" applyFill="1"/>
    <xf numFmtId="167" fontId="11" fillId="5" borderId="0" xfId="376" applyNumberFormat="1" applyFont="1" applyFill="1" applyBorder="1"/>
    <xf numFmtId="0" fontId="72" fillId="43" borderId="21" xfId="10" applyFont="1" applyFill="1" applyBorder="1"/>
    <xf numFmtId="0" fontId="72" fillId="5" borderId="0" xfId="10" applyFont="1" applyFill="1"/>
    <xf numFmtId="167" fontId="72" fillId="43" borderId="0" xfId="10" applyNumberFormat="1" applyFont="1" applyFill="1"/>
    <xf numFmtId="0" fontId="70" fillId="43" borderId="21" xfId="10" applyFont="1" applyFill="1" applyBorder="1"/>
    <xf numFmtId="0" fontId="70" fillId="5" borderId="0" xfId="10" applyFont="1" applyFill="1"/>
    <xf numFmtId="43" fontId="70" fillId="43" borderId="0" xfId="10" applyNumberFormat="1" applyFont="1" applyFill="1"/>
    <xf numFmtId="0" fontId="11" fillId="43" borderId="0" xfId="10" applyFont="1" applyFill="1" applyAlignment="1">
      <alignment horizontal="left" indent="1"/>
    </xf>
    <xf numFmtId="0" fontId="72" fillId="43" borderId="0" xfId="10" applyFont="1" applyFill="1" applyAlignment="1">
      <alignment wrapText="1"/>
    </xf>
    <xf numFmtId="43" fontId="72" fillId="43" borderId="19" xfId="10" applyNumberFormat="1" applyFont="1" applyFill="1" applyBorder="1"/>
    <xf numFmtId="43" fontId="72" fillId="5" borderId="3" xfId="10" applyNumberFormat="1" applyFont="1" applyFill="1" applyBorder="1"/>
    <xf numFmtId="43" fontId="72" fillId="43" borderId="3" xfId="10" applyNumberFormat="1" applyFont="1" applyFill="1" applyBorder="1"/>
    <xf numFmtId="167" fontId="74" fillId="43" borderId="38" xfId="377" applyNumberFormat="1" applyFont="1" applyFill="1" applyBorder="1"/>
    <xf numFmtId="167" fontId="74" fillId="5" borderId="38" xfId="377" applyNumberFormat="1" applyFont="1" applyFill="1" applyBorder="1"/>
    <xf numFmtId="171" fontId="11" fillId="43" borderId="0" xfId="376" applyNumberFormat="1" applyFont="1" applyFill="1" applyBorder="1"/>
    <xf numFmtId="171" fontId="11" fillId="5" borderId="0" xfId="376" applyNumberFormat="1" applyFont="1" applyFill="1" applyBorder="1"/>
    <xf numFmtId="168" fontId="1" fillId="43" borderId="0" xfId="10" applyNumberFormat="1" applyFill="1"/>
    <xf numFmtId="0" fontId="73" fillId="43" borderId="0" xfId="10" applyFont="1" applyFill="1"/>
    <xf numFmtId="0" fontId="73" fillId="5" borderId="0" xfId="10" applyFont="1" applyFill="1"/>
    <xf numFmtId="0" fontId="3" fillId="5" borderId="0" xfId="10" applyFont="1" applyFill="1" applyAlignment="1">
      <alignment horizontal="center"/>
    </xf>
    <xf numFmtId="0" fontId="11" fillId="43" borderId="37" xfId="10" applyFont="1" applyFill="1" applyBorder="1" applyAlignment="1">
      <alignment horizontal="center" wrapText="1"/>
    </xf>
    <xf numFmtId="0" fontId="11" fillId="5" borderId="1" xfId="10" applyFont="1" applyFill="1" applyBorder="1" applyAlignment="1">
      <alignment horizontal="center" wrapText="1"/>
    </xf>
    <xf numFmtId="0" fontId="11" fillId="43" borderId="1" xfId="10" applyFont="1" applyFill="1" applyBorder="1" applyAlignment="1">
      <alignment horizontal="center" wrapText="1"/>
    </xf>
    <xf numFmtId="0" fontId="70" fillId="43" borderId="1" xfId="10" applyFont="1" applyFill="1" applyBorder="1" applyAlignment="1">
      <alignment horizontal="center" wrapText="1"/>
    </xf>
    <xf numFmtId="0" fontId="11" fillId="43" borderId="0" xfId="10" applyFont="1" applyFill="1" applyAlignment="1">
      <alignment horizontal="center"/>
    </xf>
    <xf numFmtId="0" fontId="11" fillId="43" borderId="36" xfId="10" applyFont="1" applyFill="1" applyBorder="1" applyAlignment="1">
      <alignment horizontal="center" wrapText="1"/>
    </xf>
    <xf numFmtId="0" fontId="3" fillId="47" borderId="21" xfId="10" applyFont="1" applyFill="1" applyBorder="1"/>
    <xf numFmtId="0" fontId="3" fillId="47" borderId="0" xfId="10" applyFont="1" applyFill="1"/>
    <xf numFmtId="0" fontId="69" fillId="47" borderId="0" xfId="10" applyFont="1" applyFill="1" applyAlignment="1">
      <alignment horizontal="center" wrapText="1"/>
    </xf>
    <xf numFmtId="10" fontId="3" fillId="43" borderId="20" xfId="10" applyNumberFormat="1" applyFont="1" applyFill="1" applyBorder="1" applyAlignment="1">
      <alignment horizontal="left"/>
    </xf>
    <xf numFmtId="0" fontId="3" fillId="43" borderId="20" xfId="10" applyFont="1" applyFill="1" applyBorder="1" applyAlignment="1">
      <alignment horizontal="left"/>
    </xf>
    <xf numFmtId="0" fontId="3" fillId="0" borderId="0" xfId="10" applyFont="1" applyAlignment="1">
      <alignment horizontal="right"/>
    </xf>
    <xf numFmtId="0" fontId="2" fillId="0" borderId="0" xfId="10" applyFont="1" applyAlignment="1">
      <alignment horizontal="left"/>
    </xf>
    <xf numFmtId="0" fontId="147" fillId="0" borderId="0" xfId="10" applyFont="1" applyAlignment="1">
      <alignment horizontal="left"/>
    </xf>
    <xf numFmtId="0" fontId="68" fillId="0" borderId="0" xfId="10" applyFont="1" applyAlignment="1">
      <alignment horizontal="center"/>
    </xf>
    <xf numFmtId="0" fontId="1" fillId="43" borderId="0" xfId="285" applyFill="1"/>
    <xf numFmtId="0" fontId="1" fillId="43" borderId="0" xfId="285" applyFill="1" applyAlignment="1">
      <alignment horizontal="center"/>
    </xf>
    <xf numFmtId="0" fontId="1" fillId="43" borderId="0" xfId="285" applyFill="1" applyAlignment="1">
      <alignment horizontal="left" wrapText="1"/>
    </xf>
    <xf numFmtId="44" fontId="60" fillId="43" borderId="3" xfId="376" applyNumberFormat="1" applyFont="1" applyFill="1" applyBorder="1" applyAlignment="1">
      <alignment vertical="center"/>
    </xf>
    <xf numFmtId="0" fontId="1" fillId="43" borderId="3" xfId="285" applyFill="1" applyBorder="1" applyAlignment="1">
      <alignment horizontal="left" indent="2"/>
    </xf>
    <xf numFmtId="0" fontId="1" fillId="43" borderId="3" xfId="285" applyFill="1" applyBorder="1" applyAlignment="1">
      <alignment horizontal="left" wrapText="1"/>
    </xf>
    <xf numFmtId="0" fontId="12" fillId="43" borderId="14" xfId="285" applyFont="1" applyFill="1" applyBorder="1" applyAlignment="1">
      <alignment horizontal="left"/>
    </xf>
    <xf numFmtId="0" fontId="1" fillId="0" borderId="0" xfId="285"/>
    <xf numFmtId="173" fontId="1" fillId="0" borderId="0" xfId="285" applyNumberFormat="1"/>
    <xf numFmtId="0" fontId="1" fillId="43" borderId="0" xfId="285" applyFill="1" applyAlignment="1">
      <alignment wrapText="1"/>
    </xf>
    <xf numFmtId="172" fontId="8" fillId="43" borderId="0" xfId="376" applyNumberFormat="1" applyFont="1" applyFill="1" applyAlignment="1">
      <alignment vertical="center"/>
    </xf>
    <xf numFmtId="172" fontId="8" fillId="6" borderId="0" xfId="376" applyNumberFormat="1" applyFont="1" applyFill="1" applyAlignment="1">
      <alignment vertical="center"/>
    </xf>
    <xf numFmtId="43" fontId="0" fillId="43" borderId="0" xfId="378" applyNumberFormat="1" applyFont="1" applyFill="1"/>
    <xf numFmtId="0" fontId="12" fillId="43" borderId="14" xfId="285" applyFont="1" applyFill="1" applyBorder="1" applyAlignment="1">
      <alignment horizontal="left" indent="1"/>
    </xf>
    <xf numFmtId="187" fontId="8" fillId="43" borderId="0" xfId="376" applyNumberFormat="1" applyFont="1" applyFill="1" applyAlignment="1">
      <alignment vertical="center"/>
    </xf>
    <xf numFmtId="187" fontId="8" fillId="6" borderId="0" xfId="379" applyNumberFormat="1" applyFont="1" applyFill="1" applyAlignment="1">
      <alignment vertical="center"/>
    </xf>
    <xf numFmtId="187" fontId="1" fillId="43" borderId="0" xfId="285" applyNumberFormat="1" applyFill="1"/>
    <xf numFmtId="187" fontId="0" fillId="43" borderId="0" xfId="378" applyNumberFormat="1" applyFont="1" applyFill="1"/>
    <xf numFmtId="0" fontId="15" fillId="0" borderId="0" xfId="285" applyFont="1" applyAlignment="1">
      <alignment horizontal="center"/>
    </xf>
    <xf numFmtId="0" fontId="1" fillId="0" borderId="0" xfId="285" applyAlignment="1">
      <alignment horizontal="center"/>
    </xf>
    <xf numFmtId="184" fontId="8" fillId="6" borderId="0" xfId="376" applyNumberFormat="1" applyFont="1" applyFill="1" applyAlignment="1">
      <alignment vertical="center"/>
    </xf>
    <xf numFmtId="187" fontId="8" fillId="6" borderId="0" xfId="376" applyNumberFormat="1" applyFont="1" applyFill="1" applyAlignment="1">
      <alignment vertical="center"/>
    </xf>
    <xf numFmtId="0" fontId="1" fillId="43" borderId="0" xfId="285" applyFill="1" applyAlignment="1">
      <alignment horizontal="center" wrapText="1"/>
    </xf>
    <xf numFmtId="0" fontId="1" fillId="43" borderId="1" xfId="285" applyFill="1" applyBorder="1" applyAlignment="1">
      <alignment horizontal="center" wrapText="1"/>
    </xf>
    <xf numFmtId="8" fontId="1" fillId="43" borderId="0" xfId="285" applyNumberFormat="1" applyFill="1"/>
    <xf numFmtId="44" fontId="1" fillId="43" borderId="0" xfId="285" applyNumberFormat="1" applyFill="1"/>
    <xf numFmtId="0" fontId="147" fillId="0" borderId="0" xfId="285" applyFont="1" applyAlignment="1">
      <alignment horizontal="left"/>
    </xf>
    <xf numFmtId="0" fontId="12" fillId="43" borderId="0" xfId="285" applyFont="1" applyFill="1"/>
    <xf numFmtId="0" fontId="12" fillId="43" borderId="0" xfId="285" applyFont="1" applyFill="1" applyAlignment="1">
      <alignment wrapText="1"/>
    </xf>
    <xf numFmtId="0" fontId="3" fillId="0" borderId="0" xfId="285" applyFont="1"/>
    <xf numFmtId="0" fontId="3" fillId="0" borderId="0" xfId="285" applyFont="1" applyAlignment="1">
      <alignment horizontal="center"/>
    </xf>
    <xf numFmtId="0" fontId="3" fillId="43" borderId="0" xfId="285" applyFont="1" applyFill="1"/>
    <xf numFmtId="0" fontId="3" fillId="43" borderId="0" xfId="285" applyFont="1" applyFill="1" applyAlignment="1">
      <alignment horizontal="center"/>
    </xf>
    <xf numFmtId="0" fontId="3" fillId="43" borderId="40" xfId="285" applyFont="1" applyFill="1" applyBorder="1"/>
    <xf numFmtId="0" fontId="3" fillId="43" borderId="23" xfId="285" applyFont="1" applyFill="1" applyBorder="1"/>
    <xf numFmtId="0" fontId="3" fillId="43" borderId="22" xfId="285" applyFont="1" applyFill="1" applyBorder="1" applyAlignment="1">
      <alignment horizontal="center"/>
    </xf>
    <xf numFmtId="0" fontId="11" fillId="43" borderId="0" xfId="285" applyFont="1" applyFill="1"/>
    <xf numFmtId="0" fontId="3" fillId="43" borderId="20" xfId="285" applyFont="1" applyFill="1" applyBorder="1" applyAlignment="1">
      <alignment horizontal="center"/>
    </xf>
    <xf numFmtId="0" fontId="3" fillId="43" borderId="21" xfId="285" applyFont="1" applyFill="1" applyBorder="1"/>
    <xf numFmtId="0" fontId="57" fillId="0" borderId="3" xfId="285" applyFont="1" applyBorder="1" applyAlignment="1">
      <alignment horizontal="left" indent="1"/>
    </xf>
    <xf numFmtId="44" fontId="57" fillId="7" borderId="3" xfId="285" applyNumberFormat="1" applyFont="1" applyFill="1" applyBorder="1"/>
    <xf numFmtId="0" fontId="1" fillId="43" borderId="3" xfId="285" applyFill="1" applyBorder="1"/>
    <xf numFmtId="0" fontId="72" fillId="43" borderId="14" xfId="285" applyFont="1" applyFill="1" applyBorder="1"/>
    <xf numFmtId="0" fontId="70" fillId="43" borderId="0" xfId="285" applyFont="1" applyFill="1"/>
    <xf numFmtId="167" fontId="72" fillId="6" borderId="21" xfId="285" applyNumberFormat="1" applyFont="1" applyFill="1" applyBorder="1"/>
    <xf numFmtId="167" fontId="72" fillId="5" borderId="0" xfId="285" applyNumberFormat="1" applyFont="1" applyFill="1"/>
    <xf numFmtId="167" fontId="72" fillId="6" borderId="0" xfId="285" applyNumberFormat="1" applyFont="1" applyFill="1"/>
    <xf numFmtId="37" fontId="1" fillId="43" borderId="0" xfId="285" applyNumberFormat="1" applyFill="1"/>
    <xf numFmtId="3" fontId="72" fillId="43" borderId="21" xfId="285" applyNumberFormat="1" applyFont="1" applyFill="1" applyBorder="1"/>
    <xf numFmtId="3" fontId="72" fillId="5" borderId="0" xfId="285" applyNumberFormat="1" applyFont="1" applyFill="1"/>
    <xf numFmtId="3" fontId="72" fillId="43" borderId="0" xfId="285" applyNumberFormat="1" applyFont="1" applyFill="1"/>
    <xf numFmtId="0" fontId="72" fillId="43" borderId="0" xfId="285" applyFont="1" applyFill="1"/>
    <xf numFmtId="167" fontId="72" fillId="43" borderId="19" xfId="285" applyNumberFormat="1" applyFont="1" applyFill="1" applyBorder="1"/>
    <xf numFmtId="167" fontId="72" fillId="5" borderId="3" xfId="285" applyNumberFormat="1" applyFont="1" applyFill="1" applyBorder="1"/>
    <xf numFmtId="167" fontId="72" fillId="43" borderId="3" xfId="285" applyNumberFormat="1" applyFont="1" applyFill="1" applyBorder="1"/>
    <xf numFmtId="0" fontId="70" fillId="43" borderId="0" xfId="285" applyFont="1" applyFill="1" applyAlignment="1">
      <alignment horizontal="left" indent="1"/>
    </xf>
    <xf numFmtId="167" fontId="70" fillId="5" borderId="0" xfId="285" applyNumberFormat="1" applyFont="1" applyFill="1"/>
    <xf numFmtId="167" fontId="70" fillId="6" borderId="0" xfId="285" applyNumberFormat="1" applyFont="1" applyFill="1"/>
    <xf numFmtId="0" fontId="70" fillId="0" borderId="0" xfId="285" applyFont="1" applyAlignment="1">
      <alignment horizontal="left" indent="1"/>
    </xf>
    <xf numFmtId="0" fontId="75" fillId="43" borderId="21" xfId="285" applyFont="1" applyFill="1" applyBorder="1"/>
    <xf numFmtId="0" fontId="75" fillId="5" borderId="0" xfId="285" applyFont="1" applyFill="1"/>
    <xf numFmtId="0" fontId="75" fillId="43" borderId="0" xfId="285" applyFont="1" applyFill="1"/>
    <xf numFmtId="0" fontId="72" fillId="43" borderId="21" xfId="285" applyFont="1" applyFill="1" applyBorder="1"/>
    <xf numFmtId="0" fontId="72" fillId="5" borderId="0" xfId="285" applyFont="1" applyFill="1"/>
    <xf numFmtId="0" fontId="70" fillId="43" borderId="21" xfId="285" applyFont="1" applyFill="1" applyBorder="1"/>
    <xf numFmtId="0" fontId="70" fillId="5" borderId="0" xfId="285" applyFont="1" applyFill="1"/>
    <xf numFmtId="0" fontId="11" fillId="43" borderId="0" xfId="285" applyFont="1" applyFill="1" applyAlignment="1">
      <alignment horizontal="left" indent="1"/>
    </xf>
    <xf numFmtId="0" fontId="72" fillId="43" borderId="0" xfId="285" applyFont="1" applyFill="1" applyAlignment="1">
      <alignment wrapText="1"/>
    </xf>
    <xf numFmtId="43" fontId="72" fillId="43" borderId="19" xfId="285" applyNumberFormat="1" applyFont="1" applyFill="1" applyBorder="1"/>
    <xf numFmtId="43" fontId="72" fillId="5" borderId="3" xfId="285" applyNumberFormat="1" applyFont="1" applyFill="1" applyBorder="1"/>
    <xf numFmtId="43" fontId="72" fillId="43" borderId="3" xfId="285" applyNumberFormat="1" applyFont="1" applyFill="1" applyBorder="1"/>
    <xf numFmtId="167" fontId="74" fillId="43" borderId="39" xfId="377" applyNumberFormat="1" applyFont="1" applyFill="1" applyBorder="1"/>
    <xf numFmtId="171" fontId="11" fillId="43" borderId="21" xfId="376" applyNumberFormat="1" applyFont="1" applyFill="1" applyBorder="1"/>
    <xf numFmtId="168" fontId="1" fillId="43" borderId="0" xfId="285" applyNumberFormat="1" applyFill="1"/>
    <xf numFmtId="0" fontId="73" fillId="43" borderId="21" xfId="285" applyFont="1" applyFill="1" applyBorder="1"/>
    <xf numFmtId="0" fontId="73" fillId="5" borderId="0" xfId="285" applyFont="1" applyFill="1"/>
    <xf numFmtId="0" fontId="73" fillId="43" borderId="0" xfId="285" applyFont="1" applyFill="1"/>
    <xf numFmtId="0" fontId="3" fillId="43" borderId="25" xfId="285" applyFont="1" applyFill="1" applyBorder="1" applyAlignment="1">
      <alignment horizontal="center"/>
    </xf>
    <xf numFmtId="0" fontId="3" fillId="5" borderId="0" xfId="285" applyFont="1" applyFill="1" applyAlignment="1">
      <alignment horizontal="center"/>
    </xf>
    <xf numFmtId="0" fontId="11" fillId="43" borderId="37" xfId="285" applyFont="1" applyFill="1" applyBorder="1" applyAlignment="1">
      <alignment horizontal="center" wrapText="1"/>
    </xf>
    <xf numFmtId="0" fontId="11" fillId="5" borderId="1" xfId="285" applyFont="1" applyFill="1" applyBorder="1" applyAlignment="1">
      <alignment horizontal="center" wrapText="1"/>
    </xf>
    <xf numFmtId="0" fontId="11" fillId="43" borderId="1" xfId="285" applyFont="1" applyFill="1" applyBorder="1" applyAlignment="1">
      <alignment horizontal="center" wrapText="1"/>
    </xf>
    <xf numFmtId="0" fontId="70" fillId="43" borderId="1" xfId="285" applyFont="1" applyFill="1" applyBorder="1" applyAlignment="1">
      <alignment horizontal="center" wrapText="1"/>
    </xf>
    <xf numFmtId="0" fontId="11" fillId="43" borderId="0" xfId="285" applyFont="1" applyFill="1" applyAlignment="1">
      <alignment horizontal="center"/>
    </xf>
    <xf numFmtId="0" fontId="11" fillId="43" borderId="36" xfId="285" applyFont="1" applyFill="1" applyBorder="1" applyAlignment="1">
      <alignment horizontal="center" wrapText="1"/>
    </xf>
    <xf numFmtId="0" fontId="3" fillId="47" borderId="21" xfId="285" applyFont="1" applyFill="1" applyBorder="1"/>
    <xf numFmtId="0" fontId="3" fillId="47" borderId="0" xfId="285" applyFont="1" applyFill="1"/>
    <xf numFmtId="0" fontId="69" fillId="47" borderId="0" xfId="285" applyFont="1" applyFill="1" applyAlignment="1">
      <alignment horizontal="center" wrapText="1"/>
    </xf>
    <xf numFmtId="10" fontId="3" fillId="43" borderId="20" xfId="285" applyNumberFormat="1" applyFont="1" applyFill="1" applyBorder="1" applyAlignment="1">
      <alignment horizontal="left"/>
    </xf>
    <xf numFmtId="0" fontId="3" fillId="43" borderId="20" xfId="285" applyFont="1" applyFill="1" applyBorder="1" applyAlignment="1">
      <alignment horizontal="left"/>
    </xf>
    <xf numFmtId="0" fontId="3" fillId="0" borderId="0" xfId="285" applyFont="1" applyAlignment="1">
      <alignment horizontal="right"/>
    </xf>
    <xf numFmtId="0" fontId="2" fillId="0" borderId="0" xfId="285" applyFont="1" applyAlignment="1">
      <alignment horizontal="left"/>
    </xf>
    <xf numFmtId="0" fontId="68" fillId="0" borderId="0" xfId="285" applyFont="1" applyAlignment="1">
      <alignment horizontal="center"/>
    </xf>
    <xf numFmtId="44" fontId="57" fillId="0" borderId="3" xfId="285" applyNumberFormat="1" applyFont="1" applyBorder="1"/>
    <xf numFmtId="167" fontId="72" fillId="62" borderId="0" xfId="10" applyNumberFormat="1" applyFont="1" applyFill="1"/>
    <xf numFmtId="167" fontId="72" fillId="62" borderId="0" xfId="285" applyNumberFormat="1" applyFont="1" applyFill="1"/>
    <xf numFmtId="171" fontId="9" fillId="0" borderId="112" xfId="244" applyNumberFormat="1" applyFont="1" applyBorder="1" applyAlignment="1">
      <alignment vertical="center" wrapText="1"/>
    </xf>
    <xf numFmtId="171" fontId="9" fillId="0" borderId="116" xfId="244" applyNumberFormat="1" applyFont="1" applyBorder="1" applyAlignment="1">
      <alignment vertical="center" wrapText="1"/>
    </xf>
    <xf numFmtId="0" fontId="0" fillId="63" borderId="0" xfId="0" applyFill="1"/>
    <xf numFmtId="0" fontId="0" fillId="64" borderId="0" xfId="0" applyFill="1"/>
    <xf numFmtId="0" fontId="0" fillId="65" borderId="0" xfId="0" applyFill="1"/>
    <xf numFmtId="0" fontId="45" fillId="0" borderId="0" xfId="243" applyAlignment="1">
      <alignment horizontal="left" vertical="center" indent="4"/>
    </xf>
    <xf numFmtId="0" fontId="148" fillId="0" borderId="0" xfId="0" applyFont="1" applyAlignment="1">
      <alignment horizontal="left" vertical="center" indent="4"/>
    </xf>
    <xf numFmtId="0" fontId="148" fillId="0" borderId="0" xfId="0" applyFont="1" applyAlignment="1">
      <alignment vertical="center"/>
    </xf>
    <xf numFmtId="0" fontId="0" fillId="60" borderId="40" xfId="0" applyFill="1" applyBorder="1"/>
    <xf numFmtId="0" fontId="0" fillId="60" borderId="23" xfId="0" applyFill="1" applyBorder="1"/>
    <xf numFmtId="0" fontId="0" fillId="41" borderId="23" xfId="0" applyFill="1" applyBorder="1"/>
    <xf numFmtId="0" fontId="0" fillId="63" borderId="23" xfId="0" applyFill="1" applyBorder="1"/>
    <xf numFmtId="0" fontId="0" fillId="61" borderId="23" xfId="0" applyFill="1" applyBorder="1"/>
    <xf numFmtId="0" fontId="0" fillId="66" borderId="23" xfId="0" applyFill="1" applyBorder="1"/>
    <xf numFmtId="0" fontId="0" fillId="64" borderId="23" xfId="0" applyFill="1" applyBorder="1"/>
    <xf numFmtId="0" fontId="0" fillId="58" borderId="23" xfId="0" applyFill="1" applyBorder="1"/>
    <xf numFmtId="0" fontId="0" fillId="65" borderId="23" xfId="0" applyFill="1" applyBorder="1"/>
    <xf numFmtId="0" fontId="0" fillId="0" borderId="22" xfId="0" applyBorder="1"/>
    <xf numFmtId="0" fontId="0" fillId="41" borderId="0" xfId="0" applyFill="1"/>
    <xf numFmtId="0" fontId="0" fillId="61" borderId="0" xfId="0" applyFill="1"/>
    <xf numFmtId="0" fontId="0" fillId="66" borderId="0" xfId="0" applyFill="1"/>
    <xf numFmtId="0" fontId="0" fillId="0" borderId="20" xfId="0" applyBorder="1"/>
    <xf numFmtId="0" fontId="0" fillId="0" borderId="68" xfId="0" applyBorder="1"/>
    <xf numFmtId="0" fontId="12" fillId="0" borderId="62" xfId="0" applyFont="1" applyBorder="1" applyAlignment="1">
      <alignment horizontal="right"/>
    </xf>
    <xf numFmtId="0" fontId="0" fillId="0" borderId="20" xfId="0" applyBorder="1" applyAlignment="1">
      <alignment horizontal="center"/>
    </xf>
    <xf numFmtId="41" fontId="0" fillId="41" borderId="0" xfId="1" applyNumberFormat="1" applyFont="1" applyFill="1" applyBorder="1"/>
    <xf numFmtId="41" fontId="0" fillId="63" borderId="0" xfId="1" applyNumberFormat="1" applyFont="1" applyFill="1" applyBorder="1"/>
    <xf numFmtId="41" fontId="0" fillId="66" borderId="0" xfId="1" applyNumberFormat="1" applyFont="1" applyFill="1" applyBorder="1"/>
    <xf numFmtId="41" fontId="0" fillId="64" borderId="0" xfId="1" applyNumberFormat="1" applyFont="1" applyFill="1" applyBorder="1"/>
    <xf numFmtId="41" fontId="0" fillId="65" borderId="0" xfId="1" applyNumberFormat="1" applyFont="1" applyFill="1" applyBorder="1"/>
    <xf numFmtId="41" fontId="0" fillId="60" borderId="21" xfId="0" applyNumberFormat="1" applyFill="1" applyBorder="1"/>
    <xf numFmtId="41" fontId="0" fillId="60" borderId="0" xfId="0" applyNumberFormat="1" applyFill="1"/>
    <xf numFmtId="41" fontId="0" fillId="41" borderId="0" xfId="0" applyNumberFormat="1" applyFill="1"/>
    <xf numFmtId="41" fontId="0" fillId="63" borderId="0" xfId="0" applyNumberFormat="1" applyFill="1"/>
    <xf numFmtId="41" fontId="0" fillId="61" borderId="0" xfId="0" applyNumberFormat="1" applyFill="1"/>
    <xf numFmtId="41" fontId="0" fillId="66" borderId="0" xfId="0" applyNumberFormat="1" applyFill="1"/>
    <xf numFmtId="41" fontId="0" fillId="64" borderId="0" xfId="0" applyNumberFormat="1" applyFill="1"/>
    <xf numFmtId="41" fontId="0" fillId="65" borderId="0" xfId="0" applyNumberFormat="1" applyFill="1"/>
    <xf numFmtId="41" fontId="12" fillId="41" borderId="0" xfId="0" applyNumberFormat="1" applyFont="1" applyFill="1"/>
    <xf numFmtId="41" fontId="12" fillId="63" borderId="0" xfId="0" applyNumberFormat="1" applyFont="1" applyFill="1"/>
    <xf numFmtId="41" fontId="12" fillId="66" borderId="0" xfId="0" applyNumberFormat="1" applyFont="1" applyFill="1"/>
    <xf numFmtId="41" fontId="12" fillId="64" borderId="0" xfId="0" applyNumberFormat="1" applyFont="1" applyFill="1"/>
    <xf numFmtId="41" fontId="12" fillId="65" borderId="0" xfId="0" applyNumberFormat="1" applyFont="1" applyFill="1"/>
    <xf numFmtId="41" fontId="12" fillId="41" borderId="3" xfId="0" applyNumberFormat="1" applyFont="1" applyFill="1" applyBorder="1"/>
    <xf numFmtId="41" fontId="12" fillId="63" borderId="3" xfId="0" applyNumberFormat="1" applyFont="1" applyFill="1" applyBorder="1"/>
    <xf numFmtId="41" fontId="12" fillId="66" borderId="3" xfId="0" applyNumberFormat="1" applyFont="1" applyFill="1" applyBorder="1"/>
    <xf numFmtId="41" fontId="12" fillId="64" borderId="3" xfId="0" applyNumberFormat="1" applyFont="1" applyFill="1" applyBorder="1"/>
    <xf numFmtId="41" fontId="12" fillId="65" borderId="3" xfId="0" applyNumberFormat="1" applyFont="1" applyFill="1" applyBorder="1"/>
    <xf numFmtId="41" fontId="12" fillId="63" borderId="4" xfId="0" applyNumberFormat="1" applyFont="1" applyFill="1" applyBorder="1"/>
    <xf numFmtId="41" fontId="12" fillId="66" borderId="4" xfId="0" applyNumberFormat="1" applyFont="1" applyFill="1" applyBorder="1"/>
    <xf numFmtId="41" fontId="12" fillId="64" borderId="4" xfId="0" applyNumberFormat="1" applyFont="1" applyFill="1" applyBorder="1"/>
    <xf numFmtId="41" fontId="12" fillId="65" borderId="4" xfId="0" applyNumberFormat="1" applyFont="1" applyFill="1" applyBorder="1"/>
    <xf numFmtId="6" fontId="12" fillId="65" borderId="3" xfId="0" applyNumberFormat="1" applyFont="1" applyFill="1" applyBorder="1"/>
    <xf numFmtId="6" fontId="0" fillId="63" borderId="0" xfId="1" applyNumberFormat="1" applyFont="1" applyFill="1" applyBorder="1"/>
    <xf numFmtId="6" fontId="0" fillId="64" borderId="0" xfId="1" applyNumberFormat="1" applyFont="1" applyFill="1" applyBorder="1"/>
    <xf numFmtId="6" fontId="0" fillId="65" borderId="0" xfId="1" applyNumberFormat="1" applyFont="1" applyFill="1" applyBorder="1"/>
    <xf numFmtId="41" fontId="12" fillId="60" borderId="40" xfId="0" applyNumberFormat="1" applyFont="1" applyFill="1" applyBorder="1"/>
    <xf numFmtId="41" fontId="12" fillId="60" borderId="23" xfId="0" applyNumberFormat="1" applyFont="1" applyFill="1" applyBorder="1"/>
    <xf numFmtId="41" fontId="12" fillId="41" borderId="23" xfId="0" applyNumberFormat="1" applyFont="1" applyFill="1" applyBorder="1"/>
    <xf numFmtId="41" fontId="12" fillId="63" borderId="23" xfId="0" applyNumberFormat="1" applyFont="1" applyFill="1" applyBorder="1"/>
    <xf numFmtId="41" fontId="12" fillId="61" borderId="23" xfId="0" applyNumberFormat="1" applyFont="1" applyFill="1" applyBorder="1"/>
    <xf numFmtId="41" fontId="12" fillId="66" borderId="23" xfId="0" applyNumberFormat="1" applyFont="1" applyFill="1" applyBorder="1"/>
    <xf numFmtId="41" fontId="12" fillId="64" borderId="23" xfId="0" applyNumberFormat="1" applyFont="1" applyFill="1" applyBorder="1"/>
    <xf numFmtId="41" fontId="12" fillId="42" borderId="23" xfId="0" applyNumberFormat="1" applyFont="1" applyFill="1" applyBorder="1"/>
    <xf numFmtId="41" fontId="12" fillId="58" borderId="23" xfId="0" applyNumberFormat="1" applyFont="1" applyFill="1" applyBorder="1"/>
    <xf numFmtId="41" fontId="12" fillId="65" borderId="23" xfId="0" applyNumberFormat="1" applyFont="1" applyFill="1" applyBorder="1"/>
    <xf numFmtId="41" fontId="12" fillId="41" borderId="45" xfId="0" applyNumberFormat="1" applyFont="1" applyFill="1" applyBorder="1"/>
    <xf numFmtId="41" fontId="12" fillId="63" borderId="45" xfId="0" applyNumberFormat="1" applyFont="1" applyFill="1" applyBorder="1"/>
    <xf numFmtId="41" fontId="12" fillId="66" borderId="45" xfId="0" applyNumberFormat="1" applyFont="1" applyFill="1" applyBorder="1"/>
    <xf numFmtId="41" fontId="12" fillId="64" borderId="45" xfId="0" applyNumberFormat="1" applyFont="1" applyFill="1" applyBorder="1"/>
    <xf numFmtId="0" fontId="0" fillId="60" borderId="21" xfId="0" applyFill="1" applyBorder="1" applyAlignment="1">
      <alignment horizontal="center"/>
    </xf>
    <xf numFmtId="0" fontId="0" fillId="60" borderId="0" xfId="0" applyFill="1" applyAlignment="1">
      <alignment horizontal="center"/>
    </xf>
    <xf numFmtId="0" fontId="0" fillId="41" borderId="0" xfId="0" applyFill="1" applyAlignment="1">
      <alignment horizontal="center"/>
    </xf>
    <xf numFmtId="0" fontId="0" fillId="63" borderId="0" xfId="0" applyFill="1" applyAlignment="1">
      <alignment horizontal="center"/>
    </xf>
    <xf numFmtId="0" fontId="0" fillId="61" borderId="0" xfId="0" applyFill="1" applyAlignment="1">
      <alignment horizontal="center"/>
    </xf>
    <xf numFmtId="0" fontId="0" fillId="66" borderId="0" xfId="0" applyFill="1" applyAlignment="1">
      <alignment horizontal="center"/>
    </xf>
    <xf numFmtId="0" fontId="0" fillId="64" borderId="0" xfId="0" applyFill="1" applyAlignment="1">
      <alignment horizontal="center"/>
    </xf>
    <xf numFmtId="0" fontId="0" fillId="42" borderId="0" xfId="0" applyFill="1" applyAlignment="1">
      <alignment horizontal="center"/>
    </xf>
    <xf numFmtId="0" fontId="0" fillId="58" borderId="0" xfId="0" applyFill="1" applyAlignment="1">
      <alignment horizontal="center"/>
    </xf>
    <xf numFmtId="0" fontId="0" fillId="65" borderId="0" xfId="0" applyFill="1" applyAlignment="1">
      <alignment horizontal="center"/>
    </xf>
    <xf numFmtId="0" fontId="12" fillId="60" borderId="37" xfId="0" applyFont="1" applyFill="1" applyBorder="1" applyAlignment="1">
      <alignment horizontal="center" wrapText="1"/>
    </xf>
    <xf numFmtId="0" fontId="12" fillId="60" borderId="1" xfId="0" applyFont="1" applyFill="1" applyBorder="1" applyAlignment="1">
      <alignment horizontal="center" wrapText="1"/>
    </xf>
    <xf numFmtId="0" fontId="12" fillId="41" borderId="1" xfId="0" applyFont="1" applyFill="1" applyBorder="1" applyAlignment="1">
      <alignment horizontal="center" wrapText="1"/>
    </xf>
    <xf numFmtId="0" fontId="12" fillId="63" borderId="1" xfId="0" applyFont="1" applyFill="1" applyBorder="1" applyAlignment="1">
      <alignment horizontal="center" wrapText="1"/>
    </xf>
    <xf numFmtId="0" fontId="12" fillId="61" borderId="1" xfId="0" applyFont="1" applyFill="1" applyBorder="1" applyAlignment="1">
      <alignment horizontal="center" wrapText="1"/>
    </xf>
    <xf numFmtId="0" fontId="12" fillId="66" borderId="1" xfId="0" applyFont="1" applyFill="1" applyBorder="1" applyAlignment="1">
      <alignment horizontal="center" wrapText="1"/>
    </xf>
    <xf numFmtId="0" fontId="12" fillId="64" borderId="1" xfId="0" applyFont="1" applyFill="1" applyBorder="1" applyAlignment="1">
      <alignment horizontal="center" wrapText="1"/>
    </xf>
    <xf numFmtId="0" fontId="12" fillId="42" borderId="1" xfId="0" applyFont="1" applyFill="1" applyBorder="1" applyAlignment="1">
      <alignment horizontal="center" wrapText="1"/>
    </xf>
    <xf numFmtId="0" fontId="12" fillId="58" borderId="1" xfId="0" applyFont="1" applyFill="1" applyBorder="1" applyAlignment="1">
      <alignment horizontal="center" wrapText="1"/>
    </xf>
    <xf numFmtId="0" fontId="12" fillId="65" borderId="1" xfId="0" applyFont="1" applyFill="1" applyBorder="1" applyAlignment="1">
      <alignment horizontal="center" wrapText="1"/>
    </xf>
    <xf numFmtId="0" fontId="0" fillId="0" borderId="36" xfId="0" applyBorder="1" applyAlignment="1">
      <alignment horizontal="center" wrapText="1"/>
    </xf>
    <xf numFmtId="0" fontId="136" fillId="0" borderId="0" xfId="0" applyFont="1"/>
    <xf numFmtId="0" fontId="14" fillId="0" borderId="3" xfId="0" applyFont="1" applyBorder="1"/>
    <xf numFmtId="0" fontId="14" fillId="0" borderId="0" xfId="0" applyFont="1"/>
    <xf numFmtId="0" fontId="136" fillId="0" borderId="3" xfId="0" applyFont="1" applyBorder="1"/>
    <xf numFmtId="41" fontId="14" fillId="0" borderId="0" xfId="0" applyNumberFormat="1" applyFont="1"/>
    <xf numFmtId="41" fontId="14" fillId="0" borderId="44" xfId="0" applyNumberFormat="1" applyFont="1" applyBorder="1"/>
    <xf numFmtId="0" fontId="136" fillId="0" borderId="4" xfId="0" applyFont="1" applyBorder="1"/>
    <xf numFmtId="0" fontId="136" fillId="0" borderId="1" xfId="0" applyFont="1" applyBorder="1"/>
    <xf numFmtId="0" fontId="58" fillId="0" borderId="3" xfId="0" applyFont="1" applyBorder="1"/>
    <xf numFmtId="0" fontId="60" fillId="0" borderId="3" xfId="0" applyFont="1" applyBorder="1"/>
    <xf numFmtId="0" fontId="8" fillId="0" borderId="3" xfId="0" applyFont="1" applyBorder="1"/>
    <xf numFmtId="41" fontId="60" fillId="0" borderId="44" xfId="0" applyNumberFormat="1" applyFont="1" applyBorder="1"/>
    <xf numFmtId="0" fontId="8" fillId="0" borderId="4" xfId="0" applyFont="1" applyBorder="1"/>
    <xf numFmtId="0" fontId="8" fillId="0" borderId="1" xfId="0" applyFont="1" applyBorder="1"/>
    <xf numFmtId="0" fontId="144" fillId="0" borderId="3" xfId="0" applyFont="1" applyBorder="1"/>
    <xf numFmtId="186" fontId="144" fillId="0" borderId="0" xfId="0" applyNumberFormat="1" applyFont="1"/>
    <xf numFmtId="0" fontId="144" fillId="0" borderId="4" xfId="0" applyFont="1" applyBorder="1"/>
    <xf numFmtId="193" fontId="12" fillId="0" borderId="0" xfId="0" applyNumberFormat="1" applyFont="1"/>
    <xf numFmtId="6" fontId="12" fillId="0" borderId="3" xfId="0" applyNumberFormat="1" applyFont="1" applyBorder="1"/>
    <xf numFmtId="41" fontId="12" fillId="0" borderId="46" xfId="0" applyNumberFormat="1" applyFont="1" applyBorder="1"/>
    <xf numFmtId="0" fontId="5" fillId="0" borderId="0" xfId="0" applyFont="1" applyAlignment="1">
      <alignment horizontal="center" wrapText="1"/>
    </xf>
    <xf numFmtId="14" fontId="0" fillId="0" borderId="0" xfId="0" applyNumberFormat="1"/>
    <xf numFmtId="0" fontId="150" fillId="44" borderId="0" xfId="10" applyFont="1" applyFill="1"/>
    <xf numFmtId="167" fontId="150" fillId="44" borderId="0" xfId="10" applyNumberFormat="1" applyFont="1" applyFill="1"/>
    <xf numFmtId="0" fontId="146" fillId="0" borderId="0" xfId="10" applyFont="1"/>
    <xf numFmtId="41" fontId="0" fillId="0" borderId="0" xfId="1" applyNumberFormat="1" applyFont="1" applyFill="1" applyBorder="1" applyAlignment="1">
      <alignment horizontal="right"/>
    </xf>
    <xf numFmtId="0" fontId="136" fillId="0" borderId="0" xfId="0" applyFont="1" applyAlignment="1">
      <alignment horizontal="center"/>
    </xf>
    <xf numFmtId="0" fontId="57" fillId="0" borderId="14" xfId="0" applyFont="1" applyBorder="1"/>
    <xf numFmtId="186" fontId="58" fillId="0" borderId="0" xfId="0" applyNumberFormat="1" applyFont="1"/>
    <xf numFmtId="41" fontId="58" fillId="0" borderId="0" xfId="0" applyNumberFormat="1" applyFont="1"/>
    <xf numFmtId="0" fontId="58" fillId="0" borderId="4" xfId="0" applyFont="1" applyBorder="1"/>
    <xf numFmtId="167" fontId="0" fillId="0" borderId="0" xfId="0" applyNumberFormat="1"/>
    <xf numFmtId="41" fontId="0" fillId="44" borderId="0" xfId="1" applyNumberFormat="1" applyFont="1" applyFill="1"/>
    <xf numFmtId="44" fontId="47" fillId="0" borderId="0" xfId="132" applyNumberFormat="1"/>
    <xf numFmtId="5" fontId="0" fillId="65" borderId="0" xfId="0" applyNumberFormat="1" applyFill="1"/>
    <xf numFmtId="41" fontId="12" fillId="67" borderId="0" xfId="0" applyNumberFormat="1" applyFont="1" applyFill="1"/>
    <xf numFmtId="41" fontId="0" fillId="67" borderId="0" xfId="0" applyNumberFormat="1" applyFill="1"/>
    <xf numFmtId="41" fontId="0" fillId="67" borderId="0" xfId="1" applyNumberFormat="1" applyFont="1" applyFill="1" applyBorder="1"/>
    <xf numFmtId="41" fontId="12" fillId="67" borderId="3" xfId="0" applyNumberFormat="1" applyFont="1" applyFill="1" applyBorder="1"/>
    <xf numFmtId="41" fontId="12" fillId="67" borderId="23" xfId="0" applyNumberFormat="1" applyFont="1" applyFill="1" applyBorder="1"/>
    <xf numFmtId="41" fontId="12" fillId="67" borderId="4" xfId="0" applyNumberFormat="1" applyFont="1" applyFill="1" applyBorder="1"/>
    <xf numFmtId="0" fontId="0" fillId="67" borderId="0" xfId="0" applyFill="1"/>
    <xf numFmtId="41" fontId="0" fillId="68" borderId="0" xfId="0" applyNumberFormat="1" applyFill="1"/>
    <xf numFmtId="41" fontId="0" fillId="68" borderId="0" xfId="1" applyNumberFormat="1" applyFont="1" applyFill="1" applyBorder="1"/>
    <xf numFmtId="41" fontId="12" fillId="68" borderId="3" xfId="0" applyNumberFormat="1" applyFont="1" applyFill="1" applyBorder="1"/>
    <xf numFmtId="41" fontId="12" fillId="68" borderId="0" xfId="0" applyNumberFormat="1" applyFont="1" applyFill="1"/>
    <xf numFmtId="41" fontId="12" fillId="68" borderId="23" xfId="0" applyNumberFormat="1" applyFont="1" applyFill="1" applyBorder="1"/>
    <xf numFmtId="41" fontId="12" fillId="68" borderId="4" xfId="0" applyNumberFormat="1" applyFont="1" applyFill="1" applyBorder="1"/>
    <xf numFmtId="0" fontId="0" fillId="68" borderId="0" xfId="0" applyFill="1"/>
    <xf numFmtId="0" fontId="12" fillId="0" borderId="68" xfId="0" applyFont="1" applyBorder="1" applyAlignment="1">
      <alignment horizontal="right"/>
    </xf>
    <xf numFmtId="5" fontId="0" fillId="64" borderId="0" xfId="0" applyNumberFormat="1" applyFill="1"/>
    <xf numFmtId="41" fontId="0" fillId="69" borderId="0" xfId="1" applyNumberFormat="1" applyFont="1" applyFill="1" applyBorder="1"/>
    <xf numFmtId="41" fontId="12" fillId="69" borderId="3" xfId="0" applyNumberFormat="1" applyFont="1" applyFill="1" applyBorder="1"/>
    <xf numFmtId="41" fontId="12" fillId="69" borderId="0" xfId="0" applyNumberFormat="1" applyFont="1" applyFill="1"/>
    <xf numFmtId="41" fontId="12" fillId="69" borderId="45" xfId="0" applyNumberFormat="1" applyFont="1" applyFill="1" applyBorder="1"/>
    <xf numFmtId="41" fontId="0" fillId="69" borderId="0" xfId="0" applyNumberFormat="1" applyFill="1"/>
    <xf numFmtId="41" fontId="12" fillId="69" borderId="23" xfId="0" applyNumberFormat="1" applyFont="1" applyFill="1" applyBorder="1"/>
    <xf numFmtId="41" fontId="12" fillId="69" borderId="4" xfId="0" applyNumberFormat="1" applyFont="1" applyFill="1" applyBorder="1"/>
    <xf numFmtId="0" fontId="0" fillId="69" borderId="0" xfId="0" applyFill="1"/>
    <xf numFmtId="41" fontId="0" fillId="70" borderId="0" xfId="1" applyNumberFormat="1" applyFont="1" applyFill="1" applyBorder="1"/>
    <xf numFmtId="41" fontId="12" fillId="70" borderId="3" xfId="0" applyNumberFormat="1" applyFont="1" applyFill="1" applyBorder="1"/>
    <xf numFmtId="41" fontId="12" fillId="70" borderId="4" xfId="0" applyNumberFormat="1" applyFont="1" applyFill="1" applyBorder="1"/>
    <xf numFmtId="41" fontId="12" fillId="70" borderId="0" xfId="0" applyNumberFormat="1" applyFont="1" applyFill="1"/>
    <xf numFmtId="5" fontId="0" fillId="63" borderId="0" xfId="0" applyNumberFormat="1" applyFill="1"/>
    <xf numFmtId="41" fontId="0" fillId="71" borderId="0" xfId="1" applyNumberFormat="1" applyFont="1" applyFill="1" applyBorder="1"/>
    <xf numFmtId="41" fontId="0" fillId="71" borderId="21" xfId="1" applyNumberFormat="1" applyFont="1" applyFill="1" applyBorder="1"/>
    <xf numFmtId="5" fontId="0" fillId="71" borderId="0" xfId="1" applyNumberFormat="1" applyFont="1" applyFill="1" applyBorder="1"/>
    <xf numFmtId="41" fontId="12" fillId="71" borderId="3" xfId="0" applyNumberFormat="1" applyFont="1" applyFill="1" applyBorder="1"/>
    <xf numFmtId="41" fontId="12" fillId="71" borderId="19" xfId="0" applyNumberFormat="1" applyFont="1" applyFill="1" applyBorder="1"/>
    <xf numFmtId="41" fontId="12" fillId="71" borderId="0" xfId="0" applyNumberFormat="1" applyFont="1" applyFill="1"/>
    <xf numFmtId="41" fontId="12" fillId="71" borderId="21" xfId="0" applyNumberFormat="1" applyFont="1" applyFill="1" applyBorder="1"/>
    <xf numFmtId="41" fontId="12" fillId="71" borderId="45" xfId="0" applyNumberFormat="1" applyFont="1" applyFill="1" applyBorder="1"/>
    <xf numFmtId="41" fontId="0" fillId="71" borderId="0" xfId="0" applyNumberFormat="1" applyFill="1"/>
    <xf numFmtId="41" fontId="0" fillId="71" borderId="21" xfId="0" applyNumberFormat="1" applyFill="1" applyBorder="1"/>
    <xf numFmtId="41" fontId="12" fillId="71" borderId="23" xfId="0" applyNumberFormat="1" applyFont="1" applyFill="1" applyBorder="1"/>
    <xf numFmtId="41" fontId="12" fillId="71" borderId="40" xfId="0" applyNumberFormat="1" applyFont="1" applyFill="1" applyBorder="1"/>
    <xf numFmtId="41" fontId="12" fillId="71" borderId="4" xfId="0" applyNumberFormat="1" applyFont="1" applyFill="1" applyBorder="1"/>
    <xf numFmtId="41" fontId="12" fillId="71" borderId="74" xfId="0" applyNumberFormat="1" applyFont="1" applyFill="1" applyBorder="1"/>
    <xf numFmtId="0" fontId="0" fillId="71" borderId="0" xfId="0" applyFill="1"/>
    <xf numFmtId="0" fontId="0" fillId="71" borderId="21" xfId="0" applyFill="1" applyBorder="1"/>
    <xf numFmtId="5" fontId="11" fillId="44" borderId="0" xfId="0" applyNumberFormat="1" applyFont="1" applyFill="1"/>
    <xf numFmtId="41" fontId="14" fillId="44" borderId="3" xfId="0" applyNumberFormat="1" applyFont="1" applyFill="1" applyBorder="1"/>
    <xf numFmtId="41" fontId="60" fillId="44" borderId="0" xfId="0" applyNumberFormat="1" applyFont="1" applyFill="1"/>
    <xf numFmtId="41" fontId="0" fillId="44" borderId="0" xfId="0" applyNumberFormat="1" applyFill="1"/>
    <xf numFmtId="43" fontId="0" fillId="0" borderId="0" xfId="2" applyNumberFormat="1" applyFont="1" applyFill="1" applyBorder="1" applyAlignment="1">
      <alignment horizontal="center"/>
    </xf>
    <xf numFmtId="3" fontId="151" fillId="0" borderId="0" xfId="0" applyNumberFormat="1" applyFont="1"/>
    <xf numFmtId="37" fontId="96" fillId="0" borderId="0" xfId="248" applyFont="1" applyAlignment="1">
      <alignment horizontal="center" vertical="top"/>
    </xf>
    <xf numFmtId="0" fontId="0" fillId="40" borderId="0" xfId="0" applyFill="1" applyAlignment="1">
      <alignment horizontal="center"/>
    </xf>
    <xf numFmtId="41" fontId="12" fillId="44" borderId="68" xfId="0" applyNumberFormat="1" applyFont="1" applyFill="1" applyBorder="1" applyAlignment="1">
      <alignment horizontal="center"/>
    </xf>
    <xf numFmtId="0" fontId="80" fillId="45" borderId="16" xfId="0" applyFont="1" applyFill="1" applyBorder="1" applyAlignment="1">
      <alignment horizontal="center"/>
    </xf>
    <xf numFmtId="0" fontId="0" fillId="45" borderId="35" xfId="0" applyFill="1" applyBorder="1"/>
    <xf numFmtId="0" fontId="0" fillId="0" borderId="35" xfId="0" applyBorder="1"/>
    <xf numFmtId="0" fontId="0" fillId="0" borderId="17" xfId="0" applyBorder="1"/>
    <xf numFmtId="41" fontId="12" fillId="44" borderId="20" xfId="0" applyNumberFormat="1" applyFont="1" applyFill="1" applyBorder="1" applyAlignment="1">
      <alignment horizontal="center" vertical="center"/>
    </xf>
    <xf numFmtId="0" fontId="10" fillId="0" borderId="0" xfId="0" applyFont="1" applyAlignment="1">
      <alignment horizontal="center"/>
    </xf>
    <xf numFmtId="0" fontId="3" fillId="0" borderId="0" xfId="0" applyFont="1" applyAlignment="1">
      <alignment horizontal="left" vertical="top" wrapText="1"/>
    </xf>
    <xf numFmtId="0" fontId="3" fillId="0" borderId="1" xfId="0" applyFont="1" applyBorder="1" applyAlignment="1">
      <alignment horizontal="center"/>
    </xf>
    <xf numFmtId="0" fontId="10" fillId="0" borderId="1" xfId="0" applyFont="1" applyBorder="1" applyAlignment="1">
      <alignment horizontal="center"/>
    </xf>
    <xf numFmtId="0" fontId="5" fillId="0" borderId="0" xfId="0" applyFont="1" applyAlignment="1">
      <alignment horizontal="center"/>
    </xf>
    <xf numFmtId="0" fontId="102" fillId="0" borderId="0" xfId="0" applyFont="1" applyAlignment="1">
      <alignment horizontal="left" vertical="center" wrapText="1"/>
    </xf>
    <xf numFmtId="0" fontId="102" fillId="0" borderId="0" xfId="0" applyFont="1" applyAlignment="1">
      <alignment horizontal="left" vertical="top" wrapText="1"/>
    </xf>
    <xf numFmtId="0" fontId="54" fillId="0" borderId="0" xfId="0" applyFont="1" applyAlignment="1">
      <alignment horizontal="center" vertical="center" wrapText="1"/>
    </xf>
    <xf numFmtId="0" fontId="54" fillId="0" borderId="0" xfId="0" applyFont="1" applyAlignment="1">
      <alignment horizontal="center" vertical="center"/>
    </xf>
    <xf numFmtId="0" fontId="57" fillId="0" borderId="0" xfId="0" applyFont="1" applyAlignment="1">
      <alignment horizontal="center"/>
    </xf>
    <xf numFmtId="0" fontId="0" fillId="0" borderId="0" xfId="0" applyAlignment="1">
      <alignment horizontal="center"/>
    </xf>
    <xf numFmtId="16" fontId="60" fillId="0" borderId="28" xfId="1" applyNumberFormat="1" applyFont="1" applyBorder="1" applyAlignment="1">
      <alignment horizontal="center"/>
    </xf>
    <xf numFmtId="16" fontId="60" fillId="0" borderId="1" xfId="1" applyNumberFormat="1" applyFont="1" applyBorder="1" applyAlignment="1">
      <alignment horizontal="center"/>
    </xf>
    <xf numFmtId="16" fontId="60" fillId="0" borderId="29" xfId="1" applyNumberFormat="1" applyFont="1" applyBorder="1" applyAlignment="1">
      <alignment horizontal="center"/>
    </xf>
    <xf numFmtId="43" fontId="60" fillId="0" borderId="0" xfId="1" applyFont="1" applyAlignment="1">
      <alignment horizontal="center" wrapText="1"/>
    </xf>
    <xf numFmtId="43" fontId="60" fillId="0" borderId="1" xfId="1" applyFont="1" applyBorder="1" applyAlignment="1">
      <alignment horizontal="center" wrapText="1"/>
    </xf>
    <xf numFmtId="0" fontId="12" fillId="0" borderId="22" xfId="0" applyFont="1" applyBorder="1" applyAlignment="1">
      <alignment horizontal="center"/>
    </xf>
    <xf numFmtId="0" fontId="12" fillId="0" borderId="40" xfId="0" applyFont="1" applyBorder="1" applyAlignment="1">
      <alignment horizontal="center"/>
    </xf>
    <xf numFmtId="0" fontId="60" fillId="0" borderId="0" xfId="0" applyFont="1" applyAlignment="1">
      <alignment horizontal="center"/>
    </xf>
    <xf numFmtId="0" fontId="60" fillId="0" borderId="1" xfId="0" applyFont="1" applyBorder="1" applyAlignment="1">
      <alignment horizontal="center"/>
    </xf>
    <xf numFmtId="43" fontId="60" fillId="0" borderId="0" xfId="1" applyFont="1" applyAlignment="1">
      <alignment horizontal="center"/>
    </xf>
    <xf numFmtId="43" fontId="60" fillId="0" borderId="1" xfId="1" applyFont="1" applyBorder="1" applyAlignment="1">
      <alignment horizontal="center"/>
    </xf>
    <xf numFmtId="43" fontId="60" fillId="0" borderId="28" xfId="1" applyFont="1" applyBorder="1" applyAlignment="1">
      <alignment horizontal="center"/>
    </xf>
    <xf numFmtId="43" fontId="60" fillId="0" borderId="29" xfId="1" applyFont="1" applyBorder="1" applyAlignment="1">
      <alignment horizontal="center"/>
    </xf>
    <xf numFmtId="0" fontId="106" fillId="0" borderId="0" xfId="0" applyFont="1" applyAlignment="1">
      <alignment horizontal="center"/>
    </xf>
    <xf numFmtId="0" fontId="5" fillId="0" borderId="1" xfId="0" applyFont="1" applyBorder="1" applyAlignment="1">
      <alignment horizontal="center"/>
    </xf>
    <xf numFmtId="0" fontId="66" fillId="0" borderId="0" xfId="0" applyFont="1"/>
    <xf numFmtId="0" fontId="66" fillId="0" borderId="1" xfId="0" applyFont="1" applyBorder="1"/>
    <xf numFmtId="0" fontId="66" fillId="0" borderId="43" xfId="0" applyFont="1" applyBorder="1"/>
    <xf numFmtId="0" fontId="66" fillId="0" borderId="34" xfId="0" applyFont="1" applyBorder="1" applyAlignment="1">
      <alignment horizontal="left"/>
    </xf>
    <xf numFmtId="0" fontId="66" fillId="0" borderId="14" xfId="0" applyFont="1" applyBorder="1" applyAlignment="1">
      <alignment horizontal="center"/>
    </xf>
    <xf numFmtId="0" fontId="66" fillId="0" borderId="15" xfId="0" applyFont="1" applyBorder="1" applyAlignment="1">
      <alignment horizontal="center"/>
    </xf>
    <xf numFmtId="187" fontId="91" fillId="0" borderId="0" xfId="0" applyNumberFormat="1" applyFont="1" applyAlignment="1">
      <alignment horizontal="center"/>
    </xf>
    <xf numFmtId="0" fontId="90" fillId="45" borderId="62" xfId="0" applyFont="1" applyFill="1" applyBorder="1" applyAlignment="1">
      <alignment horizontal="center" vertical="center"/>
    </xf>
    <xf numFmtId="0" fontId="90" fillId="45" borderId="68" xfId="0" applyFont="1" applyFill="1" applyBorder="1" applyAlignment="1">
      <alignment horizontal="center" vertical="center"/>
    </xf>
    <xf numFmtId="0" fontId="90" fillId="45" borderId="32" xfId="0" applyFont="1" applyFill="1" applyBorder="1" applyAlignment="1">
      <alignment horizontal="center" vertical="center"/>
    </xf>
    <xf numFmtId="0" fontId="90" fillId="45" borderId="62" xfId="0" applyFont="1" applyFill="1" applyBorder="1" applyAlignment="1">
      <alignment horizontal="center"/>
    </xf>
    <xf numFmtId="0" fontId="90" fillId="45" borderId="68" xfId="0" applyFont="1" applyFill="1" applyBorder="1" applyAlignment="1">
      <alignment horizontal="center"/>
    </xf>
    <xf numFmtId="0" fontId="90" fillId="45" borderId="32" xfId="0" applyFont="1" applyFill="1" applyBorder="1" applyAlignment="1">
      <alignment horizontal="center"/>
    </xf>
    <xf numFmtId="0" fontId="4" fillId="45" borderId="62" xfId="0" applyFont="1" applyFill="1" applyBorder="1" applyAlignment="1">
      <alignment horizontal="center"/>
    </xf>
    <xf numFmtId="0" fontId="4" fillId="45" borderId="68" xfId="0" applyFont="1" applyFill="1" applyBorder="1" applyAlignment="1">
      <alignment horizontal="center"/>
    </xf>
    <xf numFmtId="0" fontId="4" fillId="45" borderId="32" xfId="0" applyFont="1" applyFill="1" applyBorder="1" applyAlignment="1">
      <alignment horizontal="center"/>
    </xf>
    <xf numFmtId="17" fontId="4" fillId="0" borderId="83" xfId="0" applyNumberFormat="1" applyFont="1" applyBorder="1" applyAlignment="1">
      <alignment horizontal="left" vertical="center"/>
    </xf>
    <xf numFmtId="17" fontId="4" fillId="0" borderId="39" xfId="0" applyNumberFormat="1" applyFont="1" applyBorder="1" applyAlignment="1">
      <alignment horizontal="left" vertical="center"/>
    </xf>
    <xf numFmtId="0" fontId="4" fillId="0" borderId="62" xfId="0" applyFont="1" applyBorder="1" applyAlignment="1">
      <alignment horizontal="right"/>
    </xf>
    <xf numFmtId="0" fontId="4" fillId="0" borderId="32" xfId="0" applyFont="1" applyBorder="1" applyAlignment="1">
      <alignment horizontal="right"/>
    </xf>
    <xf numFmtId="0" fontId="89" fillId="0" borderId="0" xfId="0" applyFont="1" applyAlignment="1">
      <alignment horizontal="center" vertical="center" wrapText="1"/>
    </xf>
    <xf numFmtId="0" fontId="89" fillId="0" borderId="16" xfId="0" applyFont="1" applyBorder="1" applyAlignment="1">
      <alignment horizontal="center" vertical="center" wrapText="1"/>
    </xf>
    <xf numFmtId="0" fontId="89" fillId="0" borderId="35" xfId="0" applyFont="1" applyBorder="1" applyAlignment="1">
      <alignment horizontal="center" vertical="center" wrapText="1"/>
    </xf>
    <xf numFmtId="0" fontId="89" fillId="0" borderId="17"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21" xfId="0" applyFont="1" applyBorder="1" applyAlignment="1">
      <alignment horizontal="center" vertical="center" wrapText="1"/>
    </xf>
    <xf numFmtId="0" fontId="89" fillId="0" borderId="22" xfId="0" applyFont="1" applyBorder="1" applyAlignment="1">
      <alignment horizontal="center" vertical="center" wrapText="1"/>
    </xf>
    <xf numFmtId="0" fontId="89" fillId="0" borderId="23" xfId="0" applyFont="1" applyBorder="1" applyAlignment="1">
      <alignment horizontal="center" vertical="center" wrapText="1"/>
    </xf>
    <xf numFmtId="0" fontId="89" fillId="0" borderId="40" xfId="0" applyFont="1" applyBorder="1" applyAlignment="1">
      <alignment horizontal="center" vertical="center" wrapText="1"/>
    </xf>
    <xf numFmtId="0" fontId="89" fillId="48" borderId="62" xfId="0" applyFont="1" applyFill="1" applyBorder="1" applyAlignment="1">
      <alignment horizontal="center" vertical="center" wrapText="1"/>
    </xf>
    <xf numFmtId="0" fontId="89" fillId="48" borderId="68" xfId="0" applyFont="1" applyFill="1" applyBorder="1" applyAlignment="1">
      <alignment horizontal="center" vertical="center" wrapText="1"/>
    </xf>
    <xf numFmtId="0" fontId="90" fillId="48" borderId="62" xfId="0" applyFont="1" applyFill="1" applyBorder="1" applyAlignment="1">
      <alignment horizontal="center" vertical="center"/>
    </xf>
    <xf numFmtId="0" fontId="90" fillId="48" borderId="68" xfId="0" applyFont="1" applyFill="1" applyBorder="1" applyAlignment="1">
      <alignment horizontal="center" vertical="center"/>
    </xf>
    <xf numFmtId="0" fontId="90" fillId="48" borderId="32" xfId="0" applyFont="1" applyFill="1" applyBorder="1" applyAlignment="1">
      <alignment horizontal="center" vertical="center"/>
    </xf>
    <xf numFmtId="0" fontId="4" fillId="0" borderId="22" xfId="0" applyFont="1" applyBorder="1" applyAlignment="1">
      <alignment horizontal="center" vertical="center"/>
    </xf>
    <xf numFmtId="0" fontId="4" fillId="0" borderId="23" xfId="0" applyFont="1" applyBorder="1" applyAlignment="1">
      <alignment horizontal="center" vertical="center"/>
    </xf>
    <xf numFmtId="0" fontId="4" fillId="0" borderId="40" xfId="0" applyFont="1" applyBorder="1" applyAlignment="1">
      <alignment horizontal="center" vertical="center"/>
    </xf>
    <xf numFmtId="0" fontId="90" fillId="48" borderId="16" xfId="0" applyFont="1" applyFill="1" applyBorder="1" applyAlignment="1">
      <alignment horizontal="center" vertical="center"/>
    </xf>
    <xf numFmtId="0" fontId="90" fillId="48" borderId="35" xfId="0" applyFont="1" applyFill="1" applyBorder="1" applyAlignment="1">
      <alignment horizontal="center" vertical="center"/>
    </xf>
    <xf numFmtId="0" fontId="90" fillId="48" borderId="17" xfId="0" applyFont="1" applyFill="1" applyBorder="1" applyAlignment="1">
      <alignment horizontal="center" vertical="center"/>
    </xf>
    <xf numFmtId="0" fontId="90" fillId="48" borderId="22" xfId="0" applyFont="1" applyFill="1" applyBorder="1" applyAlignment="1">
      <alignment horizontal="center" vertical="center"/>
    </xf>
    <xf numFmtId="0" fontId="90" fillId="48" borderId="23" xfId="0" applyFont="1" applyFill="1" applyBorder="1" applyAlignment="1">
      <alignment horizontal="center" vertical="center"/>
    </xf>
    <xf numFmtId="0" fontId="90" fillId="48" borderId="40" xfId="0" applyFont="1" applyFill="1" applyBorder="1" applyAlignment="1">
      <alignment horizontal="center" vertical="center"/>
    </xf>
    <xf numFmtId="0" fontId="4" fillId="0" borderId="62" xfId="0" applyFont="1" applyBorder="1" applyAlignment="1">
      <alignment horizontal="center" vertical="center"/>
    </xf>
    <xf numFmtId="0" fontId="4" fillId="0" borderId="68" xfId="0" applyFont="1" applyBorder="1" applyAlignment="1">
      <alignment horizontal="center" vertical="center"/>
    </xf>
    <xf numFmtId="0" fontId="4" fillId="0" borderId="32" xfId="0" applyFont="1" applyBorder="1" applyAlignment="1">
      <alignment horizontal="center" vertical="center"/>
    </xf>
    <xf numFmtId="0" fontId="0" fillId="0" borderId="0" xfId="0" applyAlignment="1">
      <alignment horizontal="center" wrapText="1"/>
    </xf>
    <xf numFmtId="0" fontId="108" fillId="50" borderId="62" xfId="0" applyFont="1" applyFill="1" applyBorder="1" applyAlignment="1">
      <alignment horizontal="center"/>
    </xf>
    <xf numFmtId="0" fontId="108" fillId="50" borderId="68" xfId="0" applyFont="1" applyFill="1" applyBorder="1" applyAlignment="1">
      <alignment horizontal="center"/>
    </xf>
    <xf numFmtId="0" fontId="108" fillId="50" borderId="32" xfId="0" applyFont="1" applyFill="1" applyBorder="1" applyAlignment="1">
      <alignment horizontal="center"/>
    </xf>
    <xf numFmtId="0" fontId="133" fillId="0" borderId="111" xfId="21" applyFont="1" applyBorder="1" applyAlignment="1">
      <alignment horizontal="center" vertical="center" wrapText="1"/>
    </xf>
    <xf numFmtId="0" fontId="133" fillId="0" borderId="115" xfId="21" applyFont="1" applyBorder="1" applyAlignment="1">
      <alignment horizontal="center" vertical="center" wrapText="1"/>
    </xf>
    <xf numFmtId="0" fontId="9" fillId="0" borderId="112" xfId="21" applyFont="1" applyBorder="1" applyAlignment="1">
      <alignment horizontal="center" vertical="center" wrapText="1"/>
    </xf>
    <xf numFmtId="0" fontId="9" fillId="0" borderId="116" xfId="21" applyFont="1" applyBorder="1" applyAlignment="1">
      <alignment horizontal="center" vertical="center" wrapText="1"/>
    </xf>
    <xf numFmtId="0" fontId="135" fillId="0" borderId="112" xfId="21" applyFont="1" applyBorder="1" applyAlignment="1">
      <alignment horizontal="left" vertical="center" wrapText="1"/>
    </xf>
    <xf numFmtId="0" fontId="135" fillId="0" borderId="116" xfId="21" applyFont="1" applyBorder="1" applyAlignment="1">
      <alignment horizontal="left" vertical="center" wrapText="1"/>
    </xf>
    <xf numFmtId="0" fontId="9" fillId="0" borderId="111" xfId="21" applyFont="1" applyBorder="1" applyAlignment="1">
      <alignment horizontal="center" vertical="center" wrapText="1"/>
    </xf>
    <xf numFmtId="0" fontId="9" fillId="0" borderId="122" xfId="21" applyFont="1" applyBorder="1" applyAlignment="1">
      <alignment horizontal="center" vertical="center" wrapText="1"/>
    </xf>
    <xf numFmtId="0" fontId="9" fillId="0" borderId="123" xfId="21" applyFont="1" applyBorder="1" applyAlignment="1">
      <alignment horizontal="center" vertical="center" wrapText="1"/>
    </xf>
    <xf numFmtId="0" fontId="9" fillId="0" borderId="114" xfId="21" applyFont="1" applyBorder="1" applyAlignment="1">
      <alignment horizontal="left" vertical="center" wrapText="1"/>
    </xf>
    <xf numFmtId="0" fontId="9" fillId="0" borderId="124" xfId="21" applyFont="1" applyBorder="1" applyAlignment="1">
      <alignment horizontal="left" vertical="center" wrapText="1"/>
    </xf>
    <xf numFmtId="0" fontId="9" fillId="0" borderId="115" xfId="21" applyFont="1" applyBorder="1" applyAlignment="1">
      <alignment horizontal="center" vertical="center" wrapText="1"/>
    </xf>
    <xf numFmtId="0" fontId="9" fillId="0" borderId="117" xfId="21" applyFont="1" applyBorder="1" applyAlignment="1">
      <alignment horizontal="left" vertical="center" wrapText="1"/>
    </xf>
    <xf numFmtId="0" fontId="133" fillId="0" borderId="112" xfId="21" applyFont="1" applyBorder="1" applyAlignment="1">
      <alignment horizontal="center" vertical="center" wrapText="1"/>
    </xf>
    <xf numFmtId="0" fontId="133" fillId="0" borderId="116" xfId="21" applyFont="1" applyBorder="1" applyAlignment="1">
      <alignment horizontal="center" vertical="center" wrapText="1"/>
    </xf>
    <xf numFmtId="167" fontId="133" fillId="0" borderId="112" xfId="8" applyNumberFormat="1" applyFont="1" applyFill="1" applyBorder="1" applyAlignment="1">
      <alignment horizontal="center" vertical="center" wrapText="1"/>
    </xf>
    <xf numFmtId="167" fontId="133" fillId="0" borderId="116" xfId="8" applyNumberFormat="1" applyFont="1" applyFill="1" applyBorder="1" applyAlignment="1">
      <alignment horizontal="center" vertical="center" wrapText="1"/>
    </xf>
    <xf numFmtId="37" fontId="138" fillId="0" borderId="3" xfId="306" applyNumberFormat="1" applyFont="1" applyBorder="1" applyAlignment="1">
      <alignment horizontal="center" vertical="center"/>
    </xf>
    <xf numFmtId="0" fontId="2" fillId="46" borderId="16" xfId="285" applyFont="1" applyFill="1" applyBorder="1" applyAlignment="1">
      <alignment horizontal="left"/>
    </xf>
    <xf numFmtId="0" fontId="2" fillId="46" borderId="35" xfId="285" applyFont="1" applyFill="1" applyBorder="1" applyAlignment="1">
      <alignment horizontal="left"/>
    </xf>
    <xf numFmtId="0" fontId="2" fillId="46" borderId="17" xfId="285" applyFont="1" applyFill="1" applyBorder="1" applyAlignment="1">
      <alignment horizontal="left"/>
    </xf>
    <xf numFmtId="0" fontId="2" fillId="46" borderId="16" xfId="10" applyFont="1" applyFill="1" applyBorder="1" applyAlignment="1">
      <alignment horizontal="left"/>
    </xf>
    <xf numFmtId="0" fontId="2" fillId="46" borderId="35" xfId="10" applyFont="1" applyFill="1" applyBorder="1" applyAlignment="1">
      <alignment horizontal="left"/>
    </xf>
    <xf numFmtId="0" fontId="2" fillId="46" borderId="17" xfId="10" applyFont="1" applyFill="1" applyBorder="1" applyAlignment="1">
      <alignment horizontal="left"/>
    </xf>
    <xf numFmtId="0" fontId="1" fillId="43" borderId="0" xfId="285" applyFill="1" applyAlignment="1">
      <alignment horizontal="center"/>
    </xf>
    <xf numFmtId="41" fontId="7" fillId="0" borderId="0" xfId="21" applyNumberFormat="1"/>
  </cellXfs>
  <cellStyles count="380">
    <cellStyle name="20% - Accent1 10" xfId="287" xr:uid="{87B6364B-E78F-479D-987F-CABCE963064B}"/>
    <cellStyle name="20% - Accent1 11" xfId="310" xr:uid="{81657C8A-A506-41B0-A814-E1ECDC9C2B50}"/>
    <cellStyle name="20% - Accent1 12" xfId="328" xr:uid="{BD93086C-5AA8-4C66-9904-B2DEA79A1483}"/>
    <cellStyle name="20% - Accent1 13" xfId="348" xr:uid="{0A3B6819-ED4A-49CB-A2A9-CF52DDDA1A3F}"/>
    <cellStyle name="20% - Accent1 2" xfId="71" xr:uid="{097B2DAF-8FA3-41FB-870D-60212FA4F490}"/>
    <cellStyle name="20% - Accent1 3" xfId="112" xr:uid="{2D4BDCA5-20A4-4F3B-9F5F-A206A71D1126}"/>
    <cellStyle name="20% - Accent1 4" xfId="142" xr:uid="{39F57F04-BC0B-4F18-92D2-3FD9757014B9}"/>
    <cellStyle name="20% - Accent1 5" xfId="162" xr:uid="{B67220AB-CE79-48DC-8B8F-41238BE8A324}"/>
    <cellStyle name="20% - Accent1 6" xfId="182" xr:uid="{041A81AD-01F9-4450-8EEA-3E3261F0A520}"/>
    <cellStyle name="20% - Accent1 7" xfId="202" xr:uid="{5C0DC894-0A04-4537-BD0F-136996C076DF}"/>
    <cellStyle name="20% - Accent1 8" xfId="225" xr:uid="{BCAE1CF1-E50A-46D5-9333-9DC526C2726C}"/>
    <cellStyle name="20% - Accent1 9" xfId="39" xr:uid="{A25B0335-3462-4B11-8C61-6608FC00824D}"/>
    <cellStyle name="20% - Accent1 9 2" xfId="267" xr:uid="{6140E097-A3FE-4219-8F2E-514CD6723325}"/>
    <cellStyle name="20% - Accent2 10" xfId="290" xr:uid="{B505C940-0541-486A-B329-DF584461574C}"/>
    <cellStyle name="20% - Accent2 11" xfId="313" xr:uid="{9F401015-2876-4673-9188-63072D561F24}"/>
    <cellStyle name="20% - Accent2 12" xfId="329" xr:uid="{011BC467-A904-4698-81B8-43669B3560B9}"/>
    <cellStyle name="20% - Accent2 13" xfId="349" xr:uid="{9935C9E3-29CA-4C05-A6F1-D60C8493356A}"/>
    <cellStyle name="20% - Accent2 2" xfId="72" xr:uid="{0890101E-BEDD-418B-9B58-FF9BD845798B}"/>
    <cellStyle name="20% - Accent2 3" xfId="113" xr:uid="{8EBCEB37-F66D-4F4E-9B90-5588D91AC7E5}"/>
    <cellStyle name="20% - Accent2 4" xfId="145" xr:uid="{5A8B347A-9007-4F93-8663-FCB54AC8D07F}"/>
    <cellStyle name="20% - Accent2 5" xfId="165" xr:uid="{B1B17921-A08F-4762-81C7-4189ED55D1F3}"/>
    <cellStyle name="20% - Accent2 6" xfId="185" xr:uid="{00DCD4ED-377C-4335-801D-D16D3133CDF7}"/>
    <cellStyle name="20% - Accent2 7" xfId="203" xr:uid="{14E0FFC0-2AD1-485E-98E7-E941F3B7A9E1}"/>
    <cellStyle name="20% - Accent2 8" xfId="228" xr:uid="{8C89A921-50FF-49A9-8B74-901CAB681687}"/>
    <cellStyle name="20% - Accent2 9" xfId="43" xr:uid="{B50A30BF-553E-4BF0-AC21-DA5CA397658E}"/>
    <cellStyle name="20% - Accent2 9 2" xfId="270" xr:uid="{0B1B591B-815E-40EE-9E07-A4C658B00A62}"/>
    <cellStyle name="20% - Accent3 10" xfId="293" xr:uid="{C11E4EC3-7FBE-4A44-B8FA-6A0446C79024}"/>
    <cellStyle name="20% - Accent3 11" xfId="316" xr:uid="{B72AA59E-A4CF-42FF-A8DF-594F1D7200B9}"/>
    <cellStyle name="20% - Accent3 12" xfId="330" xr:uid="{B8140A0D-5775-4DA0-87A2-67C9ECA145E4}"/>
    <cellStyle name="20% - Accent3 13" xfId="350" xr:uid="{22EB5F21-84B0-4C81-8522-595B919B465A}"/>
    <cellStyle name="20% - Accent3 2" xfId="73" xr:uid="{52A0AC33-BAF4-4393-9D37-967B76568AD9}"/>
    <cellStyle name="20% - Accent3 3" xfId="114" xr:uid="{74066E55-E31D-4026-8A49-7D68643BBBE1}"/>
    <cellStyle name="20% - Accent3 4" xfId="148" xr:uid="{D1A7A7D0-30DC-4049-904F-B878C858CB75}"/>
    <cellStyle name="20% - Accent3 5" xfId="168" xr:uid="{ED9AC937-F2A6-4F6A-8577-B965CB16FBC9}"/>
    <cellStyle name="20% - Accent3 6" xfId="188" xr:uid="{097EEEDE-8A5C-4B1D-82FF-96D4A315F286}"/>
    <cellStyle name="20% - Accent3 7" xfId="204" xr:uid="{97AD88BF-0D71-4A6B-9A6D-1A85D6C3A82E}"/>
    <cellStyle name="20% - Accent3 8" xfId="231" xr:uid="{EA44778F-41A3-488B-BFC1-E2E16CF6564A}"/>
    <cellStyle name="20% - Accent3 9" xfId="47" xr:uid="{92B39D7A-FAC5-47C7-A7D1-D7614F250DDD}"/>
    <cellStyle name="20% - Accent3 9 2" xfId="273" xr:uid="{485BC875-5490-4704-8E78-FDA9473031FD}"/>
    <cellStyle name="20% - Accent4 10" xfId="296" xr:uid="{D76020BD-143D-4CEB-8113-7234D1A67B58}"/>
    <cellStyle name="20% - Accent4 11" xfId="319" xr:uid="{43C81254-3580-4C72-BA35-F094286AFDA6}"/>
    <cellStyle name="20% - Accent4 12" xfId="331" xr:uid="{CD48AC93-97AB-4E1F-8F8E-E85EFE67B1A5}"/>
    <cellStyle name="20% - Accent4 13" xfId="351" xr:uid="{9B710A6C-B04D-4BBE-909E-D1E66080A1FF}"/>
    <cellStyle name="20% - Accent4 2" xfId="74" xr:uid="{0CB50635-7ADB-4CA5-ACCD-C9130DCA038F}"/>
    <cellStyle name="20% - Accent4 3" xfId="115" xr:uid="{3EDBFB70-198A-407D-A476-2F9B4278E73A}"/>
    <cellStyle name="20% - Accent4 4" xfId="151" xr:uid="{B8665F65-35E2-4991-8446-5CAF47A3C3FE}"/>
    <cellStyle name="20% - Accent4 5" xfId="171" xr:uid="{0F0D62BF-D2EF-4A10-8DBB-B781609C32A8}"/>
    <cellStyle name="20% - Accent4 6" xfId="191" xr:uid="{1D262E92-18AD-4119-938B-FB13B3D8CAF0}"/>
    <cellStyle name="20% - Accent4 7" xfId="205" xr:uid="{F4404564-1C54-4A88-BD7A-83EB2F71E825}"/>
    <cellStyle name="20% - Accent4 8" xfId="234" xr:uid="{C774608F-5F3E-4CD2-924C-1237E6F3DE6C}"/>
    <cellStyle name="20% - Accent4 9" xfId="51" xr:uid="{93879FCD-327E-4D1B-8958-FBD6DB787858}"/>
    <cellStyle name="20% - Accent4 9 2" xfId="276" xr:uid="{9E23E9DC-93AC-42B9-867D-4F589E502ECF}"/>
    <cellStyle name="20% - Accent5 10" xfId="299" xr:uid="{D23C6583-3CE4-4590-9AD6-C83E0809BC8E}"/>
    <cellStyle name="20% - Accent5 11" xfId="322" xr:uid="{1607A0A8-77BE-4CEB-8252-45B5D2550CF8}"/>
    <cellStyle name="20% - Accent5 12" xfId="332" xr:uid="{FDF69C30-A419-4E97-A164-91F8DCCAA819}"/>
    <cellStyle name="20% - Accent5 13" xfId="352" xr:uid="{E3EAF8CE-3958-4E87-A1EA-9E464654D555}"/>
    <cellStyle name="20% - Accent5 2" xfId="75" xr:uid="{4BEDDBA4-CBB5-4889-A698-1A192C28BA3F}"/>
    <cellStyle name="20% - Accent5 3" xfId="116" xr:uid="{17260105-CCF5-4B0E-BD11-87652C53F824}"/>
    <cellStyle name="20% - Accent5 4" xfId="154" xr:uid="{DDC77F6D-D5B3-49E8-AABF-5024B1F29904}"/>
    <cellStyle name="20% - Accent5 5" xfId="174" xr:uid="{349BA17F-838F-4B74-936D-2E137C909DD0}"/>
    <cellStyle name="20% - Accent5 6" xfId="194" xr:uid="{2C463A25-3D7B-4DD3-BBEE-0885AE6C3DA5}"/>
    <cellStyle name="20% - Accent5 7" xfId="206" xr:uid="{BEE77C5C-F30C-4B36-B822-E3D94DB0B3E4}"/>
    <cellStyle name="20% - Accent5 8" xfId="237" xr:uid="{F6103A91-4BD6-4302-8A26-CFBD24A062AB}"/>
    <cellStyle name="20% - Accent5 9" xfId="55" xr:uid="{F407D00B-D925-4DC2-B828-95E62062DF27}"/>
    <cellStyle name="20% - Accent5 9 2" xfId="279" xr:uid="{035EB006-44EC-4B47-83A7-C8109DBF6667}"/>
    <cellStyle name="20% - Accent6 10" xfId="302" xr:uid="{07481E7F-61C5-4F9B-8081-ADD0AFDCC336}"/>
    <cellStyle name="20% - Accent6 11" xfId="325" xr:uid="{456549B2-F525-4019-9D38-9A8B2E3155E5}"/>
    <cellStyle name="20% - Accent6 12" xfId="333" xr:uid="{15C84C1D-5B45-4F64-BE70-D5837C1C4FB9}"/>
    <cellStyle name="20% - Accent6 13" xfId="353" xr:uid="{5092D31B-49B6-40B9-A822-B8B181970DC9}"/>
    <cellStyle name="20% - Accent6 2" xfId="76" xr:uid="{5AD44D91-435D-4459-88A2-0A52520CC7F6}"/>
    <cellStyle name="20% - Accent6 3" xfId="117" xr:uid="{39CE2839-57A7-4A6A-A52D-0C4C99137B77}"/>
    <cellStyle name="20% - Accent6 4" xfId="157" xr:uid="{CA89EC20-63DB-40A0-B440-18286142C047}"/>
    <cellStyle name="20% - Accent6 5" xfId="177" xr:uid="{15D4FD97-4339-4688-B911-61E0D45E69C3}"/>
    <cellStyle name="20% - Accent6 6" xfId="197" xr:uid="{FEF8F359-37CF-49AF-97D2-34FFB05CEFCA}"/>
    <cellStyle name="20% - Accent6 7" xfId="207" xr:uid="{D8188627-8AAB-4813-9330-6FEAB56C89AA}"/>
    <cellStyle name="20% - Accent6 8" xfId="240" xr:uid="{72407EA8-9BD0-477C-B7AE-929980C5D0A1}"/>
    <cellStyle name="20% - Accent6 9" xfId="59" xr:uid="{3EFA6F2E-C56F-49FD-822C-D081BE19DF10}"/>
    <cellStyle name="20% - Accent6 9 2" xfId="282" xr:uid="{0D92327A-710A-4500-8E30-12D927E73AA5}"/>
    <cellStyle name="40% - Accent1 10" xfId="288" xr:uid="{1861FD48-6F6E-4E98-A1FD-C5438F5C0258}"/>
    <cellStyle name="40% - Accent1 11" xfId="311" xr:uid="{140D23A5-5909-4CF9-94DA-AA073126C344}"/>
    <cellStyle name="40% - Accent1 12" xfId="334" xr:uid="{2E0969F3-32EA-40CC-905C-9E44BBC99D5E}"/>
    <cellStyle name="40% - Accent1 13" xfId="354" xr:uid="{EECBC553-455F-407D-BEC0-35AECDE8EF31}"/>
    <cellStyle name="40% - Accent1 2" xfId="77" xr:uid="{359BBA8D-62E7-472E-B104-F97577BE8874}"/>
    <cellStyle name="40% - Accent1 3" xfId="118" xr:uid="{46D58AFC-EADB-4748-B3CC-B745D6C64CBB}"/>
    <cellStyle name="40% - Accent1 4" xfId="143" xr:uid="{A6BB735F-2B5B-4A03-861A-EB110A622CE1}"/>
    <cellStyle name="40% - Accent1 5" xfId="163" xr:uid="{57948F6B-33F1-4D8C-9BF7-FCF72777144B}"/>
    <cellStyle name="40% - Accent1 6" xfId="183" xr:uid="{0C56D6BE-4BB6-49B5-89D3-9B7E9D22470C}"/>
    <cellStyle name="40% - Accent1 7" xfId="208" xr:uid="{2671E5AD-4064-46E3-8FCB-B76DB747DE55}"/>
    <cellStyle name="40% - Accent1 8" xfId="226" xr:uid="{BD449223-E806-4C7A-82D5-C1DE77BBB293}"/>
    <cellStyle name="40% - Accent1 9" xfId="40" xr:uid="{D8FBF25A-7506-442F-B6D6-FB129C20DBCB}"/>
    <cellStyle name="40% - Accent1 9 2" xfId="268" xr:uid="{491C542A-C18A-47DA-ADA8-34B681E859BF}"/>
    <cellStyle name="40% - Accent2 10" xfId="291" xr:uid="{6489050D-A618-40B7-892D-6E3AA76E06FC}"/>
    <cellStyle name="40% - Accent2 11" xfId="314" xr:uid="{F7B2A3A2-7198-41D7-AA85-F2192C52BA63}"/>
    <cellStyle name="40% - Accent2 12" xfId="335" xr:uid="{B918CE87-3869-4663-905C-8D96A10E38F5}"/>
    <cellStyle name="40% - Accent2 13" xfId="355" xr:uid="{9E7936FC-E9E2-4F2A-90BC-1D49EC4716AB}"/>
    <cellStyle name="40% - Accent2 2" xfId="78" xr:uid="{7E1AAC56-9199-4808-BC52-3CA9D720553F}"/>
    <cellStyle name="40% - Accent2 3" xfId="119" xr:uid="{6E72759A-8582-42D2-8BA8-7DC7B6D3205F}"/>
    <cellStyle name="40% - Accent2 4" xfId="146" xr:uid="{9C719DE9-21CB-46F5-A153-B98144B5F638}"/>
    <cellStyle name="40% - Accent2 5" xfId="166" xr:uid="{93AE2427-87F1-451C-98EE-281FCCB22FBB}"/>
    <cellStyle name="40% - Accent2 6" xfId="186" xr:uid="{34B7AFFB-FA9E-4103-83A0-B98BFF4D1A80}"/>
    <cellStyle name="40% - Accent2 7" xfId="209" xr:uid="{071F31B4-5F34-42DF-AE61-BC89ECA25217}"/>
    <cellStyle name="40% - Accent2 8" xfId="229" xr:uid="{3AF472DF-B7E9-4BF1-A95E-5A54902790A3}"/>
    <cellStyle name="40% - Accent2 9" xfId="44" xr:uid="{58AEC058-CC79-44D4-9670-CE0A8471DD27}"/>
    <cellStyle name="40% - Accent2 9 2" xfId="271" xr:uid="{67975CB4-5A6D-4132-927F-D173EA888702}"/>
    <cellStyle name="40% - Accent3 10" xfId="294" xr:uid="{A5DE5D8D-5D7E-4D0C-84DD-CAB88712A225}"/>
    <cellStyle name="40% - Accent3 11" xfId="317" xr:uid="{2221FE63-B9B0-48B2-B40A-5CD2A605204A}"/>
    <cellStyle name="40% - Accent3 12" xfId="336" xr:uid="{C803DEF7-3065-480F-A71D-8956C5D1EDB4}"/>
    <cellStyle name="40% - Accent3 13" xfId="356" xr:uid="{572E3327-F3E2-4680-BDCB-D7EFF543681E}"/>
    <cellStyle name="40% - Accent3 2" xfId="79" xr:uid="{BCB5C94C-38AA-4ADC-B6B3-7987433019E2}"/>
    <cellStyle name="40% - Accent3 3" xfId="120" xr:uid="{08FF2C3A-87BB-41AD-BDC6-8DBBED27C49E}"/>
    <cellStyle name="40% - Accent3 4" xfId="149" xr:uid="{A879EE17-3CD5-4AAF-83A2-837E308648C5}"/>
    <cellStyle name="40% - Accent3 5" xfId="169" xr:uid="{D0DDCD50-B9D6-4D81-A262-72C652C79E7E}"/>
    <cellStyle name="40% - Accent3 6" xfId="189" xr:uid="{854F17BD-7145-4D6D-B87C-E458EA3142FB}"/>
    <cellStyle name="40% - Accent3 7" xfId="210" xr:uid="{3DA1A94C-A32C-4099-AD29-8F3C2ABEFE9D}"/>
    <cellStyle name="40% - Accent3 8" xfId="232" xr:uid="{9BA6617F-B3AF-4FB7-A9A2-A73A3514A586}"/>
    <cellStyle name="40% - Accent3 9" xfId="48" xr:uid="{94472898-1C58-43FF-9C84-01025F6EB203}"/>
    <cellStyle name="40% - Accent3 9 2" xfId="274" xr:uid="{A668FEDB-4744-46B6-88D6-1E456DADEE7B}"/>
    <cellStyle name="40% - Accent4 10" xfId="297" xr:uid="{72D8FDA5-5186-4BF8-AEBD-B5A9715A58BF}"/>
    <cellStyle name="40% - Accent4 11" xfId="320" xr:uid="{0CEA5338-4979-45BC-B638-B9094B920BB5}"/>
    <cellStyle name="40% - Accent4 12" xfId="337" xr:uid="{7D107405-7C37-45C9-A236-237C452ADC67}"/>
    <cellStyle name="40% - Accent4 13" xfId="357" xr:uid="{555A2768-D226-481A-9880-6632EC776EAE}"/>
    <cellStyle name="40% - Accent4 2" xfId="80" xr:uid="{9B884B12-486B-4CBF-AB64-2ED366B64DFB}"/>
    <cellStyle name="40% - Accent4 3" xfId="121" xr:uid="{FE06450F-F4B5-4D03-A00C-6502BB2982CE}"/>
    <cellStyle name="40% - Accent4 4" xfId="152" xr:uid="{E9E1396D-E96A-4A3E-A050-0B8D1D76D28C}"/>
    <cellStyle name="40% - Accent4 5" xfId="172" xr:uid="{602C1373-8BA7-4181-AF0D-56D71A6327D1}"/>
    <cellStyle name="40% - Accent4 6" xfId="192" xr:uid="{5CDDCD04-9BF8-478E-9BBC-F0840B22B025}"/>
    <cellStyle name="40% - Accent4 7" xfId="211" xr:uid="{D70C7601-9500-44C6-99AC-C42385D20B80}"/>
    <cellStyle name="40% - Accent4 8" xfId="235" xr:uid="{A7887F06-69F0-45B1-B49C-A192BD02F4DC}"/>
    <cellStyle name="40% - Accent4 9" xfId="52" xr:uid="{B3037AC4-4895-4DE8-B849-4E248F029546}"/>
    <cellStyle name="40% - Accent4 9 2" xfId="277" xr:uid="{8F50EE52-BD91-4A71-B8C8-A45A575D090D}"/>
    <cellStyle name="40% - Accent5 10" xfId="300" xr:uid="{6DDD38F5-B56A-4C08-BB7A-ADC0F406A21C}"/>
    <cellStyle name="40% - Accent5 11" xfId="323" xr:uid="{C71574EF-5FAE-44E2-909E-C3795ED6A82E}"/>
    <cellStyle name="40% - Accent5 12" xfId="338" xr:uid="{F2581BAA-65C4-4AF3-80BF-335CF34ABED0}"/>
    <cellStyle name="40% - Accent5 13" xfId="358" xr:uid="{DC2EF7CF-2C09-4C1B-8D98-9470AF19871B}"/>
    <cellStyle name="40% - Accent5 2" xfId="81" xr:uid="{715EAF5D-2278-4CB3-B667-789EBA85FDCD}"/>
    <cellStyle name="40% - Accent5 3" xfId="122" xr:uid="{73FFA7DD-505E-4326-B713-649C7C47EC6E}"/>
    <cellStyle name="40% - Accent5 4" xfId="155" xr:uid="{546816C5-27EE-4BDC-B6CA-720BB801AE5D}"/>
    <cellStyle name="40% - Accent5 5" xfId="175" xr:uid="{1D4EA9CF-683C-4712-9C7E-5022D536BDCD}"/>
    <cellStyle name="40% - Accent5 6" xfId="195" xr:uid="{319718BA-FB3A-464B-8E5D-FFEF765894FD}"/>
    <cellStyle name="40% - Accent5 7" xfId="212" xr:uid="{899FD218-BA04-4ECE-A125-C61CFBDDE4D2}"/>
    <cellStyle name="40% - Accent5 8" xfId="238" xr:uid="{DD968EBB-9479-4218-B5EB-1C77040AD6CB}"/>
    <cellStyle name="40% - Accent5 9" xfId="56" xr:uid="{0DCE0CDE-95BD-4443-872B-3EBBD6ED5725}"/>
    <cellStyle name="40% - Accent5 9 2" xfId="280" xr:uid="{46C9B420-BFA8-4699-B13E-C7215D4FFDA9}"/>
    <cellStyle name="40% - Accent6 10" xfId="303" xr:uid="{07335EE9-3C39-48C0-8715-51C93E69DEED}"/>
    <cellStyle name="40% - Accent6 11" xfId="326" xr:uid="{3ED9D6F2-BB65-4D30-B5AF-26CD5A752B9D}"/>
    <cellStyle name="40% - Accent6 12" xfId="339" xr:uid="{80CB8FBC-5966-4403-98A5-C1033A50EC32}"/>
    <cellStyle name="40% - Accent6 13" xfId="359" xr:uid="{3D4FD390-9BB2-4D8B-A6E4-1D09FFEC4ED7}"/>
    <cellStyle name="40% - Accent6 2" xfId="82" xr:uid="{BAA52A0C-8D81-45EB-B587-83DCED262D35}"/>
    <cellStyle name="40% - Accent6 3" xfId="123" xr:uid="{FBA9E22A-D5E2-4066-8181-020F23C0CEEC}"/>
    <cellStyle name="40% - Accent6 4" xfId="158" xr:uid="{CFD96031-3810-472D-B8E4-7847E0CD0B95}"/>
    <cellStyle name="40% - Accent6 5" xfId="178" xr:uid="{2CE27C27-72D7-4D8F-849D-16D6FAA4FD7B}"/>
    <cellStyle name="40% - Accent6 6" xfId="198" xr:uid="{B89B4E63-C85B-4D15-AC95-DAE63CB52B16}"/>
    <cellStyle name="40% - Accent6 7" xfId="213" xr:uid="{BEA0774C-3126-4E00-ADA1-3F5DEDDBD9A6}"/>
    <cellStyle name="40% - Accent6 8" xfId="241" xr:uid="{897A87CC-63D3-4D49-9AAC-7C94AC35795D}"/>
    <cellStyle name="40% - Accent6 9" xfId="60" xr:uid="{CAAEE355-FA5C-41BC-B0F3-ADB05577E613}"/>
    <cellStyle name="40% - Accent6 9 2" xfId="283" xr:uid="{51AD51A9-7757-4DE1-8D84-8C104304E5FF}"/>
    <cellStyle name="60% - Accent1 10" xfId="289" xr:uid="{AB296EE3-6BEE-4B79-95A1-5C8E9CA07F23}"/>
    <cellStyle name="60% - Accent1 11" xfId="312" xr:uid="{BB18E5DB-FCCE-492C-A783-25F96A7751EB}"/>
    <cellStyle name="60% - Accent1 12" xfId="340" xr:uid="{092C3F14-8DC8-4F8A-BF33-5402C57AF1CC}"/>
    <cellStyle name="60% - Accent1 13" xfId="360" xr:uid="{AA906F9F-BB7C-4ACB-BD38-1AA1C0B009E9}"/>
    <cellStyle name="60% - Accent1 2" xfId="83" xr:uid="{E495886B-8F73-4B54-A68A-8FB17A19C429}"/>
    <cellStyle name="60% - Accent1 3" xfId="124" xr:uid="{F0E4C3EA-8675-482D-AB5B-CBDC116EA739}"/>
    <cellStyle name="60% - Accent1 4" xfId="144" xr:uid="{AEB13277-71F1-411C-BF31-FF438469BAD5}"/>
    <cellStyle name="60% - Accent1 5" xfId="164" xr:uid="{6B7A8922-F2BD-4BD9-9185-56A086BB3B7D}"/>
    <cellStyle name="60% - Accent1 6" xfId="184" xr:uid="{0ABB2DC9-2414-4EAA-99BC-03392B5B9CBB}"/>
    <cellStyle name="60% - Accent1 7" xfId="214" xr:uid="{709AFC3A-AB02-46CF-B705-0CEE271E8059}"/>
    <cellStyle name="60% - Accent1 8" xfId="227" xr:uid="{B7C687B0-D012-4125-A224-A1EBDC14A2D1}"/>
    <cellStyle name="60% - Accent1 9" xfId="41" xr:uid="{BFED713F-A125-420E-9E61-9D9957A32421}"/>
    <cellStyle name="60% - Accent1 9 2" xfId="269" xr:uid="{C25D6EB6-4A3D-4058-AA6A-20E27D667722}"/>
    <cellStyle name="60% - Accent2 10" xfId="292" xr:uid="{4A2A840B-7A5B-4859-A919-AEDF9A4A5409}"/>
    <cellStyle name="60% - Accent2 11" xfId="315" xr:uid="{CF0F937A-EE43-4BF1-9B7B-4DB19E2BB670}"/>
    <cellStyle name="60% - Accent2 12" xfId="341" xr:uid="{B06284FF-58B4-442C-B772-9F7DDF741367}"/>
    <cellStyle name="60% - Accent2 13" xfId="361" xr:uid="{4D535242-503F-47F5-9A11-1C774121917F}"/>
    <cellStyle name="60% - Accent2 2" xfId="84" xr:uid="{7B6692D3-8C9B-4C48-93A3-20FE65CAC32B}"/>
    <cellStyle name="60% - Accent2 3" xfId="125" xr:uid="{57A259AA-BC53-40D5-BC21-8A0FAC7F789F}"/>
    <cellStyle name="60% - Accent2 4" xfId="147" xr:uid="{E490B0AD-4F89-4421-A08B-DC42EDDEA47C}"/>
    <cellStyle name="60% - Accent2 5" xfId="167" xr:uid="{5C826BED-5657-4D76-A28E-3D516F16CC7B}"/>
    <cellStyle name="60% - Accent2 6" xfId="187" xr:uid="{A0B251BA-40E9-448D-8314-6729118B69AA}"/>
    <cellStyle name="60% - Accent2 7" xfId="215" xr:uid="{81569D12-E13A-463E-9268-6DB121244410}"/>
    <cellStyle name="60% - Accent2 8" xfId="230" xr:uid="{C538234A-A011-46E2-96A2-3AD7CC0C9861}"/>
    <cellStyle name="60% - Accent2 9" xfId="45" xr:uid="{1B26EA8A-E986-499D-AB1C-5D92ED172E12}"/>
    <cellStyle name="60% - Accent2 9 2" xfId="272" xr:uid="{9D5C55A2-03F7-497D-8513-D2BDFFB0A8C3}"/>
    <cellStyle name="60% - Accent3 10" xfId="295" xr:uid="{EA4366FC-BAD4-4A07-A7AB-8FB59D4B890B}"/>
    <cellStyle name="60% - Accent3 11" xfId="318" xr:uid="{C3A2A39F-BD42-4BBF-9657-93116C4CAAB8}"/>
    <cellStyle name="60% - Accent3 12" xfId="342" xr:uid="{9B946C61-C8BB-40AD-8302-76D21B87DCD2}"/>
    <cellStyle name="60% - Accent3 13" xfId="362" xr:uid="{0E2EEA75-3889-46D5-8F5F-8B536C83F22C}"/>
    <cellStyle name="60% - Accent3 2" xfId="85" xr:uid="{C344A39E-8713-45D7-85FB-C0B9F5592556}"/>
    <cellStyle name="60% - Accent3 3" xfId="126" xr:uid="{3D288E02-45BC-4A58-991B-700A09661F7B}"/>
    <cellStyle name="60% - Accent3 4" xfId="150" xr:uid="{D6D01ABD-6FDB-4524-9AA6-9C66AC5E7F14}"/>
    <cellStyle name="60% - Accent3 5" xfId="170" xr:uid="{EE58991D-391C-450A-9979-FAEEC791BB18}"/>
    <cellStyle name="60% - Accent3 6" xfId="190" xr:uid="{62E4E597-F64E-4526-B22B-428E00C3C82D}"/>
    <cellStyle name="60% - Accent3 7" xfId="216" xr:uid="{91C6190E-E7FA-4966-AC4C-5207847D476E}"/>
    <cellStyle name="60% - Accent3 8" xfId="233" xr:uid="{3CA2215E-6524-4E2A-AFC1-6934BCF0F58A}"/>
    <cellStyle name="60% - Accent3 9" xfId="49" xr:uid="{F85E15E4-4FDD-4DAE-9676-CF5E983001C4}"/>
    <cellStyle name="60% - Accent3 9 2" xfId="275" xr:uid="{B5E9AA23-1A16-41EB-8D2A-CA47021582DB}"/>
    <cellStyle name="60% - Accent4 10" xfId="298" xr:uid="{0341EBFA-F7F3-45A1-8E0F-2E001C474765}"/>
    <cellStyle name="60% - Accent4 11" xfId="321" xr:uid="{EA398A79-FB5A-43B9-9A76-2FC4C719F90A}"/>
    <cellStyle name="60% - Accent4 12" xfId="343" xr:uid="{A1B82ADF-DFBB-4A7D-A451-7ACAE0107E58}"/>
    <cellStyle name="60% - Accent4 13" xfId="363" xr:uid="{6B27269D-7005-4356-9401-6389AE2EBC4B}"/>
    <cellStyle name="60% - Accent4 2" xfId="86" xr:uid="{D6D32594-BACC-4FAD-8A89-C705539DD113}"/>
    <cellStyle name="60% - Accent4 3" xfId="127" xr:uid="{25C912D4-B28E-4F6B-928F-5845A4639E5C}"/>
    <cellStyle name="60% - Accent4 4" xfId="153" xr:uid="{9F027AD9-810F-449A-976F-B470C6AB2BC2}"/>
    <cellStyle name="60% - Accent4 5" xfId="173" xr:uid="{94BEA882-4777-406B-8A78-A0F52254402F}"/>
    <cellStyle name="60% - Accent4 6" xfId="193" xr:uid="{ED831BAB-F864-41E3-849B-2ED6CFBBED37}"/>
    <cellStyle name="60% - Accent4 7" xfId="217" xr:uid="{25FB4492-60CF-486D-B130-518756F511D3}"/>
    <cellStyle name="60% - Accent4 8" xfId="236" xr:uid="{3A6C6D59-275B-43E6-84B0-C396402A64B1}"/>
    <cellStyle name="60% - Accent4 9" xfId="53" xr:uid="{AA1DF545-7F02-4621-84B9-5B6739F1E878}"/>
    <cellStyle name="60% - Accent4 9 2" xfId="278" xr:uid="{506FFCD5-7CE5-4C9D-BDB6-D76DA8BB7714}"/>
    <cellStyle name="60% - Accent5 10" xfId="301" xr:uid="{26AAF2A8-5688-4F62-9BDD-85335C6E85A0}"/>
    <cellStyle name="60% - Accent5 11" xfId="324" xr:uid="{6B25087D-504A-4080-9AC5-D4EDB51ED1E3}"/>
    <cellStyle name="60% - Accent5 12" xfId="344" xr:uid="{CA0FDAFC-5726-48A5-A7D7-B0AE27A315EA}"/>
    <cellStyle name="60% - Accent5 13" xfId="364" xr:uid="{1049C270-3DC3-4E89-AD49-A05F3CAA4BFB}"/>
    <cellStyle name="60% - Accent5 2" xfId="87" xr:uid="{2E444215-1D8F-4486-8600-30ED881341EF}"/>
    <cellStyle name="60% - Accent5 3" xfId="128" xr:uid="{A423D9A7-A4F5-4C30-9109-13E0971F6B8F}"/>
    <cellStyle name="60% - Accent5 4" xfId="156" xr:uid="{2A31F599-74B0-4A42-A5DB-5EEC7CA83269}"/>
    <cellStyle name="60% - Accent5 5" xfId="176" xr:uid="{9BBD8D47-97EC-43CA-AC0B-5BBC1D244271}"/>
    <cellStyle name="60% - Accent5 6" xfId="196" xr:uid="{33674622-9140-497F-8E6C-2EA753BD8464}"/>
    <cellStyle name="60% - Accent5 7" xfId="218" xr:uid="{55827597-DE7E-462C-8AAB-A62692056367}"/>
    <cellStyle name="60% - Accent5 8" xfId="239" xr:uid="{FC695171-8BC4-4646-B9DF-0C60E70AACA0}"/>
    <cellStyle name="60% - Accent5 9" xfId="57" xr:uid="{AF3582F0-6914-4EAB-A6B0-4E9041FBC81A}"/>
    <cellStyle name="60% - Accent5 9 2" xfId="281" xr:uid="{25B5381C-9B1C-4886-B402-C7BDAEDB70E0}"/>
    <cellStyle name="60% - Accent6 10" xfId="304" xr:uid="{D99D05B4-3C9C-4C41-B19E-AF2B6E9930C5}"/>
    <cellStyle name="60% - Accent6 11" xfId="327" xr:uid="{3EE30B2A-A6F2-4430-A7AC-078037EF1B42}"/>
    <cellStyle name="60% - Accent6 12" xfId="345" xr:uid="{A1D49450-91F5-4E5F-BD93-BA39AC0F5EDA}"/>
    <cellStyle name="60% - Accent6 13" xfId="365" xr:uid="{59D54A75-D94D-43B5-87BA-1CF235B96509}"/>
    <cellStyle name="60% - Accent6 2" xfId="88" xr:uid="{DDCC19B8-647F-482C-A6F9-5078DB66CF02}"/>
    <cellStyle name="60% - Accent6 3" xfId="129" xr:uid="{F4E6ADC6-9C26-4BC0-8762-BCE600EC27A1}"/>
    <cellStyle name="60% - Accent6 4" xfId="159" xr:uid="{70B762E1-35ED-4943-B77B-F171152754C5}"/>
    <cellStyle name="60% - Accent6 5" xfId="179" xr:uid="{D4F99739-6B03-4AD6-8704-2CD76E3FB235}"/>
    <cellStyle name="60% - Accent6 6" xfId="199" xr:uid="{B83BE6C3-7B77-4309-A7CB-A927DE7BA8DA}"/>
    <cellStyle name="60% - Accent6 7" xfId="219" xr:uid="{7C728B64-7F15-4A36-BE32-403BBF7282C5}"/>
    <cellStyle name="60% - Accent6 8" xfId="242" xr:uid="{69FA807C-8B88-48B1-A329-A2859C6ACF2B}"/>
    <cellStyle name="60% - Accent6 9" xfId="61" xr:uid="{06C56D5E-E62A-4802-9EF1-A1D07FD27D00}"/>
    <cellStyle name="60% - Accent6 9 2" xfId="284" xr:uid="{B43A2D53-71AD-4F5B-AD45-2CDB955707F1}"/>
    <cellStyle name="Accent1 2" xfId="89" xr:uid="{C539296B-F948-49DE-B4BD-C0ED63E345DA}"/>
    <cellStyle name="Accent1 3" xfId="38" xr:uid="{9973247C-58C2-4421-8E73-E6DC22BFB783}"/>
    <cellStyle name="Accent2 2" xfId="90" xr:uid="{79E418E5-FED8-4274-970A-C89EAE10A092}"/>
    <cellStyle name="Accent2 3" xfId="42" xr:uid="{F5D91B32-90CA-43F8-A185-0E0F2C6612B8}"/>
    <cellStyle name="Accent3 2" xfId="91" xr:uid="{3F61502E-DBCD-4D6F-A38F-25A862C103F1}"/>
    <cellStyle name="Accent3 3" xfId="46" xr:uid="{E864F069-F9F3-4909-AF93-2ACF4D955CB9}"/>
    <cellStyle name="Accent4 2" xfId="92" xr:uid="{6EEC513D-2195-4557-B8F5-18BAAC0CBE61}"/>
    <cellStyle name="Accent4 3" xfId="50" xr:uid="{7EC274F4-50CF-4FC2-99A2-EF0D9CA7DD3C}"/>
    <cellStyle name="Accent5 2" xfId="93" xr:uid="{88BAC91A-4D43-416A-86B9-E6518866B81F}"/>
    <cellStyle name="Accent5 3" xfId="54" xr:uid="{A550E52C-C013-4E7E-ADCE-E6CC61C26713}"/>
    <cellStyle name="Accent6 2" xfId="94" xr:uid="{6C612524-FF19-437A-A844-B801389D41B4}"/>
    <cellStyle name="Accent6 3" xfId="58" xr:uid="{4056FEC3-97B0-4150-804C-6B558AF0D2CD}"/>
    <cellStyle name="Bad 2" xfId="95" xr:uid="{FA7DB0A1-F590-4709-8AFE-0E3A225868F5}"/>
    <cellStyle name="Bad 3" xfId="27" xr:uid="{D0CE49BA-88E8-4C3D-8EF9-3FB3D2B941D5}"/>
    <cellStyle name="Calculation 2" xfId="96" xr:uid="{33DDE212-A0B8-48C3-AC0D-E8B8BC1E572A}"/>
    <cellStyle name="Calculation 3" xfId="31" xr:uid="{2416A601-C44E-401B-A092-C7B0D5E641AE}"/>
    <cellStyle name="Check Cell 2" xfId="97" xr:uid="{6DAE572D-4899-42E2-AB95-BA421E37C97D}"/>
    <cellStyle name="Check Cell 3" xfId="33" xr:uid="{C6F96B43-8319-4E40-9CB8-5BE3E59A1FE8}"/>
    <cellStyle name="Comma" xfId="1" builtinId="3"/>
    <cellStyle name="Comma 19" xfId="252" xr:uid="{83E6453B-0EF3-46CE-A0D6-DC12B60D7F7E}"/>
    <cellStyle name="Comma 2" xfId="4" xr:uid="{07A3E769-EDAA-46F5-8880-9E573880C506}"/>
    <cellStyle name="Comma 2 2" xfId="7" xr:uid="{A88F3881-2497-44C3-A523-090F42C11B56}"/>
    <cellStyle name="Comma 2 3" xfId="251" xr:uid="{8E96286B-3B1E-4D2B-8C1D-BA5FD407F13A}"/>
    <cellStyle name="Comma 2 4" xfId="258" xr:uid="{18A0DFBB-3F40-44AD-A652-67681FC81FB4}"/>
    <cellStyle name="Comma 2 4 3" xfId="253" xr:uid="{E7A1C523-8F65-40D2-9AA6-EE3CCB64E136}"/>
    <cellStyle name="Comma 2 5" xfId="374" xr:uid="{D8519A35-6849-47A5-B4E4-91FE029247BD}"/>
    <cellStyle name="Comma 3" xfId="8" xr:uid="{1A532A25-5F26-482F-8D41-46914CEBE676}"/>
    <cellStyle name="Comma 3 2" xfId="70" xr:uid="{B1E2C804-E2A9-4DFD-8E65-BA735B950425}"/>
    <cellStyle name="Comma 4" xfId="63" xr:uid="{51AE9F37-5EA1-478F-B02D-B812E66C58A1}"/>
    <cellStyle name="Comma 5" xfId="250" xr:uid="{13A3392F-695C-465C-883C-3A996ECA836E}"/>
    <cellStyle name="Comma 5 2" xfId="261" xr:uid="{5843D7EE-E398-4F5C-AB10-FDCC93FAF28A}"/>
    <cellStyle name="Comma 6" xfId="368" xr:uid="{8E0BDA04-2668-4C5C-A573-45FF1537EC5B}"/>
    <cellStyle name="Comma 7" xfId="136" xr:uid="{21C2D61C-AFE9-45BF-A0AB-F98CB67613CB}"/>
    <cellStyle name="Comma 7 2" xfId="376" xr:uid="{7A22E7D7-7562-4978-8A12-C0E6DA0C5667}"/>
    <cellStyle name="Currency" xfId="244" builtinId="4"/>
    <cellStyle name="Currency 10" xfId="259" xr:uid="{0306432E-94EC-4FC2-B2E7-56905C30C9EC}"/>
    <cellStyle name="Currency 2" xfId="6" xr:uid="{EA594A72-F313-4BE1-BEDC-1AF8D0DDD2FD}"/>
    <cellStyle name="Currency 2 2" xfId="200" xr:uid="{E497DBF0-948F-433F-883F-A3FB4DA6C771}"/>
    <cellStyle name="Currency 2 3" xfId="256" xr:uid="{D7C5A6C2-D38A-46D7-97C8-64474A26DAAC}"/>
    <cellStyle name="Currency 2 3 2" xfId="306" xr:uid="{06D46D61-2143-4D1B-A779-A8C0A9D3B803}"/>
    <cellStyle name="Currency 2 4" xfId="373" xr:uid="{1748D069-9BEE-46F7-9339-7AE661A7B77A}"/>
    <cellStyle name="Currency 3" xfId="9" xr:uid="{BE694336-7ACF-4ACA-A06A-3550D57211F0}"/>
    <cellStyle name="Currency 3 2" xfId="138" xr:uid="{199E2698-0264-491A-8585-F8F428C61072}"/>
    <cellStyle name="Currency 3 2 2" xfId="378" xr:uid="{31D10A1A-262F-4BED-8CF7-5D427106DC64}"/>
    <cellStyle name="Currency 3 3" xfId="260" xr:uid="{6C3BA4E4-7D36-442D-BBE3-E2ED96689A0B}"/>
    <cellStyle name="Currency 4" xfId="66" xr:uid="{BC77D0CE-C8DD-4DF1-AFAE-CE1FE8DF17D7}"/>
    <cellStyle name="Currency 5" xfId="249" xr:uid="{A0940875-EA70-4094-B9A6-7DBB6FE57D09}"/>
    <cellStyle name="Currency 6" xfId="369" xr:uid="{C4DCD8E9-91F2-4C58-B650-9A1FEFED7FA9}"/>
    <cellStyle name="Currency 7" xfId="379" xr:uid="{BF5CB63C-8466-4427-A3DB-F8841494D3BC}"/>
    <cellStyle name="Currency 8 2" xfId="377" xr:uid="{EFBB9DBC-32C5-421E-B159-AB32DC581887}"/>
    <cellStyle name="Explanatory Text 2" xfId="98" xr:uid="{D12093F7-7843-4541-9C79-D6B3A8F6D2C2}"/>
    <cellStyle name="Explanatory Text 3" xfId="36" xr:uid="{00E3335C-8169-4473-A6F4-E746CA49F110}"/>
    <cellStyle name="Good 2" xfId="99" xr:uid="{F967DEE0-5E89-43E3-A3EA-37A020F35261}"/>
    <cellStyle name="Good 3" xfId="26" xr:uid="{EDCA3C2E-CB7E-4295-AF46-E74F398FC95F}"/>
    <cellStyle name="Heading 1 2" xfId="100" xr:uid="{6BE6C2F0-E880-4AB3-8676-726D9F73927C}"/>
    <cellStyle name="Heading 1 3" xfId="22" xr:uid="{EBFBE944-83B1-491F-B498-D10307B78CD4}"/>
    <cellStyle name="Heading 2 2" xfId="101" xr:uid="{BF1ED127-CF27-4101-9461-6AD4E5DDA637}"/>
    <cellStyle name="Heading 2 3" xfId="23" xr:uid="{4AD2035F-E2AD-43C0-AC5A-5FF8E1610638}"/>
    <cellStyle name="Heading 3 2" xfId="102" xr:uid="{D4C6C6AE-1A0E-4A93-A135-FE46C33CAE06}"/>
    <cellStyle name="Heading 3 3" xfId="24" xr:uid="{C0B1E3A6-B2F3-4B7E-8CD9-CDD6EB404408}"/>
    <cellStyle name="Heading 4 2" xfId="103" xr:uid="{2FEF99E2-C0D6-40A8-AB16-A56EC5E007C6}"/>
    <cellStyle name="Heading 4 3" xfId="25" xr:uid="{93CC4935-DAE7-488C-BF4A-8001157B1839}"/>
    <cellStyle name="Hyperlink" xfId="243" builtinId="8"/>
    <cellStyle name="Hyperlink 2" xfId="62" xr:uid="{F1299641-49C3-49FB-8623-7CB21A916B26}"/>
    <cellStyle name="Hyperlink 3" xfId="65" xr:uid="{2717BCF9-99A3-43A2-AAA2-50EC2BDC6AA0}"/>
    <cellStyle name="Hyperlink 4" xfId="262" xr:uid="{2A621F02-E38E-401B-BA48-FC57706462EC}"/>
    <cellStyle name="Input 2" xfId="104" xr:uid="{33824E6C-0F0B-426C-9727-7716720296E3}"/>
    <cellStyle name="Input 3" xfId="29" xr:uid="{44BFA685-91F3-4959-B52E-D1A35D85802C}"/>
    <cellStyle name="Linked Cell 2" xfId="105" xr:uid="{C70E2342-B890-4F02-9B4A-C3BC843389F4}"/>
    <cellStyle name="Linked Cell 3" xfId="32" xr:uid="{9AE919E9-9C11-4C25-9A6D-7A6D2ED76A55}"/>
    <cellStyle name="Neutral 2" xfId="106" xr:uid="{F49E103C-33FD-4F47-9E56-0479DB280A77}"/>
    <cellStyle name="Neutral 3" xfId="28" xr:uid="{624965A1-7D96-4E65-BC0E-54170B8D903B}"/>
    <cellStyle name="Normal" xfId="0" builtinId="0"/>
    <cellStyle name="Normal 1" xfId="370" xr:uid="{A1E87CF4-7337-48D1-A787-AE2A987F1EB4}"/>
    <cellStyle name="Normal 10" xfId="160" xr:uid="{A2116FB6-1F8A-482B-9CD9-A71EB8561D7E}"/>
    <cellStyle name="Normal 10 2" xfId="247" xr:uid="{3A1E98B5-11C4-4BF5-9EE7-653D2D01A603}"/>
    <cellStyle name="Normal 11" xfId="180" xr:uid="{2050C54C-736B-4787-A5F7-1330A31B286D}"/>
    <cellStyle name="Normal 12" xfId="220" xr:uid="{534CC910-3259-47C2-9EBD-427A1343B954}"/>
    <cellStyle name="Normal 13" xfId="222" xr:uid="{873D598B-780E-401D-8E9E-9D25188176A4}"/>
    <cellStyle name="Normal 14" xfId="223" xr:uid="{19E1443F-DB1A-4FC9-B64E-8C242F63AB49}"/>
    <cellStyle name="Normal 15" xfId="21" xr:uid="{C9721134-04E3-49A7-A362-819BE1521093}"/>
    <cellStyle name="Normal 15 2" xfId="263" xr:uid="{0852248F-6BF7-46E5-A2A5-19E78D568EDD}"/>
    <cellStyle name="Normal 16" xfId="265" xr:uid="{6FC012C1-464C-447A-9294-7FDD4C0B5C8C}"/>
    <cellStyle name="Normal 16 2 2" xfId="201" xr:uid="{599B5E73-AC36-4778-8B01-C3797AED77FF}"/>
    <cellStyle name="Normal 16 2 2 2" xfId="264" xr:uid="{16A34CBB-16B3-4958-8E62-39EDAAE885D2}"/>
    <cellStyle name="Normal 17" xfId="285" xr:uid="{D12DF507-4428-4F2E-8948-8C3940BF97A0}"/>
    <cellStyle name="Normal 17 2" xfId="10" xr:uid="{5DE8681A-CD4A-4B9F-8E67-7C3C80F6488F}"/>
    <cellStyle name="Normal 17 2 2" xfId="11" xr:uid="{A49C4C8C-7D21-4931-A6DC-6C4502D36FDA}"/>
    <cellStyle name="Normal 18" xfId="307" xr:uid="{2DF957CC-FCA5-4DD0-BD4B-155566805653}"/>
    <cellStyle name="Normal 19" xfId="308" xr:uid="{215051C2-3574-4339-90BD-26B39149618D}"/>
    <cellStyle name="Normal 2" xfId="5" xr:uid="{40D50B0A-A5AA-4B0B-ABA6-7E632C45E9DA}"/>
    <cellStyle name="Normal 2 2" xfId="12" xr:uid="{1B07EAFE-441E-4819-9969-15753AC26767}"/>
    <cellStyle name="Normal 2 2 2" xfId="132" xr:uid="{A91AF071-FB73-4277-BE2E-AFC648E79467}"/>
    <cellStyle name="Normal 2 2 3" xfId="248" xr:uid="{D00EB3CB-7F33-4933-B5F1-89AE8938F019}"/>
    <cellStyle name="Normal 2 2 4" xfId="371" xr:uid="{A33956B1-AC9B-4B84-9931-C1E8BF865195}"/>
    <cellStyle name="Normal 2 3" xfId="18" xr:uid="{2306DF30-BA6A-41B0-9FC5-6F9869D88186}"/>
    <cellStyle name="Normal 2 3 2" xfId="137" xr:uid="{A973BB01-C0D9-48A1-AD69-B7FA1FC18DFF}"/>
    <cellStyle name="Normal 2 4" xfId="245" xr:uid="{08964AF1-6E95-407D-A6B1-4426395BC5B8}"/>
    <cellStyle name="Normal 2 4 2" xfId="305" xr:uid="{F71B88A2-DB41-4D5B-A497-71EB0C2D4F1D}"/>
    <cellStyle name="Normal 20" xfId="346" xr:uid="{2006A771-460B-4939-9FEE-74FAA038C4CD}"/>
    <cellStyle name="Normal 21" xfId="366" xr:uid="{318FA034-646C-44EC-9D51-F2FAB6FFFCA8}"/>
    <cellStyle name="Normal 22" xfId="375" xr:uid="{14F143B4-F076-4876-B7F1-64F0D9EDD45B}"/>
    <cellStyle name="Normal 3" xfId="13" xr:uid="{E1A8C28F-EFCA-4F9A-9880-D35F74590F74}"/>
    <cellStyle name="Normal 3 2" xfId="134" xr:uid="{DF47A8A0-FCE4-4161-ABF2-D95FF4557F7C}"/>
    <cellStyle name="Normal 3 2 2" xfId="254" xr:uid="{A8B78B1C-008A-47D9-A195-FC3FC09794E3}"/>
    <cellStyle name="Normal 3 3" xfId="20" xr:uid="{1432D8D0-F629-4F67-9018-3E28D2D37CFF}"/>
    <cellStyle name="Normal 3 4" xfId="257" xr:uid="{3C537879-8E3F-4D01-AF7E-3E6D06CD39C7}"/>
    <cellStyle name="Normal 4" xfId="14" xr:uid="{A48DCAC6-46D1-4912-AF03-2FBF9C42D275}"/>
    <cellStyle name="Normal 4 2" xfId="139" xr:uid="{537E7C6A-A60F-4D95-B166-D99209A9BF63}"/>
    <cellStyle name="Normal 4 3" xfId="69" xr:uid="{87790843-0532-41E4-A1FF-FE5C34DC9502}"/>
    <cellStyle name="Normal 4 4" xfId="255" xr:uid="{AA31563B-EAF2-414F-AC19-68C9F5AEC98A}"/>
    <cellStyle name="Normal 5" xfId="107" xr:uid="{E31D3DEC-1C81-4111-941C-E698820394E9}"/>
    <cellStyle name="Normal 6" xfId="130" xr:uid="{9B102C6E-A2A0-4B99-9390-2D1A259BF99B}"/>
    <cellStyle name="Normal 7" xfId="140" xr:uid="{D72284BE-E3E3-4E9A-BC78-B0E34011FA4F}"/>
    <cellStyle name="Normal 8" xfId="133" xr:uid="{9FCAF704-66A5-4ADC-A82C-BD9D4481D93C}"/>
    <cellStyle name="Normal 9" xfId="135" xr:uid="{DFFBE907-04BD-417A-8924-7DE54A9A6776}"/>
    <cellStyle name="Note 10" xfId="286" xr:uid="{A19D018A-D204-4C22-A81E-76065E545A75}"/>
    <cellStyle name="Note 11" xfId="309" xr:uid="{5FE48FC5-B364-41CB-9121-F8818F08C738}"/>
    <cellStyle name="Note 12" xfId="347" xr:uid="{5DDCC03C-0939-4768-B889-DA892874BF93}"/>
    <cellStyle name="Note 13" xfId="367" xr:uid="{82949D7C-78F4-4144-ACCD-8E38B481D061}"/>
    <cellStyle name="Note 2" xfId="108" xr:uid="{18A69CC3-2C82-42E0-938D-BBC6345E691F}"/>
    <cellStyle name="Note 3" xfId="131" xr:uid="{602C4294-505B-4F30-A56C-2B817ECA3200}"/>
    <cellStyle name="Note 4" xfId="141" xr:uid="{2B4A9CE5-9AFF-4535-BA2B-1BE09EC7FD19}"/>
    <cellStyle name="Note 5" xfId="161" xr:uid="{A57DBBDD-D03D-4DBB-B439-971BB3B6A982}"/>
    <cellStyle name="Note 6" xfId="181" xr:uid="{EBC84C22-2474-4F30-9164-453FF6CF9EAC}"/>
    <cellStyle name="Note 7" xfId="221" xr:uid="{3B71ABD0-89E7-475E-B629-C4E02C051CE5}"/>
    <cellStyle name="Note 8" xfId="224" xr:uid="{1EFF790C-17EB-4785-8295-8095BE7CB215}"/>
    <cellStyle name="Note 9" xfId="35" xr:uid="{8393A63C-6735-40AC-8107-F0D8D251F2AD}"/>
    <cellStyle name="Note 9 2" xfId="266" xr:uid="{58E91EB9-6CAF-4444-AC73-1DA9A820D8E9}"/>
    <cellStyle name="Output 2" xfId="109" xr:uid="{31CD3DFE-E7E0-45F0-9AB7-1860E77C734E}"/>
    <cellStyle name="Output 3" xfId="30" xr:uid="{1FE03D96-7560-407F-8F90-BC0785892C06}"/>
    <cellStyle name="Percent" xfId="2" builtinId="5"/>
    <cellStyle name="Percent 11" xfId="15" xr:uid="{994CE771-C2B6-42C4-B5BF-DF1EABC1535A}"/>
    <cellStyle name="Percent 11 2" xfId="3" xr:uid="{EDF17883-1361-4AEB-89E6-236E744BE6CD}"/>
    <cellStyle name="Percent 2" xfId="16" xr:uid="{8449AB34-5EA7-4A1A-B1F2-382E41817C4C}"/>
    <cellStyle name="Percent 2 2" xfId="67" xr:uid="{91CC8D7B-6E6C-4202-A499-1AEAAF325832}"/>
    <cellStyle name="Percent 2 3" xfId="246" xr:uid="{37CC25A5-EB7E-444F-8363-A054C31393B7}"/>
    <cellStyle name="Percent 3" xfId="17" xr:uid="{9336C46A-3EE4-4EE6-BA1F-5C762E99A4FB}"/>
    <cellStyle name="Percent 4" xfId="64" xr:uid="{EFA2A6BE-8896-4BD5-AED3-2FBDD48EB447}"/>
    <cellStyle name="Percent 5" xfId="372" xr:uid="{858F7227-E5A2-48A5-8370-71A88124A301}"/>
    <cellStyle name="Style 1" xfId="68" xr:uid="{615CD640-71FC-4F67-B484-6BC1CE3FD880}"/>
    <cellStyle name="Title" xfId="19" builtinId="15" customBuiltin="1"/>
    <cellStyle name="Total 2" xfId="110" xr:uid="{4B28B360-9A66-473E-96D7-115B034BE777}"/>
    <cellStyle name="Total 3" xfId="37" xr:uid="{B105F7FB-968C-4851-93E6-B373F502832F}"/>
    <cellStyle name="Warning Text 2" xfId="111" xr:uid="{DCAFF060-FDD1-4E7D-8C78-CBD88CA9EC42}"/>
    <cellStyle name="Warning Text 3" xfId="34" xr:uid="{4BF0929D-2B72-4B45-B4B6-3D87184EE648}"/>
  </cellStyles>
  <dxfs count="321">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
      <numFmt numFmtId="196" formatCode=";;;"/>
      <fill>
        <patternFill patternType="none">
          <bgColor auto="1"/>
        </patternFill>
      </fill>
    </dxf>
  </dxfs>
  <tableStyles count="0" defaultTableStyle="TableStyleMedium2" defaultPivotStyle="PivotStyleLight16"/>
  <colors>
    <mruColors>
      <color rgb="FFF4B084"/>
      <color rgb="FFF8CBAD"/>
      <color rgb="FFFFC000"/>
      <color rgb="FFE7B807"/>
      <color rgb="FFA9D08E"/>
      <color rgb="FF00B050"/>
      <color rgb="FF92D050"/>
      <color rgb="FF9BC2E6"/>
      <color rgb="FF8EA9DB"/>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9.xml"/><Relationship Id="rId89" Type="http://schemas.openxmlformats.org/officeDocument/2006/relationships/externalLink" Target="externalLinks/externalLink1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4.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15.xml"/><Relationship Id="rId95" Type="http://schemas.openxmlformats.org/officeDocument/2006/relationships/externalLink" Target="externalLinks/externalLink2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externalLink" Target="externalLinks/externalLink5.xml"/><Relationship Id="rId85" Type="http://schemas.openxmlformats.org/officeDocument/2006/relationships/externalLink" Target="externalLinks/externalLink10.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8.xml"/><Relationship Id="rId88" Type="http://schemas.openxmlformats.org/officeDocument/2006/relationships/externalLink" Target="externalLinks/externalLink13.xml"/><Relationship Id="rId91" Type="http://schemas.openxmlformats.org/officeDocument/2006/relationships/externalLink" Target="externalLinks/externalLink1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3.xml"/><Relationship Id="rId81" Type="http://schemas.openxmlformats.org/officeDocument/2006/relationships/externalLink" Target="externalLinks/externalLink6.xml"/><Relationship Id="rId86" Type="http://schemas.openxmlformats.org/officeDocument/2006/relationships/externalLink" Target="externalLinks/externalLink11.xml"/><Relationship Id="rId94" Type="http://schemas.openxmlformats.org/officeDocument/2006/relationships/externalLink" Target="externalLinks/externalLink19.xml"/><Relationship Id="rId99" Type="http://schemas.microsoft.com/office/2017/10/relationships/person" Target="persons/person.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2.xml"/><Relationship Id="rId61" Type="http://schemas.openxmlformats.org/officeDocument/2006/relationships/worksheet" Target="worksheets/sheet61.xml"/><Relationship Id="rId82"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8.xml"/><Relationship Id="rId98" Type="http://schemas.openxmlformats.org/officeDocument/2006/relationships/sharedStrings" Target="sharedString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438150</xdr:colOff>
      <xdr:row>4</xdr:row>
      <xdr:rowOff>111125</xdr:rowOff>
    </xdr:to>
    <xdr:pic>
      <xdr:nvPicPr>
        <xdr:cNvPr id="2" name="Picture 1">
          <a:extLst>
            <a:ext uri="{FF2B5EF4-FFF2-40B4-BE49-F238E27FC236}">
              <a16:creationId xmlns:a16="http://schemas.microsoft.com/office/drawing/2014/main" id="{8D07868C-98A7-1D1D-C410-F0F7DC7DF8D8}"/>
            </a:ext>
          </a:extLst>
        </xdr:cNvPr>
        <xdr:cNvPicPr>
          <a:picLocks noChangeAspect="1"/>
        </xdr:cNvPicPr>
      </xdr:nvPicPr>
      <xdr:blipFill>
        <a:blip xmlns:r="http://schemas.openxmlformats.org/officeDocument/2006/relationships" r:embed="rId1"/>
        <a:stretch>
          <a:fillRect/>
        </a:stretch>
      </xdr:blipFill>
      <xdr:spPr>
        <a:xfrm>
          <a:off x="95250" y="142875"/>
          <a:ext cx="838200" cy="838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57</xdr:col>
      <xdr:colOff>0</xdr:colOff>
      <xdr:row>0</xdr:row>
      <xdr:rowOff>0</xdr:rowOff>
    </xdr:from>
    <xdr:to>
      <xdr:col>59</xdr:col>
      <xdr:colOff>321469</xdr:colOff>
      <xdr:row>0</xdr:row>
      <xdr:rowOff>23812</xdr:rowOff>
    </xdr:to>
    <xdr:sp macro="" textlink="">
      <xdr:nvSpPr>
        <xdr:cNvPr id="2" name="TextBox 1">
          <a:extLst>
            <a:ext uri="{FF2B5EF4-FFF2-40B4-BE49-F238E27FC236}">
              <a16:creationId xmlns:a16="http://schemas.microsoft.com/office/drawing/2014/main" id="{A4FFF09B-D958-4F71-B453-58B683AE03AB}"/>
            </a:ext>
          </a:extLst>
        </xdr:cNvPr>
        <xdr:cNvSpPr txBox="1"/>
      </xdr:nvSpPr>
      <xdr:spPr>
        <a:xfrm>
          <a:off x="22719983" y="0"/>
          <a:ext cx="1836896" cy="20002"/>
        </a:xfrm>
        <a:prstGeom prst="rect">
          <a:avLst/>
        </a:prstGeom>
        <a:solidFill>
          <a:schemeClr val="accent4">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300" b="1"/>
            <a:t>TEMPLATE</a:t>
          </a:r>
          <a:endParaRPr lang="en-US" sz="1300"/>
        </a:p>
        <a:p>
          <a:pPr algn="ctr"/>
          <a:r>
            <a:rPr lang="en-US" sz="1300" i="1"/>
            <a:t>To</a:t>
          </a:r>
          <a:r>
            <a:rPr lang="en-US" sz="1300" i="1" baseline="0"/>
            <a:t> Be Populated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912019</xdr:colOff>
      <xdr:row>5</xdr:row>
      <xdr:rowOff>145256</xdr:rowOff>
    </xdr:from>
    <xdr:to>
      <xdr:col>0</xdr:col>
      <xdr:colOff>1540669</xdr:colOff>
      <xdr:row>5</xdr:row>
      <xdr:rowOff>145256</xdr:rowOff>
    </xdr:to>
    <xdr:cxnSp macro="">
      <xdr:nvCxnSpPr>
        <xdr:cNvPr id="2" name="Straight Connector 1">
          <a:extLst>
            <a:ext uri="{FF2B5EF4-FFF2-40B4-BE49-F238E27FC236}">
              <a16:creationId xmlns:a16="http://schemas.microsoft.com/office/drawing/2014/main" id="{94B22A48-F4F1-4230-9B07-BE2AD59920CD}"/>
            </a:ext>
          </a:extLst>
        </xdr:cNvPr>
        <xdr:cNvCxnSpPr>
          <a:cxnSpLocks/>
        </xdr:cNvCxnSpPr>
      </xdr:nvCxnSpPr>
      <xdr:spPr>
        <a:xfrm>
          <a:off x="912019" y="218043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6</xdr:row>
      <xdr:rowOff>114300</xdr:rowOff>
    </xdr:from>
    <xdr:to>
      <xdr:col>0</xdr:col>
      <xdr:colOff>1540669</xdr:colOff>
      <xdr:row>6</xdr:row>
      <xdr:rowOff>114300</xdr:rowOff>
    </xdr:to>
    <xdr:cxnSp macro="">
      <xdr:nvCxnSpPr>
        <xdr:cNvPr id="3" name="Straight Connector 2">
          <a:extLst>
            <a:ext uri="{FF2B5EF4-FFF2-40B4-BE49-F238E27FC236}">
              <a16:creationId xmlns:a16="http://schemas.microsoft.com/office/drawing/2014/main" id="{3C53AB73-4B0E-47CE-9E80-A48DDD28A37D}"/>
            </a:ext>
            <a:ext uri="{147F2762-F138-4A5C-976F-8EAC2B608ADB}">
              <a16:predDERef xmlns:a16="http://schemas.microsoft.com/office/drawing/2014/main" pred="{069139E4-DE86-CA19-4007-69203FE41480}"/>
            </a:ext>
          </a:extLst>
        </xdr:cNvPr>
        <xdr:cNvCxnSpPr>
          <a:cxnSpLocks/>
        </xdr:cNvCxnSpPr>
      </xdr:nvCxnSpPr>
      <xdr:spPr>
        <a:xfrm>
          <a:off x="912019" y="23907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22</xdr:row>
      <xdr:rowOff>133350</xdr:rowOff>
    </xdr:from>
    <xdr:to>
      <xdr:col>0</xdr:col>
      <xdr:colOff>1528762</xdr:colOff>
      <xdr:row>22</xdr:row>
      <xdr:rowOff>133350</xdr:rowOff>
    </xdr:to>
    <xdr:cxnSp macro="">
      <xdr:nvCxnSpPr>
        <xdr:cNvPr id="4" name="Straight Connector 3">
          <a:extLst>
            <a:ext uri="{FF2B5EF4-FFF2-40B4-BE49-F238E27FC236}">
              <a16:creationId xmlns:a16="http://schemas.microsoft.com/office/drawing/2014/main" id="{7A4AE5A8-DB27-4F63-B485-E3E3D492C5F1}"/>
            </a:ext>
          </a:extLst>
        </xdr:cNvPr>
        <xdr:cNvCxnSpPr>
          <a:cxnSpLocks/>
        </xdr:cNvCxnSpPr>
      </xdr:nvCxnSpPr>
      <xdr:spPr>
        <a:xfrm>
          <a:off x="903287" y="58674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23</xdr:row>
      <xdr:rowOff>114300</xdr:rowOff>
    </xdr:from>
    <xdr:to>
      <xdr:col>0</xdr:col>
      <xdr:colOff>1516856</xdr:colOff>
      <xdr:row>23</xdr:row>
      <xdr:rowOff>114300</xdr:rowOff>
    </xdr:to>
    <xdr:cxnSp macro="">
      <xdr:nvCxnSpPr>
        <xdr:cNvPr id="5" name="Straight Connector 4">
          <a:extLst>
            <a:ext uri="{FF2B5EF4-FFF2-40B4-BE49-F238E27FC236}">
              <a16:creationId xmlns:a16="http://schemas.microsoft.com/office/drawing/2014/main" id="{B7ECED5A-3DF9-4986-BAAE-FC973C0055EB}"/>
            </a:ext>
            <a:ext uri="{147F2762-F138-4A5C-976F-8EAC2B608ADB}">
              <a16:predDERef xmlns:a16="http://schemas.microsoft.com/office/drawing/2014/main" pred="{069139E4-DE86-CA19-4007-69203FE41480}"/>
            </a:ext>
          </a:extLst>
        </xdr:cNvPr>
        <xdr:cNvCxnSpPr>
          <a:cxnSpLocks/>
        </xdr:cNvCxnSpPr>
      </xdr:nvCxnSpPr>
      <xdr:spPr>
        <a:xfrm>
          <a:off x="885031" y="60864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39</xdr:row>
      <xdr:rowOff>133350</xdr:rowOff>
    </xdr:from>
    <xdr:to>
      <xdr:col>0</xdr:col>
      <xdr:colOff>1540668</xdr:colOff>
      <xdr:row>39</xdr:row>
      <xdr:rowOff>133350</xdr:rowOff>
    </xdr:to>
    <xdr:cxnSp macro="">
      <xdr:nvCxnSpPr>
        <xdr:cNvPr id="6" name="Straight Connector 5">
          <a:extLst>
            <a:ext uri="{FF2B5EF4-FFF2-40B4-BE49-F238E27FC236}">
              <a16:creationId xmlns:a16="http://schemas.microsoft.com/office/drawing/2014/main" id="{7CBB8013-0ADD-464E-8939-ED6AA9376B38}"/>
            </a:ext>
          </a:extLst>
        </xdr:cNvPr>
        <xdr:cNvCxnSpPr>
          <a:cxnSpLocks/>
        </xdr:cNvCxnSpPr>
      </xdr:nvCxnSpPr>
      <xdr:spPr>
        <a:xfrm>
          <a:off x="912018" y="94488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40</xdr:row>
      <xdr:rowOff>126207</xdr:rowOff>
    </xdr:from>
    <xdr:to>
      <xdr:col>0</xdr:col>
      <xdr:colOff>1540668</xdr:colOff>
      <xdr:row>40</xdr:row>
      <xdr:rowOff>126207</xdr:rowOff>
    </xdr:to>
    <xdr:cxnSp macro="">
      <xdr:nvCxnSpPr>
        <xdr:cNvPr id="7" name="Straight Connector 6">
          <a:extLst>
            <a:ext uri="{FF2B5EF4-FFF2-40B4-BE49-F238E27FC236}">
              <a16:creationId xmlns:a16="http://schemas.microsoft.com/office/drawing/2014/main" id="{15723E4A-F4A4-4FD1-AB8C-A8EE3442C977}"/>
            </a:ext>
            <a:ext uri="{147F2762-F138-4A5C-976F-8EAC2B608ADB}">
              <a16:predDERef xmlns:a16="http://schemas.microsoft.com/office/drawing/2014/main" pred="{069139E4-DE86-CA19-4007-69203FE41480}"/>
            </a:ext>
          </a:extLst>
        </xdr:cNvPr>
        <xdr:cNvCxnSpPr>
          <a:cxnSpLocks/>
        </xdr:cNvCxnSpPr>
      </xdr:nvCxnSpPr>
      <xdr:spPr>
        <a:xfrm>
          <a:off x="912018" y="9676607"/>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56</xdr:row>
      <xdr:rowOff>133350</xdr:rowOff>
    </xdr:from>
    <xdr:to>
      <xdr:col>0</xdr:col>
      <xdr:colOff>1504950</xdr:colOff>
      <xdr:row>56</xdr:row>
      <xdr:rowOff>133350</xdr:rowOff>
    </xdr:to>
    <xdr:cxnSp macro="">
      <xdr:nvCxnSpPr>
        <xdr:cNvPr id="8" name="Straight Connector 7">
          <a:extLst>
            <a:ext uri="{FF2B5EF4-FFF2-40B4-BE49-F238E27FC236}">
              <a16:creationId xmlns:a16="http://schemas.microsoft.com/office/drawing/2014/main" id="{5C936D29-8667-423D-BE40-5A56125715ED}"/>
            </a:ext>
          </a:extLst>
        </xdr:cNvPr>
        <xdr:cNvCxnSpPr>
          <a:cxnSpLocks/>
        </xdr:cNvCxnSpPr>
      </xdr:nvCxnSpPr>
      <xdr:spPr>
        <a:xfrm>
          <a:off x="876300" y="130302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864393</xdr:colOff>
      <xdr:row>57</xdr:row>
      <xdr:rowOff>114300</xdr:rowOff>
    </xdr:from>
    <xdr:to>
      <xdr:col>0</xdr:col>
      <xdr:colOff>1493043</xdr:colOff>
      <xdr:row>57</xdr:row>
      <xdr:rowOff>114300</xdr:rowOff>
    </xdr:to>
    <xdr:cxnSp macro="">
      <xdr:nvCxnSpPr>
        <xdr:cNvPr id="9" name="Straight Connector 8">
          <a:extLst>
            <a:ext uri="{FF2B5EF4-FFF2-40B4-BE49-F238E27FC236}">
              <a16:creationId xmlns:a16="http://schemas.microsoft.com/office/drawing/2014/main" id="{5456F1A1-DC2C-47A1-BCF1-19FD1A946A7E}"/>
            </a:ext>
            <a:ext uri="{147F2762-F138-4A5C-976F-8EAC2B608ADB}">
              <a16:predDERef xmlns:a16="http://schemas.microsoft.com/office/drawing/2014/main" pred="{069139E4-DE86-CA19-4007-69203FE41480}"/>
            </a:ext>
          </a:extLst>
        </xdr:cNvPr>
        <xdr:cNvCxnSpPr>
          <a:cxnSpLocks/>
        </xdr:cNvCxnSpPr>
      </xdr:nvCxnSpPr>
      <xdr:spPr>
        <a:xfrm>
          <a:off x="867568" y="132492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912018</xdr:colOff>
      <xdr:row>73</xdr:row>
      <xdr:rowOff>133350</xdr:rowOff>
    </xdr:from>
    <xdr:to>
      <xdr:col>0</xdr:col>
      <xdr:colOff>1540668</xdr:colOff>
      <xdr:row>73</xdr:row>
      <xdr:rowOff>133350</xdr:rowOff>
    </xdr:to>
    <xdr:cxnSp macro="">
      <xdr:nvCxnSpPr>
        <xdr:cNvPr id="10" name="Straight Connector 9">
          <a:extLst>
            <a:ext uri="{FF2B5EF4-FFF2-40B4-BE49-F238E27FC236}">
              <a16:creationId xmlns:a16="http://schemas.microsoft.com/office/drawing/2014/main" id="{5039E840-77A1-4309-B9A5-77B6816D630E}"/>
            </a:ext>
          </a:extLst>
        </xdr:cNvPr>
        <xdr:cNvCxnSpPr>
          <a:cxnSpLocks/>
        </xdr:cNvCxnSpPr>
      </xdr:nvCxnSpPr>
      <xdr:spPr>
        <a:xfrm>
          <a:off x="912018" y="166306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74</xdr:row>
      <xdr:rowOff>114300</xdr:rowOff>
    </xdr:from>
    <xdr:to>
      <xdr:col>0</xdr:col>
      <xdr:colOff>1540669</xdr:colOff>
      <xdr:row>74</xdr:row>
      <xdr:rowOff>114300</xdr:rowOff>
    </xdr:to>
    <xdr:cxnSp macro="">
      <xdr:nvCxnSpPr>
        <xdr:cNvPr id="11" name="Straight Connector 10">
          <a:extLst>
            <a:ext uri="{FF2B5EF4-FFF2-40B4-BE49-F238E27FC236}">
              <a16:creationId xmlns:a16="http://schemas.microsoft.com/office/drawing/2014/main" id="{0B19955F-D1EC-499E-97DF-C42CA2F9FDDF}"/>
            </a:ext>
            <a:ext uri="{147F2762-F138-4A5C-976F-8EAC2B608ADB}">
              <a16:predDERef xmlns:a16="http://schemas.microsoft.com/office/drawing/2014/main" pred="{069139E4-DE86-CA19-4007-69203FE41480}"/>
            </a:ext>
          </a:extLst>
        </xdr:cNvPr>
        <xdr:cNvCxnSpPr>
          <a:cxnSpLocks/>
        </xdr:cNvCxnSpPr>
      </xdr:nvCxnSpPr>
      <xdr:spPr>
        <a:xfrm>
          <a:off x="912019" y="168497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912019</xdr:colOff>
      <xdr:row>90</xdr:row>
      <xdr:rowOff>145256</xdr:rowOff>
    </xdr:from>
    <xdr:to>
      <xdr:col>0</xdr:col>
      <xdr:colOff>1540669</xdr:colOff>
      <xdr:row>90</xdr:row>
      <xdr:rowOff>145256</xdr:rowOff>
    </xdr:to>
    <xdr:cxnSp macro="">
      <xdr:nvCxnSpPr>
        <xdr:cNvPr id="12" name="Straight Connector 11">
          <a:extLst>
            <a:ext uri="{FF2B5EF4-FFF2-40B4-BE49-F238E27FC236}">
              <a16:creationId xmlns:a16="http://schemas.microsoft.com/office/drawing/2014/main" id="{3403C72A-A72F-4CC4-8AB6-D382ADC8727C}"/>
            </a:ext>
          </a:extLst>
        </xdr:cNvPr>
        <xdr:cNvCxnSpPr>
          <a:cxnSpLocks/>
        </xdr:cNvCxnSpPr>
      </xdr:nvCxnSpPr>
      <xdr:spPr>
        <a:xfrm>
          <a:off x="912019" y="20220781"/>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900113</xdr:colOff>
      <xdr:row>91</xdr:row>
      <xdr:rowOff>114300</xdr:rowOff>
    </xdr:from>
    <xdr:to>
      <xdr:col>0</xdr:col>
      <xdr:colOff>1528763</xdr:colOff>
      <xdr:row>91</xdr:row>
      <xdr:rowOff>114300</xdr:rowOff>
    </xdr:to>
    <xdr:cxnSp macro="">
      <xdr:nvCxnSpPr>
        <xdr:cNvPr id="13" name="Straight Connector 12">
          <a:extLst>
            <a:ext uri="{FF2B5EF4-FFF2-40B4-BE49-F238E27FC236}">
              <a16:creationId xmlns:a16="http://schemas.microsoft.com/office/drawing/2014/main" id="{E77B2B44-1971-4D93-BE45-9657055567B2}"/>
            </a:ext>
            <a:ext uri="{147F2762-F138-4A5C-976F-8EAC2B608ADB}">
              <a16:predDERef xmlns:a16="http://schemas.microsoft.com/office/drawing/2014/main" pred="{069139E4-DE86-CA19-4007-69203FE41480}"/>
            </a:ext>
          </a:extLst>
        </xdr:cNvPr>
        <xdr:cNvCxnSpPr>
          <a:cxnSpLocks/>
        </xdr:cNvCxnSpPr>
      </xdr:nvCxnSpPr>
      <xdr:spPr>
        <a:xfrm>
          <a:off x="903288" y="204311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107</xdr:row>
      <xdr:rowOff>133350</xdr:rowOff>
    </xdr:from>
    <xdr:to>
      <xdr:col>0</xdr:col>
      <xdr:colOff>1528762</xdr:colOff>
      <xdr:row>107</xdr:row>
      <xdr:rowOff>133350</xdr:rowOff>
    </xdr:to>
    <xdr:cxnSp macro="">
      <xdr:nvCxnSpPr>
        <xdr:cNvPr id="14" name="Straight Connector 13">
          <a:extLst>
            <a:ext uri="{FF2B5EF4-FFF2-40B4-BE49-F238E27FC236}">
              <a16:creationId xmlns:a16="http://schemas.microsoft.com/office/drawing/2014/main" id="{D99A03BD-354D-489A-9863-1C1557E72124}"/>
            </a:ext>
          </a:extLst>
        </xdr:cNvPr>
        <xdr:cNvCxnSpPr>
          <a:cxnSpLocks/>
        </xdr:cNvCxnSpPr>
      </xdr:nvCxnSpPr>
      <xdr:spPr>
        <a:xfrm>
          <a:off x="903287" y="2379345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108</xdr:row>
      <xdr:rowOff>114300</xdr:rowOff>
    </xdr:from>
    <xdr:to>
      <xdr:col>0</xdr:col>
      <xdr:colOff>1516856</xdr:colOff>
      <xdr:row>108</xdr:row>
      <xdr:rowOff>114300</xdr:rowOff>
    </xdr:to>
    <xdr:cxnSp macro="">
      <xdr:nvCxnSpPr>
        <xdr:cNvPr id="15" name="Straight Connector 14">
          <a:extLst>
            <a:ext uri="{FF2B5EF4-FFF2-40B4-BE49-F238E27FC236}">
              <a16:creationId xmlns:a16="http://schemas.microsoft.com/office/drawing/2014/main" id="{85443DF3-37C6-4E75-9F32-A17A03163672}"/>
            </a:ext>
            <a:ext uri="{147F2762-F138-4A5C-976F-8EAC2B608ADB}">
              <a16:predDERef xmlns:a16="http://schemas.microsoft.com/office/drawing/2014/main" pred="{069139E4-DE86-CA19-4007-69203FE41480}"/>
            </a:ext>
          </a:extLst>
        </xdr:cNvPr>
        <xdr:cNvCxnSpPr>
          <a:cxnSpLocks/>
        </xdr:cNvCxnSpPr>
      </xdr:nvCxnSpPr>
      <xdr:spPr>
        <a:xfrm>
          <a:off x="885031" y="240125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876300</xdr:colOff>
      <xdr:row>124</xdr:row>
      <xdr:rowOff>160337</xdr:rowOff>
    </xdr:from>
    <xdr:to>
      <xdr:col>0</xdr:col>
      <xdr:colOff>1504950</xdr:colOff>
      <xdr:row>124</xdr:row>
      <xdr:rowOff>160337</xdr:rowOff>
    </xdr:to>
    <xdr:cxnSp macro="">
      <xdr:nvCxnSpPr>
        <xdr:cNvPr id="30" name="Straight Connector 15">
          <a:extLst>
            <a:ext uri="{FF2B5EF4-FFF2-40B4-BE49-F238E27FC236}">
              <a16:creationId xmlns:a16="http://schemas.microsoft.com/office/drawing/2014/main" id="{1CC68377-6ED4-4999-B700-7380A874F76D}"/>
            </a:ext>
          </a:extLst>
        </xdr:cNvPr>
        <xdr:cNvCxnSpPr>
          <a:cxnSpLocks/>
        </xdr:cNvCxnSpPr>
      </xdr:nvCxnSpPr>
      <xdr:spPr>
        <a:xfrm>
          <a:off x="876300" y="2795746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852488</xdr:colOff>
      <xdr:row>125</xdr:row>
      <xdr:rowOff>114300</xdr:rowOff>
    </xdr:from>
    <xdr:to>
      <xdr:col>0</xdr:col>
      <xdr:colOff>1481138</xdr:colOff>
      <xdr:row>125</xdr:row>
      <xdr:rowOff>114300</xdr:rowOff>
    </xdr:to>
    <xdr:cxnSp macro="">
      <xdr:nvCxnSpPr>
        <xdr:cNvPr id="29" name="Straight Connector 16">
          <a:extLst>
            <a:ext uri="{FF2B5EF4-FFF2-40B4-BE49-F238E27FC236}">
              <a16:creationId xmlns:a16="http://schemas.microsoft.com/office/drawing/2014/main" id="{AAC40C5D-B452-4B9E-B5DB-0BD36978DA88}"/>
            </a:ext>
            <a:ext uri="{147F2762-F138-4A5C-976F-8EAC2B608ADB}">
              <a16:predDERef xmlns:a16="http://schemas.microsoft.com/office/drawing/2014/main" pred="{069139E4-DE86-CA19-4007-69203FE41480}"/>
            </a:ext>
          </a:extLst>
        </xdr:cNvPr>
        <xdr:cNvCxnSpPr>
          <a:cxnSpLocks/>
        </xdr:cNvCxnSpPr>
      </xdr:nvCxnSpPr>
      <xdr:spPr>
        <a:xfrm>
          <a:off x="849313" y="276606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141</xdr:row>
      <xdr:rowOff>133350</xdr:rowOff>
    </xdr:from>
    <xdr:to>
      <xdr:col>0</xdr:col>
      <xdr:colOff>1493044</xdr:colOff>
      <xdr:row>141</xdr:row>
      <xdr:rowOff>133350</xdr:rowOff>
    </xdr:to>
    <xdr:cxnSp macro="">
      <xdr:nvCxnSpPr>
        <xdr:cNvPr id="18" name="Straight Connector 17">
          <a:extLst>
            <a:ext uri="{FF2B5EF4-FFF2-40B4-BE49-F238E27FC236}">
              <a16:creationId xmlns:a16="http://schemas.microsoft.com/office/drawing/2014/main" id="{33163A39-997F-4291-988D-005B089AC2AA}"/>
            </a:ext>
          </a:extLst>
        </xdr:cNvPr>
        <xdr:cNvCxnSpPr>
          <a:cxnSpLocks/>
        </xdr:cNvCxnSpPr>
      </xdr:nvCxnSpPr>
      <xdr:spPr>
        <a:xfrm>
          <a:off x="867569" y="311372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142</xdr:row>
      <xdr:rowOff>126207</xdr:rowOff>
    </xdr:from>
    <xdr:to>
      <xdr:col>0</xdr:col>
      <xdr:colOff>1493044</xdr:colOff>
      <xdr:row>142</xdr:row>
      <xdr:rowOff>126207</xdr:rowOff>
    </xdr:to>
    <xdr:cxnSp macro="">
      <xdr:nvCxnSpPr>
        <xdr:cNvPr id="19" name="Straight Connector 18">
          <a:extLst>
            <a:ext uri="{FF2B5EF4-FFF2-40B4-BE49-F238E27FC236}">
              <a16:creationId xmlns:a16="http://schemas.microsoft.com/office/drawing/2014/main" id="{580739D0-8BA4-4641-8A71-6AC46677C467}"/>
            </a:ext>
            <a:ext uri="{147F2762-F138-4A5C-976F-8EAC2B608ADB}">
              <a16:predDERef xmlns:a16="http://schemas.microsoft.com/office/drawing/2014/main" pred="{069139E4-DE86-CA19-4007-69203FE41480}"/>
            </a:ext>
          </a:extLst>
        </xdr:cNvPr>
        <xdr:cNvCxnSpPr>
          <a:cxnSpLocks/>
        </xdr:cNvCxnSpPr>
      </xdr:nvCxnSpPr>
      <xdr:spPr>
        <a:xfrm>
          <a:off x="867569" y="3136503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175</xdr:row>
      <xdr:rowOff>133350</xdr:rowOff>
    </xdr:from>
    <xdr:to>
      <xdr:col>0</xdr:col>
      <xdr:colOff>1493044</xdr:colOff>
      <xdr:row>175</xdr:row>
      <xdr:rowOff>133350</xdr:rowOff>
    </xdr:to>
    <xdr:cxnSp macro="">
      <xdr:nvCxnSpPr>
        <xdr:cNvPr id="20" name="Straight Connector 19">
          <a:extLst>
            <a:ext uri="{FF2B5EF4-FFF2-40B4-BE49-F238E27FC236}">
              <a16:creationId xmlns:a16="http://schemas.microsoft.com/office/drawing/2014/main" id="{6F75CD6D-E62C-48D2-95DD-B89FFC483702}"/>
            </a:ext>
          </a:extLst>
        </xdr:cNvPr>
        <xdr:cNvCxnSpPr>
          <a:cxnSpLocks/>
        </xdr:cNvCxnSpPr>
      </xdr:nvCxnSpPr>
      <xdr:spPr>
        <a:xfrm>
          <a:off x="867569" y="3843337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864394</xdr:colOff>
      <xdr:row>176</xdr:row>
      <xdr:rowOff>126207</xdr:rowOff>
    </xdr:from>
    <xdr:to>
      <xdr:col>0</xdr:col>
      <xdr:colOff>1493044</xdr:colOff>
      <xdr:row>176</xdr:row>
      <xdr:rowOff>126207</xdr:rowOff>
    </xdr:to>
    <xdr:cxnSp macro="">
      <xdr:nvCxnSpPr>
        <xdr:cNvPr id="21" name="Straight Connector 20">
          <a:extLst>
            <a:ext uri="{FF2B5EF4-FFF2-40B4-BE49-F238E27FC236}">
              <a16:creationId xmlns:a16="http://schemas.microsoft.com/office/drawing/2014/main" id="{FC5092A2-019B-40C3-9B12-C1A104F0618C}"/>
            </a:ext>
            <a:ext uri="{147F2762-F138-4A5C-976F-8EAC2B608ADB}">
              <a16:predDERef xmlns:a16="http://schemas.microsoft.com/office/drawing/2014/main" pred="{069139E4-DE86-CA19-4007-69203FE41480}"/>
            </a:ext>
          </a:extLst>
        </xdr:cNvPr>
        <xdr:cNvCxnSpPr>
          <a:cxnSpLocks/>
        </xdr:cNvCxnSpPr>
      </xdr:nvCxnSpPr>
      <xdr:spPr>
        <a:xfrm>
          <a:off x="867569" y="38661182"/>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900112</xdr:colOff>
      <xdr:row>158</xdr:row>
      <xdr:rowOff>133350</xdr:rowOff>
    </xdr:from>
    <xdr:to>
      <xdr:col>0</xdr:col>
      <xdr:colOff>1528762</xdr:colOff>
      <xdr:row>158</xdr:row>
      <xdr:rowOff>133350</xdr:rowOff>
    </xdr:to>
    <xdr:cxnSp macro="">
      <xdr:nvCxnSpPr>
        <xdr:cNvPr id="22" name="Straight Connector 21">
          <a:extLst>
            <a:ext uri="{FF2B5EF4-FFF2-40B4-BE49-F238E27FC236}">
              <a16:creationId xmlns:a16="http://schemas.microsoft.com/office/drawing/2014/main" id="{AB4DDD2A-8B80-41B3-A669-828A990CE7DB}"/>
            </a:ext>
          </a:extLst>
        </xdr:cNvPr>
        <xdr:cNvCxnSpPr>
          <a:cxnSpLocks/>
        </xdr:cNvCxnSpPr>
      </xdr:nvCxnSpPr>
      <xdr:spPr>
        <a:xfrm>
          <a:off x="903287" y="34832925"/>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888206</xdr:colOff>
      <xdr:row>159</xdr:row>
      <xdr:rowOff>114300</xdr:rowOff>
    </xdr:from>
    <xdr:to>
      <xdr:col>0</xdr:col>
      <xdr:colOff>1516856</xdr:colOff>
      <xdr:row>159</xdr:row>
      <xdr:rowOff>114300</xdr:rowOff>
    </xdr:to>
    <xdr:cxnSp macro="">
      <xdr:nvCxnSpPr>
        <xdr:cNvPr id="23" name="Straight Connector 22">
          <a:extLst>
            <a:ext uri="{FF2B5EF4-FFF2-40B4-BE49-F238E27FC236}">
              <a16:creationId xmlns:a16="http://schemas.microsoft.com/office/drawing/2014/main" id="{7F70BCD5-586A-4372-AADD-78A04283AA71}"/>
            </a:ext>
            <a:ext uri="{147F2762-F138-4A5C-976F-8EAC2B608ADB}">
              <a16:predDERef xmlns:a16="http://schemas.microsoft.com/office/drawing/2014/main" pred="{069139E4-DE86-CA19-4007-69203FE41480}"/>
            </a:ext>
          </a:extLst>
        </xdr:cNvPr>
        <xdr:cNvCxnSpPr>
          <a:cxnSpLocks/>
        </xdr:cNvCxnSpPr>
      </xdr:nvCxnSpPr>
      <xdr:spPr>
        <a:xfrm>
          <a:off x="885031" y="35052000"/>
          <a:ext cx="628650" cy="0"/>
        </a:xfrm>
        <a:prstGeom prst="line">
          <a:avLst/>
        </a:prstGeom>
        <a:ln w="25400">
          <a:solidFill>
            <a:srgbClr val="000000"/>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oneCellAnchor>
    <xdr:from>
      <xdr:col>105</xdr:col>
      <xdr:colOff>274495</xdr:colOff>
      <xdr:row>73</xdr:row>
      <xdr:rowOff>177371</xdr:rowOff>
    </xdr:from>
    <xdr:ext cx="5860" cy="12209"/>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A1D60A84-6383-4749-B3BA-44F6F7B38805}"/>
                </a:ext>
              </a:extLst>
            </xdr14:cNvPr>
            <xdr14:cNvContentPartPr/>
          </xdr14:nvContentPartPr>
          <xdr14:nvPr macro=""/>
          <xdr14:xfrm>
            <a:off x="28241709" y="10609514"/>
            <a:ext cx="6840" cy="17280"/>
          </xdr14:xfrm>
        </xdr:contentPart>
      </mc:Choice>
      <mc:Fallback xmlns="">
        <xdr:pic>
          <xdr:nvPicPr>
            <xdr:cNvPr id="2" name="Ink 1">
              <a:extLst>
                <a:ext uri="{FF2B5EF4-FFF2-40B4-BE49-F238E27FC236}">
                  <a16:creationId xmlns:a16="http://schemas.microsoft.com/office/drawing/2014/main" id="{C563C987-57A5-EAB6-9A20-8A3E720AD9E9}"/>
                </a:ext>
              </a:extLst>
            </xdr:cNvPr>
            <xdr:cNvPicPr/>
          </xdr:nvPicPr>
          <xdr:blipFill>
            <a:blip xmlns:r="http://schemas.openxmlformats.org/officeDocument/2006/relationships" r:embed="rId2"/>
            <a:stretch>
              <a:fillRect/>
            </a:stretch>
          </xdr:blipFill>
          <xdr:spPr>
            <a:xfrm>
              <a:off x="28237389" y="10605194"/>
              <a:ext cx="15480" cy="25920"/>
            </a:xfrm>
            <a:prstGeom prst="rect">
              <a:avLst/>
            </a:prstGeom>
          </xdr:spPr>
        </xdr:pic>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ppriver3651007591.sharepoint.com/I/BrianD/Warehouse%20Expense%20Report/Updated%20Network%20QTRLY%20Forecast%20Comparison%20FY%2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ppriver3651007591.sharepoint.com/Deals/Puerto%20Rico/Analysis/Liquidity/HTA/Waterfall%20Analysis/July%202015/15.05.22%20HTA%20&amp;%20PRIFA%20Waterfall%20Analysis%20v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ppriver3651007591.sharepoint.com/TESD/MUNI_S/P_RICO/HIGHWAYS/Debt/HTA%20Debt%20Database.xls"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 Id="rId1" Type="http://schemas.openxmlformats.org/officeDocument/2006/relationships/externalLinkPath" Target="https://accesshub.sharepoint.com/teams/Energy/PREPA/Shared%20Documents/3.%20Project%20Work/7%20Rate%20Case/07%20-%20FY2025%20Three%20Test%20Year%20Filing/01.%20References/LUMA%20-%20Rate%20Desig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promesapr.sharepoint.com/Users/Sarah%20Fijnvandraat/Downloads/IT%20OT-GenCo%20Shared%20Services%20Budget%20Definition%20Nov%20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yus-my.sharepoint.com/personal/sheva_levy_ey_com/Documents/Documents/Pension%20Risks/Puerto%20Rico/PREPA/PREPA%20-%20LUMA%20Withdrawal%20Funding%20Scenario%20Model%20v23.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ccesshub.sharepoint.com/Hurricane%20Maria/Reports/KPI%20Dashboard/Raw%20Data/Outage%20Report/20180601%20Weekly%20Outage%20Report.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romesapr-my.sharepoint.com/WINDOWS/TEMP/GAMxFiles/8ai2rj2p88fy4cticimvfmcrzm8h53xnz549n4a3ckh4c2dnzw3n/May%2013%2013/c0c8931137bc4d6b80003374f1da7dc0/F03a%20WIP%20&amp;%20FG%20Valuation%20201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quantaservices.sharepoint.com/Users/rshannon/AppData/Local/Temp/Temp1_SWLP%20Electric%20COSS%20Models.zip/SWLP%20Electric%20COSS%20and%20Rates%20TY202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jrsppr-my.sharepoint.com/Users/rshannon/AppData/Local/Temp/Temp1_SWLP%20Electric%20COSS%20Models.zip/SWLP%20Electric%20COSS%20and%20Rates%20TY2022.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romesapr-my.sharepoint.com/WINDOWS/TEMP/GAMxFiles/j7g9ecf7q58ngu3fcp7ij3g9c5g7yb4rzf5upcsup5mqsj5by3u2/Apr%208%2013/7fd9e218c14441aeb6a99827f5b76aa6/B05.7%20Cash%20Control%20W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wpr-my.sharepoint.com/bchydro.adroot.bchydro.bc.ca/misc$/CC&amp;C/EP/EP/Forecast/2009%20Forecast/August%202009%20RRA%20Forecast%20and%20Tracking/CompAugust2009Dec2008_gc%20_v3.xls"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https://quantaservices.sharepoint.com/sites/LUMA/REG/DepartmentWorkspace/FY%202026/1._Rate%20Review/3._Filing%20Schedules/PREPA%20Files%20June%2030/z%20Natives/PREPA_FY26-FY28%20Consol%20Bdgt%20w%20Sch%20A-1,%20A-2,%20B-1,%20C-2,%20D-1%20&amp;%20D-2%20(2025.06.30)_vF.xlsx" TargetMode="External"/><Relationship Id="rId2" Type="http://schemas.microsoft.com/office/2019/04/relationships/externalLinkLongPath" Target="https://jrsppr-my.sharepoint.com/sites/LUMA/REG/DepartmentWorkspace/FY%202026/1._Rate%20Review/3._Filing%20Schedules/PREPA%20Files%20June%2030/z%20Natives/PREPA_FY26-FY28%20Consol%20Bdgt%20w%20Sch%20A-1,%20A-2,%20B-1,%20C-2,%20D-1%20&amp;%20D-2%20(2025.06.30)_vF.xlsx?E318778D" TargetMode="External"/><Relationship Id="rId1" Type="http://schemas.openxmlformats.org/officeDocument/2006/relationships/externalLinkPath" Target="file:///\\E318778D\PREPA_FY26-FY28%20Consol%20Bdgt%20w%20Sch%20A-1,%20A-2,%20B-1,%20C-2,%20D-1%20&amp;%20D-2%20(2025.06.30)_vF.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Rkostek/Downloads/Table%20for%20Briefs%20-%20DO%20NOT%20FILE.xlsx" TargetMode="External"/><Relationship Id="rId2" Type="http://schemas.openxmlformats.org/officeDocument/2006/relationships/externalLinkPath" Target="file:///C:\Users\Rkostek\Downloads\Table%20for%20Briefs%20-%20DO%20NOT%20FILE.xlsx" TargetMode="External"/><Relationship Id="rId1" Type="http://schemas.openxmlformats.org/officeDocument/2006/relationships/externalLinkPath" Target="/Users/Rkostek/Downloads/Table%20for%20Briefs%20-%20DO%20NOT%20FILE.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 Id="rId1" Type="http://schemas.openxmlformats.org/officeDocument/2006/relationships/externalLinkPath" Target="https://aeepr.sharepoint.com/sites/FY24LTIPBudget/Shared%20Documents/General/(Rate%20Case)%20FY26%20LTIP%20Budgeting%20process/Constrained%20FY26%20(RATE%20CASE)%20With%20additional%20Reductions/FY26%20LTIP%20for%20Budget%20Filing%20Constrained%20V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omesapr.sharepoint.com/Users/ag811pq/AppData/Local/Microsoft/Windows/INetCache/Content.Outlook/5TKSQ1DZ/PREPA%20-%20Projected%20FY%20DB%20Costs%20-%20v6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ccesshub-my.sharepoint.com/personal/mfarrington_guidehouse_com/Documents/Documents/LUMA/2023%20Rate%20Case/SWLP%20Electric%20COSS%20Models/SWLP%20Electric%20COSS%20and%20Rates%20TY202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ccesshub-my.sharepoint.com/Users/zicht/AppData/Local/Temp/ColumbiaSoft/Viewed/4E4A99420867484EA49C8C60242B4723/Muni%20Electric%20Rate%20Workbook%20v40_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U%20E%20P%20I%20-%20INFORMES%20MENSUALES\Informes\Informes%202017%20-%202018\7%20JULIO%202017\Enviar\2017-07-31%20%20%20Balances%200%20-%2030%20-%2060%20-%2090%20-%20120%20o%20ma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ppriver3651007591.sharepoint.com/Users/jmendelsohn/AppData/Local/Microsoft/Windows/Temporary%20Internet%20Files/Content.Outlook/4SEOQH2Z/2016-01-19%20PREPA%20Recap%20Model%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ility Qtrs"/>
      <sheetName val="Qtrs"/>
      <sheetName val="Month 8"/>
      <sheetName val="Month 9"/>
      <sheetName val="Month 10"/>
      <sheetName val="Month 11"/>
      <sheetName val="Month 1"/>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I Projections"/>
      <sheetName val="Annual - Detail"/>
      <sheetName val="Monthly - Detail"/>
      <sheetName val="Summary"/>
      <sheetName val="MillCo Flex"/>
      <sheetName val="Model"/>
      <sheetName val="Millstein Disclaimer"/>
      <sheetName val="HTA Drivers"/>
      <sheetName val="HTA Waterfall - Annual"/>
      <sheetName val="HTA Waterfall - Monthly"/>
      <sheetName val="Transferred PRIFA Funds"/>
      <sheetName val="PRIFA Waterfall"/>
      <sheetName val="Outputs"/>
      <sheetName val="PRIFA Waterfall_output"/>
      <sheetName val="Barrel Summary"/>
      <sheetName val="PRIFA Rev Build"/>
      <sheetName val="CY Revenues"/>
      <sheetName val="FY Revenu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isting Debt Service by Reso"/>
      <sheetName val="Existing Debt Service by Series"/>
      <sheetName val="Existing Debt Profile by Reso"/>
      <sheetName val="Existing Debt Profile by Series"/>
      <sheetName val="2011 P3"/>
      <sheetName val="OUTSTANDING"/>
      <sheetName val="Download Sheet"/>
      <sheetName val="Backup data"/>
      <sheetName val="Download"/>
      <sheetName val="Existing_Debt_Service_by_Reso"/>
      <sheetName val="Existing_Debt_Service_by_Series"/>
      <sheetName val="Existing_Debt_Profile_by_Reso"/>
      <sheetName val="Existing_Debt_Profile_by_Series"/>
      <sheetName val="2011_P3"/>
      <sheetName val="Download_Sheet"/>
      <sheetName val="Backup_data"/>
    </sheetNames>
    <sheetDataSet>
      <sheetData sheetId="0"/>
      <sheetData sheetId="1"/>
      <sheetData sheetId="2"/>
      <sheetData sheetId="3"/>
      <sheetData sheetId="4"/>
      <sheetData sheetId="5">
        <row r="5">
          <cell r="C5" t="str">
            <v>1993X</v>
          </cell>
        </row>
      </sheetData>
      <sheetData sheetId="6" refreshError="1"/>
      <sheetData sheetId="7" refreshError="1"/>
      <sheetData sheetId="8" refreshError="1"/>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etup"/>
      <sheetName val="Billing Units"/>
      <sheetName val="Rate Inputs"/>
      <sheetName val="Unsubsidized Rate Inputs"/>
      <sheetName val="Rate Summary"/>
      <sheetName val="Revenue Requir (old)"/>
      <sheetName val="Rev&amp;Exp Det"/>
      <sheetName val="Consumer Analysis"/>
      <sheetName val="CA - Lighting"/>
      <sheetName val="CA - Riders"/>
      <sheetName val="Revenue Summary"/>
      <sheetName val="Revenue Summary w Riders"/>
      <sheetName val="Allocators"/>
      <sheetName val="Cost Allocation"/>
      <sheetName val="Income Statment"/>
      <sheetName val="Bill-ApdxE"/>
      <sheetName val="ARCHIVE &gt;"/>
      <sheetName val="GH - 2025 bill units"/>
      <sheetName val="Customer Count"/>
      <sheetName val="Rider Graph"/>
      <sheetName val="Table of factors"/>
      <sheetName val="Rates Inventory"/>
      <sheetName val="Rates Input"/>
      <sheetName val="Riders Table"/>
      <sheetName val="Rates Inventory (04.25.2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T OT-GenCo Shared Services Bud"/>
      <sheetName val="Instructions"/>
      <sheetName val="Input Sheet"/>
      <sheetName val="ITOT Labor Costs"/>
      <sheetName val="Example"/>
      <sheetName val="Lists"/>
      <sheetName val="Guiding Principles"/>
      <sheetName val="Shared Applicati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yGo Estimates"/>
      <sheetName val="PayGo Estimates 2020"/>
      <sheetName val="Aon Comparisons"/>
      <sheetName val="Dashboard"/>
      <sheetName val="Liability Calculations"/>
      <sheetName val="MVA"/>
      <sheetName val="Electricity Demand Projections"/>
      <sheetName val="CurrentState2020"/>
      <sheetName val="Contibution Balances"/>
      <sheetName val="CurrentState"/>
      <sheetName val="FreezeOnly"/>
      <sheetName val="FreezeOnly2020 (21)"/>
      <sheetName val="FreezeOnly2020 (22)"/>
      <sheetName val="FreezeOnlyNoCOLA2020"/>
      <sheetName val="FreezeOnlyNoCOLA2020 (22)"/>
      <sheetName val="FlatCutFreeze"/>
      <sheetName val="FlatCutFreeze2020"/>
      <sheetName val="FlatCutFreeze2020,1500"/>
      <sheetName val="FlatCutFreeze2020,1500,15%"/>
      <sheetName val="FlatCutFreeze2020,1500 (8.5,22)"/>
      <sheetName val="FlatCutFreeze2020,1500 (15,22)"/>
      <sheetName val="FlatCutFreeze2020,1500 (8.5.21)"/>
      <sheetName val="FlatCutFreeze2020,1500 (15, 21)"/>
      <sheetName val="MarginalCutFreeze"/>
      <sheetName val="Funding Projections"/>
      <sheetName val="Funding Projections 2020"/>
      <sheetName val="Control Parameters"/>
      <sheetName val="Exhibit"/>
      <sheetName val="Funding Projections 2020 (2)"/>
      <sheetName val="Liability Calculations 2020 (2)"/>
      <sheetName val="Liability Calculations 2020"/>
      <sheetName val="Liability Breakdown"/>
      <sheetName val="Results (2018) for 11-20"/>
      <sheetName val="Results (2020) for 3-2021"/>
      <sheetName val="ADC Results for 4-2021"/>
      <sheetName val="Results for 5-2021"/>
      <sheetName val="Update Walk 12-2020 to 5-2021"/>
      <sheetName val="ProVal-MarginalCut&amp;Freeze 4.5%"/>
      <sheetName val="MarginalCut&amp;Freeze 4.5% - split"/>
      <sheetName val="ProVal-MarginalCut&amp;Freeze1200 4"/>
    </sheetNames>
    <sheetDataSet>
      <sheetData sheetId="0"/>
      <sheetData sheetId="1"/>
      <sheetData sheetId="2"/>
      <sheetData sheetId="3">
        <row r="2">
          <cell r="C2">
            <v>4.4999999999999998E-2</v>
          </cell>
        </row>
        <row r="3">
          <cell r="D3">
            <v>0</v>
          </cell>
        </row>
        <row r="4">
          <cell r="D4">
            <v>0</v>
          </cell>
        </row>
        <row r="5">
          <cell r="C5">
            <v>1</v>
          </cell>
        </row>
      </sheetData>
      <sheetData sheetId="4"/>
      <sheetData sheetId="5"/>
      <sheetData sheetId="6"/>
      <sheetData sheetId="7"/>
      <sheetData sheetId="8">
        <row r="12">
          <cell r="G12">
            <v>5444</v>
          </cell>
        </row>
        <row r="13">
          <cell r="G13">
            <v>562</v>
          </cell>
        </row>
        <row r="14">
          <cell r="G14">
            <v>4882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age Summary"/>
      <sheetName val="Sheet3"/>
    </sheetNames>
    <sheetDataSet>
      <sheetData sheetId="0"/>
      <sheetData sheetId="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03a WIP &amp; FG Valuation Memo"/>
      <sheetName val="F03b FG&amp;WIP $MSF"/>
      <sheetName val="Hyperion GL"/>
      <sheetName val="F03c FG &amp; WIP Inv - INPUT"/>
      <sheetName val="Str 1"/>
      <sheetName val="Compass Sheets Jun &amp; Jul 2011"/>
      <sheetName val="Cincinnati"/>
      <sheetName val="External Adj."/>
    </sheetNames>
    <sheetDataSet>
      <sheetData sheetId="0"/>
      <sheetData sheetId="1"/>
      <sheetData sheetId="2"/>
      <sheetData sheetId="3"/>
      <sheetData sheetId="4"/>
      <sheetData sheetId="5"/>
      <sheetData sheetId="6"/>
      <sheetData sheetId="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heetName val="Classify"/>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Walkthrough"/>
      <sheetName val="Sheet1"/>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rcial dist tracking April"/>
      <sheetName val="Notes "/>
      <sheetName val="Commercial dist tracking hybrid"/>
      <sheetName val="july 2009"/>
      <sheetName val="Industrial dist tracking"/>
      <sheetName val="Transmission tracking"/>
      <sheetName val="August 2009"/>
      <sheetName val="Residential tracking"/>
      <sheetName val="Rate Impact Calculator NON RES"/>
      <sheetName val="RATES"/>
      <sheetName val="Rate Impact Calculator Res"/>
      <sheetName val="RGTBeforeDSMBeforeRates"/>
      <sheetName val="RCIBeforeDSMWithRates"/>
      <sheetName val="RCIBeforeDSMBeforeRates"/>
      <sheetName val="RCIWithDSMWithRates"/>
      <sheetName val="RGTBeforeDSMWithRates"/>
      <sheetName val="RGTWithDSMWithRates"/>
      <sheetName val="VAR REPORT 2008"/>
      <sheetName val="Dec2008"/>
    </sheetNames>
    <sheetDataSet>
      <sheetData sheetId="0" refreshError="1"/>
      <sheetData sheetId="1" refreshError="1"/>
      <sheetData sheetId="2" refreshError="1"/>
      <sheetData sheetId="3"/>
      <sheetData sheetId="4" refreshError="1"/>
      <sheetData sheetId="5" refreshError="1"/>
      <sheetData sheetId="6">
        <row r="1">
          <cell r="A1" t="str">
            <v>MAY 2009 UPDATE OF DEC 2008 REFERENCE FORECAST - PROBABLE - BEFORE RATE IMPACTS BEFORE MAY 2009 POWER SMART PROGRAMS APPLIED</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ow r="61">
          <cell r="A61" t="str">
            <v>DECEMBER 2008 FORECAST - PROBABLE - WITH RATE IMPACTS BEFORE DEC 2008 POWER SMART PROGRAMS APPLIED</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iling Schedules &gt;&gt;"/>
      <sheetName val="A-1 &amp; A-2"/>
      <sheetName val="B-1"/>
      <sheetName val="C-2"/>
      <sheetName val="D-1 &amp; D-2_NME"/>
      <sheetName val="D-1 &amp; D-2_Federal Funding"/>
      <sheetName val="PREPA Budget Support &gt;&gt;"/>
      <sheetName val="FY26-FY28_PREPA Consolidated"/>
      <sheetName val="FY26-FY28_HoldCo Budget Proj"/>
      <sheetName val="FY26-FY28_Retiro Budget Proj"/>
      <sheetName val="FY26-FY28_HydroCo Budget Proj"/>
      <sheetName val="FY26-FY28_Riego Budget Proj"/>
      <sheetName val="F27 and FY28 Support &gt;&gt;"/>
      <sheetName val="FY27-FY28_External Audit"/>
      <sheetName val="FY27-FY28_Legal"/>
      <sheetName val="FY27-FY28_Retiree Med"/>
      <sheetName val="FY27-FY28_Security"/>
      <sheetName val="FY27-FY28_Reg &amp; Enviro"/>
      <sheetName val="FY27-FY28_Utilities"/>
      <sheetName val="FY27-FY28_IT Maint Corp"/>
      <sheetName val="FY27-FY28_Shared Services"/>
      <sheetName val="FY27-FY28_Shared Services Separ"/>
      <sheetName val="FY27-FY28_NME"/>
      <sheetName val="FY27-FY28_Federal Funding"/>
      <sheetName val="FY26 Support &gt;&gt;"/>
      <sheetName val="FY26_Labor Operating Expenses"/>
      <sheetName val="FY26_Corporate Responsibilities"/>
      <sheetName val="FY26_NME"/>
      <sheetName val="FY26_Federal Funding"/>
      <sheetName val="FY26_Shared Services"/>
      <sheetName val="FY26_Shared Services Separation"/>
      <sheetName val="FY26_KOE 200"/>
      <sheetName val="FY26_KOE 260 - Vehicles List"/>
      <sheetName val="FY26_KOE 300"/>
      <sheetName val="FY26_KOE 550"/>
      <sheetName val="FY26_KOE 510, 530, 555"/>
      <sheetName val="FY26_KOE 555s - Vehicles List"/>
      <sheetName val="HoldCo &gt;&gt;"/>
      <sheetName val="HoldCo_1"/>
      <sheetName val="HoldCo_2"/>
      <sheetName val="HoldCo_3"/>
      <sheetName val="HoldCo_4"/>
      <sheetName val="HoldCo_12"/>
      <sheetName val="HoldCo_14"/>
      <sheetName val="HoldCo_15"/>
      <sheetName val="HoldCo_22"/>
      <sheetName val="HoldCo_50"/>
      <sheetName val="HoldCo_67"/>
      <sheetName val="HoldCo_118"/>
      <sheetName val="HoldCo_172"/>
      <sheetName val="HoldCo_176"/>
      <sheetName val="HoldCo_183"/>
      <sheetName val="HoldCo_195"/>
      <sheetName val="HoldCo_218"/>
      <sheetName val="HoldCo_241"/>
      <sheetName val="HoldCo_272"/>
      <sheetName val="HoldCo_651"/>
      <sheetName val="HoldCo_666"/>
      <sheetName val="Retirement System &gt;&gt;"/>
      <sheetName val="Retiro_16"/>
      <sheetName val="HydroCo &gt;&gt;"/>
      <sheetName val="HydroCo_169"/>
      <sheetName val="HydroCo_287"/>
      <sheetName val="HydroCo_289"/>
      <sheetName val="HydroCo_306"/>
      <sheetName val="HydroCo_308"/>
      <sheetName val="HydroCo_310"/>
      <sheetName val="HydroCo_315"/>
      <sheetName val="Riego &gt;&gt;"/>
      <sheetName val="Riego_211"/>
      <sheetName val="Riego_212"/>
      <sheetName val="Riego_213"/>
      <sheetName val="Riego_214"/>
      <sheetName val="Riego_215"/>
      <sheetName val="Riego_217"/>
      <sheetName val="Internal Reference Only &gt;&gt;"/>
      <sheetName val="Consolid_FY26 Budget Requests"/>
      <sheetName val="LookUp_INTERNAL REFERENCE ONLY"/>
    </sheetNames>
    <sheetDataSet>
      <sheetData sheetId="0"/>
      <sheetData sheetId="1"/>
      <sheetData sheetId="2"/>
      <sheetData sheetId="3"/>
      <sheetData sheetId="4"/>
      <sheetData sheetId="5"/>
      <sheetData sheetId="6"/>
      <sheetData sheetId="7"/>
      <sheetData sheetId="8">
        <row r="14">
          <cell r="AD14">
            <v>105</v>
          </cell>
          <cell r="AF14">
            <v>105</v>
          </cell>
        </row>
        <row r="20">
          <cell r="AD20">
            <v>9537.4305144866194</v>
          </cell>
          <cell r="AF20">
            <v>9698.699653091131</v>
          </cell>
        </row>
        <row r="22">
          <cell r="P22">
            <v>364.57122999999996</v>
          </cell>
        </row>
        <row r="23">
          <cell r="P23">
            <v>600.38580000000002</v>
          </cell>
        </row>
        <row r="24">
          <cell r="P24">
            <v>1601.7429999999999</v>
          </cell>
        </row>
        <row r="25">
          <cell r="P25">
            <v>72</v>
          </cell>
        </row>
        <row r="26">
          <cell r="P26">
            <v>7267</v>
          </cell>
        </row>
        <row r="28">
          <cell r="P28">
            <v>6918.34</v>
          </cell>
        </row>
        <row r="29">
          <cell r="P29">
            <v>2477.5</v>
          </cell>
        </row>
        <row r="30">
          <cell r="P30">
            <v>2314.75</v>
          </cell>
        </row>
        <row r="31">
          <cell r="P31">
            <v>5486.2749999999996</v>
          </cell>
        </row>
        <row r="32">
          <cell r="P32">
            <v>1715.7292999999997</v>
          </cell>
        </row>
        <row r="33">
          <cell r="P33">
            <v>28818.294329999997</v>
          </cell>
          <cell r="AD33">
            <v>33047.421958797619</v>
          </cell>
          <cell r="AF33">
            <v>30417.451974943528</v>
          </cell>
        </row>
        <row r="34">
          <cell r="AD34">
            <v>770</v>
          </cell>
          <cell r="AF34">
            <v>270</v>
          </cell>
        </row>
        <row r="35">
          <cell r="P35">
            <v>4208.0724</v>
          </cell>
          <cell r="Z35"/>
          <cell r="AD35">
            <v>3457.5288972179396</v>
          </cell>
          <cell r="AF35">
            <v>3515.992516544718</v>
          </cell>
        </row>
        <row r="37">
          <cell r="P37">
            <v>44475.804638509988</v>
          </cell>
          <cell r="AD37">
            <v>46812.381370502175</v>
          </cell>
          <cell r="AF37">
            <v>43902.144144579375</v>
          </cell>
        </row>
        <row r="44">
          <cell r="P44">
            <v>10500</v>
          </cell>
        </row>
        <row r="47">
          <cell r="P47">
            <v>18700</v>
          </cell>
          <cell r="AF47">
            <v>7050</v>
          </cell>
        </row>
        <row r="48">
          <cell r="AF48">
            <v>0</v>
          </cell>
        </row>
        <row r="49">
          <cell r="P49">
            <v>28968.273000000001</v>
          </cell>
          <cell r="AF49">
            <v>5000</v>
          </cell>
        </row>
        <row r="50">
          <cell r="P50">
            <v>47668.273000000001</v>
          </cell>
          <cell r="AD50">
            <v>30750</v>
          </cell>
        </row>
        <row r="53">
          <cell r="P53">
            <v>6727.934895999997</v>
          </cell>
          <cell r="AD53">
            <v>0</v>
          </cell>
        </row>
        <row r="54">
          <cell r="P54">
            <v>6727.934895999997</v>
          </cell>
          <cell r="AF54">
            <v>0</v>
          </cell>
        </row>
        <row r="56">
          <cell r="P56">
            <v>64896.207896</v>
          </cell>
          <cell r="AD56">
            <v>30750</v>
          </cell>
          <cell r="AF56">
            <v>12050</v>
          </cell>
        </row>
        <row r="59">
          <cell r="P59">
            <v>109372.01253451</v>
          </cell>
          <cell r="AD59">
            <v>77562.381370502175</v>
          </cell>
          <cell r="AF59">
            <v>55952.144144579375</v>
          </cell>
        </row>
        <row r="64">
          <cell r="P64">
            <v>1000</v>
          </cell>
          <cell r="AD64">
            <v>0</v>
          </cell>
          <cell r="AF64">
            <v>0</v>
          </cell>
        </row>
        <row r="65">
          <cell r="P65">
            <v>3000</v>
          </cell>
          <cell r="AD65">
            <v>0</v>
          </cell>
          <cell r="AF65">
            <v>0</v>
          </cell>
        </row>
        <row r="66">
          <cell r="AD66">
            <v>0</v>
          </cell>
          <cell r="AF66">
            <v>0</v>
          </cell>
        </row>
      </sheetData>
      <sheetData sheetId="9">
        <row r="14">
          <cell r="AD14">
            <v>25</v>
          </cell>
          <cell r="AF14">
            <v>25</v>
          </cell>
        </row>
        <row r="20">
          <cell r="AD20">
            <v>1481.0348081425693</v>
          </cell>
          <cell r="AF20">
            <v>1506.0777384569408</v>
          </cell>
        </row>
        <row r="22">
          <cell r="P22">
            <v>33.6</v>
          </cell>
        </row>
        <row r="23">
          <cell r="P23">
            <v>50.45</v>
          </cell>
        </row>
        <row r="24">
          <cell r="P24">
            <v>7950</v>
          </cell>
        </row>
        <row r="25">
          <cell r="P25">
            <v>2368.7015000000001</v>
          </cell>
        </row>
        <row r="26">
          <cell r="P26">
            <v>40</v>
          </cell>
        </row>
        <row r="27">
          <cell r="P27">
            <v>10442.7515</v>
          </cell>
          <cell r="AD27">
            <v>10880.939254801107</v>
          </cell>
          <cell r="AF27">
            <v>11341.152372018114</v>
          </cell>
        </row>
        <row r="28">
          <cell r="P28">
            <v>11900.000468</v>
          </cell>
          <cell r="AD28">
            <v>12361.974062943676</v>
          </cell>
          <cell r="AF28">
            <v>12847.230110475055</v>
          </cell>
        </row>
        <row r="31">
          <cell r="P31">
            <v>11900.000468</v>
          </cell>
          <cell r="AD31">
            <v>12361.974062943676</v>
          </cell>
          <cell r="AF31">
            <v>12847.230110475055</v>
          </cell>
        </row>
        <row r="36">
          <cell r="P36">
            <v>307475.42200000002</v>
          </cell>
          <cell r="AD36">
            <v>298658.58064</v>
          </cell>
        </row>
        <row r="37">
          <cell r="P37">
            <v>307475.42200000002</v>
          </cell>
          <cell r="AF37">
            <v>298438.60800000001</v>
          </cell>
        </row>
      </sheetData>
      <sheetData sheetId="10">
        <row r="14">
          <cell r="AD14">
            <v>117</v>
          </cell>
          <cell r="AF14">
            <v>117</v>
          </cell>
        </row>
        <row r="20">
          <cell r="AD20">
            <v>7334.5943012131402</v>
          </cell>
          <cell r="AF20">
            <v>7458.6155145969278</v>
          </cell>
        </row>
        <row r="22">
          <cell r="P22">
            <v>1426.60385</v>
          </cell>
        </row>
        <row r="23">
          <cell r="P23">
            <v>480.37945000000002</v>
          </cell>
        </row>
        <row r="24">
          <cell r="P24">
            <v>2104.6460000000002</v>
          </cell>
        </row>
        <row r="25">
          <cell r="P25">
            <v>80</v>
          </cell>
        </row>
        <row r="26">
          <cell r="P26">
            <v>1246</v>
          </cell>
        </row>
        <row r="27">
          <cell r="P27">
            <v>0</v>
          </cell>
        </row>
        <row r="28">
          <cell r="P28">
            <v>838</v>
          </cell>
        </row>
        <row r="29">
          <cell r="P29">
            <v>414.98965000000004</v>
          </cell>
        </row>
        <row r="30">
          <cell r="P30">
            <v>6590.618950000001</v>
          </cell>
          <cell r="AD30">
            <v>6574.2236886058026</v>
          </cell>
          <cell r="AF30">
            <v>6689.8719092422043</v>
          </cell>
        </row>
        <row r="31">
          <cell r="P31">
            <v>8382.1502600000003</v>
          </cell>
          <cell r="AD31">
            <v>5969.16</v>
          </cell>
          <cell r="AF31">
            <v>5767.16</v>
          </cell>
        </row>
        <row r="32">
          <cell r="P32">
            <v>2805.3816000000006</v>
          </cell>
          <cell r="AD32">
            <v>2305.0192648119601</v>
          </cell>
          <cell r="AF32">
            <v>2343.9950110298118</v>
          </cell>
        </row>
        <row r="33">
          <cell r="P33">
            <v>24994.949441185607</v>
          </cell>
          <cell r="AD33">
            <v>22182.997254630904</v>
          </cell>
          <cell r="AF33">
            <v>22259.642434868943</v>
          </cell>
        </row>
        <row r="38">
          <cell r="P38">
            <v>2382.3296383785714</v>
          </cell>
          <cell r="AD38">
            <v>812.60902499999997</v>
          </cell>
        </row>
        <row r="39">
          <cell r="P39">
            <v>2382.3296383785714</v>
          </cell>
          <cell r="AF39">
            <v>0</v>
          </cell>
        </row>
        <row r="41">
          <cell r="P41">
            <v>2382.3296383785714</v>
          </cell>
          <cell r="AD41">
            <v>812.60902499999997</v>
          </cell>
          <cell r="AF41">
            <v>0</v>
          </cell>
        </row>
        <row r="44">
          <cell r="P44">
            <v>27377.279079564178</v>
          </cell>
          <cell r="AD44">
            <v>22995.606279630905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3">
          <cell r="G13">
            <v>2</v>
          </cell>
          <cell r="I13">
            <v>7</v>
          </cell>
          <cell r="K13">
            <v>2</v>
          </cell>
          <cell r="M13">
            <v>2</v>
          </cell>
          <cell r="O13">
            <v>1</v>
          </cell>
          <cell r="Q13">
            <v>1</v>
          </cell>
          <cell r="S13">
            <v>3</v>
          </cell>
          <cell r="U13">
            <v>10</v>
          </cell>
          <cell r="W13">
            <v>4</v>
          </cell>
          <cell r="Y13">
            <v>4</v>
          </cell>
          <cell r="AA13">
            <v>9</v>
          </cell>
          <cell r="AC13">
            <v>1</v>
          </cell>
          <cell r="AE13">
            <v>3</v>
          </cell>
          <cell r="AG13">
            <v>5</v>
          </cell>
          <cell r="AI13">
            <v>1</v>
          </cell>
          <cell r="AK13">
            <v>3</v>
          </cell>
          <cell r="AM13">
            <v>10</v>
          </cell>
          <cell r="AO13">
            <v>1</v>
          </cell>
          <cell r="AQ13">
            <v>2</v>
          </cell>
          <cell r="AS13">
            <v>4</v>
          </cell>
          <cell r="AY13">
            <v>30</v>
          </cell>
          <cell r="BA13">
            <v>105</v>
          </cell>
        </row>
        <row r="15">
          <cell r="G15">
            <v>212764.5</v>
          </cell>
          <cell r="I15">
            <v>632804.44499999995</v>
          </cell>
          <cell r="K15">
            <v>154810.5</v>
          </cell>
          <cell r="M15">
            <v>228150</v>
          </cell>
          <cell r="O15">
            <v>64934.999999999993</v>
          </cell>
          <cell r="Q15">
            <v>124800</v>
          </cell>
          <cell r="S15">
            <v>235501.5</v>
          </cell>
          <cell r="U15">
            <v>609706.5</v>
          </cell>
          <cell r="W15">
            <v>329199</v>
          </cell>
          <cell r="Y15">
            <v>245251.5</v>
          </cell>
          <cell r="AA15">
            <v>647419.5</v>
          </cell>
          <cell r="AC15">
            <v>73066.5</v>
          </cell>
          <cell r="AE15">
            <v>204750</v>
          </cell>
          <cell r="AG15">
            <v>337779</v>
          </cell>
          <cell r="AI15">
            <v>78000</v>
          </cell>
          <cell r="AK15">
            <v>120880.5</v>
          </cell>
          <cell r="AM15">
            <v>667543.5</v>
          </cell>
          <cell r="AO15">
            <v>87750</v>
          </cell>
          <cell r="AQ15">
            <v>131254.5</v>
          </cell>
          <cell r="AS15">
            <v>256893</v>
          </cell>
          <cell r="AW15">
            <v>94549.75</v>
          </cell>
          <cell r="AY15">
            <v>1869880.5</v>
          </cell>
          <cell r="BA15">
            <v>7407689.6950000003</v>
          </cell>
        </row>
        <row r="16">
          <cell r="G16">
            <v>53191.125</v>
          </cell>
          <cell r="I16">
            <v>158201.11124999999</v>
          </cell>
          <cell r="K16">
            <v>38702.625</v>
          </cell>
          <cell r="M16">
            <v>57037.5</v>
          </cell>
          <cell r="O16">
            <v>16233.749999999998</v>
          </cell>
          <cell r="Q16">
            <v>31200</v>
          </cell>
          <cell r="S16">
            <v>58875.375</v>
          </cell>
          <cell r="U16">
            <v>152426.625</v>
          </cell>
          <cell r="W16">
            <v>82299.75</v>
          </cell>
          <cell r="Y16">
            <v>61312.875</v>
          </cell>
          <cell r="AA16">
            <v>161854.875</v>
          </cell>
          <cell r="AC16">
            <v>18266.625</v>
          </cell>
          <cell r="AE16">
            <v>51187.5</v>
          </cell>
          <cell r="AG16">
            <v>84444.75</v>
          </cell>
          <cell r="AI16">
            <v>19500</v>
          </cell>
          <cell r="AK16">
            <v>30220.125</v>
          </cell>
          <cell r="AM16">
            <v>166885.875</v>
          </cell>
          <cell r="AO16">
            <v>21937.5</v>
          </cell>
          <cell r="AQ16">
            <v>32813.625</v>
          </cell>
          <cell r="AS16">
            <v>64223.25</v>
          </cell>
          <cell r="AW16">
            <v>23637.4375</v>
          </cell>
          <cell r="AY16">
            <v>467470.125</v>
          </cell>
          <cell r="BA16">
            <v>1851922.4237500001</v>
          </cell>
        </row>
        <row r="17">
          <cell r="G17">
            <v>0</v>
          </cell>
          <cell r="I17">
            <v>0</v>
          </cell>
          <cell r="K17">
            <v>0</v>
          </cell>
          <cell r="M17">
            <v>0</v>
          </cell>
          <cell r="O17">
            <v>0</v>
          </cell>
          <cell r="Q17">
            <v>0</v>
          </cell>
          <cell r="S17">
            <v>0</v>
          </cell>
          <cell r="U17">
            <v>19868.550000000003</v>
          </cell>
          <cell r="W17">
            <v>0</v>
          </cell>
          <cell r="Y17">
            <v>0</v>
          </cell>
          <cell r="AA17">
            <v>0</v>
          </cell>
          <cell r="AC17">
            <v>0</v>
          </cell>
          <cell r="AE17">
            <v>0</v>
          </cell>
          <cell r="AG17">
            <v>0</v>
          </cell>
          <cell r="AI17">
            <v>0</v>
          </cell>
          <cell r="AK17">
            <v>8412.3000000000011</v>
          </cell>
          <cell r="AM17">
            <v>0</v>
          </cell>
          <cell r="AO17">
            <v>0</v>
          </cell>
          <cell r="AQ17">
            <v>0</v>
          </cell>
          <cell r="AS17">
            <v>16716.699999999997</v>
          </cell>
          <cell r="AW17">
            <v>0</v>
          </cell>
          <cell r="AY17">
            <v>67315.698000000004</v>
          </cell>
          <cell r="BA17">
            <v>112313.24800000001</v>
          </cell>
        </row>
        <row r="18">
          <cell r="G18">
            <v>0</v>
          </cell>
          <cell r="I18">
            <v>0</v>
          </cell>
          <cell r="K18">
            <v>0</v>
          </cell>
          <cell r="M18">
            <v>0</v>
          </cell>
          <cell r="O18">
            <v>0</v>
          </cell>
          <cell r="Q18">
            <v>0</v>
          </cell>
          <cell r="S18">
            <v>0</v>
          </cell>
          <cell r="U18">
            <v>2384.2260000000001</v>
          </cell>
          <cell r="W18">
            <v>0</v>
          </cell>
          <cell r="Y18">
            <v>0</v>
          </cell>
          <cell r="AA18">
            <v>0</v>
          </cell>
          <cell r="AC18">
            <v>0</v>
          </cell>
          <cell r="AE18">
            <v>0</v>
          </cell>
          <cell r="AG18">
            <v>0</v>
          </cell>
          <cell r="AI18">
            <v>0</v>
          </cell>
          <cell r="AK18">
            <v>1009.476</v>
          </cell>
          <cell r="AM18">
            <v>0</v>
          </cell>
          <cell r="AO18">
            <v>0</v>
          </cell>
          <cell r="AQ18">
            <v>0</v>
          </cell>
          <cell r="AS18">
            <v>859.71600000000001</v>
          </cell>
          <cell r="AW18">
            <v>0</v>
          </cell>
          <cell r="AY18">
            <v>8077.8837600000006</v>
          </cell>
          <cell r="BA18">
            <v>12331.301760000002</v>
          </cell>
        </row>
        <row r="19">
          <cell r="BA19">
            <v>9384256.6685099993</v>
          </cell>
        </row>
        <row r="36">
          <cell r="I36">
            <v>22</v>
          </cell>
          <cell r="K36">
            <v>3</v>
          </cell>
          <cell r="M36">
            <v>25</v>
          </cell>
        </row>
        <row r="38">
          <cell r="M38">
            <v>1096788</v>
          </cell>
        </row>
        <row r="39">
          <cell r="M39">
            <v>274197</v>
          </cell>
        </row>
        <row r="40">
          <cell r="M40">
            <v>77021.400000000009</v>
          </cell>
        </row>
        <row r="41">
          <cell r="M41">
            <v>9242.5680000000011</v>
          </cell>
        </row>
        <row r="42">
          <cell r="M42">
            <v>1457248.9679999999</v>
          </cell>
        </row>
        <row r="59">
          <cell r="G59">
            <v>1</v>
          </cell>
          <cell r="I59">
            <v>7</v>
          </cell>
          <cell r="K59">
            <v>1</v>
          </cell>
          <cell r="M59">
            <v>14</v>
          </cell>
          <cell r="O59">
            <v>6</v>
          </cell>
          <cell r="Q59">
            <v>14</v>
          </cell>
          <cell r="S59">
            <v>7</v>
          </cell>
          <cell r="Y59">
            <v>67</v>
          </cell>
          <cell r="AA59">
            <v>117</v>
          </cell>
        </row>
        <row r="61">
          <cell r="AA61">
            <v>5153366.604166666</v>
          </cell>
        </row>
        <row r="62">
          <cell r="AA62">
            <v>1288341.6510416665</v>
          </cell>
        </row>
        <row r="63">
          <cell r="AA63">
            <v>692044.97855113633</v>
          </cell>
        </row>
        <row r="64">
          <cell r="AA64">
            <v>83045.397426136362</v>
          </cell>
        </row>
        <row r="65">
          <cell r="AA65">
            <v>7216798.6311856061</v>
          </cell>
        </row>
      </sheetData>
      <sheetData sheetId="26">
        <row r="17">
          <cell r="G17">
            <v>5486275</v>
          </cell>
        </row>
        <row r="36">
          <cell r="G36">
            <v>7267000</v>
          </cell>
        </row>
        <row r="38">
          <cell r="G38">
            <v>4000000</v>
          </cell>
        </row>
        <row r="39">
          <cell r="G39">
            <v>6500000</v>
          </cell>
        </row>
        <row r="56">
          <cell r="G56">
            <v>1601743</v>
          </cell>
        </row>
        <row r="75">
          <cell r="G75">
            <v>2314750</v>
          </cell>
        </row>
        <row r="81">
          <cell r="G81">
            <v>72000</v>
          </cell>
        </row>
        <row r="100">
          <cell r="G100">
            <v>2477500</v>
          </cell>
        </row>
      </sheetData>
      <sheetData sheetId="27">
        <row r="7">
          <cell r="F7" t="str">
            <v>Resp.</v>
          </cell>
          <cell r="J7" t="str">
            <v>(as of: 06/30/2025)</v>
          </cell>
        </row>
        <row r="8">
          <cell r="F8">
            <v>630</v>
          </cell>
          <cell r="J8">
            <v>215000</v>
          </cell>
        </row>
        <row r="9">
          <cell r="F9"/>
          <cell r="J9"/>
        </row>
        <row r="10">
          <cell r="F10">
            <v>195</v>
          </cell>
          <cell r="J10">
            <v>1500000</v>
          </cell>
        </row>
        <row r="11">
          <cell r="F11"/>
          <cell r="J11">
            <v>1000000</v>
          </cell>
        </row>
        <row r="12">
          <cell r="F12"/>
          <cell r="J12">
            <v>500000</v>
          </cell>
        </row>
        <row r="13">
          <cell r="F13"/>
          <cell r="J13"/>
        </row>
        <row r="14">
          <cell r="F14">
            <v>666</v>
          </cell>
          <cell r="J14">
            <v>230181.24</v>
          </cell>
        </row>
        <row r="15">
          <cell r="F15"/>
          <cell r="J15"/>
        </row>
        <row r="16">
          <cell r="F16" t="str">
            <v>TBD</v>
          </cell>
          <cell r="J16">
            <v>20000</v>
          </cell>
        </row>
        <row r="17">
          <cell r="F17"/>
          <cell r="J17"/>
        </row>
        <row r="18">
          <cell r="F18" t="str">
            <v>015</v>
          </cell>
          <cell r="J18">
            <v>100000</v>
          </cell>
        </row>
        <row r="19">
          <cell r="F19"/>
          <cell r="J19"/>
        </row>
        <row r="20">
          <cell r="F20"/>
          <cell r="J20">
            <v>2065181.24</v>
          </cell>
        </row>
        <row r="25">
          <cell r="J25">
            <v>3544000</v>
          </cell>
        </row>
        <row r="41">
          <cell r="J41">
            <v>311000</v>
          </cell>
        </row>
        <row r="43">
          <cell r="J43">
            <v>1030000</v>
          </cell>
        </row>
        <row r="53">
          <cell r="J53">
            <v>667150.26</v>
          </cell>
        </row>
        <row r="55">
          <cell r="J55">
            <v>2830000</v>
          </cell>
        </row>
      </sheetData>
      <sheetData sheetId="28"/>
      <sheetData sheetId="29"/>
      <sheetData sheetId="30">
        <row r="13">
          <cell r="F13">
            <v>4000000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1">
          <cell r="D1"/>
          <cell r="K1"/>
          <cell r="P1" t="str">
            <v>Totals</v>
          </cell>
        </row>
        <row r="2">
          <cell r="D2"/>
          <cell r="K2"/>
          <cell r="P2"/>
        </row>
        <row r="3">
          <cell r="D3"/>
          <cell r="K3"/>
          <cell r="P3"/>
        </row>
        <row r="4">
          <cell r="D4"/>
          <cell r="K4"/>
        </row>
        <row r="5">
          <cell r="D5"/>
          <cell r="K5"/>
        </row>
        <row r="6">
          <cell r="D6"/>
          <cell r="K6"/>
          <cell r="P6"/>
        </row>
        <row r="7">
          <cell r="D7"/>
          <cell r="K7"/>
          <cell r="P7"/>
        </row>
        <row r="8">
          <cell r="D8" t="str">
            <v>Tab</v>
          </cell>
          <cell r="K8" t="str">
            <v>FY26 Line Name</v>
          </cell>
          <cell r="P8" t="str">
            <v>FY2026</v>
          </cell>
        </row>
        <row r="9">
          <cell r="D9"/>
          <cell r="K9"/>
          <cell r="P9" t="str">
            <v>Request</v>
          </cell>
        </row>
        <row r="10">
          <cell r="D10">
            <v>1</v>
          </cell>
          <cell r="K10"/>
          <cell r="P10"/>
        </row>
        <row r="11">
          <cell r="D11"/>
          <cell r="K11"/>
          <cell r="P11"/>
        </row>
        <row r="12">
          <cell r="D12">
            <v>1</v>
          </cell>
          <cell r="K12" t="str">
            <v>Headcount</v>
          </cell>
          <cell r="P12">
            <v>0</v>
          </cell>
        </row>
        <row r="13">
          <cell r="D13">
            <v>1</v>
          </cell>
          <cell r="K13" t="str">
            <v>Headcount - Temp</v>
          </cell>
          <cell r="P13">
            <v>0</v>
          </cell>
        </row>
        <row r="14">
          <cell r="D14"/>
          <cell r="K14"/>
          <cell r="P14"/>
        </row>
        <row r="15">
          <cell r="D15">
            <v>1</v>
          </cell>
          <cell r="K15"/>
          <cell r="P15"/>
        </row>
        <row r="16">
          <cell r="D16">
            <v>1</v>
          </cell>
          <cell r="K16" t="str">
            <v>Salaries &amp; Wages</v>
          </cell>
          <cell r="P16">
            <v>0</v>
          </cell>
        </row>
        <row r="17">
          <cell r="D17">
            <v>1</v>
          </cell>
          <cell r="K17" t="str">
            <v>Pension &amp; Benefits</v>
          </cell>
          <cell r="P17">
            <v>0</v>
          </cell>
        </row>
        <row r="18">
          <cell r="D18">
            <v>1</v>
          </cell>
          <cell r="K18" t="str">
            <v>Overtime Salary</v>
          </cell>
          <cell r="P18">
            <v>0</v>
          </cell>
        </row>
        <row r="19">
          <cell r="D19">
            <v>1</v>
          </cell>
          <cell r="K19" t="str">
            <v>Overtime Benefits</v>
          </cell>
          <cell r="P19">
            <v>0</v>
          </cell>
        </row>
        <row r="20">
          <cell r="D20">
            <v>1</v>
          </cell>
          <cell r="K20"/>
          <cell r="P20">
            <v>0</v>
          </cell>
        </row>
        <row r="21">
          <cell r="D21"/>
          <cell r="K21"/>
          <cell r="P21"/>
        </row>
        <row r="22">
          <cell r="D22">
            <v>1</v>
          </cell>
          <cell r="K22"/>
          <cell r="P22"/>
        </row>
        <row r="23">
          <cell r="D23">
            <v>1</v>
          </cell>
          <cell r="K23" t="str">
            <v>Salaries &amp; Wages</v>
          </cell>
          <cell r="P23">
            <v>0</v>
          </cell>
        </row>
        <row r="24">
          <cell r="D24">
            <v>1</v>
          </cell>
          <cell r="K24" t="str">
            <v>Pension &amp; Benefits</v>
          </cell>
          <cell r="P24">
            <v>0</v>
          </cell>
        </row>
        <row r="25">
          <cell r="D25">
            <v>1</v>
          </cell>
          <cell r="K25" t="str">
            <v>Overtime Salary</v>
          </cell>
          <cell r="P25">
            <v>0</v>
          </cell>
        </row>
        <row r="26">
          <cell r="D26">
            <v>1</v>
          </cell>
          <cell r="K26" t="str">
            <v>Overtime Benefits</v>
          </cell>
          <cell r="P26">
            <v>0</v>
          </cell>
        </row>
        <row r="27">
          <cell r="D27">
            <v>1</v>
          </cell>
          <cell r="K27"/>
          <cell r="P27">
            <v>0</v>
          </cell>
        </row>
        <row r="28">
          <cell r="D28"/>
          <cell r="K28"/>
          <cell r="P28"/>
        </row>
        <row r="29">
          <cell r="D29">
            <v>1</v>
          </cell>
          <cell r="K29"/>
          <cell r="P29"/>
        </row>
        <row r="30">
          <cell r="D30">
            <v>1</v>
          </cell>
          <cell r="K30" t="str">
            <v>Materials &amp; Supplies</v>
          </cell>
          <cell r="P30">
            <v>8180.64</v>
          </cell>
        </row>
        <row r="31">
          <cell r="D31">
            <v>1</v>
          </cell>
          <cell r="K31" t="str">
            <v>Transportation, Per Diem, and Mileage</v>
          </cell>
          <cell r="P31">
            <v>5593</v>
          </cell>
        </row>
        <row r="32">
          <cell r="D32">
            <v>1</v>
          </cell>
          <cell r="K32" t="str">
            <v>Transportation, Per Diem, and Mileage</v>
          </cell>
          <cell r="P32">
            <v>615</v>
          </cell>
        </row>
        <row r="33">
          <cell r="D33">
            <v>1</v>
          </cell>
          <cell r="K33" t="str">
            <v>Transportation, Per Diem, and Mileage</v>
          </cell>
          <cell r="P33">
            <v>1575</v>
          </cell>
        </row>
        <row r="34">
          <cell r="D34">
            <v>1</v>
          </cell>
          <cell r="K34" t="str">
            <v>Transportation, Per Diem, and Mileage</v>
          </cell>
          <cell r="P34">
            <v>5000</v>
          </cell>
        </row>
        <row r="35">
          <cell r="D35">
            <v>1</v>
          </cell>
          <cell r="K35" t="str">
            <v>Transportation, Per Diem, and Mileage</v>
          </cell>
          <cell r="P35">
            <v>500</v>
          </cell>
        </row>
        <row r="36">
          <cell r="D36">
            <v>1</v>
          </cell>
          <cell r="K36" t="str">
            <v>Transportation, Per Diem, and Mileage</v>
          </cell>
          <cell r="P36">
            <v>1500</v>
          </cell>
        </row>
        <row r="37">
          <cell r="D37">
            <v>1</v>
          </cell>
          <cell r="K37" t="str">
            <v>Equipment, Inspections, Repairs &amp; Other O&amp;M</v>
          </cell>
          <cell r="P37">
            <v>0</v>
          </cell>
        </row>
        <row r="38">
          <cell r="D38">
            <v>1</v>
          </cell>
          <cell r="K38" t="str">
            <v>Equipment, Inspections, Repairs &amp; Other O&amp;M</v>
          </cell>
          <cell r="P38">
            <v>0</v>
          </cell>
        </row>
        <row r="39">
          <cell r="D39">
            <v>1</v>
          </cell>
          <cell r="K39" t="str">
            <v>Professional &amp; Technical Outsourced Services</v>
          </cell>
          <cell r="P39">
            <v>1310000</v>
          </cell>
        </row>
        <row r="40">
          <cell r="D40">
            <v>1</v>
          </cell>
          <cell r="K40" t="str">
            <v>Equipment, Inspections, Repairs &amp; Other O&amp;M</v>
          </cell>
          <cell r="P40">
            <v>250000</v>
          </cell>
        </row>
        <row r="41">
          <cell r="D41">
            <v>1</v>
          </cell>
          <cell r="K41"/>
          <cell r="P41">
            <v>1582963.64</v>
          </cell>
        </row>
        <row r="42">
          <cell r="D42"/>
          <cell r="K42"/>
          <cell r="P42"/>
        </row>
        <row r="43">
          <cell r="D43">
            <v>1</v>
          </cell>
          <cell r="K43"/>
          <cell r="P43">
            <v>1582963.64</v>
          </cell>
        </row>
        <row r="44">
          <cell r="D44"/>
          <cell r="K44"/>
        </row>
        <row r="45">
          <cell r="D45">
            <v>2</v>
          </cell>
          <cell r="K45"/>
          <cell r="P45"/>
        </row>
        <row r="46">
          <cell r="D46"/>
          <cell r="K46"/>
          <cell r="P46"/>
        </row>
        <row r="47">
          <cell r="D47">
            <v>2</v>
          </cell>
          <cell r="K47" t="str">
            <v>Headcount</v>
          </cell>
          <cell r="P47">
            <v>0</v>
          </cell>
        </row>
        <row r="48">
          <cell r="D48">
            <v>2</v>
          </cell>
          <cell r="K48" t="str">
            <v>Headcount - Temp</v>
          </cell>
          <cell r="P48">
            <v>0</v>
          </cell>
        </row>
        <row r="50">
          <cell r="D50">
            <v>2</v>
          </cell>
          <cell r="K50"/>
          <cell r="P50"/>
        </row>
        <row r="51">
          <cell r="D51">
            <v>2</v>
          </cell>
          <cell r="K51" t="str">
            <v>Salaries &amp; Wages</v>
          </cell>
          <cell r="P51">
            <v>0</v>
          </cell>
        </row>
        <row r="52">
          <cell r="D52">
            <v>2</v>
          </cell>
          <cell r="K52" t="str">
            <v>Pension &amp; Benefits</v>
          </cell>
          <cell r="P52">
            <v>0</v>
          </cell>
        </row>
        <row r="53">
          <cell r="D53">
            <v>2</v>
          </cell>
          <cell r="K53" t="str">
            <v>Overtime Salary</v>
          </cell>
          <cell r="P53">
            <v>0</v>
          </cell>
        </row>
        <row r="54">
          <cell r="D54">
            <v>2</v>
          </cell>
          <cell r="K54" t="str">
            <v>Overtime Benefits</v>
          </cell>
          <cell r="P54">
            <v>0</v>
          </cell>
        </row>
        <row r="55">
          <cell r="D55">
            <v>2</v>
          </cell>
          <cell r="K55"/>
          <cell r="P55">
            <v>0</v>
          </cell>
        </row>
        <row r="56">
          <cell r="D56"/>
          <cell r="K56"/>
          <cell r="P56"/>
        </row>
        <row r="57">
          <cell r="D57">
            <v>2</v>
          </cell>
          <cell r="K57"/>
          <cell r="P57"/>
        </row>
        <row r="58">
          <cell r="D58">
            <v>2</v>
          </cell>
          <cell r="K58" t="str">
            <v>Salaries &amp; Wages</v>
          </cell>
          <cell r="P58">
            <v>0</v>
          </cell>
        </row>
        <row r="59">
          <cell r="D59">
            <v>2</v>
          </cell>
          <cell r="K59" t="str">
            <v>Pension &amp; Benefits</v>
          </cell>
          <cell r="P59">
            <v>0</v>
          </cell>
        </row>
        <row r="60">
          <cell r="D60">
            <v>2</v>
          </cell>
          <cell r="K60" t="str">
            <v>Overtime Salary</v>
          </cell>
          <cell r="P60">
            <v>0</v>
          </cell>
        </row>
        <row r="61">
          <cell r="D61">
            <v>2</v>
          </cell>
          <cell r="K61" t="str">
            <v>Overtime Benefits</v>
          </cell>
          <cell r="P61">
            <v>0</v>
          </cell>
        </row>
        <row r="62">
          <cell r="D62">
            <v>2</v>
          </cell>
          <cell r="K62"/>
          <cell r="P62">
            <v>0</v>
          </cell>
        </row>
        <row r="63">
          <cell r="D63"/>
          <cell r="K63"/>
          <cell r="P63"/>
        </row>
        <row r="64">
          <cell r="D64">
            <v>2</v>
          </cell>
          <cell r="K64"/>
          <cell r="P64"/>
        </row>
        <row r="65">
          <cell r="D65">
            <v>2</v>
          </cell>
          <cell r="K65" t="str">
            <v>Materials &amp; Supplies</v>
          </cell>
          <cell r="P65">
            <v>28335.629999999997</v>
          </cell>
        </row>
        <row r="66">
          <cell r="D66">
            <v>2</v>
          </cell>
          <cell r="K66" t="str">
            <v>Transportation, Per Diem, and Mileage</v>
          </cell>
          <cell r="P66">
            <v>22387.200000000001</v>
          </cell>
        </row>
        <row r="67">
          <cell r="D67">
            <v>2</v>
          </cell>
          <cell r="K67" t="str">
            <v>Transportation, Per Diem, and Mileage</v>
          </cell>
          <cell r="P67">
            <v>14465</v>
          </cell>
        </row>
        <row r="68">
          <cell r="D68">
            <v>2</v>
          </cell>
          <cell r="K68" t="str">
            <v>Transportation, Per Diem, and Mileage</v>
          </cell>
          <cell r="P68">
            <v>1500</v>
          </cell>
        </row>
        <row r="69">
          <cell r="D69">
            <v>2</v>
          </cell>
          <cell r="K69" t="str">
            <v>Transportation, Per Diem, and Mileage</v>
          </cell>
          <cell r="P69">
            <v>8000</v>
          </cell>
        </row>
        <row r="70">
          <cell r="D70">
            <v>2</v>
          </cell>
          <cell r="K70" t="str">
            <v>Transportation, Per Diem, and Mileage</v>
          </cell>
          <cell r="P70">
            <v>1000</v>
          </cell>
        </row>
        <row r="71">
          <cell r="D71">
            <v>2</v>
          </cell>
          <cell r="K71" t="str">
            <v>Transportation, Per Diem, and Mileage</v>
          </cell>
          <cell r="P71">
            <v>3000</v>
          </cell>
        </row>
        <row r="72">
          <cell r="D72">
            <v>2</v>
          </cell>
          <cell r="K72" t="str">
            <v>Equipment, Inspections, Repairs &amp; Other O&amp;M</v>
          </cell>
          <cell r="P72">
            <v>0</v>
          </cell>
        </row>
        <row r="73">
          <cell r="D73">
            <v>2</v>
          </cell>
          <cell r="K73" t="str">
            <v>Equipment, Inspections, Repairs &amp; Other O&amp;M</v>
          </cell>
          <cell r="P73">
            <v>300</v>
          </cell>
        </row>
        <row r="74">
          <cell r="D74">
            <v>2</v>
          </cell>
          <cell r="K74" t="str">
            <v>Professional &amp; Technical Outsourced Services</v>
          </cell>
          <cell r="P74">
            <v>2010000</v>
          </cell>
        </row>
        <row r="75">
          <cell r="D75">
            <v>2</v>
          </cell>
          <cell r="K75" t="str">
            <v>Equipment, Inspections, Repairs &amp; Other O&amp;M</v>
          </cell>
          <cell r="P75">
            <v>4000</v>
          </cell>
        </row>
        <row r="76">
          <cell r="D76">
            <v>2</v>
          </cell>
          <cell r="K76"/>
          <cell r="P76">
            <v>2092987.83</v>
          </cell>
        </row>
        <row r="77">
          <cell r="D77"/>
          <cell r="K77"/>
          <cell r="P77"/>
        </row>
        <row r="78">
          <cell r="D78">
            <v>2</v>
          </cell>
          <cell r="K78"/>
          <cell r="P78">
            <v>2092987.83</v>
          </cell>
        </row>
        <row r="79">
          <cell r="D79"/>
          <cell r="K79"/>
        </row>
        <row r="80">
          <cell r="D80">
            <v>3</v>
          </cell>
          <cell r="K80"/>
          <cell r="P80"/>
        </row>
        <row r="82">
          <cell r="D82">
            <v>3</v>
          </cell>
          <cell r="K82" t="str">
            <v>Headcount</v>
          </cell>
          <cell r="P82">
            <v>0</v>
          </cell>
        </row>
        <row r="83">
          <cell r="D83">
            <v>3</v>
          </cell>
          <cell r="K83" t="str">
            <v>Headcount - Temp</v>
          </cell>
          <cell r="P83">
            <v>0</v>
          </cell>
        </row>
        <row r="84">
          <cell r="D84"/>
          <cell r="K84"/>
          <cell r="P84"/>
        </row>
        <row r="85">
          <cell r="D85">
            <v>3</v>
          </cell>
          <cell r="K85"/>
          <cell r="P85"/>
        </row>
        <row r="86">
          <cell r="D86">
            <v>3</v>
          </cell>
          <cell r="K86" t="str">
            <v>Salaries &amp; Wages</v>
          </cell>
          <cell r="P86">
            <v>0</v>
          </cell>
        </row>
        <row r="87">
          <cell r="D87">
            <v>3</v>
          </cell>
          <cell r="K87" t="str">
            <v>Pension &amp; Benefits</v>
          </cell>
          <cell r="P87">
            <v>0</v>
          </cell>
        </row>
        <row r="88">
          <cell r="D88">
            <v>3</v>
          </cell>
          <cell r="K88" t="str">
            <v>Overtime Salary</v>
          </cell>
          <cell r="P88">
            <v>0</v>
          </cell>
        </row>
        <row r="89">
          <cell r="D89">
            <v>3</v>
          </cell>
          <cell r="K89" t="str">
            <v>Overtime Benefits</v>
          </cell>
          <cell r="P89">
            <v>0</v>
          </cell>
        </row>
        <row r="90">
          <cell r="D90">
            <v>3</v>
          </cell>
          <cell r="K90"/>
          <cell r="P90">
            <v>0</v>
          </cell>
        </row>
        <row r="91">
          <cell r="D91"/>
          <cell r="K91"/>
          <cell r="P91"/>
        </row>
        <row r="92">
          <cell r="D92">
            <v>3</v>
          </cell>
          <cell r="K92"/>
          <cell r="P92"/>
        </row>
        <row r="93">
          <cell r="D93">
            <v>3</v>
          </cell>
          <cell r="K93" t="str">
            <v>Salaries &amp; Wages</v>
          </cell>
          <cell r="P93">
            <v>0</v>
          </cell>
        </row>
        <row r="94">
          <cell r="D94">
            <v>3</v>
          </cell>
          <cell r="K94" t="str">
            <v>Pension &amp; Benefits</v>
          </cell>
          <cell r="P94">
            <v>0</v>
          </cell>
        </row>
        <row r="95">
          <cell r="D95">
            <v>3</v>
          </cell>
          <cell r="K95" t="str">
            <v>Overtime Salary</v>
          </cell>
          <cell r="P95">
            <v>0</v>
          </cell>
        </row>
        <row r="96">
          <cell r="D96">
            <v>3</v>
          </cell>
          <cell r="K96" t="str">
            <v>Overtime Benefits</v>
          </cell>
          <cell r="P96">
            <v>0</v>
          </cell>
        </row>
        <row r="97">
          <cell r="D97">
            <v>3</v>
          </cell>
          <cell r="K97"/>
          <cell r="P97">
            <v>0</v>
          </cell>
        </row>
        <row r="98">
          <cell r="D98"/>
          <cell r="K98"/>
          <cell r="P98"/>
        </row>
        <row r="99">
          <cell r="D99"/>
          <cell r="K99"/>
          <cell r="P99"/>
        </row>
        <row r="100">
          <cell r="D100">
            <v>3</v>
          </cell>
          <cell r="K100" t="str">
            <v>Materials &amp; Supplies</v>
          </cell>
          <cell r="P100">
            <v>7459.13</v>
          </cell>
        </row>
        <row r="101">
          <cell r="D101">
            <v>3</v>
          </cell>
          <cell r="K101" t="str">
            <v>Transportation, Per Diem, and Mileage</v>
          </cell>
          <cell r="P101">
            <v>0</v>
          </cell>
        </row>
        <row r="102">
          <cell r="D102">
            <v>3</v>
          </cell>
          <cell r="K102" t="str">
            <v>Transportation, Per Diem, and Mileage</v>
          </cell>
          <cell r="P102">
            <v>2225</v>
          </cell>
        </row>
        <row r="103">
          <cell r="D103">
            <v>3</v>
          </cell>
          <cell r="K103" t="str">
            <v>Transportation, Per Diem, and Mileage</v>
          </cell>
          <cell r="P103">
            <v>750</v>
          </cell>
        </row>
        <row r="104">
          <cell r="D104">
            <v>3</v>
          </cell>
          <cell r="K104" t="str">
            <v>Transportation, Per Diem, and Mileage</v>
          </cell>
          <cell r="P104">
            <v>0</v>
          </cell>
        </row>
        <row r="105">
          <cell r="D105">
            <v>3</v>
          </cell>
          <cell r="K105" t="str">
            <v>Transportation, Per Diem, and Mileage</v>
          </cell>
          <cell r="P105">
            <v>0</v>
          </cell>
        </row>
        <row r="106">
          <cell r="D106">
            <v>3</v>
          </cell>
          <cell r="K106" t="str">
            <v>Transportation, Per Diem, and Mileage</v>
          </cell>
          <cell r="P106">
            <v>0</v>
          </cell>
        </row>
        <row r="107">
          <cell r="D107">
            <v>3</v>
          </cell>
          <cell r="K107" t="str">
            <v>Equipment, Inspections, Repairs &amp; Other O&amp;M</v>
          </cell>
          <cell r="P107">
            <v>0</v>
          </cell>
        </row>
        <row r="108">
          <cell r="D108">
            <v>3</v>
          </cell>
          <cell r="K108" t="str">
            <v>Equipment, Inspections, Repairs &amp; Other O&amp;M</v>
          </cell>
          <cell r="P108">
            <v>0</v>
          </cell>
        </row>
        <row r="109">
          <cell r="D109">
            <v>3</v>
          </cell>
          <cell r="K109" t="str">
            <v>Professional &amp; Technical Outsourced Services</v>
          </cell>
          <cell r="P109">
            <v>0</v>
          </cell>
        </row>
        <row r="110">
          <cell r="D110">
            <v>3</v>
          </cell>
          <cell r="K110" t="str">
            <v>Equipment, Inspections, Repairs &amp; Other O&amp;M</v>
          </cell>
          <cell r="P110">
            <v>1000</v>
          </cell>
        </row>
        <row r="111">
          <cell r="D111">
            <v>3</v>
          </cell>
          <cell r="K111"/>
          <cell r="P111">
            <v>11434.130000000001</v>
          </cell>
        </row>
        <row r="113">
          <cell r="D113">
            <v>3</v>
          </cell>
          <cell r="K113"/>
          <cell r="P113">
            <v>11434.130000000001</v>
          </cell>
        </row>
        <row r="114">
          <cell r="D114"/>
          <cell r="K114"/>
        </row>
        <row r="115">
          <cell r="D115">
            <v>4</v>
          </cell>
          <cell r="K115"/>
          <cell r="P115"/>
        </row>
        <row r="116">
          <cell r="D116"/>
          <cell r="K116"/>
          <cell r="P116"/>
        </row>
        <row r="117">
          <cell r="D117">
            <v>4</v>
          </cell>
          <cell r="K117" t="str">
            <v>Headcount</v>
          </cell>
          <cell r="P117">
            <v>0</v>
          </cell>
        </row>
        <row r="118">
          <cell r="D118">
            <v>4</v>
          </cell>
          <cell r="K118" t="str">
            <v>Headcount - Temp</v>
          </cell>
          <cell r="P118">
            <v>0</v>
          </cell>
        </row>
        <row r="119">
          <cell r="D119"/>
          <cell r="K119"/>
          <cell r="P119"/>
        </row>
        <row r="120">
          <cell r="D120">
            <v>4</v>
          </cell>
          <cell r="K120"/>
          <cell r="P120"/>
        </row>
        <row r="121">
          <cell r="D121">
            <v>4</v>
          </cell>
          <cell r="K121" t="str">
            <v>Salaries &amp; Wages</v>
          </cell>
          <cell r="P121">
            <v>0</v>
          </cell>
        </row>
        <row r="122">
          <cell r="D122">
            <v>4</v>
          </cell>
          <cell r="K122" t="str">
            <v>Pension &amp; Benefits</v>
          </cell>
          <cell r="P122">
            <v>0</v>
          </cell>
        </row>
        <row r="123">
          <cell r="D123">
            <v>4</v>
          </cell>
          <cell r="K123" t="str">
            <v>Overtime Salary</v>
          </cell>
          <cell r="P123">
            <v>0</v>
          </cell>
        </row>
        <row r="124">
          <cell r="D124">
            <v>4</v>
          </cell>
          <cell r="K124" t="str">
            <v>Overtime Benefits</v>
          </cell>
          <cell r="P124">
            <v>0</v>
          </cell>
        </row>
        <row r="125">
          <cell r="D125">
            <v>4</v>
          </cell>
          <cell r="K125"/>
          <cell r="P125">
            <v>0</v>
          </cell>
        </row>
        <row r="126">
          <cell r="D126"/>
          <cell r="K126"/>
          <cell r="P126"/>
        </row>
        <row r="127">
          <cell r="D127">
            <v>4</v>
          </cell>
          <cell r="K127"/>
          <cell r="P127"/>
        </row>
        <row r="128">
          <cell r="D128">
            <v>4</v>
          </cell>
          <cell r="K128" t="str">
            <v>Salaries &amp; Wages</v>
          </cell>
          <cell r="P128">
            <v>0</v>
          </cell>
        </row>
        <row r="129">
          <cell r="D129">
            <v>4</v>
          </cell>
          <cell r="K129" t="str">
            <v>Pension &amp; Benefits</v>
          </cell>
          <cell r="P129">
            <v>0</v>
          </cell>
        </row>
        <row r="130">
          <cell r="D130">
            <v>4</v>
          </cell>
          <cell r="K130" t="str">
            <v>Overtime Salary</v>
          </cell>
          <cell r="P130">
            <v>0</v>
          </cell>
        </row>
        <row r="131">
          <cell r="D131">
            <v>4</v>
          </cell>
          <cell r="K131" t="str">
            <v>Overtime Benefits</v>
          </cell>
          <cell r="P131">
            <v>0</v>
          </cell>
        </row>
        <row r="132">
          <cell r="D132">
            <v>4</v>
          </cell>
          <cell r="K132"/>
          <cell r="P132">
            <v>0</v>
          </cell>
        </row>
        <row r="133">
          <cell r="D133"/>
          <cell r="K133"/>
          <cell r="P133"/>
        </row>
        <row r="134">
          <cell r="D134">
            <v>4</v>
          </cell>
          <cell r="K134"/>
          <cell r="P134"/>
        </row>
        <row r="135">
          <cell r="D135">
            <v>4</v>
          </cell>
          <cell r="K135" t="str">
            <v>Materials &amp; Supplies</v>
          </cell>
          <cell r="P135">
            <v>7230.38</v>
          </cell>
        </row>
        <row r="136">
          <cell r="D136">
            <v>4</v>
          </cell>
          <cell r="K136" t="str">
            <v>Transportation, Per Diem, and Mileage</v>
          </cell>
          <cell r="P136">
            <v>0</v>
          </cell>
        </row>
        <row r="137">
          <cell r="D137">
            <v>4</v>
          </cell>
          <cell r="K137" t="str">
            <v>Transportation, Per Diem, and Mileage</v>
          </cell>
          <cell r="P137">
            <v>1825</v>
          </cell>
        </row>
        <row r="138">
          <cell r="D138">
            <v>4</v>
          </cell>
          <cell r="K138" t="str">
            <v>Transportation, Per Diem, and Mileage</v>
          </cell>
          <cell r="P138">
            <v>800</v>
          </cell>
        </row>
        <row r="139">
          <cell r="D139">
            <v>4</v>
          </cell>
          <cell r="K139" t="str">
            <v>Transportation, Per Diem, and Mileage</v>
          </cell>
          <cell r="P139">
            <v>0</v>
          </cell>
        </row>
        <row r="140">
          <cell r="D140">
            <v>4</v>
          </cell>
          <cell r="K140" t="str">
            <v>Transportation, Per Diem, and Mileage</v>
          </cell>
          <cell r="P140">
            <v>0</v>
          </cell>
        </row>
        <row r="141">
          <cell r="D141">
            <v>4</v>
          </cell>
          <cell r="K141" t="str">
            <v>Transportation, Per Diem, and Mileage</v>
          </cell>
          <cell r="P141">
            <v>0</v>
          </cell>
        </row>
        <row r="142">
          <cell r="D142">
            <v>4</v>
          </cell>
          <cell r="K142" t="str">
            <v>Equipment, Inspections, Repairs &amp; Other O&amp;M</v>
          </cell>
          <cell r="P142">
            <v>0</v>
          </cell>
        </row>
        <row r="143">
          <cell r="D143">
            <v>4</v>
          </cell>
          <cell r="K143" t="str">
            <v>Equipment, Inspections, Repairs &amp; Other O&amp;M</v>
          </cell>
          <cell r="P143">
            <v>0</v>
          </cell>
        </row>
        <row r="144">
          <cell r="D144">
            <v>4</v>
          </cell>
          <cell r="K144" t="str">
            <v>Professional &amp; Technical Outsourced Services</v>
          </cell>
          <cell r="P144">
            <v>0</v>
          </cell>
        </row>
        <row r="145">
          <cell r="D145">
            <v>4</v>
          </cell>
          <cell r="K145" t="str">
            <v>Equipment, Inspections, Repairs &amp; Other O&amp;M</v>
          </cell>
          <cell r="P145">
            <v>0</v>
          </cell>
        </row>
        <row r="146">
          <cell r="D146">
            <v>4</v>
          </cell>
          <cell r="K146"/>
          <cell r="P146">
            <v>9855.380000000001</v>
          </cell>
        </row>
        <row r="147">
          <cell r="D147"/>
          <cell r="K147"/>
          <cell r="P147"/>
        </row>
        <row r="148">
          <cell r="D148">
            <v>4</v>
          </cell>
          <cell r="K148"/>
          <cell r="P148">
            <v>9855.380000000001</v>
          </cell>
        </row>
        <row r="149">
          <cell r="D149"/>
          <cell r="K149"/>
        </row>
        <row r="150">
          <cell r="D150">
            <v>12</v>
          </cell>
          <cell r="K150"/>
          <cell r="P150"/>
        </row>
        <row r="151">
          <cell r="D151"/>
          <cell r="K151"/>
          <cell r="P151"/>
        </row>
        <row r="152">
          <cell r="D152">
            <v>12</v>
          </cell>
          <cell r="K152" t="str">
            <v>Headcount</v>
          </cell>
          <cell r="P152">
            <v>0</v>
          </cell>
        </row>
        <row r="153">
          <cell r="D153">
            <v>12</v>
          </cell>
          <cell r="K153" t="str">
            <v>Headcount - Temp</v>
          </cell>
          <cell r="P153">
            <v>0</v>
          </cell>
        </row>
        <row r="154">
          <cell r="D154"/>
          <cell r="K154"/>
          <cell r="P154"/>
        </row>
        <row r="155">
          <cell r="D155">
            <v>12</v>
          </cell>
          <cell r="K155"/>
          <cell r="P155"/>
        </row>
        <row r="156">
          <cell r="D156">
            <v>12</v>
          </cell>
          <cell r="K156" t="str">
            <v>Salaries &amp; Wages</v>
          </cell>
          <cell r="P156">
            <v>0</v>
          </cell>
        </row>
        <row r="157">
          <cell r="D157">
            <v>12</v>
          </cell>
          <cell r="K157" t="str">
            <v>Pension &amp; Benefits</v>
          </cell>
          <cell r="P157">
            <v>0</v>
          </cell>
        </row>
        <row r="158">
          <cell r="D158">
            <v>12</v>
          </cell>
          <cell r="K158" t="str">
            <v>Overtime Salary</v>
          </cell>
          <cell r="P158">
            <v>0</v>
          </cell>
        </row>
        <row r="159">
          <cell r="D159">
            <v>12</v>
          </cell>
          <cell r="K159" t="str">
            <v>Overtime Benefits</v>
          </cell>
          <cell r="P159">
            <v>0</v>
          </cell>
        </row>
        <row r="160">
          <cell r="D160">
            <v>12</v>
          </cell>
          <cell r="K160"/>
          <cell r="P160">
            <v>0</v>
          </cell>
        </row>
        <row r="161">
          <cell r="P161"/>
        </row>
        <row r="162">
          <cell r="D162">
            <v>12</v>
          </cell>
          <cell r="K162"/>
          <cell r="P162"/>
        </row>
        <row r="163">
          <cell r="D163">
            <v>12</v>
          </cell>
          <cell r="K163" t="str">
            <v>Salaries &amp; Wages</v>
          </cell>
          <cell r="P163">
            <v>0</v>
          </cell>
        </row>
        <row r="164">
          <cell r="D164">
            <v>12</v>
          </cell>
          <cell r="K164" t="str">
            <v>Pension &amp; Benefits</v>
          </cell>
          <cell r="P164">
            <v>0</v>
          </cell>
        </row>
        <row r="165">
          <cell r="D165">
            <v>12</v>
          </cell>
          <cell r="K165" t="str">
            <v>Overtime Salary</v>
          </cell>
          <cell r="P165">
            <v>0</v>
          </cell>
        </row>
        <row r="166">
          <cell r="D166">
            <v>12</v>
          </cell>
          <cell r="K166" t="str">
            <v>Overtime Benefits</v>
          </cell>
          <cell r="P166">
            <v>0</v>
          </cell>
        </row>
        <row r="167">
          <cell r="D167">
            <v>12</v>
          </cell>
          <cell r="K167"/>
          <cell r="P167">
            <v>0</v>
          </cell>
        </row>
        <row r="168">
          <cell r="D168"/>
          <cell r="K168"/>
          <cell r="P168"/>
        </row>
        <row r="169">
          <cell r="D169">
            <v>12</v>
          </cell>
          <cell r="K169"/>
          <cell r="P169"/>
        </row>
        <row r="170">
          <cell r="D170">
            <v>12</v>
          </cell>
          <cell r="K170" t="str">
            <v>Materials &amp; Supplies</v>
          </cell>
          <cell r="P170">
            <v>7960.9000000000005</v>
          </cell>
        </row>
        <row r="171">
          <cell r="D171">
            <v>12</v>
          </cell>
          <cell r="K171" t="str">
            <v>Transportation, Per Diem, and Mileage</v>
          </cell>
          <cell r="P171">
            <v>5596.8</v>
          </cell>
        </row>
        <row r="172">
          <cell r="D172">
            <v>12</v>
          </cell>
          <cell r="K172" t="str">
            <v>Transportation, Per Diem, and Mileage</v>
          </cell>
          <cell r="P172">
            <v>8180</v>
          </cell>
        </row>
        <row r="173">
          <cell r="D173">
            <v>12</v>
          </cell>
          <cell r="K173" t="str">
            <v>Transportation, Per Diem, and Mileage</v>
          </cell>
          <cell r="P173">
            <v>5500</v>
          </cell>
        </row>
        <row r="174">
          <cell r="D174">
            <v>12</v>
          </cell>
          <cell r="K174" t="str">
            <v>Transportation, Per Diem, and Mileage</v>
          </cell>
          <cell r="P174">
            <v>2000</v>
          </cell>
        </row>
        <row r="175">
          <cell r="D175">
            <v>12</v>
          </cell>
          <cell r="K175" t="str">
            <v>Transportation, Per Diem, and Mileage</v>
          </cell>
          <cell r="P175">
            <v>500</v>
          </cell>
        </row>
        <row r="176">
          <cell r="D176">
            <v>12</v>
          </cell>
          <cell r="K176" t="str">
            <v>Transportation, Per Diem, and Mileage</v>
          </cell>
          <cell r="P176">
            <v>1500</v>
          </cell>
        </row>
        <row r="177">
          <cell r="D177">
            <v>12</v>
          </cell>
          <cell r="K177" t="str">
            <v>Equipment, Inspections, Repairs &amp; Other O&amp;M</v>
          </cell>
          <cell r="P177">
            <v>0</v>
          </cell>
        </row>
        <row r="178">
          <cell r="D178">
            <v>12</v>
          </cell>
          <cell r="K178" t="str">
            <v>Equipment, Inspections, Repairs &amp; Other O&amp;M</v>
          </cell>
          <cell r="P178">
            <v>0</v>
          </cell>
        </row>
        <row r="179">
          <cell r="D179">
            <v>12</v>
          </cell>
          <cell r="K179" t="str">
            <v>Professional &amp; Technical Outsourced Services</v>
          </cell>
          <cell r="P179">
            <v>50000</v>
          </cell>
        </row>
        <row r="180">
          <cell r="D180">
            <v>12</v>
          </cell>
          <cell r="K180" t="str">
            <v>Equipment, Inspections, Repairs &amp; Other O&amp;M</v>
          </cell>
          <cell r="P180">
            <v>7675</v>
          </cell>
        </row>
        <row r="181">
          <cell r="D181">
            <v>12</v>
          </cell>
          <cell r="K181"/>
          <cell r="P181">
            <v>88912.7</v>
          </cell>
        </row>
        <row r="182">
          <cell r="D182">
            <v>12</v>
          </cell>
          <cell r="K182"/>
          <cell r="P182"/>
        </row>
        <row r="183">
          <cell r="D183">
            <v>12</v>
          </cell>
          <cell r="K183"/>
          <cell r="P183">
            <v>88912.7</v>
          </cell>
        </row>
        <row r="184">
          <cell r="D184"/>
          <cell r="K184"/>
        </row>
        <row r="185">
          <cell r="D185"/>
          <cell r="K185"/>
        </row>
        <row r="186">
          <cell r="D186">
            <v>14</v>
          </cell>
          <cell r="K186"/>
          <cell r="P186"/>
        </row>
        <row r="187">
          <cell r="D187"/>
          <cell r="K187"/>
          <cell r="P187"/>
        </row>
        <row r="188">
          <cell r="D188">
            <v>14</v>
          </cell>
          <cell r="K188" t="str">
            <v>Headcount</v>
          </cell>
          <cell r="P188">
            <v>0</v>
          </cell>
        </row>
        <row r="189">
          <cell r="D189">
            <v>14</v>
          </cell>
          <cell r="K189" t="str">
            <v>Headcount - Temp</v>
          </cell>
          <cell r="P189">
            <v>0</v>
          </cell>
        </row>
        <row r="190">
          <cell r="D190"/>
          <cell r="K190"/>
          <cell r="P190"/>
        </row>
        <row r="191">
          <cell r="D191">
            <v>14</v>
          </cell>
          <cell r="K191"/>
          <cell r="P191"/>
        </row>
        <row r="192">
          <cell r="D192">
            <v>14</v>
          </cell>
          <cell r="K192" t="str">
            <v>Salaries &amp; Wages</v>
          </cell>
          <cell r="P192">
            <v>0</v>
          </cell>
        </row>
        <row r="193">
          <cell r="D193">
            <v>14</v>
          </cell>
          <cell r="K193" t="str">
            <v>Pension &amp; Benefits</v>
          </cell>
          <cell r="P193">
            <v>0</v>
          </cell>
        </row>
        <row r="194">
          <cell r="D194">
            <v>14</v>
          </cell>
          <cell r="K194" t="str">
            <v>Overtime Salary</v>
          </cell>
          <cell r="P194">
            <v>0</v>
          </cell>
        </row>
        <row r="195">
          <cell r="D195">
            <v>14</v>
          </cell>
          <cell r="K195" t="str">
            <v>Overtime Benefits</v>
          </cell>
          <cell r="P195">
            <v>0</v>
          </cell>
        </row>
        <row r="196">
          <cell r="D196">
            <v>14</v>
          </cell>
          <cell r="K196"/>
          <cell r="P196">
            <v>0</v>
          </cell>
        </row>
        <row r="197">
          <cell r="D197"/>
          <cell r="K197"/>
          <cell r="P197"/>
        </row>
        <row r="198">
          <cell r="D198">
            <v>14</v>
          </cell>
          <cell r="K198"/>
          <cell r="P198"/>
        </row>
        <row r="199">
          <cell r="D199">
            <v>14</v>
          </cell>
          <cell r="K199" t="str">
            <v>Salaries &amp; Wages</v>
          </cell>
          <cell r="P199">
            <v>0</v>
          </cell>
        </row>
        <row r="200">
          <cell r="D200">
            <v>14</v>
          </cell>
          <cell r="K200" t="str">
            <v>Pension &amp; Benefits</v>
          </cell>
          <cell r="P200">
            <v>0</v>
          </cell>
        </row>
        <row r="201">
          <cell r="D201">
            <v>14</v>
          </cell>
          <cell r="K201" t="str">
            <v>Overtime Salary</v>
          </cell>
          <cell r="P201">
            <v>0</v>
          </cell>
        </row>
        <row r="202">
          <cell r="D202">
            <v>14</v>
          </cell>
          <cell r="K202" t="str">
            <v>Overtime Benefits</v>
          </cell>
          <cell r="P202">
            <v>0</v>
          </cell>
        </row>
        <row r="203">
          <cell r="D203">
            <v>14</v>
          </cell>
          <cell r="K203"/>
          <cell r="P203">
            <v>0</v>
          </cell>
        </row>
        <row r="204">
          <cell r="D204"/>
          <cell r="K204"/>
          <cell r="P204"/>
        </row>
        <row r="205">
          <cell r="D205">
            <v>14</v>
          </cell>
          <cell r="K205"/>
          <cell r="P205"/>
        </row>
        <row r="206">
          <cell r="D206">
            <v>14</v>
          </cell>
          <cell r="K206" t="str">
            <v>Materials &amp; Supplies</v>
          </cell>
          <cell r="P206">
            <v>16601</v>
          </cell>
        </row>
        <row r="207">
          <cell r="D207">
            <v>14</v>
          </cell>
          <cell r="K207" t="str">
            <v>Transportation, Per Diem, and Mileage</v>
          </cell>
          <cell r="P207">
            <v>5596.8</v>
          </cell>
        </row>
        <row r="208">
          <cell r="D208">
            <v>14</v>
          </cell>
          <cell r="K208" t="str">
            <v>Transportation, Per Diem, and Mileage</v>
          </cell>
          <cell r="P208">
            <v>7618</v>
          </cell>
        </row>
        <row r="209">
          <cell r="D209">
            <v>14</v>
          </cell>
          <cell r="K209" t="str">
            <v>Transportation, Per Diem, and Mileage</v>
          </cell>
          <cell r="P209">
            <v>1000</v>
          </cell>
        </row>
        <row r="210">
          <cell r="D210">
            <v>14</v>
          </cell>
          <cell r="K210" t="str">
            <v>Transportation, Per Diem, and Mileage</v>
          </cell>
          <cell r="P210">
            <v>5000</v>
          </cell>
        </row>
        <row r="211">
          <cell r="D211">
            <v>14</v>
          </cell>
          <cell r="K211" t="str">
            <v>Transportation, Per Diem, and Mileage</v>
          </cell>
          <cell r="P211">
            <v>750</v>
          </cell>
        </row>
        <row r="212">
          <cell r="D212">
            <v>14</v>
          </cell>
          <cell r="K212" t="str">
            <v>Transportation, Per Diem, and Mileage</v>
          </cell>
          <cell r="P212">
            <v>2250</v>
          </cell>
        </row>
        <row r="213">
          <cell r="D213">
            <v>14</v>
          </cell>
          <cell r="K213" t="str">
            <v>Equipment, Inspections, Repairs &amp; Other O&amp;M</v>
          </cell>
          <cell r="P213">
            <v>1000</v>
          </cell>
        </row>
        <row r="214">
          <cell r="D214">
            <v>14</v>
          </cell>
          <cell r="K214" t="str">
            <v>Equipment, Inspections, Repairs &amp; Other O&amp;M</v>
          </cell>
          <cell r="P214">
            <v>500</v>
          </cell>
        </row>
        <row r="215">
          <cell r="D215">
            <v>14</v>
          </cell>
          <cell r="K215" t="str">
            <v>Professional &amp; Technical Outsourced Services</v>
          </cell>
          <cell r="P215">
            <v>1500000</v>
          </cell>
        </row>
        <row r="216">
          <cell r="D216">
            <v>14</v>
          </cell>
          <cell r="K216" t="str">
            <v>Equipment, Inspections, Repairs &amp; Other O&amp;M</v>
          </cell>
          <cell r="P216">
            <v>5000</v>
          </cell>
        </row>
        <row r="217">
          <cell r="D217">
            <v>14</v>
          </cell>
          <cell r="K217"/>
          <cell r="P217">
            <v>1545315.8</v>
          </cell>
        </row>
        <row r="218">
          <cell r="D218">
            <v>14</v>
          </cell>
          <cell r="K218"/>
          <cell r="P218"/>
        </row>
        <row r="219">
          <cell r="D219">
            <v>14</v>
          </cell>
          <cell r="K219"/>
          <cell r="P219">
            <v>1545315.8</v>
          </cell>
        </row>
        <row r="220">
          <cell r="D220"/>
          <cell r="K220"/>
        </row>
        <row r="221">
          <cell r="D221">
            <v>15</v>
          </cell>
          <cell r="K221"/>
          <cell r="P221"/>
        </row>
        <row r="222">
          <cell r="D222"/>
          <cell r="K222"/>
          <cell r="P222"/>
        </row>
        <row r="223">
          <cell r="D223">
            <v>15</v>
          </cell>
          <cell r="K223" t="str">
            <v>Headcount</v>
          </cell>
          <cell r="P223">
            <v>0</v>
          </cell>
        </row>
        <row r="224">
          <cell r="D224">
            <v>15</v>
          </cell>
          <cell r="K224" t="str">
            <v>Headcount - Temp</v>
          </cell>
          <cell r="P224">
            <v>0</v>
          </cell>
        </row>
        <row r="226">
          <cell r="D226">
            <v>15</v>
          </cell>
          <cell r="K226"/>
          <cell r="P226"/>
        </row>
        <row r="227">
          <cell r="D227">
            <v>15</v>
          </cell>
          <cell r="K227" t="str">
            <v>Salaries &amp; Wages</v>
          </cell>
          <cell r="P227">
            <v>0</v>
          </cell>
        </row>
        <row r="228">
          <cell r="D228">
            <v>15</v>
          </cell>
          <cell r="K228" t="str">
            <v>Pension &amp; Benefits</v>
          </cell>
          <cell r="P228">
            <v>0</v>
          </cell>
        </row>
        <row r="229">
          <cell r="D229">
            <v>15</v>
          </cell>
          <cell r="K229" t="str">
            <v>Overtime Salary</v>
          </cell>
          <cell r="P229">
            <v>0</v>
          </cell>
        </row>
        <row r="230">
          <cell r="D230">
            <v>15</v>
          </cell>
          <cell r="K230" t="str">
            <v>Overtime Benefits</v>
          </cell>
          <cell r="P230">
            <v>0</v>
          </cell>
        </row>
        <row r="231">
          <cell r="D231">
            <v>15</v>
          </cell>
          <cell r="K231"/>
          <cell r="P231">
            <v>0</v>
          </cell>
        </row>
        <row r="232">
          <cell r="D232"/>
          <cell r="K232"/>
          <cell r="P232"/>
        </row>
        <row r="233">
          <cell r="D233">
            <v>15</v>
          </cell>
          <cell r="K233"/>
          <cell r="P233"/>
        </row>
        <row r="234">
          <cell r="D234">
            <v>15</v>
          </cell>
          <cell r="K234" t="str">
            <v>Salaries &amp; Wages</v>
          </cell>
          <cell r="P234">
            <v>0</v>
          </cell>
        </row>
        <row r="235">
          <cell r="D235">
            <v>15</v>
          </cell>
          <cell r="K235" t="str">
            <v>Pension &amp; Benefits</v>
          </cell>
          <cell r="P235">
            <v>0</v>
          </cell>
        </row>
        <row r="236">
          <cell r="D236">
            <v>15</v>
          </cell>
          <cell r="K236" t="str">
            <v>Overtime Salary</v>
          </cell>
          <cell r="P236">
            <v>0</v>
          </cell>
        </row>
        <row r="237">
          <cell r="D237">
            <v>15</v>
          </cell>
          <cell r="K237" t="str">
            <v>Overtime Benefits</v>
          </cell>
          <cell r="P237">
            <v>0</v>
          </cell>
        </row>
        <row r="238">
          <cell r="D238">
            <v>15</v>
          </cell>
          <cell r="K238"/>
          <cell r="P238">
            <v>0</v>
          </cell>
        </row>
        <row r="239">
          <cell r="D239"/>
          <cell r="K239"/>
          <cell r="P239"/>
        </row>
        <row r="240">
          <cell r="D240">
            <v>15</v>
          </cell>
          <cell r="K240"/>
          <cell r="P240"/>
        </row>
        <row r="241">
          <cell r="D241">
            <v>15</v>
          </cell>
          <cell r="K241" t="str">
            <v>Materials &amp; Supplies</v>
          </cell>
          <cell r="P241">
            <v>9505.67</v>
          </cell>
        </row>
        <row r="242">
          <cell r="D242">
            <v>15</v>
          </cell>
          <cell r="K242" t="str">
            <v>Transportation, Per Diem, and Mileage</v>
          </cell>
          <cell r="P242">
            <v>0</v>
          </cell>
        </row>
        <row r="243">
          <cell r="D243">
            <v>15</v>
          </cell>
          <cell r="K243" t="str">
            <v>Transportation, Per Diem, and Mileage</v>
          </cell>
          <cell r="P243">
            <v>3066</v>
          </cell>
        </row>
        <row r="244">
          <cell r="D244">
            <v>15</v>
          </cell>
          <cell r="K244" t="str">
            <v>Transportation, Per Diem, and Mileage</v>
          </cell>
          <cell r="P244">
            <v>3120</v>
          </cell>
        </row>
        <row r="245">
          <cell r="D245">
            <v>15</v>
          </cell>
          <cell r="K245" t="str">
            <v>Transportation, Per Diem, and Mileage</v>
          </cell>
          <cell r="P245">
            <v>1000</v>
          </cell>
        </row>
        <row r="246">
          <cell r="D246">
            <v>15</v>
          </cell>
          <cell r="K246" t="str">
            <v>Transportation, Per Diem, and Mileage</v>
          </cell>
          <cell r="P246">
            <v>250</v>
          </cell>
        </row>
        <row r="247">
          <cell r="D247">
            <v>15</v>
          </cell>
          <cell r="K247" t="str">
            <v>Transportation, Per Diem, and Mileage</v>
          </cell>
          <cell r="P247">
            <v>750</v>
          </cell>
        </row>
        <row r="248">
          <cell r="D248">
            <v>15</v>
          </cell>
          <cell r="K248" t="str">
            <v>Equipment, Inspections, Repairs &amp; Other O&amp;M</v>
          </cell>
          <cell r="P248">
            <v>0</v>
          </cell>
        </row>
        <row r="249">
          <cell r="D249">
            <v>15</v>
          </cell>
          <cell r="K249" t="str">
            <v>Equipment, Inspections, Repairs &amp; Other O&amp;M</v>
          </cell>
          <cell r="P249">
            <v>0</v>
          </cell>
        </row>
        <row r="250">
          <cell r="D250">
            <v>15</v>
          </cell>
          <cell r="K250" t="str">
            <v>Professional &amp; Technical Outsourced Services</v>
          </cell>
          <cell r="P250">
            <v>0</v>
          </cell>
        </row>
        <row r="251">
          <cell r="D251">
            <v>15</v>
          </cell>
          <cell r="K251" t="str">
            <v>Equipment, Inspections, Repairs &amp; Other O&amp;M</v>
          </cell>
          <cell r="P251">
            <v>2500</v>
          </cell>
        </row>
        <row r="252">
          <cell r="D252">
            <v>15</v>
          </cell>
          <cell r="K252"/>
          <cell r="P252">
            <v>20191.669999999998</v>
          </cell>
        </row>
        <row r="253">
          <cell r="D253"/>
          <cell r="K253"/>
          <cell r="P253"/>
        </row>
        <row r="254">
          <cell r="D254">
            <v>15</v>
          </cell>
          <cell r="K254"/>
          <cell r="P254">
            <v>20191.669999999998</v>
          </cell>
        </row>
        <row r="255">
          <cell r="D255"/>
          <cell r="K255"/>
        </row>
        <row r="256">
          <cell r="D256">
            <v>16</v>
          </cell>
          <cell r="K256"/>
          <cell r="P256"/>
        </row>
        <row r="258">
          <cell r="D258">
            <v>16</v>
          </cell>
          <cell r="K258" t="str">
            <v>Headcount</v>
          </cell>
          <cell r="P258">
            <v>0</v>
          </cell>
        </row>
        <row r="259">
          <cell r="D259">
            <v>16</v>
          </cell>
          <cell r="K259" t="str">
            <v>Headcount - Temp</v>
          </cell>
          <cell r="P259">
            <v>0</v>
          </cell>
        </row>
        <row r="260">
          <cell r="D260"/>
          <cell r="K260"/>
          <cell r="P260"/>
        </row>
        <row r="261">
          <cell r="D261">
            <v>16</v>
          </cell>
          <cell r="K261"/>
          <cell r="P261"/>
        </row>
        <row r="262">
          <cell r="D262">
            <v>16</v>
          </cell>
          <cell r="K262" t="str">
            <v>Salaries &amp; Wages</v>
          </cell>
          <cell r="P262">
            <v>0</v>
          </cell>
        </row>
        <row r="263">
          <cell r="D263">
            <v>16</v>
          </cell>
          <cell r="K263" t="str">
            <v>Pension &amp; Benefits</v>
          </cell>
          <cell r="P263">
            <v>0</v>
          </cell>
        </row>
        <row r="264">
          <cell r="D264">
            <v>16</v>
          </cell>
          <cell r="K264" t="str">
            <v>Overtime Salary</v>
          </cell>
          <cell r="P264">
            <v>0</v>
          </cell>
        </row>
        <row r="265">
          <cell r="D265">
            <v>16</v>
          </cell>
          <cell r="K265" t="str">
            <v>Overtime Benefits</v>
          </cell>
          <cell r="P265">
            <v>0</v>
          </cell>
        </row>
        <row r="266">
          <cell r="D266">
            <v>16</v>
          </cell>
          <cell r="K266"/>
          <cell r="P266">
            <v>0</v>
          </cell>
        </row>
        <row r="267">
          <cell r="D267"/>
          <cell r="K267"/>
          <cell r="P267"/>
        </row>
        <row r="268">
          <cell r="D268">
            <v>16</v>
          </cell>
          <cell r="K268"/>
          <cell r="P268"/>
        </row>
        <row r="269">
          <cell r="D269">
            <v>16</v>
          </cell>
          <cell r="K269" t="str">
            <v>Salaries &amp; Wages</v>
          </cell>
          <cell r="P269">
            <v>0</v>
          </cell>
        </row>
        <row r="270">
          <cell r="D270">
            <v>16</v>
          </cell>
          <cell r="K270" t="str">
            <v>Pension &amp; Benefits</v>
          </cell>
          <cell r="P270">
            <v>0</v>
          </cell>
        </row>
        <row r="271">
          <cell r="D271">
            <v>16</v>
          </cell>
          <cell r="K271" t="str">
            <v>Overtime Salary</v>
          </cell>
          <cell r="P271">
            <v>0</v>
          </cell>
        </row>
        <row r="272">
          <cell r="D272">
            <v>16</v>
          </cell>
          <cell r="K272" t="str">
            <v>Overtime Benefits</v>
          </cell>
          <cell r="P272">
            <v>0</v>
          </cell>
        </row>
        <row r="273">
          <cell r="D273">
            <v>16</v>
          </cell>
          <cell r="K273"/>
          <cell r="P273">
            <v>0</v>
          </cell>
        </row>
        <row r="275">
          <cell r="D275">
            <v>16</v>
          </cell>
          <cell r="K275"/>
          <cell r="P275"/>
        </row>
        <row r="276">
          <cell r="D276">
            <v>16</v>
          </cell>
          <cell r="K276" t="str">
            <v>Materials &amp; Supplies</v>
          </cell>
          <cell r="P276">
            <v>33600</v>
          </cell>
        </row>
        <row r="277">
          <cell r="D277">
            <v>16</v>
          </cell>
          <cell r="K277" t="str">
            <v>Transportation, Per Diem, and Mileage</v>
          </cell>
          <cell r="P277">
            <v>0</v>
          </cell>
        </row>
        <row r="278">
          <cell r="D278">
            <v>16</v>
          </cell>
          <cell r="K278" t="str">
            <v>Transportation, Per Diem, and Mileage</v>
          </cell>
          <cell r="P278">
            <v>48800</v>
          </cell>
        </row>
        <row r="279">
          <cell r="D279">
            <v>16</v>
          </cell>
          <cell r="K279" t="str">
            <v>Transportation, Per Diem, and Mileage</v>
          </cell>
          <cell r="P279">
            <v>1650</v>
          </cell>
        </row>
        <row r="280">
          <cell r="D280">
            <v>16</v>
          </cell>
          <cell r="K280" t="str">
            <v>Transportation, Per Diem, and Mileage</v>
          </cell>
          <cell r="P280">
            <v>0</v>
          </cell>
        </row>
        <row r="281">
          <cell r="D281">
            <v>16</v>
          </cell>
          <cell r="K281" t="str">
            <v>Transportation, Per Diem, and Mileage</v>
          </cell>
          <cell r="P281">
            <v>0</v>
          </cell>
        </row>
        <row r="282">
          <cell r="D282">
            <v>16</v>
          </cell>
          <cell r="K282" t="str">
            <v>Transportation, Per Diem, and Mileage</v>
          </cell>
          <cell r="P282">
            <v>0</v>
          </cell>
        </row>
        <row r="283">
          <cell r="D283">
            <v>16</v>
          </cell>
          <cell r="K283" t="str">
            <v>Equipment, Inspections, Repairs &amp; Other O&amp;M</v>
          </cell>
          <cell r="P283">
            <v>0</v>
          </cell>
        </row>
        <row r="284">
          <cell r="D284">
            <v>16</v>
          </cell>
          <cell r="K284" t="str">
            <v>Equipment, Inspections, Repairs &amp; Other O&amp;M</v>
          </cell>
          <cell r="P284">
            <v>5000</v>
          </cell>
        </row>
        <row r="285">
          <cell r="D285">
            <v>16</v>
          </cell>
          <cell r="K285" t="str">
            <v>Professional &amp; Technical Outsourced Services</v>
          </cell>
          <cell r="P285">
            <v>2368701.5</v>
          </cell>
        </row>
        <row r="286">
          <cell r="D286">
            <v>16</v>
          </cell>
          <cell r="K286" t="str">
            <v>Equipment, Inspections, Repairs &amp; Other O&amp;M</v>
          </cell>
          <cell r="P286">
            <v>35000</v>
          </cell>
        </row>
        <row r="287">
          <cell r="D287">
            <v>16</v>
          </cell>
          <cell r="K287"/>
          <cell r="P287">
            <v>2492751.5</v>
          </cell>
        </row>
        <row r="288">
          <cell r="D288"/>
          <cell r="K288"/>
          <cell r="P288"/>
        </row>
        <row r="289">
          <cell r="D289">
            <v>16</v>
          </cell>
          <cell r="K289"/>
          <cell r="P289">
            <v>2492751.5</v>
          </cell>
        </row>
        <row r="291">
          <cell r="D291">
            <v>22</v>
          </cell>
          <cell r="K291"/>
          <cell r="P291"/>
        </row>
        <row r="292">
          <cell r="D292"/>
          <cell r="K292"/>
          <cell r="P292"/>
        </row>
        <row r="293">
          <cell r="D293">
            <v>22</v>
          </cell>
          <cell r="K293" t="str">
            <v>Headcount</v>
          </cell>
          <cell r="P293">
            <v>0</v>
          </cell>
        </row>
        <row r="294">
          <cell r="D294">
            <v>22</v>
          </cell>
          <cell r="K294" t="str">
            <v>Headcount - Temp</v>
          </cell>
          <cell r="P294">
            <v>0</v>
          </cell>
        </row>
        <row r="295">
          <cell r="D295"/>
          <cell r="K295"/>
          <cell r="P295"/>
        </row>
        <row r="296">
          <cell r="D296">
            <v>22</v>
          </cell>
          <cell r="K296"/>
          <cell r="P296"/>
        </row>
        <row r="297">
          <cell r="D297">
            <v>22</v>
          </cell>
          <cell r="K297" t="str">
            <v>Salaries &amp; Wages</v>
          </cell>
          <cell r="P297">
            <v>0</v>
          </cell>
        </row>
        <row r="298">
          <cell r="D298">
            <v>22</v>
          </cell>
          <cell r="K298" t="str">
            <v>Pension &amp; Benefits</v>
          </cell>
          <cell r="P298">
            <v>0</v>
          </cell>
        </row>
        <row r="299">
          <cell r="D299">
            <v>22</v>
          </cell>
          <cell r="K299" t="str">
            <v>Overtime Salary</v>
          </cell>
          <cell r="P299">
            <v>0</v>
          </cell>
        </row>
        <row r="300">
          <cell r="D300">
            <v>22</v>
          </cell>
          <cell r="K300" t="str">
            <v>Overtime Benefits</v>
          </cell>
          <cell r="P300">
            <v>0</v>
          </cell>
        </row>
        <row r="301">
          <cell r="D301">
            <v>22</v>
          </cell>
          <cell r="K301"/>
          <cell r="P301">
            <v>0</v>
          </cell>
        </row>
        <row r="302">
          <cell r="D302"/>
          <cell r="K302"/>
          <cell r="P302"/>
        </row>
        <row r="303">
          <cell r="D303">
            <v>22</v>
          </cell>
          <cell r="K303"/>
          <cell r="P303"/>
        </row>
        <row r="304">
          <cell r="D304">
            <v>22</v>
          </cell>
          <cell r="K304" t="str">
            <v>Salaries &amp; Wages</v>
          </cell>
          <cell r="P304">
            <v>0</v>
          </cell>
        </row>
        <row r="305">
          <cell r="D305">
            <v>22</v>
          </cell>
          <cell r="K305" t="str">
            <v>Pension &amp; Benefits</v>
          </cell>
          <cell r="P305">
            <v>0</v>
          </cell>
        </row>
        <row r="306">
          <cell r="D306">
            <v>22</v>
          </cell>
          <cell r="K306" t="str">
            <v>Overtime Salary</v>
          </cell>
          <cell r="P306">
            <v>0</v>
          </cell>
        </row>
        <row r="307">
          <cell r="D307">
            <v>22</v>
          </cell>
          <cell r="K307" t="str">
            <v>Overtime Benefits</v>
          </cell>
          <cell r="P307">
            <v>0</v>
          </cell>
        </row>
        <row r="308">
          <cell r="D308">
            <v>22</v>
          </cell>
          <cell r="K308"/>
          <cell r="P308">
            <v>0</v>
          </cell>
        </row>
        <row r="309">
          <cell r="D309"/>
          <cell r="K309"/>
          <cell r="P309"/>
        </row>
        <row r="310">
          <cell r="D310">
            <v>22</v>
          </cell>
          <cell r="K310"/>
          <cell r="P310"/>
        </row>
        <row r="311">
          <cell r="D311">
            <v>22</v>
          </cell>
          <cell r="K311" t="str">
            <v>Materials &amp; Supplies</v>
          </cell>
          <cell r="P311">
            <v>37752.47</v>
          </cell>
        </row>
        <row r="312">
          <cell r="D312">
            <v>22</v>
          </cell>
          <cell r="K312" t="str">
            <v>Transportation, Per Diem, and Mileage</v>
          </cell>
          <cell r="P312">
            <v>121872.00000000006</v>
          </cell>
        </row>
        <row r="313">
          <cell r="D313">
            <v>22</v>
          </cell>
          <cell r="K313" t="str">
            <v>Transportation, Per Diem, and Mileage</v>
          </cell>
          <cell r="P313">
            <v>8050</v>
          </cell>
        </row>
        <row r="314">
          <cell r="D314">
            <v>22</v>
          </cell>
          <cell r="K314" t="str">
            <v>Transportation, Per Diem, and Mileage</v>
          </cell>
          <cell r="P314">
            <v>10000</v>
          </cell>
        </row>
        <row r="315">
          <cell r="D315">
            <v>22</v>
          </cell>
          <cell r="K315" t="str">
            <v>Transportation, Per Diem, and Mileage</v>
          </cell>
          <cell r="P315">
            <v>0</v>
          </cell>
        </row>
        <row r="316">
          <cell r="D316">
            <v>22</v>
          </cell>
          <cell r="K316" t="str">
            <v>Transportation, Per Diem, and Mileage</v>
          </cell>
          <cell r="P316">
            <v>0</v>
          </cell>
        </row>
        <row r="317">
          <cell r="D317">
            <v>22</v>
          </cell>
          <cell r="K317" t="str">
            <v>Transportation, Per Diem, and Mileage</v>
          </cell>
          <cell r="P317">
            <v>0</v>
          </cell>
        </row>
        <row r="318">
          <cell r="D318">
            <v>22</v>
          </cell>
          <cell r="K318" t="str">
            <v>Equipment, Inspections, Repairs &amp; Other O&amp;M</v>
          </cell>
          <cell r="P318">
            <v>190000</v>
          </cell>
        </row>
        <row r="319">
          <cell r="D319">
            <v>22</v>
          </cell>
          <cell r="K319" t="str">
            <v>Equipment, Inspections, Repairs &amp; Other O&amp;M</v>
          </cell>
          <cell r="P319">
            <v>0</v>
          </cell>
        </row>
        <row r="320">
          <cell r="D320">
            <v>22</v>
          </cell>
          <cell r="K320" t="str">
            <v>Professional &amp; Technical Outsourced Services</v>
          </cell>
          <cell r="P320">
            <v>82340</v>
          </cell>
        </row>
        <row r="321">
          <cell r="D321">
            <v>22</v>
          </cell>
          <cell r="K321" t="str">
            <v>Equipment, Inspections, Repairs &amp; Other O&amp;M</v>
          </cell>
          <cell r="P321">
            <v>18097.7</v>
          </cell>
        </row>
        <row r="322">
          <cell r="D322">
            <v>22</v>
          </cell>
          <cell r="K322"/>
          <cell r="P322">
            <v>468112.1700000001</v>
          </cell>
        </row>
        <row r="323">
          <cell r="D323"/>
          <cell r="K323"/>
          <cell r="P323"/>
        </row>
        <row r="324">
          <cell r="D324">
            <v>22</v>
          </cell>
          <cell r="K324"/>
          <cell r="P324">
            <v>468112.1700000001</v>
          </cell>
        </row>
        <row r="325">
          <cell r="D325"/>
          <cell r="K325"/>
        </row>
        <row r="326">
          <cell r="D326">
            <v>50</v>
          </cell>
          <cell r="K326"/>
          <cell r="P326"/>
        </row>
        <row r="327">
          <cell r="D327"/>
          <cell r="K327"/>
          <cell r="P327"/>
        </row>
        <row r="328">
          <cell r="D328">
            <v>50</v>
          </cell>
          <cell r="K328" t="str">
            <v>Headcount</v>
          </cell>
          <cell r="P328">
            <v>0</v>
          </cell>
        </row>
        <row r="329">
          <cell r="D329">
            <v>50</v>
          </cell>
          <cell r="K329" t="str">
            <v>Headcount - Temp</v>
          </cell>
          <cell r="P329">
            <v>0</v>
          </cell>
        </row>
        <row r="330">
          <cell r="D330"/>
          <cell r="K330"/>
          <cell r="P330"/>
        </row>
        <row r="331">
          <cell r="D331">
            <v>50</v>
          </cell>
          <cell r="K331"/>
          <cell r="P331"/>
        </row>
        <row r="332">
          <cell r="D332">
            <v>50</v>
          </cell>
          <cell r="K332" t="str">
            <v>Salaries &amp; Wages</v>
          </cell>
          <cell r="P332">
            <v>0</v>
          </cell>
        </row>
        <row r="333">
          <cell r="D333">
            <v>50</v>
          </cell>
          <cell r="K333" t="str">
            <v>Pension &amp; Benefits</v>
          </cell>
          <cell r="P333">
            <v>0</v>
          </cell>
        </row>
        <row r="334">
          <cell r="D334">
            <v>50</v>
          </cell>
          <cell r="K334" t="str">
            <v>Overtime Salary</v>
          </cell>
          <cell r="P334">
            <v>0</v>
          </cell>
        </row>
        <row r="335">
          <cell r="D335">
            <v>50</v>
          </cell>
          <cell r="K335" t="str">
            <v>Overtime Benefits</v>
          </cell>
          <cell r="P335">
            <v>0</v>
          </cell>
        </row>
        <row r="336">
          <cell r="D336">
            <v>50</v>
          </cell>
          <cell r="K336"/>
          <cell r="P336">
            <v>0</v>
          </cell>
        </row>
        <row r="338">
          <cell r="D338">
            <v>50</v>
          </cell>
          <cell r="K338"/>
          <cell r="P338"/>
        </row>
        <row r="339">
          <cell r="D339">
            <v>50</v>
          </cell>
          <cell r="K339" t="str">
            <v>Salaries &amp; Wages</v>
          </cell>
          <cell r="P339">
            <v>0</v>
          </cell>
        </row>
        <row r="340">
          <cell r="D340">
            <v>50</v>
          </cell>
          <cell r="K340" t="str">
            <v>Pension &amp; Benefits</v>
          </cell>
          <cell r="P340">
            <v>0</v>
          </cell>
        </row>
        <row r="341">
          <cell r="D341">
            <v>50</v>
          </cell>
          <cell r="K341" t="str">
            <v>Overtime Salary</v>
          </cell>
          <cell r="P341">
            <v>0</v>
          </cell>
        </row>
        <row r="342">
          <cell r="D342">
            <v>50</v>
          </cell>
          <cell r="K342" t="str">
            <v>Overtime Benefits</v>
          </cell>
          <cell r="P342">
            <v>0</v>
          </cell>
        </row>
        <row r="343">
          <cell r="D343">
            <v>50</v>
          </cell>
          <cell r="K343"/>
          <cell r="P343">
            <v>0</v>
          </cell>
        </row>
        <row r="344">
          <cell r="D344"/>
          <cell r="K344"/>
          <cell r="P344"/>
        </row>
        <row r="345">
          <cell r="D345">
            <v>50</v>
          </cell>
          <cell r="K345"/>
          <cell r="P345"/>
        </row>
        <row r="346">
          <cell r="D346">
            <v>50</v>
          </cell>
          <cell r="K346" t="str">
            <v>Materials &amp; Supplies</v>
          </cell>
          <cell r="P346">
            <v>12100</v>
          </cell>
        </row>
        <row r="347">
          <cell r="D347">
            <v>50</v>
          </cell>
          <cell r="K347" t="str">
            <v>Transportation, Per Diem, and Mileage</v>
          </cell>
          <cell r="P347">
            <v>0</v>
          </cell>
        </row>
        <row r="348">
          <cell r="D348">
            <v>50</v>
          </cell>
          <cell r="K348" t="str">
            <v>Transportation, Per Diem, and Mileage</v>
          </cell>
          <cell r="P348">
            <v>941.5</v>
          </cell>
        </row>
        <row r="349">
          <cell r="D349">
            <v>50</v>
          </cell>
          <cell r="K349" t="str">
            <v>Transportation, Per Diem, and Mileage</v>
          </cell>
          <cell r="P349">
            <v>2000</v>
          </cell>
        </row>
        <row r="350">
          <cell r="D350">
            <v>50</v>
          </cell>
          <cell r="K350" t="str">
            <v>Transportation, Per Diem, and Mileage</v>
          </cell>
          <cell r="P350">
            <v>5000</v>
          </cell>
        </row>
        <row r="351">
          <cell r="D351">
            <v>50</v>
          </cell>
          <cell r="K351" t="str">
            <v>Transportation, Per Diem, and Mileage</v>
          </cell>
          <cell r="P351">
            <v>750</v>
          </cell>
        </row>
        <row r="352">
          <cell r="D352">
            <v>50</v>
          </cell>
          <cell r="K352" t="str">
            <v>Transportation, Per Diem, and Mileage</v>
          </cell>
          <cell r="P352">
            <v>2250</v>
          </cell>
        </row>
        <row r="353">
          <cell r="D353">
            <v>50</v>
          </cell>
          <cell r="K353" t="str">
            <v>Equipment, Inspections, Repairs &amp; Other O&amp;M</v>
          </cell>
          <cell r="P353">
            <v>0</v>
          </cell>
        </row>
        <row r="354">
          <cell r="D354">
            <v>50</v>
          </cell>
          <cell r="K354" t="str">
            <v>Equipment, Inspections, Repairs &amp; Other O&amp;M</v>
          </cell>
          <cell r="P354">
            <v>2000</v>
          </cell>
        </row>
        <row r="355">
          <cell r="D355">
            <v>50</v>
          </cell>
          <cell r="K355" t="str">
            <v>Professional &amp; Technical Outsourced Services</v>
          </cell>
          <cell r="P355">
            <v>83000</v>
          </cell>
        </row>
        <row r="356">
          <cell r="D356">
            <v>50</v>
          </cell>
          <cell r="K356" t="str">
            <v>Equipment, Inspections, Repairs &amp; Other O&amp;M</v>
          </cell>
          <cell r="P356">
            <v>12000</v>
          </cell>
        </row>
        <row r="357">
          <cell r="D357">
            <v>50</v>
          </cell>
          <cell r="K357"/>
          <cell r="P357">
            <v>120041.5</v>
          </cell>
        </row>
        <row r="358">
          <cell r="D358"/>
          <cell r="K358"/>
          <cell r="P358"/>
        </row>
        <row r="359">
          <cell r="D359">
            <v>50</v>
          </cell>
          <cell r="K359"/>
          <cell r="P359">
            <v>120041.5</v>
          </cell>
        </row>
        <row r="360">
          <cell r="D360"/>
          <cell r="K360"/>
        </row>
        <row r="361">
          <cell r="D361">
            <v>67</v>
          </cell>
          <cell r="K361"/>
          <cell r="P361"/>
        </row>
        <row r="362">
          <cell r="D362"/>
          <cell r="K362"/>
          <cell r="P362"/>
        </row>
        <row r="363">
          <cell r="D363">
            <v>67</v>
          </cell>
          <cell r="K363" t="str">
            <v>Headcount</v>
          </cell>
          <cell r="P363">
            <v>0</v>
          </cell>
        </row>
        <row r="364">
          <cell r="D364">
            <v>67</v>
          </cell>
          <cell r="K364" t="str">
            <v>Headcount - Temp</v>
          </cell>
          <cell r="P364">
            <v>0</v>
          </cell>
        </row>
        <row r="365">
          <cell r="D365"/>
          <cell r="K365"/>
          <cell r="P365"/>
        </row>
        <row r="366">
          <cell r="D366">
            <v>67</v>
          </cell>
          <cell r="K366"/>
          <cell r="P366"/>
        </row>
        <row r="367">
          <cell r="D367">
            <v>67</v>
          </cell>
          <cell r="K367" t="str">
            <v>Salaries &amp; Wages</v>
          </cell>
          <cell r="P367">
            <v>0</v>
          </cell>
        </row>
        <row r="368">
          <cell r="D368">
            <v>67</v>
          </cell>
          <cell r="K368" t="str">
            <v>Pension &amp; Benefits</v>
          </cell>
          <cell r="P368">
            <v>0</v>
          </cell>
        </row>
        <row r="369">
          <cell r="D369">
            <v>67</v>
          </cell>
          <cell r="K369" t="str">
            <v>Overtime Salary</v>
          </cell>
          <cell r="P369">
            <v>0</v>
          </cell>
        </row>
        <row r="370">
          <cell r="D370">
            <v>67</v>
          </cell>
          <cell r="K370" t="str">
            <v>Overtime Benefits</v>
          </cell>
          <cell r="P370">
            <v>0</v>
          </cell>
        </row>
        <row r="371">
          <cell r="D371">
            <v>67</v>
          </cell>
          <cell r="K371"/>
          <cell r="P371">
            <v>0</v>
          </cell>
        </row>
        <row r="372">
          <cell r="D372"/>
          <cell r="K372"/>
          <cell r="P372"/>
        </row>
        <row r="373">
          <cell r="D373">
            <v>67</v>
          </cell>
          <cell r="K373"/>
          <cell r="P373"/>
        </row>
        <row r="374">
          <cell r="D374">
            <v>67</v>
          </cell>
          <cell r="K374" t="str">
            <v>Salaries &amp; Wages</v>
          </cell>
          <cell r="P374">
            <v>0</v>
          </cell>
        </row>
        <row r="375">
          <cell r="D375">
            <v>67</v>
          </cell>
          <cell r="K375" t="str">
            <v>Pension &amp; Benefits</v>
          </cell>
          <cell r="P375">
            <v>0</v>
          </cell>
        </row>
        <row r="376">
          <cell r="D376">
            <v>67</v>
          </cell>
          <cell r="K376" t="str">
            <v>Overtime Salary</v>
          </cell>
          <cell r="P376">
            <v>0</v>
          </cell>
        </row>
        <row r="377">
          <cell r="D377">
            <v>67</v>
          </cell>
          <cell r="K377" t="str">
            <v>Overtime Benefits</v>
          </cell>
          <cell r="P377">
            <v>0</v>
          </cell>
        </row>
        <row r="378">
          <cell r="D378">
            <v>67</v>
          </cell>
          <cell r="K378"/>
          <cell r="P378">
            <v>0</v>
          </cell>
        </row>
        <row r="379">
          <cell r="D379"/>
          <cell r="K379"/>
          <cell r="P379"/>
        </row>
        <row r="380">
          <cell r="D380">
            <v>67</v>
          </cell>
          <cell r="K380"/>
          <cell r="P380"/>
        </row>
        <row r="381">
          <cell r="D381">
            <v>67</v>
          </cell>
          <cell r="K381" t="str">
            <v>Materials &amp; Supplies</v>
          </cell>
          <cell r="P381">
            <v>32513.599999999995</v>
          </cell>
        </row>
        <row r="382">
          <cell r="D382">
            <v>67</v>
          </cell>
          <cell r="K382" t="str">
            <v>Transportation, Per Diem, and Mileage</v>
          </cell>
          <cell r="P382">
            <v>12758.400000000001</v>
          </cell>
        </row>
        <row r="383">
          <cell r="D383">
            <v>67</v>
          </cell>
          <cell r="K383" t="str">
            <v>Transportation, Per Diem, and Mileage</v>
          </cell>
          <cell r="P383">
            <v>5136</v>
          </cell>
        </row>
        <row r="384">
          <cell r="D384">
            <v>67</v>
          </cell>
          <cell r="K384" t="str">
            <v>Transportation, Per Diem, and Mileage</v>
          </cell>
          <cell r="P384">
            <v>18820</v>
          </cell>
        </row>
        <row r="385">
          <cell r="D385">
            <v>67</v>
          </cell>
          <cell r="K385" t="str">
            <v>Transportation, Per Diem, and Mileage</v>
          </cell>
          <cell r="P385">
            <v>1000</v>
          </cell>
        </row>
        <row r="386">
          <cell r="D386">
            <v>67</v>
          </cell>
          <cell r="K386" t="str">
            <v>Transportation, Per Diem, and Mileage</v>
          </cell>
          <cell r="P386">
            <v>200</v>
          </cell>
        </row>
        <row r="387">
          <cell r="D387">
            <v>67</v>
          </cell>
          <cell r="K387" t="str">
            <v>Transportation, Per Diem, and Mileage</v>
          </cell>
          <cell r="P387">
            <v>600</v>
          </cell>
        </row>
        <row r="388">
          <cell r="D388">
            <v>67</v>
          </cell>
          <cell r="K388" t="str">
            <v>Equipment, Inspections, Repairs &amp; Other O&amp;M</v>
          </cell>
          <cell r="P388">
            <v>0</v>
          </cell>
        </row>
        <row r="389">
          <cell r="D389">
            <v>67</v>
          </cell>
          <cell r="K389" t="str">
            <v>Equipment, Inspections, Repairs &amp; Other O&amp;M</v>
          </cell>
          <cell r="P389">
            <v>300</v>
          </cell>
        </row>
        <row r="390">
          <cell r="D390">
            <v>67</v>
          </cell>
          <cell r="K390" t="str">
            <v>Professional &amp; Technical Outsourced Services</v>
          </cell>
          <cell r="P390">
            <v>0</v>
          </cell>
        </row>
        <row r="391">
          <cell r="D391">
            <v>67</v>
          </cell>
          <cell r="K391" t="str">
            <v>Equipment, Inspections, Repairs &amp; Other O&amp;M</v>
          </cell>
          <cell r="P391">
            <v>113200</v>
          </cell>
        </row>
        <row r="392">
          <cell r="D392">
            <v>67</v>
          </cell>
          <cell r="K392"/>
          <cell r="P392">
            <v>184528</v>
          </cell>
        </row>
        <row r="393">
          <cell r="D393"/>
          <cell r="K393"/>
          <cell r="P393"/>
        </row>
        <row r="394">
          <cell r="D394">
            <v>67</v>
          </cell>
          <cell r="K394"/>
          <cell r="P394">
            <v>184528</v>
          </cell>
        </row>
        <row r="395">
          <cell r="D395"/>
          <cell r="K395"/>
        </row>
        <row r="396">
          <cell r="D396">
            <v>118</v>
          </cell>
          <cell r="K396"/>
          <cell r="P396"/>
        </row>
        <row r="397">
          <cell r="D397"/>
          <cell r="K397"/>
          <cell r="P397"/>
        </row>
        <row r="398">
          <cell r="D398">
            <v>118</v>
          </cell>
          <cell r="K398" t="str">
            <v>Headcount</v>
          </cell>
          <cell r="P398">
            <v>0</v>
          </cell>
        </row>
        <row r="399">
          <cell r="D399">
            <v>118</v>
          </cell>
          <cell r="K399" t="str">
            <v>Headcount - Temp</v>
          </cell>
          <cell r="P399">
            <v>0</v>
          </cell>
        </row>
        <row r="400">
          <cell r="D400"/>
          <cell r="K400"/>
          <cell r="P400"/>
        </row>
        <row r="401">
          <cell r="D401">
            <v>118</v>
          </cell>
          <cell r="K401"/>
          <cell r="P401"/>
        </row>
        <row r="402">
          <cell r="D402">
            <v>118</v>
          </cell>
          <cell r="K402" t="str">
            <v>Salaries &amp; Wages</v>
          </cell>
          <cell r="P402">
            <v>0</v>
          </cell>
        </row>
        <row r="403">
          <cell r="D403">
            <v>118</v>
          </cell>
          <cell r="K403" t="str">
            <v>Pension &amp; Benefits</v>
          </cell>
          <cell r="P403">
            <v>0</v>
          </cell>
        </row>
        <row r="404">
          <cell r="D404">
            <v>118</v>
          </cell>
          <cell r="K404" t="str">
            <v>Overtime Salary</v>
          </cell>
          <cell r="P404">
            <v>0</v>
          </cell>
        </row>
        <row r="405">
          <cell r="D405">
            <v>118</v>
          </cell>
          <cell r="K405" t="str">
            <v>Overtime Benefits</v>
          </cell>
          <cell r="P405">
            <v>0</v>
          </cell>
        </row>
        <row r="406">
          <cell r="D406">
            <v>118</v>
          </cell>
          <cell r="K406"/>
          <cell r="P406">
            <v>0</v>
          </cell>
        </row>
        <row r="407">
          <cell r="D407"/>
          <cell r="K407"/>
          <cell r="P407"/>
        </row>
        <row r="408">
          <cell r="D408">
            <v>118</v>
          </cell>
          <cell r="K408"/>
          <cell r="P408"/>
        </row>
        <row r="409">
          <cell r="D409">
            <v>118</v>
          </cell>
          <cell r="K409" t="str">
            <v>Salaries &amp; Wages</v>
          </cell>
          <cell r="P409">
            <v>0</v>
          </cell>
        </row>
        <row r="410">
          <cell r="D410">
            <v>118</v>
          </cell>
          <cell r="K410" t="str">
            <v>Pension &amp; Benefits</v>
          </cell>
          <cell r="P410">
            <v>0</v>
          </cell>
        </row>
        <row r="411">
          <cell r="D411">
            <v>118</v>
          </cell>
          <cell r="K411" t="str">
            <v>Overtime Salary</v>
          </cell>
          <cell r="P411">
            <v>0</v>
          </cell>
        </row>
        <row r="412">
          <cell r="D412">
            <v>118</v>
          </cell>
          <cell r="K412" t="str">
            <v>Overtime Benefits</v>
          </cell>
          <cell r="P412">
            <v>0</v>
          </cell>
        </row>
        <row r="413">
          <cell r="D413">
            <v>118</v>
          </cell>
          <cell r="K413"/>
          <cell r="P413">
            <v>0</v>
          </cell>
        </row>
        <row r="414">
          <cell r="D414"/>
          <cell r="K414"/>
          <cell r="P414"/>
        </row>
        <row r="415">
          <cell r="D415">
            <v>118</v>
          </cell>
          <cell r="K415"/>
          <cell r="P415"/>
        </row>
        <row r="416">
          <cell r="D416">
            <v>118</v>
          </cell>
          <cell r="K416" t="str">
            <v>Materials &amp; Supplies</v>
          </cell>
          <cell r="P416">
            <v>8700</v>
          </cell>
        </row>
        <row r="417">
          <cell r="D417">
            <v>118</v>
          </cell>
          <cell r="K417" t="str">
            <v>Transportation, Per Diem, and Mileage</v>
          </cell>
          <cell r="P417">
            <v>0</v>
          </cell>
        </row>
        <row r="418">
          <cell r="D418">
            <v>118</v>
          </cell>
          <cell r="K418" t="str">
            <v>Transportation, Per Diem, and Mileage</v>
          </cell>
          <cell r="P418">
            <v>792</v>
          </cell>
        </row>
        <row r="419">
          <cell r="D419">
            <v>118</v>
          </cell>
          <cell r="K419" t="str">
            <v>Transportation, Per Diem, and Mileage</v>
          </cell>
          <cell r="P419">
            <v>200</v>
          </cell>
        </row>
        <row r="420">
          <cell r="D420">
            <v>118</v>
          </cell>
          <cell r="K420" t="str">
            <v>Transportation, Per Diem, and Mileage</v>
          </cell>
          <cell r="P420">
            <v>3000</v>
          </cell>
        </row>
        <row r="421">
          <cell r="D421">
            <v>118</v>
          </cell>
          <cell r="K421" t="str">
            <v>Transportation, Per Diem, and Mileage</v>
          </cell>
          <cell r="P421">
            <v>500</v>
          </cell>
        </row>
        <row r="422">
          <cell r="D422">
            <v>118</v>
          </cell>
          <cell r="K422" t="str">
            <v>Transportation, Per Diem, and Mileage</v>
          </cell>
          <cell r="P422">
            <v>1500</v>
          </cell>
        </row>
        <row r="423">
          <cell r="D423">
            <v>118</v>
          </cell>
          <cell r="K423" t="str">
            <v>Equipment, Inspections, Repairs &amp; Other O&amp;M</v>
          </cell>
          <cell r="P423">
            <v>0</v>
          </cell>
        </row>
        <row r="424">
          <cell r="D424">
            <v>118</v>
          </cell>
          <cell r="K424" t="str">
            <v>Equipment, Inspections, Repairs &amp; Other O&amp;M</v>
          </cell>
          <cell r="P424">
            <v>0</v>
          </cell>
        </row>
        <row r="425">
          <cell r="D425">
            <v>118</v>
          </cell>
          <cell r="K425" t="str">
            <v>Professional &amp; Technical Outsourced Services</v>
          </cell>
          <cell r="P425">
            <v>75000</v>
          </cell>
        </row>
        <row r="426">
          <cell r="D426">
            <v>118</v>
          </cell>
          <cell r="K426" t="str">
            <v>Equipment, Inspections, Repairs &amp; Other O&amp;M</v>
          </cell>
          <cell r="P426">
            <v>0</v>
          </cell>
        </row>
        <row r="427">
          <cell r="D427">
            <v>118</v>
          </cell>
          <cell r="K427"/>
          <cell r="P427">
            <v>89692</v>
          </cell>
        </row>
        <row r="428">
          <cell r="D428"/>
          <cell r="K428"/>
          <cell r="P428"/>
        </row>
        <row r="429">
          <cell r="D429">
            <v>118</v>
          </cell>
          <cell r="K429"/>
          <cell r="P429">
            <v>89692</v>
          </cell>
        </row>
        <row r="430">
          <cell r="D430"/>
          <cell r="K430"/>
        </row>
        <row r="431">
          <cell r="D431">
            <v>176</v>
          </cell>
          <cell r="K431"/>
          <cell r="P431"/>
        </row>
        <row r="432">
          <cell r="D432"/>
          <cell r="K432"/>
          <cell r="P432"/>
        </row>
        <row r="433">
          <cell r="D433">
            <v>176</v>
          </cell>
          <cell r="K433" t="str">
            <v>Headcount</v>
          </cell>
          <cell r="P433">
            <v>0</v>
          </cell>
        </row>
        <row r="434">
          <cell r="D434">
            <v>176</v>
          </cell>
          <cell r="K434" t="str">
            <v>Headcount - Temp</v>
          </cell>
          <cell r="P434">
            <v>0</v>
          </cell>
        </row>
        <row r="435">
          <cell r="D435"/>
          <cell r="K435"/>
          <cell r="P435"/>
        </row>
        <row r="436">
          <cell r="D436">
            <v>176</v>
          </cell>
          <cell r="K436"/>
          <cell r="P436"/>
        </row>
        <row r="437">
          <cell r="D437">
            <v>176</v>
          </cell>
          <cell r="K437" t="str">
            <v>Salaries &amp; Wages</v>
          </cell>
          <cell r="P437">
            <v>0</v>
          </cell>
        </row>
        <row r="438">
          <cell r="D438">
            <v>176</v>
          </cell>
          <cell r="K438" t="str">
            <v>Pension &amp; Benefits</v>
          </cell>
          <cell r="P438">
            <v>0</v>
          </cell>
        </row>
        <row r="439">
          <cell r="D439">
            <v>176</v>
          </cell>
          <cell r="K439" t="str">
            <v>Overtime Salary</v>
          </cell>
          <cell r="P439">
            <v>0</v>
          </cell>
        </row>
        <row r="440">
          <cell r="D440">
            <v>176</v>
          </cell>
          <cell r="K440" t="str">
            <v>Overtime Benefits</v>
          </cell>
          <cell r="P440">
            <v>0</v>
          </cell>
        </row>
        <row r="441">
          <cell r="D441">
            <v>176</v>
          </cell>
          <cell r="K441"/>
          <cell r="P441">
            <v>0</v>
          </cell>
        </row>
        <row r="442">
          <cell r="D442"/>
          <cell r="K442"/>
          <cell r="P442"/>
        </row>
        <row r="443">
          <cell r="D443">
            <v>176</v>
          </cell>
          <cell r="K443"/>
          <cell r="P443"/>
        </row>
        <row r="444">
          <cell r="D444">
            <v>176</v>
          </cell>
          <cell r="K444" t="str">
            <v>Salaries &amp; Wages</v>
          </cell>
          <cell r="P444">
            <v>0</v>
          </cell>
        </row>
        <row r="445">
          <cell r="D445">
            <v>176</v>
          </cell>
          <cell r="K445" t="str">
            <v>Pension &amp; Benefits</v>
          </cell>
          <cell r="P445">
            <v>0</v>
          </cell>
        </row>
        <row r="446">
          <cell r="D446">
            <v>176</v>
          </cell>
          <cell r="K446" t="str">
            <v>Overtime Salary</v>
          </cell>
          <cell r="P446">
            <v>0</v>
          </cell>
        </row>
        <row r="447">
          <cell r="D447">
            <v>176</v>
          </cell>
          <cell r="K447" t="str">
            <v>Overtime Benefits</v>
          </cell>
          <cell r="P447">
            <v>0</v>
          </cell>
        </row>
        <row r="448">
          <cell r="D448">
            <v>176</v>
          </cell>
          <cell r="K448"/>
          <cell r="P448">
            <v>0</v>
          </cell>
        </row>
        <row r="450">
          <cell r="D450">
            <v>176</v>
          </cell>
          <cell r="K450"/>
          <cell r="P450"/>
        </row>
        <row r="451">
          <cell r="D451">
            <v>176</v>
          </cell>
          <cell r="K451" t="str">
            <v>Materials &amp; Supplies</v>
          </cell>
          <cell r="P451">
            <v>7151.7</v>
          </cell>
        </row>
        <row r="452">
          <cell r="D452">
            <v>176</v>
          </cell>
          <cell r="K452" t="str">
            <v>Transportation, Per Diem, and Mileage</v>
          </cell>
          <cell r="P452">
            <v>0</v>
          </cell>
        </row>
        <row r="453">
          <cell r="D453">
            <v>176</v>
          </cell>
          <cell r="K453" t="str">
            <v>Transportation, Per Diem, and Mileage</v>
          </cell>
          <cell r="P453">
            <v>6150</v>
          </cell>
        </row>
        <row r="454">
          <cell r="D454">
            <v>176</v>
          </cell>
          <cell r="K454" t="str">
            <v>Transportation, Per Diem, and Mileage</v>
          </cell>
          <cell r="P454">
            <v>5000</v>
          </cell>
        </row>
        <row r="455">
          <cell r="D455">
            <v>176</v>
          </cell>
          <cell r="K455" t="str">
            <v>Transportation, Per Diem, and Mileage</v>
          </cell>
          <cell r="P455">
            <v>0</v>
          </cell>
        </row>
        <row r="456">
          <cell r="D456">
            <v>176</v>
          </cell>
          <cell r="K456" t="str">
            <v>Transportation, Per Diem, and Mileage</v>
          </cell>
          <cell r="P456">
            <v>0</v>
          </cell>
        </row>
        <row r="457">
          <cell r="D457">
            <v>176</v>
          </cell>
          <cell r="K457" t="str">
            <v>Transportation, Per Diem, and Mileage</v>
          </cell>
          <cell r="P457">
            <v>0</v>
          </cell>
        </row>
        <row r="458">
          <cell r="D458">
            <v>176</v>
          </cell>
          <cell r="K458" t="str">
            <v>Equipment, Inspections, Repairs &amp; Other O&amp;M</v>
          </cell>
          <cell r="P458">
            <v>0</v>
          </cell>
        </row>
        <row r="459">
          <cell r="D459">
            <v>176</v>
          </cell>
          <cell r="K459" t="str">
            <v>Equipment, Inspections, Repairs &amp; Other O&amp;M</v>
          </cell>
          <cell r="P459">
            <v>0</v>
          </cell>
        </row>
        <row r="460">
          <cell r="D460">
            <v>176</v>
          </cell>
          <cell r="K460" t="str">
            <v>Professional &amp; Technical Outsourced Services</v>
          </cell>
          <cell r="P460">
            <v>0</v>
          </cell>
        </row>
        <row r="461">
          <cell r="D461">
            <v>176</v>
          </cell>
          <cell r="K461" t="str">
            <v>Equipment, Inspections, Repairs &amp; Other O&amp;M</v>
          </cell>
          <cell r="P461">
            <v>0</v>
          </cell>
        </row>
        <row r="462">
          <cell r="D462">
            <v>176</v>
          </cell>
          <cell r="K462"/>
          <cell r="P462">
            <v>18301.7</v>
          </cell>
        </row>
        <row r="463">
          <cell r="D463"/>
          <cell r="K463"/>
          <cell r="P463"/>
        </row>
        <row r="464">
          <cell r="D464">
            <v>176</v>
          </cell>
          <cell r="K464"/>
          <cell r="P464">
            <v>18301.7</v>
          </cell>
        </row>
        <row r="466">
          <cell r="D466">
            <v>195</v>
          </cell>
          <cell r="K466"/>
          <cell r="P466"/>
        </row>
        <row r="467">
          <cell r="D467"/>
          <cell r="K467"/>
          <cell r="P467"/>
        </row>
        <row r="468">
          <cell r="D468">
            <v>195</v>
          </cell>
          <cell r="K468" t="str">
            <v>Headcount</v>
          </cell>
          <cell r="P468">
            <v>0</v>
          </cell>
        </row>
        <row r="469">
          <cell r="D469">
            <v>195</v>
          </cell>
          <cell r="K469" t="str">
            <v>Headcount - Temp</v>
          </cell>
          <cell r="P469">
            <v>0</v>
          </cell>
        </row>
        <row r="470">
          <cell r="D470"/>
          <cell r="K470"/>
          <cell r="P470"/>
        </row>
        <row r="471">
          <cell r="D471">
            <v>195</v>
          </cell>
          <cell r="K471"/>
          <cell r="P471"/>
        </row>
        <row r="472">
          <cell r="D472">
            <v>195</v>
          </cell>
          <cell r="K472" t="str">
            <v>Salaries &amp; Wages</v>
          </cell>
          <cell r="P472">
            <v>0</v>
          </cell>
        </row>
        <row r="473">
          <cell r="D473">
            <v>195</v>
          </cell>
          <cell r="K473" t="str">
            <v>Pension &amp; Benefits</v>
          </cell>
          <cell r="P473">
            <v>0</v>
          </cell>
        </row>
        <row r="474">
          <cell r="D474">
            <v>195</v>
          </cell>
          <cell r="K474" t="str">
            <v>Overtime Salary</v>
          </cell>
          <cell r="P474">
            <v>0</v>
          </cell>
        </row>
        <row r="475">
          <cell r="D475">
            <v>195</v>
          </cell>
          <cell r="K475" t="str">
            <v>Overtime Benefits</v>
          </cell>
          <cell r="P475">
            <v>0</v>
          </cell>
        </row>
        <row r="476">
          <cell r="D476">
            <v>195</v>
          </cell>
          <cell r="K476"/>
          <cell r="P476">
            <v>0</v>
          </cell>
        </row>
        <row r="477">
          <cell r="D477"/>
          <cell r="K477"/>
          <cell r="P477"/>
        </row>
        <row r="478">
          <cell r="D478">
            <v>195</v>
          </cell>
          <cell r="K478"/>
          <cell r="P478"/>
        </row>
        <row r="479">
          <cell r="D479">
            <v>195</v>
          </cell>
          <cell r="K479" t="str">
            <v>Salaries &amp; Wages</v>
          </cell>
          <cell r="P479">
            <v>0</v>
          </cell>
        </row>
        <row r="480">
          <cell r="D480">
            <v>195</v>
          </cell>
          <cell r="K480" t="str">
            <v>Pension &amp; Benefits</v>
          </cell>
          <cell r="P480">
            <v>0</v>
          </cell>
        </row>
        <row r="481">
          <cell r="D481">
            <v>195</v>
          </cell>
          <cell r="K481" t="str">
            <v>Overtime Salary</v>
          </cell>
          <cell r="P481">
            <v>0</v>
          </cell>
        </row>
        <row r="482">
          <cell r="D482">
            <v>195</v>
          </cell>
          <cell r="K482" t="str">
            <v>Overtime Benefits</v>
          </cell>
          <cell r="P482">
            <v>0</v>
          </cell>
        </row>
        <row r="483">
          <cell r="D483">
            <v>195</v>
          </cell>
          <cell r="K483"/>
          <cell r="P483">
            <v>0</v>
          </cell>
        </row>
        <row r="484">
          <cell r="D484"/>
          <cell r="K484"/>
          <cell r="P484"/>
        </row>
        <row r="485">
          <cell r="D485">
            <v>195</v>
          </cell>
          <cell r="K485"/>
          <cell r="P485"/>
        </row>
        <row r="486">
          <cell r="D486">
            <v>195</v>
          </cell>
          <cell r="K486" t="str">
            <v>Materials &amp; Supplies</v>
          </cell>
          <cell r="P486">
            <v>42347.210000000006</v>
          </cell>
        </row>
        <row r="487">
          <cell r="D487">
            <v>195</v>
          </cell>
          <cell r="K487" t="str">
            <v>Transportation, Per Diem, and Mileage</v>
          </cell>
          <cell r="P487">
            <v>0</v>
          </cell>
        </row>
        <row r="488">
          <cell r="D488">
            <v>195</v>
          </cell>
          <cell r="K488" t="str">
            <v>Transportation, Per Diem, and Mileage</v>
          </cell>
          <cell r="P488">
            <v>712.5</v>
          </cell>
        </row>
        <row r="489">
          <cell r="D489">
            <v>195</v>
          </cell>
          <cell r="K489" t="str">
            <v>Transportation, Per Diem, and Mileage</v>
          </cell>
          <cell r="P489">
            <v>500</v>
          </cell>
        </row>
        <row r="490">
          <cell r="D490">
            <v>195</v>
          </cell>
          <cell r="K490" t="str">
            <v>Transportation, Per Diem, and Mileage</v>
          </cell>
          <cell r="P490">
            <v>0</v>
          </cell>
        </row>
        <row r="491">
          <cell r="D491">
            <v>195</v>
          </cell>
          <cell r="K491" t="str">
            <v>Transportation, Per Diem, and Mileage</v>
          </cell>
          <cell r="P491">
            <v>0</v>
          </cell>
        </row>
        <row r="492">
          <cell r="D492">
            <v>195</v>
          </cell>
          <cell r="K492" t="str">
            <v>Transportation, Per Diem, and Mileage</v>
          </cell>
          <cell r="P492">
            <v>0</v>
          </cell>
        </row>
        <row r="493">
          <cell r="D493">
            <v>195</v>
          </cell>
          <cell r="K493" t="str">
            <v>Equipment, Inspections, Repairs &amp; Other O&amp;M</v>
          </cell>
          <cell r="P493">
            <v>0</v>
          </cell>
        </row>
        <row r="494">
          <cell r="D494">
            <v>195</v>
          </cell>
          <cell r="K494" t="str">
            <v>Equipment, Inspections, Repairs &amp; Other O&amp;M</v>
          </cell>
          <cell r="P494">
            <v>500</v>
          </cell>
        </row>
        <row r="495">
          <cell r="D495">
            <v>195</v>
          </cell>
          <cell r="K495" t="str">
            <v>Professional &amp; Technical Outsourced Services</v>
          </cell>
          <cell r="P495">
            <v>500000</v>
          </cell>
        </row>
        <row r="496">
          <cell r="D496">
            <v>195</v>
          </cell>
          <cell r="K496" t="str">
            <v>Equipment, Inspections, Repairs &amp; Other O&amp;M</v>
          </cell>
          <cell r="P496">
            <v>164000</v>
          </cell>
        </row>
        <row r="497">
          <cell r="D497">
            <v>195</v>
          </cell>
          <cell r="K497"/>
          <cell r="P497">
            <v>708059.71</v>
          </cell>
        </row>
        <row r="499">
          <cell r="D499">
            <v>195</v>
          </cell>
          <cell r="K499"/>
          <cell r="P499">
            <v>708059.71</v>
          </cell>
        </row>
        <row r="500">
          <cell r="D500"/>
          <cell r="K500"/>
        </row>
        <row r="501">
          <cell r="D501">
            <v>241</v>
          </cell>
          <cell r="K501"/>
          <cell r="P501"/>
        </row>
        <row r="502">
          <cell r="D502"/>
          <cell r="K502"/>
          <cell r="P502"/>
        </row>
        <row r="503">
          <cell r="D503">
            <v>241</v>
          </cell>
          <cell r="K503" t="str">
            <v>Headcount</v>
          </cell>
          <cell r="P503">
            <v>0</v>
          </cell>
        </row>
        <row r="504">
          <cell r="D504">
            <v>241</v>
          </cell>
          <cell r="K504" t="str">
            <v>Headcount - Temp</v>
          </cell>
          <cell r="P504">
            <v>0</v>
          </cell>
        </row>
        <row r="505">
          <cell r="D505"/>
          <cell r="K505"/>
          <cell r="P505"/>
        </row>
        <row r="506">
          <cell r="D506">
            <v>241</v>
          </cell>
          <cell r="K506"/>
          <cell r="P506"/>
        </row>
        <row r="507">
          <cell r="D507">
            <v>241</v>
          </cell>
          <cell r="K507" t="str">
            <v>Salaries &amp; Wages</v>
          </cell>
          <cell r="P507">
            <v>0</v>
          </cell>
        </row>
        <row r="508">
          <cell r="D508">
            <v>241</v>
          </cell>
          <cell r="K508" t="str">
            <v>Pension &amp; Benefits</v>
          </cell>
          <cell r="P508">
            <v>0</v>
          </cell>
        </row>
        <row r="509">
          <cell r="D509">
            <v>241</v>
          </cell>
          <cell r="K509" t="str">
            <v>Overtime Salary</v>
          </cell>
          <cell r="P509">
            <v>0</v>
          </cell>
        </row>
        <row r="510">
          <cell r="D510">
            <v>241</v>
          </cell>
          <cell r="K510" t="str">
            <v>Overtime Benefits</v>
          </cell>
          <cell r="P510">
            <v>0</v>
          </cell>
        </row>
        <row r="511">
          <cell r="D511">
            <v>241</v>
          </cell>
          <cell r="K511"/>
          <cell r="P511">
            <v>0</v>
          </cell>
        </row>
        <row r="512">
          <cell r="D512"/>
          <cell r="K512"/>
          <cell r="P512"/>
        </row>
        <row r="513">
          <cell r="D513">
            <v>241</v>
          </cell>
          <cell r="K513"/>
          <cell r="P513"/>
        </row>
        <row r="514">
          <cell r="D514">
            <v>241</v>
          </cell>
          <cell r="K514" t="str">
            <v>Salaries &amp; Wages</v>
          </cell>
          <cell r="P514">
            <v>0</v>
          </cell>
        </row>
        <row r="515">
          <cell r="D515">
            <v>241</v>
          </cell>
          <cell r="K515" t="str">
            <v>Pension &amp; Benefits</v>
          </cell>
          <cell r="P515">
            <v>0</v>
          </cell>
        </row>
        <row r="516">
          <cell r="D516">
            <v>241</v>
          </cell>
          <cell r="K516" t="str">
            <v>Overtime Salary</v>
          </cell>
          <cell r="P516">
            <v>0</v>
          </cell>
        </row>
        <row r="517">
          <cell r="D517">
            <v>241</v>
          </cell>
          <cell r="K517" t="str">
            <v>Overtime Benefits</v>
          </cell>
          <cell r="P517">
            <v>0</v>
          </cell>
        </row>
        <row r="518">
          <cell r="D518">
            <v>241</v>
          </cell>
          <cell r="K518"/>
          <cell r="P518">
            <v>0</v>
          </cell>
        </row>
        <row r="519">
          <cell r="D519"/>
          <cell r="K519"/>
          <cell r="P519"/>
        </row>
        <row r="520">
          <cell r="D520">
            <v>241</v>
          </cell>
          <cell r="K520"/>
          <cell r="P520"/>
        </row>
        <row r="521">
          <cell r="D521">
            <v>241</v>
          </cell>
          <cell r="K521" t="str">
            <v>Materials &amp; Supplies</v>
          </cell>
          <cell r="P521">
            <v>4300</v>
          </cell>
        </row>
        <row r="522">
          <cell r="D522">
            <v>241</v>
          </cell>
          <cell r="K522" t="str">
            <v>Transportation, Per Diem, and Mileage</v>
          </cell>
          <cell r="P522">
            <v>0</v>
          </cell>
        </row>
        <row r="523">
          <cell r="D523">
            <v>241</v>
          </cell>
          <cell r="K523" t="str">
            <v>Transportation, Per Diem, and Mileage</v>
          </cell>
          <cell r="P523">
            <v>800</v>
          </cell>
        </row>
        <row r="524">
          <cell r="D524">
            <v>241</v>
          </cell>
          <cell r="K524" t="str">
            <v>Transportation, Per Diem, and Mileage</v>
          </cell>
          <cell r="P524">
            <v>375</v>
          </cell>
        </row>
        <row r="525">
          <cell r="D525">
            <v>241</v>
          </cell>
          <cell r="K525" t="str">
            <v>Transportation, Per Diem, and Mileage</v>
          </cell>
          <cell r="P525">
            <v>1000</v>
          </cell>
        </row>
        <row r="526">
          <cell r="D526">
            <v>241</v>
          </cell>
          <cell r="K526" t="str">
            <v>Transportation, Per Diem, and Mileage</v>
          </cell>
          <cell r="P526">
            <v>250</v>
          </cell>
        </row>
        <row r="527">
          <cell r="D527">
            <v>241</v>
          </cell>
          <cell r="K527" t="str">
            <v>Transportation, Per Diem, and Mileage</v>
          </cell>
          <cell r="P527">
            <v>750</v>
          </cell>
        </row>
        <row r="528">
          <cell r="D528">
            <v>241</v>
          </cell>
          <cell r="K528" t="str">
            <v>Equipment, Inspections, Repairs &amp; Other O&amp;M</v>
          </cell>
          <cell r="P528">
            <v>0</v>
          </cell>
        </row>
        <row r="529">
          <cell r="D529">
            <v>241</v>
          </cell>
          <cell r="K529" t="str">
            <v>Equipment, Inspections, Repairs &amp; Other O&amp;M</v>
          </cell>
          <cell r="P529">
            <v>500</v>
          </cell>
        </row>
        <row r="530">
          <cell r="D530">
            <v>241</v>
          </cell>
          <cell r="K530" t="str">
            <v>Professional &amp; Technical Outsourced Services</v>
          </cell>
          <cell r="P530">
            <v>225000</v>
          </cell>
        </row>
        <row r="531">
          <cell r="D531">
            <v>241</v>
          </cell>
          <cell r="K531" t="str">
            <v>Equipment, Inspections, Repairs &amp; Other O&amp;M</v>
          </cell>
          <cell r="P531">
            <v>246540</v>
          </cell>
        </row>
        <row r="532">
          <cell r="D532">
            <v>241</v>
          </cell>
          <cell r="K532"/>
          <cell r="P532">
            <v>479515</v>
          </cell>
        </row>
        <row r="533">
          <cell r="D533"/>
          <cell r="K533"/>
          <cell r="P533"/>
        </row>
        <row r="534">
          <cell r="D534">
            <v>241</v>
          </cell>
          <cell r="K534"/>
          <cell r="P534">
            <v>479515</v>
          </cell>
        </row>
        <row r="535">
          <cell r="D535"/>
          <cell r="K535"/>
        </row>
        <row r="536">
          <cell r="D536">
            <v>651</v>
          </cell>
          <cell r="K536"/>
          <cell r="P536"/>
        </row>
        <row r="537">
          <cell r="D537"/>
          <cell r="K537"/>
          <cell r="P537"/>
        </row>
        <row r="538">
          <cell r="D538">
            <v>651</v>
          </cell>
          <cell r="K538" t="str">
            <v>Headcount</v>
          </cell>
          <cell r="P538">
            <v>0</v>
          </cell>
        </row>
        <row r="539">
          <cell r="D539">
            <v>651</v>
          </cell>
          <cell r="K539" t="str">
            <v>Headcount - Temp</v>
          </cell>
          <cell r="P539">
            <v>0</v>
          </cell>
        </row>
        <row r="540">
          <cell r="D540"/>
          <cell r="K540"/>
          <cell r="P540"/>
        </row>
        <row r="541">
          <cell r="D541">
            <v>651</v>
          </cell>
          <cell r="K541"/>
          <cell r="P541"/>
        </row>
        <row r="542">
          <cell r="D542">
            <v>651</v>
          </cell>
          <cell r="K542" t="str">
            <v>Salaries &amp; Wages</v>
          </cell>
          <cell r="P542">
            <v>0</v>
          </cell>
        </row>
        <row r="543">
          <cell r="D543">
            <v>651</v>
          </cell>
          <cell r="K543" t="str">
            <v>Pension &amp; Benefits</v>
          </cell>
          <cell r="P543">
            <v>0</v>
          </cell>
        </row>
        <row r="544">
          <cell r="D544">
            <v>651</v>
          </cell>
          <cell r="K544" t="str">
            <v>Overtime Salary</v>
          </cell>
          <cell r="P544">
            <v>0</v>
          </cell>
        </row>
        <row r="545">
          <cell r="D545">
            <v>651</v>
          </cell>
          <cell r="K545" t="str">
            <v>Overtime Benefits</v>
          </cell>
          <cell r="P545">
            <v>0</v>
          </cell>
        </row>
        <row r="546">
          <cell r="D546">
            <v>651</v>
          </cell>
          <cell r="K546"/>
          <cell r="P546">
            <v>0</v>
          </cell>
        </row>
        <row r="547">
          <cell r="D547"/>
          <cell r="K547"/>
          <cell r="P547"/>
        </row>
        <row r="548">
          <cell r="D548">
            <v>651</v>
          </cell>
          <cell r="K548"/>
          <cell r="P548"/>
        </row>
        <row r="549">
          <cell r="D549">
            <v>651</v>
          </cell>
          <cell r="K549" t="str">
            <v>Salaries &amp; Wages</v>
          </cell>
          <cell r="P549">
            <v>0</v>
          </cell>
        </row>
        <row r="550">
          <cell r="D550">
            <v>651</v>
          </cell>
          <cell r="K550" t="str">
            <v>Pension &amp; Benefits</v>
          </cell>
          <cell r="P550">
            <v>0</v>
          </cell>
        </row>
        <row r="551">
          <cell r="D551">
            <v>651</v>
          </cell>
          <cell r="K551" t="str">
            <v>Overtime Salary</v>
          </cell>
          <cell r="P551">
            <v>0</v>
          </cell>
        </row>
        <row r="552">
          <cell r="D552">
            <v>651</v>
          </cell>
          <cell r="K552" t="str">
            <v>Overtime Benefits</v>
          </cell>
          <cell r="P552">
            <v>0</v>
          </cell>
        </row>
        <row r="553">
          <cell r="D553">
            <v>651</v>
          </cell>
          <cell r="K553"/>
          <cell r="P553">
            <v>0</v>
          </cell>
        </row>
        <row r="554">
          <cell r="D554"/>
          <cell r="K554"/>
          <cell r="P554"/>
        </row>
        <row r="555">
          <cell r="D555">
            <v>651</v>
          </cell>
          <cell r="K555"/>
          <cell r="P555"/>
        </row>
        <row r="556">
          <cell r="D556">
            <v>651</v>
          </cell>
          <cell r="K556" t="str">
            <v>Materials &amp; Supplies</v>
          </cell>
          <cell r="P556">
            <v>2720.16</v>
          </cell>
        </row>
        <row r="557">
          <cell r="D557">
            <v>651</v>
          </cell>
          <cell r="K557" t="str">
            <v>Transportation, Per Diem, and Mileage</v>
          </cell>
          <cell r="P557">
            <v>5596.8</v>
          </cell>
        </row>
        <row r="558">
          <cell r="D558">
            <v>651</v>
          </cell>
          <cell r="K558" t="str">
            <v>Transportation, Per Diem, and Mileage</v>
          </cell>
          <cell r="P558">
            <v>3874</v>
          </cell>
        </row>
        <row r="559">
          <cell r="D559">
            <v>651</v>
          </cell>
          <cell r="K559" t="str">
            <v>Transportation, Per Diem, and Mileage</v>
          </cell>
          <cell r="P559">
            <v>50</v>
          </cell>
        </row>
        <row r="560">
          <cell r="D560">
            <v>651</v>
          </cell>
          <cell r="K560" t="str">
            <v>Transportation, Per Diem, and Mileage</v>
          </cell>
          <cell r="P560">
            <v>0</v>
          </cell>
        </row>
        <row r="561">
          <cell r="D561">
            <v>651</v>
          </cell>
          <cell r="K561" t="str">
            <v>Transportation, Per Diem, and Mileage</v>
          </cell>
          <cell r="P561">
            <v>0</v>
          </cell>
        </row>
        <row r="562">
          <cell r="D562">
            <v>651</v>
          </cell>
          <cell r="K562" t="str">
            <v>Transportation, Per Diem, and Mileage</v>
          </cell>
          <cell r="P562">
            <v>0</v>
          </cell>
        </row>
        <row r="563">
          <cell r="D563">
            <v>651</v>
          </cell>
          <cell r="K563" t="str">
            <v>Equipment, Inspections, Repairs &amp; Other O&amp;M</v>
          </cell>
          <cell r="P563">
            <v>0</v>
          </cell>
        </row>
        <row r="564">
          <cell r="D564">
            <v>651</v>
          </cell>
          <cell r="K564" t="str">
            <v>Equipment, Inspections, Repairs &amp; Other O&amp;M</v>
          </cell>
          <cell r="P564">
            <v>0</v>
          </cell>
        </row>
        <row r="565">
          <cell r="D565">
            <v>651</v>
          </cell>
          <cell r="K565" t="str">
            <v>Professional &amp; Technical Outsourced Services</v>
          </cell>
          <cell r="P565">
            <v>300000</v>
          </cell>
        </row>
        <row r="566">
          <cell r="D566">
            <v>651</v>
          </cell>
          <cell r="K566" t="str">
            <v>Equipment, Inspections, Repairs &amp; Other O&amp;M</v>
          </cell>
          <cell r="P566">
            <v>0</v>
          </cell>
        </row>
        <row r="567">
          <cell r="D567">
            <v>651</v>
          </cell>
          <cell r="K567"/>
          <cell r="P567">
            <v>312240.96000000002</v>
          </cell>
        </row>
        <row r="568">
          <cell r="D568"/>
          <cell r="K568"/>
          <cell r="P568"/>
        </row>
        <row r="569">
          <cell r="D569">
            <v>651</v>
          </cell>
          <cell r="K569"/>
          <cell r="P569">
            <v>312240.96000000002</v>
          </cell>
        </row>
        <row r="570">
          <cell r="D570"/>
          <cell r="K570"/>
        </row>
        <row r="571">
          <cell r="D571">
            <v>172</v>
          </cell>
          <cell r="K571"/>
          <cell r="P571"/>
        </row>
        <row r="572">
          <cell r="D572"/>
          <cell r="K572"/>
          <cell r="P572"/>
        </row>
        <row r="573">
          <cell r="D573">
            <v>172</v>
          </cell>
          <cell r="K573" t="str">
            <v>Headcount</v>
          </cell>
          <cell r="P573">
            <v>0</v>
          </cell>
        </row>
        <row r="574">
          <cell r="D574">
            <v>172</v>
          </cell>
          <cell r="K574" t="str">
            <v>Headcount - Temp</v>
          </cell>
          <cell r="P574">
            <v>0</v>
          </cell>
        </row>
        <row r="575">
          <cell r="D575"/>
          <cell r="K575"/>
          <cell r="P575"/>
        </row>
        <row r="576">
          <cell r="D576">
            <v>172</v>
          </cell>
          <cell r="K576"/>
          <cell r="P576"/>
        </row>
        <row r="577">
          <cell r="D577">
            <v>172</v>
          </cell>
          <cell r="K577" t="str">
            <v>Salaries &amp; Wages</v>
          </cell>
          <cell r="P577">
            <v>0</v>
          </cell>
        </row>
        <row r="578">
          <cell r="D578">
            <v>172</v>
          </cell>
          <cell r="K578" t="str">
            <v>Pension &amp; Benefits</v>
          </cell>
          <cell r="P578">
            <v>0</v>
          </cell>
        </row>
        <row r="579">
          <cell r="D579">
            <v>172</v>
          </cell>
          <cell r="K579" t="str">
            <v>Overtime Salary</v>
          </cell>
          <cell r="P579">
            <v>0</v>
          </cell>
        </row>
        <row r="580">
          <cell r="D580">
            <v>172</v>
          </cell>
          <cell r="K580" t="str">
            <v>Overtime Benefits</v>
          </cell>
          <cell r="P580">
            <v>0</v>
          </cell>
        </row>
        <row r="581">
          <cell r="D581">
            <v>172</v>
          </cell>
          <cell r="K581"/>
          <cell r="P581">
            <v>0</v>
          </cell>
        </row>
        <row r="582">
          <cell r="D582"/>
          <cell r="K582"/>
          <cell r="P582"/>
        </row>
        <row r="583">
          <cell r="D583">
            <v>172</v>
          </cell>
          <cell r="K583"/>
          <cell r="P583"/>
        </row>
        <row r="584">
          <cell r="D584">
            <v>172</v>
          </cell>
          <cell r="K584" t="str">
            <v>Salaries &amp; Wages</v>
          </cell>
          <cell r="P584">
            <v>0</v>
          </cell>
        </row>
        <row r="585">
          <cell r="D585">
            <v>172</v>
          </cell>
          <cell r="K585" t="str">
            <v>Pension &amp; Benefits</v>
          </cell>
          <cell r="P585">
            <v>0</v>
          </cell>
        </row>
        <row r="586">
          <cell r="D586">
            <v>172</v>
          </cell>
          <cell r="K586" t="str">
            <v>Overtime Salary</v>
          </cell>
          <cell r="P586">
            <v>0</v>
          </cell>
        </row>
        <row r="587">
          <cell r="D587">
            <v>172</v>
          </cell>
          <cell r="K587" t="str">
            <v>Overtime Benefits</v>
          </cell>
          <cell r="P587">
            <v>0</v>
          </cell>
        </row>
        <row r="588">
          <cell r="D588">
            <v>172</v>
          </cell>
          <cell r="K588"/>
          <cell r="P588">
            <v>0</v>
          </cell>
        </row>
        <row r="589">
          <cell r="D589"/>
          <cell r="K589"/>
          <cell r="P589"/>
        </row>
        <row r="590">
          <cell r="D590">
            <v>172</v>
          </cell>
          <cell r="K590"/>
          <cell r="P590"/>
        </row>
        <row r="591">
          <cell r="D591">
            <v>172</v>
          </cell>
          <cell r="K591" t="str">
            <v>Materials &amp; Supplies</v>
          </cell>
          <cell r="P591">
            <v>8462.0300000000007</v>
          </cell>
        </row>
        <row r="592">
          <cell r="D592">
            <v>172</v>
          </cell>
          <cell r="K592" t="str">
            <v>Transportation, Per Diem, and Mileage</v>
          </cell>
          <cell r="P592">
            <v>19920</v>
          </cell>
        </row>
        <row r="593">
          <cell r="D593">
            <v>172</v>
          </cell>
          <cell r="K593" t="str">
            <v>Transportation, Per Diem, and Mileage</v>
          </cell>
          <cell r="P593">
            <v>746</v>
          </cell>
        </row>
        <row r="594">
          <cell r="D594">
            <v>172</v>
          </cell>
          <cell r="K594" t="str">
            <v>Transportation, Per Diem, and Mileage</v>
          </cell>
          <cell r="P594">
            <v>650</v>
          </cell>
        </row>
        <row r="595">
          <cell r="D595">
            <v>172</v>
          </cell>
          <cell r="K595" t="str">
            <v>Transportation, Per Diem, and Mileage</v>
          </cell>
          <cell r="P595">
            <v>0</v>
          </cell>
        </row>
        <row r="596">
          <cell r="D596">
            <v>172</v>
          </cell>
          <cell r="K596" t="str">
            <v>Transportation, Per Diem, and Mileage</v>
          </cell>
          <cell r="P596">
            <v>0</v>
          </cell>
        </row>
        <row r="597">
          <cell r="D597">
            <v>172</v>
          </cell>
          <cell r="K597" t="str">
            <v>Transportation, Per Diem, and Mileage</v>
          </cell>
          <cell r="P597">
            <v>0</v>
          </cell>
        </row>
        <row r="598">
          <cell r="D598">
            <v>172</v>
          </cell>
          <cell r="K598" t="str">
            <v>Equipment, Inspections, Repairs &amp; Other O&amp;M</v>
          </cell>
          <cell r="P598">
            <v>0</v>
          </cell>
        </row>
        <row r="599">
          <cell r="D599">
            <v>172</v>
          </cell>
          <cell r="K599" t="str">
            <v>Equipment, Inspections, Repairs &amp; Other O&amp;M</v>
          </cell>
          <cell r="P599">
            <v>0</v>
          </cell>
        </row>
        <row r="600">
          <cell r="D600">
            <v>172</v>
          </cell>
          <cell r="K600" t="str">
            <v>Professional &amp; Technical Outsourced Services</v>
          </cell>
          <cell r="P600">
            <v>3000</v>
          </cell>
        </row>
        <row r="601">
          <cell r="D601">
            <v>172</v>
          </cell>
          <cell r="K601" t="str">
            <v>Equipment, Inspections, Repairs &amp; Other O&amp;M</v>
          </cell>
          <cell r="P601">
            <v>18969.599999999999</v>
          </cell>
        </row>
        <row r="602">
          <cell r="D602">
            <v>172</v>
          </cell>
          <cell r="K602"/>
          <cell r="P602">
            <v>51747.63</v>
          </cell>
        </row>
        <row r="603">
          <cell r="D603">
            <v>172</v>
          </cell>
          <cell r="K603"/>
          <cell r="P603"/>
        </row>
        <row r="604">
          <cell r="D604">
            <v>172</v>
          </cell>
          <cell r="K604"/>
          <cell r="P604">
            <v>51747.63</v>
          </cell>
        </row>
        <row r="605">
          <cell r="D605"/>
          <cell r="K605"/>
        </row>
        <row r="606">
          <cell r="D606">
            <v>183</v>
          </cell>
          <cell r="K606"/>
          <cell r="P606"/>
        </row>
        <row r="607">
          <cell r="D607"/>
          <cell r="K607"/>
          <cell r="P607"/>
        </row>
        <row r="608">
          <cell r="D608">
            <v>183</v>
          </cell>
          <cell r="K608" t="str">
            <v>Headcount</v>
          </cell>
          <cell r="P608">
            <v>0</v>
          </cell>
        </row>
        <row r="609">
          <cell r="D609">
            <v>183</v>
          </cell>
          <cell r="K609" t="str">
            <v>Headcount - Temp</v>
          </cell>
          <cell r="P609">
            <v>0</v>
          </cell>
        </row>
        <row r="611">
          <cell r="D611">
            <v>183</v>
          </cell>
          <cell r="K611"/>
          <cell r="P611"/>
        </row>
        <row r="612">
          <cell r="D612">
            <v>183</v>
          </cell>
          <cell r="K612" t="str">
            <v>Salaries &amp; Wages</v>
          </cell>
          <cell r="P612">
            <v>0</v>
          </cell>
        </row>
        <row r="613">
          <cell r="D613">
            <v>183</v>
          </cell>
          <cell r="K613" t="str">
            <v>Pension &amp; Benefits</v>
          </cell>
          <cell r="P613">
            <v>0</v>
          </cell>
        </row>
        <row r="614">
          <cell r="D614">
            <v>183</v>
          </cell>
          <cell r="K614" t="str">
            <v>Overtime Salary</v>
          </cell>
          <cell r="P614">
            <v>0</v>
          </cell>
        </row>
        <row r="615">
          <cell r="D615">
            <v>183</v>
          </cell>
          <cell r="K615" t="str">
            <v>Overtime Benefits</v>
          </cell>
          <cell r="P615">
            <v>0</v>
          </cell>
        </row>
        <row r="616">
          <cell r="D616">
            <v>183</v>
          </cell>
          <cell r="K616"/>
          <cell r="P616">
            <v>0</v>
          </cell>
        </row>
        <row r="617">
          <cell r="D617"/>
          <cell r="K617"/>
          <cell r="P617"/>
        </row>
        <row r="618">
          <cell r="D618">
            <v>183</v>
          </cell>
          <cell r="K618"/>
          <cell r="P618"/>
        </row>
        <row r="619">
          <cell r="D619">
            <v>183</v>
          </cell>
          <cell r="K619" t="str">
            <v>Salaries &amp; Wages</v>
          </cell>
          <cell r="P619">
            <v>0</v>
          </cell>
        </row>
        <row r="620">
          <cell r="D620">
            <v>183</v>
          </cell>
          <cell r="K620" t="str">
            <v>Pension &amp; Benefits</v>
          </cell>
          <cell r="P620">
            <v>0</v>
          </cell>
        </row>
        <row r="621">
          <cell r="D621">
            <v>183</v>
          </cell>
          <cell r="K621" t="str">
            <v>Overtime Salary</v>
          </cell>
          <cell r="P621">
            <v>0</v>
          </cell>
        </row>
        <row r="622">
          <cell r="D622">
            <v>183</v>
          </cell>
          <cell r="K622" t="str">
            <v>Overtime Benefits</v>
          </cell>
          <cell r="P622">
            <v>0</v>
          </cell>
        </row>
        <row r="623">
          <cell r="D623">
            <v>183</v>
          </cell>
          <cell r="K623"/>
          <cell r="P623">
            <v>0</v>
          </cell>
        </row>
        <row r="624">
          <cell r="D624"/>
          <cell r="K624"/>
          <cell r="P624"/>
        </row>
        <row r="625">
          <cell r="D625">
            <v>183</v>
          </cell>
          <cell r="K625"/>
          <cell r="P625"/>
        </row>
        <row r="626">
          <cell r="D626">
            <v>183</v>
          </cell>
          <cell r="K626" t="str">
            <v>Materials &amp; Supplies</v>
          </cell>
          <cell r="P626">
            <v>55459.86</v>
          </cell>
        </row>
        <row r="627">
          <cell r="D627">
            <v>183</v>
          </cell>
          <cell r="K627" t="str">
            <v>Transportation, Per Diem, and Mileage</v>
          </cell>
          <cell r="P627">
            <v>95059.199999999997</v>
          </cell>
        </row>
        <row r="628">
          <cell r="D628">
            <v>183</v>
          </cell>
          <cell r="K628" t="str">
            <v>Transportation, Per Diem, and Mileage</v>
          </cell>
          <cell r="P628">
            <v>82590</v>
          </cell>
        </row>
        <row r="629">
          <cell r="D629">
            <v>183</v>
          </cell>
          <cell r="K629" t="str">
            <v>Transportation, Per Diem, and Mileage</v>
          </cell>
          <cell r="P629">
            <v>2520</v>
          </cell>
        </row>
        <row r="630">
          <cell r="D630">
            <v>183</v>
          </cell>
          <cell r="K630" t="str">
            <v>Transportation, Per Diem, and Mileage</v>
          </cell>
          <cell r="P630">
            <v>0</v>
          </cell>
        </row>
        <row r="631">
          <cell r="D631">
            <v>183</v>
          </cell>
          <cell r="K631" t="str">
            <v>Transportation, Per Diem, and Mileage</v>
          </cell>
          <cell r="P631">
            <v>0</v>
          </cell>
        </row>
        <row r="632">
          <cell r="D632">
            <v>183</v>
          </cell>
          <cell r="K632" t="str">
            <v>Transportation, Per Diem, and Mileage</v>
          </cell>
          <cell r="P632">
            <v>0</v>
          </cell>
        </row>
        <row r="633">
          <cell r="D633">
            <v>183</v>
          </cell>
          <cell r="K633" t="str">
            <v>Equipment, Inspections, Repairs &amp; Other O&amp;M</v>
          </cell>
          <cell r="P633">
            <v>0</v>
          </cell>
        </row>
        <row r="634">
          <cell r="D634">
            <v>183</v>
          </cell>
          <cell r="K634" t="str">
            <v>Equipment, Inspections, Repairs &amp; Other O&amp;M</v>
          </cell>
          <cell r="P634">
            <v>0</v>
          </cell>
        </row>
        <row r="635">
          <cell r="D635">
            <v>183</v>
          </cell>
          <cell r="K635" t="str">
            <v>Professional &amp; Technical Outsourced Services</v>
          </cell>
          <cell r="P635">
            <v>440000</v>
          </cell>
        </row>
        <row r="636">
          <cell r="D636">
            <v>183</v>
          </cell>
          <cell r="K636" t="str">
            <v>Equipment, Inspections, Repairs &amp; Other O&amp;M</v>
          </cell>
          <cell r="P636">
            <v>306920</v>
          </cell>
        </row>
        <row r="637">
          <cell r="D637">
            <v>183</v>
          </cell>
          <cell r="K637"/>
          <cell r="P637">
            <v>982549.06</v>
          </cell>
        </row>
        <row r="638">
          <cell r="D638"/>
          <cell r="K638"/>
          <cell r="P638"/>
        </row>
        <row r="639">
          <cell r="D639">
            <v>183</v>
          </cell>
          <cell r="K639"/>
          <cell r="P639">
            <v>982549.06</v>
          </cell>
        </row>
        <row r="640">
          <cell r="D640"/>
          <cell r="K640"/>
        </row>
        <row r="641">
          <cell r="D641">
            <v>218</v>
          </cell>
          <cell r="K641"/>
          <cell r="P641"/>
        </row>
        <row r="643">
          <cell r="D643">
            <v>218</v>
          </cell>
          <cell r="K643" t="str">
            <v>Headcount</v>
          </cell>
          <cell r="P643">
            <v>0</v>
          </cell>
        </row>
        <row r="644">
          <cell r="D644">
            <v>218</v>
          </cell>
          <cell r="K644" t="str">
            <v>Headcount - Temp</v>
          </cell>
          <cell r="P644">
            <v>0</v>
          </cell>
        </row>
        <row r="645">
          <cell r="D645"/>
          <cell r="K645"/>
          <cell r="P645"/>
        </row>
        <row r="646">
          <cell r="D646">
            <v>218</v>
          </cell>
          <cell r="K646"/>
          <cell r="P646"/>
        </row>
        <row r="647">
          <cell r="D647">
            <v>218</v>
          </cell>
          <cell r="K647" t="str">
            <v>Salaries &amp; Wages</v>
          </cell>
          <cell r="P647">
            <v>0</v>
          </cell>
        </row>
        <row r="648">
          <cell r="D648">
            <v>218</v>
          </cell>
          <cell r="K648" t="str">
            <v>Pension &amp; Benefits</v>
          </cell>
          <cell r="P648">
            <v>0</v>
          </cell>
        </row>
        <row r="649">
          <cell r="D649">
            <v>218</v>
          </cell>
          <cell r="K649" t="str">
            <v>Overtime Salary</v>
          </cell>
          <cell r="P649">
            <v>0</v>
          </cell>
        </row>
        <row r="650">
          <cell r="D650">
            <v>218</v>
          </cell>
          <cell r="K650" t="str">
            <v>Overtime Benefits</v>
          </cell>
          <cell r="P650">
            <v>0</v>
          </cell>
        </row>
        <row r="651">
          <cell r="D651">
            <v>218</v>
          </cell>
          <cell r="K651"/>
          <cell r="P651">
            <v>0</v>
          </cell>
        </row>
        <row r="652">
          <cell r="D652"/>
          <cell r="K652"/>
          <cell r="P652"/>
        </row>
        <row r="653">
          <cell r="D653">
            <v>218</v>
          </cell>
          <cell r="K653"/>
          <cell r="P653"/>
        </row>
        <row r="654">
          <cell r="D654">
            <v>218</v>
          </cell>
          <cell r="K654" t="str">
            <v>Salaries &amp; Wages</v>
          </cell>
          <cell r="P654">
            <v>0</v>
          </cell>
        </row>
        <row r="655">
          <cell r="D655">
            <v>218</v>
          </cell>
          <cell r="K655" t="str">
            <v>Pension &amp; Benefits</v>
          </cell>
          <cell r="P655">
            <v>0</v>
          </cell>
        </row>
        <row r="656">
          <cell r="D656">
            <v>218</v>
          </cell>
          <cell r="K656" t="str">
            <v>Overtime Salary</v>
          </cell>
          <cell r="P656">
            <v>0</v>
          </cell>
        </row>
        <row r="657">
          <cell r="D657">
            <v>218</v>
          </cell>
          <cell r="K657" t="str">
            <v>Overtime Benefits</v>
          </cell>
          <cell r="P657">
            <v>0</v>
          </cell>
        </row>
        <row r="658">
          <cell r="D658">
            <v>218</v>
          </cell>
          <cell r="K658"/>
          <cell r="P658">
            <v>0</v>
          </cell>
        </row>
        <row r="659">
          <cell r="D659"/>
          <cell r="K659"/>
          <cell r="P659"/>
        </row>
        <row r="660">
          <cell r="D660">
            <v>218</v>
          </cell>
          <cell r="K660"/>
          <cell r="P660"/>
        </row>
        <row r="661">
          <cell r="D661">
            <v>218</v>
          </cell>
          <cell r="K661" t="str">
            <v>Materials &amp; Supplies</v>
          </cell>
          <cell r="P661">
            <v>9402.48</v>
          </cell>
        </row>
        <row r="662">
          <cell r="D662">
            <v>218</v>
          </cell>
          <cell r="K662" t="str">
            <v>Transportation, Per Diem, and Mileage</v>
          </cell>
          <cell r="P662">
            <v>14323.2</v>
          </cell>
        </row>
        <row r="663">
          <cell r="D663">
            <v>218</v>
          </cell>
          <cell r="K663" t="str">
            <v>Transportation, Per Diem, and Mileage</v>
          </cell>
          <cell r="P663">
            <v>2314</v>
          </cell>
        </row>
        <row r="664">
          <cell r="D664">
            <v>218</v>
          </cell>
          <cell r="K664" t="str">
            <v>Transportation, Per Diem, and Mileage</v>
          </cell>
          <cell r="P664">
            <v>0</v>
          </cell>
        </row>
        <row r="665">
          <cell r="D665">
            <v>218</v>
          </cell>
          <cell r="K665" t="str">
            <v>Transportation, Per Diem, and Mileage</v>
          </cell>
          <cell r="P665">
            <v>0</v>
          </cell>
        </row>
        <row r="666">
          <cell r="D666">
            <v>218</v>
          </cell>
          <cell r="K666" t="str">
            <v>Transportation, Per Diem, and Mileage</v>
          </cell>
          <cell r="P666">
            <v>0</v>
          </cell>
        </row>
        <row r="667">
          <cell r="D667">
            <v>218</v>
          </cell>
          <cell r="K667" t="str">
            <v>Transportation, Per Diem, and Mileage</v>
          </cell>
          <cell r="P667">
            <v>0</v>
          </cell>
        </row>
        <row r="668">
          <cell r="D668">
            <v>218</v>
          </cell>
          <cell r="K668" t="str">
            <v>Equipment, Inspections, Repairs &amp; Other O&amp;M</v>
          </cell>
          <cell r="P668">
            <v>0</v>
          </cell>
        </row>
        <row r="669">
          <cell r="D669">
            <v>218</v>
          </cell>
          <cell r="K669" t="str">
            <v>Equipment, Inspections, Repairs &amp; Other O&amp;M</v>
          </cell>
          <cell r="P669">
            <v>0</v>
          </cell>
        </row>
        <row r="670">
          <cell r="D670">
            <v>218</v>
          </cell>
          <cell r="K670" t="str">
            <v>Professional &amp; Technical Outsourced Services</v>
          </cell>
          <cell r="P670">
            <v>3000</v>
          </cell>
        </row>
        <row r="671">
          <cell r="D671">
            <v>218</v>
          </cell>
          <cell r="K671" t="str">
            <v>Equipment, Inspections, Repairs &amp; Other O&amp;M</v>
          </cell>
          <cell r="P671">
            <v>5500</v>
          </cell>
        </row>
        <row r="672">
          <cell r="D672">
            <v>218</v>
          </cell>
          <cell r="K672"/>
          <cell r="P672">
            <v>34539.68</v>
          </cell>
        </row>
        <row r="674">
          <cell r="D674">
            <v>218</v>
          </cell>
          <cell r="K674"/>
          <cell r="P674">
            <v>34539.68</v>
          </cell>
        </row>
        <row r="675">
          <cell r="D675"/>
          <cell r="K675"/>
        </row>
        <row r="676">
          <cell r="D676">
            <v>272</v>
          </cell>
          <cell r="K676"/>
          <cell r="P676"/>
        </row>
        <row r="677">
          <cell r="D677"/>
          <cell r="K677"/>
          <cell r="P677"/>
        </row>
        <row r="678">
          <cell r="D678">
            <v>272</v>
          </cell>
          <cell r="K678" t="str">
            <v>Headcount</v>
          </cell>
          <cell r="P678">
            <v>0</v>
          </cell>
        </row>
        <row r="679">
          <cell r="D679">
            <v>272</v>
          </cell>
          <cell r="K679" t="str">
            <v>Headcount - Temp</v>
          </cell>
          <cell r="P679">
            <v>0</v>
          </cell>
        </row>
        <row r="680">
          <cell r="D680"/>
          <cell r="K680"/>
          <cell r="P680"/>
        </row>
        <row r="681">
          <cell r="D681">
            <v>272</v>
          </cell>
          <cell r="K681"/>
          <cell r="P681"/>
        </row>
        <row r="682">
          <cell r="D682">
            <v>272</v>
          </cell>
          <cell r="K682" t="str">
            <v>Salaries &amp; Wages</v>
          </cell>
          <cell r="P682">
            <v>0</v>
          </cell>
        </row>
        <row r="683">
          <cell r="D683">
            <v>272</v>
          </cell>
          <cell r="K683" t="str">
            <v>Pension &amp; Benefits</v>
          </cell>
          <cell r="P683">
            <v>0</v>
          </cell>
        </row>
        <row r="684">
          <cell r="D684">
            <v>272</v>
          </cell>
          <cell r="K684" t="str">
            <v>Overtime Salary</v>
          </cell>
          <cell r="P684">
            <v>0</v>
          </cell>
        </row>
        <row r="685">
          <cell r="D685">
            <v>272</v>
          </cell>
          <cell r="K685" t="str">
            <v>Overtime Benefits</v>
          </cell>
          <cell r="P685">
            <v>0</v>
          </cell>
        </row>
        <row r="686">
          <cell r="D686">
            <v>272</v>
          </cell>
          <cell r="K686"/>
          <cell r="P686">
            <v>0</v>
          </cell>
        </row>
        <row r="687">
          <cell r="D687"/>
          <cell r="K687"/>
          <cell r="P687"/>
        </row>
        <row r="688">
          <cell r="D688">
            <v>272</v>
          </cell>
          <cell r="K688"/>
          <cell r="P688"/>
        </row>
        <row r="689">
          <cell r="D689">
            <v>272</v>
          </cell>
          <cell r="K689" t="str">
            <v>Salaries &amp; Wages</v>
          </cell>
          <cell r="P689">
            <v>0</v>
          </cell>
        </row>
        <row r="690">
          <cell r="D690">
            <v>272</v>
          </cell>
          <cell r="K690" t="str">
            <v>Pension &amp; Benefits</v>
          </cell>
          <cell r="P690">
            <v>0</v>
          </cell>
        </row>
        <row r="691">
          <cell r="D691">
            <v>272</v>
          </cell>
          <cell r="K691" t="str">
            <v>Overtime Salary</v>
          </cell>
          <cell r="P691">
            <v>0</v>
          </cell>
        </row>
        <row r="692">
          <cell r="D692">
            <v>272</v>
          </cell>
          <cell r="K692" t="str">
            <v>Overtime Benefits</v>
          </cell>
          <cell r="P692">
            <v>0</v>
          </cell>
        </row>
        <row r="693">
          <cell r="D693">
            <v>272</v>
          </cell>
          <cell r="K693"/>
          <cell r="P693">
            <v>0</v>
          </cell>
        </row>
        <row r="694">
          <cell r="D694"/>
          <cell r="K694"/>
          <cell r="P694"/>
        </row>
        <row r="695">
          <cell r="D695">
            <v>272</v>
          </cell>
          <cell r="K695"/>
          <cell r="P695"/>
        </row>
        <row r="696">
          <cell r="D696">
            <v>272</v>
          </cell>
          <cell r="K696" t="str">
            <v>Materials &amp; Supplies</v>
          </cell>
          <cell r="P696">
            <v>6595.5599999999995</v>
          </cell>
        </row>
        <row r="697">
          <cell r="D697">
            <v>272</v>
          </cell>
          <cell r="K697" t="str">
            <v>Transportation, Per Diem, and Mileage</v>
          </cell>
          <cell r="P697">
            <v>5596.8</v>
          </cell>
        </row>
        <row r="698">
          <cell r="D698">
            <v>272</v>
          </cell>
          <cell r="K698" t="str">
            <v>Transportation, Per Diem, and Mileage</v>
          </cell>
          <cell r="P698">
            <v>1367</v>
          </cell>
        </row>
        <row r="699">
          <cell r="D699">
            <v>272</v>
          </cell>
          <cell r="K699" t="str">
            <v>Transportation, Per Diem, and Mileage</v>
          </cell>
          <cell r="P699">
            <v>4200</v>
          </cell>
        </row>
        <row r="700">
          <cell r="D700">
            <v>272</v>
          </cell>
          <cell r="K700" t="str">
            <v>Transportation, Per Diem, and Mileage</v>
          </cell>
          <cell r="P700">
            <v>0</v>
          </cell>
        </row>
        <row r="701">
          <cell r="D701">
            <v>272</v>
          </cell>
          <cell r="K701" t="str">
            <v>Transportation, Per Diem, and Mileage</v>
          </cell>
          <cell r="P701">
            <v>0</v>
          </cell>
        </row>
        <row r="702">
          <cell r="D702">
            <v>272</v>
          </cell>
          <cell r="K702" t="str">
            <v>Transportation, Per Diem, and Mileage</v>
          </cell>
          <cell r="P702">
            <v>0</v>
          </cell>
        </row>
        <row r="703">
          <cell r="D703">
            <v>272</v>
          </cell>
          <cell r="K703" t="str">
            <v>Equipment, Inspections, Repairs &amp; Other O&amp;M</v>
          </cell>
          <cell r="P703">
            <v>0</v>
          </cell>
        </row>
        <row r="704">
          <cell r="D704">
            <v>272</v>
          </cell>
          <cell r="K704" t="str">
            <v>Equipment, Inspections, Repairs &amp; Other O&amp;M</v>
          </cell>
          <cell r="P704">
            <v>0</v>
          </cell>
        </row>
        <row r="705">
          <cell r="D705">
            <v>272</v>
          </cell>
          <cell r="K705" t="str">
            <v>Professional &amp; Technical Outsourced Services</v>
          </cell>
          <cell r="P705">
            <v>0</v>
          </cell>
        </row>
        <row r="706">
          <cell r="D706">
            <v>272</v>
          </cell>
          <cell r="K706" t="str">
            <v>Equipment, Inspections, Repairs &amp; Other O&amp;M</v>
          </cell>
          <cell r="P706">
            <v>2800</v>
          </cell>
        </row>
        <row r="707">
          <cell r="D707">
            <v>272</v>
          </cell>
          <cell r="K707"/>
          <cell r="P707">
            <v>20559.36</v>
          </cell>
        </row>
        <row r="708">
          <cell r="D708"/>
          <cell r="K708"/>
          <cell r="P708"/>
        </row>
        <row r="709">
          <cell r="D709">
            <v>272</v>
          </cell>
          <cell r="K709"/>
          <cell r="P709">
            <v>20559.36</v>
          </cell>
        </row>
        <row r="710">
          <cell r="D710"/>
          <cell r="K710"/>
        </row>
        <row r="711">
          <cell r="D711">
            <v>289</v>
          </cell>
          <cell r="K711"/>
          <cell r="P711"/>
        </row>
        <row r="712">
          <cell r="D712"/>
          <cell r="K712"/>
          <cell r="P712"/>
        </row>
        <row r="713">
          <cell r="D713">
            <v>289</v>
          </cell>
          <cell r="K713" t="str">
            <v>Headcount</v>
          </cell>
          <cell r="P713">
            <v>0</v>
          </cell>
        </row>
        <row r="714">
          <cell r="D714">
            <v>289</v>
          </cell>
          <cell r="K714" t="str">
            <v>Headcount - Temp</v>
          </cell>
          <cell r="P714">
            <v>0</v>
          </cell>
        </row>
        <row r="715">
          <cell r="D715"/>
          <cell r="K715"/>
          <cell r="P715"/>
        </row>
        <row r="716">
          <cell r="D716">
            <v>289</v>
          </cell>
          <cell r="K716"/>
          <cell r="P716"/>
        </row>
        <row r="717">
          <cell r="D717">
            <v>289</v>
          </cell>
          <cell r="K717" t="str">
            <v>Salaries &amp; Wages</v>
          </cell>
          <cell r="P717">
            <v>0</v>
          </cell>
        </row>
        <row r="718">
          <cell r="D718">
            <v>289</v>
          </cell>
          <cell r="K718" t="str">
            <v>Pension &amp; Benefits</v>
          </cell>
          <cell r="P718">
            <v>0</v>
          </cell>
        </row>
        <row r="719">
          <cell r="D719">
            <v>289</v>
          </cell>
          <cell r="K719" t="str">
            <v>Overtime Salary</v>
          </cell>
          <cell r="P719">
            <v>0</v>
          </cell>
        </row>
        <row r="720">
          <cell r="D720">
            <v>289</v>
          </cell>
          <cell r="K720" t="str">
            <v>Overtime Benefits</v>
          </cell>
          <cell r="P720">
            <v>0</v>
          </cell>
        </row>
        <row r="721">
          <cell r="D721">
            <v>289</v>
          </cell>
          <cell r="K721"/>
          <cell r="P721">
            <v>0</v>
          </cell>
        </row>
        <row r="722">
          <cell r="D722"/>
          <cell r="K722"/>
          <cell r="P722"/>
        </row>
        <row r="723">
          <cell r="D723">
            <v>289</v>
          </cell>
          <cell r="K723"/>
          <cell r="P723"/>
        </row>
        <row r="724">
          <cell r="D724">
            <v>289</v>
          </cell>
          <cell r="K724" t="str">
            <v>Salaries &amp; Wages</v>
          </cell>
          <cell r="P724">
            <v>0</v>
          </cell>
        </row>
        <row r="725">
          <cell r="D725">
            <v>289</v>
          </cell>
          <cell r="K725" t="str">
            <v>Pension &amp; Benefits</v>
          </cell>
          <cell r="P725">
            <v>0</v>
          </cell>
        </row>
        <row r="726">
          <cell r="D726">
            <v>289</v>
          </cell>
          <cell r="K726" t="str">
            <v>Overtime Salary</v>
          </cell>
          <cell r="P726">
            <v>0</v>
          </cell>
        </row>
        <row r="727">
          <cell r="D727">
            <v>289</v>
          </cell>
          <cell r="K727" t="str">
            <v>Overtime Benefits</v>
          </cell>
          <cell r="P727">
            <v>0</v>
          </cell>
        </row>
        <row r="728">
          <cell r="D728">
            <v>289</v>
          </cell>
          <cell r="K728"/>
          <cell r="P728">
            <v>0</v>
          </cell>
        </row>
        <row r="729">
          <cell r="D729"/>
          <cell r="K729"/>
          <cell r="P729"/>
        </row>
        <row r="730">
          <cell r="D730">
            <v>289</v>
          </cell>
          <cell r="K730"/>
          <cell r="P730"/>
        </row>
        <row r="731">
          <cell r="D731">
            <v>289</v>
          </cell>
          <cell r="K731" t="str">
            <v>Materials &amp; Supplies</v>
          </cell>
          <cell r="P731">
            <v>5525.28</v>
          </cell>
        </row>
        <row r="732">
          <cell r="D732">
            <v>289</v>
          </cell>
          <cell r="K732" t="str">
            <v>Transportation, Per Diem, and Mileage</v>
          </cell>
          <cell r="P732">
            <v>0</v>
          </cell>
        </row>
        <row r="733">
          <cell r="D733">
            <v>289</v>
          </cell>
          <cell r="K733" t="str">
            <v>Transportation, Per Diem, and Mileage</v>
          </cell>
          <cell r="P733">
            <v>1365</v>
          </cell>
        </row>
        <row r="734">
          <cell r="D734">
            <v>289</v>
          </cell>
          <cell r="K734" t="str">
            <v>Transportation, Per Diem, and Mileage</v>
          </cell>
          <cell r="P734">
            <v>590</v>
          </cell>
        </row>
        <row r="735">
          <cell r="D735">
            <v>289</v>
          </cell>
          <cell r="K735" t="str">
            <v>Transportation, Per Diem, and Mileage</v>
          </cell>
          <cell r="P735">
            <v>0</v>
          </cell>
        </row>
        <row r="736">
          <cell r="D736">
            <v>289</v>
          </cell>
          <cell r="K736" t="str">
            <v>Transportation, Per Diem, and Mileage</v>
          </cell>
          <cell r="P736">
            <v>0</v>
          </cell>
        </row>
        <row r="737">
          <cell r="D737">
            <v>289</v>
          </cell>
          <cell r="K737" t="str">
            <v>Transportation, Per Diem, and Mileage</v>
          </cell>
          <cell r="P737">
            <v>0</v>
          </cell>
        </row>
        <row r="738">
          <cell r="D738">
            <v>289</v>
          </cell>
          <cell r="K738" t="str">
            <v>Equipment, Inspections, Repairs &amp; Other O&amp;M</v>
          </cell>
          <cell r="P738">
            <v>0</v>
          </cell>
        </row>
        <row r="739">
          <cell r="D739">
            <v>289</v>
          </cell>
          <cell r="K739" t="str">
            <v>Equipment, Inspections, Repairs &amp; Other O&amp;M</v>
          </cell>
          <cell r="P739">
            <v>0</v>
          </cell>
        </row>
        <row r="740">
          <cell r="D740">
            <v>289</v>
          </cell>
          <cell r="K740" t="str">
            <v>Professional &amp; Technical Outsourced Services</v>
          </cell>
          <cell r="P740">
            <v>0</v>
          </cell>
        </row>
        <row r="741">
          <cell r="D741">
            <v>289</v>
          </cell>
          <cell r="K741" t="str">
            <v>Equipment, Inspections, Repairs &amp; Other O&amp;M</v>
          </cell>
          <cell r="P741">
            <v>3000</v>
          </cell>
        </row>
        <row r="742">
          <cell r="D742">
            <v>289</v>
          </cell>
          <cell r="K742"/>
          <cell r="P742">
            <v>10480.279999999999</v>
          </cell>
        </row>
        <row r="743">
          <cell r="D743"/>
          <cell r="K743"/>
          <cell r="P743"/>
        </row>
        <row r="744">
          <cell r="D744">
            <v>289</v>
          </cell>
          <cell r="K744"/>
          <cell r="P744">
            <v>10480.279999999999</v>
          </cell>
        </row>
        <row r="745">
          <cell r="D745"/>
          <cell r="K745"/>
        </row>
        <row r="746">
          <cell r="D746">
            <v>287</v>
          </cell>
          <cell r="K746"/>
          <cell r="P746"/>
        </row>
        <row r="747">
          <cell r="D747"/>
          <cell r="K747"/>
          <cell r="P747"/>
        </row>
        <row r="748">
          <cell r="D748">
            <v>287</v>
          </cell>
          <cell r="K748" t="str">
            <v>Headcount</v>
          </cell>
          <cell r="P748">
            <v>0</v>
          </cell>
        </row>
        <row r="749">
          <cell r="D749">
            <v>287</v>
          </cell>
          <cell r="K749" t="str">
            <v>Headcount - Temp</v>
          </cell>
          <cell r="P749">
            <v>0</v>
          </cell>
        </row>
        <row r="750">
          <cell r="D750"/>
          <cell r="K750"/>
          <cell r="P750"/>
        </row>
        <row r="751">
          <cell r="D751">
            <v>287</v>
          </cell>
          <cell r="K751"/>
          <cell r="P751"/>
        </row>
        <row r="752">
          <cell r="D752">
            <v>287</v>
          </cell>
          <cell r="K752" t="str">
            <v>Salaries &amp; Wages</v>
          </cell>
          <cell r="P752">
            <v>0</v>
          </cell>
        </row>
        <row r="753">
          <cell r="D753">
            <v>287</v>
          </cell>
          <cell r="K753" t="str">
            <v>Pension &amp; Benefits</v>
          </cell>
          <cell r="P753">
            <v>0</v>
          </cell>
        </row>
        <row r="754">
          <cell r="D754">
            <v>287</v>
          </cell>
          <cell r="K754" t="str">
            <v>Overtime Salary</v>
          </cell>
          <cell r="P754">
            <v>0</v>
          </cell>
        </row>
        <row r="755">
          <cell r="D755">
            <v>287</v>
          </cell>
          <cell r="K755" t="str">
            <v>Overtime Benefits</v>
          </cell>
          <cell r="P755">
            <v>0</v>
          </cell>
        </row>
        <row r="756">
          <cell r="D756">
            <v>287</v>
          </cell>
          <cell r="K756"/>
          <cell r="P756">
            <v>0</v>
          </cell>
        </row>
        <row r="758">
          <cell r="D758">
            <v>287</v>
          </cell>
          <cell r="K758"/>
          <cell r="P758"/>
        </row>
        <row r="759">
          <cell r="D759">
            <v>287</v>
          </cell>
          <cell r="K759" t="str">
            <v>Salaries &amp; Wages</v>
          </cell>
          <cell r="P759">
            <v>0</v>
          </cell>
        </row>
        <row r="760">
          <cell r="D760">
            <v>287</v>
          </cell>
          <cell r="K760" t="str">
            <v>Pension &amp; Benefits</v>
          </cell>
          <cell r="P760">
            <v>0</v>
          </cell>
        </row>
        <row r="761">
          <cell r="D761">
            <v>287</v>
          </cell>
          <cell r="K761" t="str">
            <v>Overtime Salary</v>
          </cell>
          <cell r="P761">
            <v>0</v>
          </cell>
        </row>
        <row r="762">
          <cell r="D762">
            <v>287</v>
          </cell>
          <cell r="K762" t="str">
            <v>Overtime Benefits</v>
          </cell>
          <cell r="P762">
            <v>0</v>
          </cell>
        </row>
        <row r="763">
          <cell r="D763">
            <v>287</v>
          </cell>
          <cell r="K763"/>
          <cell r="P763">
            <v>0</v>
          </cell>
        </row>
        <row r="764">
          <cell r="D764"/>
          <cell r="K764"/>
          <cell r="P764"/>
        </row>
        <row r="765">
          <cell r="D765">
            <v>287</v>
          </cell>
          <cell r="K765"/>
          <cell r="P765"/>
        </row>
        <row r="766">
          <cell r="D766">
            <v>287</v>
          </cell>
          <cell r="K766" t="str">
            <v>Materials &amp; Supplies</v>
          </cell>
          <cell r="P766">
            <v>16047.3</v>
          </cell>
        </row>
        <row r="767">
          <cell r="D767">
            <v>287</v>
          </cell>
          <cell r="K767" t="str">
            <v>Transportation, Per Diem, and Mileage</v>
          </cell>
          <cell r="P767">
            <v>9590.4</v>
          </cell>
        </row>
        <row r="768">
          <cell r="D768">
            <v>287</v>
          </cell>
          <cell r="K768" t="str">
            <v>Transportation, Per Diem, and Mileage</v>
          </cell>
          <cell r="P768">
            <v>1365</v>
          </cell>
        </row>
        <row r="769">
          <cell r="D769">
            <v>287</v>
          </cell>
          <cell r="K769" t="str">
            <v>Transportation, Per Diem, and Mileage</v>
          </cell>
          <cell r="P769">
            <v>0</v>
          </cell>
        </row>
        <row r="770">
          <cell r="D770">
            <v>287</v>
          </cell>
          <cell r="K770" t="str">
            <v>Transportation, Per Diem, and Mileage</v>
          </cell>
          <cell r="P770">
            <v>5000</v>
          </cell>
        </row>
        <row r="771">
          <cell r="D771">
            <v>287</v>
          </cell>
          <cell r="K771" t="str">
            <v>Transportation, Per Diem, and Mileage</v>
          </cell>
          <cell r="P771">
            <v>750</v>
          </cell>
        </row>
        <row r="772">
          <cell r="D772">
            <v>287</v>
          </cell>
          <cell r="K772" t="str">
            <v>Transportation, Per Diem, and Mileage</v>
          </cell>
          <cell r="P772">
            <v>2250</v>
          </cell>
        </row>
        <row r="773">
          <cell r="D773">
            <v>287</v>
          </cell>
          <cell r="K773" t="str">
            <v>Equipment, Inspections, Repairs &amp; Other O&amp;M</v>
          </cell>
          <cell r="P773">
            <v>0</v>
          </cell>
        </row>
        <row r="774">
          <cell r="D774">
            <v>287</v>
          </cell>
          <cell r="K774" t="str">
            <v>Equipment, Inspections, Repairs &amp; Other O&amp;M</v>
          </cell>
          <cell r="P774">
            <v>250</v>
          </cell>
        </row>
        <row r="775">
          <cell r="D775">
            <v>287</v>
          </cell>
          <cell r="K775" t="str">
            <v>Professional &amp; Technical Outsourced Services</v>
          </cell>
          <cell r="P775">
            <v>100000</v>
          </cell>
        </row>
        <row r="776">
          <cell r="D776">
            <v>287</v>
          </cell>
          <cell r="K776" t="str">
            <v>Equipment, Inspections, Repairs &amp; Other O&amp;M</v>
          </cell>
          <cell r="P776">
            <v>13000</v>
          </cell>
        </row>
        <row r="777">
          <cell r="D777">
            <v>287</v>
          </cell>
          <cell r="K777"/>
          <cell r="P777">
            <v>148252.70000000001</v>
          </cell>
        </row>
        <row r="778">
          <cell r="D778"/>
          <cell r="K778"/>
          <cell r="P778"/>
        </row>
        <row r="779">
          <cell r="D779">
            <v>287</v>
          </cell>
          <cell r="K779"/>
          <cell r="P779">
            <v>148252.70000000001</v>
          </cell>
        </row>
        <row r="780">
          <cell r="D780"/>
          <cell r="K780"/>
        </row>
        <row r="781">
          <cell r="D781">
            <v>306</v>
          </cell>
          <cell r="K781"/>
          <cell r="P781"/>
        </row>
        <row r="782">
          <cell r="D782"/>
          <cell r="K782"/>
          <cell r="P782"/>
        </row>
        <row r="783">
          <cell r="D783">
            <v>306</v>
          </cell>
          <cell r="K783" t="str">
            <v>Headcount</v>
          </cell>
          <cell r="P783">
            <v>0</v>
          </cell>
        </row>
        <row r="784">
          <cell r="D784">
            <v>306</v>
          </cell>
          <cell r="K784" t="str">
            <v>Headcount - Temp</v>
          </cell>
          <cell r="P784">
            <v>0</v>
          </cell>
        </row>
        <row r="786">
          <cell r="D786">
            <v>306</v>
          </cell>
          <cell r="K786"/>
          <cell r="P786"/>
        </row>
        <row r="787">
          <cell r="D787">
            <v>306</v>
          </cell>
          <cell r="K787" t="str">
            <v>Salaries &amp; Wages</v>
          </cell>
          <cell r="P787">
            <v>0</v>
          </cell>
        </row>
        <row r="788">
          <cell r="D788">
            <v>306</v>
          </cell>
          <cell r="K788" t="str">
            <v>Pension &amp; Benefits</v>
          </cell>
          <cell r="P788">
            <v>0</v>
          </cell>
        </row>
        <row r="789">
          <cell r="D789">
            <v>306</v>
          </cell>
          <cell r="K789" t="str">
            <v>Overtime Salary</v>
          </cell>
          <cell r="P789">
            <v>0</v>
          </cell>
        </row>
        <row r="790">
          <cell r="D790">
            <v>306</v>
          </cell>
          <cell r="K790" t="str">
            <v>Overtime Benefits</v>
          </cell>
          <cell r="P790">
            <v>0</v>
          </cell>
        </row>
        <row r="791">
          <cell r="D791">
            <v>306</v>
          </cell>
          <cell r="K791"/>
          <cell r="P791">
            <v>0</v>
          </cell>
        </row>
        <row r="792">
          <cell r="D792"/>
          <cell r="K792"/>
          <cell r="P792"/>
        </row>
        <row r="793">
          <cell r="D793">
            <v>306</v>
          </cell>
          <cell r="K793"/>
          <cell r="P793"/>
        </row>
        <row r="794">
          <cell r="D794">
            <v>306</v>
          </cell>
          <cell r="K794" t="str">
            <v>Salaries &amp; Wages</v>
          </cell>
          <cell r="P794">
            <v>0</v>
          </cell>
        </row>
        <row r="795">
          <cell r="D795">
            <v>306</v>
          </cell>
          <cell r="K795" t="str">
            <v>Pension &amp; Benefits</v>
          </cell>
          <cell r="P795">
            <v>0</v>
          </cell>
        </row>
        <row r="796">
          <cell r="D796">
            <v>306</v>
          </cell>
          <cell r="K796" t="str">
            <v>Overtime Salary</v>
          </cell>
          <cell r="P796">
            <v>0</v>
          </cell>
        </row>
        <row r="797">
          <cell r="D797">
            <v>306</v>
          </cell>
          <cell r="K797" t="str">
            <v>Overtime Benefits</v>
          </cell>
          <cell r="P797">
            <v>0</v>
          </cell>
        </row>
        <row r="798">
          <cell r="D798">
            <v>306</v>
          </cell>
          <cell r="K798"/>
          <cell r="P798">
            <v>0</v>
          </cell>
        </row>
        <row r="799">
          <cell r="D799"/>
          <cell r="K799"/>
          <cell r="P799"/>
        </row>
        <row r="800">
          <cell r="D800">
            <v>306</v>
          </cell>
          <cell r="K800"/>
          <cell r="P800"/>
        </row>
        <row r="801">
          <cell r="D801">
            <v>306</v>
          </cell>
          <cell r="K801" t="str">
            <v>Materials &amp; Supplies</v>
          </cell>
          <cell r="P801">
            <v>406073.06</v>
          </cell>
        </row>
        <row r="802">
          <cell r="D802">
            <v>306</v>
          </cell>
          <cell r="K802" t="str">
            <v>Transportation, Per Diem, and Mileage</v>
          </cell>
          <cell r="P802">
            <v>55132.800000000003</v>
          </cell>
        </row>
        <row r="803">
          <cell r="D803">
            <v>306</v>
          </cell>
          <cell r="K803" t="str">
            <v>Transportation, Per Diem, and Mileage</v>
          </cell>
          <cell r="P803">
            <v>17295</v>
          </cell>
        </row>
        <row r="804">
          <cell r="D804">
            <v>306</v>
          </cell>
          <cell r="K804" t="str">
            <v>Transportation, Per Diem, and Mileage</v>
          </cell>
          <cell r="P804">
            <v>22500</v>
          </cell>
        </row>
        <row r="805">
          <cell r="D805">
            <v>306</v>
          </cell>
          <cell r="K805" t="str">
            <v>Transportation, Per Diem, and Mileage</v>
          </cell>
          <cell r="P805">
            <v>0</v>
          </cell>
        </row>
        <row r="806">
          <cell r="D806">
            <v>306</v>
          </cell>
          <cell r="K806" t="str">
            <v>Transportation, Per Diem, and Mileage</v>
          </cell>
          <cell r="P806">
            <v>0</v>
          </cell>
        </row>
        <row r="807">
          <cell r="D807">
            <v>306</v>
          </cell>
          <cell r="K807" t="str">
            <v>Transportation, Per Diem, and Mileage</v>
          </cell>
          <cell r="P807">
            <v>0</v>
          </cell>
        </row>
        <row r="808">
          <cell r="D808">
            <v>306</v>
          </cell>
          <cell r="K808" t="str">
            <v>Equipment, Inspections, Repairs &amp; Other O&amp;M</v>
          </cell>
          <cell r="P808">
            <v>10000</v>
          </cell>
        </row>
        <row r="809">
          <cell r="D809">
            <v>306</v>
          </cell>
          <cell r="K809" t="str">
            <v>Equipment, Inspections, Repairs &amp; Other O&amp;M</v>
          </cell>
          <cell r="P809">
            <v>0</v>
          </cell>
        </row>
        <row r="810">
          <cell r="D810">
            <v>306</v>
          </cell>
          <cell r="K810" t="str">
            <v>Professional &amp; Technical Outsourced Services</v>
          </cell>
          <cell r="P810">
            <v>202250</v>
          </cell>
        </row>
        <row r="811">
          <cell r="D811">
            <v>306</v>
          </cell>
          <cell r="K811" t="str">
            <v>Equipment, Inspections, Repairs &amp; Other O&amp;M</v>
          </cell>
          <cell r="P811">
            <v>47339.6</v>
          </cell>
        </row>
        <row r="812">
          <cell r="D812">
            <v>306</v>
          </cell>
          <cell r="K812"/>
          <cell r="P812">
            <v>760590.46</v>
          </cell>
        </row>
        <row r="813">
          <cell r="D813"/>
          <cell r="K813"/>
          <cell r="P813"/>
        </row>
        <row r="814">
          <cell r="D814">
            <v>306</v>
          </cell>
          <cell r="K814"/>
          <cell r="P814">
            <v>760590.46</v>
          </cell>
        </row>
        <row r="815">
          <cell r="D815"/>
          <cell r="K815"/>
        </row>
        <row r="816">
          <cell r="D816">
            <v>308</v>
          </cell>
          <cell r="K816"/>
          <cell r="P816"/>
        </row>
        <row r="818">
          <cell r="D818">
            <v>308</v>
          </cell>
          <cell r="K818" t="str">
            <v>Headcount</v>
          </cell>
          <cell r="P818">
            <v>0</v>
          </cell>
        </row>
        <row r="819">
          <cell r="D819">
            <v>308</v>
          </cell>
          <cell r="K819" t="str">
            <v>Headcount - Temp</v>
          </cell>
          <cell r="P819">
            <v>0</v>
          </cell>
        </row>
        <row r="820">
          <cell r="D820"/>
          <cell r="K820"/>
          <cell r="P820"/>
        </row>
        <row r="821">
          <cell r="D821">
            <v>308</v>
          </cell>
          <cell r="K821"/>
          <cell r="P821"/>
        </row>
        <row r="822">
          <cell r="D822">
            <v>308</v>
          </cell>
          <cell r="K822" t="str">
            <v>Salaries &amp; Wages</v>
          </cell>
          <cell r="P822">
            <v>0</v>
          </cell>
        </row>
        <row r="823">
          <cell r="D823">
            <v>308</v>
          </cell>
          <cell r="K823" t="str">
            <v>Pension &amp; Benefits</v>
          </cell>
          <cell r="P823">
            <v>0</v>
          </cell>
        </row>
        <row r="824">
          <cell r="D824">
            <v>308</v>
          </cell>
          <cell r="K824" t="str">
            <v>Overtime Salary</v>
          </cell>
          <cell r="P824">
            <v>0</v>
          </cell>
        </row>
        <row r="825">
          <cell r="D825">
            <v>308</v>
          </cell>
          <cell r="K825" t="str">
            <v>Overtime Benefits</v>
          </cell>
          <cell r="P825">
            <v>0</v>
          </cell>
        </row>
        <row r="826">
          <cell r="D826">
            <v>308</v>
          </cell>
          <cell r="K826"/>
          <cell r="P826">
            <v>0</v>
          </cell>
        </row>
        <row r="827">
          <cell r="D827"/>
          <cell r="K827"/>
          <cell r="P827"/>
        </row>
        <row r="828">
          <cell r="D828">
            <v>308</v>
          </cell>
          <cell r="K828"/>
          <cell r="P828"/>
        </row>
        <row r="829">
          <cell r="D829">
            <v>308</v>
          </cell>
          <cell r="K829" t="str">
            <v>Salaries &amp; Wages</v>
          </cell>
          <cell r="P829">
            <v>0</v>
          </cell>
        </row>
        <row r="830">
          <cell r="D830">
            <v>308</v>
          </cell>
          <cell r="K830" t="str">
            <v>Pension &amp; Benefits</v>
          </cell>
          <cell r="P830">
            <v>0</v>
          </cell>
        </row>
        <row r="831">
          <cell r="D831">
            <v>308</v>
          </cell>
          <cell r="K831" t="str">
            <v>Overtime Salary</v>
          </cell>
          <cell r="P831">
            <v>0</v>
          </cell>
        </row>
        <row r="832">
          <cell r="D832">
            <v>308</v>
          </cell>
          <cell r="K832" t="str">
            <v>Overtime Benefits</v>
          </cell>
          <cell r="P832">
            <v>0</v>
          </cell>
        </row>
        <row r="833">
          <cell r="D833">
            <v>308</v>
          </cell>
          <cell r="K833"/>
          <cell r="P833">
            <v>0</v>
          </cell>
        </row>
        <row r="835">
          <cell r="D835">
            <v>308</v>
          </cell>
          <cell r="K835"/>
          <cell r="P835"/>
        </row>
        <row r="836">
          <cell r="D836">
            <v>308</v>
          </cell>
          <cell r="K836" t="str">
            <v>Materials &amp; Supplies</v>
          </cell>
          <cell r="P836">
            <v>182122.99</v>
          </cell>
        </row>
        <row r="837">
          <cell r="D837">
            <v>308</v>
          </cell>
          <cell r="K837" t="str">
            <v>Transportation, Per Diem, and Mileage</v>
          </cell>
          <cell r="P837">
            <v>46262.400000000001</v>
          </cell>
        </row>
        <row r="838">
          <cell r="D838">
            <v>308</v>
          </cell>
          <cell r="K838" t="str">
            <v>Transportation, Per Diem, and Mileage</v>
          </cell>
          <cell r="P838">
            <v>24998</v>
          </cell>
        </row>
        <row r="839">
          <cell r="D839">
            <v>308</v>
          </cell>
          <cell r="K839" t="str">
            <v>Transportation, Per Diem, and Mileage</v>
          </cell>
          <cell r="P839">
            <v>19000</v>
          </cell>
        </row>
        <row r="840">
          <cell r="D840">
            <v>308</v>
          </cell>
          <cell r="K840" t="str">
            <v>Transportation, Per Diem, and Mileage</v>
          </cell>
          <cell r="P840">
            <v>0</v>
          </cell>
        </row>
        <row r="841">
          <cell r="D841">
            <v>308</v>
          </cell>
          <cell r="K841" t="str">
            <v>Transportation, Per Diem, and Mileage</v>
          </cell>
          <cell r="P841">
            <v>0</v>
          </cell>
        </row>
        <row r="842">
          <cell r="D842">
            <v>308</v>
          </cell>
          <cell r="K842" t="str">
            <v>Transportation, Per Diem, and Mileage</v>
          </cell>
          <cell r="P842">
            <v>0</v>
          </cell>
        </row>
        <row r="843">
          <cell r="D843">
            <v>308</v>
          </cell>
          <cell r="K843" t="str">
            <v>Equipment, Inspections, Repairs &amp; Other O&amp;M</v>
          </cell>
          <cell r="P843">
            <v>10000</v>
          </cell>
        </row>
        <row r="844">
          <cell r="D844">
            <v>308</v>
          </cell>
          <cell r="K844" t="str">
            <v>Equipment, Inspections, Repairs &amp; Other O&amp;M</v>
          </cell>
          <cell r="P844">
            <v>0</v>
          </cell>
        </row>
        <row r="845">
          <cell r="D845">
            <v>308</v>
          </cell>
          <cell r="K845" t="str">
            <v>Professional &amp; Technical Outsourced Services</v>
          </cell>
          <cell r="P845">
            <v>202250</v>
          </cell>
        </row>
        <row r="846">
          <cell r="D846">
            <v>308</v>
          </cell>
          <cell r="K846" t="str">
            <v>Equipment, Inspections, Repairs &amp; Other O&amp;M</v>
          </cell>
          <cell r="P846">
            <v>47339.6</v>
          </cell>
        </row>
        <row r="847">
          <cell r="D847">
            <v>308</v>
          </cell>
          <cell r="K847"/>
          <cell r="P847">
            <v>531972.99</v>
          </cell>
        </row>
        <row r="848">
          <cell r="D848"/>
          <cell r="K848"/>
          <cell r="P848"/>
        </row>
        <row r="849">
          <cell r="D849">
            <v>308</v>
          </cell>
          <cell r="K849"/>
          <cell r="P849">
            <v>531972.99</v>
          </cell>
        </row>
        <row r="851">
          <cell r="D851">
            <v>310</v>
          </cell>
          <cell r="K851"/>
          <cell r="P851"/>
        </row>
        <row r="852">
          <cell r="D852"/>
          <cell r="K852"/>
          <cell r="P852"/>
        </row>
        <row r="853">
          <cell r="D853">
            <v>310</v>
          </cell>
          <cell r="K853" t="str">
            <v>Headcount</v>
          </cell>
          <cell r="P853">
            <v>0</v>
          </cell>
        </row>
        <row r="854">
          <cell r="D854">
            <v>310</v>
          </cell>
          <cell r="K854" t="str">
            <v>Headcount - Temp</v>
          </cell>
          <cell r="P854">
            <v>0</v>
          </cell>
        </row>
        <row r="855">
          <cell r="D855"/>
          <cell r="K855"/>
          <cell r="P855"/>
        </row>
        <row r="856">
          <cell r="D856">
            <v>310</v>
          </cell>
          <cell r="K856"/>
          <cell r="P856"/>
        </row>
        <row r="857">
          <cell r="D857">
            <v>310</v>
          </cell>
          <cell r="K857" t="str">
            <v>Salaries &amp; Wages</v>
          </cell>
          <cell r="P857">
            <v>0</v>
          </cell>
        </row>
        <row r="858">
          <cell r="D858">
            <v>310</v>
          </cell>
          <cell r="K858" t="str">
            <v>Pension &amp; Benefits</v>
          </cell>
          <cell r="P858">
            <v>0</v>
          </cell>
        </row>
        <row r="859">
          <cell r="D859">
            <v>310</v>
          </cell>
          <cell r="K859" t="str">
            <v>Overtime Salary</v>
          </cell>
          <cell r="P859">
            <v>0</v>
          </cell>
        </row>
        <row r="860">
          <cell r="D860">
            <v>310</v>
          </cell>
          <cell r="K860" t="str">
            <v>Overtime Benefits</v>
          </cell>
          <cell r="P860">
            <v>0</v>
          </cell>
        </row>
        <row r="861">
          <cell r="D861">
            <v>310</v>
          </cell>
          <cell r="K861"/>
          <cell r="P861">
            <v>0</v>
          </cell>
        </row>
        <row r="862">
          <cell r="D862"/>
          <cell r="K862"/>
          <cell r="P862"/>
        </row>
        <row r="863">
          <cell r="D863">
            <v>310</v>
          </cell>
          <cell r="K863"/>
          <cell r="P863"/>
        </row>
        <row r="864">
          <cell r="D864">
            <v>310</v>
          </cell>
          <cell r="K864" t="str">
            <v>Salaries &amp; Wages</v>
          </cell>
          <cell r="P864">
            <v>0</v>
          </cell>
        </row>
        <row r="865">
          <cell r="D865">
            <v>310</v>
          </cell>
          <cell r="K865" t="str">
            <v>Pension &amp; Benefits</v>
          </cell>
          <cell r="P865">
            <v>0</v>
          </cell>
        </row>
        <row r="866">
          <cell r="D866">
            <v>310</v>
          </cell>
          <cell r="K866" t="str">
            <v>Overtime Salary</v>
          </cell>
          <cell r="P866">
            <v>0</v>
          </cell>
        </row>
        <row r="867">
          <cell r="D867">
            <v>310</v>
          </cell>
          <cell r="K867" t="str">
            <v>Overtime Benefits</v>
          </cell>
          <cell r="P867">
            <v>0</v>
          </cell>
        </row>
        <row r="868">
          <cell r="D868">
            <v>310</v>
          </cell>
          <cell r="K868"/>
          <cell r="P868">
            <v>0</v>
          </cell>
        </row>
        <row r="869">
          <cell r="D869"/>
          <cell r="K869"/>
          <cell r="P869"/>
        </row>
        <row r="870">
          <cell r="D870">
            <v>310</v>
          </cell>
          <cell r="K870"/>
          <cell r="P870"/>
        </row>
        <row r="871">
          <cell r="D871">
            <v>310</v>
          </cell>
          <cell r="K871" t="str">
            <v>Materials &amp; Supplies</v>
          </cell>
          <cell r="P871">
            <v>354118.22</v>
          </cell>
        </row>
        <row r="872">
          <cell r="D872">
            <v>310</v>
          </cell>
          <cell r="K872" t="str">
            <v>Transportation, Per Diem, and Mileage</v>
          </cell>
          <cell r="P872">
            <v>38275.199999999997</v>
          </cell>
        </row>
        <row r="873">
          <cell r="D873">
            <v>310</v>
          </cell>
          <cell r="K873" t="str">
            <v>Transportation, Per Diem, and Mileage</v>
          </cell>
          <cell r="P873">
            <v>27026.25</v>
          </cell>
        </row>
        <row r="874">
          <cell r="D874">
            <v>310</v>
          </cell>
          <cell r="K874" t="str">
            <v>Transportation, Per Diem, and Mileage</v>
          </cell>
          <cell r="P874">
            <v>22750</v>
          </cell>
        </row>
        <row r="875">
          <cell r="D875">
            <v>310</v>
          </cell>
          <cell r="K875" t="str">
            <v>Transportation, Per Diem, and Mileage</v>
          </cell>
          <cell r="P875">
            <v>0</v>
          </cell>
        </row>
        <row r="876">
          <cell r="D876">
            <v>310</v>
          </cell>
          <cell r="K876" t="str">
            <v>Transportation, Per Diem, and Mileage</v>
          </cell>
          <cell r="P876">
            <v>0</v>
          </cell>
        </row>
        <row r="877">
          <cell r="D877">
            <v>310</v>
          </cell>
          <cell r="K877" t="str">
            <v>Transportation, Per Diem, and Mileage</v>
          </cell>
          <cell r="P877">
            <v>0</v>
          </cell>
        </row>
        <row r="878">
          <cell r="D878">
            <v>310</v>
          </cell>
          <cell r="K878" t="str">
            <v>Equipment, Inspections, Repairs &amp; Other O&amp;M</v>
          </cell>
          <cell r="P878">
            <v>10000</v>
          </cell>
        </row>
        <row r="879">
          <cell r="D879">
            <v>310</v>
          </cell>
          <cell r="K879" t="str">
            <v>Equipment, Inspections, Repairs &amp; Other O&amp;M</v>
          </cell>
          <cell r="P879">
            <v>0</v>
          </cell>
        </row>
        <row r="880">
          <cell r="D880">
            <v>310</v>
          </cell>
          <cell r="K880" t="str">
            <v>Professional &amp; Technical Outsourced Services</v>
          </cell>
          <cell r="P880">
            <v>202250</v>
          </cell>
        </row>
        <row r="881">
          <cell r="D881">
            <v>310</v>
          </cell>
          <cell r="K881" t="str">
            <v>Equipment, Inspections, Repairs &amp; Other O&amp;M</v>
          </cell>
          <cell r="P881">
            <v>47339.6</v>
          </cell>
        </row>
        <row r="882">
          <cell r="D882">
            <v>310</v>
          </cell>
          <cell r="K882"/>
          <cell r="P882">
            <v>701759.2699999999</v>
          </cell>
        </row>
        <row r="883">
          <cell r="D883"/>
          <cell r="K883"/>
          <cell r="P883"/>
        </row>
        <row r="884">
          <cell r="D884">
            <v>310</v>
          </cell>
          <cell r="K884"/>
          <cell r="P884">
            <v>701759.2699999999</v>
          </cell>
        </row>
        <row r="885">
          <cell r="D885"/>
          <cell r="K885"/>
        </row>
        <row r="886">
          <cell r="D886">
            <v>315</v>
          </cell>
          <cell r="K886"/>
          <cell r="P886"/>
        </row>
        <row r="887">
          <cell r="D887"/>
          <cell r="K887"/>
          <cell r="P887"/>
        </row>
        <row r="888">
          <cell r="D888">
            <v>315</v>
          </cell>
          <cell r="K888" t="str">
            <v>Headcount</v>
          </cell>
          <cell r="P888">
            <v>0</v>
          </cell>
        </row>
        <row r="889">
          <cell r="D889">
            <v>315</v>
          </cell>
          <cell r="K889" t="str">
            <v>Headcount - Temp</v>
          </cell>
          <cell r="P889">
            <v>0</v>
          </cell>
        </row>
        <row r="890">
          <cell r="D890"/>
          <cell r="K890"/>
          <cell r="P890"/>
        </row>
        <row r="891">
          <cell r="D891">
            <v>315</v>
          </cell>
          <cell r="K891"/>
          <cell r="P891"/>
        </row>
        <row r="892">
          <cell r="D892">
            <v>315</v>
          </cell>
          <cell r="K892" t="str">
            <v>Salaries &amp; Wages</v>
          </cell>
          <cell r="P892">
            <v>0</v>
          </cell>
        </row>
        <row r="893">
          <cell r="D893">
            <v>315</v>
          </cell>
          <cell r="K893" t="str">
            <v>Pension &amp; Benefits</v>
          </cell>
          <cell r="P893">
            <v>0</v>
          </cell>
        </row>
        <row r="894">
          <cell r="D894">
            <v>315</v>
          </cell>
          <cell r="K894" t="str">
            <v>Overtime Salary</v>
          </cell>
          <cell r="P894">
            <v>0</v>
          </cell>
        </row>
        <row r="895">
          <cell r="D895">
            <v>315</v>
          </cell>
          <cell r="K895" t="str">
            <v>Overtime Benefits</v>
          </cell>
          <cell r="P895">
            <v>0</v>
          </cell>
        </row>
        <row r="896">
          <cell r="D896">
            <v>315</v>
          </cell>
          <cell r="K896"/>
          <cell r="P896">
            <v>0</v>
          </cell>
        </row>
        <row r="898">
          <cell r="D898">
            <v>315</v>
          </cell>
          <cell r="K898"/>
          <cell r="P898"/>
        </row>
        <row r="899">
          <cell r="D899">
            <v>315</v>
          </cell>
          <cell r="K899" t="str">
            <v>Salaries &amp; Wages</v>
          </cell>
          <cell r="P899">
            <v>0</v>
          </cell>
        </row>
        <row r="900">
          <cell r="D900">
            <v>315</v>
          </cell>
          <cell r="K900" t="str">
            <v>Pension &amp; Benefits</v>
          </cell>
          <cell r="P900">
            <v>0</v>
          </cell>
        </row>
        <row r="901">
          <cell r="D901">
            <v>315</v>
          </cell>
          <cell r="K901" t="str">
            <v>Overtime Salary</v>
          </cell>
          <cell r="P901">
            <v>0</v>
          </cell>
        </row>
        <row r="902">
          <cell r="D902">
            <v>315</v>
          </cell>
          <cell r="K902" t="str">
            <v>Overtime Benefits</v>
          </cell>
          <cell r="P902">
            <v>0</v>
          </cell>
        </row>
        <row r="903">
          <cell r="D903">
            <v>315</v>
          </cell>
          <cell r="K903"/>
          <cell r="P903">
            <v>0</v>
          </cell>
        </row>
        <row r="904">
          <cell r="D904"/>
          <cell r="K904"/>
          <cell r="P904"/>
        </row>
        <row r="905">
          <cell r="D905">
            <v>315</v>
          </cell>
          <cell r="K905"/>
          <cell r="P905"/>
        </row>
        <row r="906">
          <cell r="D906">
            <v>315</v>
          </cell>
          <cell r="K906" t="str">
            <v>Materials &amp; Supplies</v>
          </cell>
          <cell r="P906">
            <v>411754.49</v>
          </cell>
        </row>
        <row r="907">
          <cell r="D907">
            <v>315</v>
          </cell>
          <cell r="K907" t="str">
            <v>Transportation, Per Diem, and Mileage</v>
          </cell>
          <cell r="P907">
            <v>119452.80000000005</v>
          </cell>
        </row>
        <row r="908">
          <cell r="D908">
            <v>315</v>
          </cell>
          <cell r="K908" t="str">
            <v>Transportation, Per Diem, and Mileage</v>
          </cell>
          <cell r="P908">
            <v>24365</v>
          </cell>
        </row>
        <row r="909">
          <cell r="D909">
            <v>315</v>
          </cell>
          <cell r="K909" t="str">
            <v>Transportation, Per Diem, and Mileage</v>
          </cell>
          <cell r="P909">
            <v>30000</v>
          </cell>
        </row>
        <row r="910">
          <cell r="D910">
            <v>315</v>
          </cell>
          <cell r="K910" t="str">
            <v>Transportation, Per Diem, and Mileage</v>
          </cell>
          <cell r="P910">
            <v>0</v>
          </cell>
        </row>
        <row r="911">
          <cell r="D911">
            <v>315</v>
          </cell>
          <cell r="K911" t="str">
            <v>Transportation, Per Diem, and Mileage</v>
          </cell>
          <cell r="P911">
            <v>0</v>
          </cell>
        </row>
        <row r="912">
          <cell r="D912">
            <v>315</v>
          </cell>
          <cell r="K912" t="str">
            <v>Transportation, Per Diem, and Mileage</v>
          </cell>
          <cell r="P912">
            <v>0</v>
          </cell>
        </row>
        <row r="913">
          <cell r="D913">
            <v>315</v>
          </cell>
          <cell r="K913" t="str">
            <v>Equipment, Inspections, Repairs &amp; Other O&amp;M</v>
          </cell>
          <cell r="P913">
            <v>10000</v>
          </cell>
        </row>
        <row r="914">
          <cell r="D914">
            <v>315</v>
          </cell>
          <cell r="K914" t="str">
            <v>Equipment, Inspections, Repairs &amp; Other O&amp;M</v>
          </cell>
          <cell r="P914">
            <v>0</v>
          </cell>
        </row>
        <row r="915">
          <cell r="D915">
            <v>315</v>
          </cell>
          <cell r="K915" t="str">
            <v>Professional &amp; Technical Outsourced Services</v>
          </cell>
          <cell r="P915">
            <v>202250</v>
          </cell>
        </row>
        <row r="916">
          <cell r="D916">
            <v>315</v>
          </cell>
          <cell r="K916" t="str">
            <v>Equipment, Inspections, Repairs &amp; Other O&amp;M</v>
          </cell>
          <cell r="P916">
            <v>190720.85</v>
          </cell>
        </row>
        <row r="917">
          <cell r="D917">
            <v>315</v>
          </cell>
          <cell r="K917"/>
          <cell r="P917">
            <v>988543.14</v>
          </cell>
        </row>
        <row r="918">
          <cell r="D918"/>
          <cell r="K918"/>
          <cell r="P918"/>
        </row>
        <row r="919">
          <cell r="D919">
            <v>315</v>
          </cell>
          <cell r="K919"/>
          <cell r="P919">
            <v>988543.14</v>
          </cell>
        </row>
        <row r="920">
          <cell r="D920"/>
          <cell r="K920"/>
        </row>
        <row r="921">
          <cell r="D921">
            <v>666</v>
          </cell>
          <cell r="K921"/>
          <cell r="P921"/>
        </row>
        <row r="922">
          <cell r="D922"/>
          <cell r="K922"/>
          <cell r="P922"/>
        </row>
        <row r="923">
          <cell r="D923">
            <v>666</v>
          </cell>
          <cell r="K923" t="str">
            <v>Headcount</v>
          </cell>
          <cell r="P923">
            <v>0</v>
          </cell>
        </row>
        <row r="924">
          <cell r="D924">
            <v>666</v>
          </cell>
          <cell r="K924" t="str">
            <v>Headcount - Temp</v>
          </cell>
          <cell r="P924">
            <v>0</v>
          </cell>
        </row>
        <row r="925">
          <cell r="D925"/>
          <cell r="K925"/>
          <cell r="P925"/>
        </row>
        <row r="926">
          <cell r="D926">
            <v>666</v>
          </cell>
          <cell r="K926"/>
          <cell r="P926"/>
        </row>
        <row r="927">
          <cell r="D927">
            <v>666</v>
          </cell>
          <cell r="K927" t="str">
            <v>Salaries &amp; Wages</v>
          </cell>
          <cell r="P927">
            <v>0</v>
          </cell>
        </row>
        <row r="928">
          <cell r="D928">
            <v>666</v>
          </cell>
          <cell r="K928" t="str">
            <v>Pension &amp; Benefits</v>
          </cell>
          <cell r="P928">
            <v>0</v>
          </cell>
        </row>
        <row r="929">
          <cell r="D929">
            <v>666</v>
          </cell>
          <cell r="K929" t="str">
            <v>Overtime Salary</v>
          </cell>
          <cell r="P929">
            <v>0</v>
          </cell>
        </row>
        <row r="930">
          <cell r="D930">
            <v>666</v>
          </cell>
          <cell r="K930" t="str">
            <v>Overtime Benefits</v>
          </cell>
          <cell r="P930">
            <v>0</v>
          </cell>
        </row>
        <row r="931">
          <cell r="D931">
            <v>666</v>
          </cell>
          <cell r="K931"/>
          <cell r="P931">
            <v>0</v>
          </cell>
        </row>
        <row r="932">
          <cell r="D932"/>
          <cell r="K932"/>
          <cell r="P932"/>
        </row>
        <row r="933">
          <cell r="D933">
            <v>666</v>
          </cell>
          <cell r="K933"/>
          <cell r="P933"/>
        </row>
        <row r="934">
          <cell r="D934">
            <v>666</v>
          </cell>
          <cell r="K934" t="str">
            <v>Salaries &amp; Wages</v>
          </cell>
          <cell r="P934">
            <v>0</v>
          </cell>
        </row>
        <row r="935">
          <cell r="D935">
            <v>666</v>
          </cell>
          <cell r="K935" t="str">
            <v>Pension &amp; Benefits</v>
          </cell>
          <cell r="P935">
            <v>0</v>
          </cell>
        </row>
        <row r="936">
          <cell r="D936">
            <v>666</v>
          </cell>
          <cell r="K936" t="str">
            <v>Overtime Salary</v>
          </cell>
          <cell r="P936">
            <v>0</v>
          </cell>
        </row>
        <row r="937">
          <cell r="D937">
            <v>666</v>
          </cell>
          <cell r="K937" t="str">
            <v>Overtime Benefits</v>
          </cell>
          <cell r="P937">
            <v>0</v>
          </cell>
        </row>
        <row r="938">
          <cell r="D938">
            <v>666</v>
          </cell>
          <cell r="K938"/>
          <cell r="P938">
            <v>0</v>
          </cell>
        </row>
        <row r="939">
          <cell r="D939"/>
          <cell r="K939"/>
          <cell r="P939"/>
        </row>
        <row r="940">
          <cell r="D940">
            <v>666</v>
          </cell>
          <cell r="K940"/>
          <cell r="P940"/>
        </row>
        <row r="941">
          <cell r="D941">
            <v>666</v>
          </cell>
          <cell r="K941" t="str">
            <v>Materials &amp; Supplies</v>
          </cell>
          <cell r="P941">
            <v>51792.810000000012</v>
          </cell>
        </row>
        <row r="942">
          <cell r="D942">
            <v>666</v>
          </cell>
          <cell r="K942" t="str">
            <v>Transportation, Per Diem, and Mileage</v>
          </cell>
          <cell r="P942">
            <v>11193.6</v>
          </cell>
        </row>
        <row r="943">
          <cell r="D943">
            <v>666</v>
          </cell>
          <cell r="K943" t="str">
            <v>Transportation, Per Diem, and Mileage</v>
          </cell>
          <cell r="P943">
            <v>8840</v>
          </cell>
        </row>
        <row r="944">
          <cell r="D944">
            <v>666</v>
          </cell>
          <cell r="K944" t="str">
            <v>Transportation, Per Diem, and Mileage</v>
          </cell>
          <cell r="P944">
            <v>6225</v>
          </cell>
        </row>
        <row r="945">
          <cell r="D945">
            <v>666</v>
          </cell>
          <cell r="K945" t="str">
            <v>Transportation, Per Diem, and Mileage</v>
          </cell>
          <cell r="P945">
            <v>0</v>
          </cell>
        </row>
        <row r="946">
          <cell r="D946">
            <v>666</v>
          </cell>
          <cell r="K946" t="str">
            <v>Transportation, Per Diem, and Mileage</v>
          </cell>
          <cell r="P946">
            <v>0</v>
          </cell>
        </row>
        <row r="947">
          <cell r="D947">
            <v>666</v>
          </cell>
          <cell r="K947" t="str">
            <v>Transportation, Per Diem, and Mileage</v>
          </cell>
          <cell r="P947">
            <v>0</v>
          </cell>
        </row>
        <row r="948">
          <cell r="D948">
            <v>666</v>
          </cell>
          <cell r="K948" t="str">
            <v>Equipment, Inspections, Repairs &amp; Other O&amp;M</v>
          </cell>
          <cell r="P948">
            <v>0</v>
          </cell>
        </row>
        <row r="949">
          <cell r="D949">
            <v>666</v>
          </cell>
          <cell r="K949" t="str">
            <v>Equipment, Inspections, Repairs &amp; Other O&amp;M</v>
          </cell>
          <cell r="P949">
            <v>0</v>
          </cell>
        </row>
        <row r="950">
          <cell r="D950">
            <v>666</v>
          </cell>
          <cell r="K950" t="str">
            <v>Professional &amp; Technical Outsourced Services</v>
          </cell>
          <cell r="P950">
            <v>337000</v>
          </cell>
        </row>
        <row r="951">
          <cell r="D951">
            <v>666</v>
          </cell>
          <cell r="K951" t="str">
            <v>Equipment, Inspections, Repairs &amp; Other O&amp;M</v>
          </cell>
          <cell r="P951">
            <v>362427</v>
          </cell>
        </row>
        <row r="952">
          <cell r="D952">
            <v>666</v>
          </cell>
          <cell r="K952"/>
          <cell r="P952">
            <v>777478.41</v>
          </cell>
        </row>
        <row r="953">
          <cell r="D953"/>
          <cell r="K953"/>
          <cell r="P953"/>
        </row>
        <row r="954">
          <cell r="D954">
            <v>666</v>
          </cell>
          <cell r="K954"/>
          <cell r="P954">
            <v>777478.41</v>
          </cell>
        </row>
        <row r="955">
          <cell r="D955"/>
          <cell r="K955"/>
        </row>
        <row r="956">
          <cell r="D956"/>
          <cell r="K956"/>
        </row>
        <row r="957">
          <cell r="D957">
            <v>169</v>
          </cell>
          <cell r="K957"/>
          <cell r="P957"/>
        </row>
        <row r="958">
          <cell r="D958"/>
          <cell r="K958"/>
          <cell r="P958"/>
        </row>
        <row r="959">
          <cell r="D959">
            <v>169</v>
          </cell>
          <cell r="K959" t="str">
            <v>Headcount</v>
          </cell>
          <cell r="P959">
            <v>0</v>
          </cell>
        </row>
        <row r="960">
          <cell r="D960">
            <v>169</v>
          </cell>
          <cell r="K960" t="str">
            <v>Headcount - Temp</v>
          </cell>
          <cell r="P960">
            <v>0</v>
          </cell>
        </row>
        <row r="962">
          <cell r="D962">
            <v>169</v>
          </cell>
          <cell r="K962"/>
          <cell r="P962"/>
        </row>
        <row r="963">
          <cell r="D963">
            <v>169</v>
          </cell>
          <cell r="K963" t="str">
            <v>Salaries &amp; Wages</v>
          </cell>
          <cell r="P963">
            <v>0</v>
          </cell>
        </row>
        <row r="964">
          <cell r="D964">
            <v>169</v>
          </cell>
          <cell r="K964" t="str">
            <v>Pension &amp; Benefits</v>
          </cell>
          <cell r="P964">
            <v>0</v>
          </cell>
        </row>
        <row r="965">
          <cell r="D965">
            <v>169</v>
          </cell>
          <cell r="K965" t="str">
            <v>Overtime Salary</v>
          </cell>
          <cell r="P965">
            <v>0</v>
          </cell>
        </row>
        <row r="966">
          <cell r="D966">
            <v>169</v>
          </cell>
          <cell r="K966" t="str">
            <v>Overtime Benefits</v>
          </cell>
          <cell r="P966">
            <v>0</v>
          </cell>
        </row>
        <row r="967">
          <cell r="D967">
            <v>169</v>
          </cell>
          <cell r="K967"/>
          <cell r="P967">
            <v>0</v>
          </cell>
        </row>
        <row r="968">
          <cell r="D968"/>
          <cell r="K968"/>
          <cell r="P968"/>
        </row>
        <row r="969">
          <cell r="D969">
            <v>169</v>
          </cell>
          <cell r="K969"/>
          <cell r="P969"/>
        </row>
        <row r="970">
          <cell r="D970">
            <v>169</v>
          </cell>
          <cell r="K970" t="str">
            <v>Salaries &amp; Wages</v>
          </cell>
          <cell r="P970">
            <v>0</v>
          </cell>
        </row>
        <row r="971">
          <cell r="D971">
            <v>169</v>
          </cell>
          <cell r="K971" t="str">
            <v>Pension &amp; Benefits</v>
          </cell>
          <cell r="P971">
            <v>0</v>
          </cell>
        </row>
        <row r="972">
          <cell r="D972">
            <v>169</v>
          </cell>
          <cell r="K972" t="str">
            <v>Overtime Salary</v>
          </cell>
          <cell r="P972">
            <v>0</v>
          </cell>
        </row>
        <row r="973">
          <cell r="D973">
            <v>169</v>
          </cell>
          <cell r="K973" t="str">
            <v>Overtime Benefits</v>
          </cell>
          <cell r="P973">
            <v>0</v>
          </cell>
        </row>
        <row r="974">
          <cell r="D974">
            <v>169</v>
          </cell>
          <cell r="K974"/>
          <cell r="P974">
            <v>0</v>
          </cell>
        </row>
        <row r="975">
          <cell r="D975"/>
          <cell r="K975"/>
          <cell r="P975"/>
        </row>
        <row r="976">
          <cell r="D976">
            <v>169</v>
          </cell>
          <cell r="K976"/>
          <cell r="P976"/>
        </row>
        <row r="977">
          <cell r="D977">
            <v>169</v>
          </cell>
          <cell r="K977" t="str">
            <v>Materials &amp; Supplies</v>
          </cell>
          <cell r="P977">
            <v>50962.51</v>
          </cell>
        </row>
        <row r="978">
          <cell r="D978">
            <v>169</v>
          </cell>
          <cell r="K978" t="str">
            <v>Transportation, Per Diem, and Mileage</v>
          </cell>
          <cell r="P978">
            <v>7161.6</v>
          </cell>
        </row>
        <row r="979">
          <cell r="D979">
            <v>169</v>
          </cell>
          <cell r="K979" t="str">
            <v>Transportation, Per Diem, and Mileage</v>
          </cell>
          <cell r="P979">
            <v>2750</v>
          </cell>
        </row>
        <row r="980">
          <cell r="D980">
            <v>169</v>
          </cell>
          <cell r="K980" t="str">
            <v>Transportation, Per Diem, and Mileage</v>
          </cell>
          <cell r="P980">
            <v>2500</v>
          </cell>
        </row>
        <row r="981">
          <cell r="D981">
            <v>169</v>
          </cell>
          <cell r="K981" t="str">
            <v>Transportation, Per Diem, and Mileage</v>
          </cell>
          <cell r="P981">
            <v>0</v>
          </cell>
        </row>
        <row r="982">
          <cell r="D982">
            <v>169</v>
          </cell>
          <cell r="K982" t="str">
            <v>Transportation, Per Diem, and Mileage</v>
          </cell>
          <cell r="P982">
            <v>0</v>
          </cell>
        </row>
        <row r="983">
          <cell r="D983">
            <v>169</v>
          </cell>
          <cell r="K983" t="str">
            <v>Transportation, Per Diem, and Mileage</v>
          </cell>
          <cell r="P983">
            <v>0</v>
          </cell>
        </row>
        <row r="984">
          <cell r="D984">
            <v>169</v>
          </cell>
          <cell r="K984" t="str">
            <v>Equipment, Inspections, Repairs &amp; Other O&amp;M</v>
          </cell>
          <cell r="P984">
            <v>0</v>
          </cell>
        </row>
        <row r="985">
          <cell r="D985">
            <v>169</v>
          </cell>
          <cell r="K985" t="str">
            <v>Equipment, Inspections, Repairs &amp; Other O&amp;M</v>
          </cell>
          <cell r="P985">
            <v>0</v>
          </cell>
        </row>
        <row r="986">
          <cell r="D986">
            <v>169</v>
          </cell>
          <cell r="K986" t="str">
            <v>Professional &amp; Technical Outsourced Services</v>
          </cell>
          <cell r="P986">
            <v>337000</v>
          </cell>
        </row>
        <row r="987">
          <cell r="D987">
            <v>169</v>
          </cell>
          <cell r="K987" t="str">
            <v>Equipment, Inspections, Repairs &amp; Other O&amp;M</v>
          </cell>
          <cell r="P987">
            <v>26000</v>
          </cell>
        </row>
        <row r="988">
          <cell r="D988">
            <v>169</v>
          </cell>
          <cell r="K988"/>
          <cell r="P988">
            <v>426374.11</v>
          </cell>
        </row>
        <row r="989">
          <cell r="D989"/>
          <cell r="K989"/>
          <cell r="P989"/>
        </row>
        <row r="990">
          <cell r="D990">
            <v>169</v>
          </cell>
          <cell r="K990"/>
          <cell r="P990">
            <v>426374.11</v>
          </cell>
        </row>
        <row r="991">
          <cell r="D991"/>
          <cell r="K991"/>
        </row>
        <row r="992">
          <cell r="D992">
            <v>211</v>
          </cell>
          <cell r="K992"/>
          <cell r="P992"/>
        </row>
        <row r="994">
          <cell r="D994">
            <v>211</v>
          </cell>
          <cell r="K994" t="str">
            <v>Headcount</v>
          </cell>
          <cell r="P994">
            <v>0</v>
          </cell>
        </row>
        <row r="995">
          <cell r="D995">
            <v>211</v>
          </cell>
          <cell r="K995" t="str">
            <v>Headcount - Temp</v>
          </cell>
          <cell r="P995">
            <v>0</v>
          </cell>
        </row>
        <row r="996">
          <cell r="D996"/>
          <cell r="K996"/>
          <cell r="P996"/>
        </row>
        <row r="997">
          <cell r="D997">
            <v>211</v>
          </cell>
          <cell r="K997"/>
          <cell r="P997"/>
        </row>
        <row r="998">
          <cell r="D998">
            <v>211</v>
          </cell>
          <cell r="K998" t="str">
            <v>Salaries &amp; Wages</v>
          </cell>
          <cell r="P998">
            <v>0</v>
          </cell>
        </row>
        <row r="999">
          <cell r="D999">
            <v>211</v>
          </cell>
          <cell r="K999" t="str">
            <v>Pension &amp; Benefits</v>
          </cell>
          <cell r="P999">
            <v>0</v>
          </cell>
        </row>
        <row r="1000">
          <cell r="D1000">
            <v>211</v>
          </cell>
          <cell r="K1000" t="str">
            <v>Overtime Salary</v>
          </cell>
          <cell r="P1000">
            <v>0</v>
          </cell>
        </row>
        <row r="1001">
          <cell r="D1001">
            <v>211</v>
          </cell>
          <cell r="K1001" t="str">
            <v>Overtime Benefits</v>
          </cell>
          <cell r="P1001">
            <v>0</v>
          </cell>
        </row>
        <row r="1002">
          <cell r="D1002">
            <v>211</v>
          </cell>
          <cell r="K1002"/>
          <cell r="P1002">
            <v>0</v>
          </cell>
        </row>
        <row r="1003">
          <cell r="D1003"/>
          <cell r="K1003"/>
          <cell r="P1003"/>
        </row>
        <row r="1004">
          <cell r="D1004">
            <v>211</v>
          </cell>
          <cell r="K1004"/>
          <cell r="P1004"/>
        </row>
        <row r="1005">
          <cell r="D1005">
            <v>211</v>
          </cell>
          <cell r="K1005" t="str">
            <v>Salaries &amp; Wages</v>
          </cell>
          <cell r="P1005">
            <v>0</v>
          </cell>
        </row>
        <row r="1006">
          <cell r="D1006">
            <v>211</v>
          </cell>
          <cell r="K1006" t="str">
            <v>Pension &amp; Benefits</v>
          </cell>
          <cell r="P1006">
            <v>0</v>
          </cell>
        </row>
        <row r="1007">
          <cell r="D1007">
            <v>211</v>
          </cell>
          <cell r="K1007" t="str">
            <v>Overtime Salary</v>
          </cell>
          <cell r="P1007">
            <v>0</v>
          </cell>
        </row>
        <row r="1008">
          <cell r="D1008">
            <v>211</v>
          </cell>
          <cell r="K1008" t="str">
            <v>Overtime Benefits</v>
          </cell>
          <cell r="P1008">
            <v>0</v>
          </cell>
        </row>
        <row r="1009">
          <cell r="D1009">
            <v>211</v>
          </cell>
          <cell r="K1009"/>
          <cell r="P1009">
            <v>0</v>
          </cell>
        </row>
        <row r="1011">
          <cell r="D1011">
            <v>211</v>
          </cell>
          <cell r="K1011"/>
          <cell r="P1011"/>
        </row>
        <row r="1012">
          <cell r="D1012">
            <v>211</v>
          </cell>
          <cell r="K1012" t="str">
            <v>Materials &amp; Supplies</v>
          </cell>
          <cell r="P1012">
            <v>53030.55</v>
          </cell>
        </row>
        <row r="1013">
          <cell r="D1013">
            <v>211</v>
          </cell>
          <cell r="K1013" t="str">
            <v>Transportation, Per Diem, and Mileage</v>
          </cell>
          <cell r="P1013">
            <v>0</v>
          </cell>
        </row>
        <row r="1014">
          <cell r="D1014">
            <v>211</v>
          </cell>
          <cell r="K1014" t="str">
            <v>Transportation, Per Diem, and Mileage</v>
          </cell>
          <cell r="P1014">
            <v>38398.75</v>
          </cell>
        </row>
        <row r="1015">
          <cell r="D1015">
            <v>211</v>
          </cell>
          <cell r="K1015" t="str">
            <v>Transportation, Per Diem, and Mileage</v>
          </cell>
          <cell r="P1015">
            <v>8000</v>
          </cell>
        </row>
        <row r="1016">
          <cell r="D1016">
            <v>211</v>
          </cell>
          <cell r="K1016" t="str">
            <v>Transportation, Per Diem, and Mileage</v>
          </cell>
          <cell r="P1016">
            <v>0</v>
          </cell>
        </row>
        <row r="1017">
          <cell r="D1017">
            <v>211</v>
          </cell>
          <cell r="K1017" t="str">
            <v>Transportation, Per Diem, and Mileage</v>
          </cell>
          <cell r="P1017">
            <v>0</v>
          </cell>
        </row>
        <row r="1018">
          <cell r="D1018">
            <v>211</v>
          </cell>
          <cell r="K1018" t="str">
            <v>Transportation, Per Diem, and Mileage</v>
          </cell>
          <cell r="P1018">
            <v>0</v>
          </cell>
        </row>
        <row r="1019">
          <cell r="D1019">
            <v>211</v>
          </cell>
          <cell r="K1019" t="str">
            <v>Equipment, Inspections, Repairs &amp; Other O&amp;M</v>
          </cell>
          <cell r="P1019">
            <v>0</v>
          </cell>
        </row>
        <row r="1020">
          <cell r="D1020">
            <v>211</v>
          </cell>
          <cell r="K1020" t="str">
            <v>Equipment, Inspections, Repairs &amp; Other O&amp;M</v>
          </cell>
          <cell r="P1020">
            <v>0</v>
          </cell>
        </row>
        <row r="1021">
          <cell r="D1021">
            <v>211</v>
          </cell>
          <cell r="K1021" t="str">
            <v>Professional &amp; Technical Outsourced Services</v>
          </cell>
          <cell r="P1021">
            <v>15000</v>
          </cell>
        </row>
        <row r="1022">
          <cell r="D1022">
            <v>211</v>
          </cell>
          <cell r="K1022" t="str">
            <v>Equipment, Inspections, Repairs &amp; Other O&amp;M</v>
          </cell>
          <cell r="P1022">
            <v>65500</v>
          </cell>
        </row>
        <row r="1023">
          <cell r="D1023">
            <v>211</v>
          </cell>
          <cell r="K1023"/>
          <cell r="P1023">
            <v>179929.3</v>
          </cell>
        </row>
        <row r="1024">
          <cell r="D1024">
            <v>211</v>
          </cell>
          <cell r="K1024"/>
          <cell r="P1024"/>
        </row>
        <row r="1025">
          <cell r="D1025">
            <v>211</v>
          </cell>
          <cell r="K1025"/>
          <cell r="P1025">
            <v>179929.3</v>
          </cell>
        </row>
        <row r="1027">
          <cell r="D1027">
            <v>212</v>
          </cell>
          <cell r="K1027"/>
          <cell r="P1027"/>
        </row>
        <row r="1028">
          <cell r="D1028"/>
          <cell r="K1028"/>
          <cell r="P1028"/>
        </row>
        <row r="1029">
          <cell r="D1029">
            <v>212</v>
          </cell>
          <cell r="K1029" t="str">
            <v>Headcount</v>
          </cell>
          <cell r="P1029">
            <v>0</v>
          </cell>
        </row>
        <row r="1030">
          <cell r="D1030">
            <v>212</v>
          </cell>
          <cell r="K1030" t="str">
            <v>Headcount - Temp</v>
          </cell>
          <cell r="P1030">
            <v>0</v>
          </cell>
        </row>
        <row r="1031">
          <cell r="D1031"/>
          <cell r="K1031"/>
          <cell r="P1031"/>
        </row>
        <row r="1032">
          <cell r="D1032">
            <v>212</v>
          </cell>
          <cell r="K1032"/>
          <cell r="P1032"/>
        </row>
        <row r="1033">
          <cell r="D1033">
            <v>212</v>
          </cell>
          <cell r="K1033" t="str">
            <v>Salaries &amp; Wages</v>
          </cell>
          <cell r="P1033">
            <v>0</v>
          </cell>
        </row>
        <row r="1034">
          <cell r="D1034">
            <v>212</v>
          </cell>
          <cell r="K1034" t="str">
            <v>Pension &amp; Benefits</v>
          </cell>
          <cell r="P1034">
            <v>0</v>
          </cell>
        </row>
        <row r="1035">
          <cell r="D1035">
            <v>212</v>
          </cell>
          <cell r="K1035" t="str">
            <v>Overtime Salary</v>
          </cell>
          <cell r="P1035">
            <v>0</v>
          </cell>
        </row>
        <row r="1036">
          <cell r="D1036">
            <v>212</v>
          </cell>
          <cell r="K1036" t="str">
            <v>Overtime Benefits</v>
          </cell>
          <cell r="P1036">
            <v>0</v>
          </cell>
        </row>
        <row r="1037">
          <cell r="D1037">
            <v>212</v>
          </cell>
          <cell r="K1037"/>
          <cell r="P1037">
            <v>0</v>
          </cell>
        </row>
        <row r="1038">
          <cell r="D1038"/>
          <cell r="K1038"/>
          <cell r="P1038"/>
        </row>
        <row r="1039">
          <cell r="D1039">
            <v>212</v>
          </cell>
          <cell r="K1039"/>
          <cell r="P1039"/>
        </row>
        <row r="1040">
          <cell r="D1040">
            <v>212</v>
          </cell>
          <cell r="K1040" t="str">
            <v>Salaries &amp; Wages</v>
          </cell>
          <cell r="P1040">
            <v>0</v>
          </cell>
        </row>
        <row r="1041">
          <cell r="D1041">
            <v>212</v>
          </cell>
          <cell r="K1041" t="str">
            <v>Pension &amp; Benefits</v>
          </cell>
          <cell r="P1041">
            <v>0</v>
          </cell>
        </row>
        <row r="1042">
          <cell r="D1042">
            <v>212</v>
          </cell>
          <cell r="K1042" t="str">
            <v>Overtime Salary</v>
          </cell>
          <cell r="P1042">
            <v>0</v>
          </cell>
        </row>
        <row r="1043">
          <cell r="D1043">
            <v>212</v>
          </cell>
          <cell r="K1043" t="str">
            <v>Overtime Benefits</v>
          </cell>
          <cell r="P1043">
            <v>0</v>
          </cell>
        </row>
        <row r="1044">
          <cell r="D1044">
            <v>212</v>
          </cell>
          <cell r="K1044"/>
          <cell r="P1044">
            <v>0</v>
          </cell>
        </row>
        <row r="1045">
          <cell r="D1045"/>
          <cell r="K1045"/>
          <cell r="P1045"/>
        </row>
        <row r="1046">
          <cell r="D1046">
            <v>212</v>
          </cell>
          <cell r="K1046"/>
          <cell r="P1046"/>
        </row>
        <row r="1047">
          <cell r="D1047">
            <v>212</v>
          </cell>
          <cell r="K1047" t="str">
            <v>Materials &amp; Supplies</v>
          </cell>
          <cell r="P1047">
            <v>33277.509999999995</v>
          </cell>
        </row>
        <row r="1048">
          <cell r="D1048">
            <v>212</v>
          </cell>
          <cell r="K1048" t="str">
            <v>Transportation, Per Diem, and Mileage</v>
          </cell>
          <cell r="P1048">
            <v>0</v>
          </cell>
        </row>
        <row r="1049">
          <cell r="D1049">
            <v>212</v>
          </cell>
          <cell r="K1049" t="str">
            <v>Transportation, Per Diem, and Mileage</v>
          </cell>
          <cell r="P1049">
            <v>13072</v>
          </cell>
        </row>
        <row r="1050">
          <cell r="D1050">
            <v>212</v>
          </cell>
          <cell r="K1050" t="str">
            <v>Transportation, Per Diem, and Mileage</v>
          </cell>
          <cell r="P1050">
            <v>12400</v>
          </cell>
        </row>
        <row r="1051">
          <cell r="D1051">
            <v>212</v>
          </cell>
          <cell r="K1051" t="str">
            <v>Transportation, Per Diem, and Mileage</v>
          </cell>
          <cell r="P1051">
            <v>1000</v>
          </cell>
        </row>
        <row r="1052">
          <cell r="D1052">
            <v>212</v>
          </cell>
          <cell r="K1052" t="str">
            <v>Transportation, Per Diem, and Mileage</v>
          </cell>
          <cell r="P1052">
            <v>250</v>
          </cell>
        </row>
        <row r="1053">
          <cell r="D1053">
            <v>212</v>
          </cell>
          <cell r="K1053" t="str">
            <v>Transportation, Per Diem, and Mileage</v>
          </cell>
          <cell r="P1053">
            <v>750</v>
          </cell>
        </row>
        <row r="1054">
          <cell r="D1054">
            <v>212</v>
          </cell>
          <cell r="K1054" t="str">
            <v>Equipment, Inspections, Repairs &amp; Other O&amp;M</v>
          </cell>
          <cell r="P1054">
            <v>15000</v>
          </cell>
        </row>
        <row r="1055">
          <cell r="D1055">
            <v>212</v>
          </cell>
          <cell r="K1055" t="str">
            <v>Equipment, Inspections, Repairs &amp; Other O&amp;M</v>
          </cell>
          <cell r="P1055">
            <v>500</v>
          </cell>
        </row>
        <row r="1056">
          <cell r="D1056">
            <v>212</v>
          </cell>
          <cell r="K1056" t="str">
            <v>Professional &amp; Technical Outsourced Services</v>
          </cell>
          <cell r="P1056">
            <v>0</v>
          </cell>
        </row>
        <row r="1057">
          <cell r="D1057">
            <v>212</v>
          </cell>
          <cell r="K1057" t="str">
            <v>Equipment, Inspections, Repairs &amp; Other O&amp;M</v>
          </cell>
          <cell r="P1057">
            <v>20000</v>
          </cell>
        </row>
        <row r="1058">
          <cell r="D1058">
            <v>212</v>
          </cell>
          <cell r="K1058"/>
          <cell r="P1058">
            <v>96249.51</v>
          </cell>
        </row>
        <row r="1059">
          <cell r="D1059"/>
          <cell r="K1059"/>
          <cell r="P1059"/>
        </row>
        <row r="1060">
          <cell r="D1060">
            <v>212</v>
          </cell>
          <cell r="K1060"/>
          <cell r="P1060">
            <v>96249.51</v>
          </cell>
        </row>
        <row r="1061">
          <cell r="D1061"/>
          <cell r="K1061"/>
        </row>
        <row r="1062">
          <cell r="D1062">
            <v>213</v>
          </cell>
          <cell r="K1062"/>
          <cell r="P1062"/>
        </row>
        <row r="1063">
          <cell r="D1063"/>
          <cell r="K1063"/>
          <cell r="P1063"/>
        </row>
        <row r="1064">
          <cell r="D1064">
            <v>213</v>
          </cell>
          <cell r="K1064" t="str">
            <v>Headcount</v>
          </cell>
          <cell r="P1064">
            <v>0</v>
          </cell>
        </row>
        <row r="1065">
          <cell r="D1065">
            <v>213</v>
          </cell>
          <cell r="K1065" t="str">
            <v>Headcount - Temp</v>
          </cell>
          <cell r="P1065">
            <v>0</v>
          </cell>
        </row>
        <row r="1066">
          <cell r="D1066"/>
          <cell r="K1066"/>
          <cell r="P1066"/>
        </row>
        <row r="1067">
          <cell r="D1067">
            <v>213</v>
          </cell>
          <cell r="K1067"/>
          <cell r="P1067"/>
        </row>
        <row r="1068">
          <cell r="D1068">
            <v>213</v>
          </cell>
          <cell r="K1068" t="str">
            <v>Salaries &amp; Wages</v>
          </cell>
          <cell r="P1068">
            <v>0</v>
          </cell>
        </row>
        <row r="1069">
          <cell r="D1069">
            <v>213</v>
          </cell>
          <cell r="K1069" t="str">
            <v>Pension &amp; Benefits</v>
          </cell>
          <cell r="P1069">
            <v>0</v>
          </cell>
        </row>
        <row r="1070">
          <cell r="D1070">
            <v>213</v>
          </cell>
          <cell r="K1070" t="str">
            <v>Overtime Salary</v>
          </cell>
          <cell r="P1070">
            <v>0</v>
          </cell>
        </row>
        <row r="1071">
          <cell r="D1071">
            <v>213</v>
          </cell>
          <cell r="K1071" t="str">
            <v>Overtime Benefits</v>
          </cell>
          <cell r="P1071">
            <v>0</v>
          </cell>
        </row>
        <row r="1072">
          <cell r="D1072">
            <v>213</v>
          </cell>
          <cell r="K1072"/>
          <cell r="P1072">
            <v>0</v>
          </cell>
        </row>
        <row r="1074">
          <cell r="D1074">
            <v>213</v>
          </cell>
          <cell r="K1074"/>
          <cell r="P1074"/>
        </row>
        <row r="1075">
          <cell r="D1075">
            <v>213</v>
          </cell>
          <cell r="K1075" t="str">
            <v>Salaries &amp; Wages</v>
          </cell>
          <cell r="P1075">
            <v>0</v>
          </cell>
        </row>
        <row r="1076">
          <cell r="D1076">
            <v>213</v>
          </cell>
          <cell r="K1076" t="str">
            <v>Pension &amp; Benefits</v>
          </cell>
          <cell r="P1076">
            <v>0</v>
          </cell>
        </row>
        <row r="1077">
          <cell r="D1077">
            <v>213</v>
          </cell>
          <cell r="K1077" t="str">
            <v>Overtime Salary</v>
          </cell>
          <cell r="P1077">
            <v>0</v>
          </cell>
        </row>
        <row r="1078">
          <cell r="D1078">
            <v>213</v>
          </cell>
          <cell r="K1078" t="str">
            <v>Overtime Benefits</v>
          </cell>
          <cell r="P1078">
            <v>0</v>
          </cell>
        </row>
        <row r="1079">
          <cell r="D1079">
            <v>213</v>
          </cell>
          <cell r="K1079"/>
          <cell r="P1079">
            <v>0</v>
          </cell>
        </row>
        <row r="1080">
          <cell r="D1080"/>
          <cell r="K1080"/>
          <cell r="P1080"/>
        </row>
        <row r="1081">
          <cell r="D1081">
            <v>213</v>
          </cell>
          <cell r="K1081"/>
          <cell r="P1081"/>
        </row>
        <row r="1082">
          <cell r="D1082">
            <v>213</v>
          </cell>
          <cell r="K1082" t="str">
            <v>Materials &amp; Supplies</v>
          </cell>
          <cell r="P1082">
            <v>502093.43000000005</v>
          </cell>
        </row>
        <row r="1083">
          <cell r="D1083">
            <v>213</v>
          </cell>
          <cell r="K1083" t="str">
            <v>Transportation, Per Diem, and Mileage</v>
          </cell>
          <cell r="P1083">
            <v>190272.00000000009</v>
          </cell>
        </row>
        <row r="1084">
          <cell r="D1084">
            <v>213</v>
          </cell>
          <cell r="K1084" t="str">
            <v>Transportation, Per Diem, and Mileage</v>
          </cell>
          <cell r="P1084">
            <v>69220</v>
          </cell>
        </row>
        <row r="1085">
          <cell r="D1085">
            <v>213</v>
          </cell>
          <cell r="K1085" t="str">
            <v>Transportation, Per Diem, and Mileage</v>
          </cell>
          <cell r="P1085">
            <v>17000</v>
          </cell>
        </row>
        <row r="1086">
          <cell r="D1086">
            <v>213</v>
          </cell>
          <cell r="K1086" t="str">
            <v>Transportation, Per Diem, and Mileage</v>
          </cell>
          <cell r="P1086">
            <v>0</v>
          </cell>
        </row>
        <row r="1087">
          <cell r="D1087">
            <v>213</v>
          </cell>
          <cell r="K1087" t="str">
            <v>Transportation, Per Diem, and Mileage</v>
          </cell>
          <cell r="P1087">
            <v>0</v>
          </cell>
        </row>
        <row r="1088">
          <cell r="D1088">
            <v>213</v>
          </cell>
          <cell r="K1088" t="str">
            <v>Transportation, Per Diem, and Mileage</v>
          </cell>
          <cell r="P1088">
            <v>0</v>
          </cell>
        </row>
        <row r="1089">
          <cell r="D1089">
            <v>213</v>
          </cell>
          <cell r="K1089" t="str">
            <v>Equipment, Inspections, Repairs &amp; Other O&amp;M</v>
          </cell>
          <cell r="P1089">
            <v>15000</v>
          </cell>
        </row>
        <row r="1090">
          <cell r="D1090">
            <v>213</v>
          </cell>
          <cell r="K1090" t="str">
            <v>Equipment, Inspections, Repairs &amp; Other O&amp;M</v>
          </cell>
          <cell r="P1090">
            <v>1000</v>
          </cell>
        </row>
        <row r="1091">
          <cell r="D1091">
            <v>213</v>
          </cell>
          <cell r="K1091" t="str">
            <v>Professional &amp; Technical Outsourced Services</v>
          </cell>
          <cell r="P1091">
            <v>4408865</v>
          </cell>
        </row>
        <row r="1092">
          <cell r="D1092">
            <v>213</v>
          </cell>
          <cell r="K1092" t="str">
            <v>Equipment, Inspections, Repairs &amp; Other O&amp;M</v>
          </cell>
          <cell r="P1092">
            <v>532969.6</v>
          </cell>
        </row>
        <row r="1093">
          <cell r="D1093">
            <v>213</v>
          </cell>
          <cell r="K1093"/>
          <cell r="P1093">
            <v>5736420.0299999993</v>
          </cell>
        </row>
        <row r="1094">
          <cell r="D1094"/>
          <cell r="K1094"/>
          <cell r="P1094"/>
        </row>
        <row r="1095">
          <cell r="D1095">
            <v>213</v>
          </cell>
          <cell r="K1095"/>
          <cell r="P1095">
            <v>5736420.0299999993</v>
          </cell>
        </row>
        <row r="1096">
          <cell r="D1096"/>
          <cell r="K1096"/>
        </row>
        <row r="1097">
          <cell r="D1097">
            <v>214</v>
          </cell>
          <cell r="K1097"/>
          <cell r="P1097"/>
        </row>
        <row r="1098">
          <cell r="D1098"/>
          <cell r="K1098"/>
          <cell r="P1098"/>
        </row>
        <row r="1099">
          <cell r="D1099">
            <v>214</v>
          </cell>
          <cell r="K1099" t="str">
            <v>Headcount</v>
          </cell>
          <cell r="P1099">
            <v>0</v>
          </cell>
        </row>
        <row r="1100">
          <cell r="D1100">
            <v>214</v>
          </cell>
          <cell r="K1100" t="str">
            <v>Headcount - Temp</v>
          </cell>
          <cell r="P1100">
            <v>0</v>
          </cell>
        </row>
        <row r="1101">
          <cell r="D1101"/>
          <cell r="K1101"/>
          <cell r="P1101"/>
        </row>
        <row r="1102">
          <cell r="D1102">
            <v>214</v>
          </cell>
          <cell r="K1102"/>
          <cell r="P1102"/>
        </row>
        <row r="1103">
          <cell r="D1103">
            <v>214</v>
          </cell>
          <cell r="K1103" t="str">
            <v>Salaries &amp; Wages</v>
          </cell>
          <cell r="P1103">
            <v>0</v>
          </cell>
        </row>
        <row r="1104">
          <cell r="D1104">
            <v>214</v>
          </cell>
          <cell r="K1104" t="str">
            <v>Pension &amp; Benefits</v>
          </cell>
          <cell r="P1104">
            <v>0</v>
          </cell>
        </row>
        <row r="1105">
          <cell r="D1105">
            <v>214</v>
          </cell>
          <cell r="K1105" t="str">
            <v>Overtime Salary</v>
          </cell>
          <cell r="P1105">
            <v>0</v>
          </cell>
        </row>
        <row r="1106">
          <cell r="D1106">
            <v>214</v>
          </cell>
          <cell r="K1106" t="str">
            <v>Overtime Benefits</v>
          </cell>
          <cell r="P1106">
            <v>0</v>
          </cell>
        </row>
        <row r="1107">
          <cell r="D1107">
            <v>214</v>
          </cell>
          <cell r="K1107"/>
          <cell r="P1107">
            <v>0</v>
          </cell>
        </row>
        <row r="1108">
          <cell r="D1108"/>
          <cell r="K1108"/>
          <cell r="P1108"/>
        </row>
        <row r="1109">
          <cell r="D1109">
            <v>214</v>
          </cell>
          <cell r="K1109"/>
          <cell r="P1109"/>
        </row>
        <row r="1110">
          <cell r="D1110">
            <v>214</v>
          </cell>
          <cell r="K1110" t="str">
            <v>Salaries &amp; Wages</v>
          </cell>
          <cell r="P1110">
            <v>0</v>
          </cell>
        </row>
        <row r="1111">
          <cell r="D1111">
            <v>214</v>
          </cell>
          <cell r="K1111" t="str">
            <v>Pension &amp; Benefits</v>
          </cell>
          <cell r="P1111">
            <v>0</v>
          </cell>
        </row>
        <row r="1112">
          <cell r="D1112">
            <v>214</v>
          </cell>
          <cell r="K1112" t="str">
            <v>Overtime Salary</v>
          </cell>
          <cell r="P1112">
            <v>0</v>
          </cell>
        </row>
        <row r="1113">
          <cell r="D1113">
            <v>214</v>
          </cell>
          <cell r="K1113" t="str">
            <v>Overtime Benefits</v>
          </cell>
          <cell r="P1113">
            <v>0</v>
          </cell>
        </row>
        <row r="1114">
          <cell r="D1114">
            <v>214</v>
          </cell>
          <cell r="K1114"/>
          <cell r="P1114">
            <v>0</v>
          </cell>
        </row>
        <row r="1115">
          <cell r="D1115"/>
          <cell r="K1115"/>
          <cell r="P1115"/>
        </row>
        <row r="1116">
          <cell r="D1116">
            <v>214</v>
          </cell>
          <cell r="K1116"/>
          <cell r="P1116"/>
        </row>
        <row r="1117">
          <cell r="D1117">
            <v>214</v>
          </cell>
          <cell r="K1117" t="str">
            <v>Materials &amp; Supplies</v>
          </cell>
          <cell r="P1117">
            <v>600703.67999999993</v>
          </cell>
        </row>
        <row r="1118">
          <cell r="D1118">
            <v>214</v>
          </cell>
          <cell r="K1118" t="str">
            <v>Transportation, Per Diem, and Mileage</v>
          </cell>
          <cell r="P1118">
            <v>219561.60000000006</v>
          </cell>
        </row>
        <row r="1119">
          <cell r="D1119">
            <v>214</v>
          </cell>
          <cell r="K1119" t="str">
            <v>Transportation, Per Diem, and Mileage</v>
          </cell>
          <cell r="P1119">
            <v>140912</v>
          </cell>
        </row>
        <row r="1120">
          <cell r="D1120">
            <v>214</v>
          </cell>
          <cell r="K1120" t="str">
            <v>Transportation, Per Diem, and Mileage</v>
          </cell>
          <cell r="P1120">
            <v>16175</v>
          </cell>
        </row>
        <row r="1121">
          <cell r="D1121">
            <v>214</v>
          </cell>
          <cell r="K1121" t="str">
            <v>Transportation, Per Diem, and Mileage</v>
          </cell>
          <cell r="P1121">
            <v>1000</v>
          </cell>
        </row>
        <row r="1122">
          <cell r="D1122">
            <v>214</v>
          </cell>
          <cell r="K1122" t="str">
            <v>Transportation, Per Diem, and Mileage</v>
          </cell>
          <cell r="P1122">
            <v>250</v>
          </cell>
        </row>
        <row r="1123">
          <cell r="D1123">
            <v>214</v>
          </cell>
          <cell r="K1123" t="str">
            <v>Transportation, Per Diem, and Mileage</v>
          </cell>
          <cell r="P1123">
            <v>750</v>
          </cell>
        </row>
        <row r="1124">
          <cell r="D1124">
            <v>214</v>
          </cell>
          <cell r="K1124" t="str">
            <v>Equipment, Inspections, Repairs &amp; Other O&amp;M</v>
          </cell>
          <cell r="P1124">
            <v>15000</v>
          </cell>
        </row>
        <row r="1125">
          <cell r="D1125">
            <v>214</v>
          </cell>
          <cell r="K1125" t="str">
            <v>Equipment, Inspections, Repairs &amp; Other O&amp;M</v>
          </cell>
          <cell r="P1125">
            <v>3000</v>
          </cell>
        </row>
        <row r="1126">
          <cell r="D1126">
            <v>214</v>
          </cell>
          <cell r="K1126" t="str">
            <v>Professional &amp; Technical Outsourced Services</v>
          </cell>
          <cell r="P1126">
            <v>4206900</v>
          </cell>
        </row>
        <row r="1127">
          <cell r="D1127">
            <v>214</v>
          </cell>
          <cell r="K1127" t="str">
            <v>Equipment, Inspections, Repairs &amp; Other O&amp;M</v>
          </cell>
          <cell r="P1127">
            <v>1082888.3999999999</v>
          </cell>
        </row>
        <row r="1128">
          <cell r="D1128">
            <v>214</v>
          </cell>
          <cell r="K1128"/>
          <cell r="P1128">
            <v>6287140.6799999997</v>
          </cell>
        </row>
        <row r="1129">
          <cell r="D1129"/>
          <cell r="K1129"/>
          <cell r="P1129"/>
        </row>
        <row r="1130">
          <cell r="D1130">
            <v>214</v>
          </cell>
          <cell r="K1130"/>
          <cell r="P1130">
            <v>6287140.6799999997</v>
          </cell>
        </row>
        <row r="1131">
          <cell r="D1131"/>
          <cell r="K1131"/>
        </row>
        <row r="1132">
          <cell r="D1132">
            <v>215</v>
          </cell>
          <cell r="K1132"/>
          <cell r="P1132"/>
        </row>
        <row r="1133">
          <cell r="D1133"/>
          <cell r="K1133"/>
          <cell r="P1133"/>
        </row>
        <row r="1134">
          <cell r="D1134">
            <v>215</v>
          </cell>
          <cell r="K1134" t="str">
            <v>Headcount</v>
          </cell>
          <cell r="P1134">
            <v>0</v>
          </cell>
        </row>
        <row r="1135">
          <cell r="D1135">
            <v>215</v>
          </cell>
          <cell r="K1135" t="str">
            <v>Headcount - Temp</v>
          </cell>
          <cell r="P1135">
            <v>0</v>
          </cell>
        </row>
        <row r="1136">
          <cell r="D1136"/>
          <cell r="K1136"/>
          <cell r="P1136"/>
        </row>
        <row r="1137">
          <cell r="D1137">
            <v>215</v>
          </cell>
          <cell r="K1137"/>
          <cell r="P1137"/>
        </row>
        <row r="1138">
          <cell r="D1138">
            <v>215</v>
          </cell>
          <cell r="K1138" t="str">
            <v>Salaries &amp; Wages</v>
          </cell>
          <cell r="P1138">
            <v>0</v>
          </cell>
        </row>
        <row r="1139">
          <cell r="D1139">
            <v>215</v>
          </cell>
          <cell r="K1139" t="str">
            <v>Pension &amp; Benefits</v>
          </cell>
          <cell r="P1139">
            <v>0</v>
          </cell>
        </row>
        <row r="1140">
          <cell r="D1140">
            <v>215</v>
          </cell>
          <cell r="K1140" t="str">
            <v>Overtime Salary</v>
          </cell>
          <cell r="P1140">
            <v>0</v>
          </cell>
        </row>
        <row r="1141">
          <cell r="D1141">
            <v>215</v>
          </cell>
          <cell r="K1141" t="str">
            <v>Overtime Benefits</v>
          </cell>
          <cell r="P1141">
            <v>0</v>
          </cell>
        </row>
        <row r="1142">
          <cell r="D1142">
            <v>215</v>
          </cell>
          <cell r="K1142"/>
          <cell r="P1142">
            <v>0</v>
          </cell>
        </row>
        <row r="1143">
          <cell r="D1143"/>
          <cell r="K1143"/>
          <cell r="P1143"/>
        </row>
        <row r="1144">
          <cell r="D1144">
            <v>215</v>
          </cell>
          <cell r="K1144"/>
          <cell r="P1144"/>
        </row>
        <row r="1145">
          <cell r="D1145">
            <v>215</v>
          </cell>
          <cell r="K1145" t="str">
            <v>Salaries &amp; Wages</v>
          </cell>
          <cell r="P1145">
            <v>0</v>
          </cell>
        </row>
        <row r="1146">
          <cell r="D1146">
            <v>215</v>
          </cell>
          <cell r="K1146" t="str">
            <v>Pension &amp; Benefits</v>
          </cell>
          <cell r="P1146">
            <v>0</v>
          </cell>
        </row>
        <row r="1147">
          <cell r="D1147">
            <v>215</v>
          </cell>
          <cell r="K1147" t="str">
            <v>Overtime Salary</v>
          </cell>
          <cell r="P1147">
            <v>0</v>
          </cell>
        </row>
        <row r="1148">
          <cell r="D1148">
            <v>215</v>
          </cell>
          <cell r="K1148" t="str">
            <v>Overtime Benefits</v>
          </cell>
          <cell r="P1148">
            <v>0</v>
          </cell>
        </row>
        <row r="1149">
          <cell r="D1149">
            <v>215</v>
          </cell>
          <cell r="K1149"/>
          <cell r="P1149">
            <v>0</v>
          </cell>
        </row>
        <row r="1150">
          <cell r="D1150"/>
          <cell r="K1150"/>
          <cell r="P1150"/>
        </row>
        <row r="1151">
          <cell r="D1151">
            <v>215</v>
          </cell>
          <cell r="K1151"/>
          <cell r="P1151"/>
        </row>
        <row r="1152">
          <cell r="D1152">
            <v>215</v>
          </cell>
          <cell r="K1152" t="str">
            <v>Materials &amp; Supplies</v>
          </cell>
          <cell r="P1152">
            <v>492714.15999999992</v>
          </cell>
        </row>
        <row r="1153">
          <cell r="D1153">
            <v>215</v>
          </cell>
          <cell r="K1153" t="str">
            <v>Transportation, Per Diem, and Mileage</v>
          </cell>
          <cell r="P1153">
            <v>181190.40000000008</v>
          </cell>
        </row>
        <row r="1154">
          <cell r="D1154">
            <v>215</v>
          </cell>
          <cell r="K1154" t="str">
            <v>Transportation, Per Diem, and Mileage</v>
          </cell>
          <cell r="P1154">
            <v>123908</v>
          </cell>
        </row>
        <row r="1155">
          <cell r="D1155">
            <v>215</v>
          </cell>
          <cell r="K1155" t="str">
            <v>Transportation, Per Diem, and Mileage</v>
          </cell>
          <cell r="P1155">
            <v>27200</v>
          </cell>
        </row>
        <row r="1156">
          <cell r="D1156">
            <v>215</v>
          </cell>
          <cell r="K1156" t="str">
            <v>Transportation, Per Diem, and Mileage</v>
          </cell>
          <cell r="P1156">
            <v>1000</v>
          </cell>
        </row>
        <row r="1157">
          <cell r="D1157">
            <v>215</v>
          </cell>
          <cell r="K1157" t="str">
            <v>Transportation, Per Diem, and Mileage</v>
          </cell>
          <cell r="P1157">
            <v>250</v>
          </cell>
        </row>
        <row r="1158">
          <cell r="D1158">
            <v>215</v>
          </cell>
          <cell r="K1158" t="str">
            <v>Transportation, Per Diem, and Mileage</v>
          </cell>
          <cell r="P1158">
            <v>750</v>
          </cell>
        </row>
        <row r="1159">
          <cell r="D1159">
            <v>215</v>
          </cell>
          <cell r="K1159" t="str">
            <v>Equipment, Inspections, Repairs &amp; Other O&amp;M</v>
          </cell>
          <cell r="P1159">
            <v>35000</v>
          </cell>
        </row>
        <row r="1160">
          <cell r="D1160">
            <v>215</v>
          </cell>
          <cell r="K1160" t="str">
            <v>Equipment, Inspections, Repairs &amp; Other O&amp;M</v>
          </cell>
          <cell r="P1160">
            <v>800</v>
          </cell>
        </row>
        <row r="1161">
          <cell r="D1161">
            <v>215</v>
          </cell>
          <cell r="K1161" t="str">
            <v>Professional &amp; Technical Outsourced Services</v>
          </cell>
          <cell r="P1161">
            <v>3316760</v>
          </cell>
        </row>
        <row r="1162">
          <cell r="D1162">
            <v>215</v>
          </cell>
          <cell r="K1162" t="str">
            <v>Equipment, Inspections, Repairs &amp; Other O&amp;M</v>
          </cell>
          <cell r="P1162">
            <v>562363.6</v>
          </cell>
        </row>
        <row r="1163">
          <cell r="D1163">
            <v>215</v>
          </cell>
          <cell r="K1163"/>
          <cell r="P1163">
            <v>4741936.16</v>
          </cell>
        </row>
        <row r="1164">
          <cell r="D1164"/>
          <cell r="K1164"/>
          <cell r="P1164"/>
        </row>
        <row r="1165">
          <cell r="D1165">
            <v>215</v>
          </cell>
          <cell r="K1165"/>
          <cell r="P1165">
            <v>4741936.16</v>
          </cell>
        </row>
        <row r="1166">
          <cell r="D1166"/>
          <cell r="K1166"/>
        </row>
        <row r="1167">
          <cell r="D1167">
            <v>217</v>
          </cell>
          <cell r="K1167"/>
          <cell r="P1167"/>
        </row>
        <row r="1168">
          <cell r="D1168"/>
          <cell r="K1168"/>
          <cell r="P1168"/>
        </row>
        <row r="1169">
          <cell r="D1169">
            <v>217</v>
          </cell>
          <cell r="K1169" t="str">
            <v>Headcount</v>
          </cell>
          <cell r="P1169">
            <v>0</v>
          </cell>
        </row>
        <row r="1170">
          <cell r="D1170">
            <v>217</v>
          </cell>
          <cell r="K1170" t="str">
            <v>Headcount - Temp</v>
          </cell>
          <cell r="P1170">
            <v>0</v>
          </cell>
        </row>
        <row r="1171">
          <cell r="D1171"/>
          <cell r="K1171"/>
          <cell r="P1171"/>
        </row>
        <row r="1172">
          <cell r="D1172">
            <v>217</v>
          </cell>
          <cell r="K1172"/>
          <cell r="P1172"/>
        </row>
        <row r="1173">
          <cell r="D1173">
            <v>217</v>
          </cell>
          <cell r="K1173" t="str">
            <v>Salaries &amp; Wages</v>
          </cell>
          <cell r="P1173">
            <v>0</v>
          </cell>
        </row>
        <row r="1174">
          <cell r="D1174">
            <v>217</v>
          </cell>
          <cell r="K1174" t="str">
            <v>Pension &amp; Benefits</v>
          </cell>
          <cell r="P1174">
            <v>0</v>
          </cell>
        </row>
        <row r="1175">
          <cell r="D1175">
            <v>217</v>
          </cell>
          <cell r="K1175" t="str">
            <v>Overtime Salary</v>
          </cell>
          <cell r="P1175">
            <v>0</v>
          </cell>
        </row>
        <row r="1176">
          <cell r="D1176">
            <v>217</v>
          </cell>
          <cell r="K1176" t="str">
            <v>Overtime Benefits</v>
          </cell>
          <cell r="P1176">
            <v>0</v>
          </cell>
        </row>
        <row r="1177">
          <cell r="D1177">
            <v>217</v>
          </cell>
          <cell r="K1177"/>
          <cell r="P1177">
            <v>0</v>
          </cell>
        </row>
        <row r="1178">
          <cell r="D1178"/>
          <cell r="K1178"/>
          <cell r="P1178"/>
        </row>
        <row r="1179">
          <cell r="D1179">
            <v>217</v>
          </cell>
          <cell r="K1179"/>
          <cell r="P1179"/>
        </row>
        <row r="1180">
          <cell r="D1180">
            <v>217</v>
          </cell>
          <cell r="K1180" t="str">
            <v>Salaries &amp; Wages</v>
          </cell>
          <cell r="P1180">
            <v>0</v>
          </cell>
        </row>
        <row r="1181">
          <cell r="D1181">
            <v>217</v>
          </cell>
          <cell r="K1181" t="str">
            <v>Pension &amp; Benefits</v>
          </cell>
          <cell r="P1181">
            <v>0</v>
          </cell>
        </row>
        <row r="1182">
          <cell r="D1182">
            <v>217</v>
          </cell>
          <cell r="K1182" t="str">
            <v>Overtime Salary</v>
          </cell>
          <cell r="P1182">
            <v>0</v>
          </cell>
        </row>
        <row r="1183">
          <cell r="D1183">
            <v>217</v>
          </cell>
          <cell r="K1183" t="str">
            <v>Overtime Benefits</v>
          </cell>
          <cell r="P1183">
            <v>0</v>
          </cell>
        </row>
        <row r="1184">
          <cell r="D1184">
            <v>217</v>
          </cell>
          <cell r="K1184"/>
          <cell r="P1184">
            <v>0</v>
          </cell>
        </row>
        <row r="1186">
          <cell r="D1186">
            <v>217</v>
          </cell>
          <cell r="K1186"/>
          <cell r="P1186"/>
        </row>
        <row r="1187">
          <cell r="D1187">
            <v>217</v>
          </cell>
          <cell r="K1187" t="str">
            <v>Materials &amp; Supplies</v>
          </cell>
          <cell r="P1187">
            <v>503339.55000000005</v>
          </cell>
        </row>
        <row r="1188">
          <cell r="D1188">
            <v>217</v>
          </cell>
          <cell r="K1188" t="str">
            <v>Transportation, Per Diem, and Mileage</v>
          </cell>
          <cell r="P1188">
            <v>194832.00000000012</v>
          </cell>
        </row>
        <row r="1189">
          <cell r="D1189">
            <v>217</v>
          </cell>
          <cell r="K1189" t="str">
            <v>Transportation, Per Diem, and Mileage</v>
          </cell>
          <cell r="P1189">
            <v>117932</v>
          </cell>
        </row>
        <row r="1190">
          <cell r="D1190">
            <v>217</v>
          </cell>
          <cell r="K1190" t="str">
            <v>Transportation, Per Diem, and Mileage</v>
          </cell>
          <cell r="P1190">
            <v>20200</v>
          </cell>
        </row>
        <row r="1191">
          <cell r="D1191">
            <v>217</v>
          </cell>
          <cell r="K1191" t="str">
            <v>Transportation, Per Diem, and Mileage</v>
          </cell>
          <cell r="P1191">
            <v>1000</v>
          </cell>
        </row>
        <row r="1192">
          <cell r="D1192">
            <v>217</v>
          </cell>
          <cell r="K1192" t="str">
            <v>Transportation, Per Diem, and Mileage</v>
          </cell>
          <cell r="P1192">
            <v>250</v>
          </cell>
        </row>
        <row r="1193">
          <cell r="D1193">
            <v>217</v>
          </cell>
          <cell r="K1193" t="str">
            <v>Transportation, Per Diem, and Mileage</v>
          </cell>
          <cell r="P1193">
            <v>750</v>
          </cell>
        </row>
        <row r="1194">
          <cell r="D1194">
            <v>217</v>
          </cell>
          <cell r="K1194" t="str">
            <v>Equipment, Inspections, Repairs &amp; Other O&amp;M</v>
          </cell>
          <cell r="P1194">
            <v>30000</v>
          </cell>
        </row>
        <row r="1195">
          <cell r="D1195">
            <v>217</v>
          </cell>
          <cell r="K1195" t="str">
            <v>Equipment, Inspections, Repairs &amp; Other O&amp;M</v>
          </cell>
          <cell r="P1195">
            <v>350</v>
          </cell>
        </row>
        <row r="1196">
          <cell r="D1196">
            <v>217</v>
          </cell>
          <cell r="K1196" t="str">
            <v>Professional &amp; Technical Outsourced Services</v>
          </cell>
          <cell r="P1196">
            <v>1397500</v>
          </cell>
        </row>
        <row r="1197">
          <cell r="D1197">
            <v>217</v>
          </cell>
          <cell r="K1197" t="str">
            <v>Equipment, Inspections, Repairs &amp; Other O&amp;M</v>
          </cell>
          <cell r="P1197">
            <v>861851.35999999987</v>
          </cell>
        </row>
        <row r="1198">
          <cell r="D1198">
            <v>217</v>
          </cell>
          <cell r="K1198"/>
          <cell r="P1198">
            <v>3128004.91</v>
          </cell>
        </row>
        <row r="1199">
          <cell r="D1199"/>
          <cell r="K1199"/>
          <cell r="P1199"/>
        </row>
        <row r="1200">
          <cell r="D1200">
            <v>217</v>
          </cell>
          <cell r="K1200"/>
          <cell r="P1200">
            <v>3128004.91</v>
          </cell>
        </row>
      </sheetData>
      <sheetData sheetId="7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ummary Tab for Brief"/>
      <sheetName val="Table for Briefs - DO NOT FILE"/>
    </sheetNames>
    <definedNames>
      <definedName name="End_Bal" refersTo="#REF!"/>
      <definedName name="Full_Print" refersTo="#REF!"/>
      <definedName name="Loan_Start" refersTo="#REF!"/>
      <definedName name="weekdays_reversed" refersTo="#REF!"/>
    </defined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ld - FEMA - do not use"/>
      <sheetName val="Data Input &gt;"/>
      <sheetName val="Federally Funded (FEMA)"/>
      <sheetName val="Non-Federal Capital"/>
      <sheetName val="O&amp;M"/>
      <sheetName val="Output Tables  &gt;"/>
      <sheetName val="SRP FY24 Appr. vs FY25 Current"/>
      <sheetName val="Summary Tables by PB"/>
      <sheetName val="FY24 vs. FY25 by PB"/>
      <sheetName val="A216810396964DCDB399904ED81BA8E"/>
      <sheetName val="FY25 vs. FY26 by PB"/>
      <sheetName val="FY26 - Outlookyears"/>
      <sheetName val="PowerBi"/>
      <sheetName val="PowerBi (2)"/>
      <sheetName val="Top NFC Initiatives"/>
      <sheetName val="Source FY25 Budget by PB"/>
      <sheetName val="Budget Mapping"/>
      <sheetName val="Bridge"/>
      <sheetName val="Summary for Juan Saca - v1 new"/>
      <sheetName val="Summary for Juan Saca (initial)"/>
      <sheetName val="$16.6M de Non-Recoverable Recon"/>
      <sheetName val="FY26 Summary Table"/>
      <sheetName val="KK Tab"/>
      <sheetName val="PB Check (old, not updated)"/>
      <sheetName val="Top Projects Summary - Reg"/>
      <sheetName val="Top Projects Summary"/>
      <sheetName val="PB Prioritization Raw Data"/>
      <sheetName val="Source Data &gt;"/>
      <sheetName val="(Old - not updated) Results"/>
      <sheetName val="PB 10 year Summary"/>
      <sheetName val="Model &gt;&gt;"/>
      <sheetName val="5.4 Imp Prog Summary"/>
      <sheetName val="5.4 Imp Prog vs. Holistic"/>
      <sheetName val="Program Priortization"/>
      <sheetName val="SRP Summary"/>
      <sheetName val="Tables for Filing"/>
      <sheetName val="Portfolio Summary"/>
      <sheetName val="Output &gt;&gt;"/>
      <sheetName val="Implied SRP Remediation 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 Summary - Freeze21"/>
      <sheetName val="Baseline - 4.5%, 6.18 demand"/>
      <sheetName val="Flat Cut &amp; Freeze - 4.5% 21F"/>
      <sheetName val="Flat Cut &amp; Freeze - 4.5% 21F 20"/>
      <sheetName val="Marginal Cut &amp; Freeze - 4.5% 21"/>
      <sheetName val="Contribution Summary - 4.5% 22"/>
      <sheetName val="Baseline - 4.5% 22"/>
      <sheetName val="Flat Cut &amp; Freeze - 4.5% 22"/>
      <sheetName val="Flat Cut &amp; Freeze - 4.5% 22 15"/>
      <sheetName val="Flat Cut &amp; Freeze - 4.5% 22 17"/>
      <sheetName val="Marginal Cut &amp; Freeze - 4.5% 22"/>
      <sheetName val="Contribution Summary - 4.5%"/>
      <sheetName val="Baseline - 4.5%"/>
      <sheetName val="Flat Cut &amp; Freeze - 4.5%"/>
      <sheetName val="Flat Cut &amp; Freeze - 4.5% 1500"/>
      <sheetName val="Flat Cut &amp; Freeze - 4.5% 1700"/>
      <sheetName val="Marginal Cut &amp; Freeze - 4.5%"/>
      <sheetName val="Contribution Summary -Shocks 21"/>
      <sheetName val="Shocks Summary - 2021"/>
      <sheetName val="Asset Detail"/>
      <sheetName val="Asset Detail 4.5%"/>
      <sheetName val="Flat Cut &amp; Freeze - 2021"/>
      <sheetName val="Flat Cut &amp; Freeze - 2021,1500"/>
      <sheetName val="Flat Cut &amp; Freeze - 2021,1700"/>
      <sheetName val="Baseline - 2021"/>
      <sheetName val="Marginal Cut &amp; Freeze - 2021"/>
      <sheetName val="Marginal Cut &amp; Freeze - 2021,12"/>
      <sheetName val="Shocks Summary"/>
      <sheetName val="Marginal Cut &amp; Freeze-8b"/>
      <sheetName val="Marginal Cut &amp; Freeze-8"/>
      <sheetName val="Marginal Cut &amp; Freeze-7"/>
      <sheetName val="Marginal Cut &amp; Freeze-6"/>
      <sheetName val="Marginal Cut &amp; Freeze-5"/>
      <sheetName val="Marginal Cut &amp; Freeze-4b"/>
      <sheetName val="Marginal Cut &amp; Freeze-4"/>
      <sheetName val="Marginal Cut &amp; Freeze-3"/>
      <sheetName val="Marginal Cut &amp; Freeze-2"/>
      <sheetName val="Marginal Cut &amp; Freeze-1"/>
      <sheetName val="Summary - fund pattern 3 shocks"/>
      <sheetName val="Shock chart"/>
      <sheetName val="Funding percentage funding 3"/>
      <sheetName val="Summary"/>
      <sheetName val="Liability Comparison"/>
      <sheetName val="Summary - KWH 115% &amp; 85%"/>
      <sheetName val="Summary - 5.3%"/>
      <sheetName val="slide 8"/>
      <sheetName val="Funding%"/>
      <sheetName val="Chart"/>
      <sheetName val="KWH"/>
      <sheetName val="Marginal Cut &amp; Freeze"/>
      <sheetName val="Baseline - KWH 85"/>
      <sheetName val="Marginal Cut &amp; Freeze - KWH 85"/>
      <sheetName val="Baseline - KWH 115"/>
      <sheetName val="Marginal Cut &amp; Freeze - KWH 115"/>
      <sheetName val="Baseline - 5.3%"/>
      <sheetName val="Marginal Cut &amp; Freeze - 5.3%"/>
      <sheetName val="Baseline"/>
      <sheetName val="Flat cut"/>
      <sheetName val="Freeze"/>
      <sheetName val="FreezeFlatCut"/>
      <sheetName val="Marginal Cut"/>
      <sheetName val="ProVal-Flat cut"/>
      <sheetName val="ProVal-Marginal cut"/>
      <sheetName val="ProVal-Baseline"/>
      <sheetName val="ProVal-Baseline 4.5%"/>
      <sheetName val="ProVal-FreezeFlatCut"/>
      <sheetName val="ProVal-FreezeFlatCut 4.5%"/>
      <sheetName val="ProVal-FreezeFlatCut 4.5%, 21"/>
      <sheetName val="ProVal-FreezeFlatCut 4.5%, 21,2"/>
      <sheetName val="ProVal-MarginalCut&amp;Freeze 4.5%2"/>
      <sheetName val="ProVal-FreezeFlatCut1500 4.5%"/>
      <sheetName val="ProVal-FreezeFlatCut1700 4.5%"/>
      <sheetName val="ProVal-FreezeFlatCut1500"/>
      <sheetName val="ProVal-FreezeFlatCut1700"/>
      <sheetName val="ProVal-MarginalCut&amp;Freeze"/>
      <sheetName val="ProVal-MarginalCut&amp;Freeze 4.5%"/>
      <sheetName val="ProVal-MarginalCut&amp;Freeze1200"/>
      <sheetName val="ProVal-MarginalCut&amp;Freeze1200 4"/>
      <sheetName val="ProVal-Freeze"/>
      <sheetName val="Baseline Inactives Only 101819"/>
      <sheetName val="Freeze Inactives v Actives"/>
      <sheetName val="EAN"/>
      <sheetName val="Inactive marginal cut reduction"/>
      <sheetName val="Active marginal cut liabilities"/>
      <sheetName val="Baseline inactives only"/>
      <sheetName val="Freeze&amp;FlatCut actives"/>
      <sheetName val="Freeze&amp;FlatCut inactive reducti"/>
      <sheetName val="Freeze&amp;CO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C2">
            <v>0</v>
          </cell>
        </row>
        <row r="3">
          <cell r="C3">
            <v>4.2500000000000003E-2</v>
          </cell>
        </row>
      </sheetData>
      <sheetData sheetId="48">
        <row r="3">
          <cell r="A3">
            <v>2020</v>
          </cell>
          <cell r="B3">
            <v>1</v>
          </cell>
          <cell r="C3">
            <v>145873</v>
          </cell>
          <cell r="D3">
            <v>160278365.04063106</v>
          </cell>
          <cell r="E3">
            <v>160278.36504063106</v>
          </cell>
          <cell r="F3">
            <v>320556730.08126211</v>
          </cell>
          <cell r="G3">
            <v>80139182.520315528</v>
          </cell>
          <cell r="H3" t="str">
            <v xml:space="preserve"> cent limit = Amount/1000/CashFlow*0.01</v>
          </cell>
          <cell r="I3">
            <v>184320.11979672572</v>
          </cell>
          <cell r="J3">
            <v>136236.61028453641</v>
          </cell>
          <cell r="L3">
            <v>16345.002363504807</v>
          </cell>
          <cell r="M3">
            <v>163450.02363504807</v>
          </cell>
        </row>
        <row r="4">
          <cell r="A4">
            <v>2021</v>
          </cell>
          <cell r="B4">
            <v>2</v>
          </cell>
          <cell r="C4">
            <v>141778</v>
          </cell>
          <cell r="D4">
            <v>160826918.55453622</v>
          </cell>
          <cell r="E4">
            <v>160826.91855453621</v>
          </cell>
          <cell r="F4">
            <v>321653837.10907239</v>
          </cell>
          <cell r="G4">
            <v>80413459.277268097</v>
          </cell>
          <cell r="H4" t="str">
            <v>then Amount = cent limit*1000*CashFlow/0.01</v>
          </cell>
          <cell r="I4">
            <v>184950.95633771663</v>
          </cell>
          <cell r="J4">
            <v>136702.88077135579</v>
          </cell>
          <cell r="L4">
            <v>16113.724716187235</v>
          </cell>
          <cell r="M4">
            <v>161137.24716187234</v>
          </cell>
        </row>
        <row r="5">
          <cell r="A5">
            <v>2022</v>
          </cell>
          <cell r="B5">
            <v>3</v>
          </cell>
          <cell r="C5">
            <v>137777</v>
          </cell>
          <cell r="D5">
            <v>154209186.87005389</v>
          </cell>
          <cell r="E5">
            <v>154209.18687005388</v>
          </cell>
          <cell r="F5">
            <v>308418373.74010777</v>
          </cell>
          <cell r="G5">
            <v>77104593.435026944</v>
          </cell>
          <cell r="I5">
            <v>177340.56490056193</v>
          </cell>
          <cell r="J5">
            <v>131077.80883954579</v>
          </cell>
          <cell r="L5">
            <v>14942.685134066769</v>
          </cell>
          <cell r="M5">
            <v>149426.85134066769</v>
          </cell>
        </row>
        <row r="6">
          <cell r="A6">
            <v>2023</v>
          </cell>
          <cell r="B6">
            <v>4</v>
          </cell>
          <cell r="C6">
            <v>134330</v>
          </cell>
          <cell r="D6">
            <v>150607854.01179716</v>
          </cell>
          <cell r="E6">
            <v>150607.85401179717</v>
          </cell>
          <cell r="F6">
            <v>301215708.02359432</v>
          </cell>
          <cell r="G6">
            <v>75303927.00589858</v>
          </cell>
          <cell r="I6">
            <v>173199.03211356673</v>
          </cell>
          <cell r="J6">
            <v>128016.6759100276</v>
          </cell>
          <cell r="L6">
            <v>14021.027848068517</v>
          </cell>
          <cell r="M6">
            <v>140210.27848068517</v>
          </cell>
        </row>
        <row r="7">
          <cell r="A7">
            <v>2024</v>
          </cell>
          <cell r="B7">
            <v>5</v>
          </cell>
          <cell r="C7">
            <v>132981</v>
          </cell>
          <cell r="D7">
            <v>147018739.44901973</v>
          </cell>
          <cell r="E7">
            <v>147018.73944901972</v>
          </cell>
          <cell r="F7">
            <v>294037478.89803946</v>
          </cell>
          <cell r="G7">
            <v>73509369.724509865</v>
          </cell>
          <cell r="I7">
            <v>169071.55036637266</v>
          </cell>
          <cell r="J7">
            <v>124965.92853166675</v>
          </cell>
          <cell r="L7">
            <v>13466.998409686397</v>
          </cell>
          <cell r="M7">
            <v>134669.98409686398</v>
          </cell>
        </row>
        <row r="8">
          <cell r="A8">
            <v>2025</v>
          </cell>
          <cell r="B8">
            <v>6</v>
          </cell>
          <cell r="C8">
            <v>131736</v>
          </cell>
          <cell r="D8">
            <v>144003675.1710631</v>
          </cell>
          <cell r="E8">
            <v>144003.67517106311</v>
          </cell>
          <cell r="F8">
            <v>288007350.34212619</v>
          </cell>
          <cell r="G8">
            <v>72001837.585531548</v>
          </cell>
          <cell r="I8">
            <v>165604.22644672255</v>
          </cell>
          <cell r="J8">
            <v>122403.12389540364</v>
          </cell>
          <cell r="L8">
            <v>13192.943922064007</v>
          </cell>
          <cell r="M8">
            <v>131929.43922064008</v>
          </cell>
        </row>
        <row r="9">
          <cell r="A9">
            <v>2026</v>
          </cell>
          <cell r="B9">
            <v>7</v>
          </cell>
          <cell r="C9">
            <v>130611</v>
          </cell>
          <cell r="D9">
            <v>140339958.876196</v>
          </cell>
          <cell r="E9">
            <v>140339.958876196</v>
          </cell>
          <cell r="F9">
            <v>280679917.75239205</v>
          </cell>
          <cell r="G9">
            <v>70169979.438098013</v>
          </cell>
          <cell r="I9">
            <v>161390.9527076254</v>
          </cell>
          <cell r="J9">
            <v>119288.96504476661</v>
          </cell>
          <cell r="L9">
            <v>12866.347218288396</v>
          </cell>
          <cell r="M9">
            <v>128663.47218288397</v>
          </cell>
        </row>
        <row r="10">
          <cell r="A10">
            <v>2027</v>
          </cell>
          <cell r="B10">
            <v>8</v>
          </cell>
          <cell r="C10">
            <v>129617</v>
          </cell>
          <cell r="D10">
            <v>136719697.89581773</v>
          </cell>
          <cell r="E10">
            <v>136719.69789581772</v>
          </cell>
          <cell r="F10">
            <v>273439395.79163539</v>
          </cell>
          <cell r="G10">
            <v>68359848.947908849</v>
          </cell>
          <cell r="H10"/>
          <cell r="I10">
            <v>157227.65258019036</v>
          </cell>
          <cell r="J10">
            <v>116211.74321144506</v>
          </cell>
          <cell r="L10">
            <v>12615.532339607005</v>
          </cell>
          <cell r="M10">
            <v>126155.32339607005</v>
          </cell>
        </row>
        <row r="11">
          <cell r="A11">
            <v>2028</v>
          </cell>
          <cell r="B11">
            <v>9</v>
          </cell>
          <cell r="C11">
            <v>128762</v>
          </cell>
          <cell r="D11">
            <v>133310842.35378388</v>
          </cell>
          <cell r="E11">
            <v>133310.84235378387</v>
          </cell>
          <cell r="F11">
            <v>266621684.70756775</v>
          </cell>
          <cell r="G11">
            <v>66655421.176891938</v>
          </cell>
          <cell r="I11">
            <v>153307.46870685145</v>
          </cell>
          <cell r="J11">
            <v>113314.21600071629</v>
          </cell>
          <cell r="L11">
            <v>12297.249499863938</v>
          </cell>
          <cell r="M11">
            <v>122972.49499863938</v>
          </cell>
        </row>
        <row r="12">
          <cell r="A12">
            <v>2029</v>
          </cell>
          <cell r="B12">
            <v>10</v>
          </cell>
          <cell r="C12">
            <v>127992</v>
          </cell>
          <cell r="D12">
            <v>128766314.62876207</v>
          </cell>
          <cell r="E12">
            <v>128766.31462876206</v>
          </cell>
          <cell r="F12">
            <v>257532629.2575241</v>
          </cell>
          <cell r="G12">
            <v>64383157.314381026</v>
          </cell>
          <cell r="I12">
            <v>148081.26182307635</v>
          </cell>
          <cell r="J12">
            <v>109451.36743444775</v>
          </cell>
          <cell r="L12">
            <v>11853.297230474669</v>
          </cell>
          <cell r="M12">
            <v>118532.97230474668</v>
          </cell>
        </row>
        <row r="13">
          <cell r="A13">
            <v>2030</v>
          </cell>
          <cell r="B13">
            <v>11</v>
          </cell>
          <cell r="C13">
            <v>127277</v>
          </cell>
          <cell r="D13">
            <v>124797961.7080788</v>
          </cell>
          <cell r="E13">
            <v>124797.9617080788</v>
          </cell>
          <cell r="F13">
            <v>249595923.41615763</v>
          </cell>
          <cell r="G13">
            <v>62398980.854039408</v>
          </cell>
          <cell r="I13">
            <v>143517.65596429061</v>
          </cell>
          <cell r="J13">
            <v>106078.26745186698</v>
          </cell>
          <cell r="L13">
            <v>11503.724215127117</v>
          </cell>
          <cell r="M13">
            <v>115037.24215127117</v>
          </cell>
        </row>
        <row r="14">
          <cell r="A14">
            <v>2031</v>
          </cell>
          <cell r="B14">
            <v>12</v>
          </cell>
          <cell r="C14">
            <v>126616</v>
          </cell>
          <cell r="D14">
            <v>121142411.58486106</v>
          </cell>
          <cell r="E14">
            <v>121142.41158486105</v>
          </cell>
          <cell r="F14">
            <v>242284823.16972211</v>
          </cell>
          <cell r="G14">
            <v>60571205.792430528</v>
          </cell>
          <cell r="I14">
            <v>139313.77332259019</v>
          </cell>
          <cell r="J14">
            <v>102971.04984713189</v>
          </cell>
          <cell r="L14">
            <v>11133.77169961544</v>
          </cell>
          <cell r="M14">
            <v>111337.7169961544</v>
          </cell>
        </row>
        <row r="15">
          <cell r="A15">
            <v>2032</v>
          </cell>
          <cell r="B15">
            <v>13</v>
          </cell>
          <cell r="C15">
            <v>125984</v>
          </cell>
          <cell r="D15">
            <v>117649930.95837469</v>
          </cell>
          <cell r="E15">
            <v>117649.93095837469</v>
          </cell>
          <cell r="F15">
            <v>235299861.91674936</v>
          </cell>
          <cell r="G15">
            <v>58824965.47918734</v>
          </cell>
          <cell r="I15">
            <v>135297.42060213088</v>
          </cell>
          <cell r="J15">
            <v>100002.44131461848</v>
          </cell>
          <cell r="L15">
            <v>10746.265694661524</v>
          </cell>
          <cell r="M15">
            <v>107462.65694661524</v>
          </cell>
        </row>
        <row r="16">
          <cell r="A16">
            <v>2033</v>
          </cell>
          <cell r="B16">
            <v>14</v>
          </cell>
          <cell r="C16">
            <v>125365</v>
          </cell>
          <cell r="D16">
            <v>114117327.23414811</v>
          </cell>
          <cell r="E16">
            <v>114117.32723414812</v>
          </cell>
          <cell r="F16">
            <v>228234654.46829623</v>
          </cell>
          <cell r="G16">
            <v>57058663.617074057</v>
          </cell>
          <cell r="I16">
            <v>131234.92631927034</v>
          </cell>
          <cell r="J16">
            <v>96999.728149025905</v>
          </cell>
          <cell r="L16">
            <v>10005.630053306002</v>
          </cell>
          <cell r="M16">
            <v>100056.30053306001</v>
          </cell>
        </row>
        <row r="17">
          <cell r="A17">
            <v>2034</v>
          </cell>
          <cell r="B17">
            <v>15</v>
          </cell>
          <cell r="C17">
            <v>124731</v>
          </cell>
          <cell r="D17">
            <v>110058531.63087185</v>
          </cell>
          <cell r="E17">
            <v>110058.53163087185</v>
          </cell>
          <cell r="F17">
            <v>220117063.26174366</v>
          </cell>
          <cell r="G17">
            <v>55029265.815435916</v>
          </cell>
          <cell r="I17">
            <v>126567.31137550261</v>
          </cell>
          <cell r="J17">
            <v>93549.751886241065</v>
          </cell>
          <cell r="L17">
            <v>9406.5759151068851</v>
          </cell>
          <cell r="M17">
            <v>94065.759151068851</v>
          </cell>
        </row>
        <row r="18">
          <cell r="A18">
            <v>2035</v>
          </cell>
          <cell r="B18">
            <v>16</v>
          </cell>
          <cell r="C18">
            <v>124108</v>
          </cell>
          <cell r="D18">
            <v>106201743.69973381</v>
          </cell>
          <cell r="E18">
            <v>106201.74369973381</v>
          </cell>
          <cell r="F18">
            <v>212403487.39946765</v>
          </cell>
          <cell r="G18">
            <v>53100871.849866912</v>
          </cell>
          <cell r="I18">
            <v>122132.00525469387</v>
          </cell>
          <cell r="J18">
            <v>90271.482144773734</v>
          </cell>
          <cell r="L18">
            <v>8934.9135061158177</v>
          </cell>
          <cell r="M18">
            <v>89349.135061158173</v>
          </cell>
        </row>
        <row r="19">
          <cell r="A19">
            <v>2036</v>
          </cell>
          <cell r="B19">
            <v>17</v>
          </cell>
          <cell r="C19">
            <v>123504</v>
          </cell>
          <cell r="D19">
            <v>102459977.5069585</v>
          </cell>
          <cell r="E19">
            <v>102459.9775069585</v>
          </cell>
          <cell r="F19">
            <v>204919955.013917</v>
          </cell>
          <cell r="G19">
            <v>51229988.75347925</v>
          </cell>
          <cell r="I19">
            <v>117828.97413300227</v>
          </cell>
          <cell r="J19">
            <v>87090.980880914722</v>
          </cell>
          <cell r="L19">
            <v>8512.8504954407908</v>
          </cell>
          <cell r="M19">
            <v>85128.504954407908</v>
          </cell>
        </row>
        <row r="20">
          <cell r="A20">
            <v>2037</v>
          </cell>
          <cell r="B20">
            <v>18</v>
          </cell>
          <cell r="C20">
            <v>122918</v>
          </cell>
          <cell r="D20">
            <v>99322131.096642926</v>
          </cell>
          <cell r="E20">
            <v>99322.13109664293</v>
          </cell>
          <cell r="F20">
            <v>198644262.19328585</v>
          </cell>
          <cell r="G20">
            <v>49661065.548321463</v>
          </cell>
          <cell r="I20">
            <v>114220.45076113936</v>
          </cell>
          <cell r="J20">
            <v>84423.811432146482</v>
          </cell>
          <cell r="L20">
            <v>8133.6050689600806</v>
          </cell>
          <cell r="M20">
            <v>81336.050689600801</v>
          </cell>
        </row>
        <row r="21">
          <cell r="A21">
            <v>2038</v>
          </cell>
          <cell r="B21">
            <v>19</v>
          </cell>
          <cell r="C21">
            <v>122353</v>
          </cell>
          <cell r="D21">
            <v>96305452.86739023</v>
          </cell>
          <cell r="E21">
            <v>96305.452867390224</v>
          </cell>
          <cell r="F21">
            <v>192610905.73478046</v>
          </cell>
          <cell r="G21">
            <v>48152726.433695115</v>
          </cell>
          <cell r="I21">
            <v>110751.27079749874</v>
          </cell>
          <cell r="J21">
            <v>81859.634937281691</v>
          </cell>
          <cell r="L21">
            <v>7801.4139203875147</v>
          </cell>
          <cell r="M21">
            <v>78014.139203875151</v>
          </cell>
        </row>
        <row r="22">
          <cell r="A22">
            <v>2039</v>
          </cell>
          <cell r="B22">
            <v>20</v>
          </cell>
          <cell r="C22">
            <v>121810</v>
          </cell>
          <cell r="D22">
            <v>93619982.912812665</v>
          </cell>
          <cell r="E22">
            <v>93619.982912812658</v>
          </cell>
          <cell r="F22">
            <v>187239965.82562533</v>
          </cell>
          <cell r="G22">
            <v>46809991.456406333</v>
          </cell>
          <cell r="I22">
            <v>107662.98034973454</v>
          </cell>
          <cell r="J22">
            <v>79576.98547589076</v>
          </cell>
          <cell r="L22">
            <v>7473.0616545556031</v>
          </cell>
          <cell r="M22">
            <v>74730.616545556026</v>
          </cell>
        </row>
        <row r="23">
          <cell r="A23">
            <v>2040</v>
          </cell>
          <cell r="B23">
            <v>21</v>
          </cell>
          <cell r="C23">
            <v>121300</v>
          </cell>
          <cell r="D23">
            <v>91009397.076031283</v>
          </cell>
          <cell r="E23">
            <v>91009.39707603128</v>
          </cell>
          <cell r="F23">
            <v>182018794.15206257</v>
          </cell>
          <cell r="G23">
            <v>45504698.538015641</v>
          </cell>
          <cell r="I23">
            <v>104660.80663743596</v>
          </cell>
          <cell r="J23">
            <v>77357.987514626584</v>
          </cell>
          <cell r="L23">
            <v>7394.793120332929</v>
          </cell>
          <cell r="M23">
            <v>73947.931203329295</v>
          </cell>
        </row>
        <row r="24">
          <cell r="A24">
            <v>2041</v>
          </cell>
          <cell r="B24">
            <v>22</v>
          </cell>
          <cell r="C24">
            <v>120802</v>
          </cell>
          <cell r="D24">
            <v>88889603.774157062</v>
          </cell>
          <cell r="E24">
            <v>88889.603774157062</v>
          </cell>
          <cell r="F24">
            <v>177779207.54831412</v>
          </cell>
          <cell r="G24">
            <v>44444801.887078531</v>
          </cell>
          <cell r="I24">
            <v>102223.04434028061</v>
          </cell>
          <cell r="J24">
            <v>75556.163208033497</v>
          </cell>
          <cell r="L24">
            <v>7310.3447014760777</v>
          </cell>
          <cell r="M24">
            <v>73103.447014760779</v>
          </cell>
        </row>
        <row r="25">
          <cell r="A25">
            <v>2042</v>
          </cell>
          <cell r="B25">
            <v>23</v>
          </cell>
          <cell r="C25">
            <v>120319</v>
          </cell>
          <cell r="D25">
            <v>87024037.801433891</v>
          </cell>
          <cell r="E25">
            <v>87024.037801433893</v>
          </cell>
          <cell r="F25">
            <v>174048075.60286778</v>
          </cell>
          <cell r="G25">
            <v>43512018.900716946</v>
          </cell>
          <cell r="I25">
            <v>100077.64347164897</v>
          </cell>
          <cell r="J25">
            <v>73970.432131218811</v>
          </cell>
          <cell r="L25">
            <v>7252.4048852207607</v>
          </cell>
          <cell r="M25">
            <v>72524.048852207605</v>
          </cell>
        </row>
        <row r="26">
          <cell r="A26">
            <v>2043</v>
          </cell>
          <cell r="B26">
            <v>24</v>
          </cell>
          <cell r="C26">
            <v>119834</v>
          </cell>
          <cell r="D26">
            <v>85318184.592125997</v>
          </cell>
          <cell r="E26">
            <v>85318.184592125996</v>
          </cell>
          <cell r="F26">
            <v>170636369.18425199</v>
          </cell>
          <cell r="G26">
            <v>42659092.296062998</v>
          </cell>
          <cell r="I26">
            <v>98115.912280944889</v>
          </cell>
          <cell r="J26">
            <v>72520.456903307087</v>
          </cell>
          <cell r="L26">
            <v>7198.3073778816679</v>
          </cell>
          <cell r="M26">
            <v>71983.073778816673</v>
          </cell>
        </row>
        <row r="27">
          <cell r="A27">
            <v>2044</v>
          </cell>
          <cell r="B27">
            <v>25</v>
          </cell>
          <cell r="C27">
            <v>119351</v>
          </cell>
          <cell r="D27">
            <v>83724659.96516645</v>
          </cell>
          <cell r="E27">
            <v>83724.659965166444</v>
          </cell>
          <cell r="F27">
            <v>167449319.9303329</v>
          </cell>
          <cell r="G27">
            <v>41862329.982583225</v>
          </cell>
          <cell r="I27">
            <v>96283.358959941397</v>
          </cell>
          <cell r="J27">
            <v>71165.960970391476</v>
          </cell>
          <cell r="L27">
            <v>7150.949468376898</v>
          </cell>
          <cell r="M27">
            <v>71509.494683768979</v>
          </cell>
        </row>
        <row r="28">
          <cell r="A28">
            <v>2045</v>
          </cell>
          <cell r="B28">
            <v>26</v>
          </cell>
          <cell r="C28">
            <v>118874</v>
          </cell>
          <cell r="D28">
            <v>82216240.716399863</v>
          </cell>
          <cell r="E28">
            <v>82216.240716399858</v>
          </cell>
          <cell r="F28">
            <v>164432481.43279973</v>
          </cell>
          <cell r="G28">
            <v>41108120.358199932</v>
          </cell>
          <cell r="I28">
            <v>94548.676823859831</v>
          </cell>
          <cell r="J28">
            <v>69883.80460893987</v>
          </cell>
          <cell r="L28">
            <v>7104.0379655892402</v>
          </cell>
          <cell r="M28">
            <v>71040.379655892408</v>
          </cell>
        </row>
        <row r="29">
          <cell r="A29">
            <v>2046</v>
          </cell>
          <cell r="B29">
            <v>27</v>
          </cell>
          <cell r="C29">
            <v>118384</v>
          </cell>
          <cell r="D29">
            <v>80775780.832472533</v>
          </cell>
          <cell r="E29">
            <v>80775.780832472534</v>
          </cell>
          <cell r="F29">
            <v>161551561.66494507</v>
          </cell>
          <cell r="G29">
            <v>40387890.416236266</v>
          </cell>
          <cell r="I29">
            <v>92892.147957343404</v>
          </cell>
          <cell r="J29">
            <v>68659.413707601649</v>
          </cell>
          <cell r="L29">
            <v>7058.7106140869118</v>
          </cell>
          <cell r="M29">
            <v>70587.106140869117</v>
          </cell>
        </row>
        <row r="30">
          <cell r="A30">
            <v>2047</v>
          </cell>
          <cell r="B30">
            <v>28</v>
          </cell>
          <cell r="C30">
            <v>117879</v>
          </cell>
          <cell r="D30">
            <v>79391736.740375966</v>
          </cell>
          <cell r="E30">
            <v>79391.736740375971</v>
          </cell>
          <cell r="F30">
            <v>158783473.48075193</v>
          </cell>
          <cell r="G30">
            <v>39695868.370187983</v>
          </cell>
          <cell r="I30">
            <v>91300.49725143236</v>
          </cell>
          <cell r="J30">
            <v>67482.976229319567</v>
          </cell>
          <cell r="L30">
            <v>7016.066636284434</v>
          </cell>
          <cell r="M30">
            <v>70160.666362844335</v>
          </cell>
        </row>
        <row r="31">
          <cell r="A31">
            <v>2048</v>
          </cell>
          <cell r="B31">
            <v>29</v>
          </cell>
          <cell r="C31">
            <v>117369</v>
          </cell>
          <cell r="D31">
            <v>78055931.403853774</v>
          </cell>
          <cell r="E31">
            <v>78055.93140385377</v>
          </cell>
          <cell r="F31">
            <v>156111862.80770752</v>
          </cell>
          <cell r="G31">
            <v>39027965.70192688</v>
          </cell>
          <cell r="I31">
            <v>89764.321114431834</v>
          </cell>
          <cell r="J31">
            <v>66347.541693275707</v>
          </cell>
          <cell r="L31">
            <v>6977.2157945952449</v>
          </cell>
          <cell r="M31">
            <v>69772.157945952451</v>
          </cell>
        </row>
        <row r="32">
          <cell r="A32">
            <v>2049</v>
          </cell>
          <cell r="B32">
            <v>30</v>
          </cell>
          <cell r="C32">
            <v>117369</v>
          </cell>
          <cell r="D32">
            <v>76762334.775059789</v>
          </cell>
          <cell r="E32">
            <v>76762.33477505979</v>
          </cell>
          <cell r="F32">
            <v>153524669.55011958</v>
          </cell>
          <cell r="G32">
            <v>38381167.387529895</v>
          </cell>
          <cell r="I32">
            <v>88276.684991318747</v>
          </cell>
          <cell r="J32">
            <v>65247.984558800817</v>
          </cell>
          <cell r="L32">
            <v>6939.0508887678761</v>
          </cell>
          <cell r="M32">
            <v>69390.508887678763</v>
          </cell>
        </row>
        <row r="33">
          <cell r="A33">
            <v>2050</v>
          </cell>
          <cell r="B33">
            <v>31</v>
          </cell>
          <cell r="C33">
            <v>117369</v>
          </cell>
          <cell r="D33">
            <v>75506352.073273972</v>
          </cell>
          <cell r="E33">
            <v>75506.352073273971</v>
          </cell>
          <cell r="F33">
            <v>151012704.14654794</v>
          </cell>
          <cell r="G33">
            <v>37753176.036636986</v>
          </cell>
          <cell r="I33">
            <v>86832.304884265061</v>
          </cell>
          <cell r="J33">
            <v>64180.399262282874</v>
          </cell>
          <cell r="L33"/>
          <cell r="M33">
            <v>68974.313576799264</v>
          </cell>
        </row>
        <row r="34">
          <cell r="A34">
            <v>2051</v>
          </cell>
          <cell r="B34">
            <v>32</v>
          </cell>
          <cell r="C34">
            <v>117369</v>
          </cell>
          <cell r="D34">
            <v>74284385.440624461</v>
          </cell>
          <cell r="E34">
            <v>74284.385440624465</v>
          </cell>
          <cell r="F34">
            <v>148568770.88124892</v>
          </cell>
          <cell r="G34">
            <v>37142192.72031223</v>
          </cell>
          <cell r="I34">
            <v>85427.043256718127</v>
          </cell>
          <cell r="J34">
            <v>63141.727624530795</v>
          </cell>
          <cell r="L34"/>
          <cell r="M34">
            <v>68560.614551644932</v>
          </cell>
        </row>
        <row r="35">
          <cell r="A35">
            <v>2052</v>
          </cell>
          <cell r="B35">
            <v>33</v>
          </cell>
          <cell r="C35">
            <v>117369</v>
          </cell>
          <cell r="D35">
            <v>73093551.827886254</v>
          </cell>
          <cell r="E35">
            <v>73093.551827886258</v>
          </cell>
          <cell r="F35">
            <v>146187103.65577251</v>
          </cell>
          <cell r="G35">
            <v>36546775.913943127</v>
          </cell>
          <cell r="I35">
            <v>84057.584602069197</v>
          </cell>
          <cell r="J35">
            <v>62129.51905370332</v>
          </cell>
          <cell r="L35"/>
          <cell r="M35">
            <v>68149.396839816371</v>
          </cell>
        </row>
        <row r="36">
          <cell r="A36">
            <v>2053</v>
          </cell>
          <cell r="B36">
            <v>34</v>
          </cell>
          <cell r="C36">
            <v>117369</v>
          </cell>
          <cell r="D36">
            <v>71931494.653159901</v>
          </cell>
          <cell r="E36">
            <v>71931.494653159898</v>
          </cell>
          <cell r="F36">
            <v>143862989.30631977</v>
          </cell>
          <cell r="G36">
            <v>35965747.326579943</v>
          </cell>
          <cell r="I36">
            <v>82721.218851133875</v>
          </cell>
          <cell r="J36">
            <v>61141.770455185913</v>
          </cell>
          <cell r="L36"/>
          <cell r="M36">
            <v>67740.645558716686</v>
          </cell>
        </row>
        <row r="37">
          <cell r="A37">
            <v>2054</v>
          </cell>
          <cell r="B37">
            <v>35</v>
          </cell>
          <cell r="C37">
            <v>117369</v>
          </cell>
          <cell r="D37">
            <v>70796254.103906915</v>
          </cell>
          <cell r="E37">
            <v>70796.254103906918</v>
          </cell>
          <cell r="F37">
            <v>141592508.20781383</v>
          </cell>
          <cell r="G37">
            <v>35398127.051953457</v>
          </cell>
          <cell r="I37">
            <v>81415.69221949295</v>
          </cell>
          <cell r="J37">
            <v>60176.815988320879</v>
          </cell>
          <cell r="L37"/>
          <cell r="M37">
            <v>67334.345915012906</v>
          </cell>
        </row>
        <row r="38">
          <cell r="A38">
            <v>2055</v>
          </cell>
          <cell r="B38">
            <v>36</v>
          </cell>
          <cell r="C38">
            <v>117369</v>
          </cell>
          <cell r="D38">
            <v>69686175.414983973</v>
          </cell>
          <cell r="E38">
            <v>69686.175414983969</v>
          </cell>
          <cell r="F38">
            <v>139372350.82996795</v>
          </cell>
          <cell r="G38">
            <v>34843087.707491986</v>
          </cell>
          <cell r="I38">
            <v>80139.101727231551</v>
          </cell>
          <cell r="J38">
            <v>59233.249102736372</v>
          </cell>
          <cell r="L38"/>
          <cell r="M38">
            <v>66930.483204100543</v>
          </cell>
        </row>
        <row r="39">
          <cell r="A39">
            <v>2056</v>
          </cell>
          <cell r="B39">
            <v>37</v>
          </cell>
          <cell r="C39">
            <v>117369</v>
          </cell>
          <cell r="D39">
            <v>68599842.48851566</v>
          </cell>
          <cell r="E39">
            <v>68599.842488515656</v>
          </cell>
          <cell r="F39">
            <v>137199684.97703132</v>
          </cell>
          <cell r="G39">
            <v>34299921.24425783</v>
          </cell>
          <cell r="I39">
            <v>78889.818861792999</v>
          </cell>
          <cell r="J39">
            <v>58309.866115238307</v>
          </cell>
          <cell r="L39"/>
          <cell r="M39">
            <v>66529.042809571431</v>
          </cell>
        </row>
        <row r="40">
          <cell r="A40">
            <v>2057</v>
          </cell>
          <cell r="B40">
            <v>38</v>
          </cell>
          <cell r="C40">
            <v>117369</v>
          </cell>
          <cell r="D40">
            <v>67536028.872287422</v>
          </cell>
          <cell r="E40">
            <v>67536.028872287425</v>
          </cell>
          <cell r="F40">
            <v>135072057.74457484</v>
          </cell>
          <cell r="G40">
            <v>33768014.436143711</v>
          </cell>
          <cell r="I40">
            <v>77666.433203130538</v>
          </cell>
          <cell r="J40">
            <v>57405.624541444311</v>
          </cell>
          <cell r="L40"/>
          <cell r="M40">
            <v>66130.010202684731</v>
          </cell>
        </row>
        <row r="41">
          <cell r="A41">
            <v>2058</v>
          </cell>
          <cell r="B41">
            <v>39</v>
          </cell>
          <cell r="C41">
            <v>117369</v>
          </cell>
          <cell r="D41">
            <v>66493660.904289007</v>
          </cell>
          <cell r="E41">
            <v>66493.660904289005</v>
          </cell>
          <cell r="F41">
            <v>132987321.808578</v>
          </cell>
          <cell r="G41">
            <v>33246830.4521445</v>
          </cell>
          <cell r="I41">
            <v>76467.710039932354</v>
          </cell>
          <cell r="J41">
            <v>56519.611768645649</v>
          </cell>
          <cell r="L41"/>
          <cell r="M41">
            <v>65733.370941841131</v>
          </cell>
        </row>
        <row r="42">
          <cell r="A42">
            <v>2059</v>
          </cell>
          <cell r="B42">
            <v>40</v>
          </cell>
          <cell r="C42">
            <v>117369</v>
          </cell>
          <cell r="D42">
            <v>65471789.55926802</v>
          </cell>
          <cell r="E42">
            <v>65471.789559268022</v>
          </cell>
          <cell r="F42">
            <v>130943579.11853604</v>
          </cell>
          <cell r="G42">
            <v>32735894.77963401</v>
          </cell>
          <cell r="I42">
            <v>75292.557993158218</v>
          </cell>
          <cell r="J42">
            <v>55651.021125377818</v>
          </cell>
          <cell r="L42"/>
          <cell r="M42">
            <v>65339.110672060138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end"/>
      <sheetName val="DB"/>
      <sheetName val="Setup"/>
      <sheetName val="Billing Units"/>
      <sheetName val="Rates Input"/>
      <sheetName val="Income"/>
      <sheetName val="Expense"/>
      <sheetName val="Plant"/>
      <sheetName val="PurPow"/>
      <sheetName val="TOC1"/>
      <sheetName val="TOC2"/>
      <sheetName val="Income Statment"/>
      <sheetName val="Rate Summary"/>
      <sheetName val="Revenue Summary"/>
      <sheetName val="Consumer Analysis"/>
      <sheetName val="CA - Lighting"/>
      <sheetName val="Electric ACT 141"/>
      <sheetName val="RG&amp;GSBill-ApdxE"/>
      <sheetName val="EC3"/>
      <sheetName val="EC5"/>
      <sheetName val="EP1"/>
      <sheetName val="EP3"/>
      <sheetName val="EP5"/>
      <sheetName val="IOUrates"/>
      <sheetName val="Lighting"/>
      <sheetName val="Allocators"/>
      <sheetName val="Class Allocation"/>
      <sheetName val="Classify"/>
      <sheetName val="Func ER"/>
      <sheetName val="Func EC1"/>
      <sheetName val="Func EC3-5"/>
      <sheetName val="Func EP1"/>
      <sheetName val="Func EP3"/>
      <sheetName val="Func EP5"/>
      <sheetName val="Func Light"/>
      <sheetName val="Embedded Cost Allowance"/>
    </sheetNames>
    <sheetDataSet>
      <sheetData sheetId="0"/>
      <sheetData sheetId="1"/>
      <sheetData sheetId="2"/>
      <sheetData sheetId="3" refreshError="1"/>
      <sheetData sheetId="4" refreshError="1"/>
      <sheetData sheetId="5"/>
      <sheetData sheetId="6" refreshError="1"/>
      <sheetData sheetId="7" refreshError="1"/>
      <sheetData sheetId="8"/>
      <sheetData sheetId="9" refreshError="1"/>
      <sheetData sheetId="10" refreshError="1"/>
      <sheetData sheetId="1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sheetData sheetId="22"/>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Panel"/>
      <sheetName val="RevSummary"/>
      <sheetName val="RevAlloc-ApdxC"/>
      <sheetName val="TariffSummary"/>
      <sheetName val="RateComparison"/>
      <sheetName val="Base_Bill"/>
      <sheetName val="BillingUnits"/>
      <sheetName val="COSSResults"/>
      <sheetName val="Base_Normal"/>
      <sheetName val="Transfer"/>
      <sheetName val="Lighting"/>
      <sheetName val="TOC"/>
      <sheetName val="Discounts"/>
      <sheetName val="Interruptible"/>
      <sheetName val="RateSum-ApdxD"/>
      <sheetName val="RG&amp;GSBill-ApdxE"/>
      <sheetName val="TariffCover"/>
      <sheetName val="AvekWHCost"/>
      <sheetName val="OnOffEnergy"/>
      <sheetName val="BreakPoint"/>
      <sheetName val="BillAnalysis"/>
      <sheetName val="ClassRev"/>
      <sheetName val="Backend"/>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bajo 0 a 120 días check"/>
      <sheetName val="Balance total solamente"/>
      <sheetName val="ENVIAR"/>
      <sheetName val="Ultimas 4 facturas"/>
      <sheetName val="4 (A)"/>
    </sheetNames>
    <sheetDataSet>
      <sheetData sheetId="0"/>
      <sheetData sheetId="1"/>
      <sheetData sheetId="2"/>
      <sheetData sheetId="3"/>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gt;"/>
      <sheetName val="Input - Drivers"/>
      <sheetName val="Input - Securitization Balances"/>
      <sheetName val="Input - Surety"/>
      <sheetName val="Input - DSRF Refunding Calc."/>
      <sheetName val="Input - Tender Pricing"/>
      <sheetName val="Input - Fwd Refinancing"/>
      <sheetName val="Series 2015A Schedule"/>
      <sheetName val="Bank Holidays"/>
      <sheetName val="Model - Status Quo"/>
      <sheetName val="Model - Securitzation LIVE"/>
      <sheetName val="Output=&gt;"/>
      <sheetName val="Jan Jul"/>
      <sheetName val="Deal Debt Service (NG, GS)"/>
      <sheetName val="Deal Princ. Balance (NG, GS)"/>
      <sheetName val="FEGP Monthly Projs."/>
      <sheetName val="Issue Test (P+I)"/>
      <sheetName val="Issue Test"/>
      <sheetName val="Issue Test Output"/>
      <sheetName val="Monoline Debt Service"/>
      <sheetName val="Debt Service Summary "/>
      <sheetName val="Debt Serv. Chart"/>
      <sheetName val="Cost per kWh for Debt Service"/>
      <sheetName val="Rate Build - Securitzation"/>
      <sheetName val="A&amp;M Debt Service"/>
      <sheetName val="Syncora Analysis =&gt;"/>
      <sheetName val="Syncora Debt Service"/>
      <sheetName val="Syncora Deal Analysis"/>
      <sheetName val="To Review&gt;"/>
      <sheetName val="DS Status Quo by Group"/>
      <sheetName val="DS Pro Forma by Group"/>
      <sheetName val="DS Savings by Group"/>
      <sheetName val="Stale&gt;"/>
      <sheetName val="Securitization Detail"/>
      <sheetName val="Surety Benefit"/>
      <sheetName val="Jan Bond Interest Due"/>
      <sheetName val="Surety Summary"/>
      <sheetName val="Issuance Market Risk"/>
      <sheetName val="S&amp;P Term Sheet"/>
      <sheetName val="Jan Sources &amp; Uses"/>
      <sheetName val="Jan 1 Detail"/>
      <sheetName val="July Maturities Summary"/>
      <sheetName val="Assured Jan Breakout"/>
      <sheetName val="DSRF DSCR Summary"/>
      <sheetName val="DSRF Refunding"/>
      <sheetName val="Monoline Risk Reduction"/>
      <sheetName val="Insured Debt Refinancing"/>
      <sheetName val="Wtd Avg Life"/>
      <sheetName val="Pro Forma"/>
      <sheetName val="Market Risk"/>
      <sheetName val="Mono Debt Service &amp; Balances"/>
      <sheetName val="Potential Liquidity Needs"/>
      <sheetName val="5 Year Impact"/>
      <sheetName val="Rate Comparison"/>
      <sheetName val="Graveyard&gt;"/>
      <sheetName val="Mirror Bond Detail"/>
      <sheetName val="Mirror Bond Cusips"/>
      <sheetName val="Rate Build - Status Quo"/>
      <sheetName val="Cash Flow Output"/>
      <sheetName val="Exposure Output"/>
      <sheetName val="Sources and Uses"/>
      <sheetName val="NT Liquidity Impact"/>
      <sheetName val="Change in Exposure"/>
      <sheetName val="Proposal Debt Service by Mono."/>
      <sheetName val="Cash Flow Impact"/>
      <sheetName val="Summary of Debt Balances"/>
      <sheetName val="Surety Sensitivity"/>
      <sheetName val="Bonds Breakdown"/>
      <sheetName val="Citi Outputs&gt;"/>
      <sheetName val="9LevelP&amp;I"/>
      <sheetName val="Prior Debt Serv."/>
      <sheetName val="Exchange Outputs&gt;"/>
      <sheetName val="CVR Based on Citi Run"/>
      <sheetName val="Ten Year Gaps"/>
      <sheetName val="Graphs"/>
      <sheetName val="CVR Payments"/>
      <sheetName val="FY16 DS Addback"/>
      <sheetName val="ABT"/>
      <sheetName val="FEGP Output Graph"/>
      <sheetName val="NewCo CFs"/>
      <sheetName val="Sheet1"/>
      <sheetName val="Key Driver Assumptions"/>
      <sheetName val="Disclaimer"/>
      <sheetName val="Model Outputs&gt;"/>
      <sheetName val="Summary"/>
      <sheetName val="Footnotes"/>
      <sheetName val="Debt Service Summary"/>
      <sheetName val="Measures_Detail"/>
      <sheetName val="Revenues&gt;"/>
      <sheetName val="GF Revenue"/>
      <sheetName val="GDB Portfolio"/>
      <sheetName val="SUT VAT Build"/>
      <sheetName val="Federal Transfers"/>
      <sheetName val="Expenditures&gt;"/>
      <sheetName val="GF Budget"/>
      <sheetName val="Non-GF Gov't Funds"/>
      <sheetName val="Component Units"/>
      <sheetName val="CapEx"/>
      <sheetName val="Financing and Addt'l Expenses&gt;"/>
      <sheetName val="Identified Financing"/>
      <sheetName val="Additional Expenses"/>
      <sheetName val="Reform Measures&gt;"/>
      <sheetName val="Measures Reconciliation"/>
      <sheetName val="Measures"/>
      <sheetName val="GNP Growth"/>
      <sheetName val="Other Entities&gt;"/>
      <sheetName val="HTA CFs"/>
      <sheetName val="PBA CFs"/>
      <sheetName val="Petroleum Forecast&gt;"/>
      <sheetName val="PET BANs Schedule"/>
      <sheetName val="CY Revenues"/>
      <sheetName val="FY Revenues"/>
      <sheetName val="Cusip Debt Schedules&gt;"/>
      <sheetName val="COFINA"/>
      <sheetName val="GO"/>
      <sheetName val="GDB"/>
      <sheetName val="HTA"/>
      <sheetName val="PBA"/>
      <sheetName val="PRIFA"/>
      <sheetName val="UPR"/>
      <sheetName val="PFC"/>
      <sheetName val="PRCCDA"/>
      <sheetName val="PRIDCO"/>
      <sheetName val="ERS"/>
      <sheetName val="GSA"/>
      <sheetName val="COFINA Timing Support"/>
      <sheetName val="Original Sum&gt;"/>
      <sheetName val="Public Summary"/>
      <sheetName val="Accretion&gt;"/>
      <sheetName val="Accretion"/>
      <sheetName val="Accreted Par"/>
      <sheetName val="Appendix&gt;"/>
      <sheetName val="UPR 10 YR FAP REV ONLY"/>
      <sheetName val="Law 154"/>
      <sheetName val="PRCCDA CFs_Mgmt"/>
      <sheetName val="PRIDCO CFs_Mgmt"/>
      <sheetName val="HTA CFs_FTI"/>
      <sheetName val="Retirement"/>
      <sheetName val="Projection_ERS"/>
      <sheetName val="Projection_TRS"/>
      <sheetName val="AUCs"/>
      <sheetName val="Jim"/>
      <sheetName val="Citi_Outputs&gt;"/>
      <sheetName val="Prior_Debt_Serv_"/>
      <sheetName val="Exchange_Outputs&gt;"/>
      <sheetName val="CVR_Based_on_Citi_Run"/>
      <sheetName val="Ten_Year_Gaps"/>
      <sheetName val="CVR_Payments"/>
      <sheetName val="FY16_DS_Addback"/>
      <sheetName val="FEGP_Output_Graph"/>
      <sheetName val="NewCo_CFs"/>
      <sheetName val="Key_Driver_Assumptions"/>
      <sheetName val="Model_Outputs&gt;"/>
      <sheetName val="Debt_Service_Summary"/>
      <sheetName val="GF_Revenue"/>
      <sheetName val="GDB_Portfolio"/>
      <sheetName val="SUT_VAT_Build"/>
      <sheetName val="Federal_Transfers"/>
      <sheetName val="GF_Budget"/>
      <sheetName val="Non-GF_Gov't_Funds"/>
      <sheetName val="Component_Units"/>
      <sheetName val="Financing_and_Addt'l_Expenses&gt;"/>
      <sheetName val="Identified_Financing"/>
      <sheetName val="Additional_Expenses"/>
      <sheetName val="Reform_Measures&gt;"/>
      <sheetName val="Measures_Reconciliation"/>
      <sheetName val="GNP_Growth"/>
      <sheetName val="Other_Entities&gt;"/>
      <sheetName val="HTA_CFs"/>
      <sheetName val="PBA_CFs"/>
      <sheetName val="Petroleum_Forecast&gt;"/>
      <sheetName val="PET_BANs_Schedule"/>
      <sheetName val="CY_Revenues"/>
      <sheetName val="FY_Revenues"/>
      <sheetName val="Cusip_Debt_Schedules&gt;"/>
      <sheetName val="COFINA_Timing_Support"/>
      <sheetName val="Original_Sum&gt;"/>
      <sheetName val="Public_Summary"/>
      <sheetName val="Accreted_Par"/>
      <sheetName val="UPR_10_YR_FAP_REV_ONLY"/>
      <sheetName val="Law_154"/>
      <sheetName val="PRCCDA_CFs_Mgmt"/>
      <sheetName val="PRIDCO_CFs_Mgmt"/>
      <sheetName val="HTA_CFs_FTI"/>
      <sheetName val="Citi_Outputs&gt;1"/>
      <sheetName val="Prior_Debt_Serv_1"/>
      <sheetName val="Exchange_Outputs&gt;1"/>
      <sheetName val="CVR_Based_on_Citi_Run1"/>
      <sheetName val="Ten_Year_Gaps1"/>
      <sheetName val="CVR_Payments1"/>
      <sheetName val="FY16_DS_Addback1"/>
      <sheetName val="FEGP_Output_Graph1"/>
      <sheetName val="NewCo_CFs1"/>
      <sheetName val="Key_Driver_Assumptions1"/>
      <sheetName val="Model_Outputs&gt;1"/>
      <sheetName val="Debt_Service_Summary1"/>
      <sheetName val="GF_Revenue1"/>
      <sheetName val="GDB_Portfolio1"/>
      <sheetName val="SUT_VAT_Build1"/>
      <sheetName val="Federal_Transfers1"/>
      <sheetName val="GF_Budget1"/>
      <sheetName val="Non-GF_Gov't_Funds1"/>
      <sheetName val="Component_Units1"/>
      <sheetName val="Financing_and_Addt'l_Expenses&gt;1"/>
      <sheetName val="Identified_Financing1"/>
      <sheetName val="Additional_Expenses1"/>
      <sheetName val="Reform_Measures&gt;1"/>
      <sheetName val="Measures_Reconciliation1"/>
      <sheetName val="GNP_Growth1"/>
      <sheetName val="Other_Entities&gt;1"/>
      <sheetName val="HTA_CFs1"/>
      <sheetName val="PBA_CFs1"/>
      <sheetName val="Petroleum_Forecast&gt;1"/>
      <sheetName val="PET_BANs_Schedule1"/>
      <sheetName val="CY_Revenues1"/>
      <sheetName val="FY_Revenues1"/>
      <sheetName val="Cusip_Debt_Schedules&gt;1"/>
      <sheetName val="COFINA_Timing_Support1"/>
      <sheetName val="Original_Sum&gt;1"/>
      <sheetName val="Public_Summary1"/>
      <sheetName val="Accreted_Par1"/>
      <sheetName val="UPR_10_YR_FAP_REV_ONLY1"/>
      <sheetName val="Law_1541"/>
      <sheetName val="PRCCDA_CFs_Mgmt1"/>
      <sheetName val="PRIDCO_CFs_Mgmt1"/>
      <sheetName val="HTA_CFs_FTI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17">
          <cell r="E17">
            <v>0</v>
          </cell>
        </row>
      </sheetData>
      <sheetData sheetId="71"/>
      <sheetData sheetId="72"/>
      <sheetData sheetId="73"/>
      <sheetData sheetId="74"/>
      <sheetData sheetId="75"/>
      <sheetData sheetId="76"/>
      <sheetData sheetId="77">
        <row r="34">
          <cell r="D34">
            <v>1642.636607184493</v>
          </cell>
        </row>
      </sheetData>
      <sheetData sheetId="78"/>
      <sheetData sheetId="79"/>
      <sheetData sheetId="80"/>
      <sheetData sheetId="81"/>
      <sheetData sheetId="82">
        <row r="9">
          <cell r="E9">
            <v>2</v>
          </cell>
        </row>
      </sheetData>
      <sheetData sheetId="83"/>
      <sheetData sheetId="84"/>
      <sheetData sheetId="85">
        <row r="41">
          <cell r="D41">
            <v>0</v>
          </cell>
        </row>
      </sheetData>
      <sheetData sheetId="86"/>
      <sheetData sheetId="87">
        <row r="67">
          <cell r="BW67">
            <v>5.6084479599999995</v>
          </cell>
        </row>
      </sheetData>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10">
          <cell r="K10">
            <v>139.60225582719457</v>
          </cell>
        </row>
      </sheetData>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ow r="34">
          <cell r="D34">
            <v>1642.636607184493</v>
          </cell>
        </row>
      </sheetData>
      <sheetData sheetId="150"/>
      <sheetData sheetId="151"/>
      <sheetData sheetId="152">
        <row r="9">
          <cell r="E9">
            <v>2</v>
          </cell>
        </row>
      </sheetData>
      <sheetData sheetId="153"/>
      <sheetData sheetId="154">
        <row r="67">
          <cell r="BW67">
            <v>5.6084479599999995</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ow r="34">
          <cell r="D34">
            <v>1642.636607184493</v>
          </cell>
        </row>
      </sheetData>
      <sheetData sheetId="192"/>
      <sheetData sheetId="193"/>
      <sheetData sheetId="194">
        <row r="9">
          <cell r="E9">
            <v>2</v>
          </cell>
        </row>
      </sheetData>
      <sheetData sheetId="195"/>
      <sheetData sheetId="196">
        <row r="67">
          <cell r="BW67">
            <v>5.6084479599999995</v>
          </cell>
        </row>
      </sheetData>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Set>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6-03-08T14:57:55.268"/>
    </inkml:context>
    <inkml:brush xml:id="br0">
      <inkml:brushProperty name="width" value="0.025" units="cm"/>
      <inkml:brushProperty name="height" value="0.025" units="cm"/>
    </inkml:brush>
  </inkml:definitions>
  <inkml:trace contextRef="#ctx0" brushRef="#br0">0 0 19660,'0'4'-4754,"18"39"642</inkml:trace>
</inkml:ink>
</file>

<file path=xl/persons/person.xml><?xml version="1.0" encoding="utf-8"?>
<personList xmlns="http://schemas.microsoft.com/office/spreadsheetml/2018/threadedcomments" xmlns:x="http://schemas.openxmlformats.org/spreadsheetml/2006/main">
  <person displayName="Ria Garg" id="{44D9C9B6-69A7-4B40-B2F0-63C4E83C5AA0}" userId="rgarg@guidehouse.com" providerId="PeoplePicker"/>
  <person displayName="Maddy Farrington" id="{07A74086-7C77-455D-B149-5AFA12D9AF0C}" userId="S::mfarrington@guidehouse.com::6410723f-bfd5-4a81-96a7-42c61baff41b" providerId="AD"/>
  <person displayName="Patricio Ramírez" id="{FE115930-B391-4F97-AF99-BC667E30F7C2}" userId="S::Patricio.Ramirez@Lumapr.com::f0fd57f5-3a22-4672-8b27-5be561b79f97" providerId="AD"/>
  <person displayName="Jonathan Rincon Lopez" id="{557C6849-C227-494B-B53E-8C59B5A5A948}" userId="S::jrinconlopez@guidehouse.com::3ba1a495-eb4c-4e13-a305-4f032ec1065f"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1" dT="2025-02-25T20:45:26.18" personId="{557C6849-C227-494B-B53E-8C59B5A5A948}" id="{807BC280-3D59-41D6-B938-A8541DA6361E}">
    <text>@Ria Garg We need to repeat the three existing columns for FY2026-FY2028</text>
    <mentions>
      <mention mentionpersonId="{44D9C9B6-69A7-4B40-B2F0-63C4E83C5AA0}" mentionId="{7E27255C-0B2F-4FFA-B811-91A4EB9D0B94}" startIndex="0" length="9"/>
    </mentions>
  </threadedComment>
</ThreadedComments>
</file>

<file path=xl/threadedComments/threadedComment2.xml><?xml version="1.0" encoding="utf-8"?>
<ThreadedComments xmlns="http://schemas.microsoft.com/office/spreadsheetml/2018/threadedcomments" xmlns:x="http://schemas.openxmlformats.org/spreadsheetml/2006/main">
  <threadedComment ref="C2" dT="2023-05-23T18:58:25.61" personId="{07A74086-7C77-455D-B149-5AFA12D9AF0C}" id="{42D0C6A2-1F99-4C90-8E0A-B5EEB827568F}">
    <text>NOTE: Some of the "Totals" in this column are Lamp Counts. Others are kWh counts.</text>
  </threadedComment>
</ThreadedComments>
</file>

<file path=xl/threadedComments/threadedComment3.xml><?xml version="1.0" encoding="utf-8"?>
<ThreadedComments xmlns="http://schemas.microsoft.com/office/spreadsheetml/2018/threadedcomments" xmlns:x="http://schemas.openxmlformats.org/spreadsheetml/2006/main">
  <threadedComment ref="C2" dT="2023-05-23T18:58:25.61" personId="{07A74086-7C77-455D-B149-5AFA12D9AF0C}" id="{E2428B0A-3F7A-469D-8EC2-1D063B03A2FA}">
    <text>NOTE: Some of the "Totals" in this column are Lamp Counts. Others are kWh counts.</text>
  </threadedComment>
</ThreadedComments>
</file>

<file path=xl/threadedComments/threadedComment4.xml><?xml version="1.0" encoding="utf-8"?>
<ThreadedComments xmlns="http://schemas.microsoft.com/office/spreadsheetml/2018/threadedcomments" xmlns:x="http://schemas.openxmlformats.org/spreadsheetml/2006/main">
  <threadedComment ref="E62" dT="2024-05-03T15:55:42.64" personId="{FE115930-B391-4F97-AF99-BC667E30F7C2}" id="{5144B79F-B960-4523-8A94-30892C699CBF}">
    <text>Inflated insurance costs from FY25. Jim mentioned that no other SS costs are expected to continue after FY25</text>
  </threadedComment>
  <threadedComment ref="AQ62" dT="2024-05-03T15:55:42.64" personId="{FE115930-B391-4F97-AF99-BC667E30F7C2}" id="{91F6E543-09A9-4CA8-AC88-768A6F2E0DE7}">
    <text>Inflated insurance costs from FY25. Jim mentioned that no other SS costs are expected to continue after FY25</text>
  </threadedComment>
  <threadedComment ref="CC62" dT="2024-05-03T15:55:42.64" personId="{FE115930-B391-4F97-AF99-BC667E30F7C2}" id="{EC2CEF9F-71BF-480B-9D42-CA49F0B023BA}">
    <text>Inflated insurance costs from FY25. Jim mentioned that no other SS costs are expected to continue after FY25</text>
  </threadedComment>
</ThreadedComments>
</file>

<file path=xl/threadedComments/threadedComment5.xml><?xml version="1.0" encoding="utf-8"?>
<ThreadedComments xmlns="http://schemas.microsoft.com/office/spreadsheetml/2018/threadedcomments" xmlns:x="http://schemas.openxmlformats.org/spreadsheetml/2006/main">
  <threadedComment ref="E62" dT="2024-05-03T15:55:42.64" personId="{FE115930-B391-4F97-AF99-BC667E30F7C2}" id="{03118984-0B09-4FE8-81D0-32EDCCFFFA48}">
    <text>Inflated insurance costs from FY25. Jim mentioned that no other SS costs are expected to continue after FY25</text>
  </threadedComment>
  <threadedComment ref="AQ62" dT="2024-05-03T15:55:42.64" personId="{FE115930-B391-4F97-AF99-BC667E30F7C2}" id="{4E9D004B-2DDA-4847-BC8D-EB39133F6C35}">
    <text>Inflated insurance costs from FY25. Jim mentioned that no other SS costs are expected to continue after FY25</text>
  </threadedComment>
  <threadedComment ref="CC62" dT="2024-05-03T15:55:42.64" personId="{FE115930-B391-4F97-AF99-BC667E30F7C2}" id="{5633FDED-7C23-47CB-A2CC-38FE7132F507}">
    <text>Inflated insurance costs from FY25. Jim mentioned that no other SS costs are expected to continue after FY25</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 Id="rId4" Type="http://schemas.microsoft.com/office/2017/10/relationships/threadedComment" Target="../threadedComments/threadedComment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6.bin"/><Relationship Id="rId4" Type="http://schemas.microsoft.com/office/2017/10/relationships/threadedComment" Target="../threadedComments/threadedComment2.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8.bin"/><Relationship Id="rId4" Type="http://schemas.microsoft.com/office/2017/10/relationships/threadedComment" Target="../threadedComments/threadedComment3.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hyperlink" Target="https://energia.pr.gov/wp-content/uploads/sites/7/2026/02/20260223-AP20230003-Motion-in-Compliance-Feb-12-2026-Resolution-HE-Order.pdf" TargetMode="External"/><Relationship Id="rId2" Type="http://schemas.openxmlformats.org/officeDocument/2006/relationships/hyperlink" Target="https://energia.pr.gov/wp-content/uploads/sites/7/2026/02/20260109-AP20230003-LUMA-Annex-3-Updated-Final-Revenue-Requirement.xlsx" TargetMode="External"/><Relationship Id="rId1" Type="http://schemas.openxmlformats.org/officeDocument/2006/relationships/hyperlink" Target="https://energia.pr.gov/wp-content/uploads/sites/7/2026/02/20260109-AP20230003-LUMA-Annex-1-Revenue-Requirement-Schedules-26.01.08.xlsx" TargetMode="External"/><Relationship Id="rId4"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2.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7.bin"/><Relationship Id="rId4" Type="http://schemas.microsoft.com/office/2017/10/relationships/threadedComment" Target="../threadedComments/threadedComment5.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F300-51F5-4971-A72E-8B67678990CA}">
  <sheetPr codeName="Sheet1">
    <tabColor theme="1"/>
  </sheetPr>
  <dimension ref="C3:I13"/>
  <sheetViews>
    <sheetView workbookViewId="0"/>
    <sheetView workbookViewId="1"/>
  </sheetViews>
  <sheetFormatPr defaultColWidth="8.54296875" defaultRowHeight="14.5"/>
  <cols>
    <col min="1" max="1" width="7.453125" customWidth="1"/>
    <col min="2" max="2" width="8.1796875" customWidth="1"/>
    <col min="3" max="8" width="7.453125" customWidth="1"/>
    <col min="9" max="9" width="72.54296875" bestFit="1" customWidth="1"/>
    <col min="10" max="16" width="7.453125" customWidth="1"/>
  </cols>
  <sheetData>
    <row r="3" spans="3:9" ht="23.5">
      <c r="C3" s="8" t="s">
        <v>0</v>
      </c>
    </row>
    <row r="11" spans="3:9" ht="41">
      <c r="I11" s="9" t="s">
        <v>1</v>
      </c>
    </row>
    <row r="12" spans="3:9" ht="31">
      <c r="I12" s="10" t="s">
        <v>2</v>
      </c>
    </row>
    <row r="13" spans="3:9" ht="26">
      <c r="I13" s="114">
        <v>45839</v>
      </c>
    </row>
  </sheetData>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EC103-9352-4597-A64A-0AEB29CEE8A6}">
  <sheetPr>
    <tabColor theme="5" tint="0.79998168889431442"/>
  </sheetPr>
  <dimension ref="A1:I85"/>
  <sheetViews>
    <sheetView workbookViewId="0"/>
    <sheetView workbookViewId="1"/>
  </sheetViews>
  <sheetFormatPr defaultColWidth="8.54296875" defaultRowHeight="14.5"/>
  <cols>
    <col min="1" max="2" width="5.54296875" customWidth="1"/>
    <col min="3" max="3" width="75.81640625" bestFit="1" customWidth="1"/>
    <col min="4" max="4" width="5.54296875" customWidth="1"/>
    <col min="5" max="5" width="16.54296875" customWidth="1"/>
    <col min="6" max="6" width="5.54296875" customWidth="1"/>
    <col min="7" max="7" width="16.54296875" customWidth="1"/>
    <col min="8" max="8" width="5.54296875" customWidth="1"/>
    <col min="9" max="9" width="16.54296875" customWidth="1"/>
    <col min="10" max="10" width="32.81640625" customWidth="1"/>
  </cols>
  <sheetData>
    <row r="1" spans="1:9">
      <c r="E1" s="1326" t="s">
        <v>307</v>
      </c>
      <c r="F1" s="1326"/>
      <c r="G1" s="1326"/>
      <c r="H1" s="1326"/>
      <c r="I1" s="1326"/>
    </row>
    <row r="2" spans="1:9" ht="29">
      <c r="A2" s="14" t="s">
        <v>127</v>
      </c>
      <c r="C2" s="14" t="s">
        <v>5</v>
      </c>
      <c r="D2" s="15"/>
      <c r="E2" s="14" t="s">
        <v>308</v>
      </c>
      <c r="F2" s="12"/>
      <c r="G2" s="14" t="s">
        <v>309</v>
      </c>
      <c r="I2" s="14" t="s">
        <v>310</v>
      </c>
    </row>
    <row r="3" spans="1:9">
      <c r="A3" s="2" t="str">
        <f>IF(C3&lt;&gt;"",MAX(#REF!)+1,"")</f>
        <v/>
      </c>
      <c r="E3" s="2" t="s">
        <v>311</v>
      </c>
      <c r="F3" s="12"/>
      <c r="G3" s="2" t="s">
        <v>312</v>
      </c>
      <c r="I3" s="2" t="s">
        <v>313</v>
      </c>
    </row>
    <row r="4" spans="1:9" ht="17">
      <c r="A4" s="2">
        <f>IF(C4&lt;&gt;"",MAX(A2:A3)+1,"")</f>
        <v>1</v>
      </c>
      <c r="C4" s="530" t="s">
        <v>314</v>
      </c>
    </row>
    <row r="5" spans="1:9">
      <c r="A5" s="2" t="str">
        <f>IF(C5&lt;&gt;"",MAX(A3:A4)+1,"")</f>
        <v/>
      </c>
      <c r="C5" s="531"/>
    </row>
    <row r="6" spans="1:9">
      <c r="A6" s="2">
        <f>IF(C6&lt;&gt;"",MAX(A4:A5)+1,"")</f>
        <v>2</v>
      </c>
      <c r="C6" s="29" t="s">
        <v>315</v>
      </c>
      <c r="E6" s="126">
        <v>0</v>
      </c>
      <c r="F6" s="120"/>
      <c r="G6" s="126">
        <v>0</v>
      </c>
      <c r="H6" s="120"/>
      <c r="I6" s="126">
        <v>0</v>
      </c>
    </row>
    <row r="7" spans="1:9">
      <c r="A7" s="2">
        <f>IF(C7&lt;&gt;"",MAX(A4:A6)+1,"")</f>
        <v>3</v>
      </c>
      <c r="C7" s="29" t="s">
        <v>316</v>
      </c>
      <c r="E7" s="126">
        <v>0</v>
      </c>
      <c r="F7" s="120"/>
      <c r="G7" s="126">
        <v>0</v>
      </c>
      <c r="H7" s="120"/>
      <c r="I7" s="126">
        <v>0</v>
      </c>
    </row>
    <row r="8" spans="1:9">
      <c r="A8" s="2">
        <f>IF(C8&lt;&gt;"",MAX(A5:A7)+1,"")</f>
        <v>4</v>
      </c>
      <c r="C8" s="29" t="s">
        <v>317</v>
      </c>
      <c r="E8" s="126">
        <v>0</v>
      </c>
      <c r="F8" s="120"/>
      <c r="G8" s="126">
        <v>0</v>
      </c>
      <c r="H8" s="120"/>
      <c r="I8" s="126">
        <v>0</v>
      </c>
    </row>
    <row r="9" spans="1:9">
      <c r="A9" s="2">
        <f t="shared" ref="A9:A36" si="0">IF(C9&lt;&gt;"",MAX(A7:A8)+1,"")</f>
        <v>5</v>
      </c>
      <c r="C9" s="29" t="s">
        <v>318</v>
      </c>
      <c r="E9" s="126">
        <v>0</v>
      </c>
      <c r="F9" s="120"/>
      <c r="G9" s="126">
        <v>0</v>
      </c>
      <c r="H9" s="120"/>
      <c r="I9" s="126">
        <v>0</v>
      </c>
    </row>
    <row r="10" spans="1:9" ht="17">
      <c r="A10" s="2">
        <f t="shared" si="0"/>
        <v>6</v>
      </c>
      <c r="C10" s="532" t="s">
        <v>319</v>
      </c>
      <c r="D10" s="533"/>
      <c r="E10" s="534">
        <f>SUM(E6:E9)</f>
        <v>0</v>
      </c>
      <c r="F10" s="534"/>
      <c r="G10" s="534">
        <f>SUM(G6:G9)</f>
        <v>0</v>
      </c>
      <c r="H10" s="534"/>
      <c r="I10" s="535">
        <f>SUM(I6:I9)</f>
        <v>0</v>
      </c>
    </row>
    <row r="11" spans="1:9" ht="17">
      <c r="A11" s="2" t="str">
        <f t="shared" si="0"/>
        <v/>
      </c>
      <c r="C11" s="536"/>
      <c r="D11" s="537"/>
      <c r="E11" s="538"/>
      <c r="F11" s="538"/>
      <c r="G11" s="538"/>
      <c r="H11" s="538"/>
      <c r="I11" s="538"/>
    </row>
    <row r="12" spans="1:9">
      <c r="A12" s="2">
        <f t="shared" si="0"/>
        <v>7</v>
      </c>
      <c r="C12" s="7" t="s">
        <v>320</v>
      </c>
      <c r="E12" s="539"/>
      <c r="F12" s="125"/>
      <c r="G12" s="539"/>
      <c r="H12" s="120"/>
      <c r="I12" s="539"/>
    </row>
    <row r="13" spans="1:9" ht="18.5">
      <c r="A13" s="2">
        <f t="shared" si="0"/>
        <v>8</v>
      </c>
      <c r="C13" s="547" t="s">
        <v>321</v>
      </c>
      <c r="E13" s="126"/>
      <c r="F13" s="120"/>
      <c r="G13" s="126"/>
      <c r="H13" s="120"/>
      <c r="I13" s="126"/>
    </row>
    <row r="14" spans="1:9">
      <c r="A14" s="2">
        <f t="shared" si="0"/>
        <v>9</v>
      </c>
      <c r="C14" s="116" t="s">
        <v>322</v>
      </c>
      <c r="E14" s="126"/>
      <c r="F14" s="120"/>
      <c r="G14" s="126"/>
      <c r="H14" s="120"/>
      <c r="I14" s="126"/>
    </row>
    <row r="15" spans="1:9">
      <c r="A15" s="2">
        <f t="shared" si="0"/>
        <v>10</v>
      </c>
      <c r="C15" s="29" t="s">
        <v>315</v>
      </c>
      <c r="E15" s="126">
        <v>650069869</v>
      </c>
      <c r="F15" s="120"/>
      <c r="G15" s="126">
        <v>565180194</v>
      </c>
      <c r="H15" s="120"/>
      <c r="I15" s="126">
        <v>477970026</v>
      </c>
    </row>
    <row r="16" spans="1:9">
      <c r="A16" s="2">
        <f t="shared" si="0"/>
        <v>11</v>
      </c>
      <c r="C16" s="29" t="s">
        <v>316</v>
      </c>
      <c r="E16" s="126">
        <v>84889675</v>
      </c>
      <c r="F16" s="120"/>
      <c r="G16" s="126">
        <v>87210168</v>
      </c>
      <c r="H16" s="120"/>
      <c r="I16" s="126">
        <v>88864858</v>
      </c>
    </row>
    <row r="17" spans="1:9">
      <c r="A17" s="2">
        <f t="shared" si="0"/>
        <v>12</v>
      </c>
      <c r="C17" s="29" t="s">
        <v>317</v>
      </c>
      <c r="E17" s="126">
        <v>39004192</v>
      </c>
      <c r="F17" s="120"/>
      <c r="G17" s="126">
        <v>33910812</v>
      </c>
      <c r="H17" s="120"/>
      <c r="I17" s="126">
        <v>28678202</v>
      </c>
    </row>
    <row r="18" spans="1:9">
      <c r="A18" s="2">
        <f>IF(C18&lt;&gt;"",MAX(A17:A17)+1,"")</f>
        <v>13</v>
      </c>
      <c r="C18" s="540" t="s">
        <v>323</v>
      </c>
      <c r="D18" s="541"/>
      <c r="E18" s="527">
        <f>SUM(E16:E17)</f>
        <v>123893867</v>
      </c>
      <c r="F18" s="527">
        <f t="shared" ref="F18:I18" si="1">SUM(F16:F17)</f>
        <v>0</v>
      </c>
      <c r="G18" s="527">
        <f t="shared" si="1"/>
        <v>121120980</v>
      </c>
      <c r="H18" s="527">
        <f t="shared" si="1"/>
        <v>0</v>
      </c>
      <c r="I18" s="527">
        <f t="shared" si="1"/>
        <v>117543060</v>
      </c>
    </row>
    <row r="19" spans="1:9">
      <c r="A19" s="2" t="str">
        <f>IF(C19&lt;&gt;"",MAX(A18:A18)+1,"")</f>
        <v/>
      </c>
      <c r="C19" s="29"/>
      <c r="E19" s="120"/>
      <c r="F19" s="120"/>
      <c r="G19" s="120"/>
      <c r="H19" s="120"/>
      <c r="I19" s="120"/>
    </row>
    <row r="20" spans="1:9">
      <c r="A20" s="2">
        <f t="shared" si="0"/>
        <v>14</v>
      </c>
      <c r="C20" s="116" t="s">
        <v>324</v>
      </c>
      <c r="E20" s="120"/>
      <c r="F20" s="120"/>
      <c r="G20" s="120"/>
      <c r="H20" s="120"/>
      <c r="I20" s="120"/>
    </row>
    <row r="21" spans="1:9">
      <c r="A21" s="2">
        <f t="shared" si="0"/>
        <v>15</v>
      </c>
      <c r="C21" s="29" t="s">
        <v>315</v>
      </c>
      <c r="E21" s="126">
        <v>1886292470</v>
      </c>
      <c r="F21" s="120"/>
      <c r="G21" s="126">
        <v>1886292470</v>
      </c>
      <c r="H21" s="120"/>
      <c r="I21" s="126">
        <v>1886292470</v>
      </c>
    </row>
    <row r="22" spans="1:9">
      <c r="A22" s="2">
        <f t="shared" si="0"/>
        <v>16</v>
      </c>
      <c r="C22" s="29" t="s">
        <v>316</v>
      </c>
      <c r="E22" s="126">
        <v>0</v>
      </c>
      <c r="F22" s="120"/>
      <c r="G22" s="126">
        <v>0</v>
      </c>
      <c r="H22" s="120"/>
      <c r="I22" s="126">
        <v>0</v>
      </c>
    </row>
    <row r="23" spans="1:9">
      <c r="A23" s="2">
        <f t="shared" si="0"/>
        <v>17</v>
      </c>
      <c r="C23" s="29" t="s">
        <v>317</v>
      </c>
      <c r="E23" s="126">
        <v>130764588</v>
      </c>
      <c r="F23" s="120"/>
      <c r="G23" s="126">
        <v>130764588</v>
      </c>
      <c r="H23" s="120"/>
      <c r="I23" s="126">
        <v>130764588</v>
      </c>
    </row>
    <row r="24" spans="1:9">
      <c r="A24" s="2">
        <f>IF(C24&lt;&gt;"",MAX(A23:A23)+1,"")</f>
        <v>18</v>
      </c>
      <c r="C24" s="540" t="s">
        <v>325</v>
      </c>
      <c r="D24" s="541"/>
      <c r="E24" s="527">
        <f>SUM(E22:E23)</f>
        <v>130764588</v>
      </c>
      <c r="F24" s="527">
        <f t="shared" ref="F24" si="2">SUM(F22:F23)</f>
        <v>0</v>
      </c>
      <c r="G24" s="527">
        <f t="shared" ref="G24" si="3">SUM(G22:G23)</f>
        <v>130764588</v>
      </c>
      <c r="H24" s="527">
        <f t="shared" ref="H24" si="4">SUM(H22:H23)</f>
        <v>0</v>
      </c>
      <c r="I24" s="527">
        <f t="shared" ref="I24" si="5">SUM(I22:I23)</f>
        <v>130764588</v>
      </c>
    </row>
    <row r="25" spans="1:9">
      <c r="A25" s="2" t="str">
        <f>IF(C25&lt;&gt;"",MAX(A24:A24)+1,"")</f>
        <v/>
      </c>
      <c r="C25" s="29"/>
      <c r="E25" s="120"/>
      <c r="F25" s="120"/>
      <c r="G25" s="120"/>
      <c r="H25" s="120"/>
      <c r="I25" s="120"/>
    </row>
    <row r="26" spans="1:9">
      <c r="A26" s="2">
        <f t="shared" si="0"/>
        <v>19</v>
      </c>
      <c r="C26" s="116" t="s">
        <v>326</v>
      </c>
      <c r="E26" s="120"/>
      <c r="F26" s="120"/>
      <c r="G26" s="120"/>
      <c r="H26" s="120"/>
      <c r="I26" s="120"/>
    </row>
    <row r="27" spans="1:9">
      <c r="A27" s="2">
        <f t="shared" si="0"/>
        <v>20</v>
      </c>
      <c r="C27" s="29" t="s">
        <v>315</v>
      </c>
      <c r="E27" s="126">
        <v>2536362339</v>
      </c>
      <c r="F27" s="120"/>
      <c r="G27" s="126">
        <v>2451472664</v>
      </c>
      <c r="H27" s="120"/>
      <c r="I27" s="126">
        <v>2364262496</v>
      </c>
    </row>
    <row r="28" spans="1:9">
      <c r="A28" s="2">
        <f t="shared" si="0"/>
        <v>21</v>
      </c>
      <c r="C28" s="29" t="s">
        <v>316</v>
      </c>
      <c r="E28" s="126">
        <v>84889675</v>
      </c>
      <c r="F28" s="120"/>
      <c r="G28" s="126">
        <v>87210168</v>
      </c>
      <c r="H28" s="120"/>
      <c r="I28" s="126">
        <v>88864858</v>
      </c>
    </row>
    <row r="29" spans="1:9">
      <c r="A29" s="2">
        <f t="shared" si="0"/>
        <v>22</v>
      </c>
      <c r="C29" s="29" t="s">
        <v>317</v>
      </c>
      <c r="E29" s="126">
        <v>169768781</v>
      </c>
      <c r="F29" s="120"/>
      <c r="G29" s="126">
        <v>164675400</v>
      </c>
      <c r="H29" s="120"/>
      <c r="I29" s="126">
        <v>159442790</v>
      </c>
    </row>
    <row r="30" spans="1:9" ht="17">
      <c r="A30" s="2">
        <f>IF(C30&lt;&gt;"",MAX(A29:A29)+1,"")</f>
        <v>23</v>
      </c>
      <c r="C30" s="532" t="s">
        <v>327</v>
      </c>
      <c r="D30" s="533"/>
      <c r="E30" s="534">
        <f>SUM(E28:E29)</f>
        <v>254658456</v>
      </c>
      <c r="F30" s="534">
        <f t="shared" ref="F30" si="6">SUM(F28:F29)</f>
        <v>0</v>
      </c>
      <c r="G30" s="534">
        <f t="shared" ref="G30" si="7">SUM(G28:G29)</f>
        <v>251885568</v>
      </c>
      <c r="H30" s="534">
        <f t="shared" ref="H30" si="8">SUM(H28:H29)</f>
        <v>0</v>
      </c>
      <c r="I30" s="534">
        <f t="shared" ref="I30" si="9">SUM(I28:I29)</f>
        <v>248307648</v>
      </c>
    </row>
    <row r="31" spans="1:9">
      <c r="A31" s="2" t="str">
        <f>IF(C31&lt;&gt;"",MAX(A30:A30)+1,"")</f>
        <v/>
      </c>
      <c r="C31" s="29"/>
      <c r="E31" s="120"/>
      <c r="F31" s="120"/>
      <c r="G31" s="120"/>
      <c r="H31" s="120"/>
      <c r="I31" s="120"/>
    </row>
    <row r="32" spans="1:9" ht="18.5">
      <c r="A32" s="2">
        <f t="shared" si="0"/>
        <v>24</v>
      </c>
      <c r="C32" s="547" t="s">
        <v>328</v>
      </c>
      <c r="E32" s="120"/>
      <c r="F32" s="120"/>
      <c r="G32" s="120"/>
      <c r="H32" s="120"/>
      <c r="I32" s="120"/>
    </row>
    <row r="33" spans="1:9">
      <c r="A33" s="2">
        <f t="shared" si="0"/>
        <v>25</v>
      </c>
      <c r="C33" s="548" t="s">
        <v>329</v>
      </c>
      <c r="E33" s="120"/>
      <c r="F33" s="120"/>
      <c r="G33" s="120"/>
      <c r="H33" s="120"/>
      <c r="I33" s="120"/>
    </row>
    <row r="34" spans="1:9">
      <c r="A34" s="2">
        <f t="shared" si="0"/>
        <v>26</v>
      </c>
      <c r="C34" s="29" t="s">
        <v>315</v>
      </c>
      <c r="E34" s="126">
        <v>700887093.58000004</v>
      </c>
      <c r="F34" s="120"/>
      <c r="G34" s="126">
        <v>680244368.43770647</v>
      </c>
      <c r="H34" s="120"/>
      <c r="I34" s="126">
        <v>658517900.22544241</v>
      </c>
    </row>
    <row r="35" spans="1:9">
      <c r="A35" s="2">
        <f t="shared" si="0"/>
        <v>27</v>
      </c>
      <c r="C35" s="29" t="s">
        <v>316</v>
      </c>
      <c r="E35" s="126">
        <v>20642725.142293617</v>
      </c>
      <c r="F35" s="120"/>
      <c r="G35" s="126">
        <v>21726468.212264031</v>
      </c>
      <c r="H35" s="120"/>
      <c r="I35" s="126">
        <v>22867107.793407895</v>
      </c>
    </row>
    <row r="36" spans="1:9">
      <c r="A36" s="2">
        <f t="shared" si="0"/>
        <v>28</v>
      </c>
      <c r="C36" s="29" t="s">
        <v>317</v>
      </c>
      <c r="E36" s="126">
        <v>36796572.412950002</v>
      </c>
      <c r="F36" s="120"/>
      <c r="G36" s="126">
        <v>35712829.342979588</v>
      </c>
      <c r="H36" s="120"/>
      <c r="I36" s="126">
        <v>34572189.761835724</v>
      </c>
    </row>
    <row r="37" spans="1:9">
      <c r="A37" s="2">
        <f>IF(C37&lt;&gt;"",MAX(A36:A36)+1,"")</f>
        <v>29</v>
      </c>
      <c r="C37" s="540" t="s">
        <v>323</v>
      </c>
      <c r="D37" s="541"/>
      <c r="E37" s="527">
        <f>SUM(E35:E36)</f>
        <v>57439297.555243619</v>
      </c>
      <c r="F37" s="527">
        <f t="shared" ref="F37" si="10">SUM(F35:F36)</f>
        <v>0</v>
      </c>
      <c r="G37" s="527">
        <f t="shared" ref="G37" si="11">SUM(G35:G36)</f>
        <v>57439297.555243619</v>
      </c>
      <c r="H37" s="527">
        <f t="shared" ref="H37" si="12">SUM(H35:H36)</f>
        <v>0</v>
      </c>
      <c r="I37" s="527">
        <f t="shared" ref="I37" si="13">SUM(I35:I36)</f>
        <v>57439297.555243619</v>
      </c>
    </row>
    <row r="38" spans="1:9">
      <c r="A38" s="2" t="str">
        <f>IF(C38&lt;&gt;"",MAX(A37:A37)+1,"")</f>
        <v/>
      </c>
      <c r="C38" s="29"/>
      <c r="E38" s="120"/>
      <c r="F38" s="120"/>
      <c r="G38" s="120"/>
      <c r="H38" s="120"/>
      <c r="I38" s="120"/>
    </row>
    <row r="39" spans="1:9">
      <c r="A39" s="2">
        <f t="shared" ref="A39:A55" si="14">IF(C39&lt;&gt;"",MAX(A37:A38)+1,"")</f>
        <v>30</v>
      </c>
      <c r="C39" s="548" t="s">
        <v>330</v>
      </c>
      <c r="E39" s="120"/>
      <c r="F39" s="120"/>
      <c r="G39" s="120"/>
      <c r="H39" s="120"/>
      <c r="I39" s="120"/>
    </row>
    <row r="40" spans="1:9">
      <c r="A40" s="2">
        <f t="shared" si="14"/>
        <v>31</v>
      </c>
      <c r="C40" s="29" t="s">
        <v>315</v>
      </c>
      <c r="E40" s="126">
        <v>8476517345</v>
      </c>
      <c r="F40" s="120"/>
      <c r="G40" s="126">
        <v>8226864555.9566717</v>
      </c>
      <c r="H40" s="120"/>
      <c r="I40" s="126">
        <v>7964104995.4885683</v>
      </c>
    </row>
    <row r="41" spans="1:9">
      <c r="A41" s="2">
        <f t="shared" si="14"/>
        <v>32</v>
      </c>
      <c r="C41" s="29" t="s">
        <v>316</v>
      </c>
      <c r="E41" s="126">
        <v>249652789.04332846</v>
      </c>
      <c r="F41" s="120"/>
      <c r="G41" s="126">
        <v>262759560.46810323</v>
      </c>
      <c r="H41" s="120"/>
      <c r="I41" s="126">
        <v>276554437.39267868</v>
      </c>
    </row>
    <row r="42" spans="1:9">
      <c r="A42" s="2">
        <f t="shared" si="14"/>
        <v>33</v>
      </c>
      <c r="C42" s="29" t="s">
        <v>317</v>
      </c>
      <c r="E42" s="126">
        <v>445017160.61250001</v>
      </c>
      <c r="F42" s="120"/>
      <c r="G42" s="126">
        <v>431910389.18772525</v>
      </c>
      <c r="H42" s="120"/>
      <c r="I42" s="126">
        <v>418115512.2631498</v>
      </c>
    </row>
    <row r="43" spans="1:9">
      <c r="A43" s="2">
        <f>IF(C43&lt;&gt;"",MAX(A42:A42)+1,"")</f>
        <v>34</v>
      </c>
      <c r="C43" s="540" t="s">
        <v>325</v>
      </c>
      <c r="D43" s="541"/>
      <c r="E43" s="527">
        <f>SUM(E41:E42)</f>
        <v>694669949.65582848</v>
      </c>
      <c r="F43" s="527">
        <f t="shared" ref="F43" si="15">SUM(F41:F42)</f>
        <v>0</v>
      </c>
      <c r="G43" s="527">
        <f t="shared" ref="G43" si="16">SUM(G41:G42)</f>
        <v>694669949.65582848</v>
      </c>
      <c r="H43" s="527">
        <f t="shared" ref="H43" si="17">SUM(H41:H42)</f>
        <v>0</v>
      </c>
      <c r="I43" s="527">
        <f t="shared" ref="I43" si="18">SUM(I41:I42)</f>
        <v>694669949.65582848</v>
      </c>
    </row>
    <row r="44" spans="1:9">
      <c r="A44" s="2" t="str">
        <f>IF(C44&lt;&gt;"",MAX(A43:A43)+1,"")</f>
        <v/>
      </c>
      <c r="C44" s="29"/>
      <c r="E44" s="120"/>
      <c r="F44" s="120"/>
      <c r="G44" s="120"/>
      <c r="H44" s="120"/>
      <c r="I44" s="120"/>
    </row>
    <row r="45" spans="1:9">
      <c r="A45" s="2">
        <f t="shared" si="14"/>
        <v>35</v>
      </c>
      <c r="C45" s="116" t="s">
        <v>326</v>
      </c>
      <c r="E45" s="120"/>
      <c r="F45" s="120"/>
      <c r="G45" s="120"/>
      <c r="H45" s="120"/>
      <c r="I45" s="120"/>
    </row>
    <row r="46" spans="1:9">
      <c r="A46" s="2">
        <f t="shared" si="14"/>
        <v>36</v>
      </c>
      <c r="C46" s="29" t="s">
        <v>315</v>
      </c>
      <c r="E46" s="126">
        <v>9177404438.5799999</v>
      </c>
      <c r="F46" s="120"/>
      <c r="G46" s="126">
        <v>8907108924.3943787</v>
      </c>
      <c r="H46" s="120"/>
      <c r="I46" s="126">
        <v>8622622895.7140102</v>
      </c>
    </row>
    <row r="47" spans="1:9">
      <c r="A47" s="2">
        <f t="shared" si="14"/>
        <v>37</v>
      </c>
      <c r="C47" s="29" t="s">
        <v>316</v>
      </c>
      <c r="E47" s="126">
        <v>270295514.1856221</v>
      </c>
      <c r="F47" s="120"/>
      <c r="G47" s="126">
        <v>284486028.68036723</v>
      </c>
      <c r="H47" s="120"/>
      <c r="I47" s="126">
        <v>299421545.1860866</v>
      </c>
    </row>
    <row r="48" spans="1:9">
      <c r="A48" s="2">
        <f t="shared" si="14"/>
        <v>38</v>
      </c>
      <c r="C48" s="29" t="s">
        <v>317</v>
      </c>
      <c r="E48" s="126">
        <v>481813733.02544999</v>
      </c>
      <c r="F48" s="120"/>
      <c r="G48" s="126">
        <v>467623218.53070486</v>
      </c>
      <c r="H48" s="120"/>
      <c r="I48" s="126">
        <v>452687702.02498555</v>
      </c>
    </row>
    <row r="49" spans="1:9" ht="17">
      <c r="A49" s="2">
        <f>IF(C49&lt;&gt;"",MAX(A48:A48)+1,"")</f>
        <v>39</v>
      </c>
      <c r="C49" s="532" t="s">
        <v>331</v>
      </c>
      <c r="D49" s="533"/>
      <c r="E49" s="534">
        <f>SUM(E47:E48)</f>
        <v>752109247.21107209</v>
      </c>
      <c r="F49" s="534">
        <f t="shared" ref="F49" si="19">SUM(F47:F48)</f>
        <v>0</v>
      </c>
      <c r="G49" s="534">
        <f t="shared" ref="G49" si="20">SUM(G47:G48)</f>
        <v>752109247.21107209</v>
      </c>
      <c r="H49" s="534">
        <f t="shared" ref="H49" si="21">SUM(H47:H48)</f>
        <v>0</v>
      </c>
      <c r="I49" s="534">
        <f t="shared" ref="I49" si="22">SUM(I47:I48)</f>
        <v>752109247.21107221</v>
      </c>
    </row>
    <row r="50" spans="1:9">
      <c r="A50" s="2" t="str">
        <f>IF(C50&lt;&gt;"",MAX(A49:A49)+1,"")</f>
        <v/>
      </c>
      <c r="E50" s="120"/>
      <c r="F50" s="120"/>
      <c r="G50" s="120"/>
      <c r="H50" s="120"/>
      <c r="I50" s="120"/>
    </row>
    <row r="51" spans="1:9" ht="17">
      <c r="A51" s="2">
        <f t="shared" si="14"/>
        <v>40</v>
      </c>
      <c r="C51" s="530" t="s">
        <v>332</v>
      </c>
      <c r="E51" s="120"/>
      <c r="F51" s="120"/>
      <c r="G51" s="120"/>
      <c r="H51" s="120"/>
      <c r="I51" s="120"/>
    </row>
    <row r="52" spans="1:9">
      <c r="A52" s="2">
        <f t="shared" si="14"/>
        <v>41</v>
      </c>
      <c r="C52" s="531" t="s">
        <v>333</v>
      </c>
      <c r="E52" s="120"/>
      <c r="F52" s="120"/>
      <c r="G52" s="120"/>
      <c r="H52" s="120"/>
      <c r="I52" s="120"/>
    </row>
    <row r="53" spans="1:9">
      <c r="A53" s="2">
        <f>IF(C53&lt;&gt;"",MAX(A51:A52)+1,"")</f>
        <v>42</v>
      </c>
      <c r="C53" s="542" t="s">
        <v>334</v>
      </c>
      <c r="D53" s="543"/>
      <c r="E53" s="549">
        <v>329500000</v>
      </c>
      <c r="F53" s="543"/>
      <c r="G53" s="549">
        <v>321700000</v>
      </c>
      <c r="H53" s="543"/>
      <c r="I53" s="549">
        <v>291400000</v>
      </c>
    </row>
    <row r="54" spans="1:9">
      <c r="A54" s="2">
        <f>IF(C54&lt;&gt;"",MAX(A52:A53)+1,"")</f>
        <v>43</v>
      </c>
      <c r="C54" s="542" t="s">
        <v>335</v>
      </c>
      <c r="D54" s="543"/>
      <c r="E54" s="549">
        <v>8077968.7779648462</v>
      </c>
      <c r="F54" s="543"/>
      <c r="G54" s="549">
        <v>8209820.8349905182</v>
      </c>
      <c r="H54" s="543"/>
      <c r="I54" s="549">
        <v>8348641.3204603987</v>
      </c>
    </row>
    <row r="55" spans="1:9" ht="17">
      <c r="A55" s="2">
        <f t="shared" si="14"/>
        <v>44</v>
      </c>
      <c r="C55" s="532" t="s">
        <v>319</v>
      </c>
      <c r="D55" s="533"/>
      <c r="E55" s="544">
        <f>SUM(E53:E54)</f>
        <v>337577968.77796483</v>
      </c>
      <c r="F55" s="544">
        <f t="shared" ref="F55" si="23">SUM(F53:F54)</f>
        <v>0</v>
      </c>
      <c r="G55" s="544">
        <f t="shared" ref="G55" si="24">SUM(G53:G54)</f>
        <v>329909820.8349905</v>
      </c>
      <c r="H55" s="544">
        <f t="shared" ref="H55" si="25">SUM(H53:H54)</f>
        <v>0</v>
      </c>
      <c r="I55" s="544">
        <f t="shared" ref="I55" si="26">SUM(I53:I54)</f>
        <v>299748641.32046038</v>
      </c>
    </row>
    <row r="56" spans="1:9">
      <c r="A56" s="2" t="str">
        <f>IF(C56&lt;&gt;"",MAX(A55:A55)+1,"")</f>
        <v/>
      </c>
    </row>
    <row r="57" spans="1:9">
      <c r="A57" s="545">
        <f t="shared" ref="A57" si="27">IF(C57&lt;&gt;"",MAX(A55:A56)+1,"")</f>
        <v>45</v>
      </c>
      <c r="B57" s="543"/>
      <c r="C57" s="546" t="s">
        <v>336</v>
      </c>
      <c r="D57" s="543"/>
      <c r="E57" s="543"/>
      <c r="F57" s="543"/>
      <c r="G57" s="543"/>
      <c r="H57" s="543"/>
      <c r="I57" s="543"/>
    </row>
    <row r="58" spans="1:9" ht="60.65" customHeight="1">
      <c r="A58" s="545"/>
      <c r="B58" s="550" t="s">
        <v>337</v>
      </c>
      <c r="C58" s="1327" t="s">
        <v>338</v>
      </c>
      <c r="D58" s="1327"/>
      <c r="E58" s="1327"/>
      <c r="F58" s="1327"/>
      <c r="G58" s="1327"/>
      <c r="H58" s="1327"/>
      <c r="I58" s="1327"/>
    </row>
    <row r="59" spans="1:9" ht="29.15" customHeight="1">
      <c r="A59" s="545"/>
      <c r="B59" s="550" t="s">
        <v>339</v>
      </c>
      <c r="C59" s="1327" t="s">
        <v>340</v>
      </c>
      <c r="D59" s="1327"/>
      <c r="E59" s="1327"/>
      <c r="F59" s="1327"/>
      <c r="G59" s="1327"/>
      <c r="H59" s="1327"/>
      <c r="I59" s="1327"/>
    </row>
    <row r="60" spans="1:9" ht="47.5" customHeight="1">
      <c r="A60" s="545"/>
      <c r="B60" s="550" t="s">
        <v>341</v>
      </c>
      <c r="C60" s="1328" t="s">
        <v>342</v>
      </c>
      <c r="D60" s="1328"/>
      <c r="E60" s="1328"/>
      <c r="F60" s="1328"/>
      <c r="G60" s="1328"/>
      <c r="H60" s="1328"/>
      <c r="I60" s="1328"/>
    </row>
    <row r="61" spans="1:9">
      <c r="A61" s="545"/>
      <c r="B61" s="550" t="s">
        <v>343</v>
      </c>
      <c r="C61" s="551" t="s">
        <v>344</v>
      </c>
      <c r="D61" s="543"/>
      <c r="E61" s="543"/>
      <c r="F61" s="543"/>
      <c r="G61" s="543"/>
      <c r="H61" s="543"/>
      <c r="I61" s="543"/>
    </row>
    <row r="62" spans="1:9">
      <c r="A62" s="545"/>
      <c r="B62" s="550"/>
      <c r="C62" s="551" t="s">
        <v>345</v>
      </c>
      <c r="D62" s="543"/>
      <c r="E62" s="543"/>
      <c r="F62" s="543"/>
      <c r="G62" s="552"/>
      <c r="H62" s="543"/>
      <c r="I62" s="543"/>
    </row>
    <row r="63" spans="1:9">
      <c r="A63" s="545"/>
      <c r="B63" s="550" t="s">
        <v>346</v>
      </c>
      <c r="C63" s="551" t="s">
        <v>347</v>
      </c>
      <c r="D63" s="543"/>
      <c r="E63" s="543"/>
      <c r="F63" s="543"/>
      <c r="G63" s="549"/>
      <c r="H63" s="543"/>
      <c r="I63" s="543"/>
    </row>
    <row r="64" spans="1:9">
      <c r="A64" s="2" t="str">
        <f>IF(C64&lt;&gt;"",MAX(A61:A62)+1,"")</f>
        <v/>
      </c>
    </row>
    <row r="65" spans="1:1">
      <c r="A65" s="2" t="str">
        <f>IF(C65&lt;&gt;"",MAX(A62:A64)+1,"")</f>
        <v/>
      </c>
    </row>
    <row r="66" spans="1:1">
      <c r="A66" s="2" t="str">
        <f t="shared" ref="A66:A82" si="28">IF(C66&lt;&gt;"",MAX(A64:A65)+1,"")</f>
        <v/>
      </c>
    </row>
    <row r="67" spans="1:1">
      <c r="A67" s="2" t="str">
        <f t="shared" si="28"/>
        <v/>
      </c>
    </row>
    <row r="68" spans="1:1">
      <c r="A68" s="2" t="str">
        <f t="shared" si="28"/>
        <v/>
      </c>
    </row>
    <row r="69" spans="1:1">
      <c r="A69" s="2" t="str">
        <f t="shared" si="28"/>
        <v/>
      </c>
    </row>
    <row r="70" spans="1:1">
      <c r="A70" s="2" t="str">
        <f t="shared" si="28"/>
        <v/>
      </c>
    </row>
    <row r="71" spans="1:1">
      <c r="A71" s="2" t="str">
        <f t="shared" si="28"/>
        <v/>
      </c>
    </row>
    <row r="72" spans="1:1">
      <c r="A72" s="2" t="str">
        <f t="shared" si="28"/>
        <v/>
      </c>
    </row>
    <row r="73" spans="1:1">
      <c r="A73" s="2" t="str">
        <f t="shared" si="28"/>
        <v/>
      </c>
    </row>
    <row r="74" spans="1:1">
      <c r="A74" s="2" t="str">
        <f t="shared" si="28"/>
        <v/>
      </c>
    </row>
    <row r="75" spans="1:1">
      <c r="A75" s="2" t="str">
        <f t="shared" si="28"/>
        <v/>
      </c>
    </row>
    <row r="76" spans="1:1">
      <c r="A76" s="2"/>
    </row>
    <row r="77" spans="1:1">
      <c r="A77" s="2" t="str">
        <f>IF(C77&lt;&gt;"",MAX(A74:A75)+1,"")</f>
        <v/>
      </c>
    </row>
    <row r="78" spans="1:1">
      <c r="A78" s="2" t="str">
        <f>IF(C78&lt;&gt;"",MAX(A75:A77)+1,"")</f>
        <v/>
      </c>
    </row>
    <row r="79" spans="1:1">
      <c r="A79" s="2" t="str">
        <f t="shared" si="28"/>
        <v/>
      </c>
    </row>
    <row r="80" spans="1:1">
      <c r="A80" s="2" t="str">
        <f t="shared" si="28"/>
        <v/>
      </c>
    </row>
    <row r="81" spans="1:1">
      <c r="A81" s="2" t="str">
        <f t="shared" si="28"/>
        <v/>
      </c>
    </row>
    <row r="82" spans="1:1">
      <c r="A82" s="2" t="str">
        <f t="shared" si="28"/>
        <v/>
      </c>
    </row>
    <row r="83" spans="1:1">
      <c r="A83" s="2"/>
    </row>
    <row r="84" spans="1:1">
      <c r="A84" s="2" t="str">
        <f>IF(C84&lt;&gt;"",MAX(A81:A82)+1,"")</f>
        <v/>
      </c>
    </row>
    <row r="85" spans="1:1">
      <c r="A85" s="2" t="str">
        <f>IF(C85&lt;&gt;"",MAX(A82:A84)+1,"")</f>
        <v/>
      </c>
    </row>
  </sheetData>
  <mergeCells count="4">
    <mergeCell ref="E1:I1"/>
    <mergeCell ref="C58:I58"/>
    <mergeCell ref="C59:I59"/>
    <mergeCell ref="C60:I60"/>
  </mergeCells>
  <pageMargins left="0.7" right="0.7" top="0.75" bottom="0.75" header="0.3" footer="0.3"/>
  <pageSetup scale="80" orientation="landscape" r:id="rId1"/>
  <headerFooter>
    <oddHeader>&amp;LPuerto Rico Electric Power Authority 
Docket NEPR-AP-2023-0003
Debt Service Requirements
&amp;RSchedule B-3
Page &amp;P of &amp;N</oddHeader>
  </headerFooter>
  <rowBreaks count="1" manualBreakCount="1">
    <brk id="31"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A29322-8795-481B-A2F6-4E581F4BFE29}">
  <sheetPr>
    <tabColor theme="5" tint="0.79998168889431442"/>
  </sheetPr>
  <dimension ref="A2:J141"/>
  <sheetViews>
    <sheetView workbookViewId="0"/>
    <sheetView workbookViewId="1">
      <selection activeCell="F7" sqref="F7"/>
    </sheetView>
  </sheetViews>
  <sheetFormatPr defaultColWidth="8.54296875" defaultRowHeight="14.5"/>
  <cols>
    <col min="1" max="1" width="9.81640625" customWidth="1"/>
    <col min="2" max="2" width="14.453125" customWidth="1"/>
    <col min="3" max="3" width="55.453125" customWidth="1"/>
    <col min="4" max="4" width="23.453125" customWidth="1"/>
    <col min="5" max="5" width="5.54296875" customWidth="1"/>
    <col min="6" max="6" width="23.81640625" customWidth="1"/>
    <col min="7" max="7" width="5.54296875" customWidth="1"/>
    <col min="8" max="8" width="23.81640625" customWidth="1"/>
    <col min="9" max="9" width="5.54296875" customWidth="1"/>
    <col min="10" max="10" width="23.81640625" customWidth="1"/>
    <col min="11" max="11" width="8.54296875" customWidth="1"/>
  </cols>
  <sheetData>
    <row r="2" spans="1:10" ht="15" thickBot="1">
      <c r="A2" s="24" t="s">
        <v>348</v>
      </c>
      <c r="B2" s="20"/>
      <c r="C2" s="21"/>
      <c r="D2" s="22"/>
      <c r="F2" s="23"/>
      <c r="H2" s="22"/>
      <c r="J2" s="21"/>
    </row>
    <row r="3" spans="1:10" ht="29">
      <c r="A3" s="14" t="s">
        <v>127</v>
      </c>
      <c r="C3" s="14" t="s">
        <v>5</v>
      </c>
      <c r="F3" s="58" t="s">
        <v>349</v>
      </c>
      <c r="H3" s="58" t="s">
        <v>309</v>
      </c>
      <c r="J3" s="58" t="s">
        <v>350</v>
      </c>
    </row>
    <row r="4" spans="1:10">
      <c r="A4" s="2" t="str">
        <f>IF(C4&lt;&gt;"",MAX(#REF!)+1,"")</f>
        <v/>
      </c>
    </row>
    <row r="5" spans="1:10">
      <c r="A5" s="2">
        <v>1</v>
      </c>
      <c r="C5" s="2" t="s">
        <v>351</v>
      </c>
      <c r="F5" s="120">
        <f>'B-1 - OPTIMAL'!F28+'B-1 - OPTIMAL'!F31</f>
        <v>1235703487.4668486</v>
      </c>
      <c r="G5" s="120"/>
      <c r="H5" s="120">
        <f>'B-1 - OPTIMAL'!L28+'B-1 - OPTIMAL'!L31</f>
        <v>1210592790.5520923</v>
      </c>
      <c r="I5" s="120"/>
      <c r="J5" s="120">
        <f>'B-1 - OPTIMAL'!R28+'B-1 - OPTIMAL'!R31</f>
        <v>1194815932.9682293</v>
      </c>
    </row>
    <row r="6" spans="1:10">
      <c r="A6" s="2">
        <v>2</v>
      </c>
      <c r="C6" s="2" t="s">
        <v>352</v>
      </c>
      <c r="F6" s="120">
        <f>SUM('B-1 - OPTIMAL'!F10:F15)</f>
        <v>2633141095.4707642</v>
      </c>
      <c r="G6" s="120"/>
      <c r="H6" s="120">
        <f>SUM('B-1 - OPTIMAL'!L10:L15)</f>
        <v>2876802642.362802</v>
      </c>
      <c r="I6" s="120"/>
      <c r="J6" s="120">
        <f>SUM('B-1 - OPTIMAL'!R10:R15)</f>
        <v>3144912944.2207885</v>
      </c>
    </row>
    <row r="7" spans="1:10">
      <c r="A7" s="2">
        <v>3</v>
      </c>
      <c r="C7" s="2" t="s">
        <v>353</v>
      </c>
      <c r="F7" s="120">
        <f>'B-1 - OPTIMAL'!F34</f>
        <v>-1637831967.5088482</v>
      </c>
      <c r="G7" s="120"/>
      <c r="H7" s="120">
        <f>H5-H6</f>
        <v>-1666209851.8107097</v>
      </c>
      <c r="I7" s="120"/>
      <c r="J7" s="120">
        <f>J5-J6</f>
        <v>-1950097011.2525592</v>
      </c>
    </row>
    <row r="8" spans="1:10">
      <c r="A8" s="2">
        <v>5</v>
      </c>
      <c r="C8" s="2" t="s">
        <v>354</v>
      </c>
      <c r="F8" s="120">
        <f>-'B-1 - OPTIMAL'!F44</f>
        <v>592236424.77796483</v>
      </c>
      <c r="G8" s="120"/>
      <c r="H8" s="120">
        <f>-'B-1 - OPTIMAL'!L44</f>
        <v>581795388.8349905</v>
      </c>
      <c r="I8" s="120"/>
      <c r="J8" s="120">
        <f>-'B-1 - OPTIMAL'!R44</f>
        <v>548056289.32046032</v>
      </c>
    </row>
    <row r="9" spans="1:10">
      <c r="A9" s="2">
        <v>6</v>
      </c>
      <c r="C9" s="59" t="s">
        <v>355</v>
      </c>
      <c r="F9" s="127">
        <f>F8*0.3</f>
        <v>177670927.43338946</v>
      </c>
      <c r="G9" s="120"/>
      <c r="H9" s="127">
        <f>H8*0.3</f>
        <v>174538616.65049714</v>
      </c>
      <c r="I9" s="120"/>
      <c r="J9" s="127">
        <f>J8*0.3</f>
        <v>164416886.79613808</v>
      </c>
    </row>
    <row r="10" spans="1:10">
      <c r="A10" s="2">
        <v>7</v>
      </c>
      <c r="C10" s="2" t="s">
        <v>356</v>
      </c>
      <c r="F10" s="120">
        <v>0</v>
      </c>
      <c r="G10" s="120"/>
      <c r="H10" s="120">
        <v>0</v>
      </c>
      <c r="I10" s="120"/>
      <c r="J10" s="120">
        <v>0</v>
      </c>
    </row>
    <row r="11" spans="1:10">
      <c r="A11" s="2" t="str">
        <f t="shared" ref="A11:A75" si="0">IF(C11&lt;&gt;"",MAX(A8:A10)+1,"")</f>
        <v/>
      </c>
      <c r="F11" s="120"/>
      <c r="G11" s="120"/>
      <c r="H11" s="120"/>
      <c r="I11" s="120"/>
      <c r="J11" s="120"/>
    </row>
    <row r="12" spans="1:10" ht="15" thickBot="1">
      <c r="A12" s="24" t="s">
        <v>357</v>
      </c>
      <c r="B12" s="20"/>
      <c r="C12" s="21"/>
      <c r="D12" s="22"/>
      <c r="F12" s="128"/>
      <c r="G12" s="120"/>
      <c r="H12" s="129"/>
      <c r="I12" s="120"/>
      <c r="J12" s="129"/>
    </row>
    <row r="13" spans="1:10" ht="29">
      <c r="A13" s="14" t="s">
        <v>127</v>
      </c>
      <c r="C13" s="14" t="s">
        <v>5</v>
      </c>
      <c r="F13" s="130" t="s">
        <v>349</v>
      </c>
      <c r="G13" s="120"/>
      <c r="H13" s="130" t="s">
        <v>309</v>
      </c>
      <c r="I13" s="120"/>
      <c r="J13" s="130" t="s">
        <v>350</v>
      </c>
    </row>
    <row r="14" spans="1:10">
      <c r="A14" s="2" t="str">
        <f>IF(C14&lt;&gt;"",MAX(#REF!)+1,"")</f>
        <v/>
      </c>
      <c r="F14" s="120"/>
      <c r="G14" s="120"/>
      <c r="H14" s="120"/>
      <c r="I14" s="120"/>
      <c r="J14" s="120"/>
    </row>
    <row r="15" spans="1:10">
      <c r="A15" s="2">
        <v>8</v>
      </c>
      <c r="C15" s="2" t="s">
        <v>351</v>
      </c>
      <c r="F15" s="120">
        <f>F5</f>
        <v>1235703487.4668486</v>
      </c>
      <c r="G15" s="120">
        <f t="shared" ref="G15:J15" si="1">G5</f>
        <v>0</v>
      </c>
      <c r="H15" s="120">
        <f t="shared" si="1"/>
        <v>1210592790.5520923</v>
      </c>
      <c r="I15" s="120">
        <f t="shared" si="1"/>
        <v>0</v>
      </c>
      <c r="J15" s="120">
        <f t="shared" si="1"/>
        <v>1194815932.9682293</v>
      </c>
    </row>
    <row r="16" spans="1:10">
      <c r="A16" s="2">
        <v>9</v>
      </c>
      <c r="C16" s="2" t="s">
        <v>352</v>
      </c>
      <c r="F16" s="120">
        <f>SUM('B-1 - CONSTRAINED'!F10:F15)</f>
        <v>2021751658.8907056</v>
      </c>
      <c r="G16" s="120"/>
      <c r="H16" s="120">
        <f>SUM('B-1 - CONSTRAINED'!L10:L15)</f>
        <v>2161830829.955687</v>
      </c>
      <c r="I16" s="120"/>
      <c r="J16" s="120">
        <f>SUM('B-1 - CONSTRAINED'!R10:R15)</f>
        <v>2344553143.8944936</v>
      </c>
    </row>
    <row r="17" spans="1:10">
      <c r="A17" s="2">
        <v>10</v>
      </c>
      <c r="C17" s="2" t="s">
        <v>302</v>
      </c>
      <c r="F17" s="120">
        <f>F15-F16</f>
        <v>-786048171.42385697</v>
      </c>
      <c r="G17" s="120"/>
      <c r="H17" s="120">
        <f>H15-H16</f>
        <v>-951238039.40359473</v>
      </c>
      <c r="I17" s="120"/>
      <c r="J17" s="120">
        <f>J15-J16</f>
        <v>-1149737210.9262643</v>
      </c>
    </row>
    <row r="18" spans="1:10">
      <c r="A18" s="2">
        <v>11</v>
      </c>
      <c r="C18" s="2" t="s">
        <v>354</v>
      </c>
      <c r="F18" s="120">
        <f>F8</f>
        <v>592236424.77796483</v>
      </c>
      <c r="H18" s="120">
        <f>H8</f>
        <v>581795388.8349905</v>
      </c>
      <c r="J18" s="120">
        <f>J8</f>
        <v>548056289.32046032</v>
      </c>
    </row>
    <row r="19" spans="1:10">
      <c r="A19" s="2">
        <v>12</v>
      </c>
      <c r="C19" s="59" t="s">
        <v>355</v>
      </c>
      <c r="F19" s="127">
        <f>F18*0.3</f>
        <v>177670927.43338946</v>
      </c>
      <c r="G19" s="120"/>
      <c r="H19" s="127">
        <f>H18*0.3</f>
        <v>174538616.65049714</v>
      </c>
      <c r="I19" s="120"/>
      <c r="J19" s="127">
        <f>J18*0.3</f>
        <v>164416886.79613808</v>
      </c>
    </row>
    <row r="20" spans="1:10">
      <c r="A20" s="2">
        <v>13</v>
      </c>
      <c r="C20" s="2" t="s">
        <v>356</v>
      </c>
      <c r="F20" s="120">
        <v>0</v>
      </c>
      <c r="G20" s="120"/>
      <c r="H20" s="120">
        <v>0</v>
      </c>
      <c r="I20" s="120"/>
      <c r="J20" s="120">
        <v>0</v>
      </c>
    </row>
    <row r="21" spans="1:10">
      <c r="A21" s="2" t="str">
        <f>IF(C21&lt;&gt;"",MAX(A17:A19)+1,"")</f>
        <v/>
      </c>
      <c r="F21" s="120"/>
      <c r="G21" s="120"/>
      <c r="H21" s="120"/>
      <c r="I21" s="120"/>
      <c r="J21" s="120"/>
    </row>
    <row r="22" spans="1:10" ht="15" thickBot="1">
      <c r="A22" s="24" t="s">
        <v>358</v>
      </c>
      <c r="B22" s="20"/>
      <c r="C22" s="21"/>
      <c r="D22" s="22"/>
      <c r="F22" s="128"/>
      <c r="G22" s="120"/>
      <c r="H22" s="129"/>
      <c r="I22" s="120"/>
      <c r="J22" s="129"/>
    </row>
    <row r="23" spans="1:10" ht="29">
      <c r="A23" s="14" t="s">
        <v>127</v>
      </c>
      <c r="C23" s="14" t="s">
        <v>5</v>
      </c>
      <c r="F23" s="130" t="s">
        <v>349</v>
      </c>
      <c r="G23" s="120"/>
      <c r="H23" s="130" t="s">
        <v>309</v>
      </c>
      <c r="I23" s="120"/>
      <c r="J23" s="130" t="s">
        <v>350</v>
      </c>
    </row>
    <row r="24" spans="1:10">
      <c r="A24" s="2" t="str">
        <f>IF(C24&lt;&gt;"",MAX(#REF!)+1,"")</f>
        <v/>
      </c>
      <c r="F24" s="120"/>
      <c r="G24" s="120"/>
      <c r="H24" s="120"/>
      <c r="I24" s="120"/>
      <c r="J24" s="120"/>
    </row>
    <row r="25" spans="1:10">
      <c r="A25" s="2">
        <v>14</v>
      </c>
      <c r="C25" s="2" t="s">
        <v>351</v>
      </c>
      <c r="F25" s="120">
        <f>F5</f>
        <v>1235703487.4668486</v>
      </c>
      <c r="G25" s="120">
        <f t="shared" ref="G25:J25" si="2">G5</f>
        <v>0</v>
      </c>
      <c r="H25" s="120">
        <f t="shared" si="2"/>
        <v>1210592790.5520923</v>
      </c>
      <c r="I25" s="120">
        <f t="shared" si="2"/>
        <v>0</v>
      </c>
      <c r="J25" s="120">
        <f t="shared" si="2"/>
        <v>1194815932.9682293</v>
      </c>
    </row>
    <row r="26" spans="1:10">
      <c r="A26" s="2">
        <v>15</v>
      </c>
      <c r="C26" s="2" t="s">
        <v>352</v>
      </c>
      <c r="F26" s="120">
        <f>F6</f>
        <v>2633141095.4707642</v>
      </c>
      <c r="G26" s="120"/>
      <c r="H26" s="120">
        <f>H6</f>
        <v>2876802642.362802</v>
      </c>
      <c r="I26" s="120"/>
      <c r="J26" s="120">
        <f>J6</f>
        <v>3144912944.2207885</v>
      </c>
    </row>
    <row r="27" spans="1:10">
      <c r="A27" s="2">
        <v>16</v>
      </c>
      <c r="C27" s="2" t="s">
        <v>302</v>
      </c>
      <c r="F27" s="120">
        <f>F25-F26</f>
        <v>-1397437608.0039155</v>
      </c>
      <c r="G27" s="120"/>
      <c r="H27" s="120">
        <f>H25-H26</f>
        <v>-1666209851.8107097</v>
      </c>
      <c r="I27" s="120"/>
      <c r="J27" s="120">
        <f>J25-J26</f>
        <v>-1950097011.2525592</v>
      </c>
    </row>
    <row r="28" spans="1:10">
      <c r="A28" s="2">
        <v>17</v>
      </c>
      <c r="C28" s="2" t="s">
        <v>354</v>
      </c>
      <c r="F28" s="120">
        <f>'B-3'!E49+'B-3'!E55</f>
        <v>1089687215.989037</v>
      </c>
      <c r="G28" s="120"/>
      <c r="H28" s="120">
        <f>'B-3'!G49+'B-3'!G55</f>
        <v>1082019068.0460625</v>
      </c>
      <c r="I28" s="120"/>
      <c r="J28" s="120">
        <f>'B-3'!I49+'B-3'!I55</f>
        <v>1051857888.5315325</v>
      </c>
    </row>
    <row r="29" spans="1:10">
      <c r="A29" s="2">
        <v>18</v>
      </c>
      <c r="C29" s="59" t="s">
        <v>355</v>
      </c>
      <c r="F29" s="127">
        <f>F28*0.3</f>
        <v>326906164.79671109</v>
      </c>
      <c r="G29" s="120"/>
      <c r="H29" s="127">
        <f>H28*0.3</f>
        <v>324605720.41381872</v>
      </c>
      <c r="I29" s="120"/>
      <c r="J29" s="127">
        <f>J28*0.3</f>
        <v>315557366.55945975</v>
      </c>
    </row>
    <row r="30" spans="1:10">
      <c r="A30" s="2">
        <v>19</v>
      </c>
      <c r="C30" s="2" t="s">
        <v>356</v>
      </c>
      <c r="F30" s="120">
        <v>0</v>
      </c>
      <c r="G30" s="120"/>
      <c r="H30" s="120">
        <v>0</v>
      </c>
      <c r="I30" s="120"/>
      <c r="J30" s="120">
        <v>0</v>
      </c>
    </row>
    <row r="31" spans="1:10">
      <c r="A31" s="2" t="str">
        <f>IF(C31&lt;&gt;"",MAX(A27:A29)+1,"")</f>
        <v/>
      </c>
      <c r="F31" s="120"/>
      <c r="G31" s="120"/>
      <c r="H31" s="120"/>
      <c r="I31" s="120"/>
      <c r="J31" s="120"/>
    </row>
    <row r="32" spans="1:10" ht="15" thickBot="1">
      <c r="A32" s="24" t="s">
        <v>359</v>
      </c>
      <c r="B32" s="20"/>
      <c r="C32" s="21"/>
      <c r="D32" s="22"/>
      <c r="F32" s="128"/>
      <c r="G32" s="120"/>
      <c r="H32" s="129"/>
      <c r="I32" s="120"/>
      <c r="J32" s="129"/>
    </row>
    <row r="33" spans="1:10" ht="29">
      <c r="A33" s="14" t="s">
        <v>127</v>
      </c>
      <c r="C33" s="14" t="s">
        <v>5</v>
      </c>
      <c r="F33" s="130" t="s">
        <v>349</v>
      </c>
      <c r="G33" s="120"/>
      <c r="H33" s="130" t="s">
        <v>309</v>
      </c>
      <c r="I33" s="120"/>
      <c r="J33" s="130" t="s">
        <v>350</v>
      </c>
    </row>
    <row r="34" spans="1:10">
      <c r="A34" s="2" t="str">
        <f>IF(C34&lt;&gt;"",MAX(#REF!)+1,"")</f>
        <v/>
      </c>
      <c r="F34" s="120"/>
      <c r="G34" s="120"/>
      <c r="H34" s="120"/>
      <c r="I34" s="120"/>
      <c r="J34" s="120"/>
    </row>
    <row r="35" spans="1:10">
      <c r="A35" s="2">
        <v>20</v>
      </c>
      <c r="C35" s="2" t="s">
        <v>351</v>
      </c>
      <c r="F35" s="120">
        <f>F5</f>
        <v>1235703487.4668486</v>
      </c>
      <c r="G35" s="120">
        <f t="shared" ref="G35:J35" si="3">G5</f>
        <v>0</v>
      </c>
      <c r="H35" s="120">
        <f t="shared" si="3"/>
        <v>1210592790.5520923</v>
      </c>
      <c r="I35" s="120">
        <f t="shared" si="3"/>
        <v>0</v>
      </c>
      <c r="J35" s="120">
        <f t="shared" si="3"/>
        <v>1194815932.9682293</v>
      </c>
    </row>
    <row r="36" spans="1:10">
      <c r="A36" s="2">
        <v>21</v>
      </c>
      <c r="C36" s="2" t="s">
        <v>352</v>
      </c>
      <c r="F36" s="120">
        <f>F16</f>
        <v>2021751658.8907056</v>
      </c>
      <c r="G36" s="120"/>
      <c r="H36" s="120">
        <f>H16</f>
        <v>2161830829.955687</v>
      </c>
      <c r="I36" s="120"/>
      <c r="J36" s="120">
        <f>J16</f>
        <v>2344553143.8944936</v>
      </c>
    </row>
    <row r="37" spans="1:10">
      <c r="A37" s="2">
        <v>22</v>
      </c>
      <c r="C37" s="2" t="s">
        <v>302</v>
      </c>
      <c r="F37" s="120">
        <f>F35-F36</f>
        <v>-786048171.42385697</v>
      </c>
      <c r="G37" s="120"/>
      <c r="H37" s="120">
        <f>H35-H36</f>
        <v>-951238039.40359473</v>
      </c>
      <c r="I37" s="120"/>
      <c r="J37" s="120">
        <f>J35-J36</f>
        <v>-1149737210.9262643</v>
      </c>
    </row>
    <row r="38" spans="1:10">
      <c r="A38" s="2">
        <v>23</v>
      </c>
      <c r="C38" s="2" t="s">
        <v>354</v>
      </c>
      <c r="F38" s="120">
        <f>F28</f>
        <v>1089687215.989037</v>
      </c>
      <c r="G38" s="120"/>
      <c r="H38" s="120">
        <f>H28</f>
        <v>1082019068.0460625</v>
      </c>
      <c r="I38" s="120"/>
      <c r="J38" s="120">
        <f>J28</f>
        <v>1051857888.5315325</v>
      </c>
    </row>
    <row r="39" spans="1:10">
      <c r="A39" s="2">
        <v>24</v>
      </c>
      <c r="C39" s="59" t="s">
        <v>355</v>
      </c>
      <c r="F39" s="127">
        <f>F38*0.3</f>
        <v>326906164.79671109</v>
      </c>
      <c r="G39" s="120"/>
      <c r="H39" s="127">
        <f>H38*0.3</f>
        <v>324605720.41381872</v>
      </c>
      <c r="I39" s="120"/>
      <c r="J39" s="127">
        <f>J38*0.3</f>
        <v>315557366.55945975</v>
      </c>
    </row>
    <row r="40" spans="1:10">
      <c r="A40" s="2">
        <v>25</v>
      </c>
      <c r="C40" s="2" t="s">
        <v>356</v>
      </c>
      <c r="F40" s="120">
        <v>0</v>
      </c>
      <c r="G40" s="120"/>
      <c r="H40" s="120">
        <v>0</v>
      </c>
      <c r="I40" s="120"/>
      <c r="J40" s="120">
        <v>0</v>
      </c>
    </row>
    <row r="41" spans="1:10">
      <c r="A41" s="2" t="str">
        <f>IF(C41&lt;&gt;"",MAX(A37:A39)+1,"")</f>
        <v/>
      </c>
    </row>
    <row r="42" spans="1:10">
      <c r="A42" s="2" t="str">
        <f>IF(C42&lt;&gt;"",MAX(A38:A41)+1,"")</f>
        <v/>
      </c>
    </row>
    <row r="43" spans="1:10">
      <c r="A43" s="2" t="str">
        <f>IF(C43&lt;&gt;"",MAX(A39:A42)+1,"")</f>
        <v/>
      </c>
    </row>
    <row r="44" spans="1:10">
      <c r="A44" s="2" t="str">
        <f t="shared" si="0"/>
        <v/>
      </c>
    </row>
    <row r="45" spans="1:10">
      <c r="A45" s="2" t="str">
        <f t="shared" si="0"/>
        <v/>
      </c>
    </row>
    <row r="46" spans="1:10">
      <c r="A46" s="2" t="str">
        <f t="shared" si="0"/>
        <v/>
      </c>
    </row>
    <row r="47" spans="1:10">
      <c r="A47" s="2" t="str">
        <f t="shared" si="0"/>
        <v/>
      </c>
    </row>
    <row r="48" spans="1:10">
      <c r="A48" s="2" t="str">
        <f t="shared" si="0"/>
        <v/>
      </c>
    </row>
    <row r="49" spans="1:1">
      <c r="A49" s="2" t="str">
        <f t="shared" si="0"/>
        <v/>
      </c>
    </row>
    <row r="50" spans="1:1">
      <c r="A50" s="2" t="str">
        <f t="shared" si="0"/>
        <v/>
      </c>
    </row>
    <row r="51" spans="1:1">
      <c r="A51" s="2" t="str">
        <f t="shared" si="0"/>
        <v/>
      </c>
    </row>
    <row r="52" spans="1:1">
      <c r="A52" s="2" t="str">
        <f t="shared" si="0"/>
        <v/>
      </c>
    </row>
    <row r="53" spans="1:1">
      <c r="A53" s="2" t="str">
        <f t="shared" si="0"/>
        <v/>
      </c>
    </row>
    <row r="54" spans="1:1">
      <c r="A54" s="2" t="str">
        <f t="shared" si="0"/>
        <v/>
      </c>
    </row>
    <row r="55" spans="1:1">
      <c r="A55" s="2" t="str">
        <f t="shared" si="0"/>
        <v/>
      </c>
    </row>
    <row r="56" spans="1:1">
      <c r="A56" s="2" t="str">
        <f t="shared" si="0"/>
        <v/>
      </c>
    </row>
    <row r="57" spans="1:1">
      <c r="A57" s="2" t="str">
        <f t="shared" si="0"/>
        <v/>
      </c>
    </row>
    <row r="58" spans="1:1">
      <c r="A58" s="2" t="str">
        <f t="shared" si="0"/>
        <v/>
      </c>
    </row>
    <row r="59" spans="1:1">
      <c r="A59" s="2" t="str">
        <f t="shared" si="0"/>
        <v/>
      </c>
    </row>
    <row r="60" spans="1:1">
      <c r="A60" s="2" t="str">
        <f t="shared" si="0"/>
        <v/>
      </c>
    </row>
    <row r="61" spans="1:1">
      <c r="A61" s="2" t="str">
        <f t="shared" si="0"/>
        <v/>
      </c>
    </row>
    <row r="62" spans="1:1">
      <c r="A62" s="2" t="str">
        <f t="shared" si="0"/>
        <v/>
      </c>
    </row>
    <row r="63" spans="1:1">
      <c r="A63" s="2" t="str">
        <f t="shared" si="0"/>
        <v/>
      </c>
    </row>
    <row r="64" spans="1:1">
      <c r="A64" s="2" t="str">
        <f t="shared" si="0"/>
        <v/>
      </c>
    </row>
    <row r="65" spans="1:1">
      <c r="A65" s="2" t="str">
        <f t="shared" si="0"/>
        <v/>
      </c>
    </row>
    <row r="66" spans="1:1">
      <c r="A66" s="2" t="str">
        <f t="shared" si="0"/>
        <v/>
      </c>
    </row>
    <row r="67" spans="1:1">
      <c r="A67" s="2" t="str">
        <f t="shared" si="0"/>
        <v/>
      </c>
    </row>
    <row r="68" spans="1:1">
      <c r="A68" s="2" t="str">
        <f t="shared" si="0"/>
        <v/>
      </c>
    </row>
    <row r="69" spans="1:1">
      <c r="A69" s="2" t="str">
        <f t="shared" si="0"/>
        <v/>
      </c>
    </row>
    <row r="70" spans="1:1">
      <c r="A70" s="2" t="str">
        <f t="shared" si="0"/>
        <v/>
      </c>
    </row>
    <row r="71" spans="1:1">
      <c r="A71" s="2" t="str">
        <f t="shared" si="0"/>
        <v/>
      </c>
    </row>
    <row r="72" spans="1:1">
      <c r="A72" s="2" t="str">
        <f t="shared" si="0"/>
        <v/>
      </c>
    </row>
    <row r="73" spans="1:1">
      <c r="A73" s="2" t="str">
        <f t="shared" si="0"/>
        <v/>
      </c>
    </row>
    <row r="74" spans="1:1">
      <c r="A74" s="2" t="str">
        <f t="shared" si="0"/>
        <v/>
      </c>
    </row>
    <row r="75" spans="1:1">
      <c r="A75" s="2" t="str">
        <f t="shared" si="0"/>
        <v/>
      </c>
    </row>
    <row r="76" spans="1:1">
      <c r="A76" s="2" t="str">
        <f t="shared" ref="A76:A108" si="4">IF(C76&lt;&gt;"",MAX(A73:A75)+1,"")</f>
        <v/>
      </c>
    </row>
    <row r="77" spans="1:1">
      <c r="A77" s="2" t="str">
        <f t="shared" si="4"/>
        <v/>
      </c>
    </row>
    <row r="78" spans="1:1">
      <c r="A78" s="2" t="str">
        <f t="shared" si="4"/>
        <v/>
      </c>
    </row>
    <row r="79" spans="1:1">
      <c r="A79" s="2" t="str">
        <f t="shared" si="4"/>
        <v/>
      </c>
    </row>
    <row r="80" spans="1:1">
      <c r="A80" s="2" t="str">
        <f t="shared" si="4"/>
        <v/>
      </c>
    </row>
    <row r="81" spans="1:1">
      <c r="A81" s="2" t="str">
        <f t="shared" si="4"/>
        <v/>
      </c>
    </row>
    <row r="82" spans="1:1">
      <c r="A82" s="2" t="str">
        <f t="shared" si="4"/>
        <v/>
      </c>
    </row>
    <row r="83" spans="1:1">
      <c r="A83" s="2" t="str">
        <f t="shared" si="4"/>
        <v/>
      </c>
    </row>
    <row r="84" spans="1:1">
      <c r="A84" s="2"/>
    </row>
    <row r="85" spans="1:1">
      <c r="A85" s="2" t="str">
        <f>IF(C85&lt;&gt;"",MAX(A81:A83)+1,"")</f>
        <v/>
      </c>
    </row>
    <row r="86" spans="1:1">
      <c r="A86" s="2" t="str">
        <f>IF(C86&lt;&gt;"",MAX(A82:A85)+1,"")</f>
        <v/>
      </c>
    </row>
    <row r="87" spans="1:1">
      <c r="A87" s="2" t="str">
        <f>IF(C87&lt;&gt;"",MAX(A83:A86)+1,"")</f>
        <v/>
      </c>
    </row>
    <row r="88" spans="1:1">
      <c r="A88" s="2" t="str">
        <f t="shared" si="4"/>
        <v/>
      </c>
    </row>
    <row r="89" spans="1:1">
      <c r="A89" s="2" t="str">
        <f t="shared" si="4"/>
        <v/>
      </c>
    </row>
    <row r="90" spans="1:1">
      <c r="A90" s="2" t="str">
        <f t="shared" si="4"/>
        <v/>
      </c>
    </row>
    <row r="91" spans="1:1">
      <c r="A91" s="2" t="str">
        <f t="shared" si="4"/>
        <v/>
      </c>
    </row>
    <row r="92" spans="1:1">
      <c r="A92" s="2"/>
    </row>
    <row r="93" spans="1:1">
      <c r="A93" s="2" t="str">
        <f>IF(C93&lt;&gt;"",MAX(A89:A91)+1,"")</f>
        <v/>
      </c>
    </row>
    <row r="94" spans="1:1">
      <c r="A94" s="2" t="str">
        <f>IF(C94&lt;&gt;"",MAX(A90:A93)+1,"")</f>
        <v/>
      </c>
    </row>
    <row r="95" spans="1:1">
      <c r="A95" s="2" t="str">
        <f>IF(C95&lt;&gt;"",MAX(A91:A94)+1,"")</f>
        <v/>
      </c>
    </row>
    <row r="96" spans="1:1">
      <c r="A96" s="2" t="str">
        <f t="shared" si="4"/>
        <v/>
      </c>
    </row>
    <row r="97" spans="1:1">
      <c r="A97" s="2" t="str">
        <f t="shared" si="4"/>
        <v/>
      </c>
    </row>
    <row r="98" spans="1:1">
      <c r="A98" s="2" t="str">
        <f t="shared" si="4"/>
        <v/>
      </c>
    </row>
    <row r="99" spans="1:1">
      <c r="A99" s="2" t="str">
        <f t="shared" si="4"/>
        <v/>
      </c>
    </row>
    <row r="100" spans="1:1">
      <c r="A100" s="2" t="str">
        <f t="shared" si="4"/>
        <v/>
      </c>
    </row>
    <row r="101" spans="1:1">
      <c r="A101" s="2" t="str">
        <f t="shared" si="4"/>
        <v/>
      </c>
    </row>
    <row r="102" spans="1:1">
      <c r="A102" s="2" t="str">
        <f t="shared" si="4"/>
        <v/>
      </c>
    </row>
    <row r="103" spans="1:1">
      <c r="A103" s="2" t="str">
        <f t="shared" si="4"/>
        <v/>
      </c>
    </row>
    <row r="104" spans="1:1">
      <c r="A104" s="2" t="str">
        <f t="shared" si="4"/>
        <v/>
      </c>
    </row>
    <row r="105" spans="1:1">
      <c r="A105" s="2" t="str">
        <f t="shared" si="4"/>
        <v/>
      </c>
    </row>
    <row r="106" spans="1:1">
      <c r="A106" s="2" t="str">
        <f t="shared" si="4"/>
        <v/>
      </c>
    </row>
    <row r="107" spans="1:1">
      <c r="A107" s="2" t="str">
        <f t="shared" si="4"/>
        <v/>
      </c>
    </row>
    <row r="108" spans="1:1">
      <c r="A108" s="2" t="str">
        <f t="shared" si="4"/>
        <v/>
      </c>
    </row>
    <row r="109" spans="1:1">
      <c r="A109" s="2" t="str">
        <f>IF(C109&lt;&gt;"",MAX(A106:A108)+1,"")</f>
        <v/>
      </c>
    </row>
    <row r="110" spans="1:1">
      <c r="A110" s="2" t="str">
        <f>IF(C110&lt;&gt;"",MAX(A108:A109)+1,"")</f>
        <v/>
      </c>
    </row>
    <row r="111" spans="1:1">
      <c r="A111" s="2" t="str">
        <f t="shared" ref="A111:A138" si="5">IF(C111&lt;&gt;"",MAX(A109:A110)+1,"")</f>
        <v/>
      </c>
    </row>
    <row r="112" spans="1:1">
      <c r="A112" s="2" t="str">
        <f t="shared" si="5"/>
        <v/>
      </c>
    </row>
    <row r="113" spans="1:1">
      <c r="A113" s="2" t="str">
        <f t="shared" si="5"/>
        <v/>
      </c>
    </row>
    <row r="114" spans="1:1">
      <c r="A114" s="2" t="str">
        <f t="shared" si="5"/>
        <v/>
      </c>
    </row>
    <row r="115" spans="1:1">
      <c r="A115" s="2" t="str">
        <f t="shared" si="5"/>
        <v/>
      </c>
    </row>
    <row r="116" spans="1:1">
      <c r="A116" s="2" t="str">
        <f t="shared" si="5"/>
        <v/>
      </c>
    </row>
    <row r="117" spans="1:1">
      <c r="A117" s="2" t="str">
        <f t="shared" si="5"/>
        <v/>
      </c>
    </row>
    <row r="118" spans="1:1">
      <c r="A118" s="2" t="str">
        <f t="shared" si="5"/>
        <v/>
      </c>
    </row>
    <row r="119" spans="1:1">
      <c r="A119" s="2"/>
    </row>
    <row r="120" spans="1:1">
      <c r="A120" s="2" t="str">
        <f>IF(C120&lt;&gt;"",MAX(A117:A118)+1,"")</f>
        <v/>
      </c>
    </row>
    <row r="121" spans="1:1">
      <c r="A121" s="2" t="str">
        <f>IF(C121&lt;&gt;"",MAX(A118:A120)+1,"")</f>
        <v/>
      </c>
    </row>
    <row r="122" spans="1:1">
      <c r="A122" s="2" t="str">
        <f t="shared" si="5"/>
        <v/>
      </c>
    </row>
    <row r="123" spans="1:1">
      <c r="A123" s="2" t="str">
        <f t="shared" si="5"/>
        <v/>
      </c>
    </row>
    <row r="124" spans="1:1">
      <c r="A124" s="2" t="str">
        <f t="shared" si="5"/>
        <v/>
      </c>
    </row>
    <row r="125" spans="1:1">
      <c r="A125" s="2" t="str">
        <f t="shared" si="5"/>
        <v/>
      </c>
    </row>
    <row r="126" spans="1:1">
      <c r="A126" s="2" t="str">
        <f t="shared" si="5"/>
        <v/>
      </c>
    </row>
    <row r="127" spans="1:1">
      <c r="A127" s="2" t="str">
        <f t="shared" si="5"/>
        <v/>
      </c>
    </row>
    <row r="128" spans="1:1">
      <c r="A128" s="2" t="str">
        <f t="shared" si="5"/>
        <v/>
      </c>
    </row>
    <row r="129" spans="1:1">
      <c r="A129" s="2" t="str">
        <f t="shared" si="5"/>
        <v/>
      </c>
    </row>
    <row r="130" spans="1:1">
      <c r="A130" s="2" t="str">
        <f t="shared" si="5"/>
        <v/>
      </c>
    </row>
    <row r="131" spans="1:1">
      <c r="A131" s="2" t="str">
        <f t="shared" si="5"/>
        <v/>
      </c>
    </row>
    <row r="132" spans="1:1">
      <c r="A132" s="2"/>
    </row>
    <row r="133" spans="1:1">
      <c r="A133" s="2" t="str">
        <f>IF(C133&lt;&gt;"",MAX(A130:A131)+1,"")</f>
        <v/>
      </c>
    </row>
    <row r="134" spans="1:1">
      <c r="A134" s="2" t="str">
        <f>IF(C134&lt;&gt;"",MAX(A131:A133)+1,"")</f>
        <v/>
      </c>
    </row>
    <row r="135" spans="1:1">
      <c r="A135" s="2" t="str">
        <f t="shared" si="5"/>
        <v/>
      </c>
    </row>
    <row r="136" spans="1:1">
      <c r="A136" s="2" t="str">
        <f t="shared" si="5"/>
        <v/>
      </c>
    </row>
    <row r="137" spans="1:1">
      <c r="A137" s="2" t="str">
        <f t="shared" si="5"/>
        <v/>
      </c>
    </row>
    <row r="138" spans="1:1">
      <c r="A138" s="2" t="str">
        <f t="shared" si="5"/>
        <v/>
      </c>
    </row>
    <row r="139" spans="1:1">
      <c r="A139" s="2"/>
    </row>
    <row r="140" spans="1:1">
      <c r="A140" s="2" t="str">
        <f>IF(C140&lt;&gt;"",MAX(A137:A138)+1,"")</f>
        <v/>
      </c>
    </row>
    <row r="141" spans="1:1">
      <c r="A141" s="2" t="str">
        <f>IF(C141&lt;&gt;"",MAX(A138:A140)+1,"")</f>
        <v/>
      </c>
    </row>
  </sheetData>
  <pageMargins left="0.7" right="0.7" top="0.75" bottom="0.75" header="0.3" footer="0.3"/>
  <pageSetup scale="47" orientation="portrait" horizontalDpi="1200" verticalDpi="1200" r:id="rId1"/>
  <headerFooter>
    <oddHeader>&amp;LPuerto Rico Electric Power Authority 
Docket NEPR-AP-2023-0003
Proposed Margin for Debt Service Requirements
&amp;RSchedule B-4
Page &amp;P of &amp;N</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9D6A5-DBBB-4B0D-8C1D-A7DA24B6803B}">
  <sheetPr>
    <tabColor theme="5" tint="0.79998168889431442"/>
  </sheetPr>
  <dimension ref="A3:E3"/>
  <sheetViews>
    <sheetView workbookViewId="0"/>
    <sheetView workbookViewId="1"/>
  </sheetViews>
  <sheetFormatPr defaultRowHeight="14.5"/>
  <cols>
    <col min="1" max="2" width="5.54296875" customWidth="1"/>
    <col min="3" max="3" width="26" bestFit="1" customWidth="1"/>
    <col min="4" max="4" width="61.54296875" style="17" customWidth="1"/>
    <col min="5" max="5" width="8.81640625" style="2" bestFit="1" customWidth="1"/>
    <col min="6" max="6" width="5.54296875" customWidth="1"/>
    <col min="7" max="8" width="20.54296875" customWidth="1"/>
    <col min="9" max="9" width="5.54296875" customWidth="1"/>
    <col min="10" max="11" width="20.54296875" customWidth="1"/>
    <col min="12" max="12" width="5.54296875" customWidth="1"/>
    <col min="13" max="14" width="20.54296875" customWidth="1"/>
    <col min="15" max="15" width="5.54296875" customWidth="1"/>
    <col min="16" max="17" width="20.54296875" customWidth="1"/>
    <col min="18" max="18" width="5.54296875" customWidth="1"/>
    <col min="19" max="20" width="20.54296875" customWidth="1"/>
    <col min="21" max="21" width="5.54296875" customWidth="1"/>
    <col min="22" max="23" width="20.54296875" customWidth="1"/>
    <col min="24" max="24" width="8.54296875" bestFit="1" customWidth="1"/>
    <col min="25" max="26" width="20.54296875" customWidth="1"/>
  </cols>
  <sheetData>
    <row r="3" spans="1:1" ht="36">
      <c r="A3" s="141" t="s">
        <v>360</v>
      </c>
    </row>
  </sheetData>
  <pageMargins left="0.7" right="0.7" top="0.75" bottom="0.75" header="0.3" footer="0.3"/>
  <pageSetup scale="40" orientation="portrait" r:id="rId1"/>
  <headerFooter>
    <oddHeader xml:space="preserve">&amp;LPuerto Rico Electric Power Authority 
Docket NEPR-AP-2023-0003
Plant in Service and Accumulated Depreciation
&amp;RSchedule B-5
Page 1 of 1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C5EF4-1CD3-4E1D-8341-572796F18C1C}">
  <sheetPr>
    <tabColor theme="5" tint="0.79998168889431442"/>
  </sheetPr>
  <dimension ref="A2:J30"/>
  <sheetViews>
    <sheetView workbookViewId="0"/>
    <sheetView workbookViewId="1"/>
  </sheetViews>
  <sheetFormatPr defaultColWidth="8.54296875" defaultRowHeight="14.5"/>
  <cols>
    <col min="1" max="1" width="5.81640625" bestFit="1" customWidth="1"/>
    <col min="2" max="2" width="5.54296875" customWidth="1"/>
    <col min="3" max="3" width="34.1796875" bestFit="1" customWidth="1"/>
    <col min="4" max="4" width="28.453125" style="17" customWidth="1"/>
    <col min="5" max="5" width="5.54296875" customWidth="1"/>
    <col min="6" max="6" width="20.81640625" customWidth="1"/>
    <col min="7" max="7" width="5.54296875" customWidth="1"/>
    <col min="8" max="8" width="18.1796875" customWidth="1"/>
    <col min="9" max="9" width="5.54296875" customWidth="1"/>
    <col min="10" max="10" width="18.453125" customWidth="1"/>
  </cols>
  <sheetData>
    <row r="2" spans="1:10">
      <c r="E2" s="25"/>
      <c r="F2" s="1326" t="s">
        <v>361</v>
      </c>
      <c r="G2" s="1326"/>
      <c r="H2" s="1326"/>
      <c r="I2" s="1326"/>
      <c r="J2" s="1326"/>
    </row>
    <row r="3" spans="1:10" ht="29">
      <c r="A3" s="14" t="s">
        <v>127</v>
      </c>
      <c r="B3" s="2"/>
      <c r="C3" s="14" t="s">
        <v>5</v>
      </c>
      <c r="D3" s="14" t="s">
        <v>362</v>
      </c>
      <c r="E3" s="12"/>
      <c r="F3" s="14" t="s">
        <v>308</v>
      </c>
      <c r="G3" s="12"/>
      <c r="H3" s="14" t="s">
        <v>309</v>
      </c>
      <c r="J3" s="14" t="s">
        <v>310</v>
      </c>
    </row>
    <row r="4" spans="1:10">
      <c r="A4" s="15"/>
      <c r="B4" s="2"/>
      <c r="C4" s="15"/>
      <c r="D4" s="18"/>
      <c r="E4" s="12"/>
      <c r="F4" s="2" t="s">
        <v>311</v>
      </c>
      <c r="G4" s="12"/>
      <c r="H4" s="2" t="s">
        <v>312</v>
      </c>
      <c r="J4" s="2" t="s">
        <v>313</v>
      </c>
    </row>
    <row r="5" spans="1:10" ht="15" hidden="1" thickBot="1">
      <c r="A5" s="2">
        <f>1</f>
        <v>1</v>
      </c>
      <c r="B5" s="2"/>
      <c r="C5" s="522" t="s">
        <v>363</v>
      </c>
      <c r="D5" s="523"/>
      <c r="E5" s="128"/>
      <c r="F5" s="128"/>
      <c r="G5" s="129"/>
      <c r="H5" s="129"/>
      <c r="I5" s="129"/>
      <c r="J5" s="129"/>
    </row>
    <row r="6" spans="1:10" hidden="1">
      <c r="A6" s="2"/>
      <c r="B6" s="2"/>
      <c r="C6" s="26"/>
      <c r="D6" s="524"/>
      <c r="E6" s="125"/>
      <c r="F6" s="125"/>
      <c r="G6" s="120"/>
      <c r="H6" s="120"/>
      <c r="I6" s="120"/>
      <c r="J6" s="120"/>
    </row>
    <row r="7" spans="1:10" hidden="1">
      <c r="A7" s="2">
        <f>IF(C7&lt;&gt;"",MAX(A5:A5)+1,"")</f>
        <v>2</v>
      </c>
      <c r="B7" s="2"/>
      <c r="C7" s="16" t="s">
        <v>364</v>
      </c>
      <c r="D7" s="524"/>
      <c r="E7" s="120"/>
      <c r="F7" s="120">
        <v>0</v>
      </c>
      <c r="G7" s="120"/>
      <c r="H7" s="120">
        <v>0</v>
      </c>
      <c r="I7" s="120"/>
      <c r="J7" s="120">
        <v>0</v>
      </c>
    </row>
    <row r="8" spans="1:10" hidden="1">
      <c r="A8" s="2">
        <f>IF(C8&lt;&gt;"",MAX(A5:A7)+1,"")</f>
        <v>3</v>
      </c>
      <c r="B8" s="2"/>
      <c r="C8" s="16" t="s">
        <v>365</v>
      </c>
      <c r="D8" s="524"/>
      <c r="E8" s="125"/>
      <c r="F8" s="120">
        <v>0</v>
      </c>
      <c r="G8" s="120"/>
      <c r="H8" s="120">
        <v>0</v>
      </c>
      <c r="I8" s="120"/>
      <c r="J8" s="120">
        <v>0</v>
      </c>
    </row>
    <row r="9" spans="1:10" hidden="1">
      <c r="A9" s="2">
        <f>IF(C9&lt;&gt;"",MAX(A5:A8)+1,"")</f>
        <v>4</v>
      </c>
      <c r="B9" s="2"/>
      <c r="C9" s="16" t="s">
        <v>366</v>
      </c>
      <c r="D9" s="524"/>
      <c r="E9" s="125"/>
      <c r="F9" s="120">
        <v>0</v>
      </c>
      <c r="G9" s="120"/>
      <c r="H9" s="120">
        <v>0</v>
      </c>
      <c r="I9" s="120"/>
      <c r="J9" s="120">
        <v>0</v>
      </c>
    </row>
    <row r="10" spans="1:10" hidden="1">
      <c r="A10" s="2">
        <f t="shared" ref="A10:A11" si="0">IF(C10&lt;&gt;"",MAX(A7:A9)+1,"")</f>
        <v>5</v>
      </c>
      <c r="B10" s="2"/>
      <c r="C10" s="16" t="s">
        <v>367</v>
      </c>
      <c r="D10" s="524"/>
      <c r="E10" s="125"/>
      <c r="F10" s="120">
        <v>0</v>
      </c>
      <c r="G10" s="120"/>
      <c r="H10" s="120">
        <v>0</v>
      </c>
      <c r="I10" s="120"/>
      <c r="J10" s="120">
        <v>0</v>
      </c>
    </row>
    <row r="11" spans="1:10" hidden="1">
      <c r="A11" s="2">
        <f t="shared" si="0"/>
        <v>6</v>
      </c>
      <c r="B11" s="2"/>
      <c r="C11" s="16" t="s">
        <v>368</v>
      </c>
      <c r="D11" s="524"/>
      <c r="E11" s="125"/>
      <c r="F11" s="120">
        <v>0</v>
      </c>
      <c r="G11" s="120"/>
      <c r="H11" s="120">
        <v>0</v>
      </c>
      <c r="I11" s="120"/>
      <c r="J11" s="120">
        <v>0</v>
      </c>
    </row>
    <row r="12" spans="1:10" hidden="1">
      <c r="A12" s="2"/>
      <c r="B12" s="2"/>
      <c r="C12" s="16"/>
      <c r="D12" s="524"/>
      <c r="E12" s="125"/>
      <c r="F12" s="120"/>
      <c r="G12" s="120"/>
      <c r="H12" s="120"/>
      <c r="I12" s="120"/>
      <c r="J12" s="120"/>
    </row>
    <row r="13" spans="1:10" hidden="1">
      <c r="A13" s="2">
        <f>IF(C13&lt;&gt;"",MAX(A9:A11)+1,"")</f>
        <v>7</v>
      </c>
      <c r="B13" s="2"/>
      <c r="C13" s="518" t="s">
        <v>369</v>
      </c>
      <c r="D13" s="525"/>
      <c r="E13" s="526"/>
      <c r="F13" s="527">
        <f>SUM(F7:F11)</f>
        <v>0</v>
      </c>
      <c r="G13" s="527"/>
      <c r="H13" s="527">
        <f>SUM(H7:H11)</f>
        <v>0</v>
      </c>
      <c r="I13" s="527"/>
      <c r="J13" s="528">
        <f>SUM(J7:J11)</f>
        <v>0</v>
      </c>
    </row>
    <row r="14" spans="1:10" hidden="1">
      <c r="A14" s="2" t="str">
        <f>IF(C14&lt;&gt;"",MAX(A10:A13)+1,"")</f>
        <v/>
      </c>
      <c r="B14" s="2"/>
      <c r="C14" s="16"/>
      <c r="D14" s="524"/>
      <c r="E14" s="125"/>
      <c r="F14" s="120"/>
      <c r="G14" s="120"/>
      <c r="H14" s="120"/>
      <c r="I14" s="120"/>
      <c r="J14" s="120"/>
    </row>
    <row r="15" spans="1:10" ht="15" hidden="1" thickBot="1">
      <c r="A15" s="2">
        <f>IF(C15&lt;&gt;"",MAX(A11:A14)+1,"")</f>
        <v>8</v>
      </c>
      <c r="B15" s="2"/>
      <c r="C15" s="522" t="s">
        <v>370</v>
      </c>
      <c r="D15" s="523"/>
      <c r="E15" s="128"/>
      <c r="F15" s="128"/>
      <c r="G15" s="129"/>
      <c r="H15" s="129"/>
      <c r="I15" s="129"/>
      <c r="J15" s="129"/>
    </row>
    <row r="16" spans="1:10" hidden="1">
      <c r="A16" s="2"/>
      <c r="B16" s="2"/>
      <c r="C16" s="26"/>
      <c r="D16" s="524"/>
      <c r="E16" s="125"/>
      <c r="F16" s="125"/>
      <c r="G16" s="120"/>
      <c r="H16" s="120"/>
      <c r="I16" s="120"/>
      <c r="J16" s="120"/>
    </row>
    <row r="17" spans="1:10" hidden="1">
      <c r="A17" s="2">
        <f>IF(C17&lt;&gt;"",MAX(A13:A15)+1,"")</f>
        <v>9</v>
      </c>
      <c r="B17" s="2"/>
      <c r="C17" s="16" t="s">
        <v>364</v>
      </c>
      <c r="D17" s="524"/>
      <c r="E17" s="120"/>
      <c r="F17" s="120">
        <v>0</v>
      </c>
      <c r="G17" s="120"/>
      <c r="H17" s="120">
        <v>0</v>
      </c>
      <c r="I17" s="120"/>
      <c r="J17" s="120">
        <v>0</v>
      </c>
    </row>
    <row r="18" spans="1:10" hidden="1">
      <c r="A18" s="2"/>
      <c r="B18" s="2"/>
      <c r="C18" s="16"/>
      <c r="D18" s="524"/>
      <c r="E18" s="120"/>
      <c r="F18" s="120"/>
      <c r="G18" s="120"/>
      <c r="H18" s="120"/>
      <c r="I18" s="120"/>
      <c r="J18" s="120"/>
    </row>
    <row r="19" spans="1:10" hidden="1">
      <c r="A19" s="2">
        <f>IF(C19&lt;&gt;"",MAX(A14:A17)+1,"")</f>
        <v>10</v>
      </c>
      <c r="B19" s="2"/>
      <c r="C19" s="518" t="s">
        <v>371</v>
      </c>
      <c r="D19" s="525"/>
      <c r="E19" s="526"/>
      <c r="F19" s="527">
        <f>SUM(F17:F17)</f>
        <v>0</v>
      </c>
      <c r="G19" s="527"/>
      <c r="H19" s="527">
        <f>SUM(H17:H17)</f>
        <v>0</v>
      </c>
      <c r="I19" s="527"/>
      <c r="J19" s="528">
        <f>SUM(J17:J17)</f>
        <v>0</v>
      </c>
    </row>
    <row r="20" spans="1:10">
      <c r="A20" s="2" t="str">
        <f>IF(C20&lt;&gt;"",MAX(A15:A19)+1,"")</f>
        <v/>
      </c>
      <c r="B20" s="2"/>
      <c r="C20" s="16"/>
      <c r="D20" s="524"/>
      <c r="E20" s="125"/>
      <c r="F20" s="120"/>
      <c r="G20" s="120"/>
      <c r="H20" s="120"/>
      <c r="I20" s="120"/>
      <c r="J20" s="120"/>
    </row>
    <row r="21" spans="1:10" ht="15" thickBot="1">
      <c r="A21" s="2">
        <v>1</v>
      </c>
      <c r="B21" s="2"/>
      <c r="C21" s="522" t="s">
        <v>372</v>
      </c>
      <c r="D21" s="523"/>
      <c r="E21" s="128"/>
      <c r="F21" s="128"/>
      <c r="G21" s="129"/>
      <c r="H21" s="129"/>
      <c r="I21" s="129"/>
      <c r="J21" s="129"/>
    </row>
    <row r="22" spans="1:10">
      <c r="A22" s="2"/>
      <c r="B22" s="2"/>
      <c r="C22" s="26"/>
      <c r="D22" s="524"/>
      <c r="E22" s="125"/>
      <c r="F22" s="125"/>
      <c r="G22" s="120"/>
      <c r="H22" s="120"/>
      <c r="I22" s="120"/>
      <c r="J22" s="120"/>
    </row>
    <row r="23" spans="1:10">
      <c r="A23" s="2">
        <v>2</v>
      </c>
      <c r="B23" s="2"/>
      <c r="C23" s="16" t="s">
        <v>373</v>
      </c>
      <c r="D23" s="524" t="s">
        <v>374</v>
      </c>
      <c r="E23" s="120"/>
      <c r="F23" s="529">
        <v>1275000</v>
      </c>
      <c r="G23" s="529"/>
      <c r="H23" s="529">
        <v>1275000</v>
      </c>
      <c r="I23" s="529"/>
      <c r="J23" s="529">
        <v>956250</v>
      </c>
    </row>
    <row r="24" spans="1:10">
      <c r="A24" s="2">
        <f>IF(C24&lt;&gt;"",MAX(A20:A23)+1,"")</f>
        <v>3</v>
      </c>
      <c r="B24" s="2"/>
      <c r="C24" s="16" t="s">
        <v>375</v>
      </c>
      <c r="D24" s="524" t="s">
        <v>374</v>
      </c>
      <c r="E24" s="125"/>
      <c r="F24" s="529">
        <v>16757400</v>
      </c>
      <c r="G24" s="529"/>
      <c r="H24" s="529">
        <v>16757400</v>
      </c>
      <c r="I24" s="529"/>
      <c r="J24" s="529">
        <v>1396450</v>
      </c>
    </row>
    <row r="25" spans="1:10">
      <c r="A25" s="2">
        <f>IF(C25&lt;&gt;"",MAX(A21:A24)+1,"")</f>
        <v>4</v>
      </c>
      <c r="B25" s="2"/>
      <c r="C25" s="16" t="s">
        <v>376</v>
      </c>
      <c r="D25" s="524" t="s">
        <v>377</v>
      </c>
      <c r="E25" s="125"/>
      <c r="F25" s="529">
        <v>517863</v>
      </c>
      <c r="G25" s="529"/>
      <c r="H25" s="529">
        <v>522940</v>
      </c>
      <c r="I25" s="529"/>
      <c r="J25" s="529">
        <v>522940</v>
      </c>
    </row>
    <row r="26" spans="1:10">
      <c r="A26" s="2"/>
      <c r="B26" s="2"/>
      <c r="C26" s="16"/>
      <c r="D26" s="524"/>
      <c r="E26" s="125"/>
      <c r="F26" s="120"/>
      <c r="G26" s="120"/>
      <c r="H26" s="120"/>
      <c r="I26" s="120"/>
      <c r="J26" s="120"/>
    </row>
    <row r="27" spans="1:10">
      <c r="A27" s="2">
        <f>IF(C27&lt;&gt;"",MAX(A25)+1,"")</f>
        <v>5</v>
      </c>
      <c r="B27" s="2"/>
      <c r="C27" s="518" t="s">
        <v>378</v>
      </c>
      <c r="D27" s="525"/>
      <c r="E27" s="526"/>
      <c r="F27" s="527">
        <f>SUM(F23:F25)</f>
        <v>18550263</v>
      </c>
      <c r="G27" s="527"/>
      <c r="H27" s="527">
        <f>SUM(H23:H25)</f>
        <v>18555340</v>
      </c>
      <c r="I27" s="527"/>
      <c r="J27" s="528">
        <f>SUM(J23:J25)</f>
        <v>2875640</v>
      </c>
    </row>
    <row r="28" spans="1:10">
      <c r="D28" s="18"/>
    </row>
    <row r="29" spans="1:10">
      <c r="D29" s="18"/>
    </row>
    <row r="30" spans="1:10">
      <c r="D30" s="18"/>
    </row>
  </sheetData>
  <mergeCells count="1">
    <mergeCell ref="F2:J2"/>
  </mergeCells>
  <pageMargins left="0.7" right="0.7" top="0.75" bottom="0.75" header="0.3" footer="0.3"/>
  <pageSetup scale="80" orientation="landscape" r:id="rId1"/>
  <headerFooter>
    <oddHeader xml:space="preserve">&amp;LPuerto Rico Electric Power Authority 
Docket NEPR-AP-2023-0003
Capital Lease Detail &amp;RSchedule B-6
Page &amp;P of &amp;N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39C3-3BCC-4AFC-A8D6-E127F65418A5}">
  <sheetPr>
    <tabColor theme="5" tint="0.79998168889431442"/>
  </sheetPr>
  <dimension ref="A1:J17"/>
  <sheetViews>
    <sheetView workbookViewId="0"/>
    <sheetView workbookViewId="1">
      <selection activeCell="F17" sqref="F17"/>
    </sheetView>
  </sheetViews>
  <sheetFormatPr defaultColWidth="8.54296875" defaultRowHeight="14.5"/>
  <cols>
    <col min="2" max="2" width="13.453125" customWidth="1"/>
    <col min="3" max="3" width="21.453125" customWidth="1"/>
    <col min="4" max="4" width="20.81640625" customWidth="1"/>
    <col min="6" max="6" width="12.453125" customWidth="1"/>
    <col min="7" max="7" width="14.54296875" customWidth="1"/>
    <col min="8" max="8" width="12.453125" customWidth="1"/>
    <col min="9" max="9" width="14.54296875" bestFit="1" customWidth="1"/>
    <col min="10" max="10" width="12.1796875" bestFit="1" customWidth="1"/>
    <col min="17" max="17" width="51.54296875" customWidth="1"/>
  </cols>
  <sheetData>
    <row r="1" spans="1:10">
      <c r="D1" s="17"/>
    </row>
    <row r="2" spans="1:10">
      <c r="D2" s="17"/>
      <c r="F2" s="25"/>
      <c r="G2" s="1326"/>
      <c r="H2" s="1326"/>
      <c r="I2" s="1326"/>
      <c r="J2" s="1326"/>
    </row>
    <row r="3" spans="1:10">
      <c r="A3" s="14"/>
      <c r="B3" s="14" t="s">
        <v>5</v>
      </c>
      <c r="C3" s="14" t="s">
        <v>362</v>
      </c>
      <c r="D3" s="12"/>
      <c r="E3" s="12"/>
      <c r="F3" s="14" t="s">
        <v>308</v>
      </c>
      <c r="G3" s="12"/>
      <c r="H3" s="14" t="s">
        <v>309</v>
      </c>
      <c r="J3" s="14" t="s">
        <v>310</v>
      </c>
    </row>
    <row r="4" spans="1:10">
      <c r="A4" s="15"/>
      <c r="B4" s="15"/>
      <c r="C4" s="18"/>
      <c r="D4" s="12"/>
      <c r="E4" s="12"/>
      <c r="F4" s="2" t="s">
        <v>311</v>
      </c>
      <c r="G4" s="12"/>
      <c r="H4" s="2" t="s">
        <v>312</v>
      </c>
      <c r="J4" s="2" t="s">
        <v>313</v>
      </c>
    </row>
    <row r="5" spans="1:10" ht="15" thickBot="1">
      <c r="A5" s="2">
        <v>1</v>
      </c>
      <c r="B5" s="24" t="s">
        <v>379</v>
      </c>
      <c r="C5" s="20"/>
      <c r="D5" s="21"/>
      <c r="E5" s="23"/>
      <c r="F5" s="23"/>
      <c r="G5" s="22"/>
      <c r="H5" s="21"/>
      <c r="I5" s="21"/>
      <c r="J5" s="21"/>
    </row>
    <row r="6" spans="1:10">
      <c r="A6" s="2"/>
      <c r="B6" s="505"/>
      <c r="C6" s="18"/>
      <c r="E6" s="12"/>
      <c r="F6" s="12"/>
      <c r="G6" s="13"/>
    </row>
    <row r="7" spans="1:10">
      <c r="A7" s="2">
        <f>IF(B7&lt;&gt;"",MAX(A1:A5)+1,"")</f>
        <v>2</v>
      </c>
      <c r="B7" s="16" t="s">
        <v>380</v>
      </c>
      <c r="C7" s="18"/>
      <c r="E7" s="516"/>
      <c r="F7" s="515">
        <v>16381800</v>
      </c>
      <c r="G7" s="515"/>
      <c r="H7" s="515">
        <v>16381800</v>
      </c>
      <c r="I7" s="515"/>
      <c r="J7" s="515">
        <v>16504209</v>
      </c>
    </row>
    <row r="8" spans="1:10">
      <c r="A8" s="2">
        <f>IF(B8&lt;&gt;"",MAX(A3:A7)+1,"")</f>
        <v>3</v>
      </c>
      <c r="B8" s="16" t="s">
        <v>381</v>
      </c>
      <c r="C8" s="18"/>
      <c r="E8" s="517"/>
      <c r="F8" s="120">
        <v>392747.5</v>
      </c>
      <c r="G8" s="120"/>
      <c r="H8" s="120">
        <v>392747.5</v>
      </c>
      <c r="I8" s="120"/>
      <c r="J8" s="120">
        <v>418930.66666666663</v>
      </c>
    </row>
    <row r="9" spans="1:10">
      <c r="A9" s="2">
        <f>IF(B9&lt;&gt;"",MAX(A4:A8)+1,"")</f>
        <v>4</v>
      </c>
      <c r="B9" s="16" t="s">
        <v>382</v>
      </c>
      <c r="C9" s="18"/>
      <c r="E9" s="517"/>
      <c r="F9" s="120">
        <v>25214374.165000003</v>
      </c>
      <c r="G9" s="120"/>
      <c r="H9" s="120">
        <v>25214374.165000003</v>
      </c>
      <c r="I9" s="120"/>
      <c r="J9" s="120">
        <v>24892170.642000001</v>
      </c>
    </row>
    <row r="10" spans="1:10">
      <c r="A10" s="2">
        <v>5</v>
      </c>
      <c r="B10" s="16" t="s">
        <v>383</v>
      </c>
      <c r="C10" s="18"/>
      <c r="E10" s="517"/>
      <c r="F10" s="120">
        <v>4201893</v>
      </c>
      <c r="G10" s="120"/>
      <c r="H10" s="120">
        <v>4201893</v>
      </c>
      <c r="I10" s="120"/>
      <c r="J10" s="120">
        <v>4216772</v>
      </c>
    </row>
    <row r="11" spans="1:10">
      <c r="A11" s="2">
        <v>6</v>
      </c>
      <c r="B11" s="16" t="s">
        <v>384</v>
      </c>
      <c r="C11" s="18"/>
      <c r="E11" s="517"/>
      <c r="F11" s="120">
        <v>1944000</v>
      </c>
      <c r="G11" s="120"/>
      <c r="H11" s="120">
        <v>2138400</v>
      </c>
      <c r="I11" s="120"/>
      <c r="J11" s="120">
        <v>2352240</v>
      </c>
    </row>
    <row r="12" spans="1:10">
      <c r="A12" s="2">
        <v>7</v>
      </c>
      <c r="B12" s="16" t="s">
        <v>385</v>
      </c>
      <c r="C12" s="18"/>
      <c r="E12" s="517"/>
      <c r="F12" s="120">
        <v>8042801</v>
      </c>
      <c r="G12" s="120"/>
      <c r="H12" s="120">
        <v>8042801</v>
      </c>
      <c r="I12" s="120"/>
      <c r="J12" s="120">
        <v>7650944</v>
      </c>
    </row>
    <row r="13" spans="1:10">
      <c r="A13" s="2">
        <v>8</v>
      </c>
      <c r="B13" s="16" t="s">
        <v>386</v>
      </c>
      <c r="C13" s="18"/>
      <c r="E13" s="517"/>
      <c r="F13" s="120">
        <v>323444.92</v>
      </c>
      <c r="G13" s="120"/>
      <c r="H13" s="120">
        <v>323444.92</v>
      </c>
      <c r="I13" s="120"/>
      <c r="J13" s="120">
        <v>335631.81133333332</v>
      </c>
    </row>
    <row r="14" spans="1:10">
      <c r="A14" s="2"/>
      <c r="B14" s="16"/>
      <c r="C14" s="18"/>
      <c r="E14" s="517"/>
      <c r="F14" s="120"/>
      <c r="G14" s="120"/>
      <c r="H14" s="120"/>
      <c r="I14" s="120"/>
      <c r="J14" s="120"/>
    </row>
    <row r="15" spans="1:10">
      <c r="A15" s="2">
        <f>IF(B15&lt;&gt;"",MAX(A9:A13)+1,"")</f>
        <v>9</v>
      </c>
      <c r="B15" s="518" t="s">
        <v>387</v>
      </c>
      <c r="C15" s="19"/>
      <c r="D15" s="519"/>
      <c r="E15" s="520"/>
      <c r="F15" s="511">
        <f t="shared" ref="F15" si="0">SUM(F7:F14)</f>
        <v>56501060.585000008</v>
      </c>
      <c r="G15" s="511"/>
      <c r="H15" s="511">
        <f>SUM(H7:H13)</f>
        <v>56695460.585000008</v>
      </c>
      <c r="I15" s="511"/>
      <c r="J15" s="521">
        <f>SUM(J7:J13)</f>
        <v>56370898.120000005</v>
      </c>
    </row>
    <row r="16" spans="1:10">
      <c r="A16" s="2" t="str">
        <f>IF(C16&lt;&gt;"",MAX(A12:A15)+1,"")</f>
        <v/>
      </c>
      <c r="B16" s="2"/>
      <c r="C16" s="16"/>
      <c r="D16" s="18"/>
      <c r="F16" s="125"/>
      <c r="G16" s="125"/>
      <c r="H16" s="125"/>
      <c r="I16" s="13"/>
      <c r="J16" s="125"/>
    </row>
    <row r="17" spans="6:10">
      <c r="F17" s="120"/>
      <c r="H17" s="120"/>
      <c r="J17" s="120"/>
    </row>
  </sheetData>
  <mergeCells count="1">
    <mergeCell ref="G2:J2"/>
  </mergeCells>
  <pageMargins left="0.7" right="0.7" top="0.75" bottom="0.75" header="0.3" footer="0.3"/>
  <pageSetup orientation="landscape" r:id="rId1"/>
  <headerFooter>
    <oddHeader>&amp;LPuerto Rico Electric Power Authority   
Docket NEPR-AP-2023-0003  
Revenues Excluding Sale of Electricity  &amp;RSchedule B-7
Page &amp;P of &amp;N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0DF71-3FD0-4CF7-88F1-A6CD91E0697D}">
  <sheetPr>
    <tabColor theme="7"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5"/>
  </cols>
  <sheetData/>
  <mergeCells count="1">
    <mergeCell ref="A1:XFD104857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94F95-13A0-4346-8E7E-31E946CDF273}">
  <sheetPr>
    <tabColor theme="7" tint="0.79998168889431442"/>
  </sheetPr>
  <dimension ref="B1:K4"/>
  <sheetViews>
    <sheetView workbookViewId="0"/>
    <sheetView workbookViewId="1"/>
  </sheetViews>
  <sheetFormatPr defaultRowHeight="14.5"/>
  <cols>
    <col min="2" max="2" width="8.54296875" customWidth="1"/>
    <col min="3" max="3" width="14.54296875" customWidth="1"/>
    <col min="11" max="11" width="3" customWidth="1"/>
  </cols>
  <sheetData>
    <row r="1" spans="2:11">
      <c r="D1" s="17"/>
    </row>
    <row r="4" spans="2:11" ht="90" customHeight="1">
      <c r="B4" s="1329" t="s">
        <v>388</v>
      </c>
      <c r="C4" s="1330"/>
      <c r="D4" s="1330"/>
      <c r="E4" s="1330"/>
      <c r="F4" s="1330"/>
      <c r="G4" s="1330"/>
      <c r="H4" s="1330"/>
      <c r="I4" s="1330"/>
      <c r="J4" s="1330"/>
      <c r="K4" s="1330"/>
    </row>
  </sheetData>
  <mergeCells count="1">
    <mergeCell ref="B4:K4"/>
  </mergeCells>
  <pageMargins left="0.7" right="0.7" top="0.75" bottom="0.75" header="0.3" footer="0.3"/>
  <pageSetup scale="39" orientation="portrait" r:id="rId1"/>
  <headerFooter>
    <oddHeader>&amp;LPuerto Rico Electric Power Authority   
Docket NEPR-AP-2023-0003
Balance Sheets  &amp;RSchedule C-1
Page &amp;P of &amp;N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6F1B-240E-4534-AC4D-104C6CF3F66F}">
  <sheetPr>
    <tabColor theme="7" tint="0.79998168889431442"/>
    <pageSetUpPr autoPageBreaks="0"/>
  </sheetPr>
  <dimension ref="A1:BD107"/>
  <sheetViews>
    <sheetView topLeftCell="AP43" workbookViewId="0"/>
    <sheetView workbookViewId="1">
      <selection activeCell="BD12" sqref="BD12"/>
    </sheetView>
  </sheetViews>
  <sheetFormatPr defaultColWidth="8.54296875" defaultRowHeight="14.5" outlineLevelCol="1"/>
  <cols>
    <col min="1" max="1" width="5.54296875" customWidth="1"/>
    <col min="2" max="2" width="5.453125" customWidth="1"/>
    <col min="3" max="3" width="52.453125" customWidth="1"/>
    <col min="4" max="5" width="5.54296875" customWidth="1"/>
    <col min="6" max="10" width="20.54296875" customWidth="1" outlineLevel="1"/>
    <col min="11" max="11" width="5.54296875" customWidth="1" outlineLevel="1"/>
    <col min="12" max="12" width="20.54296875" style="590" customWidth="1"/>
    <col min="13" max="13" width="5.54296875" customWidth="1"/>
    <col min="14" max="15" width="20.54296875" customWidth="1" outlineLevel="1"/>
    <col min="16" max="16" width="20.1796875" customWidth="1" outlineLevel="1"/>
    <col min="17" max="18" width="20.54296875" customWidth="1" outlineLevel="1"/>
    <col min="19" max="19" width="5.54296875" customWidth="1" outlineLevel="1"/>
    <col min="20" max="20" width="19.1796875" customWidth="1"/>
    <col min="21" max="21" width="20.54296875" customWidth="1"/>
    <col min="22" max="22" width="5.54296875" customWidth="1"/>
    <col min="23" max="27" width="20.54296875" customWidth="1" outlineLevel="1"/>
    <col min="28" max="28" width="5.54296875" customWidth="1" outlineLevel="1"/>
    <col min="29" max="29" width="20.54296875" customWidth="1"/>
    <col min="30" max="30" width="5.54296875" customWidth="1"/>
    <col min="31" max="35" width="20.54296875" customWidth="1" outlineLevel="1"/>
    <col min="36" max="36" width="5.54296875" customWidth="1" outlineLevel="1"/>
    <col min="37" max="38" width="20.54296875" customWidth="1"/>
    <col min="39" max="39" width="8.54296875" customWidth="1"/>
    <col min="40" max="44" width="20.54296875" customWidth="1" outlineLevel="1"/>
    <col min="45" max="45" width="5.54296875" customWidth="1"/>
    <col min="46" max="46" width="20.1796875" bestFit="1" customWidth="1"/>
    <col min="47" max="47" width="5.54296875" customWidth="1"/>
    <col min="48" max="52" width="20.54296875" customWidth="1" outlineLevel="1"/>
    <col min="53" max="53" width="5.54296875" customWidth="1" outlineLevel="1"/>
    <col min="54" max="54" width="20.54296875" customWidth="1"/>
    <col min="55" max="55" width="6.1796875" customWidth="1"/>
    <col min="56" max="56" width="20.54296875" customWidth="1"/>
  </cols>
  <sheetData>
    <row r="1" spans="1:56" ht="17">
      <c r="A1" s="31"/>
      <c r="F1" s="1331" t="s">
        <v>389</v>
      </c>
      <c r="G1" s="1332"/>
      <c r="H1" s="1332"/>
      <c r="I1" s="1332"/>
      <c r="J1" s="1332"/>
      <c r="K1" s="1332"/>
      <c r="L1" s="1332"/>
      <c r="M1" s="1332"/>
      <c r="N1" s="1332"/>
      <c r="O1" s="1332"/>
      <c r="P1" s="1332"/>
      <c r="Q1" s="1332"/>
      <c r="R1" s="1332"/>
      <c r="S1" s="1332"/>
      <c r="T1" s="1332"/>
      <c r="U1" s="2"/>
      <c r="W1" s="1331" t="s">
        <v>390</v>
      </c>
      <c r="X1" s="1331"/>
      <c r="Y1" s="1331"/>
      <c r="Z1" s="1331"/>
      <c r="AA1" s="1331"/>
      <c r="AB1" s="1331"/>
      <c r="AC1" s="1331"/>
      <c r="AD1" s="1331"/>
      <c r="AE1" s="1331"/>
      <c r="AF1" s="1331"/>
      <c r="AG1" s="1331"/>
      <c r="AH1" s="1331"/>
      <c r="AI1" s="1331"/>
      <c r="AJ1" s="1331"/>
      <c r="AK1" s="1331"/>
      <c r="AL1" s="1331"/>
      <c r="AN1" s="1331" t="s">
        <v>391</v>
      </c>
      <c r="AO1" s="1331"/>
      <c r="AP1" s="1331"/>
      <c r="AQ1" s="1331"/>
      <c r="AR1" s="1331"/>
      <c r="AS1" s="1331"/>
      <c r="AT1" s="1331"/>
      <c r="AU1" s="1331"/>
      <c r="AV1" s="1331"/>
      <c r="AW1" s="1331"/>
      <c r="AX1" s="1331"/>
      <c r="AY1" s="1331"/>
      <c r="AZ1" s="1331"/>
      <c r="BA1" s="1331"/>
      <c r="BB1" s="1331"/>
      <c r="BC1" s="1331"/>
      <c r="BD1" s="1331"/>
    </row>
    <row r="2" spans="1:56" ht="43.5">
      <c r="A2" s="585" t="s">
        <v>127</v>
      </c>
      <c r="B2" s="2"/>
      <c r="C2" s="14" t="s">
        <v>5</v>
      </c>
      <c r="D2" s="14"/>
      <c r="E2" s="2"/>
      <c r="F2" s="14" t="s">
        <v>128</v>
      </c>
      <c r="G2" s="14" t="s">
        <v>130</v>
      </c>
      <c r="H2" s="14" t="s">
        <v>132</v>
      </c>
      <c r="I2" s="14" t="s">
        <v>131</v>
      </c>
      <c r="J2" s="14" t="s">
        <v>129</v>
      </c>
      <c r="K2" s="2"/>
      <c r="L2" s="586" t="s">
        <v>392</v>
      </c>
      <c r="M2" s="2"/>
      <c r="N2" s="14" t="s">
        <v>393</v>
      </c>
      <c r="O2" s="14" t="s">
        <v>394</v>
      </c>
      <c r="P2" s="14" t="s">
        <v>395</v>
      </c>
      <c r="Q2" s="14" t="s">
        <v>396</v>
      </c>
      <c r="R2" s="14" t="s">
        <v>397</v>
      </c>
      <c r="S2" s="2"/>
      <c r="T2" s="14" t="s">
        <v>214</v>
      </c>
      <c r="U2" s="14" t="s">
        <v>392</v>
      </c>
      <c r="V2" s="2"/>
      <c r="W2" s="14" t="s">
        <v>128</v>
      </c>
      <c r="X2" s="14" t="s">
        <v>130</v>
      </c>
      <c r="Y2" s="14" t="s">
        <v>132</v>
      </c>
      <c r="Z2" s="14" t="s">
        <v>131</v>
      </c>
      <c r="AA2" s="14" t="s">
        <v>129</v>
      </c>
      <c r="AB2" s="2"/>
      <c r="AC2" s="14" t="s">
        <v>398</v>
      </c>
      <c r="AD2" s="2"/>
      <c r="AE2" s="14" t="s">
        <v>393</v>
      </c>
      <c r="AF2" s="14" t="s">
        <v>394</v>
      </c>
      <c r="AG2" s="14" t="s">
        <v>395</v>
      </c>
      <c r="AH2" s="14" t="s">
        <v>396</v>
      </c>
      <c r="AI2" s="14" t="s">
        <v>397</v>
      </c>
      <c r="AJ2" s="2"/>
      <c r="AK2" s="14" t="s">
        <v>214</v>
      </c>
      <c r="AL2" s="14" t="s">
        <v>399</v>
      </c>
      <c r="AN2" s="14" t="s">
        <v>128</v>
      </c>
      <c r="AO2" s="14" t="s">
        <v>130</v>
      </c>
      <c r="AP2" s="14" t="s">
        <v>132</v>
      </c>
      <c r="AQ2" s="14" t="s">
        <v>131</v>
      </c>
      <c r="AR2" s="14" t="s">
        <v>129</v>
      </c>
      <c r="AS2" s="2"/>
      <c r="AT2" s="14" t="s">
        <v>400</v>
      </c>
      <c r="AU2" s="2"/>
      <c r="AV2" s="14" t="s">
        <v>393</v>
      </c>
      <c r="AW2" s="14" t="s">
        <v>394</v>
      </c>
      <c r="AX2" s="14" t="s">
        <v>395</v>
      </c>
      <c r="AY2" s="14" t="s">
        <v>396</v>
      </c>
      <c r="AZ2" s="14" t="s">
        <v>397</v>
      </c>
      <c r="BA2" s="2"/>
      <c r="BB2" s="14" t="s">
        <v>214</v>
      </c>
      <c r="BC2" s="15"/>
      <c r="BD2" s="14" t="s">
        <v>401</v>
      </c>
    </row>
    <row r="3" spans="1:56">
      <c r="A3" s="31"/>
      <c r="F3" s="2" t="s">
        <v>402</v>
      </c>
      <c r="G3" s="2" t="s">
        <v>311</v>
      </c>
      <c r="H3" s="2" t="s">
        <v>312</v>
      </c>
      <c r="I3" s="2" t="s">
        <v>313</v>
      </c>
      <c r="J3" s="2" t="s">
        <v>403</v>
      </c>
      <c r="K3" s="2"/>
      <c r="L3" s="587" t="s">
        <v>404</v>
      </c>
      <c r="N3" s="2" t="s">
        <v>402</v>
      </c>
      <c r="O3" s="2" t="s">
        <v>311</v>
      </c>
      <c r="P3" s="2" t="s">
        <v>312</v>
      </c>
      <c r="Q3" s="2" t="s">
        <v>313</v>
      </c>
      <c r="R3" s="2" t="s">
        <v>403</v>
      </c>
      <c r="S3" s="2"/>
      <c r="T3" s="2" t="s">
        <v>405</v>
      </c>
      <c r="U3" s="2" t="s">
        <v>406</v>
      </c>
      <c r="V3" s="2"/>
      <c r="W3" s="2" t="s">
        <v>407</v>
      </c>
      <c r="X3" s="2" t="s">
        <v>408</v>
      </c>
      <c r="Y3" s="2" t="s">
        <v>409</v>
      </c>
      <c r="Z3" s="2" t="s">
        <v>410</v>
      </c>
      <c r="AA3" s="2" t="s">
        <v>411</v>
      </c>
      <c r="AB3" s="2"/>
      <c r="AC3" s="2" t="s">
        <v>412</v>
      </c>
      <c r="AD3" s="2"/>
      <c r="AE3" s="2" t="s">
        <v>402</v>
      </c>
      <c r="AF3" s="2" t="s">
        <v>311</v>
      </c>
      <c r="AG3" s="2" t="s">
        <v>312</v>
      </c>
      <c r="AH3" s="2" t="s">
        <v>313</v>
      </c>
      <c r="AI3" s="2" t="s">
        <v>403</v>
      </c>
      <c r="AJ3" s="2"/>
      <c r="AK3" s="2" t="s">
        <v>413</v>
      </c>
      <c r="AL3" s="2" t="s">
        <v>406</v>
      </c>
      <c r="AM3" s="2"/>
      <c r="AN3" s="2" t="s">
        <v>414</v>
      </c>
      <c r="AO3" s="2" t="s">
        <v>415</v>
      </c>
      <c r="AP3" s="2" t="s">
        <v>416</v>
      </c>
      <c r="AQ3" s="2" t="s">
        <v>417</v>
      </c>
      <c r="AR3" s="2" t="s">
        <v>418</v>
      </c>
      <c r="AS3" s="2"/>
      <c r="AT3" s="2" t="s">
        <v>404</v>
      </c>
      <c r="AU3" s="2"/>
      <c r="AV3" s="2" t="s">
        <v>402</v>
      </c>
      <c r="AW3" s="2" t="s">
        <v>311</v>
      </c>
      <c r="AX3" s="2" t="s">
        <v>312</v>
      </c>
      <c r="AY3" s="2" t="s">
        <v>313</v>
      </c>
      <c r="AZ3" s="2" t="s">
        <v>403</v>
      </c>
      <c r="BA3" s="2"/>
      <c r="BB3" s="2" t="s">
        <v>405</v>
      </c>
      <c r="BC3" s="2"/>
      <c r="BD3" s="2" t="s">
        <v>419</v>
      </c>
    </row>
    <row r="4" spans="1:56" ht="15" thickBot="1">
      <c r="A4" s="31">
        <v>1</v>
      </c>
      <c r="C4" s="592" t="s">
        <v>138</v>
      </c>
      <c r="D4" s="592"/>
      <c r="E4" s="2"/>
      <c r="F4" s="593" t="s">
        <v>139</v>
      </c>
      <c r="G4" s="593" t="s">
        <v>139</v>
      </c>
      <c r="H4" s="593" t="s">
        <v>139</v>
      </c>
      <c r="I4" s="593" t="s">
        <v>139</v>
      </c>
      <c r="J4" s="593" t="s">
        <v>139</v>
      </c>
      <c r="K4" s="402"/>
      <c r="L4" s="594" t="s">
        <v>139</v>
      </c>
      <c r="M4" s="129"/>
      <c r="N4" s="593" t="s">
        <v>139</v>
      </c>
      <c r="O4" s="593" t="s">
        <v>139</v>
      </c>
      <c r="P4" s="593" t="s">
        <v>139</v>
      </c>
      <c r="Q4" s="593" t="s">
        <v>139</v>
      </c>
      <c r="R4" s="593" t="s">
        <v>139</v>
      </c>
      <c r="S4" s="402"/>
      <c r="T4" s="593"/>
      <c r="U4" s="593"/>
      <c r="V4" s="402"/>
      <c r="W4" s="593" t="s">
        <v>139</v>
      </c>
      <c r="X4" s="593" t="s">
        <v>139</v>
      </c>
      <c r="Y4" s="593" t="s">
        <v>139</v>
      </c>
      <c r="Z4" s="593" t="s">
        <v>139</v>
      </c>
      <c r="AA4" s="593" t="s">
        <v>139</v>
      </c>
      <c r="AB4" s="402"/>
      <c r="AC4" s="593" t="s">
        <v>139</v>
      </c>
      <c r="AD4" s="402"/>
      <c r="AE4" s="593" t="s">
        <v>139</v>
      </c>
      <c r="AF4" s="593" t="s">
        <v>139</v>
      </c>
      <c r="AG4" s="593" t="s">
        <v>139</v>
      </c>
      <c r="AH4" s="593" t="s">
        <v>139</v>
      </c>
      <c r="AI4" s="593" t="s">
        <v>139</v>
      </c>
      <c r="AJ4" s="402"/>
      <c r="AK4" s="593"/>
      <c r="AL4" s="593"/>
      <c r="AM4" s="402"/>
      <c r="AN4" s="593" t="s">
        <v>139</v>
      </c>
      <c r="AO4" s="593" t="s">
        <v>139</v>
      </c>
      <c r="AP4" s="593" t="s">
        <v>139</v>
      </c>
      <c r="AQ4" s="593" t="s">
        <v>139</v>
      </c>
      <c r="AR4" s="593" t="s">
        <v>139</v>
      </c>
      <c r="AS4" s="402"/>
      <c r="AT4" s="593" t="s">
        <v>139</v>
      </c>
      <c r="AU4" s="402"/>
      <c r="AV4" s="593" t="s">
        <v>139</v>
      </c>
      <c r="AW4" s="593" t="s">
        <v>139</v>
      </c>
      <c r="AX4" s="593" t="s">
        <v>139</v>
      </c>
      <c r="AY4" s="593" t="s">
        <v>139</v>
      </c>
      <c r="AZ4" s="593" t="s">
        <v>139</v>
      </c>
      <c r="BA4" s="402"/>
      <c r="BB4" s="593"/>
      <c r="BC4" s="402"/>
      <c r="BD4" s="593"/>
    </row>
    <row r="5" spans="1:56">
      <c r="A5" s="31"/>
      <c r="C5" s="7"/>
      <c r="D5" s="7"/>
      <c r="F5" s="120"/>
      <c r="G5" s="120"/>
      <c r="H5" s="120"/>
      <c r="I5" s="120"/>
      <c r="J5" s="120"/>
      <c r="K5" s="120"/>
      <c r="L5" s="589"/>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row>
    <row r="6" spans="1:56">
      <c r="A6" s="31">
        <f t="shared" ref="A6:A65" si="0">IF(C6&lt;&gt;"",MAX(A3:A5)+1,"")</f>
        <v>2</v>
      </c>
      <c r="C6" s="116" t="s">
        <v>140</v>
      </c>
      <c r="D6" s="116"/>
      <c r="E6" s="2"/>
      <c r="F6" s="120"/>
      <c r="G6" s="120"/>
      <c r="H6" s="120"/>
      <c r="I6" s="120"/>
      <c r="J6" s="120"/>
      <c r="K6" s="120"/>
      <c r="L6" s="589"/>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row>
    <row r="7" spans="1:56">
      <c r="A7" s="31">
        <f t="shared" si="0"/>
        <v>3</v>
      </c>
      <c r="C7" s="29" t="s">
        <v>141</v>
      </c>
      <c r="D7" s="29"/>
      <c r="F7" s="121">
        <f>F24</f>
        <v>2436713299.8406897</v>
      </c>
      <c r="G7" s="121">
        <v>0</v>
      </c>
      <c r="H7" s="121">
        <v>0</v>
      </c>
      <c r="I7" s="121">
        <v>0</v>
      </c>
      <c r="J7" s="121">
        <v>0</v>
      </c>
      <c r="K7" s="121"/>
      <c r="L7" s="122">
        <f>SUM(F7:J7)</f>
        <v>2436713299.8406897</v>
      </c>
      <c r="M7" s="120"/>
      <c r="N7" s="121">
        <v>0</v>
      </c>
      <c r="O7" s="121">
        <v>0</v>
      </c>
      <c r="P7" s="121">
        <v>0</v>
      </c>
      <c r="Q7" s="121">
        <v>0</v>
      </c>
      <c r="R7" s="121">
        <v>0</v>
      </c>
      <c r="S7" s="121"/>
      <c r="T7" s="121">
        <f>+SUM(N7:R7)</f>
        <v>0</v>
      </c>
      <c r="U7" s="121">
        <f>+T7+L7</f>
        <v>2436713299.8406897</v>
      </c>
      <c r="V7" s="121"/>
      <c r="W7" s="121">
        <f>W24</f>
        <v>2363810018.072628</v>
      </c>
      <c r="X7" s="121">
        <v>0</v>
      </c>
      <c r="Y7" s="121">
        <v>0</v>
      </c>
      <c r="Z7" s="121">
        <v>0</v>
      </c>
      <c r="AA7" s="121">
        <v>0</v>
      </c>
      <c r="AB7" s="121"/>
      <c r="AC7" s="121">
        <f>SUM(W7:AA7)</f>
        <v>2363810018.072628</v>
      </c>
      <c r="AD7" s="121"/>
      <c r="AE7" s="121">
        <v>0</v>
      </c>
      <c r="AF7" s="121">
        <v>0</v>
      </c>
      <c r="AG7" s="121">
        <v>0</v>
      </c>
      <c r="AH7" s="121">
        <v>0</v>
      </c>
      <c r="AI7" s="121">
        <v>0</v>
      </c>
      <c r="AJ7" s="121"/>
      <c r="AK7" s="121">
        <f>+SUM(AE7:AI7)</f>
        <v>0</v>
      </c>
      <c r="AL7" s="121">
        <f>+AK7+AC7</f>
        <v>2363810018.072628</v>
      </c>
      <c r="AM7" s="121"/>
      <c r="AN7" s="121">
        <f>AN24</f>
        <v>2312631997.3431683</v>
      </c>
      <c r="AO7" s="121">
        <v>0</v>
      </c>
      <c r="AP7" s="121">
        <v>0</v>
      </c>
      <c r="AQ7" s="121">
        <v>0</v>
      </c>
      <c r="AR7" s="121">
        <v>0</v>
      </c>
      <c r="AS7" s="121"/>
      <c r="AT7" s="121">
        <f>SUM(AN7:AR7)</f>
        <v>2312631997.3431683</v>
      </c>
      <c r="AU7" s="121"/>
      <c r="AV7" s="121">
        <v>0</v>
      </c>
      <c r="AW7" s="121">
        <v>0</v>
      </c>
      <c r="AX7" s="121">
        <v>0</v>
      </c>
      <c r="AY7" s="121">
        <v>0</v>
      </c>
      <c r="AZ7" s="121">
        <v>0</v>
      </c>
      <c r="BA7" s="121"/>
      <c r="BB7" s="121">
        <f>+SUM(AV7:AZ7)</f>
        <v>0</v>
      </c>
      <c r="BC7" s="121"/>
      <c r="BD7" s="121">
        <f>+BB7+AT7</f>
        <v>2312631997.3431683</v>
      </c>
    </row>
    <row r="8" spans="1:56">
      <c r="A8" s="31">
        <f t="shared" si="0"/>
        <v>4</v>
      </c>
      <c r="C8" s="29" t="s">
        <v>142</v>
      </c>
      <c r="D8" s="29"/>
      <c r="E8" s="2"/>
      <c r="F8" s="121">
        <f>'E-1'!E33</f>
        <v>1179202426.8818486</v>
      </c>
      <c r="G8" s="121">
        <v>0</v>
      </c>
      <c r="H8" s="121">
        <v>0</v>
      </c>
      <c r="I8" s="121">
        <v>0</v>
      </c>
      <c r="J8" s="121">
        <v>0</v>
      </c>
      <c r="K8" s="121"/>
      <c r="L8" s="122">
        <f>SUM(F8:J8)</f>
        <v>1179202426.8818486</v>
      </c>
      <c r="M8" s="120"/>
      <c r="N8" s="121">
        <v>0</v>
      </c>
      <c r="O8" s="121">
        <v>0</v>
      </c>
      <c r="P8" s="121">
        <v>0</v>
      </c>
      <c r="Q8" s="121">
        <v>0</v>
      </c>
      <c r="R8" s="121">
        <v>0</v>
      </c>
      <c r="S8" s="121"/>
      <c r="T8" s="121">
        <f>+SUM(N8:R8)</f>
        <v>0</v>
      </c>
      <c r="U8" s="121">
        <f>+T8+L8</f>
        <v>1179202426.8818486</v>
      </c>
      <c r="V8" s="121"/>
      <c r="W8" s="121">
        <f>'E-1'!H33</f>
        <v>1153897329.9670923</v>
      </c>
      <c r="X8" s="121">
        <v>0</v>
      </c>
      <c r="Y8" s="121">
        <v>0</v>
      </c>
      <c r="Z8" s="121">
        <v>0</v>
      </c>
      <c r="AA8" s="121">
        <v>0</v>
      </c>
      <c r="AB8" s="121"/>
      <c r="AC8" s="121">
        <f>SUM(W8:AA8)</f>
        <v>1153897329.9670923</v>
      </c>
      <c r="AD8" s="121"/>
      <c r="AE8" s="121">
        <v>0</v>
      </c>
      <c r="AF8" s="121">
        <v>0</v>
      </c>
      <c r="AG8" s="121">
        <v>0</v>
      </c>
      <c r="AH8" s="121">
        <v>0</v>
      </c>
      <c r="AI8" s="121">
        <v>0</v>
      </c>
      <c r="AJ8" s="121"/>
      <c r="AK8" s="121">
        <f t="shared" ref="AK8:AK9" si="1">+SUM(AE8:AI8)</f>
        <v>0</v>
      </c>
      <c r="AL8" s="121">
        <f t="shared" ref="AL8:AL9" si="2">+AK8+AC8</f>
        <v>1153897329.9670923</v>
      </c>
      <c r="AM8" s="121"/>
      <c r="AN8" s="121">
        <f>'E-1'!K33</f>
        <v>1138445034.8482292</v>
      </c>
      <c r="AO8" s="121">
        <v>0</v>
      </c>
      <c r="AP8" s="121">
        <v>0</v>
      </c>
      <c r="AQ8" s="121">
        <v>0</v>
      </c>
      <c r="AR8" s="121">
        <v>0</v>
      </c>
      <c r="AS8" s="121"/>
      <c r="AT8" s="121">
        <f>SUM(AN8:AR8)</f>
        <v>1138445034.8482292</v>
      </c>
      <c r="AU8" s="121"/>
      <c r="AV8" s="121">
        <v>0</v>
      </c>
      <c r="AW8" s="121">
        <v>0</v>
      </c>
      <c r="AX8" s="121">
        <v>0</v>
      </c>
      <c r="AY8" s="121">
        <v>0</v>
      </c>
      <c r="AZ8" s="121">
        <v>0</v>
      </c>
      <c r="BA8" s="121"/>
      <c r="BB8" s="121">
        <f t="shared" ref="BB8:BB9" si="3">+SUM(AV8:AZ8)</f>
        <v>0</v>
      </c>
      <c r="BC8" s="121"/>
      <c r="BD8" s="121">
        <f>+BB8+AT8</f>
        <v>1138445034.8482292</v>
      </c>
    </row>
    <row r="9" spans="1:56">
      <c r="A9" s="31">
        <f t="shared" si="0"/>
        <v>5</v>
      </c>
      <c r="C9" s="29" t="s">
        <v>143</v>
      </c>
      <c r="D9" s="29"/>
      <c r="F9" s="588">
        <f>SUM('E-2 Riders'!G19,'E-2 Riders'!G24,'E-2 Riders'!G29,'E-2 Riders'!G34)</f>
        <v>320077800</v>
      </c>
      <c r="G9" s="121">
        <v>0</v>
      </c>
      <c r="H9" s="121">
        <v>0</v>
      </c>
      <c r="I9" s="121">
        <v>0</v>
      </c>
      <c r="J9" s="121">
        <v>0</v>
      </c>
      <c r="K9" s="121"/>
      <c r="L9" s="122">
        <f>SUM(F9:J9)</f>
        <v>320077800</v>
      </c>
      <c r="M9" s="120"/>
      <c r="N9" s="121">
        <v>0</v>
      </c>
      <c r="O9" s="121">
        <v>0</v>
      </c>
      <c r="P9" s="121">
        <v>0</v>
      </c>
      <c r="Q9" s="121">
        <v>0</v>
      </c>
      <c r="R9" s="121">
        <v>0</v>
      </c>
      <c r="S9" s="121"/>
      <c r="T9" s="121">
        <f>+SUM(N9:R9)</f>
        <v>0</v>
      </c>
      <c r="U9" s="121">
        <f>+T9+L9</f>
        <v>320077800</v>
      </c>
      <c r="V9" s="121"/>
      <c r="W9" s="588">
        <f>F9</f>
        <v>320077800</v>
      </c>
      <c r="X9" s="121">
        <v>0</v>
      </c>
      <c r="Y9" s="121">
        <v>0</v>
      </c>
      <c r="Z9" s="121">
        <v>0</v>
      </c>
      <c r="AA9" s="121">
        <v>0</v>
      </c>
      <c r="AB9" s="121"/>
      <c r="AC9" s="121">
        <f>SUM(W9:AA9)</f>
        <v>320077800</v>
      </c>
      <c r="AD9" s="121"/>
      <c r="AE9" s="121">
        <v>0</v>
      </c>
      <c r="AF9" s="121">
        <v>0</v>
      </c>
      <c r="AG9" s="121">
        <v>0</v>
      </c>
      <c r="AH9" s="121">
        <v>0</v>
      </c>
      <c r="AI9" s="121">
        <v>0</v>
      </c>
      <c r="AJ9" s="121"/>
      <c r="AK9" s="121">
        <f t="shared" si="1"/>
        <v>0</v>
      </c>
      <c r="AL9" s="121">
        <f t="shared" si="2"/>
        <v>320077800</v>
      </c>
      <c r="AM9" s="121"/>
      <c r="AN9" s="588">
        <f>W9</f>
        <v>320077800</v>
      </c>
      <c r="AO9" s="121">
        <v>0</v>
      </c>
      <c r="AP9" s="121">
        <v>0</v>
      </c>
      <c r="AQ9" s="121">
        <v>0</v>
      </c>
      <c r="AR9" s="121">
        <v>0</v>
      </c>
      <c r="AS9" s="121"/>
      <c r="AT9" s="121">
        <f>SUM(AN9:AR9)</f>
        <v>320077800</v>
      </c>
      <c r="AU9" s="121"/>
      <c r="AV9" s="121">
        <v>0</v>
      </c>
      <c r="AW9" s="121">
        <v>0</v>
      </c>
      <c r="AX9" s="121">
        <v>0</v>
      </c>
      <c r="AY9" s="121">
        <v>0</v>
      </c>
      <c r="AZ9" s="121">
        <v>0</v>
      </c>
      <c r="BA9" s="121"/>
      <c r="BB9" s="121">
        <f t="shared" si="3"/>
        <v>0</v>
      </c>
      <c r="BC9" s="121"/>
      <c r="BD9" s="121">
        <f t="shared" ref="BD9" si="4">+BB9+AT9</f>
        <v>320077800</v>
      </c>
    </row>
    <row r="10" spans="1:56">
      <c r="A10" s="31">
        <f>IF(C10&lt;&gt;"",MAX(A8:A9)+1,"")</f>
        <v>6</v>
      </c>
      <c r="C10" s="540" t="s">
        <v>145</v>
      </c>
      <c r="D10" s="595"/>
      <c r="E10" s="2"/>
      <c r="F10" s="527">
        <f>SUM(F7:F9)</f>
        <v>3935993526.722538</v>
      </c>
      <c r="G10" s="527">
        <f>SUM(G7:G9)</f>
        <v>0</v>
      </c>
      <c r="H10" s="527">
        <f>SUM(H7:H9)</f>
        <v>0</v>
      </c>
      <c r="I10" s="527">
        <f>SUM(I7:I9)</f>
        <v>0</v>
      </c>
      <c r="J10" s="527">
        <f>SUM(J7:J9)</f>
        <v>0</v>
      </c>
      <c r="K10" s="402"/>
      <c r="L10" s="596">
        <f>SUM(L7:L9)</f>
        <v>3935993526.722538</v>
      </c>
      <c r="M10" s="512">
        <f t="shared" ref="M10:BD10" si="5">SUM(M7:M9)</f>
        <v>0</v>
      </c>
      <c r="N10" s="527">
        <f t="shared" si="5"/>
        <v>0</v>
      </c>
      <c r="O10" s="527">
        <f t="shared" si="5"/>
        <v>0</v>
      </c>
      <c r="P10" s="527">
        <f t="shared" si="5"/>
        <v>0</v>
      </c>
      <c r="Q10" s="527">
        <f t="shared" si="5"/>
        <v>0</v>
      </c>
      <c r="R10" s="527">
        <f t="shared" si="5"/>
        <v>0</v>
      </c>
      <c r="S10" s="402"/>
      <c r="T10" s="527">
        <f t="shared" si="5"/>
        <v>0</v>
      </c>
      <c r="U10" s="527">
        <f t="shared" si="5"/>
        <v>3935993526.722538</v>
      </c>
      <c r="V10" s="402"/>
      <c r="W10" s="527">
        <f t="shared" si="5"/>
        <v>3837785148.0397205</v>
      </c>
      <c r="X10" s="527">
        <f t="shared" si="5"/>
        <v>0</v>
      </c>
      <c r="Y10" s="527">
        <f t="shared" si="5"/>
        <v>0</v>
      </c>
      <c r="Z10" s="527">
        <f t="shared" si="5"/>
        <v>0</v>
      </c>
      <c r="AA10" s="527">
        <f t="shared" si="5"/>
        <v>0</v>
      </c>
      <c r="AB10" s="402"/>
      <c r="AC10" s="527">
        <f t="shared" si="5"/>
        <v>3837785148.0397205</v>
      </c>
      <c r="AD10" s="402"/>
      <c r="AE10" s="527">
        <f t="shared" si="5"/>
        <v>0</v>
      </c>
      <c r="AF10" s="527">
        <f t="shared" si="5"/>
        <v>0</v>
      </c>
      <c r="AG10" s="527">
        <f t="shared" si="5"/>
        <v>0</v>
      </c>
      <c r="AH10" s="527">
        <f t="shared" si="5"/>
        <v>0</v>
      </c>
      <c r="AI10" s="527">
        <f t="shared" si="5"/>
        <v>0</v>
      </c>
      <c r="AJ10" s="402"/>
      <c r="AK10" s="527">
        <f t="shared" si="5"/>
        <v>0</v>
      </c>
      <c r="AL10" s="527">
        <f t="shared" si="5"/>
        <v>3837785148.0397205</v>
      </c>
      <c r="AM10" s="402"/>
      <c r="AN10" s="527">
        <f t="shared" si="5"/>
        <v>3771154832.1913977</v>
      </c>
      <c r="AO10" s="527">
        <f t="shared" si="5"/>
        <v>0</v>
      </c>
      <c r="AP10" s="527">
        <f t="shared" si="5"/>
        <v>0</v>
      </c>
      <c r="AQ10" s="527">
        <f t="shared" si="5"/>
        <v>0</v>
      </c>
      <c r="AR10" s="527">
        <f t="shared" si="5"/>
        <v>0</v>
      </c>
      <c r="AS10" s="402"/>
      <c r="AT10" s="527">
        <f>SUM(AT7:AT9)</f>
        <v>3771154832.1913977</v>
      </c>
      <c r="AU10" s="402"/>
      <c r="AV10" s="527">
        <f t="shared" si="5"/>
        <v>0</v>
      </c>
      <c r="AW10" s="527">
        <f t="shared" si="5"/>
        <v>0</v>
      </c>
      <c r="AX10" s="527">
        <f t="shared" si="5"/>
        <v>0</v>
      </c>
      <c r="AY10" s="527">
        <f t="shared" si="5"/>
        <v>0</v>
      </c>
      <c r="AZ10" s="527">
        <f t="shared" si="5"/>
        <v>0</v>
      </c>
      <c r="BA10" s="402"/>
      <c r="BB10" s="527">
        <f t="shared" si="5"/>
        <v>0</v>
      </c>
      <c r="BC10" s="402"/>
      <c r="BD10" s="527">
        <f t="shared" si="5"/>
        <v>3771154832.1913977</v>
      </c>
    </row>
    <row r="11" spans="1:56">
      <c r="A11" s="31"/>
      <c r="C11" s="505"/>
      <c r="D11" s="505"/>
      <c r="F11" s="402"/>
      <c r="G11" s="402"/>
      <c r="H11" s="402"/>
      <c r="I11" s="402"/>
      <c r="J11" s="402"/>
      <c r="K11" s="402"/>
      <c r="L11" s="597"/>
      <c r="M11" s="120"/>
      <c r="N11" s="402"/>
      <c r="O11" s="402"/>
      <c r="P11" s="402"/>
      <c r="Q11" s="402"/>
      <c r="R11" s="402"/>
      <c r="S11" s="402"/>
      <c r="T11" s="402"/>
      <c r="U11" s="402"/>
      <c r="V11" s="402"/>
      <c r="W11" s="402"/>
      <c r="X11" s="402"/>
      <c r="Y11" s="402"/>
      <c r="Z11" s="402"/>
      <c r="AA11" s="402"/>
      <c r="AB11" s="402"/>
      <c r="AC11" s="1245"/>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row>
    <row r="12" spans="1:56">
      <c r="A12" s="31">
        <f>IF(C12&lt;&gt;"",MAX(A10:A11)+1,"")</f>
        <v>7</v>
      </c>
      <c r="C12" s="29" t="s">
        <v>147</v>
      </c>
      <c r="D12" s="29"/>
      <c r="F12" s="121">
        <f>'B-7'!F15</f>
        <v>56501060.585000008</v>
      </c>
      <c r="G12" s="121">
        <v>0</v>
      </c>
      <c r="H12" s="121">
        <v>0</v>
      </c>
      <c r="I12" s="121">
        <v>0</v>
      </c>
      <c r="J12" s="121">
        <v>0</v>
      </c>
      <c r="K12" s="121"/>
      <c r="L12" s="122">
        <f>SUM(F12:J12)</f>
        <v>56501060.585000008</v>
      </c>
      <c r="M12" s="120"/>
      <c r="N12" s="121">
        <f>3107253+27903141</f>
        <v>31010394</v>
      </c>
      <c r="O12" s="121">
        <v>0</v>
      </c>
      <c r="P12" s="121">
        <v>0</v>
      </c>
      <c r="Q12" s="121">
        <v>0</v>
      </c>
      <c r="R12" s="121">
        <v>0</v>
      </c>
      <c r="S12" s="121"/>
      <c r="T12" s="121">
        <f>+SUM(N12:R12)</f>
        <v>31010394</v>
      </c>
      <c r="U12" s="121">
        <f>+T12+L12</f>
        <v>87511454.585000008</v>
      </c>
      <c r="V12" s="121"/>
      <c r="W12" s="121">
        <f>'B-7'!H15</f>
        <v>56695460.585000008</v>
      </c>
      <c r="X12" s="121">
        <v>0</v>
      </c>
      <c r="Y12" s="121">
        <v>0</v>
      </c>
      <c r="Z12" s="121">
        <v>0</v>
      </c>
      <c r="AA12" s="121">
        <v>0</v>
      </c>
      <c r="AB12" s="121"/>
      <c r="AC12" s="121">
        <f>SUM(W12:AA12)</f>
        <v>56695460.585000008</v>
      </c>
      <c r="AD12" s="121"/>
      <c r="AE12" s="121">
        <f>30646007+3107253</f>
        <v>33753260</v>
      </c>
      <c r="AF12" s="121">
        <v>0</v>
      </c>
      <c r="AG12" s="121">
        <v>0</v>
      </c>
      <c r="AH12" s="121">
        <v>0</v>
      </c>
      <c r="AI12" s="121">
        <v>0</v>
      </c>
      <c r="AJ12" s="121"/>
      <c r="AK12" s="121">
        <f>+SUM(AE12:AI12)</f>
        <v>33753260</v>
      </c>
      <c r="AL12" s="121">
        <f t="shared" ref="AL12:AL14" si="6">+AK12+AC12</f>
        <v>90448720.585000008</v>
      </c>
      <c r="AM12" s="121"/>
      <c r="AN12" s="121">
        <f>'B-7'!J15</f>
        <v>56370898.120000005</v>
      </c>
      <c r="AO12" s="121">
        <v>0</v>
      </c>
      <c r="AP12" s="121">
        <v>0</v>
      </c>
      <c r="AQ12" s="121">
        <v>0</v>
      </c>
      <c r="AR12" s="121">
        <v>0</v>
      </c>
      <c r="AS12" s="121"/>
      <c r="AT12" s="121">
        <f>SUM(AN12:AR12)</f>
        <v>56370898.120000005</v>
      </c>
      <c r="AU12" s="121"/>
      <c r="AV12" s="121">
        <f>34010053+3081069</f>
        <v>37091122</v>
      </c>
      <c r="AW12" s="121">
        <v>0</v>
      </c>
      <c r="AX12" s="121">
        <v>0</v>
      </c>
      <c r="AY12" s="121">
        <v>0</v>
      </c>
      <c r="AZ12" s="121">
        <v>0</v>
      </c>
      <c r="BA12" s="121"/>
      <c r="BB12" s="121">
        <f t="shared" ref="BB12:BB14" si="7">+SUM(AV12:AZ12)</f>
        <v>37091122</v>
      </c>
      <c r="BC12" s="121"/>
      <c r="BD12" s="121">
        <f t="shared" ref="BD12:BD14" si="8">+BB12+AT12</f>
        <v>93462020.120000005</v>
      </c>
    </row>
    <row r="13" spans="1:56">
      <c r="A13" s="31">
        <f>IF(C13&lt;&gt;"",MAX(A11:A12)+1,"")</f>
        <v>8</v>
      </c>
      <c r="C13" s="454" t="s">
        <v>149</v>
      </c>
      <c r="D13" s="598"/>
      <c r="E13" s="2"/>
      <c r="F13" s="527">
        <f>F10+SUM(F12:F12)</f>
        <v>3992494587.307538</v>
      </c>
      <c r="G13" s="527">
        <f>G10+SUM(G12:G12)</f>
        <v>0</v>
      </c>
      <c r="H13" s="527">
        <f>H10+SUM(H12:H12)</f>
        <v>0</v>
      </c>
      <c r="I13" s="527">
        <f>I10+SUM(I12:I12)</f>
        <v>0</v>
      </c>
      <c r="J13" s="527">
        <f>J10+SUM(J12:J12)</f>
        <v>0</v>
      </c>
      <c r="K13" s="402"/>
      <c r="L13" s="596">
        <f>L10+SUM(L12:L12)</f>
        <v>3992494587.307538</v>
      </c>
      <c r="M13" s="596">
        <f t="shared" ref="M13:BD13" si="9">M10+SUM(M12:M12)</f>
        <v>0</v>
      </c>
      <c r="N13" s="596">
        <f t="shared" si="9"/>
        <v>31010394</v>
      </c>
      <c r="O13" s="596">
        <f t="shared" si="9"/>
        <v>0</v>
      </c>
      <c r="P13" s="596">
        <f t="shared" si="9"/>
        <v>0</v>
      </c>
      <c r="Q13" s="596">
        <f t="shared" si="9"/>
        <v>0</v>
      </c>
      <c r="R13" s="596">
        <f t="shared" si="9"/>
        <v>0</v>
      </c>
      <c r="S13" s="402"/>
      <c r="T13" s="596">
        <f t="shared" si="9"/>
        <v>31010394</v>
      </c>
      <c r="U13" s="596">
        <f t="shared" si="9"/>
        <v>4023504981.307538</v>
      </c>
      <c r="V13" s="402"/>
      <c r="W13" s="596">
        <f t="shared" si="9"/>
        <v>3894480608.6247206</v>
      </c>
      <c r="X13" s="596">
        <f t="shared" si="9"/>
        <v>0</v>
      </c>
      <c r="Y13" s="596">
        <f t="shared" si="9"/>
        <v>0</v>
      </c>
      <c r="Z13" s="596">
        <f t="shared" si="9"/>
        <v>0</v>
      </c>
      <c r="AA13" s="596">
        <f t="shared" si="9"/>
        <v>0</v>
      </c>
      <c r="AB13" s="402"/>
      <c r="AC13" s="596">
        <f t="shared" si="9"/>
        <v>3894480608.6247206</v>
      </c>
      <c r="AD13" s="402"/>
      <c r="AE13" s="596">
        <f t="shared" si="9"/>
        <v>33753260</v>
      </c>
      <c r="AF13" s="596">
        <f t="shared" si="9"/>
        <v>0</v>
      </c>
      <c r="AG13" s="596">
        <f t="shared" si="9"/>
        <v>0</v>
      </c>
      <c r="AH13" s="596">
        <f t="shared" si="9"/>
        <v>0</v>
      </c>
      <c r="AI13" s="596">
        <f t="shared" si="9"/>
        <v>0</v>
      </c>
      <c r="AJ13" s="402"/>
      <c r="AK13" s="596">
        <f t="shared" si="9"/>
        <v>33753260</v>
      </c>
      <c r="AL13" s="596">
        <f t="shared" si="9"/>
        <v>3928233868.6247206</v>
      </c>
      <c r="AM13" s="402"/>
      <c r="AN13" s="596">
        <f t="shared" si="9"/>
        <v>3827525730.3113976</v>
      </c>
      <c r="AO13" s="596">
        <f t="shared" si="9"/>
        <v>0</v>
      </c>
      <c r="AP13" s="596">
        <f t="shared" si="9"/>
        <v>0</v>
      </c>
      <c r="AQ13" s="596">
        <f t="shared" si="9"/>
        <v>0</v>
      </c>
      <c r="AR13" s="596">
        <f t="shared" si="9"/>
        <v>0</v>
      </c>
      <c r="AS13" s="402"/>
      <c r="AT13" s="596">
        <f t="shared" si="9"/>
        <v>3827525730.3113976</v>
      </c>
      <c r="AU13" s="402"/>
      <c r="AV13" s="596">
        <f t="shared" si="9"/>
        <v>37091122</v>
      </c>
      <c r="AW13" s="596">
        <f t="shared" si="9"/>
        <v>0</v>
      </c>
      <c r="AX13" s="596">
        <f t="shared" si="9"/>
        <v>0</v>
      </c>
      <c r="AY13" s="596">
        <f t="shared" si="9"/>
        <v>0</v>
      </c>
      <c r="AZ13" s="596">
        <f t="shared" si="9"/>
        <v>0</v>
      </c>
      <c r="BA13" s="402"/>
      <c r="BB13" s="527">
        <f t="shared" si="9"/>
        <v>37091122</v>
      </c>
      <c r="BC13" s="402"/>
      <c r="BD13" s="596">
        <f t="shared" si="9"/>
        <v>3864616852.3113976</v>
      </c>
    </row>
    <row r="14" spans="1:56">
      <c r="A14" s="31">
        <f>IF(C14&lt;&gt;"",MAX(A12:A13)+1,"")</f>
        <v>9</v>
      </c>
      <c r="C14" s="29" t="s">
        <v>143</v>
      </c>
      <c r="D14" s="29"/>
      <c r="F14" s="588">
        <f>F9</f>
        <v>320077800</v>
      </c>
      <c r="G14" s="121">
        <v>0</v>
      </c>
      <c r="H14" s="121">
        <v>0</v>
      </c>
      <c r="I14" s="121">
        <v>0</v>
      </c>
      <c r="J14" s="121">
        <v>0</v>
      </c>
      <c r="K14" s="121"/>
      <c r="L14" s="122">
        <f>SUM(F14:J14)</f>
        <v>320077800</v>
      </c>
      <c r="M14" s="120"/>
      <c r="N14" s="121">
        <v>0</v>
      </c>
      <c r="O14" s="121">
        <v>0</v>
      </c>
      <c r="P14" s="121">
        <v>0</v>
      </c>
      <c r="Q14" s="121">
        <v>0</v>
      </c>
      <c r="R14" s="121">
        <v>0</v>
      </c>
      <c r="S14" s="121"/>
      <c r="T14" s="121">
        <f>+SUM(N14:R14)</f>
        <v>0</v>
      </c>
      <c r="U14" s="121">
        <f>+T14+L14</f>
        <v>320077800</v>
      </c>
      <c r="V14" s="121"/>
      <c r="W14" s="588">
        <f>F14</f>
        <v>320077800</v>
      </c>
      <c r="X14" s="121">
        <v>0</v>
      </c>
      <c r="Y14" s="121">
        <v>0</v>
      </c>
      <c r="Z14" s="121">
        <v>0</v>
      </c>
      <c r="AA14" s="121">
        <v>0</v>
      </c>
      <c r="AB14" s="121"/>
      <c r="AC14" s="121">
        <f>SUM(W14:AA14)</f>
        <v>320077800</v>
      </c>
      <c r="AD14" s="121"/>
      <c r="AE14" s="121">
        <v>0</v>
      </c>
      <c r="AF14" s="121">
        <v>0</v>
      </c>
      <c r="AG14" s="121">
        <v>0</v>
      </c>
      <c r="AH14" s="121">
        <v>0</v>
      </c>
      <c r="AI14" s="121">
        <v>0</v>
      </c>
      <c r="AJ14" s="121"/>
      <c r="AK14" s="121">
        <f t="shared" ref="AK14" si="10">+SUM(AE14:AI14)</f>
        <v>0</v>
      </c>
      <c r="AL14" s="121">
        <f t="shared" si="6"/>
        <v>320077800</v>
      </c>
      <c r="AM14" s="121"/>
      <c r="AN14" s="588">
        <f>W14</f>
        <v>320077800</v>
      </c>
      <c r="AO14" s="121">
        <v>0</v>
      </c>
      <c r="AP14" s="121">
        <v>0</v>
      </c>
      <c r="AQ14" s="121">
        <v>0</v>
      </c>
      <c r="AR14" s="121">
        <v>0</v>
      </c>
      <c r="AS14" s="121"/>
      <c r="AT14" s="121">
        <f>SUM(AN14:AR14)</f>
        <v>320077800</v>
      </c>
      <c r="AU14" s="121"/>
      <c r="AV14" s="121">
        <v>0</v>
      </c>
      <c r="AW14" s="121">
        <v>0</v>
      </c>
      <c r="AX14" s="121">
        <v>0</v>
      </c>
      <c r="AY14" s="121">
        <v>0</v>
      </c>
      <c r="AZ14" s="121">
        <v>0</v>
      </c>
      <c r="BA14" s="121"/>
      <c r="BB14" s="121">
        <f t="shared" si="7"/>
        <v>0</v>
      </c>
      <c r="BC14" s="121"/>
      <c r="BD14" s="121">
        <f t="shared" si="8"/>
        <v>320077800</v>
      </c>
    </row>
    <row r="15" spans="1:56">
      <c r="A15" s="27"/>
      <c r="E15" s="2"/>
      <c r="F15" s="120"/>
      <c r="G15" s="120"/>
      <c r="H15" s="120"/>
      <c r="I15" s="120"/>
      <c r="J15" s="120"/>
      <c r="K15" s="120"/>
      <c r="L15" s="589"/>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row>
    <row r="16" spans="1:56">
      <c r="A16" s="31">
        <f>IF(C16&lt;&gt;"",MAX(A14:A14)+1,"")</f>
        <v>10</v>
      </c>
      <c r="C16" s="459" t="s">
        <v>150</v>
      </c>
      <c r="D16" s="599"/>
      <c r="F16" s="596">
        <f>F13-SUM(F14:F14)</f>
        <v>3672416787.307538</v>
      </c>
      <c r="G16" s="527">
        <f>G13+SUM(G14:G14)</f>
        <v>0</v>
      </c>
      <c r="H16" s="527">
        <f>H13+SUM(H14:H14)</f>
        <v>0</v>
      </c>
      <c r="I16" s="527">
        <f>I13+SUM(I14:I14)</f>
        <v>0</v>
      </c>
      <c r="J16" s="527">
        <f>J13+SUM(J14:J14)</f>
        <v>0</v>
      </c>
      <c r="K16" s="402"/>
      <c r="L16" s="596">
        <f>L13-SUM(L14:L14)</f>
        <v>3672416787.307538</v>
      </c>
      <c r="M16" s="596">
        <f t="shared" ref="M16:BD16" si="11">M13-SUM(M14:M14)</f>
        <v>0</v>
      </c>
      <c r="N16" s="596">
        <f t="shared" si="11"/>
        <v>31010394</v>
      </c>
      <c r="O16" s="596">
        <f t="shared" si="11"/>
        <v>0</v>
      </c>
      <c r="P16" s="596">
        <f t="shared" si="11"/>
        <v>0</v>
      </c>
      <c r="Q16" s="596">
        <f t="shared" si="11"/>
        <v>0</v>
      </c>
      <c r="R16" s="596">
        <f t="shared" si="11"/>
        <v>0</v>
      </c>
      <c r="S16" s="402"/>
      <c r="T16" s="596">
        <f t="shared" si="11"/>
        <v>31010394</v>
      </c>
      <c r="U16" s="596">
        <f t="shared" si="11"/>
        <v>3703427181.307538</v>
      </c>
      <c r="V16" s="402"/>
      <c r="W16" s="596">
        <f t="shared" si="11"/>
        <v>3574402808.6247206</v>
      </c>
      <c r="X16" s="596">
        <f t="shared" si="11"/>
        <v>0</v>
      </c>
      <c r="Y16" s="596">
        <f t="shared" si="11"/>
        <v>0</v>
      </c>
      <c r="Z16" s="596">
        <f t="shared" si="11"/>
        <v>0</v>
      </c>
      <c r="AA16" s="596">
        <f t="shared" si="11"/>
        <v>0</v>
      </c>
      <c r="AB16" s="402"/>
      <c r="AC16" s="596">
        <f t="shared" si="11"/>
        <v>3574402808.6247206</v>
      </c>
      <c r="AD16" s="402"/>
      <c r="AE16" s="596">
        <f t="shared" si="11"/>
        <v>33753260</v>
      </c>
      <c r="AF16" s="596">
        <f t="shared" si="11"/>
        <v>0</v>
      </c>
      <c r="AG16" s="596">
        <f t="shared" si="11"/>
        <v>0</v>
      </c>
      <c r="AH16" s="596">
        <f t="shared" si="11"/>
        <v>0</v>
      </c>
      <c r="AI16" s="596">
        <f t="shared" si="11"/>
        <v>0</v>
      </c>
      <c r="AJ16" s="402"/>
      <c r="AK16" s="596">
        <f t="shared" si="11"/>
        <v>33753260</v>
      </c>
      <c r="AL16" s="596">
        <f t="shared" si="11"/>
        <v>3608156068.6247206</v>
      </c>
      <c r="AM16" s="402"/>
      <c r="AN16" s="596">
        <f t="shared" si="11"/>
        <v>3507447930.3113976</v>
      </c>
      <c r="AO16" s="596">
        <f t="shared" si="11"/>
        <v>0</v>
      </c>
      <c r="AP16" s="596">
        <f t="shared" si="11"/>
        <v>0</v>
      </c>
      <c r="AQ16" s="596">
        <f t="shared" si="11"/>
        <v>0</v>
      </c>
      <c r="AR16" s="596">
        <f t="shared" si="11"/>
        <v>0</v>
      </c>
      <c r="AS16" s="402"/>
      <c r="AT16" s="596">
        <f t="shared" si="11"/>
        <v>3507447930.3113976</v>
      </c>
      <c r="AU16" s="402"/>
      <c r="AV16" s="596">
        <f t="shared" si="11"/>
        <v>37091122</v>
      </c>
      <c r="AW16" s="596">
        <f t="shared" si="11"/>
        <v>0</v>
      </c>
      <c r="AX16" s="596">
        <f t="shared" si="11"/>
        <v>0</v>
      </c>
      <c r="AY16" s="596">
        <f t="shared" si="11"/>
        <v>0</v>
      </c>
      <c r="AZ16" s="596">
        <f t="shared" si="11"/>
        <v>0</v>
      </c>
      <c r="BA16" s="402"/>
      <c r="BB16" s="527">
        <f t="shared" si="11"/>
        <v>37091122</v>
      </c>
      <c r="BC16" s="402"/>
      <c r="BD16" s="596">
        <f t="shared" si="11"/>
        <v>3544539052.3113976</v>
      </c>
    </row>
    <row r="17" spans="1:56">
      <c r="A17" s="31"/>
      <c r="C17" s="7"/>
      <c r="D17" s="7"/>
      <c r="E17" s="2"/>
      <c r="F17" s="402"/>
      <c r="G17" s="402"/>
      <c r="H17" s="402"/>
      <c r="I17" s="402"/>
      <c r="J17" s="402"/>
      <c r="K17" s="402"/>
      <c r="L17" s="597"/>
      <c r="M17" s="120"/>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row>
    <row r="18" spans="1:56" ht="15" thickBot="1">
      <c r="A18" s="31">
        <f>IF(C18&lt;&gt;"",MAX(A16:A17)+1,"")</f>
        <v>11</v>
      </c>
      <c r="C18" s="592" t="s">
        <v>151</v>
      </c>
      <c r="D18" s="592"/>
      <c r="F18" s="593" t="s">
        <v>139</v>
      </c>
      <c r="G18" s="593" t="s">
        <v>139</v>
      </c>
      <c r="H18" s="593" t="s">
        <v>139</v>
      </c>
      <c r="I18" s="593" t="s">
        <v>139</v>
      </c>
      <c r="J18" s="593" t="s">
        <v>139</v>
      </c>
      <c r="K18" s="402"/>
      <c r="L18" s="594" t="s">
        <v>139</v>
      </c>
      <c r="M18" s="129"/>
      <c r="N18" s="593" t="s">
        <v>139</v>
      </c>
      <c r="O18" s="593" t="s">
        <v>139</v>
      </c>
      <c r="P18" s="593" t="s">
        <v>139</v>
      </c>
      <c r="Q18" s="593" t="s">
        <v>139</v>
      </c>
      <c r="R18" s="593" t="s">
        <v>139</v>
      </c>
      <c r="S18" s="402"/>
      <c r="T18" s="593">
        <f>+SUM(N18:R18)</f>
        <v>0</v>
      </c>
      <c r="U18" s="593"/>
      <c r="V18" s="402"/>
      <c r="W18" s="593" t="s">
        <v>139</v>
      </c>
      <c r="X18" s="593" t="s">
        <v>139</v>
      </c>
      <c r="Y18" s="593" t="s">
        <v>139</v>
      </c>
      <c r="Z18" s="593" t="s">
        <v>139</v>
      </c>
      <c r="AA18" s="593" t="s">
        <v>139</v>
      </c>
      <c r="AB18" s="402"/>
      <c r="AC18" s="593" t="s">
        <v>139</v>
      </c>
      <c r="AD18" s="402"/>
      <c r="AE18" s="593" t="s">
        <v>139</v>
      </c>
      <c r="AF18" s="593" t="s">
        <v>139</v>
      </c>
      <c r="AG18" s="593" t="s">
        <v>139</v>
      </c>
      <c r="AH18" s="593" t="s">
        <v>139</v>
      </c>
      <c r="AI18" s="593" t="s">
        <v>139</v>
      </c>
      <c r="AJ18" s="402"/>
      <c r="AK18" s="593">
        <f t="shared" ref="AK18" si="12">+SUM(AE18:AI18)</f>
        <v>0</v>
      </c>
      <c r="AL18" s="593"/>
      <c r="AM18" s="402"/>
      <c r="AN18" s="593" t="s">
        <v>139</v>
      </c>
      <c r="AO18" s="593" t="s">
        <v>139</v>
      </c>
      <c r="AP18" s="593" t="s">
        <v>139</v>
      </c>
      <c r="AQ18" s="593" t="s">
        <v>139</v>
      </c>
      <c r="AR18" s="593" t="s">
        <v>139</v>
      </c>
      <c r="AS18" s="402"/>
      <c r="AT18" s="593" t="s">
        <v>139</v>
      </c>
      <c r="AU18" s="402"/>
      <c r="AV18" s="593" t="s">
        <v>139</v>
      </c>
      <c r="AW18" s="593" t="s">
        <v>139</v>
      </c>
      <c r="AX18" s="593" t="s">
        <v>139</v>
      </c>
      <c r="AY18" s="593" t="s">
        <v>139</v>
      </c>
      <c r="AZ18" s="593" t="s">
        <v>139</v>
      </c>
      <c r="BA18" s="402"/>
      <c r="BB18" s="593">
        <f t="shared" ref="BB18" si="13">+SUM(AV18:AZ18)</f>
        <v>0</v>
      </c>
      <c r="BC18" s="402"/>
      <c r="BD18" s="593"/>
    </row>
    <row r="19" spans="1:56">
      <c r="A19" s="31"/>
      <c r="C19" s="7"/>
      <c r="D19" s="7"/>
      <c r="E19" s="2"/>
      <c r="F19" s="402"/>
      <c r="G19" s="402"/>
      <c r="H19" s="402"/>
      <c r="I19" s="402"/>
      <c r="J19" s="402"/>
      <c r="K19" s="402"/>
      <c r="L19" s="597"/>
      <c r="M19" s="120"/>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row>
    <row r="20" spans="1:56">
      <c r="A20" s="31">
        <f>IF(C20&lt;&gt;"",MAX(A17:A18)+1,"")</f>
        <v>12</v>
      </c>
      <c r="C20" s="116" t="s">
        <v>152</v>
      </c>
      <c r="D20" s="116"/>
      <c r="F20" s="120"/>
      <c r="G20" s="120"/>
      <c r="H20" s="120"/>
      <c r="I20" s="120"/>
      <c r="J20" s="120"/>
      <c r="K20" s="120"/>
      <c r="L20" s="589"/>
      <c r="M20" s="120"/>
      <c r="N20" s="120"/>
      <c r="O20" s="120"/>
      <c r="P20" s="120"/>
      <c r="Q20" s="120"/>
      <c r="R20" s="120"/>
      <c r="S20" s="120"/>
      <c r="T20" s="120">
        <f>+SUM(N20:R20)</f>
        <v>0</v>
      </c>
      <c r="U20" s="120"/>
      <c r="V20" s="120"/>
      <c r="W20" s="120"/>
      <c r="X20" s="120"/>
      <c r="Y20" s="120"/>
      <c r="Z20" s="120"/>
      <c r="AA20" s="120"/>
      <c r="AB20" s="120"/>
      <c r="AC20" s="120"/>
      <c r="AD20" s="120"/>
      <c r="AE20" s="120"/>
      <c r="AF20" s="120"/>
      <c r="AG20" s="120"/>
      <c r="AH20" s="120"/>
      <c r="AI20" s="120"/>
      <c r="AJ20" s="120"/>
      <c r="AK20" s="120">
        <f t="shared" ref="AK20:AK23" si="14">+SUM(AE20:AI20)</f>
        <v>0</v>
      </c>
      <c r="AL20" s="120"/>
      <c r="AM20" s="120"/>
      <c r="AN20" s="120"/>
      <c r="AO20" s="120"/>
      <c r="AP20" s="120"/>
      <c r="AQ20" s="120"/>
      <c r="AR20" s="120"/>
      <c r="AS20" s="120"/>
      <c r="AT20" s="120"/>
      <c r="AU20" s="120"/>
      <c r="AV20" s="120"/>
      <c r="AW20" s="120"/>
      <c r="AX20" s="120"/>
      <c r="AY20" s="120"/>
      <c r="AZ20" s="120"/>
      <c r="BA20" s="120"/>
      <c r="BB20" s="120">
        <f t="shared" ref="BB20:BB23" si="15">+SUM(AV20:AZ20)</f>
        <v>0</v>
      </c>
      <c r="BC20" s="120"/>
      <c r="BD20" s="120"/>
    </row>
    <row r="21" spans="1:56">
      <c r="A21" s="31">
        <f>IF(C21&lt;&gt;"",MAX(A18:A20)+1,"")</f>
        <v>13</v>
      </c>
      <c r="C21" s="29" t="s">
        <v>153</v>
      </c>
      <c r="D21" s="29"/>
      <c r="E21" s="2"/>
      <c r="F21" s="126">
        <f>'F-6'!F191</f>
        <v>1710960028.6206896</v>
      </c>
      <c r="G21" s="121">
        <v>0</v>
      </c>
      <c r="H21" s="121">
        <v>0</v>
      </c>
      <c r="I21" s="121">
        <v>0</v>
      </c>
      <c r="J21" s="121">
        <v>0</v>
      </c>
      <c r="K21" s="121"/>
      <c r="L21" s="122">
        <f>SUM(F21:J21)</f>
        <v>1710960028.6206896</v>
      </c>
      <c r="M21" s="120"/>
      <c r="N21" s="126">
        <f>'F-6'!N191</f>
        <v>0</v>
      </c>
      <c r="O21" s="121">
        <v>0</v>
      </c>
      <c r="P21" s="121">
        <v>0</v>
      </c>
      <c r="Q21" s="121">
        <v>0</v>
      </c>
      <c r="R21" s="121">
        <v>0</v>
      </c>
      <c r="S21" s="121"/>
      <c r="T21" s="121">
        <f>+SUM(N21:R21)</f>
        <v>0</v>
      </c>
      <c r="U21" s="121">
        <f>+T21+L21</f>
        <v>1710960028.6206896</v>
      </c>
      <c r="V21" s="121"/>
      <c r="W21" s="121">
        <f>'F-6'!Q180</f>
        <v>1659770337.5443616</v>
      </c>
      <c r="X21" s="121">
        <v>0</v>
      </c>
      <c r="Y21" s="121">
        <v>0</v>
      </c>
      <c r="Z21" s="121">
        <v>0</v>
      </c>
      <c r="AA21" s="121">
        <v>0</v>
      </c>
      <c r="AB21" s="121"/>
      <c r="AC21" s="121">
        <f>SUM(W21:AA21)</f>
        <v>1659770337.5443616</v>
      </c>
      <c r="AD21" s="121"/>
      <c r="AE21" s="126">
        <f>'F-6'!AE191</f>
        <v>0</v>
      </c>
      <c r="AF21" s="121">
        <v>0</v>
      </c>
      <c r="AG21" s="121">
        <v>0</v>
      </c>
      <c r="AH21" s="121">
        <v>0</v>
      </c>
      <c r="AI21" s="121">
        <v>0</v>
      </c>
      <c r="AJ21" s="121"/>
      <c r="AK21" s="121">
        <f t="shared" si="14"/>
        <v>0</v>
      </c>
      <c r="AL21" s="121">
        <f t="shared" ref="AL21:AL23" si="16">+AK21+AC21</f>
        <v>1659770337.5443616</v>
      </c>
      <c r="AM21" s="121"/>
      <c r="AN21" s="121">
        <f>'F-6'!Q181</f>
        <v>1623835232.7383296</v>
      </c>
      <c r="AO21" s="121">
        <v>0</v>
      </c>
      <c r="AP21" s="121">
        <v>0</v>
      </c>
      <c r="AQ21" s="121">
        <v>0</v>
      </c>
      <c r="AR21" s="121">
        <v>0</v>
      </c>
      <c r="AS21" s="121"/>
      <c r="AT21" s="121">
        <f>SUM(AN21:AR21)</f>
        <v>1623835232.7383296</v>
      </c>
      <c r="AU21" s="121"/>
      <c r="AV21" s="126">
        <f>'F-6'!AV191</f>
        <v>0</v>
      </c>
      <c r="AW21" s="121">
        <v>0</v>
      </c>
      <c r="AX21" s="121">
        <v>0</v>
      </c>
      <c r="AY21" s="121">
        <v>0</v>
      </c>
      <c r="AZ21" s="121">
        <v>0</v>
      </c>
      <c r="BA21" s="121"/>
      <c r="BB21" s="121">
        <f t="shared" si="15"/>
        <v>0</v>
      </c>
      <c r="BC21" s="121"/>
      <c r="BD21" s="121">
        <f t="shared" ref="BD21:BD24" si="17">+BB21+AT21</f>
        <v>1623835232.7383296</v>
      </c>
    </row>
    <row r="22" spans="1:56">
      <c r="A22" s="31">
        <f>IF(C22&lt;&gt;"",MAX(A20:A21)+1,"")</f>
        <v>14</v>
      </c>
      <c r="C22" s="29" t="s">
        <v>154</v>
      </c>
      <c r="D22" s="29"/>
      <c r="F22" s="126">
        <f>'F-6'!D248</f>
        <v>575691701.22000003</v>
      </c>
      <c r="G22" s="121">
        <v>0</v>
      </c>
      <c r="H22" s="121">
        <v>0</v>
      </c>
      <c r="I22" s="121">
        <v>0</v>
      </c>
      <c r="J22" s="121">
        <v>0</v>
      </c>
      <c r="K22" s="121"/>
      <c r="L22" s="122">
        <f>SUM(F22:J22)</f>
        <v>575691701.22000003</v>
      </c>
      <c r="M22" s="120"/>
      <c r="N22" s="126">
        <v>0</v>
      </c>
      <c r="O22" s="121">
        <v>0</v>
      </c>
      <c r="P22" s="121">
        <v>0</v>
      </c>
      <c r="Q22" s="121">
        <v>0</v>
      </c>
      <c r="R22" s="121">
        <v>0</v>
      </c>
      <c r="S22" s="121"/>
      <c r="T22" s="121">
        <f>+SUM(N22:R22)</f>
        <v>0</v>
      </c>
      <c r="U22" s="121">
        <f>+T22+L22</f>
        <v>575691701.22000003</v>
      </c>
      <c r="V22" s="121"/>
      <c r="W22" s="121">
        <f>'F-6'!K258</f>
        <v>558467756.85677922</v>
      </c>
      <c r="X22" s="121">
        <v>0</v>
      </c>
      <c r="Y22" s="121">
        <v>0</v>
      </c>
      <c r="Z22" s="121">
        <v>0</v>
      </c>
      <c r="AA22" s="121">
        <v>0</v>
      </c>
      <c r="AB22" s="121"/>
      <c r="AC22" s="121">
        <f>SUM(W22:AA22)</f>
        <v>558467756.85677922</v>
      </c>
      <c r="AD22" s="121"/>
      <c r="AE22" s="126">
        <v>0</v>
      </c>
      <c r="AF22" s="121">
        <v>0</v>
      </c>
      <c r="AG22" s="121">
        <v>0</v>
      </c>
      <c r="AH22" s="121">
        <v>0</v>
      </c>
      <c r="AI22" s="121">
        <v>0</v>
      </c>
      <c r="AJ22" s="121"/>
      <c r="AK22" s="121">
        <f t="shared" si="14"/>
        <v>0</v>
      </c>
      <c r="AL22" s="121">
        <f t="shared" si="16"/>
        <v>558467756.85677922</v>
      </c>
      <c r="AM22" s="121"/>
      <c r="AN22" s="121">
        <f>'F-6'!K259</f>
        <v>546376567.54011166</v>
      </c>
      <c r="AO22" s="121">
        <v>0</v>
      </c>
      <c r="AP22" s="121">
        <v>0</v>
      </c>
      <c r="AQ22" s="121">
        <v>0</v>
      </c>
      <c r="AR22" s="121">
        <v>0</v>
      </c>
      <c r="AS22" s="121"/>
      <c r="AT22" s="121">
        <f>SUM(AN22:AR22)</f>
        <v>546376567.54011166</v>
      </c>
      <c r="AU22" s="121"/>
      <c r="AV22" s="126">
        <v>0</v>
      </c>
      <c r="AW22" s="121">
        <v>0</v>
      </c>
      <c r="AX22" s="121">
        <v>0</v>
      </c>
      <c r="AY22" s="121">
        <v>0</v>
      </c>
      <c r="AZ22" s="121">
        <v>0</v>
      </c>
      <c r="BA22" s="121"/>
      <c r="BB22" s="121">
        <f t="shared" si="15"/>
        <v>0</v>
      </c>
      <c r="BC22" s="121"/>
      <c r="BD22" s="121">
        <f t="shared" si="17"/>
        <v>546376567.54011166</v>
      </c>
    </row>
    <row r="23" spans="1:56">
      <c r="A23" s="31">
        <f t="shared" si="0"/>
        <v>15</v>
      </c>
      <c r="C23" s="29" t="s">
        <v>155</v>
      </c>
      <c r="D23" s="29"/>
      <c r="E23" s="2"/>
      <c r="F23" s="126">
        <f>'F-6'!L248</f>
        <v>150061570</v>
      </c>
      <c r="G23" s="121">
        <v>0</v>
      </c>
      <c r="H23" s="121">
        <v>0</v>
      </c>
      <c r="I23" s="121">
        <v>0</v>
      </c>
      <c r="J23" s="121">
        <v>0</v>
      </c>
      <c r="K23" s="121"/>
      <c r="L23" s="122">
        <f>SUM(F23:J23)</f>
        <v>150061570</v>
      </c>
      <c r="M23" s="120"/>
      <c r="N23" s="126">
        <f>'F-6'!T248</f>
        <v>0</v>
      </c>
      <c r="O23" s="121">
        <v>0</v>
      </c>
      <c r="P23" s="121">
        <v>0</v>
      </c>
      <c r="Q23" s="121">
        <v>0</v>
      </c>
      <c r="R23" s="121">
        <v>0</v>
      </c>
      <c r="S23" s="121"/>
      <c r="T23" s="121">
        <f>+SUM(N23:R23)</f>
        <v>0</v>
      </c>
      <c r="U23" s="121">
        <f>+T23+L23</f>
        <v>150061570</v>
      </c>
      <c r="V23" s="121"/>
      <c r="W23" s="121">
        <f>'F-6'!M258</f>
        <v>145571923.67148736</v>
      </c>
      <c r="X23" s="121">
        <v>0</v>
      </c>
      <c r="Y23" s="121">
        <v>0</v>
      </c>
      <c r="Z23" s="121">
        <v>0</v>
      </c>
      <c r="AA23" s="121">
        <v>0</v>
      </c>
      <c r="AB23" s="121"/>
      <c r="AC23" s="121">
        <f>SUM(W23:AA23)</f>
        <v>145571923.67148736</v>
      </c>
      <c r="AD23" s="121"/>
      <c r="AE23" s="126">
        <f>'F-6'!AK248</f>
        <v>0</v>
      </c>
      <c r="AF23" s="121">
        <v>0</v>
      </c>
      <c r="AG23" s="121">
        <v>0</v>
      </c>
      <c r="AH23" s="121">
        <v>0</v>
      </c>
      <c r="AI23" s="121">
        <v>0</v>
      </c>
      <c r="AJ23" s="121"/>
      <c r="AK23" s="121">
        <f t="shared" si="14"/>
        <v>0</v>
      </c>
      <c r="AL23" s="121">
        <f t="shared" si="16"/>
        <v>145571923.67148736</v>
      </c>
      <c r="AM23" s="121"/>
      <c r="AN23" s="121">
        <f>'F-6'!M259</f>
        <v>142420197.06472677</v>
      </c>
      <c r="AO23" s="121">
        <v>0</v>
      </c>
      <c r="AP23" s="121">
        <v>0</v>
      </c>
      <c r="AQ23" s="121">
        <v>0</v>
      </c>
      <c r="AR23" s="121">
        <v>0</v>
      </c>
      <c r="AS23" s="121"/>
      <c r="AT23" s="121">
        <f>SUM(AN23:AR23)</f>
        <v>142420197.06472677</v>
      </c>
      <c r="AU23" s="121"/>
      <c r="AV23" s="126">
        <f>'F-6'!BB248</f>
        <v>0</v>
      </c>
      <c r="AW23" s="121">
        <v>0</v>
      </c>
      <c r="AX23" s="121">
        <v>0</v>
      </c>
      <c r="AY23" s="121">
        <v>0</v>
      </c>
      <c r="AZ23" s="121">
        <v>0</v>
      </c>
      <c r="BA23" s="121"/>
      <c r="BB23" s="121">
        <f t="shared" si="15"/>
        <v>0</v>
      </c>
      <c r="BC23" s="121"/>
      <c r="BD23" s="121">
        <f t="shared" si="17"/>
        <v>142420197.06472677</v>
      </c>
    </row>
    <row r="24" spans="1:56">
      <c r="A24" s="31">
        <f t="shared" si="0"/>
        <v>16</v>
      </c>
      <c r="C24" s="540" t="s">
        <v>156</v>
      </c>
      <c r="D24" s="595"/>
      <c r="F24" s="527">
        <f>SUM(F21:F23)</f>
        <v>2436713299.8406897</v>
      </c>
      <c r="G24" s="527">
        <f t="shared" ref="G24:BB24" si="18">SUM(G21:G23)</f>
        <v>0</v>
      </c>
      <c r="H24" s="527">
        <f t="shared" si="18"/>
        <v>0</v>
      </c>
      <c r="I24" s="527">
        <f t="shared" si="18"/>
        <v>0</v>
      </c>
      <c r="J24" s="527">
        <f t="shared" si="18"/>
        <v>0</v>
      </c>
      <c r="K24" s="402"/>
      <c r="L24" s="527">
        <f t="shared" si="18"/>
        <v>2436713299.8406897</v>
      </c>
      <c r="M24" s="527">
        <f t="shared" si="18"/>
        <v>0</v>
      </c>
      <c r="N24" s="527">
        <f t="shared" si="18"/>
        <v>0</v>
      </c>
      <c r="O24" s="527">
        <f t="shared" si="18"/>
        <v>0</v>
      </c>
      <c r="P24" s="527">
        <f t="shared" si="18"/>
        <v>0</v>
      </c>
      <c r="Q24" s="527">
        <f t="shared" si="18"/>
        <v>0</v>
      </c>
      <c r="R24" s="527">
        <f t="shared" si="18"/>
        <v>0</v>
      </c>
      <c r="S24" s="402"/>
      <c r="T24" s="527">
        <f t="shared" si="18"/>
        <v>0</v>
      </c>
      <c r="U24" s="527">
        <f t="shared" si="18"/>
        <v>2436713299.8406897</v>
      </c>
      <c r="V24" s="402"/>
      <c r="W24" s="527">
        <f t="shared" si="18"/>
        <v>2363810018.072628</v>
      </c>
      <c r="X24" s="527">
        <f t="shared" si="18"/>
        <v>0</v>
      </c>
      <c r="Y24" s="527">
        <f t="shared" si="18"/>
        <v>0</v>
      </c>
      <c r="Z24" s="527">
        <f t="shared" si="18"/>
        <v>0</v>
      </c>
      <c r="AA24" s="527">
        <f t="shared" si="18"/>
        <v>0</v>
      </c>
      <c r="AB24" s="402"/>
      <c r="AC24" s="527">
        <f t="shared" si="18"/>
        <v>2363810018.072628</v>
      </c>
      <c r="AD24" s="402"/>
      <c r="AE24" s="527">
        <f t="shared" si="18"/>
        <v>0</v>
      </c>
      <c r="AF24" s="527">
        <f t="shared" si="18"/>
        <v>0</v>
      </c>
      <c r="AG24" s="527">
        <f t="shared" si="18"/>
        <v>0</v>
      </c>
      <c r="AH24" s="527">
        <f t="shared" si="18"/>
        <v>0</v>
      </c>
      <c r="AI24" s="527">
        <f t="shared" si="18"/>
        <v>0</v>
      </c>
      <c r="AJ24" s="402"/>
      <c r="AK24" s="527">
        <f t="shared" si="18"/>
        <v>0</v>
      </c>
      <c r="AL24" s="527">
        <f t="shared" si="18"/>
        <v>2363810018.072628</v>
      </c>
      <c r="AM24" s="402"/>
      <c r="AN24" s="527">
        <f t="shared" si="18"/>
        <v>2312631997.3431683</v>
      </c>
      <c r="AO24" s="527">
        <f t="shared" si="18"/>
        <v>0</v>
      </c>
      <c r="AP24" s="527">
        <f t="shared" si="18"/>
        <v>0</v>
      </c>
      <c r="AQ24" s="527">
        <f t="shared" si="18"/>
        <v>0</v>
      </c>
      <c r="AR24" s="527">
        <f t="shared" si="18"/>
        <v>0</v>
      </c>
      <c r="AS24" s="402"/>
      <c r="AT24" s="527">
        <f t="shared" si="18"/>
        <v>2312631997.3431683</v>
      </c>
      <c r="AU24" s="402"/>
      <c r="AV24" s="527">
        <f t="shared" si="18"/>
        <v>0</v>
      </c>
      <c r="AW24" s="527">
        <f t="shared" si="18"/>
        <v>0</v>
      </c>
      <c r="AX24" s="527">
        <f t="shared" si="18"/>
        <v>0</v>
      </c>
      <c r="AY24" s="527">
        <f t="shared" si="18"/>
        <v>0</v>
      </c>
      <c r="AZ24" s="527">
        <f t="shared" si="18"/>
        <v>0</v>
      </c>
      <c r="BA24" s="402"/>
      <c r="BB24" s="527">
        <f t="shared" si="18"/>
        <v>0</v>
      </c>
      <c r="BC24" s="402"/>
      <c r="BD24" s="527">
        <f t="shared" si="17"/>
        <v>2312631997.3431683</v>
      </c>
    </row>
    <row r="25" spans="1:56">
      <c r="A25" s="31"/>
      <c r="C25" s="7"/>
      <c r="D25" s="7"/>
      <c r="E25" s="2"/>
      <c r="F25" s="402"/>
      <c r="G25" s="402"/>
      <c r="H25" s="402"/>
      <c r="I25" s="402"/>
      <c r="J25" s="402"/>
      <c r="K25" s="402"/>
      <c r="L25" s="597"/>
      <c r="M25" s="120"/>
      <c r="N25" s="402"/>
      <c r="O25" s="402"/>
      <c r="P25" s="402"/>
      <c r="Q25" s="402"/>
      <c r="R25" s="402"/>
      <c r="S25" s="402"/>
      <c r="T25" s="402"/>
      <c r="U25" s="402"/>
      <c r="V25" s="402"/>
      <c r="W25" s="402"/>
      <c r="X25" s="402"/>
      <c r="Y25" s="402"/>
      <c r="Z25" s="402"/>
      <c r="AA25" s="402"/>
      <c r="AB25" s="402"/>
      <c r="AC25" s="402"/>
      <c r="AD25" s="402"/>
      <c r="AE25" s="402"/>
      <c r="AF25" s="402"/>
      <c r="AG25" s="402"/>
      <c r="AH25" s="402"/>
      <c r="AI25" s="402"/>
      <c r="AJ25" s="402"/>
      <c r="AK25" s="402"/>
      <c r="AL25" s="402"/>
      <c r="AM25" s="402"/>
      <c r="AN25" s="402"/>
      <c r="AO25" s="402"/>
      <c r="AP25" s="402"/>
      <c r="AQ25" s="402"/>
      <c r="AR25" s="402"/>
      <c r="AS25" s="402"/>
      <c r="AT25" s="402"/>
      <c r="AU25" s="402"/>
      <c r="AV25" s="402"/>
      <c r="AW25" s="402"/>
      <c r="AX25" s="402"/>
      <c r="AY25" s="402"/>
      <c r="AZ25" s="402"/>
      <c r="BA25" s="402"/>
      <c r="BB25" s="402"/>
      <c r="BC25" s="402"/>
      <c r="BD25" s="402"/>
    </row>
    <row r="26" spans="1:56" ht="15" thickBot="1">
      <c r="A26" s="31">
        <f t="shared" si="0"/>
        <v>17</v>
      </c>
      <c r="C26" s="600" t="s">
        <v>157</v>
      </c>
      <c r="D26" s="600"/>
      <c r="F26" s="593"/>
      <c r="G26" s="593"/>
      <c r="H26" s="593"/>
      <c r="I26" s="593"/>
      <c r="J26" s="593"/>
      <c r="K26" s="402"/>
      <c r="L26" s="594"/>
      <c r="M26" s="129"/>
      <c r="N26" s="593"/>
      <c r="O26" s="593"/>
      <c r="P26" s="593"/>
      <c r="Q26" s="593"/>
      <c r="R26" s="593"/>
      <c r="S26" s="402"/>
      <c r="T26" s="593">
        <f>+SUM(N26:R26)</f>
        <v>0</v>
      </c>
      <c r="U26" s="593"/>
      <c r="V26" s="402"/>
      <c r="W26" s="593"/>
      <c r="X26" s="593"/>
      <c r="Y26" s="593"/>
      <c r="Z26" s="593"/>
      <c r="AA26" s="593"/>
      <c r="AB26" s="402"/>
      <c r="AC26" s="593"/>
      <c r="AD26" s="402"/>
      <c r="AE26" s="593"/>
      <c r="AF26" s="593"/>
      <c r="AG26" s="593"/>
      <c r="AH26" s="593"/>
      <c r="AI26" s="593"/>
      <c r="AJ26" s="402"/>
      <c r="AK26" s="593">
        <f t="shared" ref="AK26" si="19">+SUM(AE26:AI26)</f>
        <v>0</v>
      </c>
      <c r="AL26" s="593"/>
      <c r="AM26" s="402"/>
      <c r="AN26" s="593"/>
      <c r="AO26" s="593"/>
      <c r="AP26" s="593"/>
      <c r="AQ26" s="593"/>
      <c r="AR26" s="593"/>
      <c r="AS26" s="402"/>
      <c r="AT26" s="593"/>
      <c r="AU26" s="402"/>
      <c r="AV26" s="593"/>
      <c r="AW26" s="593"/>
      <c r="AX26" s="593"/>
      <c r="AY26" s="593"/>
      <c r="AZ26" s="593"/>
      <c r="BA26" s="402"/>
      <c r="BB26" s="593">
        <f t="shared" ref="BB26" si="20">+SUM(AV26:AZ26)</f>
        <v>0</v>
      </c>
      <c r="BC26" s="402"/>
      <c r="BD26" s="593"/>
    </row>
    <row r="27" spans="1:56">
      <c r="A27" s="31"/>
      <c r="C27" s="163"/>
      <c r="D27" s="163"/>
      <c r="E27" s="2"/>
      <c r="F27" s="402"/>
      <c r="G27" s="402"/>
      <c r="H27" s="402"/>
      <c r="I27" s="402"/>
      <c r="J27" s="402"/>
      <c r="K27" s="402"/>
      <c r="L27" s="597"/>
      <c r="M27" s="120"/>
      <c r="N27" s="402"/>
      <c r="O27" s="402"/>
      <c r="P27" s="402"/>
      <c r="Q27" s="402"/>
      <c r="R27" s="402"/>
      <c r="S27" s="402"/>
      <c r="T27" s="402"/>
      <c r="U27" s="402"/>
      <c r="V27" s="402"/>
      <c r="W27" s="402"/>
      <c r="X27" s="402"/>
      <c r="Y27" s="402"/>
      <c r="Z27" s="402"/>
      <c r="AA27" s="402"/>
      <c r="AB27" s="402"/>
      <c r="AC27" s="402"/>
      <c r="AD27" s="402"/>
      <c r="AE27" s="402"/>
      <c r="AF27" s="402"/>
      <c r="AG27" s="402"/>
      <c r="AH27" s="402"/>
      <c r="AI27" s="402"/>
      <c r="AJ27" s="402"/>
      <c r="AK27" s="402"/>
      <c r="AL27" s="402"/>
      <c r="AM27" s="402"/>
      <c r="AN27" s="402"/>
      <c r="AO27" s="402"/>
      <c r="AP27" s="402"/>
      <c r="AQ27" s="402"/>
      <c r="AR27" s="402"/>
      <c r="AS27" s="402"/>
      <c r="AT27" s="402"/>
      <c r="AU27" s="402"/>
      <c r="AV27" s="402"/>
      <c r="AW27" s="402"/>
      <c r="AX27" s="402"/>
      <c r="AY27" s="402"/>
      <c r="AZ27" s="402"/>
      <c r="BA27" s="402"/>
      <c r="BB27" s="402"/>
      <c r="BC27" s="402"/>
      <c r="BD27" s="402"/>
    </row>
    <row r="28" spans="1:56">
      <c r="A28" s="31">
        <f>IF(C28&lt;&gt;"",MAX(A24:A26)+1,"")</f>
        <v>18</v>
      </c>
      <c r="C28" s="116" t="s">
        <v>158</v>
      </c>
      <c r="D28" s="116"/>
      <c r="F28" s="120"/>
      <c r="G28" s="120"/>
      <c r="H28" s="120"/>
      <c r="I28" s="120"/>
      <c r="J28" s="120"/>
      <c r="K28" s="120"/>
      <c r="L28" s="589"/>
      <c r="M28" s="120"/>
      <c r="N28" s="120"/>
      <c r="O28" s="120"/>
      <c r="P28" s="120"/>
      <c r="Q28" s="120"/>
      <c r="R28" s="120"/>
      <c r="S28" s="120"/>
      <c r="T28" s="120">
        <f t="shared" ref="T28:T32" si="21">+SUM(N28:R28)</f>
        <v>0</v>
      </c>
      <c r="U28" s="120"/>
      <c r="V28" s="120"/>
      <c r="W28" s="120"/>
      <c r="X28" s="120"/>
      <c r="Y28" s="120"/>
      <c r="Z28" s="120"/>
      <c r="AA28" s="120"/>
      <c r="AB28" s="120"/>
      <c r="AC28" s="120"/>
      <c r="AD28" s="120"/>
      <c r="AE28" s="120"/>
      <c r="AF28" s="120"/>
      <c r="AG28" s="120"/>
      <c r="AH28" s="120"/>
      <c r="AI28" s="120"/>
      <c r="AJ28" s="120"/>
      <c r="AK28" s="120">
        <f t="shared" ref="AK28:AK32" si="22">+SUM(AE28:AI28)</f>
        <v>0</v>
      </c>
      <c r="AL28" s="120"/>
      <c r="AM28" s="120"/>
      <c r="AN28" s="120"/>
      <c r="AO28" s="120"/>
      <c r="AP28" s="120"/>
      <c r="AQ28" s="120"/>
      <c r="AR28" s="120"/>
      <c r="AS28" s="120"/>
      <c r="AT28" s="120"/>
      <c r="AU28" s="120"/>
      <c r="AV28" s="120"/>
      <c r="AW28" s="120"/>
      <c r="AX28" s="120"/>
      <c r="AY28" s="120"/>
      <c r="AZ28" s="120"/>
      <c r="BA28" s="120"/>
      <c r="BB28" s="120">
        <f t="shared" ref="BB28:BB32" si="23">+SUM(AV28:AZ28)</f>
        <v>0</v>
      </c>
      <c r="BC28" s="120"/>
      <c r="BD28" s="120"/>
    </row>
    <row r="29" spans="1:56">
      <c r="A29" s="31">
        <f>IF(C29&lt;&gt;"",MAX(A25:A28)+1,"")</f>
        <v>19</v>
      </c>
      <c r="C29" s="29" t="s">
        <v>159</v>
      </c>
      <c r="D29" s="29"/>
      <c r="E29" s="2"/>
      <c r="F29" s="126">
        <v>0</v>
      </c>
      <c r="G29" s="126">
        <f>VLOOKUP(C29,'Genera Ex. 22.2 A-1'!$D33:$Y87,22,FALSE)</f>
        <v>70940649.271238104</v>
      </c>
      <c r="H29" s="121">
        <f>4398000*1.05</f>
        <v>4617900</v>
      </c>
      <c r="I29" s="121">
        <f>7892000*1.05</f>
        <v>8286600</v>
      </c>
      <c r="J29" s="121">
        <v>262056237.13847497</v>
      </c>
      <c r="K29" s="121"/>
      <c r="L29" s="122">
        <f>SUM(F29:J29)</f>
        <v>345901386.40971309</v>
      </c>
      <c r="M29" s="120"/>
      <c r="N29" s="126">
        <v>0</v>
      </c>
      <c r="O29" s="126">
        <f>VLOOKUP(C29,'Final Revision'!$D32:$Y87,22,FALSE)-G29</f>
        <v>-18174287.3432381</v>
      </c>
      <c r="P29" s="126">
        <f>(VLOOKUP(C29,'FY26-FY28_PREPA Consolidated'!$I14:$DL50,108,FALSE)*1000)-H29</f>
        <v>535466.60416666698</v>
      </c>
      <c r="Q29" s="126">
        <f>(((VLOOKUP(C29,'FY26-FY28_PREPA Consolidated'!I14:DP67,64,FALSE))+(VLOOKUP(C29,'FY26-FY28_PREPA Consolidated'!I14:DP67,74,FALSE)))*1000)-I29</f>
        <v>217877.6950000003</v>
      </c>
      <c r="R29" s="126">
        <v>0</v>
      </c>
      <c r="S29" s="121"/>
      <c r="T29" s="121">
        <f t="shared" si="21"/>
        <v>-17420943.044071432</v>
      </c>
      <c r="U29" s="121">
        <f>+T29+L29</f>
        <v>328480443.36564165</v>
      </c>
      <c r="V29" s="121"/>
      <c r="W29" s="121">
        <v>0</v>
      </c>
      <c r="X29" s="126">
        <f>VLOOKUP(C29,'Genera Ex. 22.2 A-1'!$D31:$BK87,60,FALSE)</f>
        <v>72517543.004937157</v>
      </c>
      <c r="Y29" s="121">
        <f>H29*1.05</f>
        <v>4848795</v>
      </c>
      <c r="Z29" s="121">
        <f>I29*1.05</f>
        <v>8700930</v>
      </c>
      <c r="AA29" s="126">
        <v>293097073</v>
      </c>
      <c r="AB29" s="121"/>
      <c r="AC29" s="121">
        <f>SUM(W29:AA29)</f>
        <v>379164341.00493717</v>
      </c>
      <c r="AD29" s="121"/>
      <c r="AE29" s="126">
        <v>0</v>
      </c>
      <c r="AF29" s="126">
        <f>VLOOKUP(C29,'Final Revision'!$D33:$BK91,60,FALSE)-X29</f>
        <v>-4580190.2190971524</v>
      </c>
      <c r="AG29" s="126">
        <f>(SUMIF('FY26-FY28_PREPA Consolidated'!I:I,C29,'FY26-FY28_PREPA Consolidated'!DY:DY)*1000)-Y29</f>
        <v>388687.05522167217</v>
      </c>
      <c r="AH29" s="126">
        <f>((SUMIF('FY26-FY28_PREPA Consolidated'!I:I,C29,'FY26-FY28_PREPA Consolidated'!DU:DU)+SUMIF('FY26-FY28_PREPA Consolidated'!I:I,C29,'FY26-FY28_PREPA Consolidated'!DW:DW))*1000)-Z29</f>
        <v>-57638.587240470573</v>
      </c>
      <c r="AI29" s="126">
        <v>0</v>
      </c>
      <c r="AJ29" s="121"/>
      <c r="AK29" s="121">
        <f t="shared" si="22"/>
        <v>-4249141.7511159508</v>
      </c>
      <c r="AL29" s="121">
        <f t="shared" ref="AL29:AL32" si="24">+AK29+AC29</f>
        <v>374915199.25382119</v>
      </c>
      <c r="AM29" s="121"/>
      <c r="AN29" s="121">
        <v>0</v>
      </c>
      <c r="AO29" s="126">
        <f>VLOOKUP(C29,'Genera Ex. 22.2 A-1'!$D32:$CW87,98,FALSE)</f>
        <v>74220588.237332135</v>
      </c>
      <c r="AP29" s="121">
        <f>Y29*1.05</f>
        <v>5091234.75</v>
      </c>
      <c r="AQ29" s="121">
        <f>Z29*1.05</f>
        <v>9135976.5</v>
      </c>
      <c r="AR29" s="591">
        <v>317023873</v>
      </c>
      <c r="AS29" s="121"/>
      <c r="AT29" s="121">
        <f>SUM(AN29:AR29)</f>
        <v>405471672.48733211</v>
      </c>
      <c r="AU29" s="121"/>
      <c r="AV29" s="126">
        <v>0</v>
      </c>
      <c r="AW29" s="126">
        <f>VLOOKUP(C29,'Final Revision'!$D33:$CW87,98,FALSE)-AO29</f>
        <v>-4652754.8679169267</v>
      </c>
      <c r="AX29" s="782">
        <f>(SUMIF('FY26-FY28_PREPA Consolidated'!I:I,C29,'FY26-FY28_PREPA Consolidated'!EI:EI)*1000)-AP29</f>
        <v>234808.28799572587</v>
      </c>
      <c r="AY29" s="782">
        <f>((SUMIF('FY26-FY28_PREPA Consolidated'!I:I,C29,'FY26-FY28_PREPA Consolidated'!EE:EE)+SUMIF('FY26-FY28_PREPA Consolidated'!I:I,C29,'FY26-FY28_PREPA Consolidated'!EG:EG))*1000)-AQ29</f>
        <v>-346535.01477322914</v>
      </c>
      <c r="AZ29" s="126">
        <v>0</v>
      </c>
      <c r="BA29" s="121"/>
      <c r="BB29" s="121">
        <f t="shared" si="23"/>
        <v>-4764481.59469443</v>
      </c>
      <c r="BC29" s="121"/>
      <c r="BD29" s="121">
        <f t="shared" ref="BD29:BD32" si="25">+BB29+AT29</f>
        <v>400707190.89263767</v>
      </c>
    </row>
    <row r="30" spans="1:56">
      <c r="A30" s="31">
        <f>IF(C30&lt;&gt;"",MAX(A26:A29)+1,"")</f>
        <v>20</v>
      </c>
      <c r="C30" s="29" t="s">
        <v>160</v>
      </c>
      <c r="D30" s="29"/>
      <c r="F30" s="126">
        <v>0</v>
      </c>
      <c r="G30" s="126">
        <f>VLOOKUP(C30,'Genera Ex. 22.2 A-1'!D34:Y88,22,FALSE)</f>
        <v>30901244.029177699</v>
      </c>
      <c r="H30" s="121">
        <v>0</v>
      </c>
      <c r="I30" s="121">
        <v>0</v>
      </c>
      <c r="J30" s="121">
        <v>107623981.40794994</v>
      </c>
      <c r="K30" s="121"/>
      <c r="L30" s="122">
        <f t="shared" ref="L30:L32" si="26">SUM(F30:J30)</f>
        <v>138525225.43712765</v>
      </c>
      <c r="M30" s="120"/>
      <c r="N30" s="126">
        <v>0</v>
      </c>
      <c r="O30" s="126">
        <f>VLOOKUP(C30,'Final Revision'!$D33:$Y88,22,FALSE)-G30</f>
        <v>-11655579.493177701</v>
      </c>
      <c r="P30" s="126">
        <f>(VLOOKUP(C30,'FY26-FY28_PREPA Consolidated'!$I15:$DL51,108,FALSE)*1000)-H30</f>
        <v>1288341.6510416667</v>
      </c>
      <c r="Q30" s="126">
        <f>(((VLOOKUP(C30,'FY26-FY28_PREPA Consolidated'!I15:DP68,64,FALSE))+(VLOOKUP(C30,'FY26-FY28_PREPA Consolidated'!I15:DP68,74,FALSE)))*1000)-I30</f>
        <v>2126119.4237500001</v>
      </c>
      <c r="R30" s="126">
        <v>0</v>
      </c>
      <c r="S30" s="121"/>
      <c r="T30" s="121">
        <f t="shared" si="21"/>
        <v>-8241118.4183860347</v>
      </c>
      <c r="U30" s="121">
        <f>+T30+L30</f>
        <v>130284107.01874161</v>
      </c>
      <c r="V30" s="121"/>
      <c r="W30" s="121">
        <v>0</v>
      </c>
      <c r="X30" s="126">
        <f>VLOOKUP(C30,'Genera Ex. 22.2 A-1'!$D32:$BK88,60,FALSE)</f>
        <v>31838050.801834203</v>
      </c>
      <c r="Y30" s="121">
        <v>0</v>
      </c>
      <c r="Z30" s="121">
        <v>0</v>
      </c>
      <c r="AA30" s="126">
        <v>120372155</v>
      </c>
      <c r="AB30" s="121"/>
      <c r="AC30" s="121">
        <f>SUM(W30:AA30)</f>
        <v>152210205.8018342</v>
      </c>
      <c r="AD30" s="121"/>
      <c r="AE30" s="126">
        <v>0</v>
      </c>
      <c r="AF30" s="126">
        <f>VLOOKUP(C30,'Final Revision'!$D34:$BK92,60,FALSE)-X30</f>
        <v>-7059016.3297542036</v>
      </c>
      <c r="AG30" s="126">
        <f>(SUMIF('FY26-FY28_PREPA Consolidated'!I:I,C30,'FY26-FY28_PREPA Consolidated'!DY:DY)*1000)-Y30</f>
        <v>1309370.513805418</v>
      </c>
      <c r="AH30" s="126">
        <f>((SUMIF('FY26-FY28_PREPA Consolidated'!I:I,C30,'FY26-FY28_PREPA Consolidated'!DU:DU)+SUMIF('FY26-FY28_PREPA Consolidated'!I:I,C30,'FY26-FY28_PREPA Consolidated'!DW:DW))*1000)-Z30</f>
        <v>2160822.8531898824</v>
      </c>
      <c r="AI30" s="126">
        <v>0</v>
      </c>
      <c r="AJ30" s="121"/>
      <c r="AK30" s="121">
        <f t="shared" si="22"/>
        <v>-3588822.9627589029</v>
      </c>
      <c r="AL30" s="121">
        <f t="shared" si="24"/>
        <v>148621382.8390753</v>
      </c>
      <c r="AM30" s="121"/>
      <c r="AN30" s="121">
        <v>0</v>
      </c>
      <c r="AO30" s="126">
        <f>VLOOKUP(C30,'Genera Ex. 22.2 A-1'!$D33:$CW88,98,FALSE)</f>
        <v>32849802.116303224</v>
      </c>
      <c r="AP30" s="121">
        <v>0</v>
      </c>
      <c r="AQ30" s="121">
        <v>0</v>
      </c>
      <c r="AR30" s="591">
        <v>130198662</v>
      </c>
      <c r="AS30" s="121"/>
      <c r="AT30" s="121">
        <f>SUM(AN30:AR30)</f>
        <v>163048464.11630324</v>
      </c>
      <c r="AU30" s="121"/>
      <c r="AV30" s="126">
        <v>0</v>
      </c>
      <c r="AW30" s="126">
        <f>VLOOKUP(C30,'Final Revision'!$D34:$CW88,98,FALSE)-AO30</f>
        <v>-7476076.6100608259</v>
      </c>
      <c r="AX30" s="782">
        <f>(SUMIF('FY26-FY28_PREPA Consolidated'!I:I,C30,'FY26-FY28_PREPA Consolidated'!EI:EI)*1000)-AP30</f>
        <v>1331510.7594989315</v>
      </c>
      <c r="AY30" s="782">
        <f>((SUMIF('FY26-FY28_PREPA Consolidated'!I:I,C30,'FY26-FY28_PREPA Consolidated'!EE:EE)+SUMIF('FY26-FY28_PREPA Consolidated'!I:I,C30,'FY26-FY28_PREPA Consolidated'!EG:EG))*1000)-AQ30</f>
        <v>2197360.3713066927</v>
      </c>
      <c r="AZ30" s="126">
        <v>0</v>
      </c>
      <c r="BA30" s="121"/>
      <c r="BB30" s="121">
        <f t="shared" si="23"/>
        <v>-3947205.4792552018</v>
      </c>
      <c r="BC30" s="121"/>
      <c r="BD30" s="121">
        <f t="shared" si="25"/>
        <v>159101258.63704804</v>
      </c>
    </row>
    <row r="31" spans="1:56">
      <c r="A31" s="31">
        <f t="shared" si="0"/>
        <v>21</v>
      </c>
      <c r="C31" s="29" t="s">
        <v>161</v>
      </c>
      <c r="D31" s="29"/>
      <c r="E31" s="2"/>
      <c r="F31" s="126">
        <v>0</v>
      </c>
      <c r="G31" s="126">
        <f>VLOOKUP(C31,'Genera Ex. 22.2 A-1'!D35:Y89,22,FALSE)</f>
        <v>11779258.82969005</v>
      </c>
      <c r="H31" s="121">
        <v>0</v>
      </c>
      <c r="I31" s="121">
        <v>0</v>
      </c>
      <c r="J31" s="121">
        <v>23670143.769850004</v>
      </c>
      <c r="K31" s="121"/>
      <c r="L31" s="122">
        <f t="shared" si="26"/>
        <v>35449402.599540055</v>
      </c>
      <c r="M31" s="120"/>
      <c r="N31" s="126">
        <v>0</v>
      </c>
      <c r="O31" s="126">
        <f>VLOOKUP(C31,'Final Revision'!$D34:$Y89,22,FALSE)-G31</f>
        <v>-6125165.29369005</v>
      </c>
      <c r="P31" s="126">
        <f>(VLOOKUP(C31,'FY26-FY28_PREPA Consolidated'!$I16:$DL52,108,FALSE)*1000)-H31</f>
        <v>692044.97855113633</v>
      </c>
      <c r="Q31" s="126">
        <f>(((VLOOKUP(C31,'FY26-FY28_PREPA Consolidated'!I16:DP69,64,FALSE))+(VLOOKUP(C31,'FY26-FY28_PREPA Consolidated'!I16:DP69,74,FALSE)))*1000)-I31</f>
        <v>189334.64800000002</v>
      </c>
      <c r="R31" s="126">
        <v>0</v>
      </c>
      <c r="S31" s="121"/>
      <c r="T31" s="121">
        <f t="shared" si="21"/>
        <v>-5243785.6671389136</v>
      </c>
      <c r="U31" s="121">
        <f>+T31+L31</f>
        <v>30205616.932401143</v>
      </c>
      <c r="V31" s="121"/>
      <c r="W31" s="121">
        <v>0</v>
      </c>
      <c r="X31" s="126">
        <f>VLOOKUP(C31,'Genera Ex. 22.2 A-1'!$D33:$BK89,60,FALSE)</f>
        <v>12282446.640065257</v>
      </c>
      <c r="Y31" s="121">
        <v>0</v>
      </c>
      <c r="Z31" s="121">
        <v>0</v>
      </c>
      <c r="AA31" s="126">
        <v>26473897</v>
      </c>
      <c r="AB31" s="121"/>
      <c r="AC31" s="121">
        <f>SUM(W31:AA31)</f>
        <v>38756343.640065253</v>
      </c>
      <c r="AD31" s="121"/>
      <c r="AE31" s="126">
        <v>0</v>
      </c>
      <c r="AF31" s="126">
        <f>VLOOKUP(C31,'Final Revision'!$D35:$BK93,60,FALSE)-X31</f>
        <v>-5002730.2979852548</v>
      </c>
      <c r="AG31" s="126">
        <f>(SUMIF('FY26-FY28_PREPA Consolidated'!I:I,C31,'FY26-FY28_PREPA Consolidated'!DY:DY)*1000)-Y31</f>
        <v>703340.83230897214</v>
      </c>
      <c r="AH31" s="126">
        <f>((SUMIF('FY26-FY28_PREPA Consolidated'!I:I,C31,'FY26-FY28_PREPA Consolidated'!DU:DU)+SUMIF('FY26-FY28_PREPA Consolidated'!I:I,C31,'FY26-FY28_PREPA Consolidated'!DW:DW))*1000)-Z31</f>
        <v>192425.04900193616</v>
      </c>
      <c r="AI31" s="126">
        <v>0</v>
      </c>
      <c r="AJ31" s="121"/>
      <c r="AK31" s="121">
        <f t="shared" si="22"/>
        <v>-4106964.4166743462</v>
      </c>
      <c r="AL31" s="121">
        <f t="shared" si="24"/>
        <v>34649379.223390907</v>
      </c>
      <c r="AM31" s="121"/>
      <c r="AN31" s="121">
        <v>0</v>
      </c>
      <c r="AO31" s="126">
        <f>VLOOKUP(C31,'Genera Ex. 22.2 A-1'!$D34:$CW89,98,FALSE)</f>
        <v>12825889.475270476</v>
      </c>
      <c r="AP31" s="121">
        <v>0</v>
      </c>
      <c r="AQ31" s="121">
        <v>0</v>
      </c>
      <c r="AR31" s="591">
        <v>28635077</v>
      </c>
      <c r="AS31" s="121"/>
      <c r="AT31" s="121">
        <f>SUM(AN31:AR31)</f>
        <v>41460966.47527048</v>
      </c>
      <c r="AU31" s="121"/>
      <c r="AV31" s="126">
        <v>0</v>
      </c>
      <c r="AW31" s="126">
        <f>VLOOKUP(C31,'Final Revision'!$D35:$CW89,98,FALSE)-AO31</f>
        <v>-5371461.642928076</v>
      </c>
      <c r="AX31" s="782">
        <f>(SUMIF('FY26-FY28_PREPA Consolidated'!I:I,C31,'FY26-FY28_PREPA Consolidated'!EI:EI)*1000)-AP31</f>
        <v>715233.67598416959</v>
      </c>
      <c r="AY31" s="782">
        <f>((SUMIF('FY26-FY28_PREPA Consolidated'!I:I,C31,'FY26-FY28_PREPA Consolidated'!EE:EE)+SUMIF('FY26-FY28_PREPA Consolidated'!I:I,C31,'FY26-FY28_PREPA Consolidated'!EG:EG))*1000)-AQ31</f>
        <v>195678.77880382963</v>
      </c>
      <c r="AZ31" s="126">
        <v>0</v>
      </c>
      <c r="BA31" s="121"/>
      <c r="BB31" s="121">
        <f t="shared" si="23"/>
        <v>-4460549.1881400766</v>
      </c>
      <c r="BC31" s="121"/>
      <c r="BD31" s="121">
        <f t="shared" si="25"/>
        <v>37000417.287130401</v>
      </c>
    </row>
    <row r="32" spans="1:56">
      <c r="A32" s="31">
        <f t="shared" si="0"/>
        <v>22</v>
      </c>
      <c r="C32" s="29" t="s">
        <v>162</v>
      </c>
      <c r="D32" s="29"/>
      <c r="F32" s="121">
        <v>0</v>
      </c>
      <c r="G32" s="121">
        <f>VLOOKUP(C32,'Genera Ex. 22.2 A-1'!D36:Y90,22,FALSE)</f>
        <v>0</v>
      </c>
      <c r="H32" s="121">
        <v>0</v>
      </c>
      <c r="I32" s="121">
        <v>0</v>
      </c>
      <c r="J32" s="121">
        <v>0</v>
      </c>
      <c r="K32" s="121"/>
      <c r="L32" s="124">
        <f t="shared" si="26"/>
        <v>0</v>
      </c>
      <c r="M32" s="120"/>
      <c r="N32" s="121">
        <v>0</v>
      </c>
      <c r="O32" s="126">
        <f>VLOOKUP(C32,'Final Revision'!$D35:$Y90,22,FALSE)-G32</f>
        <v>0</v>
      </c>
      <c r="P32" s="126">
        <f>(VLOOKUP(C32,'FY26-FY28_PREPA Consolidated'!$I17:$DL53,108,FALSE)*1000)-H32</f>
        <v>83045.397426136362</v>
      </c>
      <c r="Q32" s="126">
        <f>(((VLOOKUP(C32,'FY26-FY28_PREPA Consolidated'!I17:DP70,64,FALSE))+(VLOOKUP(C32,'FY26-FY28_PREPA Consolidated'!I17:DP70,74,FALSE)))*1000)-I32</f>
        <v>21573.869760000001</v>
      </c>
      <c r="R32" s="121">
        <v>0</v>
      </c>
      <c r="S32" s="121"/>
      <c r="T32" s="121">
        <f t="shared" si="21"/>
        <v>104619.26718613636</v>
      </c>
      <c r="U32" s="121">
        <f>+T32+L32</f>
        <v>104619.26718613636</v>
      </c>
      <c r="V32" s="121"/>
      <c r="W32" s="121">
        <v>0</v>
      </c>
      <c r="X32" s="121">
        <f>VLOOKUP(C32,'Genera Ex. 22.2 A-1'!$D34:$BK90,60,FALSE)</f>
        <v>0</v>
      </c>
      <c r="Y32" s="121">
        <v>0</v>
      </c>
      <c r="Z32" s="121">
        <v>0</v>
      </c>
      <c r="AA32" s="121">
        <v>0</v>
      </c>
      <c r="AB32" s="121"/>
      <c r="AC32" s="121">
        <f>SUM(W32:AA32)</f>
        <v>0</v>
      </c>
      <c r="AD32" s="121"/>
      <c r="AE32" s="121">
        <v>0</v>
      </c>
      <c r="AF32" s="126">
        <f>VLOOKUP(C32,'Final Revision'!$D36:$BK94,60,FALSE)-X32</f>
        <v>0</v>
      </c>
      <c r="AG32" s="126">
        <f>(SUMIF('FY26-FY28_PREPA Consolidated'!I:I,C32,'FY26-FY28_PREPA Consolidated'!DY:DY)*1000)-Y32</f>
        <v>84400.899877076648</v>
      </c>
      <c r="AH32" s="126">
        <f>((SUMIF('FY26-FY28_PREPA Consolidated'!I:I,C32,'FY26-FY28_PREPA Consolidated'!DU:DU)+SUMIF('FY26-FY28_PREPA Consolidated'!I:I,C32,'FY26-FY28_PREPA Consolidated'!DW:DW))*1000)-Z32</f>
        <v>21926.00767784135</v>
      </c>
      <c r="AI32" s="121">
        <v>0</v>
      </c>
      <c r="AJ32" s="121"/>
      <c r="AK32" s="121">
        <f t="shared" si="22"/>
        <v>106326.907554918</v>
      </c>
      <c r="AL32" s="121">
        <f t="shared" si="24"/>
        <v>106326.907554918</v>
      </c>
      <c r="AM32" s="867"/>
      <c r="AN32" s="121">
        <v>0</v>
      </c>
      <c r="AO32" s="126">
        <f>VLOOKUP(C32,'Genera Ex. 22.2 A-1'!$D35:$CW90,98,FALSE)</f>
        <v>0</v>
      </c>
      <c r="AP32" s="121">
        <v>0</v>
      </c>
      <c r="AQ32" s="121">
        <v>0</v>
      </c>
      <c r="AR32" s="121">
        <v>0</v>
      </c>
      <c r="AS32" s="121"/>
      <c r="AT32" s="121">
        <f>SUM(AN32:AR32)</f>
        <v>0</v>
      </c>
      <c r="AU32" s="121"/>
      <c r="AV32" s="121">
        <v>0</v>
      </c>
      <c r="AW32" s="126">
        <f>VLOOKUP(C32,'Final Revision'!$D36:$CW90,98,FALSE)-AO32</f>
        <v>0</v>
      </c>
      <c r="AX32" s="782">
        <f>(SUMIF('FY26-FY28_PREPA Consolidated'!I:I,C32,'FY26-FY28_PREPA Consolidated'!EI:EI)*1000)-AP32</f>
        <v>85828.041118100358</v>
      </c>
      <c r="AY32" s="782">
        <f>((SUMIF('FY26-FY28_PREPA Consolidated'!I:I,C32,'FY26-FY28_PREPA Consolidated'!EE:EE)+SUMIF('FY26-FY28_PREPA Consolidated'!I:I,C32,'FY26-FY28_PREPA Consolidated'!EG:EG))*1000)-AQ32</f>
        <v>22296.756210779073</v>
      </c>
      <c r="AZ32" s="121">
        <v>0</v>
      </c>
      <c r="BA32" s="121"/>
      <c r="BB32" s="121">
        <f t="shared" si="23"/>
        <v>108124.79732887943</v>
      </c>
      <c r="BC32" s="121"/>
      <c r="BD32" s="121">
        <f t="shared" si="25"/>
        <v>108124.79732887943</v>
      </c>
    </row>
    <row r="33" spans="1:56">
      <c r="A33" s="31">
        <f t="shared" si="0"/>
        <v>23</v>
      </c>
      <c r="C33" s="540" t="s">
        <v>163</v>
      </c>
      <c r="D33" s="595"/>
      <c r="E33" s="2"/>
      <c r="F33" s="527">
        <f>SUM(F29:F32)</f>
        <v>0</v>
      </c>
      <c r="G33" s="527">
        <f t="shared" ref="G33:BD33" si="27">SUM(G29:G32)</f>
        <v>113621152.13010585</v>
      </c>
      <c r="H33" s="527">
        <f t="shared" si="27"/>
        <v>4617900</v>
      </c>
      <c r="I33" s="527">
        <f t="shared" si="27"/>
        <v>8286600</v>
      </c>
      <c r="J33" s="527">
        <f t="shared" si="27"/>
        <v>393350362.31627494</v>
      </c>
      <c r="K33" s="402"/>
      <c r="L33" s="527">
        <f t="shared" si="27"/>
        <v>519876014.44638079</v>
      </c>
      <c r="M33" s="527">
        <f t="shared" si="27"/>
        <v>0</v>
      </c>
      <c r="N33" s="527">
        <f t="shared" si="27"/>
        <v>0</v>
      </c>
      <c r="O33" s="527">
        <f t="shared" si="27"/>
        <v>-35955032.130105853</v>
      </c>
      <c r="P33" s="527">
        <f>SUM(P29:P32)</f>
        <v>2598898.6311856066</v>
      </c>
      <c r="Q33" s="527">
        <f t="shared" si="27"/>
        <v>2554905.6365100006</v>
      </c>
      <c r="R33" s="527">
        <f t="shared" si="27"/>
        <v>0</v>
      </c>
      <c r="S33" s="402"/>
      <c r="T33" s="527">
        <f t="shared" si="27"/>
        <v>-30801227.862410247</v>
      </c>
      <c r="U33" s="527">
        <f t="shared" si="27"/>
        <v>489074786.58397055</v>
      </c>
      <c r="V33" s="402"/>
      <c r="W33" s="527">
        <f t="shared" si="27"/>
        <v>0</v>
      </c>
      <c r="X33" s="527">
        <f t="shared" si="27"/>
        <v>116638040.44683662</v>
      </c>
      <c r="Y33" s="527">
        <f t="shared" si="27"/>
        <v>4848795</v>
      </c>
      <c r="Z33" s="527">
        <f t="shared" si="27"/>
        <v>8700930</v>
      </c>
      <c r="AA33" s="527">
        <f t="shared" si="27"/>
        <v>439943125</v>
      </c>
      <c r="AB33" s="402"/>
      <c r="AC33" s="527">
        <f t="shared" si="27"/>
        <v>570130890.44683671</v>
      </c>
      <c r="AD33" s="402"/>
      <c r="AE33" s="527">
        <f t="shared" si="27"/>
        <v>0</v>
      </c>
      <c r="AF33" s="527">
        <f t="shared" si="27"/>
        <v>-16641936.846836612</v>
      </c>
      <c r="AG33" s="527">
        <f t="shared" si="27"/>
        <v>2485799.3012131387</v>
      </c>
      <c r="AH33" s="527">
        <f t="shared" si="27"/>
        <v>2317535.3226291896</v>
      </c>
      <c r="AI33" s="527">
        <f t="shared" si="27"/>
        <v>0</v>
      </c>
      <c r="AJ33" s="402"/>
      <c r="AK33" s="527">
        <f t="shared" si="27"/>
        <v>-11838602.222994281</v>
      </c>
      <c r="AL33" s="527">
        <f t="shared" si="27"/>
        <v>558292288.22384226</v>
      </c>
      <c r="AM33" s="402"/>
      <c r="AN33" s="527">
        <f t="shared" si="27"/>
        <v>0</v>
      </c>
      <c r="AO33" s="527">
        <f t="shared" si="27"/>
        <v>119896279.82890584</v>
      </c>
      <c r="AP33" s="527">
        <f t="shared" si="27"/>
        <v>5091234.75</v>
      </c>
      <c r="AQ33" s="527">
        <f t="shared" si="27"/>
        <v>9135976.5</v>
      </c>
      <c r="AR33" s="527">
        <f t="shared" si="27"/>
        <v>475857612</v>
      </c>
      <c r="AS33" s="402"/>
      <c r="AT33" s="527">
        <f t="shared" si="27"/>
        <v>609981103.07890582</v>
      </c>
      <c r="AU33" s="402"/>
      <c r="AV33" s="527">
        <f t="shared" si="27"/>
        <v>0</v>
      </c>
      <c r="AW33" s="527">
        <f t="shared" si="27"/>
        <v>-17500293.120905828</v>
      </c>
      <c r="AX33" s="527">
        <f t="shared" si="27"/>
        <v>2367380.764596927</v>
      </c>
      <c r="AY33" s="527">
        <f t="shared" si="27"/>
        <v>2068800.8915480722</v>
      </c>
      <c r="AZ33" s="527">
        <f t="shared" si="27"/>
        <v>0</v>
      </c>
      <c r="BA33" s="402"/>
      <c r="BB33" s="527">
        <f t="shared" si="27"/>
        <v>-13064111.464760827</v>
      </c>
      <c r="BC33" s="402"/>
      <c r="BD33" s="527">
        <f t="shared" si="27"/>
        <v>596916991.61414492</v>
      </c>
    </row>
    <row r="34" spans="1:56">
      <c r="A34" s="31" t="str">
        <f t="shared" si="0"/>
        <v/>
      </c>
      <c r="C34" s="116"/>
      <c r="D34" s="116"/>
      <c r="F34" s="402"/>
      <c r="G34" s="402"/>
      <c r="H34" s="402"/>
      <c r="I34" s="402"/>
      <c r="J34" s="402"/>
      <c r="K34" s="402"/>
      <c r="L34" s="597"/>
      <c r="M34" s="120"/>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t="s">
        <v>139</v>
      </c>
      <c r="AO34" s="402" t="s">
        <v>139</v>
      </c>
      <c r="AP34" s="402" t="s">
        <v>139</v>
      </c>
      <c r="AQ34" s="402" t="s">
        <v>139</v>
      </c>
      <c r="AR34" s="402" t="s">
        <v>139</v>
      </c>
      <c r="AS34" s="402"/>
      <c r="AT34" s="402" t="s">
        <v>139</v>
      </c>
      <c r="AU34" s="402"/>
      <c r="AV34" s="402"/>
      <c r="AW34" s="402"/>
      <c r="AX34" s="402"/>
      <c r="AY34" s="402"/>
      <c r="AZ34" s="402"/>
      <c r="BA34" s="402"/>
      <c r="BB34" s="402"/>
      <c r="BC34" s="402"/>
      <c r="BD34" s="402"/>
    </row>
    <row r="35" spans="1:56">
      <c r="A35" s="31">
        <f t="shared" si="0"/>
        <v>24</v>
      </c>
      <c r="C35" s="116" t="s">
        <v>164</v>
      </c>
      <c r="D35" s="116"/>
      <c r="E35" s="2"/>
      <c r="F35" s="120"/>
      <c r="G35" s="120"/>
      <c r="H35" s="120"/>
      <c r="I35" s="120"/>
      <c r="J35" s="120"/>
      <c r="K35" s="120"/>
      <c r="L35" s="589"/>
      <c r="M35" s="120"/>
      <c r="N35" s="120"/>
      <c r="O35" s="120"/>
      <c r="P35" s="120"/>
      <c r="Q35" s="120"/>
      <c r="R35" s="120"/>
      <c r="S35" s="120"/>
      <c r="T35" s="120">
        <f t="shared" ref="T35:T73" si="28">+SUM(N35:R35)</f>
        <v>0</v>
      </c>
      <c r="U35" s="120">
        <f t="shared" ref="U35:U72" si="29">+T35+L35</f>
        <v>0</v>
      </c>
      <c r="V35" s="120"/>
      <c r="W35" s="120"/>
      <c r="X35" s="120"/>
      <c r="Y35" s="120"/>
      <c r="Z35" s="120"/>
      <c r="AA35" s="120"/>
      <c r="AB35" s="120"/>
      <c r="AC35" s="120"/>
      <c r="AD35" s="120"/>
      <c r="AE35" s="120"/>
      <c r="AF35" s="120"/>
      <c r="AG35" s="120"/>
      <c r="AH35" s="120"/>
      <c r="AI35" s="120"/>
      <c r="AJ35" s="120"/>
      <c r="AK35" s="120">
        <f t="shared" ref="AK35:AK73" si="30">+SUM(AE35:AI35)</f>
        <v>0</v>
      </c>
      <c r="AL35" s="120">
        <f t="shared" ref="AL35:AL73" si="31">+AK35+AC35</f>
        <v>0</v>
      </c>
      <c r="AM35" s="120"/>
      <c r="AN35" s="120"/>
      <c r="AO35" s="120"/>
      <c r="AP35" s="120"/>
      <c r="AQ35" s="120"/>
      <c r="AR35" s="120"/>
      <c r="AS35" s="120"/>
      <c r="AT35" s="120"/>
      <c r="AU35" s="120"/>
      <c r="AV35" s="120"/>
      <c r="AW35" s="120"/>
      <c r="AX35" s="120"/>
      <c r="AY35" s="120"/>
      <c r="AZ35" s="120"/>
      <c r="BA35" s="120"/>
      <c r="BB35" s="120">
        <f t="shared" ref="BB35:BB73" si="32">+SUM(AV35:AZ35)</f>
        <v>0</v>
      </c>
      <c r="BC35" s="120"/>
      <c r="BD35" s="120">
        <f t="shared" ref="BD35:BD73" si="33">+BB35+AT35</f>
        <v>0</v>
      </c>
    </row>
    <row r="36" spans="1:56">
      <c r="A36" s="31">
        <f t="shared" si="0"/>
        <v>25</v>
      </c>
      <c r="C36" s="29" t="s">
        <v>165</v>
      </c>
      <c r="D36" s="29"/>
      <c r="F36" s="121">
        <v>0</v>
      </c>
      <c r="G36" s="126">
        <f>VLOOKUP(C36,'Genera Ex. 22.2 A-1'!D40:Y94,22,FALSE)</f>
        <v>38289319.969999999</v>
      </c>
      <c r="H36" s="121">
        <v>0</v>
      </c>
      <c r="I36" s="121">
        <v>0</v>
      </c>
      <c r="J36" s="602">
        <v>47493408</v>
      </c>
      <c r="K36" s="121"/>
      <c r="L36" s="122">
        <f>SUM(F36:J36)</f>
        <v>85782727.969999999</v>
      </c>
      <c r="M36" s="120"/>
      <c r="N36" s="121">
        <v>0</v>
      </c>
      <c r="O36" s="126">
        <f>VLOOKUP(C36,'Final Revision'!$D39:$Y94,22,FALSE)-G36</f>
        <v>-8126911.3699999973</v>
      </c>
      <c r="P36" s="126">
        <f>(VLOOKUP(C36,'FY26-FY28_PREPA Consolidated'!$I14:$DL68,108,FALSE)*1000)-H36</f>
        <v>1426603.8499999999</v>
      </c>
      <c r="Q36" s="126">
        <f>(((VLOOKUP(C36,'FY26-FY28_PREPA Consolidated'!$I14:$DL68,64,FALSE)+VLOOKUP(C36,'FY26-FY28_PREPA Consolidated'!$I14:$DL68,74,FALSE)))*1000)-I36</f>
        <v>398171.2300000001</v>
      </c>
      <c r="R36" s="121">
        <v>0</v>
      </c>
      <c r="S36" s="121"/>
      <c r="T36" s="121">
        <f t="shared" si="28"/>
        <v>-6302136.2899999972</v>
      </c>
      <c r="U36" s="121">
        <f t="shared" si="29"/>
        <v>79480591.680000007</v>
      </c>
      <c r="V36" s="121"/>
      <c r="W36" s="121">
        <v>0</v>
      </c>
      <c r="X36" s="126">
        <f>VLOOKUP(C36,'Genera Ex. 22.2 A-1'!$D38:$BK94,60,FALSE)</f>
        <v>30390643</v>
      </c>
      <c r="Y36" s="121">
        <v>0</v>
      </c>
      <c r="Z36" s="121">
        <v>0</v>
      </c>
      <c r="AA36" s="602">
        <v>50607056</v>
      </c>
      <c r="AB36" s="121"/>
      <c r="AC36" s="121">
        <f t="shared" ref="AC36:AC55" si="34">SUM(W36:AA36)</f>
        <v>80997699</v>
      </c>
      <c r="AD36" s="121"/>
      <c r="AE36" s="121">
        <v>0</v>
      </c>
      <c r="AF36" s="126">
        <f>VLOOKUP(C36,'Final Revision'!$D40:$BK98,60,FALSE)-X36</f>
        <v>-841000</v>
      </c>
      <c r="AG36" s="126">
        <f>(SUMIF('FY26-FY28_PREPA Consolidated'!I:I,C36,'FY26-FY28_PREPA Consolidated'!DY:DY)*1000)-Y36</f>
        <v>1449889.487436028</v>
      </c>
      <c r="AH36" s="126">
        <f>((SUMIF('FY26-FY28_PREPA Consolidated'!I:I,C36,'FY26-FY28_PREPA Consolidated'!DU:DU)+SUMIF('FY26-FY28_PREPA Consolidated'!I:I,C36,'FY26-FY28_PREPA Consolidated'!DW:DW))*1000)-Z36</f>
        <v>404670.3509011789</v>
      </c>
      <c r="AI36" s="121">
        <v>0</v>
      </c>
      <c r="AJ36" s="121"/>
      <c r="AK36" s="121">
        <f t="shared" si="30"/>
        <v>1013559.8383372069</v>
      </c>
      <c r="AL36" s="121">
        <f t="shared" si="31"/>
        <v>82011258.838337213</v>
      </c>
      <c r="AM36" s="121"/>
      <c r="AN36" s="121">
        <v>0</v>
      </c>
      <c r="AO36" s="126">
        <f>VLOOKUP(C36,'Genera Ex. 22.2 A-1'!$D39:$CW94,98,FALSE)</f>
        <v>30903260.824999999</v>
      </c>
      <c r="AP36" s="121">
        <v>0</v>
      </c>
      <c r="AQ36" s="121">
        <v>0</v>
      </c>
      <c r="AR36" s="602">
        <v>53888182</v>
      </c>
      <c r="AS36" s="121"/>
      <c r="AT36" s="121">
        <f t="shared" ref="AT36:AT55" si="35">SUM(AN36:AR36)</f>
        <v>84791442.825000003</v>
      </c>
      <c r="AU36" s="121"/>
      <c r="AV36" s="121">
        <v>0</v>
      </c>
      <c r="AW36" s="126">
        <f>VLOOKUP(C36,'Final Revision'!$D40:$CW94,98,FALSE)-AO36</f>
        <v>-901000</v>
      </c>
      <c r="AX36" s="782">
        <f>(SUMIF('FY26-FY28_PREPA Consolidated'!I:I,C36,'FY26-FY28_PREPA Consolidated'!EI:EI)*1000)-AP36</f>
        <v>1474405.7791516411</v>
      </c>
      <c r="AY36" s="782">
        <f>((SUMIF('FY26-FY28_PREPA Consolidated'!I:I,C36,'FY26-FY28_PREPA Consolidated'!EE:EE)+SUMIF('FY26-FY28_PREPA Consolidated'!I:I,C36,'FY26-FY28_PREPA Consolidated'!EG:EG))*1000)-AQ36</f>
        <v>411512.95267001924</v>
      </c>
      <c r="AZ36" s="121">
        <v>0</v>
      </c>
      <c r="BA36" s="121"/>
      <c r="BB36" s="121">
        <f t="shared" si="32"/>
        <v>984918.7318216603</v>
      </c>
      <c r="BC36" s="121"/>
      <c r="BD36" s="121">
        <f t="shared" si="33"/>
        <v>85776361.556821659</v>
      </c>
    </row>
    <row r="37" spans="1:56">
      <c r="A37" s="31">
        <f t="shared" si="0"/>
        <v>26</v>
      </c>
      <c r="C37" s="29" t="s">
        <v>166</v>
      </c>
      <c r="D37" s="29"/>
      <c r="E37" s="2"/>
      <c r="F37" s="121">
        <v>0</v>
      </c>
      <c r="G37" s="126">
        <f>VLOOKUP(C37,'Genera Ex. 22.2 A-1'!D41:Y95,22,FALSE)</f>
        <v>2289860</v>
      </c>
      <c r="H37" s="121">
        <v>0</v>
      </c>
      <c r="I37" s="121">
        <v>0</v>
      </c>
      <c r="J37" s="602">
        <v>30622895</v>
      </c>
      <c r="K37" s="121"/>
      <c r="L37" s="122">
        <f t="shared" ref="L37:L55" si="36">SUM(F37:J37)</f>
        <v>32912755</v>
      </c>
      <c r="M37" s="120"/>
      <c r="N37" s="121">
        <v>0</v>
      </c>
      <c r="O37" s="126">
        <f>VLOOKUP(C37,'Final Revision'!$D40:$Y95,22,FALSE)-G37</f>
        <v>-96958</v>
      </c>
      <c r="P37" s="126">
        <f>(VLOOKUP(C37,'FY26-FY28_PREPA Consolidated'!$I15:$DL69,108,FALSE)*1000)-H37</f>
        <v>480379.45</v>
      </c>
      <c r="Q37" s="126">
        <f>(((VLOOKUP(C37,'FY26-FY28_PREPA Consolidated'!$I15:$DL69,64,FALSE)+VLOOKUP(C37,'FY26-FY28_PREPA Consolidated'!$I15:$DL69,74,FALSE)))*1000)-I37</f>
        <v>650835.80000000005</v>
      </c>
      <c r="R37" s="121">
        <v>0</v>
      </c>
      <c r="S37" s="121"/>
      <c r="T37" s="121">
        <f t="shared" si="28"/>
        <v>1034257.25</v>
      </c>
      <c r="U37" s="121">
        <f t="shared" si="29"/>
        <v>33947012.25</v>
      </c>
      <c r="V37" s="121"/>
      <c r="W37" s="121">
        <v>0</v>
      </c>
      <c r="X37" s="126">
        <f>VLOOKUP(C37,'Genera Ex. 22.2 A-1'!$D39:$BK95,60,FALSE)</f>
        <v>2325060</v>
      </c>
      <c r="Y37" s="121">
        <v>0</v>
      </c>
      <c r="Z37" s="121">
        <v>0</v>
      </c>
      <c r="AA37" s="602">
        <v>34889709.783</v>
      </c>
      <c r="AB37" s="121"/>
      <c r="AC37" s="121">
        <f t="shared" si="34"/>
        <v>37214769.783</v>
      </c>
      <c r="AD37" s="121"/>
      <c r="AE37" s="121">
        <v>0</v>
      </c>
      <c r="AF37" s="126">
        <f>VLOOKUP(C37,'Final Revision'!$D41:$BK99,60,FALSE)-X37</f>
        <v>-84458</v>
      </c>
      <c r="AG37" s="126">
        <f>(SUMIF('FY26-FY28_PREPA Consolidated'!I:I,C37,'FY26-FY28_PREPA Consolidated'!DY:DY)*1000)-Y37</f>
        <v>488220.40858455631</v>
      </c>
      <c r="AH37" s="126">
        <f>((SUMIF('FY26-FY28_PREPA Consolidated'!I:I,C37,'FY26-FY28_PREPA Consolidated'!DU:DU)+SUMIF('FY26-FY28_PREPA Consolidated'!I:I,C37,'FY26-FY28_PREPA Consolidated'!DW:DW))*1000)-Z37</f>
        <v>661459.01994237385</v>
      </c>
      <c r="AI37" s="121">
        <v>0</v>
      </c>
      <c r="AJ37" s="121"/>
      <c r="AK37" s="121">
        <f t="shared" si="30"/>
        <v>1065221.42852693</v>
      </c>
      <c r="AL37" s="121">
        <f t="shared" si="31"/>
        <v>38279991.21152693</v>
      </c>
      <c r="AM37" s="121"/>
      <c r="AN37" s="121">
        <v>0</v>
      </c>
      <c r="AO37" s="126">
        <f>VLOOKUP(C37,'Genera Ex. 22.2 A-1'!$D40:$CW95,98,FALSE)</f>
        <v>2358014</v>
      </c>
      <c r="AP37" s="121">
        <v>0</v>
      </c>
      <c r="AQ37" s="121">
        <v>0</v>
      </c>
      <c r="AR37" s="602">
        <v>37630707</v>
      </c>
      <c r="AS37" s="121"/>
      <c r="AT37" s="121">
        <f t="shared" si="35"/>
        <v>39988721</v>
      </c>
      <c r="AU37" s="121"/>
      <c r="AV37" s="121">
        <v>0</v>
      </c>
      <c r="AW37" s="126">
        <f>VLOOKUP(C37,'Final Revision'!$D41:$CW95,98,FALSE)-AO37</f>
        <v>-86958</v>
      </c>
      <c r="AX37" s="782">
        <f>(SUMIF('FY26-FY28_PREPA Consolidated'!I:I,C37,'FY26-FY28_PREPA Consolidated'!EI:EI)*1000)-AP37</f>
        <v>496475.76463899692</v>
      </c>
      <c r="AY37" s="782">
        <f>((SUMIF('FY26-FY28_PREPA Consolidated'!I:I,C37,'FY26-FY28_PREPA Consolidated'!EE:EE)+SUMIF('FY26-FY28_PREPA Consolidated'!I:I,C37,'FY26-FY28_PREPA Consolidated'!EG:EG))*1000)-AQ37</f>
        <v>672643.68086401967</v>
      </c>
      <c r="AZ37" s="121">
        <v>0</v>
      </c>
      <c r="BA37" s="121"/>
      <c r="BB37" s="121">
        <f t="shared" si="32"/>
        <v>1082161.4455030165</v>
      </c>
      <c r="BC37" s="121"/>
      <c r="BD37" s="121">
        <f t="shared" si="33"/>
        <v>41070882.445503019</v>
      </c>
    </row>
    <row r="38" spans="1:56">
      <c r="A38" s="31">
        <f t="shared" si="0"/>
        <v>27</v>
      </c>
      <c r="C38" s="29" t="s">
        <v>167</v>
      </c>
      <c r="D38" s="29"/>
      <c r="F38" s="121">
        <v>0</v>
      </c>
      <c r="G38" s="126">
        <f>VLOOKUP(C38,'Genera Ex. 22.2 A-1'!D42:Y96,22,FALSE)</f>
        <v>49900000</v>
      </c>
      <c r="H38" s="121">
        <v>0</v>
      </c>
      <c r="I38" s="121">
        <v>0</v>
      </c>
      <c r="J38" s="602">
        <v>18093442</v>
      </c>
      <c r="K38" s="121"/>
      <c r="L38" s="122">
        <f t="shared" si="36"/>
        <v>67993442</v>
      </c>
      <c r="M38" s="120"/>
      <c r="N38" s="121">
        <v>0</v>
      </c>
      <c r="O38" s="126">
        <f>VLOOKUP(C38,'Final Revision'!$D41:$Y96,22,FALSE)-G38</f>
        <v>0</v>
      </c>
      <c r="P38" s="126">
        <v>0</v>
      </c>
      <c r="Q38" s="126">
        <f>((SUMIF('FY26-FY28_PREPA Consolidated'!I:I,C38,'FY26-FY28_PREPA Consolidated'!BT:BT)+SUMIF('FY26-FY28_PREPA Consolidated'!I:I,C38,'FY26-FY28_PREPA Consolidated'!CD:CD))*1000)-I38</f>
        <v>0</v>
      </c>
      <c r="R38" s="121">
        <v>0</v>
      </c>
      <c r="S38" s="121"/>
      <c r="T38" s="121">
        <f t="shared" si="28"/>
        <v>0</v>
      </c>
      <c r="U38" s="121">
        <f t="shared" si="29"/>
        <v>67993442</v>
      </c>
      <c r="V38" s="121"/>
      <c r="W38" s="121">
        <v>0</v>
      </c>
      <c r="X38" s="126">
        <f>VLOOKUP(C38,'Genera Ex. 22.2 A-1'!$D40:$BK96,60,FALSE)</f>
        <v>55150000</v>
      </c>
      <c r="Y38" s="121">
        <v>0</v>
      </c>
      <c r="Z38" s="121">
        <v>0</v>
      </c>
      <c r="AA38" s="602">
        <v>19008614</v>
      </c>
      <c r="AB38" s="121"/>
      <c r="AC38" s="121">
        <f t="shared" si="34"/>
        <v>74158614</v>
      </c>
      <c r="AD38" s="121"/>
      <c r="AE38" s="121">
        <v>0</v>
      </c>
      <c r="AF38" s="126">
        <f>VLOOKUP(C38,'Final Revision'!$D42:$BK100,60,FALSE)-X38</f>
        <v>0</v>
      </c>
      <c r="AG38" s="126">
        <f>(SUMIF('FY26-FY28_PREPA Consolidated'!I:I,C38,'FY26-FY28_PREPA Consolidated'!DY:DY)*1000)-Y38</f>
        <v>0</v>
      </c>
      <c r="AH38" s="126">
        <f>((SUMIF('FY26-FY28_PREPA Consolidated'!I:I,C38,'FY26-FY28_PREPA Consolidated'!DU:DU)+SUMIF('FY26-FY28_PREPA Consolidated'!I:I,C38,'FY26-FY28_PREPA Consolidated'!DW:DW))*1000)-Z38</f>
        <v>0</v>
      </c>
      <c r="AI38" s="121">
        <v>0</v>
      </c>
      <c r="AJ38" s="121"/>
      <c r="AK38" s="121">
        <f t="shared" si="30"/>
        <v>0</v>
      </c>
      <c r="AL38" s="121">
        <f t="shared" si="31"/>
        <v>74158614</v>
      </c>
      <c r="AM38" s="121"/>
      <c r="AN38" s="121">
        <v>0</v>
      </c>
      <c r="AO38" s="126">
        <f>VLOOKUP(C38,'Genera Ex. 22.2 A-1'!$D41:$CW96,98,FALSE)</f>
        <v>55400000</v>
      </c>
      <c r="AP38" s="121">
        <v>0</v>
      </c>
      <c r="AQ38" s="121">
        <v>0</v>
      </c>
      <c r="AR38" s="602">
        <v>19959045</v>
      </c>
      <c r="AS38" s="121"/>
      <c r="AT38" s="121">
        <f t="shared" si="35"/>
        <v>75359045</v>
      </c>
      <c r="AU38" s="121"/>
      <c r="AV38" s="121">
        <v>0</v>
      </c>
      <c r="AW38" s="126">
        <f>VLOOKUP(C38,'Final Revision'!$D42:$CW96,98,FALSE)-AO38</f>
        <v>0</v>
      </c>
      <c r="AX38" s="782">
        <f>(SUMIF('FY26-FY28_PREPA Consolidated'!I:I,C38,'FY26-FY28_PREPA Consolidated'!EI:EI)*1000)-AP38</f>
        <v>0</v>
      </c>
      <c r="AY38" s="782">
        <f>((SUMIF('FY26-FY28_PREPA Consolidated'!I:I,C38,'FY26-FY28_PREPA Consolidated'!EE:EE)+SUMIF('FY26-FY28_PREPA Consolidated'!I:I,C38,'FY26-FY28_PREPA Consolidated'!EG:EG))*1000)-AQ38</f>
        <v>0</v>
      </c>
      <c r="AZ38" s="121">
        <v>0</v>
      </c>
      <c r="BA38" s="121"/>
      <c r="BB38" s="121">
        <f t="shared" si="32"/>
        <v>0</v>
      </c>
      <c r="BC38" s="121"/>
      <c r="BD38" s="121">
        <f t="shared" si="33"/>
        <v>75359045</v>
      </c>
    </row>
    <row r="39" spans="1:56">
      <c r="A39" s="31">
        <f t="shared" si="0"/>
        <v>28</v>
      </c>
      <c r="C39" s="29" t="s">
        <v>168</v>
      </c>
      <c r="D39" s="29"/>
      <c r="E39" s="2"/>
      <c r="F39" s="121">
        <v>0</v>
      </c>
      <c r="G39" s="126">
        <f>VLOOKUP(C39,'Genera Ex. 22.2 A-1'!D43:Y97,22,FALSE)</f>
        <v>0</v>
      </c>
      <c r="H39" s="121">
        <v>0</v>
      </c>
      <c r="I39" s="121">
        <v>0</v>
      </c>
      <c r="J39" s="126">
        <v>0</v>
      </c>
      <c r="K39" s="121"/>
      <c r="L39" s="122">
        <f t="shared" si="36"/>
        <v>0</v>
      </c>
      <c r="M39" s="120"/>
      <c r="N39" s="121">
        <v>0</v>
      </c>
      <c r="O39" s="126">
        <f>VLOOKUP(C39,'Final Revision'!$D42:$Y97,22,FALSE)-G39</f>
        <v>0</v>
      </c>
      <c r="P39" s="126">
        <f>(VLOOKUP(C39,'FY26-FY28_PREPA Consolidated'!$I17:$DL71,108,FALSE)*1000)-H39</f>
        <v>0</v>
      </c>
      <c r="Q39" s="126">
        <f>(((VLOOKUP(C39,'FY26-FY28_PREPA Consolidated'!$I17:$DL71,64,FALSE)+VLOOKUP(C39,'FY26-FY28_PREPA Consolidated'!$I17:$DL71,74,FALSE)))*1000)-I39</f>
        <v>7950000</v>
      </c>
      <c r="R39" s="121">
        <v>0</v>
      </c>
      <c r="S39" s="121"/>
      <c r="T39" s="121">
        <f t="shared" si="28"/>
        <v>7950000</v>
      </c>
      <c r="U39" s="121">
        <f t="shared" si="29"/>
        <v>7950000</v>
      </c>
      <c r="V39" s="121"/>
      <c r="W39" s="121">
        <v>0</v>
      </c>
      <c r="X39" s="126">
        <f>VLOOKUP(C39,'Genera Ex. 22.2 A-1'!$D41:$BK97,60,FALSE)</f>
        <v>0</v>
      </c>
      <c r="Y39" s="121">
        <v>0</v>
      </c>
      <c r="Z39" s="121">
        <v>0</v>
      </c>
      <c r="AA39" s="126">
        <v>0</v>
      </c>
      <c r="AB39" s="121"/>
      <c r="AC39" s="121">
        <f t="shared" si="34"/>
        <v>0</v>
      </c>
      <c r="AD39" s="121"/>
      <c r="AE39" s="121">
        <v>0</v>
      </c>
      <c r="AF39" s="126">
        <f>VLOOKUP(C39,'Final Revision'!$D43:$BK101,60,FALSE)-X39</f>
        <v>0</v>
      </c>
      <c r="AG39" s="126">
        <f>(SUMIF('FY26-FY28_PREPA Consolidated'!I:I,C39,'FY26-FY28_PREPA Consolidated'!DY:DY)*1000)-Y39</f>
        <v>0</v>
      </c>
      <c r="AH39" s="126">
        <f>((SUMIF('FY26-FY28_PREPA Consolidated'!I:I,C39,'FY26-FY28_PREPA Consolidated'!DU:DU)+SUMIF('FY26-FY28_PREPA Consolidated'!I:I,C39,'FY26-FY28_PREPA Consolidated'!DW:DW))*1000)-Z39</f>
        <v>8347500</v>
      </c>
      <c r="AI39" s="121">
        <v>0</v>
      </c>
      <c r="AJ39" s="121"/>
      <c r="AK39" s="121">
        <f t="shared" si="30"/>
        <v>8347500</v>
      </c>
      <c r="AL39" s="121">
        <f t="shared" si="31"/>
        <v>8347500</v>
      </c>
      <c r="AM39" s="121"/>
      <c r="AN39" s="121">
        <v>0</v>
      </c>
      <c r="AO39" s="126">
        <f>VLOOKUP(C39,'Genera Ex. 22.2 A-1'!$D42:$CW97,98,FALSE)</f>
        <v>0</v>
      </c>
      <c r="AP39" s="121">
        <v>0</v>
      </c>
      <c r="AQ39" s="121">
        <v>0</v>
      </c>
      <c r="AR39" s="126">
        <v>0</v>
      </c>
      <c r="AS39" s="121"/>
      <c r="AT39" s="121">
        <f t="shared" si="35"/>
        <v>0</v>
      </c>
      <c r="AU39" s="121"/>
      <c r="AV39" s="121">
        <v>0</v>
      </c>
      <c r="AW39" s="126">
        <f>VLOOKUP(C39,'Final Revision'!$D43:$CW97,98,FALSE)-AO39</f>
        <v>0</v>
      </c>
      <c r="AX39" s="782">
        <f>(SUMIF('FY26-FY28_PREPA Consolidated'!I:I,C39,'FY26-FY28_PREPA Consolidated'!EI:EI)*1000)-AP39</f>
        <v>0</v>
      </c>
      <c r="AY39" s="782">
        <f>((SUMIF('FY26-FY28_PREPA Consolidated'!I:I,C39,'FY26-FY28_PREPA Consolidated'!EE:EE)+SUMIF('FY26-FY28_PREPA Consolidated'!I:I,C39,'FY26-FY28_PREPA Consolidated'!EG:EG))*1000)-AQ39</f>
        <v>8764875</v>
      </c>
      <c r="AZ39" s="121">
        <v>0</v>
      </c>
      <c r="BA39" s="121"/>
      <c r="BB39" s="121">
        <f t="shared" si="32"/>
        <v>8764875</v>
      </c>
      <c r="BC39" s="121"/>
      <c r="BD39" s="121">
        <f t="shared" si="33"/>
        <v>8764875</v>
      </c>
    </row>
    <row r="40" spans="1:56">
      <c r="A40" s="31">
        <f t="shared" si="0"/>
        <v>29</v>
      </c>
      <c r="C40" s="29" t="s">
        <v>169</v>
      </c>
      <c r="D40" s="29"/>
      <c r="F40" s="121">
        <v>0</v>
      </c>
      <c r="G40" s="126">
        <f>VLOOKUP(C40,'Genera Ex. 22.2 A-1'!D44:Y98,22,FALSE)</f>
        <v>7126875</v>
      </c>
      <c r="H40" s="121">
        <v>0</v>
      </c>
      <c r="I40" s="121">
        <v>0</v>
      </c>
      <c r="J40" s="602">
        <v>7480496</v>
      </c>
      <c r="K40" s="121"/>
      <c r="L40" s="122">
        <f t="shared" si="36"/>
        <v>14607371</v>
      </c>
      <c r="M40" s="120"/>
      <c r="N40" s="121">
        <v>0</v>
      </c>
      <c r="O40" s="126">
        <f>VLOOKUP(C40,'Final Revision'!$D43:$Y98,22,FALSE)-G40</f>
        <v>0</v>
      </c>
      <c r="P40" s="126">
        <f>(VLOOKUP(C40,'FY26-FY28_PREPA Consolidated'!$I18:$DL72,108,FALSE)*1000)-H40</f>
        <v>2104646</v>
      </c>
      <c r="Q40" s="126">
        <f>(((VLOOKUP(C40,'FY26-FY28_PREPA Consolidated'!$I18:$DL72,64,FALSE)+VLOOKUP(C40,'FY26-FY28_PREPA Consolidated'!$I18:$DL72,74,FALSE)))*1000)-I40</f>
        <v>1601743</v>
      </c>
      <c r="R40" s="121">
        <v>0</v>
      </c>
      <c r="S40" s="121"/>
      <c r="T40" s="121">
        <f t="shared" si="28"/>
        <v>3706389</v>
      </c>
      <c r="U40" s="121">
        <f t="shared" si="29"/>
        <v>18313760</v>
      </c>
      <c r="V40" s="121"/>
      <c r="W40" s="121">
        <v>0</v>
      </c>
      <c r="X40" s="126">
        <f>VLOOKUP(C40,'Genera Ex. 22.2 A-1'!$D42:$BK98,60,FALSE)</f>
        <v>7483218.75</v>
      </c>
      <c r="Y40" s="121">
        <v>0</v>
      </c>
      <c r="Z40" s="121">
        <v>0</v>
      </c>
      <c r="AA40" s="602">
        <v>7704911</v>
      </c>
      <c r="AB40" s="121"/>
      <c r="AC40" s="121">
        <f t="shared" si="34"/>
        <v>15188129.75</v>
      </c>
      <c r="AD40" s="121"/>
      <c r="AE40" s="121">
        <v>0</v>
      </c>
      <c r="AF40" s="126">
        <f>VLOOKUP(C40,'Final Revision'!$D44:$BK102,60,FALSE)-X40</f>
        <v>0</v>
      </c>
      <c r="AG40" s="126">
        <f>(SUMIF('FY26-FY28_PREPA Consolidated'!I:I,C40,'FY26-FY28_PREPA Consolidated'!DY:DY)*1000)-Y40</f>
        <v>2033512.7600000002</v>
      </c>
      <c r="AH40" s="126">
        <f>((SUMIF('FY26-FY28_PREPA Consolidated'!I:I,C40,'FY26-FY28_PREPA Consolidated'!DU:DU)+SUMIF('FY26-FY28_PREPA Consolidated'!I:I,C40,'FY26-FY28_PREPA Consolidated'!DW:DW))*1000)-Z40</f>
        <v>1426134.34</v>
      </c>
      <c r="AI40" s="121">
        <v>0</v>
      </c>
      <c r="AJ40" s="121"/>
      <c r="AK40" s="121">
        <f t="shared" si="30"/>
        <v>3459647.1000000006</v>
      </c>
      <c r="AL40" s="121">
        <f t="shared" si="31"/>
        <v>18647776.850000001</v>
      </c>
      <c r="AM40" s="121"/>
      <c r="AN40" s="121">
        <v>0</v>
      </c>
      <c r="AO40" s="126">
        <f>VLOOKUP(C40,'Genera Ex. 22.2 A-1'!$D43:$CW98,98,FALSE)</f>
        <v>7857379.4375</v>
      </c>
      <c r="AP40" s="121">
        <v>0</v>
      </c>
      <c r="AQ40" s="121">
        <v>0</v>
      </c>
      <c r="AR40" s="602">
        <v>7936058</v>
      </c>
      <c r="AS40" s="121"/>
      <c r="AT40" s="121">
        <f t="shared" si="35"/>
        <v>15793437.4375</v>
      </c>
      <c r="AU40" s="121"/>
      <c r="AV40" s="121">
        <v>0</v>
      </c>
      <c r="AW40" s="126">
        <f>VLOOKUP(C40,'Final Revision'!$D44:$CW98,98,FALSE)-AO40</f>
        <v>0</v>
      </c>
      <c r="AX40" s="782">
        <f>(SUMIF('FY26-FY28_PREPA Consolidated'!I:I,C40,'FY26-FY28_PREPA Consolidated'!EI:EI)*1000)-AP40</f>
        <v>2083645.1040000003</v>
      </c>
      <c r="AY40" s="782">
        <f>((SUMIF('FY26-FY28_PREPA Consolidated'!I:I,C40,'FY26-FY28_PREPA Consolidated'!EE:EE)+SUMIF('FY26-FY28_PREPA Consolidated'!I:I,C40,'FY26-FY28_PREPA Consolidated'!EG:EG))*1000)-AQ40</f>
        <v>1461082.216</v>
      </c>
      <c r="AZ40" s="121">
        <v>0</v>
      </c>
      <c r="BA40" s="121"/>
      <c r="BB40" s="121">
        <f t="shared" si="32"/>
        <v>3544727.3200000003</v>
      </c>
      <c r="BC40" s="121"/>
      <c r="BD40" s="121">
        <f t="shared" si="33"/>
        <v>19338164.7575</v>
      </c>
    </row>
    <row r="41" spans="1:56">
      <c r="A41" s="31">
        <f t="shared" si="0"/>
        <v>30</v>
      </c>
      <c r="C41" s="29" t="s">
        <v>170</v>
      </c>
      <c r="D41" s="29"/>
      <c r="E41" s="2"/>
      <c r="F41" s="121">
        <v>0</v>
      </c>
      <c r="G41" s="126">
        <f>VLOOKUP(C41,'Genera Ex. 22.2 A-1'!D45:Y99,22,FALSE)</f>
        <v>9651505.75</v>
      </c>
      <c r="H41" s="121">
        <v>0</v>
      </c>
      <c r="I41" s="121">
        <v>0</v>
      </c>
      <c r="J41" s="602">
        <v>56012813</v>
      </c>
      <c r="K41" s="121"/>
      <c r="L41" s="122">
        <f t="shared" si="36"/>
        <v>65664318.75</v>
      </c>
      <c r="M41" s="120"/>
      <c r="N41" s="121">
        <v>0</v>
      </c>
      <c r="O41" s="126">
        <f>VLOOKUP(C41,'Final Revision'!$D44:$Y99,22,FALSE)-G41</f>
        <v>-1122005.75</v>
      </c>
      <c r="P41" s="126">
        <f>(VLOOKUP(C41,'FY26-FY28_PREPA Consolidated'!$I19:$DL73,108,FALSE)*1000)-H41</f>
        <v>0</v>
      </c>
      <c r="Q41" s="126">
        <f>(((VLOOKUP(C41,'FY26-FY28_PREPA Consolidated'!$I19:$DL73,64,FALSE)+VLOOKUP(C41,'FY26-FY28_PREPA Consolidated'!$I19:$DL73,74,FALSE)))*1000)-I41</f>
        <v>2477500</v>
      </c>
      <c r="R41" s="121">
        <v>0</v>
      </c>
      <c r="S41" s="121"/>
      <c r="T41" s="121">
        <f t="shared" si="28"/>
        <v>1355494.25</v>
      </c>
      <c r="U41" s="121">
        <f t="shared" si="29"/>
        <v>67019813</v>
      </c>
      <c r="V41" s="121"/>
      <c r="W41" s="121">
        <v>0</v>
      </c>
      <c r="X41" s="126">
        <f>VLOOKUP(C41,'Genera Ex. 22.2 A-1'!$D43:$BK99,60,FALSE)</f>
        <v>10165124.35</v>
      </c>
      <c r="Y41" s="121">
        <v>0</v>
      </c>
      <c r="Z41" s="121">
        <v>0</v>
      </c>
      <c r="AA41" s="602">
        <v>84521605.498999998</v>
      </c>
      <c r="AB41" s="121"/>
      <c r="AC41" s="121">
        <f t="shared" si="34"/>
        <v>94686729.848999992</v>
      </c>
      <c r="AD41" s="121"/>
      <c r="AE41" s="121">
        <v>0</v>
      </c>
      <c r="AF41" s="126">
        <f>VLOOKUP(C41,'Final Revision'!$D45:$BK103,60,FALSE)-X41</f>
        <v>0</v>
      </c>
      <c r="AG41" s="126">
        <f>(SUMIF('FY26-FY28_PREPA Consolidated'!I:I,C41,'FY26-FY28_PREPA Consolidated'!DY:DY)*1000)-Y41</f>
        <v>0</v>
      </c>
      <c r="AH41" s="126">
        <f>((SUMIF('FY26-FY28_PREPA Consolidated'!I:I,C41,'FY26-FY28_PREPA Consolidated'!DU:DU)+SUMIF('FY26-FY28_PREPA Consolidated'!I:I,C41,'FY26-FY28_PREPA Consolidated'!DW:DW))*1000)-Z41</f>
        <v>3388500</v>
      </c>
      <c r="AI41" s="121">
        <v>0</v>
      </c>
      <c r="AJ41" s="121"/>
      <c r="AK41" s="121">
        <f t="shared" si="30"/>
        <v>3388500</v>
      </c>
      <c r="AL41" s="121">
        <f t="shared" si="31"/>
        <v>98075229.848999992</v>
      </c>
      <c r="AM41" s="121"/>
      <c r="AN41" s="121">
        <v>0</v>
      </c>
      <c r="AO41" s="126">
        <f>VLOOKUP(C41,'Genera Ex. 22.2 A-1'!$D44:$CW99,98,FALSE)</f>
        <v>10719021.109999999</v>
      </c>
      <c r="AP41" s="121">
        <v>0</v>
      </c>
      <c r="AQ41" s="121">
        <v>0</v>
      </c>
      <c r="AR41" s="602">
        <v>102887616</v>
      </c>
      <c r="AS41" s="121"/>
      <c r="AT41" s="121">
        <f t="shared" si="35"/>
        <v>113606637.11</v>
      </c>
      <c r="AU41" s="121"/>
      <c r="AV41" s="121">
        <v>0</v>
      </c>
      <c r="AW41" s="126">
        <f>VLOOKUP(C41,'Final Revision'!$D45:$CW99,98,FALSE)-AO41</f>
        <v>0</v>
      </c>
      <c r="AX41" s="782">
        <f>(SUMIF('FY26-FY28_PREPA Consolidated'!I:I,C41,'FY26-FY28_PREPA Consolidated'!EI:EI)*1000)-AP41</f>
        <v>0</v>
      </c>
      <c r="AY41" s="782">
        <f>((SUMIF('FY26-FY28_PREPA Consolidated'!I:I,C41,'FY26-FY28_PREPA Consolidated'!EE:EE)+SUMIF('FY26-FY28_PREPA Consolidated'!I:I,C41,'FY26-FY28_PREPA Consolidated'!EG:EG))*1000)-AQ41</f>
        <v>2838500</v>
      </c>
      <c r="AZ41" s="121">
        <v>0</v>
      </c>
      <c r="BA41" s="121"/>
      <c r="BB41" s="121">
        <f t="shared" si="32"/>
        <v>2838500</v>
      </c>
      <c r="BC41" s="121"/>
      <c r="BD41" s="121">
        <f t="shared" si="33"/>
        <v>116445137.11</v>
      </c>
    </row>
    <row r="42" spans="1:56">
      <c r="A42" s="31">
        <f t="shared" si="0"/>
        <v>31</v>
      </c>
      <c r="C42" s="29" t="s">
        <v>171</v>
      </c>
      <c r="D42" s="29"/>
      <c r="F42" s="121">
        <v>0</v>
      </c>
      <c r="G42" s="126">
        <f>VLOOKUP(C42,'Genera Ex. 22.2 A-1'!D46:Y100,22,FALSE)</f>
        <v>0</v>
      </c>
      <c r="H42" s="121">
        <v>0</v>
      </c>
      <c r="I42" s="121">
        <v>0</v>
      </c>
      <c r="J42" s="602">
        <v>2050000</v>
      </c>
      <c r="K42" s="121"/>
      <c r="L42" s="122">
        <f t="shared" si="36"/>
        <v>2050000</v>
      </c>
      <c r="M42" s="120"/>
      <c r="N42" s="121">
        <v>0</v>
      </c>
      <c r="O42" s="126">
        <f>VLOOKUP(C42,'Final Revision'!$D45:$Y100,22,FALSE)-G42</f>
        <v>0</v>
      </c>
      <c r="P42" s="126">
        <v>0</v>
      </c>
      <c r="Q42" s="126">
        <f>((SUMIF('FY26-FY28_PREPA Consolidated'!I:I,C42,'FY26-FY28_PREPA Consolidated'!BT:BT)+SUMIF('FY26-FY28_PREPA Consolidated'!I:I,C42,'FY26-FY28_PREPA Consolidated'!CD:CD))*1000)-I42</f>
        <v>0</v>
      </c>
      <c r="R42" s="121">
        <v>0</v>
      </c>
      <c r="S42" s="121"/>
      <c r="T42" s="121">
        <f t="shared" si="28"/>
        <v>0</v>
      </c>
      <c r="U42" s="121">
        <f t="shared" si="29"/>
        <v>2050000</v>
      </c>
      <c r="V42" s="121"/>
      <c r="W42" s="121">
        <v>0</v>
      </c>
      <c r="X42" s="126">
        <f>VLOOKUP(C42,'Genera Ex. 22.2 A-1'!$D44:$BK100,60,FALSE)</f>
        <v>0</v>
      </c>
      <c r="Y42" s="121">
        <v>0</v>
      </c>
      <c r="Z42" s="121">
        <v>0</v>
      </c>
      <c r="AA42" s="126">
        <v>2152500</v>
      </c>
      <c r="AB42" s="121"/>
      <c r="AC42" s="121">
        <f t="shared" si="34"/>
        <v>2152500</v>
      </c>
      <c r="AD42" s="121"/>
      <c r="AE42" s="121">
        <v>0</v>
      </c>
      <c r="AF42" s="126">
        <f>VLOOKUP(C42,'Final Revision'!$D46:$BK104,60,FALSE)-X42</f>
        <v>0</v>
      </c>
      <c r="AG42" s="126">
        <f>(SUMIF('FY26-FY28_PREPA Consolidated'!I:I,C42,'FY26-FY28_PREPA Consolidated'!DY:DY)*1000)-Y42</f>
        <v>0</v>
      </c>
      <c r="AH42" s="126">
        <f>((SUMIF('FY26-FY28_PREPA Consolidated'!I:I,C42,'FY26-FY28_PREPA Consolidated'!DU:DU)+SUMIF('FY26-FY28_PREPA Consolidated'!I:I,C42,'FY26-FY28_PREPA Consolidated'!DW:DW))*1000)-Z42</f>
        <v>0</v>
      </c>
      <c r="AI42" s="121">
        <v>0</v>
      </c>
      <c r="AJ42" s="121"/>
      <c r="AK42" s="121">
        <f t="shared" si="30"/>
        <v>0</v>
      </c>
      <c r="AL42" s="121">
        <f t="shared" si="31"/>
        <v>2152500</v>
      </c>
      <c r="AM42" s="121"/>
      <c r="AN42" s="121">
        <v>0</v>
      </c>
      <c r="AO42" s="126">
        <f>VLOOKUP(C42,'Genera Ex. 22.2 A-1'!$D45:$CW100,98,FALSE)</f>
        <v>0</v>
      </c>
      <c r="AP42" s="121">
        <v>0</v>
      </c>
      <c r="AQ42" s="121">
        <v>0</v>
      </c>
      <c r="AR42" s="126">
        <v>2260125</v>
      </c>
      <c r="AS42" s="121"/>
      <c r="AT42" s="121">
        <f t="shared" si="35"/>
        <v>2260125</v>
      </c>
      <c r="AU42" s="121"/>
      <c r="AV42" s="121">
        <v>0</v>
      </c>
      <c r="AW42" s="126">
        <f>VLOOKUP(C42,'Final Revision'!$D46:$CW100,98,FALSE)-AO42</f>
        <v>0</v>
      </c>
      <c r="AX42" s="782">
        <f>(SUMIF('FY26-FY28_PREPA Consolidated'!I:I,C42,'FY26-FY28_PREPA Consolidated'!EI:EI)*1000)-AP42</f>
        <v>0</v>
      </c>
      <c r="AY42" s="782">
        <f>((SUMIF('FY26-FY28_PREPA Consolidated'!I:I,C42,'FY26-FY28_PREPA Consolidated'!EE:EE)+SUMIF('FY26-FY28_PREPA Consolidated'!I:I,C42,'FY26-FY28_PREPA Consolidated'!EG:EG))*1000)-AQ42</f>
        <v>0</v>
      </c>
      <c r="AZ42" s="121">
        <v>0</v>
      </c>
      <c r="BA42" s="121"/>
      <c r="BB42" s="121">
        <f t="shared" si="32"/>
        <v>0</v>
      </c>
      <c r="BC42" s="121"/>
      <c r="BD42" s="121">
        <f t="shared" si="33"/>
        <v>2260125</v>
      </c>
    </row>
    <row r="43" spans="1:56">
      <c r="A43" s="31">
        <f t="shared" si="0"/>
        <v>32</v>
      </c>
      <c r="C43" s="29" t="s">
        <v>172</v>
      </c>
      <c r="D43" s="29"/>
      <c r="E43" s="2"/>
      <c r="F43" s="121">
        <v>0</v>
      </c>
      <c r="G43" s="126">
        <f>VLOOKUP(C43,'Genera Ex. 22.2 A-1'!D47:Y101,22,FALSE)</f>
        <v>20082294</v>
      </c>
      <c r="H43" s="121">
        <v>0</v>
      </c>
      <c r="I43" s="121">
        <v>0</v>
      </c>
      <c r="J43" s="602">
        <v>24173338</v>
      </c>
      <c r="K43" s="121"/>
      <c r="L43" s="122">
        <f t="shared" si="36"/>
        <v>44255632</v>
      </c>
      <c r="M43" s="120"/>
      <c r="N43" s="121">
        <v>0</v>
      </c>
      <c r="O43" s="126">
        <f>VLOOKUP(C43,'Final Revision'!$D46:$Y101,22,FALSE)-G43</f>
        <v>-1210000</v>
      </c>
      <c r="P43" s="126">
        <f>(VLOOKUP(C43,'FY26-FY28_PREPA Consolidated'!$I21:$DL75,108,FALSE)*1000)-H43</f>
        <v>80000</v>
      </c>
      <c r="Q43" s="126">
        <f>(((VLOOKUP(C43,'FY26-FY28_PREPA Consolidated'!$I21:$DL75,64,FALSE)+VLOOKUP(C43,'FY26-FY28_PREPA Consolidated'!$I21:$DL75,74,FALSE)))*1000)-I43</f>
        <v>72000</v>
      </c>
      <c r="R43" s="121">
        <v>0</v>
      </c>
      <c r="S43" s="121"/>
      <c r="T43" s="121">
        <f t="shared" si="28"/>
        <v>-1058000</v>
      </c>
      <c r="U43" s="121">
        <f t="shared" si="29"/>
        <v>43197632</v>
      </c>
      <c r="V43" s="121"/>
      <c r="W43" s="121">
        <v>0</v>
      </c>
      <c r="X43" s="126">
        <f>VLOOKUP(C43,'Genera Ex. 22.2 A-1'!$D45:$BK101,60,FALSE)</f>
        <v>20153168.879999999</v>
      </c>
      <c r="Y43" s="121">
        <v>0</v>
      </c>
      <c r="Z43" s="121">
        <v>0</v>
      </c>
      <c r="AA43" s="602">
        <v>25099976</v>
      </c>
      <c r="AB43" s="121"/>
      <c r="AC43" s="121">
        <f t="shared" si="34"/>
        <v>45253144.879999995</v>
      </c>
      <c r="AD43" s="121"/>
      <c r="AE43" s="121">
        <v>0</v>
      </c>
      <c r="AF43" s="126">
        <f>VLOOKUP(C43,'Final Revision'!$D47:$BK105,60,FALSE)-X43</f>
        <v>-1260000</v>
      </c>
      <c r="AG43" s="126">
        <f>(SUMIF('FY26-FY28_PREPA Consolidated'!I:I,C43,'FY26-FY28_PREPA Consolidated'!DY:DY)*1000)-Y43</f>
        <v>84000</v>
      </c>
      <c r="AH43" s="126">
        <f>((SUMIF('FY26-FY28_PREPA Consolidated'!I:I,C43,'FY26-FY28_PREPA Consolidated'!DU:DU)+SUMIF('FY26-FY28_PREPA Consolidated'!I:I,C43,'FY26-FY28_PREPA Consolidated'!DW:DW))*1000)-Z43</f>
        <v>75600</v>
      </c>
      <c r="AI43" s="121">
        <v>0</v>
      </c>
      <c r="AJ43" s="121"/>
      <c r="AK43" s="121">
        <f t="shared" si="30"/>
        <v>-1100400</v>
      </c>
      <c r="AL43" s="121">
        <f t="shared" si="31"/>
        <v>44152744.879999995</v>
      </c>
      <c r="AM43" s="121"/>
      <c r="AN43" s="121">
        <v>0</v>
      </c>
      <c r="AO43" s="126">
        <f>VLOOKUP(C43,'Genera Ex. 22.2 A-1'!$D46:$CW101,98,FALSE)</f>
        <v>20424519.440000001</v>
      </c>
      <c r="AP43" s="121">
        <v>0</v>
      </c>
      <c r="AQ43" s="121">
        <v>0</v>
      </c>
      <c r="AR43" s="602">
        <v>26041773</v>
      </c>
      <c r="AS43" s="121"/>
      <c r="AT43" s="121">
        <f t="shared" si="35"/>
        <v>46466292.439999998</v>
      </c>
      <c r="AU43" s="121"/>
      <c r="AV43" s="121">
        <v>0</v>
      </c>
      <c r="AW43" s="126">
        <f>VLOOKUP(C43,'Final Revision'!$D47:$CW101,98,FALSE)-AO43</f>
        <v>-1510000</v>
      </c>
      <c r="AX43" s="782">
        <f>(SUMIF('FY26-FY28_PREPA Consolidated'!I:I,C43,'FY26-FY28_PREPA Consolidated'!EI:EI)*1000)-AP43</f>
        <v>88200</v>
      </c>
      <c r="AY43" s="782">
        <f>((SUMIF('FY26-FY28_PREPA Consolidated'!I:I,C43,'FY26-FY28_PREPA Consolidated'!EE:EE)+SUMIF('FY26-FY28_PREPA Consolidated'!I:I,C43,'FY26-FY28_PREPA Consolidated'!EG:EG))*1000)-AQ43</f>
        <v>79380</v>
      </c>
      <c r="AZ43" s="121">
        <v>0</v>
      </c>
      <c r="BA43" s="121"/>
      <c r="BB43" s="121">
        <f t="shared" si="32"/>
        <v>-1342420</v>
      </c>
      <c r="BC43" s="121"/>
      <c r="BD43" s="121">
        <f t="shared" si="33"/>
        <v>45123872.439999998</v>
      </c>
    </row>
    <row r="44" spans="1:56">
      <c r="A44" s="31">
        <f t="shared" si="0"/>
        <v>33</v>
      </c>
      <c r="C44" s="29" t="s">
        <v>173</v>
      </c>
      <c r="D44" s="29"/>
      <c r="F44" s="121">
        <v>0</v>
      </c>
      <c r="G44" s="126">
        <f>VLOOKUP(C44,'Genera Ex. 22.2 A-1'!D48:Y102,22,FALSE)</f>
        <v>2500000</v>
      </c>
      <c r="H44" s="121">
        <v>0</v>
      </c>
      <c r="I44" s="121">
        <v>0</v>
      </c>
      <c r="J44" s="602">
        <v>19976197</v>
      </c>
      <c r="K44" s="121"/>
      <c r="L44" s="122">
        <f t="shared" si="36"/>
        <v>22476197</v>
      </c>
      <c r="M44" s="120"/>
      <c r="N44" s="121">
        <v>0</v>
      </c>
      <c r="O44" s="126">
        <f>VLOOKUP(C44,'Final Revision'!$D47:$Y102,22,FALSE)-G44</f>
        <v>0</v>
      </c>
      <c r="P44" s="126">
        <f>(VLOOKUP(C44,'FY26-FY28_PREPA Consolidated'!$I22:$DL76,108,FALSE)*1000)-H44</f>
        <v>0</v>
      </c>
      <c r="Q44" s="126">
        <f>(((VLOOKUP(C44,'FY26-FY28_PREPA Consolidated'!$I22:$DL76,64,FALSE)+VLOOKUP(C44,'FY26-FY28_PREPA Consolidated'!$I22:$DL76,74,FALSE)))*1000)-I44</f>
        <v>7267000</v>
      </c>
      <c r="R44" s="121">
        <v>0</v>
      </c>
      <c r="S44" s="121"/>
      <c r="T44" s="121">
        <f t="shared" si="28"/>
        <v>7267000</v>
      </c>
      <c r="U44" s="121">
        <f t="shared" si="29"/>
        <v>29743197</v>
      </c>
      <c r="V44" s="121"/>
      <c r="W44" s="121">
        <v>0</v>
      </c>
      <c r="X44" s="126">
        <f>VLOOKUP(C44,'Genera Ex. 22.2 A-1'!$D46:$BK102,60,FALSE)</f>
        <v>2500000</v>
      </c>
      <c r="Y44" s="121">
        <v>0</v>
      </c>
      <c r="Z44" s="121">
        <v>0</v>
      </c>
      <c r="AA44" s="602">
        <v>21021483</v>
      </c>
      <c r="AB44" s="121"/>
      <c r="AC44" s="121">
        <f t="shared" si="34"/>
        <v>23521483</v>
      </c>
      <c r="AD44" s="121"/>
      <c r="AE44" s="121">
        <v>0</v>
      </c>
      <c r="AF44" s="126">
        <f>VLOOKUP(C44,'Final Revision'!$D48:$BK106,60,FALSE)-X44</f>
        <v>0</v>
      </c>
      <c r="AG44" s="126">
        <f>(SUMIF('FY26-FY28_PREPA Consolidated'!I:I,C44,'FY26-FY28_PREPA Consolidated'!DY:DY)*1000)-Y44</f>
        <v>0</v>
      </c>
      <c r="AH44" s="126">
        <f>((SUMIF('FY26-FY28_PREPA Consolidated'!I:I,C44,'FY26-FY28_PREPA Consolidated'!DU:DU)+SUMIF('FY26-FY28_PREPA Consolidated'!I:I,C44,'FY26-FY28_PREPA Consolidated'!DW:DW))*1000)-Z44</f>
        <v>7630456.8806639081</v>
      </c>
      <c r="AI44" s="121">
        <v>0</v>
      </c>
      <c r="AJ44" s="121"/>
      <c r="AK44" s="121">
        <f t="shared" si="30"/>
        <v>7630456.8806639081</v>
      </c>
      <c r="AL44" s="121">
        <f t="shared" si="31"/>
        <v>31151939.880663909</v>
      </c>
      <c r="AM44" s="121"/>
      <c r="AN44" s="121">
        <v>0</v>
      </c>
      <c r="AO44" s="126">
        <f>VLOOKUP(C44,'Genera Ex. 22.2 A-1'!$D47:$CW102,98,FALSE)</f>
        <v>2500000</v>
      </c>
      <c r="AP44" s="121">
        <v>0</v>
      </c>
      <c r="AQ44" s="121">
        <v>0</v>
      </c>
      <c r="AR44" s="602">
        <v>22522337</v>
      </c>
      <c r="AS44" s="121"/>
      <c r="AT44" s="121">
        <f t="shared" si="35"/>
        <v>25022337</v>
      </c>
      <c r="AU44" s="121"/>
      <c r="AV44" s="121">
        <v>0</v>
      </c>
      <c r="AW44" s="126">
        <f>VLOOKUP(C44,'Final Revision'!$D48:$CW102,98,FALSE)-AO44</f>
        <v>0</v>
      </c>
      <c r="AX44" s="782">
        <f>(SUMIF('FY26-FY28_PREPA Consolidated'!I:I,C44,'FY26-FY28_PREPA Consolidated'!EI:EI)*1000)-AP44</f>
        <v>0</v>
      </c>
      <c r="AY44" s="782">
        <f>((SUMIF('FY26-FY28_PREPA Consolidated'!I:I,C44,'FY26-FY28_PREPA Consolidated'!EE:EE)+SUMIF('FY26-FY28_PREPA Consolidated'!I:I,C44,'FY26-FY28_PREPA Consolidated'!EG:EG))*1000)-AQ44</f>
        <v>7234117.2427388998</v>
      </c>
      <c r="AZ44" s="121">
        <v>0</v>
      </c>
      <c r="BA44" s="121"/>
      <c r="BB44" s="121">
        <f t="shared" si="32"/>
        <v>7234117.2427388998</v>
      </c>
      <c r="BC44" s="121"/>
      <c r="BD44" s="121">
        <f t="shared" si="33"/>
        <v>32256454.242738899</v>
      </c>
    </row>
    <row r="45" spans="1:56">
      <c r="A45" s="31">
        <f t="shared" si="0"/>
        <v>34</v>
      </c>
      <c r="C45" s="29" t="s">
        <v>174</v>
      </c>
      <c r="D45" s="29"/>
      <c r="E45" s="2"/>
      <c r="F45" s="121">
        <v>0</v>
      </c>
      <c r="G45" s="126">
        <f>VLOOKUP(C45,'Genera Ex. 22.2 A-1'!D49:Y103,22,FALSE)</f>
        <v>1490000</v>
      </c>
      <c r="H45" s="121">
        <v>0</v>
      </c>
      <c r="I45" s="121">
        <v>0</v>
      </c>
      <c r="J45" s="602">
        <v>2069177</v>
      </c>
      <c r="K45" s="121"/>
      <c r="L45" s="122">
        <f t="shared" si="36"/>
        <v>3559177</v>
      </c>
      <c r="M45" s="120"/>
      <c r="N45" s="121">
        <v>0</v>
      </c>
      <c r="O45" s="126">
        <f>VLOOKUP(C45,'Final Revision'!$D48:$Y103,22,FALSE)-G45</f>
        <v>-658000</v>
      </c>
      <c r="P45" s="126">
        <v>0</v>
      </c>
      <c r="Q45" s="126">
        <f>((SUMIF('FY26-FY28_PREPA Consolidated'!I:I,C45,'FY26-FY28_PREPA Consolidated'!BT:BT)+SUMIF('FY26-FY28_PREPA Consolidated'!I:I,C45,'FY26-FY28_PREPA Consolidated'!CD:CD))*1000)-I45</f>
        <v>0</v>
      </c>
      <c r="R45" s="121">
        <v>0</v>
      </c>
      <c r="S45" s="121"/>
      <c r="T45" s="121">
        <f t="shared" si="28"/>
        <v>-658000</v>
      </c>
      <c r="U45" s="121">
        <f t="shared" si="29"/>
        <v>2901177</v>
      </c>
      <c r="V45" s="121"/>
      <c r="W45" s="121">
        <v>0</v>
      </c>
      <c r="X45" s="126">
        <f>VLOOKUP(C45,'Genera Ex. 22.2 A-1'!$D47:$BK103,60,FALSE)</f>
        <v>801760</v>
      </c>
      <c r="Y45" s="121">
        <v>0</v>
      </c>
      <c r="Z45" s="121">
        <v>0</v>
      </c>
      <c r="AA45" s="602">
        <v>2165112</v>
      </c>
      <c r="AB45" s="121"/>
      <c r="AC45" s="121">
        <f t="shared" si="34"/>
        <v>2966872</v>
      </c>
      <c r="AD45" s="121"/>
      <c r="AE45" s="121">
        <v>0</v>
      </c>
      <c r="AF45" s="126">
        <f>VLOOKUP(C45,'Final Revision'!$D49:$BK107,60,FALSE)-X45</f>
        <v>30240</v>
      </c>
      <c r="AG45" s="126">
        <f>(SUMIF('FY26-FY28_PREPA Consolidated'!I:I,C45,'FY26-FY28_PREPA Consolidated'!DY:DY)*1000)-Y45</f>
        <v>0</v>
      </c>
      <c r="AH45" s="126">
        <f>((SUMIF('FY26-FY28_PREPA Consolidated'!I:I,C45,'FY26-FY28_PREPA Consolidated'!DU:DU)+SUMIF('FY26-FY28_PREPA Consolidated'!I:I,C45,'FY26-FY28_PREPA Consolidated'!DW:DW))*1000)-Z45</f>
        <v>0</v>
      </c>
      <c r="AI45" s="121">
        <v>0</v>
      </c>
      <c r="AJ45" s="121"/>
      <c r="AK45" s="121">
        <f t="shared" si="30"/>
        <v>30240</v>
      </c>
      <c r="AL45" s="121">
        <f t="shared" si="31"/>
        <v>2997112</v>
      </c>
      <c r="AM45" s="121"/>
      <c r="AN45" s="121">
        <v>0</v>
      </c>
      <c r="AO45" s="126">
        <f>VLOOKUP(C45,'Genera Ex. 22.2 A-1'!$D48:$CW103,98,FALSE)</f>
        <v>856936</v>
      </c>
      <c r="AP45" s="121">
        <v>0</v>
      </c>
      <c r="AQ45" s="121">
        <v>0</v>
      </c>
      <c r="AR45" s="602">
        <v>2260692</v>
      </c>
      <c r="AS45" s="121"/>
      <c r="AT45" s="121">
        <f t="shared" si="35"/>
        <v>3117628</v>
      </c>
      <c r="AU45" s="121"/>
      <c r="AV45" s="121">
        <v>0</v>
      </c>
      <c r="AW45" s="126">
        <f>VLOOKUP(C45,'Final Revision'!$D49:$CW103,98,FALSE)-AO45</f>
        <v>-24936</v>
      </c>
      <c r="AX45" s="782">
        <f>(SUMIF('FY26-FY28_PREPA Consolidated'!I:I,C45,'FY26-FY28_PREPA Consolidated'!EI:EI)*1000)-AP45</f>
        <v>0</v>
      </c>
      <c r="AY45" s="782">
        <f>((SUMIF('FY26-FY28_PREPA Consolidated'!I:I,C45,'FY26-FY28_PREPA Consolidated'!EE:EE)+SUMIF('FY26-FY28_PREPA Consolidated'!I:I,C45,'FY26-FY28_PREPA Consolidated'!EG:EG))*1000)-AQ45</f>
        <v>0</v>
      </c>
      <c r="AZ45" s="121">
        <v>0</v>
      </c>
      <c r="BA45" s="121"/>
      <c r="BB45" s="121">
        <f t="shared" si="32"/>
        <v>-24936</v>
      </c>
      <c r="BC45" s="121"/>
      <c r="BD45" s="121">
        <f t="shared" si="33"/>
        <v>3092692</v>
      </c>
    </row>
    <row r="46" spans="1:56">
      <c r="A46" s="31">
        <f t="shared" si="0"/>
        <v>35</v>
      </c>
      <c r="C46" s="29" t="s">
        <v>175</v>
      </c>
      <c r="D46" s="29"/>
      <c r="F46" s="121">
        <v>0</v>
      </c>
      <c r="G46" s="126">
        <f>VLOOKUP(C46,'Genera Ex. 22.2 A-1'!D50:Y104,22,FALSE)</f>
        <v>17780758.439999998</v>
      </c>
      <c r="H46" s="121">
        <v>0</v>
      </c>
      <c r="I46" s="121">
        <v>0</v>
      </c>
      <c r="J46" s="602">
        <v>275154028</v>
      </c>
      <c r="K46" s="121"/>
      <c r="L46" s="122">
        <f t="shared" si="36"/>
        <v>292934786.44</v>
      </c>
      <c r="M46" s="120"/>
      <c r="N46" s="121">
        <v>0</v>
      </c>
      <c r="O46" s="126">
        <f>VLOOKUP(C46,'Final Revision'!$D49:$Y104,22,FALSE)-G46</f>
        <v>-1044996.0949999988</v>
      </c>
      <c r="P46" s="126">
        <f>(VLOOKUP(C46,'FY26-FY28_PREPA Consolidated'!$I24:$DL78,108,FALSE)*1000)-H46</f>
        <v>1246000</v>
      </c>
      <c r="Q46" s="126">
        <f>(((VLOOKUP(C46,'FY26-FY28_PREPA Consolidated'!$I24:$DL78,64,FALSE)+VLOOKUP(C46,'FY26-FY28_PREPA Consolidated'!$I24:$DL78,74,FALSE)))*1000)-I46</f>
        <v>9287041.5</v>
      </c>
      <c r="R46" s="121">
        <f>'LUMA’s Updates to RR'!F20+'LUMA’s Updates to RR'!F39+'LUMA’s Updates to RR'!F49</f>
        <v>-2490000</v>
      </c>
      <c r="S46" s="121"/>
      <c r="T46" s="121">
        <f t="shared" si="28"/>
        <v>6998045.4050000012</v>
      </c>
      <c r="U46" s="121">
        <f t="shared" si="29"/>
        <v>299932831.84500003</v>
      </c>
      <c r="V46" s="121"/>
      <c r="W46" s="121">
        <v>0</v>
      </c>
      <c r="X46" s="126">
        <f>VLOOKUP(C46,'Genera Ex. 22.2 A-1'!$D48:$BK104,60,FALSE)</f>
        <v>15670532.432499999</v>
      </c>
      <c r="Y46" s="121">
        <v>0</v>
      </c>
      <c r="Z46" s="121">
        <v>0</v>
      </c>
      <c r="AA46" s="602">
        <v>313002594</v>
      </c>
      <c r="AB46" s="121"/>
      <c r="AC46" s="121">
        <f t="shared" si="34"/>
        <v>328673126.4325</v>
      </c>
      <c r="AD46" s="121"/>
      <c r="AE46" s="121">
        <v>0</v>
      </c>
      <c r="AF46" s="126">
        <f>VLOOKUP(C46,'Final Revision'!$D50:$BK108,60,FALSE)-X46</f>
        <v>-695155.14974999987</v>
      </c>
      <c r="AG46" s="126">
        <f>(SUMIF('FY26-FY28_PREPA Consolidated'!I:I,C46,'FY26-FY28_PREPA Consolidated'!DY:DY)*1000)-Y46</f>
        <v>1266337.744248546</v>
      </c>
      <c r="AH46" s="126">
        <f>((SUMIF('FY26-FY28_PREPA Consolidated'!I:I,C46,'FY26-FY28_PREPA Consolidated'!DU:DU)+SUMIF('FY26-FY28_PREPA Consolidated'!I:I,C46,'FY26-FY28_PREPA Consolidated'!DW:DW))*1000)-Z46</f>
        <v>10188628.558469206</v>
      </c>
      <c r="AI46" s="121">
        <f>'LUMA’s Updates to RR'!F40+'LUMA’s Updates to RR'!F50+'LUMA’s Updates to RR'!F58</f>
        <v>-14310697</v>
      </c>
      <c r="AJ46" s="121"/>
      <c r="AK46" s="121">
        <f t="shared" si="30"/>
        <v>-3550885.8470322471</v>
      </c>
      <c r="AL46" s="121">
        <f t="shared" si="31"/>
        <v>325122240.58546776</v>
      </c>
      <c r="AM46" s="121"/>
      <c r="AN46" s="121">
        <v>0</v>
      </c>
      <c r="AO46" s="126">
        <f>VLOOKUP(C46,'Genera Ex. 22.2 A-1'!$D49:$CW104,98,FALSE)</f>
        <v>15235536.096124999</v>
      </c>
      <c r="AP46" s="121">
        <v>0</v>
      </c>
      <c r="AQ46" s="121">
        <v>0</v>
      </c>
      <c r="AR46" s="602">
        <v>332931516</v>
      </c>
      <c r="AS46" s="121"/>
      <c r="AT46" s="121">
        <f t="shared" si="35"/>
        <v>348167052.09612501</v>
      </c>
      <c r="AU46" s="121"/>
      <c r="AV46" s="121">
        <v>0</v>
      </c>
      <c r="AW46" s="126">
        <f>VLOOKUP(C46,'Final Revision'!$D50:$CW104,98,FALSE)-AO46</f>
        <v>-330322.15723749809</v>
      </c>
      <c r="AX46" s="782">
        <f>(SUMIF('FY26-FY28_PREPA Consolidated'!I:I,C46,'FY26-FY28_PREPA Consolidated'!EI:EI)*1000)-AP46</f>
        <v>1287750.345565761</v>
      </c>
      <c r="AY46" s="782">
        <f>((SUMIF('FY26-FY28_PREPA Consolidated'!I:I,C46,'FY26-FY28_PREPA Consolidated'!EE:EE)+SUMIF('FY26-FY28_PREPA Consolidated'!I:I,C46,'FY26-FY28_PREPA Consolidated'!EG:EG))*1000)-AQ46</f>
        <v>10860908.854371745</v>
      </c>
      <c r="AZ46" s="121">
        <f>'LUMA’s Updates to RR'!F41+'LUMA’s Updates to RR'!F51+'LUMA’s Updates to RR'!F59</f>
        <v>-19299595</v>
      </c>
      <c r="BA46" s="121"/>
      <c r="BB46" s="121">
        <f>+SUM(AV46:AZ46)</f>
        <v>-7481257.9572999924</v>
      </c>
      <c r="BC46" s="121"/>
      <c r="BD46" s="121">
        <f>+BB46+AT46</f>
        <v>340685794.138825</v>
      </c>
    </row>
    <row r="47" spans="1:56">
      <c r="A47" s="31">
        <f t="shared" si="0"/>
        <v>36</v>
      </c>
      <c r="C47" s="29" t="s">
        <v>177</v>
      </c>
      <c r="D47" s="29"/>
      <c r="E47" s="2"/>
      <c r="F47" s="121">
        <v>0</v>
      </c>
      <c r="G47" s="126">
        <f>VLOOKUP(C47,'Genera Ex. 22.2 A-1'!D51:Y105,22,FALSE)</f>
        <v>0</v>
      </c>
      <c r="H47" s="121">
        <v>0</v>
      </c>
      <c r="I47" s="121">
        <v>0</v>
      </c>
      <c r="J47" s="602">
        <v>125000000</v>
      </c>
      <c r="K47" s="121"/>
      <c r="L47" s="122">
        <f t="shared" si="36"/>
        <v>125000000</v>
      </c>
      <c r="M47" s="120"/>
      <c r="N47" s="121">
        <v>0</v>
      </c>
      <c r="O47" s="126">
        <f>VLOOKUP(C47,'Final Revision'!$D50:$Y105,22,FALSE)-G47</f>
        <v>0</v>
      </c>
      <c r="P47" s="126">
        <v>0</v>
      </c>
      <c r="Q47" s="126">
        <f>((SUMIF('FY26-FY28_PREPA Consolidated'!I:I,C47,'FY26-FY28_PREPA Consolidated'!BT:BT)+SUMIF('FY26-FY28_PREPA Consolidated'!I:I,C47,'FY26-FY28_PREPA Consolidated'!CD:CD))*1000)-I47</f>
        <v>0</v>
      </c>
      <c r="R47" s="121">
        <v>0</v>
      </c>
      <c r="S47" s="121"/>
      <c r="T47" s="121">
        <f t="shared" si="28"/>
        <v>0</v>
      </c>
      <c r="U47" s="121">
        <f t="shared" si="29"/>
        <v>125000000</v>
      </c>
      <c r="V47" s="121"/>
      <c r="W47" s="121">
        <v>0</v>
      </c>
      <c r="X47" s="126">
        <f>VLOOKUP(C47,'Genera Ex. 22.2 A-1'!$D49:$BK105,60,FALSE)</f>
        <v>0</v>
      </c>
      <c r="Y47" s="121">
        <v>0</v>
      </c>
      <c r="Z47" s="121">
        <v>0</v>
      </c>
      <c r="AA47" s="602">
        <v>130935000</v>
      </c>
      <c r="AB47" s="121"/>
      <c r="AC47" s="121">
        <f t="shared" si="34"/>
        <v>130935000</v>
      </c>
      <c r="AD47" s="121"/>
      <c r="AE47" s="121">
        <v>0</v>
      </c>
      <c r="AF47" s="126">
        <f>VLOOKUP(C47,'Final Revision'!$D51:$BK109,60,FALSE)-X47</f>
        <v>0</v>
      </c>
      <c r="AG47" s="126">
        <f>(SUMIF('FY26-FY28_PREPA Consolidated'!I:I,C47,'FY26-FY28_PREPA Consolidated'!DY:DY)*1000)-Y47</f>
        <v>0</v>
      </c>
      <c r="AH47" s="126">
        <f>((SUMIF('FY26-FY28_PREPA Consolidated'!I:I,C47,'FY26-FY28_PREPA Consolidated'!DU:DU)+SUMIF('FY26-FY28_PREPA Consolidated'!I:I,C47,'FY26-FY28_PREPA Consolidated'!DW:DW))*1000)-Z47</f>
        <v>0</v>
      </c>
      <c r="AI47" s="121">
        <v>0</v>
      </c>
      <c r="AJ47" s="121"/>
      <c r="AK47" s="121">
        <f t="shared" si="30"/>
        <v>0</v>
      </c>
      <c r="AL47" s="121">
        <f t="shared" si="31"/>
        <v>130935000</v>
      </c>
      <c r="AM47" s="121"/>
      <c r="AN47" s="121">
        <v>0</v>
      </c>
      <c r="AO47" s="126">
        <f>VLOOKUP(C47,'Genera Ex. 22.2 A-1'!$D50:$CW105,98,FALSE)</f>
        <v>0</v>
      </c>
      <c r="AP47" s="121">
        <v>0</v>
      </c>
      <c r="AQ47" s="121">
        <v>0</v>
      </c>
      <c r="AR47" s="602">
        <v>137482500</v>
      </c>
      <c r="AS47" s="121"/>
      <c r="AT47" s="121">
        <f t="shared" si="35"/>
        <v>137482500</v>
      </c>
      <c r="AU47" s="121"/>
      <c r="AV47" s="121">
        <v>0</v>
      </c>
      <c r="AW47" s="126">
        <f>VLOOKUP(C47,'Final Revision'!$D51:$CW105,98,FALSE)-AO47</f>
        <v>0</v>
      </c>
      <c r="AX47" s="782">
        <f>(SUMIF('FY26-FY28_PREPA Consolidated'!I:I,C47,'FY26-FY28_PREPA Consolidated'!EI:EI)*1000)-AP47</f>
        <v>0</v>
      </c>
      <c r="AY47" s="782">
        <f>((SUMIF('FY26-FY28_PREPA Consolidated'!I:I,C47,'FY26-FY28_PREPA Consolidated'!EE:EE)+SUMIF('FY26-FY28_PREPA Consolidated'!I:I,C47,'FY26-FY28_PREPA Consolidated'!EG:EG))*1000)-AQ47</f>
        <v>0</v>
      </c>
      <c r="AZ47" s="121">
        <v>0</v>
      </c>
      <c r="BA47" s="121"/>
      <c r="BB47" s="121">
        <f t="shared" si="32"/>
        <v>0</v>
      </c>
      <c r="BC47" s="121"/>
      <c r="BD47" s="121">
        <f t="shared" si="33"/>
        <v>137482500</v>
      </c>
    </row>
    <row r="48" spans="1:56" ht="14.15" customHeight="1">
      <c r="A48" s="31">
        <f t="shared" si="0"/>
        <v>37</v>
      </c>
      <c r="C48" s="29" t="s">
        <v>178</v>
      </c>
      <c r="D48" s="29"/>
      <c r="F48" s="121">
        <v>0</v>
      </c>
      <c r="G48" s="126">
        <f>VLOOKUP(C48,'Genera Ex. 22.2 A-1'!D52:Y106,22,FALSE)</f>
        <v>5172500</v>
      </c>
      <c r="H48" s="121">
        <v>0</v>
      </c>
      <c r="I48" s="121">
        <v>0</v>
      </c>
      <c r="J48" s="126">
        <v>0</v>
      </c>
      <c r="K48" s="121"/>
      <c r="L48" s="122">
        <f t="shared" si="36"/>
        <v>5172500</v>
      </c>
      <c r="M48" s="120"/>
      <c r="N48" s="121">
        <v>0</v>
      </c>
      <c r="O48" s="126">
        <f>VLOOKUP(C48,'Final Revision'!$D51:$Y106,22,FALSE)-G48</f>
        <v>0</v>
      </c>
      <c r="P48" s="126">
        <f>(VLOOKUP(C48,'FY26-FY28_PREPA Consolidated'!$I26:$DL80,108,FALSE)*1000)-H48</f>
        <v>838000</v>
      </c>
      <c r="Q48" s="126">
        <f>(((VLOOKUP(C48,'FY26-FY28_PREPA Consolidated'!$I26:$DL80,64,FALSE)+VLOOKUP(C48,'FY26-FY28_PREPA Consolidated'!$I26:$DL80,74,FALSE)))*1000)-I48</f>
        <v>2314750</v>
      </c>
      <c r="R48" s="121">
        <v>0</v>
      </c>
      <c r="S48" s="121"/>
      <c r="T48" s="121">
        <f t="shared" si="28"/>
        <v>3152750</v>
      </c>
      <c r="U48" s="121">
        <f t="shared" si="29"/>
        <v>8325250</v>
      </c>
      <c r="V48" s="121"/>
      <c r="W48" s="121">
        <v>0</v>
      </c>
      <c r="X48" s="126">
        <f>VLOOKUP(C48,'Genera Ex. 22.2 A-1'!$D50:$BK106,60,FALSE)</f>
        <v>5206625</v>
      </c>
      <c r="Y48" s="121">
        <v>0</v>
      </c>
      <c r="Z48" s="121">
        <v>0</v>
      </c>
      <c r="AA48" s="126">
        <v>0</v>
      </c>
      <c r="AB48" s="121"/>
      <c r="AC48" s="121">
        <f t="shared" si="34"/>
        <v>5206625</v>
      </c>
      <c r="AD48" s="121"/>
      <c r="AE48" s="121">
        <v>0</v>
      </c>
      <c r="AF48" s="126">
        <f>VLOOKUP(C48,'Final Revision'!$D52:$BK110,60,FALSE)-X48</f>
        <v>0</v>
      </c>
      <c r="AG48" s="126">
        <f>(SUMIF('FY26-FY28_PREPA Consolidated'!I:I,C48,'FY26-FY28_PREPA Consolidated'!DY:DY)*1000)-Y48</f>
        <v>830500</v>
      </c>
      <c r="AH48" s="126">
        <f>((SUMIF('FY26-FY28_PREPA Consolidated'!I:I,C48,'FY26-FY28_PREPA Consolidated'!DU:DU)+SUMIF('FY26-FY28_PREPA Consolidated'!I:I,C48,'FY26-FY28_PREPA Consolidated'!DW:DW))*1000)-Z48</f>
        <v>2134750</v>
      </c>
      <c r="AI48" s="121">
        <v>0</v>
      </c>
      <c r="AJ48" s="121"/>
      <c r="AK48" s="121">
        <f t="shared" si="30"/>
        <v>2965250</v>
      </c>
      <c r="AL48" s="121">
        <f t="shared" si="31"/>
        <v>8171875</v>
      </c>
      <c r="AM48" s="121"/>
      <c r="AN48" s="121">
        <v>0</v>
      </c>
      <c r="AO48" s="126">
        <f>VLOOKUP(C48,'Genera Ex. 22.2 A-1'!$D51:$CW106,98,FALSE)</f>
        <v>5206625</v>
      </c>
      <c r="AP48" s="121">
        <v>0</v>
      </c>
      <c r="AQ48" s="121">
        <v>0</v>
      </c>
      <c r="AR48" s="126">
        <v>0</v>
      </c>
      <c r="AS48" s="121"/>
      <c r="AT48" s="121">
        <f t="shared" si="35"/>
        <v>5206625</v>
      </c>
      <c r="AU48" s="121"/>
      <c r="AV48" s="121">
        <v>0</v>
      </c>
      <c r="AW48" s="126">
        <f>VLOOKUP(C48,'Final Revision'!$D52:$CW106,98,FALSE)-AO48</f>
        <v>0</v>
      </c>
      <c r="AX48" s="782">
        <f>(SUMIF('FY26-FY28_PREPA Consolidated'!I:I,C48,'FY26-FY28_PREPA Consolidated'!EI:EI)*1000)-AP48</f>
        <v>830500</v>
      </c>
      <c r="AY48" s="782">
        <f>((SUMIF('FY26-FY28_PREPA Consolidated'!I:I,C48,'FY26-FY28_PREPA Consolidated'!EE:EE)+SUMIF('FY26-FY28_PREPA Consolidated'!I:I,C48,'FY26-FY28_PREPA Consolidated'!EG:EG))*1000)-AQ48</f>
        <v>2134750</v>
      </c>
      <c r="AZ48" s="121">
        <v>0</v>
      </c>
      <c r="BA48" s="121"/>
      <c r="BB48" s="121">
        <f t="shared" si="32"/>
        <v>2965250</v>
      </c>
      <c r="BC48" s="121"/>
      <c r="BD48" s="121">
        <f t="shared" si="33"/>
        <v>8171875</v>
      </c>
    </row>
    <row r="49" spans="1:56">
      <c r="A49" s="31">
        <f t="shared" si="0"/>
        <v>38</v>
      </c>
      <c r="C49" s="29" t="s">
        <v>179</v>
      </c>
      <c r="D49" s="29"/>
      <c r="E49" s="2"/>
      <c r="F49" s="121">
        <v>0</v>
      </c>
      <c r="G49" s="126">
        <f>VLOOKUP(C49,'Genera Ex. 22.2 A-1'!D53:Y107,22,FALSE)</f>
        <v>500000</v>
      </c>
      <c r="H49" s="121">
        <v>0</v>
      </c>
      <c r="I49" s="121">
        <v>0</v>
      </c>
      <c r="J49" s="602">
        <v>300000</v>
      </c>
      <c r="K49" s="121"/>
      <c r="L49" s="122">
        <f>SUM(F49:J49)</f>
        <v>800000</v>
      </c>
      <c r="M49" s="120"/>
      <c r="N49" s="121">
        <v>0</v>
      </c>
      <c r="O49" s="126">
        <f>VLOOKUP(C49,'Final Revision'!$D52:$Y107,22,FALSE)-G49</f>
        <v>0</v>
      </c>
      <c r="P49" s="126">
        <f>(VLOOKUP(C49,'FY26-FY28_PREPA Consolidated'!$I27:$DL81,108,FALSE)*1000)-H49</f>
        <v>0</v>
      </c>
      <c r="Q49" s="126">
        <f>(((VLOOKUP(C49,'FY26-FY28_PREPA Consolidated'!$I27:$DL81,64,FALSE)+VLOOKUP(C49,'FY26-FY28_PREPA Consolidated'!$I27:$DL81,74,FALSE)))*1000)-I49</f>
        <v>5486275</v>
      </c>
      <c r="R49" s="121">
        <v>0</v>
      </c>
      <c r="S49" s="121"/>
      <c r="T49" s="121">
        <f t="shared" si="28"/>
        <v>5486275</v>
      </c>
      <c r="U49" s="121">
        <f t="shared" si="29"/>
        <v>6286275</v>
      </c>
      <c r="V49" s="121"/>
      <c r="W49" s="121">
        <v>0</v>
      </c>
      <c r="X49" s="126">
        <f>VLOOKUP(C49,'Genera Ex. 22.2 A-1'!$D51:$BK107,60,FALSE)</f>
        <v>510000</v>
      </c>
      <c r="Y49" s="121">
        <v>0</v>
      </c>
      <c r="Z49" s="121">
        <v>0</v>
      </c>
      <c r="AA49" s="602">
        <v>315000</v>
      </c>
      <c r="AB49" s="121"/>
      <c r="AC49" s="121">
        <f>SUM(W49:AA49)</f>
        <v>825000</v>
      </c>
      <c r="AD49" s="121"/>
      <c r="AE49" s="121">
        <v>0</v>
      </c>
      <c r="AF49" s="126">
        <f>VLOOKUP(C49,'Final Revision'!$D53:$BK111,60,FALSE)-X49</f>
        <v>0</v>
      </c>
      <c r="AG49" s="126">
        <f>(SUMIF('FY26-FY28_PREPA Consolidated'!I:I,C49,'FY26-FY28_PREPA Consolidated'!DY:DY)*1000)-Y49</f>
        <v>0</v>
      </c>
      <c r="AH49" s="126">
        <f>((SUMIF('FY26-FY28_PREPA Consolidated'!I:I,C49,'FY26-FY28_PREPA Consolidated'!DU:DU)+SUMIF('FY26-FY28_PREPA Consolidated'!I:I,C49,'FY26-FY28_PREPA Consolidated'!DW:DW))*1000)-Z49</f>
        <v>7886275</v>
      </c>
      <c r="AI49" s="121">
        <v>0</v>
      </c>
      <c r="AJ49" s="121"/>
      <c r="AK49" s="121">
        <f t="shared" si="30"/>
        <v>7886275</v>
      </c>
      <c r="AL49" s="121">
        <f t="shared" si="31"/>
        <v>8711275</v>
      </c>
      <c r="AM49" s="121"/>
      <c r="AN49" s="121">
        <v>0</v>
      </c>
      <c r="AO49" s="126">
        <f>VLOOKUP(C49,'Genera Ex. 22.2 A-1'!$D52:$CW107,98,FALSE)</f>
        <v>520200</v>
      </c>
      <c r="AP49" s="121">
        <v>0</v>
      </c>
      <c r="AQ49" s="121">
        <v>0</v>
      </c>
      <c r="AR49" s="602">
        <v>330000</v>
      </c>
      <c r="AS49" s="121"/>
      <c r="AT49" s="121">
        <f t="shared" si="35"/>
        <v>850200</v>
      </c>
      <c r="AU49" s="121"/>
      <c r="AV49" s="121">
        <v>0</v>
      </c>
      <c r="AW49" s="126">
        <f>VLOOKUP(C49,'Final Revision'!$D53:$CW107,98,FALSE)-AO49</f>
        <v>0</v>
      </c>
      <c r="AX49" s="782">
        <f>(SUMIF('FY26-FY28_PREPA Consolidated'!I:I,C49,'FY26-FY28_PREPA Consolidated'!EI:EI)*1000)-AP49</f>
        <v>0</v>
      </c>
      <c r="AY49" s="782">
        <f>((SUMIF('FY26-FY28_PREPA Consolidated'!I:I,C49,'FY26-FY28_PREPA Consolidated'!EE:EE)+SUMIF('FY26-FY28_PREPA Consolidated'!I:I,C49,'FY26-FY28_PREPA Consolidated'!EG:EG))*1000)-AQ49</f>
        <v>5486275</v>
      </c>
      <c r="AZ49" s="121">
        <v>0</v>
      </c>
      <c r="BA49" s="121"/>
      <c r="BB49" s="121">
        <f t="shared" si="32"/>
        <v>5486275</v>
      </c>
      <c r="BC49" s="121"/>
      <c r="BD49" s="121">
        <f t="shared" si="33"/>
        <v>6336475</v>
      </c>
    </row>
    <row r="50" spans="1:56">
      <c r="A50" s="31">
        <f t="shared" si="0"/>
        <v>39</v>
      </c>
      <c r="C50" s="29" t="s">
        <v>297</v>
      </c>
      <c r="D50" s="29"/>
      <c r="E50" s="2"/>
      <c r="F50" s="121">
        <v>0</v>
      </c>
      <c r="G50" s="126">
        <f>VLOOKUP(C50,'Genera Ex. 22.2 A-1'!D54:Y108,22,FALSE)</f>
        <v>30256411.579999998</v>
      </c>
      <c r="H50" s="121">
        <v>0</v>
      </c>
      <c r="I50" s="121">
        <v>0</v>
      </c>
      <c r="J50" s="126">
        <v>0</v>
      </c>
      <c r="K50" s="121"/>
      <c r="L50" s="122">
        <f t="shared" si="36"/>
        <v>30256411.579999998</v>
      </c>
      <c r="M50" s="120"/>
      <c r="N50" s="121">
        <v>0</v>
      </c>
      <c r="O50" s="126">
        <f>VLOOKUP(C50,'Final Revision'!$D53:$Y108,22,FALSE)-G50</f>
        <v>0</v>
      </c>
      <c r="P50" s="126">
        <v>0</v>
      </c>
      <c r="Q50" s="126">
        <f>((SUMIF('FY26-FY28_PREPA Consolidated'!I:I,C50,'FY26-FY28_PREPA Consolidated'!BT:BT)+SUMIF('FY26-FY28_PREPA Consolidated'!I:I,C50,'FY26-FY28_PREPA Consolidated'!CD:CD))*1000)-I50</f>
        <v>0</v>
      </c>
      <c r="R50" s="121">
        <v>0</v>
      </c>
      <c r="S50" s="121"/>
      <c r="T50" s="121">
        <f t="shared" si="28"/>
        <v>0</v>
      </c>
      <c r="U50" s="121">
        <f t="shared" si="29"/>
        <v>30256411.579999998</v>
      </c>
      <c r="V50" s="121"/>
      <c r="W50" s="121"/>
      <c r="X50" s="126">
        <f>VLOOKUP(C50,'Genera Ex. 22.2 A-1'!$D52:$BK108,60,FALSE)</f>
        <v>31450746.938000001</v>
      </c>
      <c r="Y50" s="121"/>
      <c r="Z50" s="121"/>
      <c r="AA50" s="126">
        <v>0</v>
      </c>
      <c r="AB50" s="121"/>
      <c r="AC50" s="121">
        <f t="shared" si="34"/>
        <v>31450746.938000001</v>
      </c>
      <c r="AD50" s="121"/>
      <c r="AE50" s="121">
        <v>0</v>
      </c>
      <c r="AF50" s="126">
        <f>VLOOKUP(C50,'Final Revision'!$D54:$BK112,60,FALSE)-X50</f>
        <v>0</v>
      </c>
      <c r="AG50" s="126">
        <f>(SUMIF('FY26-FY28_PREPA Consolidated'!I:I,C50,'FY26-FY28_PREPA Consolidated'!DY:DY)*1000)-Y50</f>
        <v>0</v>
      </c>
      <c r="AH50" s="126">
        <f>((SUMIF('FY26-FY28_PREPA Consolidated'!I:I,C50,'FY26-FY28_PREPA Consolidated'!DU:DU)+SUMIF('FY26-FY28_PREPA Consolidated'!I:I,C50,'FY26-FY28_PREPA Consolidated'!DW:DW))*1000)-Z50</f>
        <v>0</v>
      </c>
      <c r="AI50" s="121">
        <v>0</v>
      </c>
      <c r="AJ50" s="121"/>
      <c r="AK50" s="121">
        <f t="shared" si="30"/>
        <v>0</v>
      </c>
      <c r="AL50" s="121">
        <f t="shared" si="31"/>
        <v>31450746.938000001</v>
      </c>
      <c r="AM50" s="121"/>
      <c r="AN50" s="121">
        <v>0</v>
      </c>
      <c r="AO50" s="126">
        <f>VLOOKUP(C50,'Genera Ex. 22.2 A-1'!$D53:$CW108,98,FALSE)</f>
        <v>33295260.624299999</v>
      </c>
      <c r="AP50" s="121"/>
      <c r="AQ50" s="121"/>
      <c r="AR50" s="126">
        <v>0</v>
      </c>
      <c r="AS50" s="121"/>
      <c r="AT50" s="121">
        <f t="shared" si="35"/>
        <v>33295260.624299999</v>
      </c>
      <c r="AU50" s="121"/>
      <c r="AV50" s="121">
        <v>0</v>
      </c>
      <c r="AW50" s="126">
        <f>VLOOKUP(C50,'Final Revision'!$D54:$CW108,98,FALSE)-AO50</f>
        <v>0</v>
      </c>
      <c r="AX50" s="782">
        <f>(SUMIF('FY26-FY28_PREPA Consolidated'!I:I,C50,'FY26-FY28_PREPA Consolidated'!EI:EI)*1000)-AP50</f>
        <v>0</v>
      </c>
      <c r="AY50" s="782">
        <f>((SUMIF('FY26-FY28_PREPA Consolidated'!I:I,C50,'FY26-FY28_PREPA Consolidated'!EE:EE)+SUMIF('FY26-FY28_PREPA Consolidated'!I:I,C50,'FY26-FY28_PREPA Consolidated'!EG:EG))*1000)-AQ50</f>
        <v>0</v>
      </c>
      <c r="AZ50" s="121">
        <v>0</v>
      </c>
      <c r="BA50" s="121"/>
      <c r="BB50" s="121">
        <f t="shared" si="32"/>
        <v>0</v>
      </c>
      <c r="BC50" s="121"/>
      <c r="BD50" s="121">
        <f t="shared" si="33"/>
        <v>33295260.624299999</v>
      </c>
    </row>
    <row r="51" spans="1:56">
      <c r="A51" s="31">
        <f t="shared" si="0"/>
        <v>40</v>
      </c>
      <c r="C51" s="29" t="s">
        <v>181</v>
      </c>
      <c r="D51" s="29"/>
      <c r="F51" s="121">
        <v>0</v>
      </c>
      <c r="G51" s="126">
        <f>VLOOKUP(C51,'Genera Ex. 22.2 A-1'!D55:Y109,22,FALSE)</f>
        <v>0</v>
      </c>
      <c r="H51" s="121">
        <v>0</v>
      </c>
      <c r="I51" s="121">
        <v>0</v>
      </c>
      <c r="J51" s="126">
        <v>0</v>
      </c>
      <c r="K51" s="121"/>
      <c r="L51" s="122">
        <f t="shared" si="36"/>
        <v>0</v>
      </c>
      <c r="M51" s="120"/>
      <c r="N51" s="121">
        <v>0</v>
      </c>
      <c r="O51" s="126">
        <f>VLOOKUP(C51,'Final Revision'!$D54:$Y109,22,FALSE)-G51</f>
        <v>0</v>
      </c>
      <c r="P51" s="126">
        <f>(VLOOKUP(C51,'FY26-FY28_PREPA Consolidated'!$I29:$DL83,108,FALSE)*1000)-H51</f>
        <v>414989.64999999997</v>
      </c>
      <c r="Q51" s="126">
        <f>(((VLOOKUP(C51,'FY26-FY28_PREPA Consolidated'!$I29:$DL83,64,FALSE)+VLOOKUP(C51,'FY26-FY28_PREPA Consolidated'!$I29:$DL83,74,FALSE)))*1000)-I51</f>
        <v>1755729.3</v>
      </c>
      <c r="R51" s="121">
        <v>0</v>
      </c>
      <c r="S51" s="121"/>
      <c r="T51" s="121">
        <f t="shared" si="28"/>
        <v>2170718.9500000002</v>
      </c>
      <c r="U51" s="121">
        <f t="shared" si="29"/>
        <v>2170718.9500000002</v>
      </c>
      <c r="V51" s="121"/>
      <c r="W51" s="121">
        <v>0</v>
      </c>
      <c r="X51" s="126">
        <f>VLOOKUP(C51,'Genera Ex. 22.2 A-1'!$D53:$BK109,60,FALSE)</f>
        <v>0</v>
      </c>
      <c r="Y51" s="121">
        <v>0</v>
      </c>
      <c r="Z51" s="121">
        <v>0</v>
      </c>
      <c r="AA51" s="126">
        <v>0</v>
      </c>
      <c r="AB51" s="121"/>
      <c r="AC51" s="121">
        <f t="shared" si="34"/>
        <v>0</v>
      </c>
      <c r="AD51" s="121"/>
      <c r="AE51" s="121">
        <v>0</v>
      </c>
      <c r="AF51" s="126">
        <f>VLOOKUP(C51,'Final Revision'!$D55:$BK113,60,FALSE)-X51</f>
        <v>0</v>
      </c>
      <c r="AG51" s="126">
        <f>(SUMIF('FY26-FY28_PREPA Consolidated'!I:I,C51,'FY26-FY28_PREPA Consolidated'!DY:DY)*1000)-Y51</f>
        <v>421763.28833667224</v>
      </c>
      <c r="AH51" s="126">
        <f>((SUMIF('FY26-FY28_PREPA Consolidated'!I:I,C51,'FY26-FY28_PREPA Consolidated'!DU:DU)+SUMIF('FY26-FY28_PREPA Consolidated'!I:I,C51,'FY26-FY28_PREPA Consolidated'!DW:DW))*1000)-Z51</f>
        <v>1784387.063622053</v>
      </c>
      <c r="AI51" s="121">
        <v>0</v>
      </c>
      <c r="AJ51" s="121"/>
      <c r="AK51" s="121">
        <f t="shared" si="30"/>
        <v>2206150.3519587251</v>
      </c>
      <c r="AL51" s="121">
        <f t="shared" si="31"/>
        <v>2206150.3519587251</v>
      </c>
      <c r="AM51" s="121"/>
      <c r="AN51" s="121">
        <v>0</v>
      </c>
      <c r="AO51" s="126">
        <f>VLOOKUP(C51,'Genera Ex. 22.2 A-1'!$D54:$CW109,98,FALSE)</f>
        <v>0</v>
      </c>
      <c r="AP51" s="121">
        <v>0</v>
      </c>
      <c r="AQ51" s="121">
        <v>0</v>
      </c>
      <c r="AR51" s="126">
        <v>0</v>
      </c>
      <c r="AS51" s="121"/>
      <c r="AT51" s="121">
        <f t="shared" si="35"/>
        <v>0</v>
      </c>
      <c r="AU51" s="121"/>
      <c r="AV51" s="121">
        <v>0</v>
      </c>
      <c r="AW51" s="126">
        <f>VLOOKUP(C51,'Final Revision'!$D55:$CW109,98,FALSE)-AO51</f>
        <v>0</v>
      </c>
      <c r="AX51" s="782">
        <f>(SUMIF('FY26-FY28_PREPA Consolidated'!I:I,C51,'FY26-FY28_PREPA Consolidated'!EI:EI)*1000)-AP51</f>
        <v>428894.91588580597</v>
      </c>
      <c r="AY51" s="782">
        <f>((SUMIF('FY26-FY28_PREPA Consolidated'!I:I,C51,'FY26-FY28_PREPA Consolidated'!EE:EE)+SUMIF('FY26-FY28_PREPA Consolidated'!I:I,C51,'FY26-FY28_PREPA Consolidated'!EG:EG))*1000)-AQ51</f>
        <v>1814559.4003169592</v>
      </c>
      <c r="AZ51" s="121">
        <v>0</v>
      </c>
      <c r="BA51" s="121"/>
      <c r="BB51" s="121">
        <f t="shared" si="32"/>
        <v>2243454.3162027653</v>
      </c>
      <c r="BC51" s="121"/>
      <c r="BD51" s="121">
        <f t="shared" si="33"/>
        <v>2243454.3162027653</v>
      </c>
    </row>
    <row r="52" spans="1:56">
      <c r="A52" s="31">
        <f t="shared" si="0"/>
        <v>41</v>
      </c>
      <c r="C52" s="29" t="s">
        <v>182</v>
      </c>
      <c r="D52" s="29"/>
      <c r="E52" s="2"/>
      <c r="F52" s="121">
        <v>18700000</v>
      </c>
      <c r="G52" s="126">
        <f>VLOOKUP(C52,'Genera Ex. 22.2 A-1'!D56:Y110,22,FALSE)</f>
        <v>0</v>
      </c>
      <c r="H52" s="121">
        <v>0</v>
      </c>
      <c r="I52" s="121">
        <v>0</v>
      </c>
      <c r="J52" s="126">
        <v>0</v>
      </c>
      <c r="K52" s="121"/>
      <c r="L52" s="122">
        <f>SUM(F52:J52)</f>
        <v>18700000</v>
      </c>
      <c r="M52" s="120"/>
      <c r="N52" s="121">
        <f>'LUMA’s Updates to RR'!F7</f>
        <v>8750000</v>
      </c>
      <c r="O52" s="126">
        <f>VLOOKUP(C52,'Final Revision'!$D55:$Y110,22,FALSE)-G52</f>
        <v>0</v>
      </c>
      <c r="P52" s="126">
        <v>0</v>
      </c>
      <c r="Q52" s="126">
        <f>((SUMIF('FY26-FY28_PREPA Consolidated'!I:I,C52,'FY26-FY28_PREPA Consolidated'!BT:BT)+SUMIF('FY26-FY28_PREPA Consolidated'!I:I,C52,'FY26-FY28_PREPA Consolidated'!CD:CD))*1000)-I52</f>
        <v>0</v>
      </c>
      <c r="R52" s="126">
        <v>0</v>
      </c>
      <c r="S52" s="121"/>
      <c r="T52" s="121">
        <f t="shared" si="28"/>
        <v>8750000</v>
      </c>
      <c r="U52" s="121">
        <f t="shared" si="29"/>
        <v>27450000</v>
      </c>
      <c r="V52" s="121"/>
      <c r="W52" s="121">
        <v>11150000</v>
      </c>
      <c r="X52" s="126">
        <f>VLOOKUP(C52,'Genera Ex. 22.2 A-1'!$D54:$BK110,60,FALSE)</f>
        <v>0</v>
      </c>
      <c r="Y52" s="121">
        <v>0</v>
      </c>
      <c r="Z52" s="121"/>
      <c r="AA52" s="126">
        <v>0</v>
      </c>
      <c r="AB52" s="121"/>
      <c r="AC52" s="121">
        <f t="shared" si="34"/>
        <v>11150000</v>
      </c>
      <c r="AD52" s="121"/>
      <c r="AE52" s="1253">
        <f>'LUMA’s Updates to RR'!F9</f>
        <v>5866071</v>
      </c>
      <c r="AF52" s="126">
        <f>VLOOKUP(C52,'Final Revision'!$D56:$BK114,60,FALSE)-X52</f>
        <v>0</v>
      </c>
      <c r="AG52" s="126">
        <f>(SUMIF('FY26-FY28_PREPA Consolidated'!I:I,C52,'FY26-FY28_PREPA Consolidated'!DY:DY)*1000)-Y52</f>
        <v>0</v>
      </c>
      <c r="AH52" s="126">
        <f>((SUMIF('FY26-FY28_PREPA Consolidated'!I:I,C52,'FY26-FY28_PREPA Consolidated'!DU:DU)+SUMIF('FY26-FY28_PREPA Consolidated'!I:I,C52,'FY26-FY28_PREPA Consolidated'!DW:DW))*1000)-Z52</f>
        <v>0</v>
      </c>
      <c r="AI52" s="126">
        <v>0</v>
      </c>
      <c r="AJ52" s="121"/>
      <c r="AK52" s="121">
        <f t="shared" si="30"/>
        <v>5866071</v>
      </c>
      <c r="AL52" s="121">
        <f t="shared" si="31"/>
        <v>17016071</v>
      </c>
      <c r="AM52" s="121"/>
      <c r="AN52" s="121">
        <v>7050000</v>
      </c>
      <c r="AO52" s="126">
        <f>VLOOKUP(C52,'Genera Ex. 22.2 A-1'!$D55:$CW110,98,FALSE)</f>
        <v>0</v>
      </c>
      <c r="AP52" s="121">
        <v>0</v>
      </c>
      <c r="AQ52" s="121"/>
      <c r="AR52" s="126">
        <v>0</v>
      </c>
      <c r="AS52" s="121"/>
      <c r="AT52" s="121">
        <f t="shared" si="35"/>
        <v>7050000</v>
      </c>
      <c r="AU52" s="121"/>
      <c r="AV52" s="121">
        <f>'LUMA’s Updates to RR'!F12</f>
        <v>4375000</v>
      </c>
      <c r="AW52" s="126">
        <f>VLOOKUP(C52,'Final Revision'!$D56:$CW110,98,FALSE)-AO52</f>
        <v>0</v>
      </c>
      <c r="AX52" s="782">
        <f>(SUMIF('FY26-FY28_PREPA Consolidated'!I:I,C52,'FY26-FY28_PREPA Consolidated'!EI:EI)*1000)-AP52</f>
        <v>0</v>
      </c>
      <c r="AY52" s="782">
        <f>((SUMIF('FY26-FY28_PREPA Consolidated'!I:I,C52,'FY26-FY28_PREPA Consolidated'!EE:EE)+SUMIF('FY26-FY28_PREPA Consolidated'!I:I,C52,'FY26-FY28_PREPA Consolidated'!EG:EG))*1000)-AQ52</f>
        <v>0</v>
      </c>
      <c r="AZ52" s="126">
        <v>0</v>
      </c>
      <c r="BA52" s="121"/>
      <c r="BB52" s="121">
        <f t="shared" si="32"/>
        <v>4375000</v>
      </c>
      <c r="BC52" s="121"/>
      <c r="BD52" s="121">
        <f t="shared" si="33"/>
        <v>11425000</v>
      </c>
    </row>
    <row r="53" spans="1:56">
      <c r="A53" s="31">
        <f>IF(C53&lt;&gt;"",MAX(A49:A52)+1,"")</f>
        <v>42</v>
      </c>
      <c r="C53" s="29" t="s">
        <v>184</v>
      </c>
      <c r="D53" s="29"/>
      <c r="F53" s="121">
        <v>32964202.225740001</v>
      </c>
      <c r="G53" s="126">
        <f>VLOOKUP(C53,'Genera Ex. 22.2 A-1'!D57:Y111,22,FALSE)</f>
        <v>0</v>
      </c>
      <c r="H53" s="121">
        <v>0</v>
      </c>
      <c r="I53" s="121">
        <v>0</v>
      </c>
      <c r="J53" s="126">
        <v>0</v>
      </c>
      <c r="K53" s="121"/>
      <c r="L53" s="122">
        <f>SUM(F53:J53)</f>
        <v>32964202.225740001</v>
      </c>
      <c r="M53" s="120"/>
      <c r="N53" s="121">
        <f>'LUMA’s Updates to RR'!F5</f>
        <v>18324982</v>
      </c>
      <c r="O53" s="126">
        <f>VLOOKUP(C53,'Final Revision'!$D56:$Y111,22,FALSE)-G53</f>
        <v>0</v>
      </c>
      <c r="P53" s="126">
        <v>0</v>
      </c>
      <c r="Q53" s="126">
        <f>((SUMIF('FY26-FY28_PREPA Consolidated'!I:I,C53,'FY26-FY28_PREPA Consolidated'!BT:BT)+SUMIF('FY26-FY28_PREPA Consolidated'!I:I,C53,'FY26-FY28_PREPA Consolidated'!CD:CD))*1000)-I53</f>
        <v>0</v>
      </c>
      <c r="R53" s="126">
        <v>0</v>
      </c>
      <c r="S53" s="121"/>
      <c r="T53" s="121">
        <f t="shared" si="28"/>
        <v>18324982</v>
      </c>
      <c r="U53" s="121">
        <f t="shared" si="29"/>
        <v>51289184.225740001</v>
      </c>
      <c r="V53" s="121"/>
      <c r="W53" s="121">
        <v>19778521.335444</v>
      </c>
      <c r="X53" s="126">
        <f>VLOOKUP(C53,'Genera Ex. 22.2 A-1'!$D55:$BK111,60,FALSE)</f>
        <v>0</v>
      </c>
      <c r="Y53" s="121">
        <v>0</v>
      </c>
      <c r="Z53" s="121"/>
      <c r="AA53" s="126">
        <v>0</v>
      </c>
      <c r="AB53" s="121"/>
      <c r="AC53" s="121">
        <f t="shared" si="34"/>
        <v>19778521.335444</v>
      </c>
      <c r="AD53" s="121"/>
      <c r="AE53" s="1253">
        <f>'LUMA’s Updates to RR'!F10</f>
        <v>6562500</v>
      </c>
      <c r="AF53" s="126">
        <f>VLOOKUP(C53,'Final Revision'!$D57:$BK115,60,FALSE)-X53</f>
        <v>0</v>
      </c>
      <c r="AG53" s="126">
        <f>(SUMIF('FY26-FY28_PREPA Consolidated'!I:I,C53,'FY26-FY28_PREPA Consolidated'!DY:DY)*1000)-Y53</f>
        <v>0</v>
      </c>
      <c r="AH53" s="126">
        <f>((SUMIF('FY26-FY28_PREPA Consolidated'!I:I,C53,'FY26-FY28_PREPA Consolidated'!DU:DU)+SUMIF('FY26-FY28_PREPA Consolidated'!I:I,C53,'FY26-FY28_PREPA Consolidated'!DW:DW))*1000)-Z53</f>
        <v>0</v>
      </c>
      <c r="AI53" s="126">
        <v>0</v>
      </c>
      <c r="AJ53" s="121"/>
      <c r="AK53" s="121">
        <f t="shared" si="30"/>
        <v>6562500</v>
      </c>
      <c r="AL53" s="121">
        <f t="shared" si="31"/>
        <v>26341021.335444</v>
      </c>
      <c r="AM53" s="121"/>
      <c r="AN53" s="121">
        <v>8241050.5564350002</v>
      </c>
      <c r="AO53" s="126">
        <f>VLOOKUP(C53,'Genera Ex. 22.2 A-1'!$D56:$CW111,98,FALSE)</f>
        <v>0</v>
      </c>
      <c r="AP53" s="121">
        <v>0</v>
      </c>
      <c r="AQ53" s="121"/>
      <c r="AR53" s="126">
        <v>0</v>
      </c>
      <c r="AS53" s="121"/>
      <c r="AT53" s="121">
        <f t="shared" si="35"/>
        <v>8241050.5564350002</v>
      </c>
      <c r="AU53" s="121"/>
      <c r="AV53" s="121">
        <f>'LUMA’s Updates to RR'!F11</f>
        <v>9197272</v>
      </c>
      <c r="AW53" s="126">
        <f>VLOOKUP(C53,'Final Revision'!$D57:$CW111,98,FALSE)-AO53</f>
        <v>0</v>
      </c>
      <c r="AX53" s="782">
        <f>(SUMIF('FY26-FY28_PREPA Consolidated'!I:I,C53,'FY26-FY28_PREPA Consolidated'!EI:EI)*1000)-AP53</f>
        <v>0</v>
      </c>
      <c r="AY53" s="782">
        <f>((SUMIF('FY26-FY28_PREPA Consolidated'!I:I,C53,'FY26-FY28_PREPA Consolidated'!EE:EE)+SUMIF('FY26-FY28_PREPA Consolidated'!I:I,C53,'FY26-FY28_PREPA Consolidated'!EG:EG))*1000)-AQ53</f>
        <v>0</v>
      </c>
      <c r="AZ53" s="126">
        <v>0</v>
      </c>
      <c r="BA53" s="121"/>
      <c r="BB53" s="121">
        <f t="shared" si="32"/>
        <v>9197272</v>
      </c>
      <c r="BC53" s="121"/>
      <c r="BD53" s="121">
        <f t="shared" si="33"/>
        <v>17438322.556435</v>
      </c>
    </row>
    <row r="54" spans="1:56">
      <c r="A54" s="31">
        <f t="shared" si="0"/>
        <v>43</v>
      </c>
      <c r="C54" s="29" t="s">
        <v>186</v>
      </c>
      <c r="D54" s="29"/>
      <c r="E54" s="2"/>
      <c r="F54" s="121">
        <v>0</v>
      </c>
      <c r="G54" s="126">
        <f>VLOOKUP(C54,'Genera Ex. 22.2 A-1'!D58:Y112,22,FALSE)</f>
        <v>0</v>
      </c>
      <c r="H54" s="121">
        <v>0</v>
      </c>
      <c r="I54" s="121">
        <v>0</v>
      </c>
      <c r="J54" s="126">
        <v>0</v>
      </c>
      <c r="K54" s="121"/>
      <c r="L54" s="122">
        <f t="shared" si="36"/>
        <v>0</v>
      </c>
      <c r="M54" s="120"/>
      <c r="N54" s="121">
        <v>0</v>
      </c>
      <c r="O54" s="126">
        <f>VLOOKUP(C54,'Final Revision'!$D57:$Y112,22,FALSE)-G54</f>
        <v>0</v>
      </c>
      <c r="P54" s="126">
        <v>0</v>
      </c>
      <c r="Q54" s="126">
        <f>((SUMIF('FY26-FY28_PREPA Consolidated'!I:I,C54,'FY26-FY28_PREPA Consolidated'!BT:BT)+SUMIF('FY26-FY28_PREPA Consolidated'!I:I,C54,'FY26-FY28_PREPA Consolidated'!CD:CD))*1000)-I54</f>
        <v>0</v>
      </c>
      <c r="R54" s="126">
        <v>0</v>
      </c>
      <c r="S54" s="121"/>
      <c r="T54" s="121">
        <f t="shared" si="28"/>
        <v>0</v>
      </c>
      <c r="U54" s="121">
        <f t="shared" si="29"/>
        <v>0</v>
      </c>
      <c r="V54" s="121"/>
      <c r="W54" s="121">
        <v>0</v>
      </c>
      <c r="X54" s="126">
        <f>VLOOKUP(C54,'Genera Ex. 22.2 A-1'!$D56:$BK112,60,FALSE)</f>
        <v>0</v>
      </c>
      <c r="Y54" s="121">
        <v>0</v>
      </c>
      <c r="Z54" s="121">
        <v>0</v>
      </c>
      <c r="AA54" s="126">
        <v>0</v>
      </c>
      <c r="AB54" s="121"/>
      <c r="AC54" s="121">
        <f t="shared" si="34"/>
        <v>0</v>
      </c>
      <c r="AD54" s="121"/>
      <c r="AE54" s="121">
        <v>0</v>
      </c>
      <c r="AF54" s="126">
        <f>VLOOKUP(C54,'Final Revision'!$D58:$BK116,60,FALSE)-X54</f>
        <v>0</v>
      </c>
      <c r="AG54" s="126">
        <f>(SUMIF('FY26-FY28_PREPA Consolidated'!I:I,C54,'FY26-FY28_PREPA Consolidated'!DY:DY)*1000)-Y54</f>
        <v>0</v>
      </c>
      <c r="AH54" s="126">
        <f>((SUMIF('FY26-FY28_PREPA Consolidated'!I:I,C54,'FY26-FY28_PREPA Consolidated'!DU:DU)+SUMIF('FY26-FY28_PREPA Consolidated'!I:I,C54,'FY26-FY28_PREPA Consolidated'!DW:DW))*1000)-Z54</f>
        <v>0</v>
      </c>
      <c r="AI54" s="126">
        <v>0</v>
      </c>
      <c r="AJ54" s="121"/>
      <c r="AK54" s="121">
        <f t="shared" si="30"/>
        <v>0</v>
      </c>
      <c r="AL54" s="121">
        <f t="shared" si="31"/>
        <v>0</v>
      </c>
      <c r="AM54" s="121"/>
      <c r="AN54" s="121">
        <v>0</v>
      </c>
      <c r="AO54" s="126">
        <f>VLOOKUP(C54,'Genera Ex. 22.2 A-1'!$D57:$CW112,98,FALSE)</f>
        <v>0</v>
      </c>
      <c r="AP54" s="121">
        <v>0</v>
      </c>
      <c r="AQ54" s="121">
        <v>0</v>
      </c>
      <c r="AR54" s="126">
        <v>0</v>
      </c>
      <c r="AS54" s="121"/>
      <c r="AT54" s="121">
        <f t="shared" si="35"/>
        <v>0</v>
      </c>
      <c r="AU54" s="121"/>
      <c r="AV54" s="121">
        <v>0</v>
      </c>
      <c r="AW54" s="126">
        <f>VLOOKUP(C54,'Final Revision'!$D58:$CW112,98,FALSE)-AO54</f>
        <v>0</v>
      </c>
      <c r="AX54" s="782">
        <f>(SUMIF('FY26-FY28_PREPA Consolidated'!I:I,C54,'FY26-FY28_PREPA Consolidated'!EI:EI)*1000)-AP54</f>
        <v>0</v>
      </c>
      <c r="AY54" s="782">
        <f>((SUMIF('FY26-FY28_PREPA Consolidated'!I:I,C54,'FY26-FY28_PREPA Consolidated'!EE:EE)+SUMIF('FY26-FY28_PREPA Consolidated'!I:I,C54,'FY26-FY28_PREPA Consolidated'!EG:EG))*1000)-AQ54</f>
        <v>0</v>
      </c>
      <c r="AZ54" s="126">
        <v>0</v>
      </c>
      <c r="BA54" s="121"/>
      <c r="BB54" s="121">
        <f t="shared" si="32"/>
        <v>0</v>
      </c>
      <c r="BC54" s="121"/>
      <c r="BD54" s="121">
        <f t="shared" si="33"/>
        <v>0</v>
      </c>
    </row>
    <row r="55" spans="1:56">
      <c r="A55" s="31">
        <f t="shared" si="0"/>
        <v>44</v>
      </c>
      <c r="C55" s="29" t="s">
        <v>298</v>
      </c>
      <c r="D55" s="29"/>
      <c r="F55" s="121">
        <v>0</v>
      </c>
      <c r="G55" s="126">
        <f>VLOOKUP(C55,'Genera Ex. 22.2 A-1'!D59:Y113,22,FALSE)</f>
        <v>6932693.2000000002</v>
      </c>
      <c r="H55" s="121">
        <f>5470000*1.05</f>
        <v>5743500</v>
      </c>
      <c r="I55" s="121">
        <f>21878000*1.05</f>
        <v>22971900</v>
      </c>
      <c r="J55" s="602">
        <v>10833982</v>
      </c>
      <c r="K55" s="121"/>
      <c r="L55" s="122">
        <f t="shared" si="36"/>
        <v>46482075.200000003</v>
      </c>
      <c r="M55" s="120"/>
      <c r="N55" s="121">
        <v>0</v>
      </c>
      <c r="O55" s="126">
        <f>VLOOKUP(C55,'Final Revision'!$D58:$Y113,22,FALSE)-G55</f>
        <v>-1126995</v>
      </c>
      <c r="P55" s="126">
        <f>-H55</f>
        <v>-5743500</v>
      </c>
      <c r="Q55" s="126">
        <f>-I55</f>
        <v>-22971900</v>
      </c>
      <c r="R55" s="121">
        <v>0</v>
      </c>
      <c r="S55" s="121"/>
      <c r="T55" s="121">
        <f t="shared" si="28"/>
        <v>-29842395</v>
      </c>
      <c r="U55" s="121">
        <f t="shared" si="29"/>
        <v>16639680.200000003</v>
      </c>
      <c r="V55" s="121"/>
      <c r="W55" s="121">
        <v>0</v>
      </c>
      <c r="X55" s="126">
        <f>VLOOKUP(C55,'Genera Ex. 22.2 A-1'!$D57:$BK113,60,FALSE)</f>
        <v>6305516.1399999997</v>
      </c>
      <c r="Y55" s="121">
        <f>H55*1.05</f>
        <v>6030675</v>
      </c>
      <c r="Z55" s="121">
        <f>I55*1.05</f>
        <v>24120495</v>
      </c>
      <c r="AA55" s="602">
        <v>11139448</v>
      </c>
      <c r="AB55" s="121"/>
      <c r="AC55" s="121">
        <f t="shared" si="34"/>
        <v>47596134.140000001</v>
      </c>
      <c r="AD55" s="121"/>
      <c r="AE55" s="121">
        <v>0</v>
      </c>
      <c r="AF55" s="126">
        <f>VLOOKUP(C55,'Final Revision'!$D59:$BK117,60,FALSE)-X55</f>
        <v>-50450</v>
      </c>
      <c r="AG55" s="126">
        <f>(SUMIF('FY26-FY28_PREPA Consolidated'!I:I,C55,'FY26-FY28_PREPA Consolidated'!DY:DY)*1000)-Y55</f>
        <v>-6030675</v>
      </c>
      <c r="AH55" s="126">
        <f>((SUMIF('FY26-FY28_PREPA Consolidated'!I:I,C55,'FY26-FY28_PREPA Consolidated'!DU:DU)+SUMIF('FY26-FY28_PREPA Consolidated'!I:I,C55,'FY26-FY28_PREPA Consolidated'!DW:DW))*1000)-Z55</f>
        <v>-24120495</v>
      </c>
      <c r="AI55" s="121">
        <v>0</v>
      </c>
      <c r="AJ55" s="121"/>
      <c r="AK55" s="121">
        <f t="shared" si="30"/>
        <v>-30201620</v>
      </c>
      <c r="AL55" s="121">
        <f t="shared" si="31"/>
        <v>17394514.140000001</v>
      </c>
      <c r="AM55" s="121"/>
      <c r="AN55" s="121">
        <v>0</v>
      </c>
      <c r="AO55" s="126">
        <f>VLOOKUP(C55,'Genera Ex. 22.2 A-1'!$D58:$CW113,98,FALSE)</f>
        <v>6646195.5576999998</v>
      </c>
      <c r="AP55" s="121">
        <f>Y55*1.05</f>
        <v>6332208.75</v>
      </c>
      <c r="AQ55" s="121">
        <f>Z55*1.05</f>
        <v>25326519.75</v>
      </c>
      <c r="AR55" s="602">
        <v>11558986</v>
      </c>
      <c r="AS55" s="121"/>
      <c r="AT55" s="121">
        <f t="shared" si="35"/>
        <v>49863910.057700001</v>
      </c>
      <c r="AU55" s="121"/>
      <c r="AV55" s="121">
        <v>0</v>
      </c>
      <c r="AW55" s="126">
        <f>VLOOKUP(C55,'Final Revision'!$D59:$CW113,98,FALSE)-AO55</f>
        <v>-77995</v>
      </c>
      <c r="AX55" s="782">
        <f>(SUMIF('FY26-FY28_PREPA Consolidated'!I:I,C55,'FY26-FY28_PREPA Consolidated'!EI:EI)*1000)-AP55</f>
        <v>-6332208.75</v>
      </c>
      <c r="AY55" s="782">
        <f>((SUMIF('FY26-FY28_PREPA Consolidated'!I:I,C55,'FY26-FY28_PREPA Consolidated'!EE:EE)+SUMIF('FY26-FY28_PREPA Consolidated'!I:I,C55,'FY26-FY28_PREPA Consolidated'!EG:EG))*1000)-AQ55</f>
        <v>-25326519.75</v>
      </c>
      <c r="AZ55" s="121">
        <v>0</v>
      </c>
      <c r="BA55" s="121"/>
      <c r="BB55" s="121">
        <f t="shared" si="32"/>
        <v>-31736723.5</v>
      </c>
      <c r="BC55" s="121"/>
      <c r="BD55" s="121">
        <f t="shared" si="33"/>
        <v>18127186.557700001</v>
      </c>
    </row>
    <row r="56" spans="1:56">
      <c r="A56" s="31">
        <f t="shared" si="0"/>
        <v>45</v>
      </c>
      <c r="C56" s="540" t="s">
        <v>188</v>
      </c>
      <c r="D56" s="595"/>
      <c r="E56" s="2"/>
      <c r="F56" s="527">
        <f>SUM(F36:F55)</f>
        <v>51664202.225740001</v>
      </c>
      <c r="G56" s="527">
        <f t="shared" ref="G56:BD56" si="37">SUM(G36:G55)</f>
        <v>191972217.94</v>
      </c>
      <c r="H56" s="527">
        <f t="shared" si="37"/>
        <v>5743500</v>
      </c>
      <c r="I56" s="527">
        <f t="shared" si="37"/>
        <v>22971900</v>
      </c>
      <c r="J56" s="1246">
        <f>SUM(J36:J55)</f>
        <v>619259776</v>
      </c>
      <c r="K56" s="402"/>
      <c r="L56" s="527">
        <f t="shared" si="37"/>
        <v>891611596.16574013</v>
      </c>
      <c r="M56" s="527">
        <f t="shared" si="37"/>
        <v>0</v>
      </c>
      <c r="N56" s="527">
        <f t="shared" si="37"/>
        <v>27074982</v>
      </c>
      <c r="O56" s="527">
        <f t="shared" si="37"/>
        <v>-13385866.214999996</v>
      </c>
      <c r="P56" s="527">
        <f t="shared" si="37"/>
        <v>847118.95000000019</v>
      </c>
      <c r="Q56" s="527">
        <f>SUM(Q36:Q55)</f>
        <v>16289145.829999998</v>
      </c>
      <c r="R56" s="527">
        <f t="shared" si="37"/>
        <v>-2490000</v>
      </c>
      <c r="S56" s="402"/>
      <c r="T56" s="527">
        <f>SUM(T36:T55)</f>
        <v>28335380.564999998</v>
      </c>
      <c r="U56" s="527">
        <f t="shared" si="37"/>
        <v>919946976.73074019</v>
      </c>
      <c r="V56" s="402"/>
      <c r="W56" s="527">
        <f t="shared" si="37"/>
        <v>30928521.335444</v>
      </c>
      <c r="X56" s="527">
        <f t="shared" si="37"/>
        <v>188112395.49049997</v>
      </c>
      <c r="Y56" s="527">
        <f t="shared" si="37"/>
        <v>6030675</v>
      </c>
      <c r="Z56" s="527">
        <f t="shared" si="37"/>
        <v>24120495</v>
      </c>
      <c r="AA56" s="527">
        <f t="shared" si="37"/>
        <v>702563009.28200006</v>
      </c>
      <c r="AB56" s="402"/>
      <c r="AC56" s="527">
        <f t="shared" si="37"/>
        <v>951755096.10794389</v>
      </c>
      <c r="AD56" s="402"/>
      <c r="AE56" s="527">
        <f t="shared" si="37"/>
        <v>12428571</v>
      </c>
      <c r="AF56" s="527">
        <f t="shared" si="37"/>
        <v>-2900823.1497499999</v>
      </c>
      <c r="AG56" s="527">
        <f t="shared" si="37"/>
        <v>543548.68860580213</v>
      </c>
      <c r="AH56" s="527">
        <f t="shared" si="37"/>
        <v>19807866.213598721</v>
      </c>
      <c r="AI56" s="527">
        <f t="shared" si="37"/>
        <v>-14310697</v>
      </c>
      <c r="AJ56" s="402"/>
      <c r="AK56" s="527">
        <f t="shared" si="37"/>
        <v>15568465.752454519</v>
      </c>
      <c r="AL56" s="527">
        <f t="shared" si="37"/>
        <v>967323561.86039841</v>
      </c>
      <c r="AM56" s="402"/>
      <c r="AN56" s="527">
        <f t="shared" si="37"/>
        <v>15291050.556435</v>
      </c>
      <c r="AO56" s="527">
        <f t="shared" si="37"/>
        <v>191922948.09062502</v>
      </c>
      <c r="AP56" s="527">
        <f t="shared" si="37"/>
        <v>6332208.75</v>
      </c>
      <c r="AQ56" s="527">
        <f t="shared" si="37"/>
        <v>25326519.75</v>
      </c>
      <c r="AR56" s="527">
        <f t="shared" si="37"/>
        <v>757689537</v>
      </c>
      <c r="AS56" s="402"/>
      <c r="AT56" s="527">
        <f t="shared" si="37"/>
        <v>996562264.14706004</v>
      </c>
      <c r="AU56" s="402"/>
      <c r="AV56" s="527">
        <f t="shared" si="37"/>
        <v>13572272</v>
      </c>
      <c r="AW56" s="527">
        <f t="shared" si="37"/>
        <v>-2931211.1572374981</v>
      </c>
      <c r="AX56" s="527">
        <f t="shared" si="37"/>
        <v>357663.15924220532</v>
      </c>
      <c r="AY56" s="527">
        <f t="shared" si="37"/>
        <v>16432084.59696164</v>
      </c>
      <c r="AZ56" s="527">
        <f t="shared" si="37"/>
        <v>-19299595</v>
      </c>
      <c r="BA56" s="402"/>
      <c r="BB56" s="527">
        <f t="shared" si="37"/>
        <v>8131213.5989663452</v>
      </c>
      <c r="BC56" s="402"/>
      <c r="BD56" s="527">
        <f t="shared" si="37"/>
        <v>1004693477.7460264</v>
      </c>
    </row>
    <row r="57" spans="1:56">
      <c r="A57" s="31"/>
      <c r="C57" s="505"/>
      <c r="D57" s="505"/>
      <c r="F57" s="401"/>
      <c r="G57" s="401"/>
      <c r="H57" s="401"/>
      <c r="I57" s="401"/>
      <c r="J57" s="401"/>
      <c r="K57" s="402"/>
      <c r="L57" s="1247"/>
      <c r="M57" s="120"/>
      <c r="N57" s="401"/>
      <c r="O57" s="401"/>
      <c r="P57" s="401"/>
      <c r="Q57" s="401"/>
      <c r="R57" s="401"/>
      <c r="S57" s="402"/>
      <c r="T57" s="401">
        <f t="shared" si="28"/>
        <v>0</v>
      </c>
      <c r="U57" s="401">
        <f t="shared" si="29"/>
        <v>0</v>
      </c>
      <c r="V57" s="402"/>
      <c r="W57" s="401"/>
      <c r="X57" s="401"/>
      <c r="Y57" s="401"/>
      <c r="Z57" s="401"/>
      <c r="AA57" s="401"/>
      <c r="AB57" s="402"/>
      <c r="AC57" s="401"/>
      <c r="AD57" s="402"/>
      <c r="AE57" s="401"/>
      <c r="AF57" s="401"/>
      <c r="AG57" s="401"/>
      <c r="AH57" s="401"/>
      <c r="AI57" s="401"/>
      <c r="AJ57" s="402"/>
      <c r="AK57" s="401">
        <f t="shared" si="30"/>
        <v>0</v>
      </c>
      <c r="AL57" s="401">
        <f t="shared" si="31"/>
        <v>0</v>
      </c>
      <c r="AM57" s="402"/>
      <c r="AN57" s="401"/>
      <c r="AO57" s="401"/>
      <c r="AP57" s="401"/>
      <c r="AQ57" s="401"/>
      <c r="AR57" s="401"/>
      <c r="AS57" s="402"/>
      <c r="AT57" s="401"/>
      <c r="AU57" s="402"/>
      <c r="AV57" s="401"/>
      <c r="AW57" s="401"/>
      <c r="AX57" s="401"/>
      <c r="AY57" s="401"/>
      <c r="AZ57" s="401"/>
      <c r="BA57" s="402"/>
      <c r="BB57" s="401">
        <f t="shared" si="32"/>
        <v>0</v>
      </c>
      <c r="BC57" s="402"/>
      <c r="BD57" s="401">
        <f t="shared" si="33"/>
        <v>0</v>
      </c>
    </row>
    <row r="58" spans="1:56">
      <c r="A58" s="31">
        <f>IF(C58&lt;&gt;"",MAX(A54:A56)+1,"")</f>
        <v>46</v>
      </c>
      <c r="C58" s="540" t="s">
        <v>300</v>
      </c>
      <c r="D58" s="595"/>
      <c r="E58" s="2"/>
      <c r="F58" s="527">
        <f>F24+F33+F56</f>
        <v>2488377502.0664296</v>
      </c>
      <c r="G58" s="527">
        <f t="shared" ref="G58:BD58" si="38">G24+G33+G56</f>
        <v>305593370.07010585</v>
      </c>
      <c r="H58" s="527">
        <f t="shared" si="38"/>
        <v>10361400</v>
      </c>
      <c r="I58" s="527">
        <f>I24+I33+I56</f>
        <v>31258500</v>
      </c>
      <c r="J58" s="527">
        <f t="shared" si="38"/>
        <v>1012610138.3162749</v>
      </c>
      <c r="K58" s="402"/>
      <c r="L58" s="527">
        <f t="shared" si="38"/>
        <v>3848200910.4528103</v>
      </c>
      <c r="M58" s="527">
        <f t="shared" si="38"/>
        <v>0</v>
      </c>
      <c r="N58" s="527">
        <f t="shared" si="38"/>
        <v>27074982</v>
      </c>
      <c r="O58" s="527">
        <f t="shared" si="38"/>
        <v>-49340898.345105849</v>
      </c>
      <c r="P58" s="527">
        <f>P24+P33+P56</f>
        <v>3446017.5811856068</v>
      </c>
      <c r="Q58" s="527">
        <f>Q24+Q33+Q56</f>
        <v>18844051.466509998</v>
      </c>
      <c r="R58" s="527">
        <f t="shared" si="38"/>
        <v>-2490000</v>
      </c>
      <c r="S58" s="402"/>
      <c r="T58" s="527">
        <f t="shared" si="38"/>
        <v>-2465847.2974102497</v>
      </c>
      <c r="U58" s="527">
        <f t="shared" si="38"/>
        <v>3845735063.1554003</v>
      </c>
      <c r="V58" s="402"/>
      <c r="W58" s="527">
        <f t="shared" si="38"/>
        <v>2394738539.408072</v>
      </c>
      <c r="X58" s="527">
        <f t="shared" si="38"/>
        <v>304750435.93733656</v>
      </c>
      <c r="Y58" s="527">
        <f t="shared" si="38"/>
        <v>10879470</v>
      </c>
      <c r="Z58" s="527">
        <f t="shared" si="38"/>
        <v>32821425</v>
      </c>
      <c r="AA58" s="527">
        <f t="shared" si="38"/>
        <v>1142506134.2820001</v>
      </c>
      <c r="AB58" s="402"/>
      <c r="AC58" s="527">
        <f t="shared" si="38"/>
        <v>3885696004.6274085</v>
      </c>
      <c r="AD58" s="402"/>
      <c r="AE58" s="527">
        <f t="shared" si="38"/>
        <v>12428571</v>
      </c>
      <c r="AF58" s="527">
        <f t="shared" si="38"/>
        <v>-19542759.996586613</v>
      </c>
      <c r="AG58" s="527">
        <f t="shared" si="38"/>
        <v>3029347.9898189409</v>
      </c>
      <c r="AH58" s="527">
        <f t="shared" si="38"/>
        <v>22125401.536227912</v>
      </c>
      <c r="AI58" s="527">
        <f t="shared" si="38"/>
        <v>-14310697</v>
      </c>
      <c r="AJ58" s="402"/>
      <c r="AK58" s="527">
        <f t="shared" si="38"/>
        <v>3729863.5294602383</v>
      </c>
      <c r="AL58" s="527">
        <f t="shared" si="38"/>
        <v>3889425868.1568685</v>
      </c>
      <c r="AM58" s="402"/>
      <c r="AN58" s="527">
        <f t="shared" si="38"/>
        <v>2327923047.8996034</v>
      </c>
      <c r="AO58" s="527">
        <f t="shared" si="38"/>
        <v>311819227.91953087</v>
      </c>
      <c r="AP58" s="527">
        <f t="shared" si="38"/>
        <v>11423443.5</v>
      </c>
      <c r="AQ58" s="527">
        <f t="shared" si="38"/>
        <v>34462496.25</v>
      </c>
      <c r="AR58" s="527">
        <f t="shared" si="38"/>
        <v>1233547149</v>
      </c>
      <c r="AS58" s="402"/>
      <c r="AT58" s="527">
        <f t="shared" si="38"/>
        <v>3919175364.5691342</v>
      </c>
      <c r="AU58" s="402"/>
      <c r="AV58" s="527">
        <f t="shared" si="38"/>
        <v>13572272</v>
      </c>
      <c r="AW58" s="527">
        <f t="shared" si="38"/>
        <v>-20431504.278143324</v>
      </c>
      <c r="AX58" s="527">
        <f t="shared" si="38"/>
        <v>2725043.9238391323</v>
      </c>
      <c r="AY58" s="527">
        <f t="shared" si="38"/>
        <v>18500885.488509711</v>
      </c>
      <c r="AZ58" s="527">
        <f t="shared" si="38"/>
        <v>-19299595</v>
      </c>
      <c r="BA58" s="402"/>
      <c r="BB58" s="527">
        <f t="shared" si="38"/>
        <v>-4932897.8657944817</v>
      </c>
      <c r="BC58" s="402"/>
      <c r="BD58" s="527">
        <f t="shared" si="38"/>
        <v>3914242466.7033396</v>
      </c>
    </row>
    <row r="59" spans="1:56">
      <c r="A59" s="31"/>
      <c r="C59" s="505"/>
      <c r="D59" s="505"/>
      <c r="F59" s="402"/>
      <c r="G59" s="402"/>
      <c r="H59" s="402"/>
      <c r="I59" s="402"/>
      <c r="J59" s="402"/>
      <c r="K59" s="402"/>
      <c r="L59" s="597"/>
      <c r="M59" s="120"/>
      <c r="N59" s="402"/>
      <c r="O59" s="402"/>
      <c r="P59" s="402"/>
      <c r="Q59" s="402"/>
      <c r="R59" s="402"/>
      <c r="S59" s="402"/>
      <c r="T59" s="402">
        <f t="shared" si="28"/>
        <v>0</v>
      </c>
      <c r="U59" s="402">
        <f t="shared" si="29"/>
        <v>0</v>
      </c>
      <c r="V59" s="402"/>
      <c r="W59" s="402"/>
      <c r="X59" s="402"/>
      <c r="Y59" s="402"/>
      <c r="Z59" s="402"/>
      <c r="AA59" s="402"/>
      <c r="AB59" s="402"/>
      <c r="AC59" s="402"/>
      <c r="AD59" s="402"/>
      <c r="AE59" s="402"/>
      <c r="AF59" s="402"/>
      <c r="AG59" s="402"/>
      <c r="AH59" s="402"/>
      <c r="AI59" s="402"/>
      <c r="AJ59" s="402"/>
      <c r="AK59" s="402">
        <f t="shared" si="30"/>
        <v>0</v>
      </c>
      <c r="AL59" s="402">
        <f t="shared" si="31"/>
        <v>0</v>
      </c>
      <c r="AM59" s="402"/>
      <c r="AN59" s="402"/>
      <c r="AO59" s="402"/>
      <c r="AP59" s="402"/>
      <c r="AQ59" s="402"/>
      <c r="AR59" s="402"/>
      <c r="AS59" s="402"/>
      <c r="AT59" s="402"/>
      <c r="AU59" s="402"/>
      <c r="AV59" s="402"/>
      <c r="AW59" s="402"/>
      <c r="AX59" s="402"/>
      <c r="AY59" s="402"/>
      <c r="AZ59" s="402"/>
      <c r="BA59" s="402"/>
      <c r="BB59" s="402">
        <f t="shared" si="32"/>
        <v>0</v>
      </c>
      <c r="BC59" s="402"/>
      <c r="BD59" s="402">
        <f t="shared" si="33"/>
        <v>0</v>
      </c>
    </row>
    <row r="60" spans="1:56">
      <c r="A60" s="31">
        <f>IF(C60&lt;&gt;"",MAX(A55:A58)+1,"")</f>
        <v>47</v>
      </c>
      <c r="C60" s="29" t="s">
        <v>191</v>
      </c>
      <c r="D60" s="29"/>
      <c r="E60" s="2"/>
      <c r="F60" s="121">
        <v>0</v>
      </c>
      <c r="G60" s="121">
        <v>0</v>
      </c>
      <c r="H60" s="121">
        <v>2537000</v>
      </c>
      <c r="I60" s="121">
        <v>3805000</v>
      </c>
      <c r="J60" s="121">
        <v>0</v>
      </c>
      <c r="K60" s="121"/>
      <c r="L60" s="122">
        <f t="shared" ref="L60" si="39">SUM(F60:J60)</f>
        <v>6342000</v>
      </c>
      <c r="M60" s="120"/>
      <c r="N60" s="121">
        <v>0</v>
      </c>
      <c r="O60" s="121">
        <v>0</v>
      </c>
      <c r="P60" s="126">
        <f>(VLOOKUP(C60,'FY26-FY28_PREPA Consolidated'!I14:DL67,108,FALSE)*1000)-H60</f>
        <v>268381.60000000056</v>
      </c>
      <c r="Q60" s="126">
        <f>((VLOOKUP(C60,'FY26-FY28_PREPA Consolidated'!I14:CD53,64,FALSE)+VLOOKUP(C60,'FY26-FY28_PREPA Consolidated'!I14:CD53,74,FALSE))*1000)-I60</f>
        <v>403072.40000000037</v>
      </c>
      <c r="R60" s="121">
        <v>0</v>
      </c>
      <c r="S60" s="121"/>
      <c r="T60" s="121">
        <f t="shared" si="28"/>
        <v>671454.00000000093</v>
      </c>
      <c r="U60" s="121">
        <f t="shared" si="29"/>
        <v>7013454.0000000009</v>
      </c>
      <c r="V60" s="121"/>
      <c r="W60" s="121">
        <v>0</v>
      </c>
      <c r="X60" s="121">
        <v>0</v>
      </c>
      <c r="Y60" s="121">
        <f>H60*1.05</f>
        <v>2663850</v>
      </c>
      <c r="Z60" s="121">
        <f>I60*1.05</f>
        <v>3995250</v>
      </c>
      <c r="AA60" s="121">
        <v>0</v>
      </c>
      <c r="AB60" s="121"/>
      <c r="AC60" s="121">
        <f t="shared" ref="AC60" si="40">SUM(W60:AA60)</f>
        <v>6659100</v>
      </c>
      <c r="AD60" s="121"/>
      <c r="AE60" s="121">
        <v>0</v>
      </c>
      <c r="AF60" s="121">
        <v>0</v>
      </c>
      <c r="AG60" s="126">
        <f>(SUMIF('FY26-FY28_PREPA Consolidated'!I:I,C60,'FY26-FY28_PREPA Consolidated'!DY:DY)*1000)-Y60</f>
        <v>-358830.73518803995</v>
      </c>
      <c r="AH60" s="126">
        <f>((SUMIF('FY26-FY28_PREPA Consolidated'!I:I,C60,'FY26-FY28_PREPA Consolidated'!DU:DU)+SUMIF('FY26-FY28_PREPA Consolidated'!I:I,C60,'FY26-FY28_PREPA Consolidated'!DW:DW))*1000)-Z60</f>
        <v>-537721.10278206039</v>
      </c>
      <c r="AI60" s="121">
        <v>0</v>
      </c>
      <c r="AJ60" s="121"/>
      <c r="AK60" s="121">
        <f t="shared" si="30"/>
        <v>-896551.83797010034</v>
      </c>
      <c r="AL60" s="121">
        <f t="shared" si="31"/>
        <v>5762548.1620298997</v>
      </c>
      <c r="AM60" s="121"/>
      <c r="AN60" s="121">
        <v>0</v>
      </c>
      <c r="AO60" s="121">
        <v>0</v>
      </c>
      <c r="AP60" s="121">
        <f>Y60*1.05</f>
        <v>2797042.5</v>
      </c>
      <c r="AQ60" s="121">
        <f>Z60*1.05</f>
        <v>4195012.5</v>
      </c>
      <c r="AR60" s="121">
        <v>0</v>
      </c>
      <c r="AS60" s="121"/>
      <c r="AT60" s="121">
        <f t="shared" ref="AT60" si="41">SUM(AN60:AR60)</f>
        <v>6992055</v>
      </c>
      <c r="AU60" s="121"/>
      <c r="AV60" s="121">
        <v>0</v>
      </c>
      <c r="AW60" s="121">
        <v>0</v>
      </c>
      <c r="AX60" s="782">
        <f>(SUMIF('FY26-FY28_PREPA Consolidated'!I:I,C60,'FY26-FY28_PREPA Consolidated'!EI:EI)*1000)-AP60</f>
        <v>-453047.48897018796</v>
      </c>
      <c r="AY60" s="782">
        <f>((SUMIF('FY26-FY28_PREPA Consolidated'!I:I,C60,'FY26-FY28_PREPA Consolidated'!EE:EE)+SUMIF('FY26-FY28_PREPA Consolidated'!I:I,C60,'FY26-FY28_PREPA Consolidated'!EG:EG))*1000)-AQ60</f>
        <v>-679019.98345528217</v>
      </c>
      <c r="AZ60" s="121">
        <v>0</v>
      </c>
      <c r="BA60" s="121"/>
      <c r="BB60" s="121">
        <f t="shared" si="32"/>
        <v>-1132067.4724254701</v>
      </c>
      <c r="BC60" s="121"/>
      <c r="BD60" s="121">
        <f t="shared" si="33"/>
        <v>5859987.5275745299</v>
      </c>
    </row>
    <row r="61" spans="1:56">
      <c r="A61" s="31">
        <f>IF(C61&lt;&gt;"",MAX(A58:A60)+1,"")</f>
        <v>48</v>
      </c>
      <c r="C61" s="540" t="s">
        <v>192</v>
      </c>
      <c r="D61" s="595"/>
      <c r="F61" s="527">
        <f>F58+SUM(F60:F60)</f>
        <v>2488377502.0664296</v>
      </c>
      <c r="G61" s="527">
        <f t="shared" ref="G61:BD61" si="42">G58+SUM(G60:G60)</f>
        <v>305593370.07010585</v>
      </c>
      <c r="H61" s="527">
        <f t="shared" si="42"/>
        <v>12898400</v>
      </c>
      <c r="I61" s="527">
        <f>I58+SUM(I60:I60)</f>
        <v>35063500</v>
      </c>
      <c r="J61" s="527">
        <f t="shared" si="42"/>
        <v>1012610138.3162749</v>
      </c>
      <c r="K61" s="402"/>
      <c r="L61" s="527">
        <f t="shared" si="42"/>
        <v>3854542910.4528103</v>
      </c>
      <c r="M61" s="527">
        <f t="shared" si="42"/>
        <v>0</v>
      </c>
      <c r="N61" s="527">
        <f t="shared" si="42"/>
        <v>27074982</v>
      </c>
      <c r="O61" s="527">
        <f t="shared" si="42"/>
        <v>-49340898.345105849</v>
      </c>
      <c r="P61" s="527">
        <f>P58+SUM(P60:P60)</f>
        <v>3714399.1811856073</v>
      </c>
      <c r="Q61" s="527">
        <f t="shared" si="42"/>
        <v>19247123.866509996</v>
      </c>
      <c r="R61" s="527">
        <f t="shared" si="42"/>
        <v>-2490000</v>
      </c>
      <c r="S61" s="402"/>
      <c r="T61" s="527">
        <f t="shared" si="42"/>
        <v>-1794393.2974102488</v>
      </c>
      <c r="U61" s="527">
        <f t="shared" si="42"/>
        <v>3852748517.1554003</v>
      </c>
      <c r="V61" s="402"/>
      <c r="W61" s="527">
        <f t="shared" si="42"/>
        <v>2394738539.408072</v>
      </c>
      <c r="X61" s="527">
        <f t="shared" si="42"/>
        <v>304750435.93733656</v>
      </c>
      <c r="Y61" s="527">
        <f t="shared" si="42"/>
        <v>13543320</v>
      </c>
      <c r="Z61" s="527">
        <f t="shared" si="42"/>
        <v>36816675</v>
      </c>
      <c r="AA61" s="527">
        <f t="shared" si="42"/>
        <v>1142506134.2820001</v>
      </c>
      <c r="AB61" s="402"/>
      <c r="AC61" s="527">
        <f t="shared" si="42"/>
        <v>3892355104.6274085</v>
      </c>
      <c r="AD61" s="402"/>
      <c r="AE61" s="527">
        <f t="shared" si="42"/>
        <v>12428571</v>
      </c>
      <c r="AF61" s="527">
        <f t="shared" si="42"/>
        <v>-19542759.996586613</v>
      </c>
      <c r="AG61" s="527">
        <f t="shared" si="42"/>
        <v>2670517.2546309009</v>
      </c>
      <c r="AH61" s="527">
        <f t="shared" si="42"/>
        <v>21587680.433445852</v>
      </c>
      <c r="AI61" s="527">
        <f t="shared" si="42"/>
        <v>-14310697</v>
      </c>
      <c r="AJ61" s="402"/>
      <c r="AK61" s="527">
        <f t="shared" si="42"/>
        <v>2833311.6914901379</v>
      </c>
      <c r="AL61" s="527">
        <f t="shared" si="42"/>
        <v>3895188416.3188982</v>
      </c>
      <c r="AM61" s="402"/>
      <c r="AN61" s="527">
        <f t="shared" si="42"/>
        <v>2327923047.8996034</v>
      </c>
      <c r="AO61" s="527">
        <f t="shared" si="42"/>
        <v>311819227.91953087</v>
      </c>
      <c r="AP61" s="527">
        <f t="shared" si="42"/>
        <v>14220486</v>
      </c>
      <c r="AQ61" s="527">
        <f t="shared" si="42"/>
        <v>38657508.75</v>
      </c>
      <c r="AR61" s="527">
        <f t="shared" si="42"/>
        <v>1233547149</v>
      </c>
      <c r="AS61" s="402"/>
      <c r="AT61" s="527">
        <f t="shared" si="42"/>
        <v>3926167419.5691342</v>
      </c>
      <c r="AU61" s="402"/>
      <c r="AV61" s="527">
        <f t="shared" si="42"/>
        <v>13572272</v>
      </c>
      <c r="AW61" s="527">
        <f t="shared" si="42"/>
        <v>-20431504.278143324</v>
      </c>
      <c r="AX61" s="527">
        <f t="shared" si="42"/>
        <v>2271996.4348689443</v>
      </c>
      <c r="AY61" s="527">
        <f t="shared" si="42"/>
        <v>17821865.505054429</v>
      </c>
      <c r="AZ61" s="527">
        <f t="shared" si="42"/>
        <v>-19299595</v>
      </c>
      <c r="BA61" s="402"/>
      <c r="BB61" s="527">
        <f t="shared" si="42"/>
        <v>-6064965.3382199518</v>
      </c>
      <c r="BC61" s="402"/>
      <c r="BD61" s="527">
        <f t="shared" si="42"/>
        <v>3920102454.2309141</v>
      </c>
    </row>
    <row r="62" spans="1:56">
      <c r="A62" s="31"/>
      <c r="C62" s="505"/>
      <c r="D62" s="505"/>
      <c r="E62" s="2"/>
      <c r="F62" s="402"/>
      <c r="G62" s="402"/>
      <c r="H62" s="402"/>
      <c r="I62" s="402"/>
      <c r="J62" s="402"/>
      <c r="K62" s="402"/>
      <c r="L62" s="597"/>
      <c r="M62" s="120"/>
      <c r="N62" s="402"/>
      <c r="O62" s="402"/>
      <c r="P62" s="402"/>
      <c r="Q62" s="402"/>
      <c r="R62" s="402"/>
      <c r="S62" s="402"/>
      <c r="T62" s="402">
        <f t="shared" si="28"/>
        <v>0</v>
      </c>
      <c r="U62" s="402">
        <f t="shared" si="29"/>
        <v>0</v>
      </c>
      <c r="V62" s="402"/>
      <c r="W62" s="402"/>
      <c r="X62" s="402"/>
      <c r="Y62" s="402"/>
      <c r="Z62" s="402"/>
      <c r="AA62" s="402"/>
      <c r="AB62" s="402"/>
      <c r="AC62" s="402"/>
      <c r="AD62" s="402"/>
      <c r="AE62" s="402"/>
      <c r="AF62" s="402"/>
      <c r="AG62" s="402"/>
      <c r="AH62" s="402"/>
      <c r="AI62" s="402"/>
      <c r="AJ62" s="402"/>
      <c r="AK62" s="402">
        <f t="shared" si="30"/>
        <v>0</v>
      </c>
      <c r="AL62" s="402">
        <f t="shared" si="31"/>
        <v>0</v>
      </c>
      <c r="AM62" s="402"/>
      <c r="AN62" s="402"/>
      <c r="AO62" s="402"/>
      <c r="AP62" s="402"/>
      <c r="AQ62" s="402"/>
      <c r="AR62" s="402"/>
      <c r="AS62" s="402"/>
      <c r="AT62" s="402"/>
      <c r="AU62" s="402"/>
      <c r="AV62" s="402"/>
      <c r="AW62" s="402"/>
      <c r="AX62" s="402"/>
      <c r="AY62" s="402"/>
      <c r="AZ62" s="402"/>
      <c r="BA62" s="402"/>
      <c r="BB62" s="402">
        <f t="shared" si="32"/>
        <v>0</v>
      </c>
      <c r="BC62" s="402"/>
      <c r="BD62" s="402">
        <f t="shared" si="33"/>
        <v>0</v>
      </c>
    </row>
    <row r="63" spans="1:56">
      <c r="A63" s="31">
        <f t="shared" si="0"/>
        <v>49</v>
      </c>
      <c r="C63" s="29" t="s">
        <v>194</v>
      </c>
      <c r="D63" s="29"/>
      <c r="F63" s="121">
        <v>0</v>
      </c>
      <c r="G63" s="121">
        <v>0</v>
      </c>
      <c r="H63" s="121">
        <v>0</v>
      </c>
      <c r="I63" s="121">
        <v>0</v>
      </c>
      <c r="J63" s="121">
        <v>139367260.62835845</v>
      </c>
      <c r="K63" s="121"/>
      <c r="L63" s="122">
        <f t="shared" ref="L63:L72" si="43">SUM(F63:J63)</f>
        <v>139367260.62835845</v>
      </c>
      <c r="M63" s="120"/>
      <c r="N63" s="121">
        <v>0</v>
      </c>
      <c r="O63" s="121">
        <v>0</v>
      </c>
      <c r="P63" s="126">
        <f>(SUMIF('FY26-FY28_PREPA Consolidated'!I:I,C63,'FY26-FY28_PREPA Consolidated'!DL:DL)*1000)-H63</f>
        <v>0</v>
      </c>
      <c r="Q63" s="126">
        <f>((SUMIF('FY26-FY28_PREPA Consolidated'!I:I,C63,'FY26-FY28_PREPA Consolidated'!BT:BT)+SUMIF('FY26-FY28_PREPA Consolidated'!I:I,C63,'FY26-FY28_PREPA Consolidated'!CD:CD))*1000)-I63</f>
        <v>0</v>
      </c>
      <c r="R63" s="121">
        <v>0</v>
      </c>
      <c r="S63" s="121"/>
      <c r="T63" s="121">
        <f t="shared" si="28"/>
        <v>0</v>
      </c>
      <c r="U63" s="121">
        <f t="shared" si="29"/>
        <v>139367260.62835845</v>
      </c>
      <c r="V63" s="121"/>
      <c r="W63" s="121">
        <v>0</v>
      </c>
      <c r="X63" s="121">
        <v>0</v>
      </c>
      <c r="Y63" s="121">
        <v>0</v>
      </c>
      <c r="Z63" s="121">
        <v>0</v>
      </c>
      <c r="AA63" s="121">
        <v>103711031.67572564</v>
      </c>
      <c r="AB63" s="121"/>
      <c r="AC63" s="121">
        <f t="shared" ref="AC63:AC72" si="44">SUM(W63:AA63)</f>
        <v>103711031.67572564</v>
      </c>
      <c r="AD63" s="121"/>
      <c r="AE63" s="121">
        <v>0</v>
      </c>
      <c r="AF63" s="121">
        <v>0</v>
      </c>
      <c r="AG63" s="126">
        <f>(SUMIF('FY26-FY28_PREPA Consolidated'!I:I,C63,'FY26-FY28_PREPA Consolidated'!DY:DY)*1000)-Y63</f>
        <v>0</v>
      </c>
      <c r="AH63" s="126">
        <f>((SUMIF('FY26-FY28_PREPA Consolidated'!I:I,C63,'FY26-FY28_PREPA Consolidated'!DU:DU)+SUMIF('FY26-FY28_PREPA Consolidated'!I:I,C63,'FY26-FY28_PREPA Consolidated'!DW:DW))*1000)-Z63</f>
        <v>0</v>
      </c>
      <c r="AI63" s="121">
        <v>0</v>
      </c>
      <c r="AJ63" s="121"/>
      <c r="AK63" s="121">
        <f t="shared" si="30"/>
        <v>0</v>
      </c>
      <c r="AL63" s="121">
        <f t="shared" si="31"/>
        <v>103711031.67572564</v>
      </c>
      <c r="AM63" s="121"/>
      <c r="AN63" s="121">
        <v>0</v>
      </c>
      <c r="AO63" s="121">
        <v>0</v>
      </c>
      <c r="AP63" s="121">
        <v>0</v>
      </c>
      <c r="AQ63" s="121">
        <v>0</v>
      </c>
      <c r="AR63" s="121">
        <v>137717441.62652031</v>
      </c>
      <c r="AS63" s="121"/>
      <c r="AT63" s="121">
        <f t="shared" ref="AT63:AT72" si="45">SUM(AN63:AR63)</f>
        <v>137717441.62652031</v>
      </c>
      <c r="AU63" s="121"/>
      <c r="AV63" s="121">
        <v>0</v>
      </c>
      <c r="AW63" s="121">
        <v>0</v>
      </c>
      <c r="AX63" s="782">
        <f>(SUMIF('FY26-FY28_PREPA Consolidated'!I:I,C63,'FY26-FY28_PREPA Consolidated'!EI:EI)*1000)-AP63</f>
        <v>0</v>
      </c>
      <c r="AY63" s="782">
        <f>((SUMIF('FY26-FY28_PREPA Consolidated'!I:I,C63,'FY26-FY28_PREPA Consolidated'!EE:EE)+SUMIF('FY26-FY28_PREPA Consolidated'!I:I,C63,'FY26-FY28_PREPA Consolidated'!EG:EG))*1000)-AQ63</f>
        <v>0</v>
      </c>
      <c r="AZ63" s="121">
        <v>0</v>
      </c>
      <c r="BA63" s="121"/>
      <c r="BB63" s="121">
        <f t="shared" si="32"/>
        <v>0</v>
      </c>
      <c r="BC63" s="121"/>
      <c r="BD63" s="121">
        <f t="shared" si="33"/>
        <v>137717441.62652031</v>
      </c>
    </row>
    <row r="64" spans="1:56">
      <c r="A64" s="31">
        <f t="shared" si="0"/>
        <v>50</v>
      </c>
      <c r="C64" s="29" t="s">
        <v>195</v>
      </c>
      <c r="D64" s="29"/>
      <c r="E64" s="2"/>
      <c r="F64" s="121">
        <v>158980998.42899999</v>
      </c>
      <c r="G64" s="121">
        <v>0</v>
      </c>
      <c r="H64" s="121">
        <v>0</v>
      </c>
      <c r="I64" s="121">
        <v>0</v>
      </c>
      <c r="J64" s="121">
        <v>0</v>
      </c>
      <c r="K64" s="121"/>
      <c r="L64" s="122">
        <f>SUM(F64:J64)</f>
        <v>158980998.42899999</v>
      </c>
      <c r="M64" s="120"/>
      <c r="N64" s="591">
        <f>'BAD DEBT'!F11-L64</f>
        <v>7001692.9320527017</v>
      </c>
      <c r="O64" s="121">
        <v>0</v>
      </c>
      <c r="P64" s="126">
        <f>(SUMIF('FY26-FY28_PREPA Consolidated'!I:I,C64,'FY26-FY28_PREPA Consolidated'!DL:DL)*1000)-H64</f>
        <v>0</v>
      </c>
      <c r="Q64" s="126">
        <f>((SUMIF('FY26-FY28_PREPA Consolidated'!I:I,C64,'FY26-FY28_PREPA Consolidated'!BT:BT)+SUMIF('FY26-FY28_PREPA Consolidated'!I:I,C64,'FY26-FY28_PREPA Consolidated'!CD:CD))*1000)-I64</f>
        <v>0</v>
      </c>
      <c r="R64" s="121">
        <v>0</v>
      </c>
      <c r="S64" s="121"/>
      <c r="T64" s="121">
        <f t="shared" si="28"/>
        <v>7001692.9320527017</v>
      </c>
      <c r="U64" s="121">
        <f t="shared" si="29"/>
        <v>165982691.36105269</v>
      </c>
      <c r="V64" s="121"/>
      <c r="W64" s="121">
        <v>166713168.24360001</v>
      </c>
      <c r="X64" s="121">
        <v>0</v>
      </c>
      <c r="Y64" s="121">
        <v>0</v>
      </c>
      <c r="Z64" s="121">
        <v>0</v>
      </c>
      <c r="AA64" s="121">
        <v>0</v>
      </c>
      <c r="AB64" s="121"/>
      <c r="AC64" s="121">
        <f>SUM(W64:AA64)</f>
        <v>166713168.24360001</v>
      </c>
      <c r="AD64" s="121"/>
      <c r="AE64" s="591">
        <f>'BAD DEBT'!G11-AC64</f>
        <v>8543309.3230359256</v>
      </c>
      <c r="AF64" s="121">
        <v>0</v>
      </c>
      <c r="AG64" s="126">
        <f>(SUMIF('FY26-FY28_PREPA Consolidated'!I:I,C64,'FY26-FY28_PREPA Consolidated'!DY:DY)*1000)-Y64</f>
        <v>0</v>
      </c>
      <c r="AH64" s="126">
        <f>((SUMIF('FY26-FY28_PREPA Consolidated'!I:I,C64,'FY26-FY28_PREPA Consolidated'!DU:DU)+SUMIF('FY26-FY28_PREPA Consolidated'!I:I,C64,'FY26-FY28_PREPA Consolidated'!DW:DW))*1000)-Z64</f>
        <v>0</v>
      </c>
      <c r="AI64" s="121">
        <v>0</v>
      </c>
      <c r="AJ64" s="121"/>
      <c r="AK64" s="121">
        <f t="shared" si="30"/>
        <v>8543309.3230359256</v>
      </c>
      <c r="AL64" s="121">
        <f t="shared" si="31"/>
        <v>175256477.56663594</v>
      </c>
      <c r="AM64" s="121"/>
      <c r="AN64" s="121">
        <v>167782434.44490001</v>
      </c>
      <c r="AO64" s="121">
        <v>0</v>
      </c>
      <c r="AP64" s="121">
        <v>0</v>
      </c>
      <c r="AQ64" s="121">
        <v>0</v>
      </c>
      <c r="AR64" s="121">
        <v>0</v>
      </c>
      <c r="AS64" s="121"/>
      <c r="AT64" s="121">
        <f>SUM(AN64:AR64)</f>
        <v>167782434.44490001</v>
      </c>
      <c r="AU64" s="121"/>
      <c r="AV64" s="866">
        <f>'BAD DEBT'!H11-AT64</f>
        <v>11302630.183890343</v>
      </c>
      <c r="AW64" s="121">
        <v>0</v>
      </c>
      <c r="AX64" s="782">
        <f>(SUMIF('FY26-FY28_PREPA Consolidated'!I:I,C64,'FY26-FY28_PREPA Consolidated'!EI:EI)*1000)-AP64</f>
        <v>0</v>
      </c>
      <c r="AY64" s="782">
        <f>((SUMIF('FY26-FY28_PREPA Consolidated'!I:I,C64,'FY26-FY28_PREPA Consolidated'!EE:EE)+SUMIF('FY26-FY28_PREPA Consolidated'!I:I,C64,'FY26-FY28_PREPA Consolidated'!EG:EG))*1000)-AQ64</f>
        <v>0</v>
      </c>
      <c r="AZ64" s="121">
        <v>0</v>
      </c>
      <c r="BA64" s="121"/>
      <c r="BB64" s="121">
        <f t="shared" si="32"/>
        <v>11302630.183890343</v>
      </c>
      <c r="BC64" s="121"/>
      <c r="BD64" s="121">
        <f t="shared" si="33"/>
        <v>179085064.62879035</v>
      </c>
    </row>
    <row r="65" spans="1:56">
      <c r="A65" s="31">
        <f t="shared" si="0"/>
        <v>51</v>
      </c>
      <c r="C65" s="29" t="s">
        <v>197</v>
      </c>
      <c r="D65" s="29"/>
      <c r="F65" s="121">
        <v>0</v>
      </c>
      <c r="G65" s="121">
        <v>0</v>
      </c>
      <c r="H65" s="121">
        <v>0</v>
      </c>
      <c r="I65" s="121">
        <v>0</v>
      </c>
      <c r="J65" s="121">
        <f>(J58+J76)*0.02</f>
        <v>32303587.432432756</v>
      </c>
      <c r="K65" s="121"/>
      <c r="L65" s="122">
        <f t="shared" si="43"/>
        <v>32303587.432432756</v>
      </c>
      <c r="M65" s="120"/>
      <c r="N65" s="121">
        <v>0</v>
      </c>
      <c r="O65" s="121">
        <v>0</v>
      </c>
      <c r="P65" s="126">
        <f>(SUMIF('FY26-FY28_PREPA Consolidated'!I:I,C65,'FY26-FY28_PREPA Consolidated'!DL:DL)*1000)-H65</f>
        <v>0</v>
      </c>
      <c r="Q65" s="126">
        <f>((SUMIF('FY26-FY28_PREPA Consolidated'!I:I,C65,'FY26-FY28_PREPA Consolidated'!BT:BT)+SUMIF('FY26-FY28_PREPA Consolidated'!I:I,C65,'FY26-FY28_PREPA Consolidated'!CD:CD))*1000)-I65</f>
        <v>0</v>
      </c>
      <c r="R65" s="121">
        <f>(R58+R76)*0.02</f>
        <v>-49800</v>
      </c>
      <c r="S65" s="121"/>
      <c r="T65" s="121">
        <f t="shared" si="28"/>
        <v>-49800</v>
      </c>
      <c r="U65" s="121">
        <f t="shared" si="29"/>
        <v>32253787.432432756</v>
      </c>
      <c r="V65" s="121"/>
      <c r="W65" s="121">
        <v>0</v>
      </c>
      <c r="X65" s="121">
        <v>0</v>
      </c>
      <c r="Y65" s="121">
        <v>0</v>
      </c>
      <c r="Z65" s="121">
        <v>0</v>
      </c>
      <c r="AA65" s="121">
        <f>(AA58+AA76)*0.02</f>
        <v>38097256.948691539</v>
      </c>
      <c r="AB65" s="121"/>
      <c r="AC65" s="121">
        <f t="shared" si="44"/>
        <v>38097256.948691539</v>
      </c>
      <c r="AD65" s="121"/>
      <c r="AE65" s="121">
        <v>0</v>
      </c>
      <c r="AF65" s="121">
        <v>0</v>
      </c>
      <c r="AG65" s="126">
        <f>(SUMIF('FY26-FY28_PREPA Consolidated'!I:I,C65,'FY26-FY28_PREPA Consolidated'!DY:DY)*1000)-Y65</f>
        <v>0</v>
      </c>
      <c r="AH65" s="126">
        <f>((SUMIF('FY26-FY28_PREPA Consolidated'!I:I,C65,'FY26-FY28_PREPA Consolidated'!DU:DU)+SUMIF('FY26-FY28_PREPA Consolidated'!I:I,C65,'FY26-FY28_PREPA Consolidated'!DW:DW))*1000)-Z65</f>
        <v>0</v>
      </c>
      <c r="AI65" s="121">
        <f>(AI58+AI76)*0.02</f>
        <v>-286213.94</v>
      </c>
      <c r="AJ65" s="121"/>
      <c r="AK65" s="121">
        <f t="shared" si="30"/>
        <v>-286213.94</v>
      </c>
      <c r="AL65" s="121">
        <f t="shared" si="31"/>
        <v>37811043.008691542</v>
      </c>
      <c r="AM65" s="121"/>
      <c r="AN65" s="121">
        <v>0</v>
      </c>
      <c r="AO65" s="121">
        <v>0</v>
      </c>
      <c r="AP65" s="121">
        <v>0</v>
      </c>
      <c r="AQ65" s="121">
        <v>0</v>
      </c>
      <c r="AR65" s="121">
        <f>(AR58+AR76)*0.02</f>
        <v>43237510.311889179</v>
      </c>
      <c r="AS65" s="121"/>
      <c r="AT65" s="121">
        <f t="shared" si="45"/>
        <v>43237510.311889179</v>
      </c>
      <c r="AU65" s="121"/>
      <c r="AV65" s="121">
        <v>0</v>
      </c>
      <c r="AW65" s="121">
        <v>0</v>
      </c>
      <c r="AX65" s="782">
        <f>(SUMIF('FY26-FY28_PREPA Consolidated'!I:I,C65,'FY26-FY28_PREPA Consolidated'!EI:EI)*1000)-AP65</f>
        <v>0</v>
      </c>
      <c r="AY65" s="782">
        <f>((SUMIF('FY26-FY28_PREPA Consolidated'!I:I,C65,'FY26-FY28_PREPA Consolidated'!EE:EE)+SUMIF('FY26-FY28_PREPA Consolidated'!I:I,C65,'FY26-FY28_PREPA Consolidated'!EG:EG))*1000)-AQ65</f>
        <v>0</v>
      </c>
      <c r="AZ65" s="121">
        <f>(AZ58+AZ76)*0.02</f>
        <v>-385991.9</v>
      </c>
      <c r="BA65" s="121"/>
      <c r="BB65" s="121">
        <f t="shared" si="32"/>
        <v>-385991.9</v>
      </c>
      <c r="BC65" s="121"/>
      <c r="BD65" s="121">
        <f t="shared" si="33"/>
        <v>42851518.411889181</v>
      </c>
    </row>
    <row r="66" spans="1:56">
      <c r="A66" s="31">
        <f>IF(C66&lt;&gt;"",MAX(A63:A65)+1,"")</f>
        <v>52</v>
      </c>
      <c r="C66" s="622" t="s">
        <v>199</v>
      </c>
      <c r="D66" s="29"/>
      <c r="F66" s="121"/>
      <c r="G66" s="121"/>
      <c r="H66" s="121"/>
      <c r="I66" s="121">
        <v>0</v>
      </c>
      <c r="J66" s="121"/>
      <c r="K66" s="121"/>
      <c r="L66" s="122">
        <f t="shared" si="43"/>
        <v>0</v>
      </c>
      <c r="M66" s="120"/>
      <c r="N66" s="121">
        <v>0</v>
      </c>
      <c r="O66" s="121">
        <v>0</v>
      </c>
      <c r="P66" s="126">
        <f>(SUMIF('FY26-FY28_PREPA Consolidated'!I:I,C66,'FY26-FY28_PREPA Consolidated'!DL:DL)*1000)-H66</f>
        <v>0</v>
      </c>
      <c r="Q66" s="126">
        <f>(VLOOKUP(C66,'FY26-FY28_PREPA Consolidated'!I14:DL67,64,FALSE)+VLOOKUP(C66,'FY26-FY28_PREPA Consolidated'!I14:DL67,74,FALSE))*1000</f>
        <v>4000000</v>
      </c>
      <c r="R66" s="121">
        <v>0</v>
      </c>
      <c r="S66" s="121"/>
      <c r="T66" s="121">
        <f t="shared" si="28"/>
        <v>4000000</v>
      </c>
      <c r="U66" s="121">
        <f t="shared" si="29"/>
        <v>4000000</v>
      </c>
      <c r="V66" s="121"/>
      <c r="W66" s="121"/>
      <c r="X66" s="121"/>
      <c r="Y66" s="121"/>
      <c r="AA66" s="121"/>
      <c r="AB66" s="121"/>
      <c r="AC66" s="121">
        <f>SUM(W66:AA66)</f>
        <v>0</v>
      </c>
      <c r="AD66" s="121"/>
      <c r="AE66" s="121"/>
      <c r="AF66" s="121"/>
      <c r="AG66" s="126">
        <f>(SUMIF('FY26-FY28_PREPA Consolidated'!I:I,C66,'FY26-FY28_PREPA Consolidated'!DY:DY)*1000)-Y66</f>
        <v>0</v>
      </c>
      <c r="AH66" s="126">
        <f>((SUMIF('FY26-FY28_PREPA Consolidated'!I:I,C66,'FY26-FY28_PREPA Consolidated'!DU:DU)+SUMIF('FY26-FY28_PREPA Consolidated'!I:I,C66,'FY26-FY28_PREPA Consolidated'!DW:DW))*1000)-Z66</f>
        <v>0</v>
      </c>
      <c r="AI66" s="121"/>
      <c r="AJ66" s="121"/>
      <c r="AK66" s="121"/>
      <c r="AL66" s="121">
        <f t="shared" si="31"/>
        <v>0</v>
      </c>
      <c r="AM66" s="121"/>
      <c r="AN66" s="121"/>
      <c r="AO66" s="121"/>
      <c r="AP66" s="121"/>
      <c r="AQ66" s="121"/>
      <c r="AR66" s="121"/>
      <c r="AS66" s="121"/>
      <c r="AT66" s="121">
        <f t="shared" si="45"/>
        <v>0</v>
      </c>
      <c r="AU66" s="121"/>
      <c r="AV66" s="121"/>
      <c r="AW66" s="121"/>
      <c r="AX66" s="782">
        <f>(SUMIF('FY26-FY28_PREPA Consolidated'!I:I,C66,'FY26-FY28_PREPA Consolidated'!EI:EI)*1000)-AP66</f>
        <v>0</v>
      </c>
      <c r="AY66" s="782">
        <f>((SUMIF('FY26-FY28_PREPA Consolidated'!I:I,C66,'FY26-FY28_PREPA Consolidated'!EE:EE)+SUMIF('FY26-FY28_PREPA Consolidated'!I:I,C66,'FY26-FY28_PREPA Consolidated'!EG:EG))*1000)-AQ66</f>
        <v>0</v>
      </c>
      <c r="AZ66" s="121">
        <v>0</v>
      </c>
      <c r="BA66" s="121"/>
      <c r="BB66" s="121">
        <f t="shared" si="32"/>
        <v>0</v>
      </c>
      <c r="BC66" s="121"/>
      <c r="BD66" s="121">
        <f t="shared" si="33"/>
        <v>0</v>
      </c>
    </row>
    <row r="67" spans="1:56">
      <c r="A67" s="31">
        <f>IF(C67&lt;&gt;"",MAX(A64:A66)+1,"")</f>
        <v>53</v>
      </c>
      <c r="C67" s="622" t="s">
        <v>200</v>
      </c>
      <c r="D67" s="29"/>
      <c r="F67" s="121"/>
      <c r="G67" s="121"/>
      <c r="H67" s="121"/>
      <c r="I67" s="121">
        <v>0</v>
      </c>
      <c r="J67" s="121"/>
      <c r="K67" s="121"/>
      <c r="L67" s="122">
        <f t="shared" si="43"/>
        <v>0</v>
      </c>
      <c r="M67" s="120"/>
      <c r="N67" s="121">
        <v>0</v>
      </c>
      <c r="O67" s="121">
        <v>0</v>
      </c>
      <c r="P67" s="126">
        <f>(SUMIF('FY26-FY28_PREPA Consolidated'!I:I,C67,'FY26-FY28_PREPA Consolidated'!DL:DL)*1000)-H67</f>
        <v>0</v>
      </c>
      <c r="Q67" s="126">
        <f>(VLOOKUP(C67,'FY26-FY28_PREPA Consolidated'!I15:DL68,64,FALSE)+VLOOKUP(C67,'FY26-FY28_PREPA Consolidated'!I15:DL68,74,FALSE))*1000</f>
        <v>6500000</v>
      </c>
      <c r="R67" s="121">
        <v>0</v>
      </c>
      <c r="S67" s="121"/>
      <c r="T67" s="121">
        <f t="shared" si="28"/>
        <v>6500000</v>
      </c>
      <c r="U67" s="121">
        <f t="shared" si="29"/>
        <v>6500000</v>
      </c>
      <c r="V67" s="121"/>
      <c r="W67" s="121"/>
      <c r="X67" s="121"/>
      <c r="Y67" s="121"/>
      <c r="AA67" s="121"/>
      <c r="AB67" s="121"/>
      <c r="AC67" s="121">
        <f>SUM(W67:AA67)</f>
        <v>0</v>
      </c>
      <c r="AD67" s="121"/>
      <c r="AE67" s="121"/>
      <c r="AF67" s="121"/>
      <c r="AG67" s="126">
        <f>(SUMIF('FY26-FY28_PREPA Consolidated'!I:I,C67,'FY26-FY28_PREPA Consolidated'!DY:DY)*1000)-Y67</f>
        <v>0</v>
      </c>
      <c r="AH67" s="126">
        <f>((SUMIF('FY26-FY28_PREPA Consolidated'!I:I,C67,'FY26-FY28_PREPA Consolidated'!DU:DU)+SUMIF('FY26-FY28_PREPA Consolidated'!I:I,C67,'FY26-FY28_PREPA Consolidated'!DW:DW))*1000)-Z67</f>
        <v>0</v>
      </c>
      <c r="AI67" s="121"/>
      <c r="AJ67" s="121"/>
      <c r="AK67" s="121"/>
      <c r="AL67" s="121">
        <f t="shared" si="31"/>
        <v>0</v>
      </c>
      <c r="AM67" s="121"/>
      <c r="AN67" s="121"/>
      <c r="AO67" s="121"/>
      <c r="AP67" s="121"/>
      <c r="AQ67" s="121"/>
      <c r="AR67" s="121"/>
      <c r="AS67" s="121"/>
      <c r="AT67" s="121">
        <f t="shared" si="45"/>
        <v>0</v>
      </c>
      <c r="AU67" s="121"/>
      <c r="AV67" s="121"/>
      <c r="AW67" s="121"/>
      <c r="AX67" s="782">
        <f>(SUMIF('FY26-FY28_PREPA Consolidated'!I:I,C67,'FY26-FY28_PREPA Consolidated'!EI:EI)*1000)-AP67</f>
        <v>0</v>
      </c>
      <c r="AY67" s="782">
        <f>((SUMIF('FY26-FY28_PREPA Consolidated'!I:I,C67,'FY26-FY28_PREPA Consolidated'!EE:EE)+SUMIF('FY26-FY28_PREPA Consolidated'!I:I,C67,'FY26-FY28_PREPA Consolidated'!EG:EG))*1000)-AQ67</f>
        <v>0</v>
      </c>
      <c r="AZ67" s="121">
        <v>0</v>
      </c>
      <c r="BA67" s="121"/>
      <c r="BB67" s="121">
        <f t="shared" si="32"/>
        <v>0</v>
      </c>
      <c r="BC67" s="121"/>
      <c r="BD67" s="121">
        <f t="shared" si="33"/>
        <v>0</v>
      </c>
    </row>
    <row r="68" spans="1:56">
      <c r="A68" s="31">
        <v>54</v>
      </c>
      <c r="C68" s="622" t="s">
        <v>201</v>
      </c>
      <c r="D68" s="29"/>
      <c r="F68" s="121"/>
      <c r="G68" s="121"/>
      <c r="H68" s="121"/>
      <c r="I68" s="121"/>
      <c r="J68" s="121"/>
      <c r="K68" s="121"/>
      <c r="L68" s="122"/>
      <c r="M68" s="120"/>
      <c r="N68" s="121">
        <v>0</v>
      </c>
      <c r="O68" s="121">
        <v>0</v>
      </c>
      <c r="P68" s="126">
        <f>(SUMIF('FY26-FY28_PREPA Consolidated'!I:I,C68,'FY26-FY28_PREPA Consolidated'!DL:DL)*1000)-H68</f>
        <v>0</v>
      </c>
      <c r="Q68" s="126">
        <f>(VLOOKUP(C68,'FY26-FY28_PREPA Consolidated'!I16:DL69,64,FALSE)+VLOOKUP(C68,'FY26-FY28_PREPA Consolidated'!I16:DL69,74,FALSE))*1000</f>
        <v>211146063</v>
      </c>
      <c r="R68" s="121">
        <v>0</v>
      </c>
      <c r="S68" s="121"/>
      <c r="T68" s="121">
        <f t="shared" si="28"/>
        <v>211146063</v>
      </c>
      <c r="U68" s="121">
        <f t="shared" si="29"/>
        <v>211146063</v>
      </c>
      <c r="V68" s="121"/>
      <c r="W68" s="121"/>
      <c r="X68" s="121"/>
      <c r="Y68" s="121"/>
      <c r="AA68" s="121"/>
      <c r="AB68" s="121"/>
      <c r="AC68" s="121">
        <f>SUM(W68:AA68)</f>
        <v>0</v>
      </c>
      <c r="AD68" s="121"/>
      <c r="AE68" s="121">
        <v>0</v>
      </c>
      <c r="AF68" s="121">
        <v>0</v>
      </c>
      <c r="AG68" s="126">
        <f>(SUMIF('FY26-FY28_PREPA Consolidated'!Z:Z,T68,'FY26-FY28_PREPA Consolidated'!EC:EC)*1000)-Y68</f>
        <v>0</v>
      </c>
      <c r="AH68" s="126">
        <f>((SUMIF('FY26-FY28_PREPA Consolidated'!$I:$I,$C68,'FY26-FY28_PREPA Consolidated'!$EA:$EA)*1000)-Z68)</f>
        <v>307408581</v>
      </c>
      <c r="AI68" s="121">
        <v>0</v>
      </c>
      <c r="AJ68" s="121"/>
      <c r="AK68" s="121">
        <f t="shared" si="30"/>
        <v>307408581</v>
      </c>
      <c r="AL68" s="121">
        <f t="shared" si="31"/>
        <v>307408581</v>
      </c>
      <c r="AM68" s="121"/>
      <c r="AN68" s="121"/>
      <c r="AO68" s="121"/>
      <c r="AP68" s="121"/>
      <c r="AQ68" s="121"/>
      <c r="AR68" s="121"/>
      <c r="AS68" s="121"/>
      <c r="AT68" s="121"/>
      <c r="AU68" s="121"/>
      <c r="AV68" s="121"/>
      <c r="AW68" s="121"/>
      <c r="AX68" s="782"/>
      <c r="AY68" s="126">
        <f>((SUMIF('FY26-FY28_PREPA Consolidated'!$I:$I,$C68,'FY26-FY28_PREPA Consolidated'!$EK:$EK)*1000)-AQ68)</f>
        <v>307188608</v>
      </c>
      <c r="AZ68" s="121"/>
      <c r="BA68" s="121"/>
      <c r="BB68" s="121">
        <f t="shared" si="32"/>
        <v>307188608</v>
      </c>
      <c r="BC68" s="121"/>
      <c r="BD68" s="121">
        <f t="shared" si="33"/>
        <v>307188608</v>
      </c>
    </row>
    <row r="69" spans="1:56">
      <c r="A69" s="31">
        <f t="shared" ref="A69:A73" si="46">IF(C69&lt;&gt;"",MAX(A66:A68)+1,"")</f>
        <v>55</v>
      </c>
      <c r="C69" s="29" t="s">
        <v>203</v>
      </c>
      <c r="D69" s="29"/>
      <c r="F69" s="121"/>
      <c r="G69" s="121"/>
      <c r="H69" s="121"/>
      <c r="I69" s="121"/>
      <c r="J69" s="121">
        <v>120000000</v>
      </c>
      <c r="K69" s="121"/>
      <c r="L69" s="122">
        <f>SUM(F69:J69)</f>
        <v>120000000</v>
      </c>
      <c r="M69" s="120"/>
      <c r="N69" s="121">
        <v>0</v>
      </c>
      <c r="O69" s="121">
        <v>0</v>
      </c>
      <c r="P69" s="126">
        <f>(SUMIF('FY26-FY28_PREPA Consolidated'!I:I,C69,'FY26-FY28_PREPA Consolidated'!DL:DL)*1000)-H69</f>
        <v>0</v>
      </c>
      <c r="Q69" s="126">
        <f>((SUMIF('FY26-FY28_PREPA Consolidated'!I:I,C69,'FY26-FY28_PREPA Consolidated'!BT:BT)+SUMIF('FY26-FY28_PREPA Consolidated'!I:I,C69,'FY26-FY28_PREPA Consolidated'!CD:CD))*1000)-I69</f>
        <v>0</v>
      </c>
      <c r="R69" s="121">
        <v>0</v>
      </c>
      <c r="S69" s="121"/>
      <c r="T69" s="121">
        <f t="shared" si="28"/>
        <v>0</v>
      </c>
      <c r="U69" s="121">
        <f t="shared" si="29"/>
        <v>120000000</v>
      </c>
      <c r="V69" s="121"/>
      <c r="W69" s="121"/>
      <c r="X69" s="121"/>
      <c r="Y69" s="121"/>
      <c r="Z69" s="121"/>
      <c r="AA69" s="121">
        <v>120000000</v>
      </c>
      <c r="AB69" s="121"/>
      <c r="AC69" s="121">
        <f>SUM(W69:AA69)</f>
        <v>120000000</v>
      </c>
      <c r="AD69" s="121"/>
      <c r="AE69" s="121">
        <v>0</v>
      </c>
      <c r="AF69" s="121">
        <v>0</v>
      </c>
      <c r="AG69" s="126">
        <f>(SUMIF('FY26-FY28_PREPA Consolidated'!I:I,C69,'FY26-FY28_PREPA Consolidated'!DY:DY)*1000)-Y69</f>
        <v>0</v>
      </c>
      <c r="AH69" s="126">
        <f>((SUMIF('FY26-FY28_PREPA Consolidated'!I:I,C69,'FY26-FY28_PREPA Consolidated'!DU:DU)+SUMIF('FY26-FY28_PREPA Consolidated'!I:I,C69,'FY26-FY28_PREPA Consolidated'!DW:DW))*1000)-Z69</f>
        <v>0</v>
      </c>
      <c r="AI69" s="121">
        <v>0</v>
      </c>
      <c r="AJ69" s="121"/>
      <c r="AK69" s="121">
        <f t="shared" si="30"/>
        <v>0</v>
      </c>
      <c r="AL69" s="121">
        <f t="shared" si="31"/>
        <v>120000000</v>
      </c>
      <c r="AM69" s="121"/>
      <c r="AN69" s="121">
        <v>0</v>
      </c>
      <c r="AO69" s="121">
        <v>0</v>
      </c>
      <c r="AP69" s="121">
        <v>0</v>
      </c>
      <c r="AQ69" s="121">
        <v>0</v>
      </c>
      <c r="AR69" s="121">
        <v>0</v>
      </c>
      <c r="AS69" s="121"/>
      <c r="AT69" s="121">
        <f t="shared" si="45"/>
        <v>0</v>
      </c>
      <c r="AU69" s="121"/>
      <c r="AV69" s="121">
        <v>0</v>
      </c>
      <c r="AW69" s="121">
        <v>0</v>
      </c>
      <c r="AX69" s="782">
        <f>(SUMIF('FY26-FY28_PREPA Consolidated'!I:I,C69,'FY26-FY28_PREPA Consolidated'!EI:EI)*1000)-AP69</f>
        <v>0</v>
      </c>
      <c r="AY69" s="782">
        <f>((SUMIF('FY26-FY28_PREPA Consolidated'!I:I,C69,'FY26-FY28_PREPA Consolidated'!EE:EE)+SUMIF('FY26-FY28_PREPA Consolidated'!I:I,C69,'FY26-FY28_PREPA Consolidated'!EG:EG))*1000)-AQ69</f>
        <v>0</v>
      </c>
      <c r="AZ69" s="121">
        <v>0</v>
      </c>
      <c r="BA69" s="121"/>
      <c r="BB69" s="121">
        <f t="shared" si="32"/>
        <v>0</v>
      </c>
      <c r="BC69" s="121"/>
      <c r="BD69" s="121">
        <f t="shared" si="33"/>
        <v>0</v>
      </c>
    </row>
    <row r="70" spans="1:56">
      <c r="A70" s="31">
        <f t="shared" si="46"/>
        <v>56</v>
      </c>
      <c r="C70" s="29" t="s">
        <v>204</v>
      </c>
      <c r="D70" s="29"/>
      <c r="F70" s="121"/>
      <c r="G70" s="126">
        <f>'Genera Ex. 22.2 A-1'!Y67</f>
        <v>30000000</v>
      </c>
      <c r="H70" s="121"/>
      <c r="I70" s="121"/>
      <c r="J70" s="121"/>
      <c r="K70" s="121"/>
      <c r="L70" s="122">
        <f t="shared" si="43"/>
        <v>30000000</v>
      </c>
      <c r="M70" s="120"/>
      <c r="N70" s="121">
        <v>0</v>
      </c>
      <c r="O70" s="121">
        <v>0</v>
      </c>
      <c r="P70" s="126">
        <f>(SUMIF('FY26-FY28_PREPA Consolidated'!I:I,C70,'FY26-FY28_PREPA Consolidated'!DL:DL)*1000)-H70</f>
        <v>0</v>
      </c>
      <c r="Q70" s="126">
        <f>((SUMIF('FY26-FY28_PREPA Consolidated'!I:I,C70,'FY26-FY28_PREPA Consolidated'!BT:BT)+SUMIF('FY26-FY28_PREPA Consolidated'!I:I,C70,'FY26-FY28_PREPA Consolidated'!CD:CD))*1000)-I70</f>
        <v>0</v>
      </c>
      <c r="R70" s="121">
        <v>0</v>
      </c>
      <c r="S70" s="121"/>
      <c r="T70" s="121">
        <f t="shared" si="28"/>
        <v>0</v>
      </c>
      <c r="U70" s="121">
        <f t="shared" si="29"/>
        <v>30000000</v>
      </c>
      <c r="V70" s="121"/>
      <c r="W70" s="121"/>
      <c r="X70" s="126">
        <f>'Genera Ex. 22.2 A-1'!BK67</f>
        <v>30000000</v>
      </c>
      <c r="Y70" s="121"/>
      <c r="Z70" s="121"/>
      <c r="AA70" s="121"/>
      <c r="AB70" s="121"/>
      <c r="AC70" s="121">
        <f>SUM(W70:AA70)</f>
        <v>30000000</v>
      </c>
      <c r="AD70" s="121"/>
      <c r="AE70" s="121">
        <v>0</v>
      </c>
      <c r="AF70" s="121">
        <f>'Final Revision'!BK67-X70</f>
        <v>0</v>
      </c>
      <c r="AG70" s="126">
        <f>(SUMIF('FY26-FY28_PREPA Consolidated'!I:I,C70,'FY26-FY28_PREPA Consolidated'!DY:DY)*1000)-Y70</f>
        <v>0</v>
      </c>
      <c r="AH70" s="126">
        <f>((SUMIF('FY26-FY28_PREPA Consolidated'!I:I,C70,'FY26-FY28_PREPA Consolidated'!DU:DU)+SUMIF('FY26-FY28_PREPA Consolidated'!I:I,C70,'FY26-FY28_PREPA Consolidated'!DW:DW))*1000)-Z70</f>
        <v>0</v>
      </c>
      <c r="AI70" s="121">
        <v>0</v>
      </c>
      <c r="AJ70" s="121"/>
      <c r="AK70" s="121">
        <f t="shared" si="30"/>
        <v>0</v>
      </c>
      <c r="AL70" s="121">
        <f t="shared" si="31"/>
        <v>30000000</v>
      </c>
      <c r="AM70" s="121"/>
      <c r="AN70" s="121"/>
      <c r="AO70" s="126">
        <f>'Genera Ex. 22.2 A-1'!CW67</f>
        <v>30000000</v>
      </c>
      <c r="AP70" s="121"/>
      <c r="AQ70" s="121"/>
      <c r="AR70" s="121"/>
      <c r="AS70" s="121"/>
      <c r="AT70" s="121">
        <f t="shared" si="45"/>
        <v>30000000</v>
      </c>
      <c r="AU70" s="121"/>
      <c r="AV70" s="121">
        <v>0</v>
      </c>
      <c r="AW70" s="121">
        <v>0</v>
      </c>
      <c r="AX70" s="782">
        <f>(SUMIF('FY26-FY28_PREPA Consolidated'!I:I,C70,'FY26-FY28_PREPA Consolidated'!EI:EI)*1000)-AP70</f>
        <v>0</v>
      </c>
      <c r="AY70" s="782">
        <f>((SUMIF('FY26-FY28_PREPA Consolidated'!I:I,C70,'FY26-FY28_PREPA Consolidated'!EE:EE)+SUMIF('FY26-FY28_PREPA Consolidated'!I:I,C70,'FY26-FY28_PREPA Consolidated'!EG:EG))*1000)-AQ70</f>
        <v>0</v>
      </c>
      <c r="AZ70" s="121">
        <v>0</v>
      </c>
      <c r="BA70" s="121"/>
      <c r="BB70" s="121">
        <f t="shared" si="32"/>
        <v>0</v>
      </c>
      <c r="BC70" s="121"/>
      <c r="BD70" s="121">
        <f t="shared" si="33"/>
        <v>30000000</v>
      </c>
    </row>
    <row r="71" spans="1:56">
      <c r="A71" s="31">
        <f t="shared" si="46"/>
        <v>57</v>
      </c>
      <c r="C71" s="29" t="s">
        <v>205</v>
      </c>
      <c r="D71" s="29"/>
      <c r="E71" s="2"/>
      <c r="F71" s="121">
        <v>0</v>
      </c>
      <c r="G71" s="126">
        <f>'Genera Ex. 22.2 A-1'!Y68</f>
        <v>26585154.466419831</v>
      </c>
      <c r="H71" s="121">
        <v>0</v>
      </c>
      <c r="I71" s="121">
        <v>0</v>
      </c>
      <c r="J71" s="121">
        <v>0</v>
      </c>
      <c r="K71" s="121"/>
      <c r="L71" s="122">
        <f t="shared" si="43"/>
        <v>26585154.466419831</v>
      </c>
      <c r="M71" s="120"/>
      <c r="N71" s="121">
        <v>0</v>
      </c>
      <c r="O71" s="121">
        <v>0</v>
      </c>
      <c r="P71" s="126">
        <f>(SUMIF('FY26-FY28_PREPA Consolidated'!I:I,C71,'FY26-FY28_PREPA Consolidated'!DL:DL)*1000)-H71</f>
        <v>0</v>
      </c>
      <c r="Q71" s="126">
        <f>((SUMIF('FY26-FY28_PREPA Consolidated'!I:I,C71,'FY26-FY28_PREPA Consolidated'!BT:BT)+SUMIF('FY26-FY28_PREPA Consolidated'!I:I,C71,'FY26-FY28_PREPA Consolidated'!CD:CD))*1000)-I71</f>
        <v>0</v>
      </c>
      <c r="R71" s="121">
        <v>0</v>
      </c>
      <c r="S71" s="121"/>
      <c r="T71" s="121">
        <f t="shared" si="28"/>
        <v>0</v>
      </c>
      <c r="U71" s="121">
        <f t="shared" si="29"/>
        <v>26585154.466419831</v>
      </c>
      <c r="V71" s="121"/>
      <c r="W71" s="121">
        <v>0</v>
      </c>
      <c r="X71" s="126">
        <f>'Genera Ex. 22.2 A-1'!BK68</f>
        <v>27621329.57647486</v>
      </c>
      <c r="Y71" s="121">
        <v>0</v>
      </c>
      <c r="Z71" s="121">
        <v>0</v>
      </c>
      <c r="AA71" s="121">
        <v>0</v>
      </c>
      <c r="AB71" s="121"/>
      <c r="AC71" s="121">
        <f t="shared" si="44"/>
        <v>27621329.57647486</v>
      </c>
      <c r="AD71" s="121"/>
      <c r="AE71" s="121">
        <v>0</v>
      </c>
      <c r="AF71" s="121">
        <f>'Final Revision'!BK68-X71</f>
        <v>0</v>
      </c>
      <c r="AG71" s="126">
        <f>(SUMIF('FY26-FY28_PREPA Consolidated'!I:I,C71,'FY26-FY28_PREPA Consolidated'!DY:DY)*1000)-Y71</f>
        <v>0</v>
      </c>
      <c r="AH71" s="126">
        <f>((SUMIF('FY26-FY28_PREPA Consolidated'!I:I,C71,'FY26-FY28_PREPA Consolidated'!DU:DU)+SUMIF('FY26-FY28_PREPA Consolidated'!I:I,C71,'FY26-FY28_PREPA Consolidated'!DW:DW))*1000)-Z71</f>
        <v>0</v>
      </c>
      <c r="AI71" s="121">
        <v>0</v>
      </c>
      <c r="AJ71" s="121"/>
      <c r="AK71" s="121">
        <f t="shared" si="30"/>
        <v>0</v>
      </c>
      <c r="AL71" s="121">
        <f t="shared" si="31"/>
        <v>27621329.57647486</v>
      </c>
      <c r="AM71" s="121"/>
      <c r="AN71" s="121">
        <v>0</v>
      </c>
      <c r="AO71" s="126">
        <f>'Genera Ex. 22.2 A-1'!CW68</f>
        <v>28697890.340863917</v>
      </c>
      <c r="AP71" s="121">
        <v>0</v>
      </c>
      <c r="AQ71" s="121">
        <v>0</v>
      </c>
      <c r="AR71" s="121">
        <v>0</v>
      </c>
      <c r="AS71" s="121"/>
      <c r="AT71" s="121">
        <f t="shared" si="45"/>
        <v>28697890.340863917</v>
      </c>
      <c r="AU71" s="121"/>
      <c r="AV71" s="121">
        <v>0</v>
      </c>
      <c r="AW71" s="121">
        <v>0</v>
      </c>
      <c r="AX71" s="782">
        <f>(SUMIF('FY26-FY28_PREPA Consolidated'!I:I,C71,'FY26-FY28_PREPA Consolidated'!EI:EI)*1000)-AP71</f>
        <v>0</v>
      </c>
      <c r="AY71" s="782">
        <f>((SUMIF('FY26-FY28_PREPA Consolidated'!I:I,C71,'FY26-FY28_PREPA Consolidated'!EE:EE)+SUMIF('FY26-FY28_PREPA Consolidated'!I:I,C71,'FY26-FY28_PREPA Consolidated'!EG:EG))*1000)-AQ71</f>
        <v>0</v>
      </c>
      <c r="AZ71" s="121">
        <v>0</v>
      </c>
      <c r="BA71" s="121"/>
      <c r="BB71" s="121">
        <f t="shared" si="32"/>
        <v>0</v>
      </c>
      <c r="BC71" s="121"/>
      <c r="BD71" s="121">
        <f t="shared" si="33"/>
        <v>28697890.340863917</v>
      </c>
    </row>
    <row r="72" spans="1:56">
      <c r="A72" s="31">
        <f t="shared" si="46"/>
        <v>58</v>
      </c>
      <c r="C72" s="29" t="s">
        <v>206</v>
      </c>
      <c r="D72" s="29"/>
      <c r="F72" s="121">
        <v>0</v>
      </c>
      <c r="G72" s="121">
        <v>0</v>
      </c>
      <c r="H72" s="121">
        <v>0</v>
      </c>
      <c r="I72" s="121">
        <v>0</v>
      </c>
      <c r="J72" s="121">
        <v>0</v>
      </c>
      <c r="K72" s="121"/>
      <c r="L72" s="122">
        <f t="shared" si="43"/>
        <v>0</v>
      </c>
      <c r="M72" s="120"/>
      <c r="N72" s="121">
        <v>0</v>
      </c>
      <c r="O72" s="121">
        <v>0</v>
      </c>
      <c r="P72" s="126">
        <f>(SUMIF('FY26-FY28_PREPA Consolidated'!I:I,C72,'FY26-FY28_PREPA Consolidated'!DL:DL)*1000)-H72</f>
        <v>0</v>
      </c>
      <c r="Q72" s="126">
        <f>((SUMIF('FY26-FY28_PREPA Consolidated'!I:I,C72,'FY26-FY28_PREPA Consolidated'!BT:BT)+SUMIF('FY26-FY28_PREPA Consolidated'!I:I,C72,'FY26-FY28_PREPA Consolidated'!CD:CD))*1000)-I72</f>
        <v>0</v>
      </c>
      <c r="R72" s="121">
        <v>0</v>
      </c>
      <c r="S72" s="121"/>
      <c r="T72" s="121">
        <f t="shared" si="28"/>
        <v>0</v>
      </c>
      <c r="U72" s="121">
        <f t="shared" si="29"/>
        <v>0</v>
      </c>
      <c r="V72" s="121"/>
      <c r="W72" s="121">
        <v>0</v>
      </c>
      <c r="X72" s="121">
        <v>0</v>
      </c>
      <c r="Y72" s="121">
        <v>0</v>
      </c>
      <c r="Z72" s="121">
        <v>0</v>
      </c>
      <c r="AA72" s="121">
        <v>0</v>
      </c>
      <c r="AB72" s="121"/>
      <c r="AC72" s="121">
        <f t="shared" si="44"/>
        <v>0</v>
      </c>
      <c r="AD72" s="121"/>
      <c r="AE72" s="121">
        <v>0</v>
      </c>
      <c r="AF72" s="121">
        <v>0</v>
      </c>
      <c r="AG72" s="126">
        <f>(SUMIF('FY26-FY28_PREPA Consolidated'!I:I,C72,'FY26-FY28_PREPA Consolidated'!DY:DY)*1000)-Y72</f>
        <v>0</v>
      </c>
      <c r="AH72" s="126">
        <f>((SUMIF('FY26-FY28_PREPA Consolidated'!I:I,C72,'FY26-FY28_PREPA Consolidated'!DU:DU)+SUMIF('FY26-FY28_PREPA Consolidated'!I:I,C72,'FY26-FY28_PREPA Consolidated'!DW:DW))*1000)-Z72</f>
        <v>0</v>
      </c>
      <c r="AI72" s="121">
        <v>0</v>
      </c>
      <c r="AJ72" s="121"/>
      <c r="AK72" s="121">
        <f t="shared" si="30"/>
        <v>0</v>
      </c>
      <c r="AL72" s="121">
        <f t="shared" si="31"/>
        <v>0</v>
      </c>
      <c r="AM72" s="121"/>
      <c r="AN72" s="121">
        <v>0</v>
      </c>
      <c r="AO72" s="121">
        <v>0</v>
      </c>
      <c r="AP72" s="121">
        <v>0</v>
      </c>
      <c r="AQ72" s="121">
        <v>0</v>
      </c>
      <c r="AR72" s="121">
        <v>0</v>
      </c>
      <c r="AS72" s="121"/>
      <c r="AT72" s="121">
        <f t="shared" si="45"/>
        <v>0</v>
      </c>
      <c r="AU72" s="121"/>
      <c r="AV72" s="121">
        <v>0</v>
      </c>
      <c r="AW72" s="121">
        <v>0</v>
      </c>
      <c r="AX72" s="782">
        <f>(SUMIF('FY26-FY28_PREPA Consolidated'!I:I,C72,'FY26-FY28_PREPA Consolidated'!EI:EI)*1000)-AP72</f>
        <v>0</v>
      </c>
      <c r="AY72" s="782">
        <f>((SUMIF('FY26-FY28_PREPA Consolidated'!I:I,C72,'FY26-FY28_PREPA Consolidated'!EE:EE)+SUMIF('FY26-FY28_PREPA Consolidated'!I:I,C72,'FY26-FY28_PREPA Consolidated'!EG:EG))*1000)-AQ72</f>
        <v>0</v>
      </c>
      <c r="AZ72" s="121">
        <v>0</v>
      </c>
      <c r="BA72" s="121"/>
      <c r="BB72" s="121">
        <f t="shared" si="32"/>
        <v>0</v>
      </c>
      <c r="BC72" s="121"/>
      <c r="BD72" s="121">
        <f t="shared" si="33"/>
        <v>0</v>
      </c>
    </row>
    <row r="73" spans="1:56">
      <c r="A73" s="31">
        <f t="shared" si="46"/>
        <v>59</v>
      </c>
      <c r="C73" s="540" t="s">
        <v>207</v>
      </c>
      <c r="D73" s="595"/>
      <c r="E73" s="2"/>
      <c r="F73" s="527">
        <f>SUM(F63:F72)</f>
        <v>158980998.42899999</v>
      </c>
      <c r="G73" s="527">
        <f t="shared" ref="G73:J73" si="47">SUM(G63:G72)</f>
        <v>56585154.466419831</v>
      </c>
      <c r="H73" s="527">
        <f t="shared" si="47"/>
        <v>0</v>
      </c>
      <c r="I73" s="527">
        <f t="shared" si="47"/>
        <v>0</v>
      </c>
      <c r="J73" s="527">
        <f t="shared" si="47"/>
        <v>291670848.06079119</v>
      </c>
      <c r="K73" s="402"/>
      <c r="L73" s="596">
        <f>SUM(L63:L72)</f>
        <v>507237000.95621103</v>
      </c>
      <c r="M73" s="512"/>
      <c r="N73" s="527">
        <f>SUM(N63:N72)</f>
        <v>7001692.9320527017</v>
      </c>
      <c r="O73" s="527">
        <f t="shared" ref="O73:R73" si="48">SUM(O63:O72)</f>
        <v>0</v>
      </c>
      <c r="P73" s="527">
        <f t="shared" si="48"/>
        <v>0</v>
      </c>
      <c r="Q73" s="527">
        <f t="shared" si="48"/>
        <v>221646063</v>
      </c>
      <c r="R73" s="527">
        <f t="shared" si="48"/>
        <v>-49800</v>
      </c>
      <c r="S73" s="402"/>
      <c r="T73" s="527">
        <f t="shared" si="28"/>
        <v>228597955.9320527</v>
      </c>
      <c r="U73" s="527">
        <f>+T73+L73</f>
        <v>735834956.8882637</v>
      </c>
      <c r="V73" s="402"/>
      <c r="W73" s="527">
        <f>SUM(W63:W72)</f>
        <v>166713168.24360001</v>
      </c>
      <c r="X73" s="527">
        <f t="shared" ref="X73:AA73" si="49">SUM(X63:X72)</f>
        <v>57621329.57647486</v>
      </c>
      <c r="Y73" s="527">
        <f t="shared" si="49"/>
        <v>0</v>
      </c>
      <c r="Z73" s="527">
        <f t="shared" si="49"/>
        <v>0</v>
      </c>
      <c r="AA73" s="527">
        <f t="shared" si="49"/>
        <v>261808288.62441719</v>
      </c>
      <c r="AB73" s="402"/>
      <c r="AC73" s="527">
        <f t="shared" ref="AC73" si="50">SUM(AC63:AC72)</f>
        <v>486142786.44449204</v>
      </c>
      <c r="AD73" s="402"/>
      <c r="AE73" s="527">
        <f>SUM(AE63:AE72)</f>
        <v>8543309.3230359256</v>
      </c>
      <c r="AF73" s="527">
        <f t="shared" ref="AF73:AI73" si="51">SUM(AF63:AF72)</f>
        <v>0</v>
      </c>
      <c r="AG73" s="527">
        <f t="shared" si="51"/>
        <v>0</v>
      </c>
      <c r="AH73" s="527">
        <f t="shared" si="51"/>
        <v>307408581</v>
      </c>
      <c r="AI73" s="527">
        <f t="shared" si="51"/>
        <v>-286213.94</v>
      </c>
      <c r="AJ73" s="402"/>
      <c r="AK73" s="527">
        <f t="shared" si="30"/>
        <v>315665676.38303596</v>
      </c>
      <c r="AL73" s="527">
        <f t="shared" si="31"/>
        <v>801808462.827528</v>
      </c>
      <c r="AM73" s="402"/>
      <c r="AN73" s="527">
        <f>SUM(AN63:AN72)</f>
        <v>167782434.44490001</v>
      </c>
      <c r="AO73" s="527">
        <f t="shared" ref="AO73:AR73" si="52">SUM(AO63:AO72)</f>
        <v>58697890.340863913</v>
      </c>
      <c r="AP73" s="527">
        <f t="shared" si="52"/>
        <v>0</v>
      </c>
      <c r="AQ73" s="527">
        <f t="shared" si="52"/>
        <v>0</v>
      </c>
      <c r="AR73" s="527">
        <f t="shared" si="52"/>
        <v>180954951.93840948</v>
      </c>
      <c r="AS73" s="402"/>
      <c r="AT73" s="527">
        <f t="shared" ref="AT73" si="53">SUM(AT63:AT72)</f>
        <v>407435276.72417343</v>
      </c>
      <c r="AU73" s="402"/>
      <c r="AV73" s="527">
        <f>SUM(AV63:AV72)</f>
        <v>11302630.183890343</v>
      </c>
      <c r="AW73" s="527">
        <f t="shared" ref="AW73:AZ73" si="54">SUM(AW63:AW72)</f>
        <v>0</v>
      </c>
      <c r="AX73" s="527">
        <f t="shared" si="54"/>
        <v>0</v>
      </c>
      <c r="AY73" s="527">
        <f t="shared" si="54"/>
        <v>307188608</v>
      </c>
      <c r="AZ73" s="527">
        <f t="shared" si="54"/>
        <v>-385991.9</v>
      </c>
      <c r="BA73" s="402"/>
      <c r="BB73" s="527">
        <f t="shared" si="32"/>
        <v>318105246.28389037</v>
      </c>
      <c r="BC73" s="402"/>
      <c r="BD73" s="527">
        <f t="shared" si="33"/>
        <v>725540523.00806379</v>
      </c>
    </row>
    <row r="74" spans="1:56">
      <c r="A74" s="31"/>
      <c r="C74" s="116"/>
      <c r="D74" s="116"/>
      <c r="F74" s="402"/>
      <c r="G74" s="402"/>
      <c r="H74" s="402"/>
      <c r="I74" s="402"/>
      <c r="J74" s="402"/>
      <c r="K74" s="402"/>
      <c r="L74" s="597"/>
      <c r="M74" s="120"/>
      <c r="N74" s="402"/>
      <c r="O74" s="402"/>
      <c r="P74" s="402"/>
      <c r="Q74" s="402"/>
      <c r="R74" s="402"/>
      <c r="S74" s="402"/>
      <c r="T74" s="402"/>
      <c r="U74" s="402"/>
      <c r="V74" s="402"/>
      <c r="W74" s="402"/>
      <c r="X74" s="402"/>
      <c r="Y74" s="402"/>
      <c r="Z74" s="402"/>
      <c r="AA74" s="402"/>
      <c r="AB74" s="402"/>
      <c r="AC74" s="402"/>
      <c r="AD74" s="402"/>
      <c r="AE74" s="402"/>
      <c r="AF74" s="402"/>
      <c r="AG74" s="402"/>
      <c r="AH74" s="402"/>
      <c r="AI74" s="402"/>
      <c r="AJ74" s="402"/>
      <c r="AK74" s="402"/>
      <c r="AL74" s="402"/>
      <c r="AM74" s="402"/>
      <c r="AN74" s="402"/>
      <c r="AO74" s="402"/>
      <c r="AP74" s="402"/>
      <c r="AQ74" s="402"/>
      <c r="AR74" s="402"/>
      <c r="AS74" s="402"/>
      <c r="AT74" s="402"/>
      <c r="AU74" s="402"/>
      <c r="AV74" s="402"/>
      <c r="AW74" s="402"/>
      <c r="AX74" s="402"/>
      <c r="AY74" s="402"/>
      <c r="AZ74" s="402"/>
      <c r="BA74" s="402"/>
      <c r="BB74" s="402"/>
      <c r="BC74" s="402"/>
      <c r="BD74" s="402"/>
    </row>
    <row r="75" spans="1:56">
      <c r="A75" s="31">
        <f t="shared" ref="A75:A88" si="55">IF(C75&lt;&gt;"",MAX(A72:A74)+1,"")</f>
        <v>60</v>
      </c>
      <c r="C75" s="116" t="s">
        <v>208</v>
      </c>
      <c r="D75" s="116"/>
      <c r="E75" s="2"/>
      <c r="F75" s="402"/>
      <c r="G75" s="402"/>
      <c r="H75" s="402"/>
      <c r="I75" s="402"/>
      <c r="J75" s="402"/>
      <c r="K75" s="402"/>
      <c r="L75" s="597"/>
      <c r="M75" s="402"/>
      <c r="N75" s="402"/>
      <c r="O75" s="402"/>
      <c r="P75" s="402"/>
      <c r="Q75" s="402"/>
      <c r="R75" s="402"/>
      <c r="S75" s="402"/>
      <c r="T75" s="402">
        <f t="shared" ref="T75:T83" si="56">+SUM(N75:R75)</f>
        <v>0</v>
      </c>
      <c r="U75" s="402">
        <f t="shared" ref="U75:U82" si="57">+T75+L75</f>
        <v>0</v>
      </c>
      <c r="V75" s="402"/>
      <c r="W75" s="402"/>
      <c r="X75" s="402"/>
      <c r="Y75" s="402"/>
      <c r="Z75" s="402"/>
      <c r="AA75" s="402"/>
      <c r="AB75" s="402"/>
      <c r="AC75" s="402"/>
      <c r="AD75" s="402"/>
      <c r="AE75" s="402"/>
      <c r="AF75" s="402"/>
      <c r="AG75" s="402"/>
      <c r="AH75" s="402"/>
      <c r="AI75" s="402"/>
      <c r="AJ75" s="402"/>
      <c r="AK75" s="402">
        <f t="shared" ref="AK75:AK83" si="58">+SUM(AE75:AI75)</f>
        <v>0</v>
      </c>
      <c r="AL75" s="402">
        <f t="shared" ref="AL75:AL83" si="59">+AK75+AC75</f>
        <v>0</v>
      </c>
      <c r="AM75" s="402"/>
      <c r="AN75" s="402"/>
      <c r="AO75" s="402"/>
      <c r="AP75" s="402"/>
      <c r="AQ75" s="402"/>
      <c r="AR75" s="402"/>
      <c r="AS75" s="402"/>
      <c r="AT75" s="402"/>
      <c r="AU75" s="402"/>
      <c r="AV75" s="402"/>
      <c r="AW75" s="402"/>
      <c r="AX75" s="402"/>
      <c r="AY75" s="402"/>
      <c r="AZ75" s="402"/>
      <c r="BA75" s="402"/>
      <c r="BB75" s="402">
        <f t="shared" ref="BB75:BB83" si="60">+SUM(AV75:AZ75)</f>
        <v>0</v>
      </c>
      <c r="BC75" s="402"/>
      <c r="BD75" s="402">
        <f t="shared" ref="BD75:BD83" si="61">+BB75+AT75</f>
        <v>0</v>
      </c>
    </row>
    <row r="76" spans="1:56">
      <c r="A76" s="31">
        <f t="shared" si="55"/>
        <v>61</v>
      </c>
      <c r="C76" s="29" t="s">
        <v>129</v>
      </c>
      <c r="D76" s="29"/>
      <c r="F76" s="121">
        <v>0</v>
      </c>
      <c r="G76" s="121">
        <v>0</v>
      </c>
      <c r="H76" s="121">
        <v>0</v>
      </c>
      <c r="I76" s="121">
        <v>0</v>
      </c>
      <c r="J76" s="121">
        <f>SUM('D-1-Optimal'!I6,'D-1-Optimal'!I39,'D-1-Optimal'!I45,'D-1-Optimal'!I52,'D-1-Optimal'!I57,'D-1-Optimal'!I63,'D-1-Optimal'!I77)</f>
        <v>602569233.30536306</v>
      </c>
      <c r="K76" s="121"/>
      <c r="L76" s="122">
        <f t="shared" ref="L76:L82" si="62">SUM(F76:J76)</f>
        <v>602569233.30536306</v>
      </c>
      <c r="M76" s="120"/>
      <c r="N76" s="121">
        <v>0</v>
      </c>
      <c r="O76" s="121">
        <v>0</v>
      </c>
      <c r="P76" s="121">
        <v>0</v>
      </c>
      <c r="Q76" s="121">
        <v>0</v>
      </c>
      <c r="R76" s="121">
        <v>0</v>
      </c>
      <c r="S76" s="121"/>
      <c r="T76" s="121">
        <f t="shared" si="56"/>
        <v>0</v>
      </c>
      <c r="U76" s="121">
        <f t="shared" si="57"/>
        <v>602569233.30536306</v>
      </c>
      <c r="V76" s="121"/>
      <c r="W76" s="121">
        <v>0</v>
      </c>
      <c r="X76" s="121">
        <v>0</v>
      </c>
      <c r="Y76" s="121">
        <v>0</v>
      </c>
      <c r="Z76" s="121">
        <v>0</v>
      </c>
      <c r="AA76" s="121">
        <f>SUM('D-1-Optimal'!O6,'D-1-Optimal'!O39,'D-1-Optimal'!O45,'D-1-Optimal'!O52,'D-1-Optimal'!O57,'D-1-Optimal'!O63,'D-1-Optimal'!O77)</f>
        <v>762356713.15257704</v>
      </c>
      <c r="AB76" s="121"/>
      <c r="AC76" s="121">
        <f t="shared" ref="AC76:AC82" si="63">SUM(W76:AA76)</f>
        <v>762356713.15257704</v>
      </c>
      <c r="AD76" s="121"/>
      <c r="AE76" s="121">
        <v>0</v>
      </c>
      <c r="AF76" s="121">
        <v>0</v>
      </c>
      <c r="AG76" s="121">
        <v>0</v>
      </c>
      <c r="AH76" s="121">
        <v>0</v>
      </c>
      <c r="AI76" s="121">
        <v>0</v>
      </c>
      <c r="AJ76" s="121"/>
      <c r="AK76" s="121">
        <f t="shared" si="58"/>
        <v>0</v>
      </c>
      <c r="AL76" s="121">
        <f t="shared" si="59"/>
        <v>762356713.15257704</v>
      </c>
      <c r="AM76" s="121"/>
      <c r="AN76" s="121">
        <v>0</v>
      </c>
      <c r="AO76" s="121">
        <v>0</v>
      </c>
      <c r="AP76" s="121">
        <v>0</v>
      </c>
      <c r="AQ76" s="121">
        <v>0</v>
      </c>
      <c r="AR76" s="121">
        <f>SUM('D-1-Optimal'!U6,'D-1-Optimal'!U39,'D-1-Optimal'!U45,'D-1-Optimal'!U52,'D-1-Optimal'!U57,'D-1-Optimal'!U63,'D-1-Optimal'!U77)</f>
        <v>928328366.59445906</v>
      </c>
      <c r="AS76" s="121"/>
      <c r="AT76" s="121">
        <f t="shared" ref="AT76:AT82" si="64">SUM(AN76:AR76)</f>
        <v>928328366.59445906</v>
      </c>
      <c r="AU76" s="121"/>
      <c r="AV76" s="121">
        <v>0</v>
      </c>
      <c r="AW76" s="121">
        <v>0</v>
      </c>
      <c r="AX76" s="121">
        <v>0</v>
      </c>
      <c r="AY76" s="121">
        <v>0</v>
      </c>
      <c r="AZ76" s="121">
        <v>0</v>
      </c>
      <c r="BA76" s="121"/>
      <c r="BB76" s="121">
        <f t="shared" si="60"/>
        <v>0</v>
      </c>
      <c r="BC76" s="121"/>
      <c r="BD76" s="121">
        <f t="shared" si="61"/>
        <v>928328366.59445906</v>
      </c>
    </row>
    <row r="77" spans="1:56">
      <c r="A77" s="31">
        <f t="shared" si="55"/>
        <v>62</v>
      </c>
      <c r="C77" s="29" t="s">
        <v>130</v>
      </c>
      <c r="D77" s="29"/>
      <c r="E77" s="2"/>
      <c r="F77" s="121">
        <v>0</v>
      </c>
      <c r="G77" s="126">
        <f>'Genera Ex. 22.2 A-1'!Y74</f>
        <v>290965353</v>
      </c>
      <c r="H77" s="121">
        <v>0</v>
      </c>
      <c r="I77" s="121">
        <v>0</v>
      </c>
      <c r="J77" s="121">
        <v>0</v>
      </c>
      <c r="K77" s="121"/>
      <c r="L77" s="122">
        <f t="shared" si="62"/>
        <v>290965353</v>
      </c>
      <c r="M77" s="120"/>
      <c r="N77" s="121">
        <v>0</v>
      </c>
      <c r="O77" s="126">
        <f>'Final Revision'!Y74-G77</f>
        <v>-146265643</v>
      </c>
      <c r="P77" s="121">
        <v>0</v>
      </c>
      <c r="Q77" s="121">
        <v>0</v>
      </c>
      <c r="R77" s="121">
        <v>0</v>
      </c>
      <c r="S77" s="121"/>
      <c r="T77" s="121">
        <f t="shared" si="56"/>
        <v>-146265643</v>
      </c>
      <c r="U77" s="121">
        <f t="shared" si="57"/>
        <v>144699710</v>
      </c>
      <c r="V77" s="121"/>
      <c r="W77" s="121">
        <v>0</v>
      </c>
      <c r="X77" s="126">
        <f>'Genera Ex. 22.2 A-1'!BK74</f>
        <v>292310421.82999998</v>
      </c>
      <c r="Y77" s="121">
        <v>0</v>
      </c>
      <c r="Z77" s="121">
        <v>0</v>
      </c>
      <c r="AA77" s="121">
        <v>0</v>
      </c>
      <c r="AB77" s="121"/>
      <c r="AC77" s="121">
        <f t="shared" si="63"/>
        <v>292310421.82999998</v>
      </c>
      <c r="AD77" s="121"/>
      <c r="AE77" s="121">
        <v>0</v>
      </c>
      <c r="AF77" s="121">
        <f>'Final Revision'!BK74-X77</f>
        <v>-128039443.56</v>
      </c>
      <c r="AG77" s="121">
        <v>0</v>
      </c>
      <c r="AH77" s="121">
        <v>0</v>
      </c>
      <c r="AI77" s="121">
        <v>0</v>
      </c>
      <c r="AJ77" s="121"/>
      <c r="AK77" s="121">
        <f t="shared" si="58"/>
        <v>-128039443.56</v>
      </c>
      <c r="AL77" s="121">
        <f t="shared" si="59"/>
        <v>164270978.26999998</v>
      </c>
      <c r="AM77" s="121"/>
      <c r="AN77" s="121">
        <v>0</v>
      </c>
      <c r="AO77" s="121">
        <f>'Genera Ex. 22.2 A-1'!CW74</f>
        <v>277698776</v>
      </c>
      <c r="AP77" s="121">
        <v>0</v>
      </c>
      <c r="AQ77" s="121">
        <v>0</v>
      </c>
      <c r="AR77" s="121">
        <v>0</v>
      </c>
      <c r="AS77" s="121"/>
      <c r="AT77" s="121">
        <f t="shared" si="64"/>
        <v>277698776</v>
      </c>
      <c r="AU77" s="121"/>
      <c r="AV77" s="121">
        <v>0</v>
      </c>
      <c r="AW77" s="126">
        <f>'Final Revision'!CW74-AO77</f>
        <v>-116589230</v>
      </c>
      <c r="AX77" s="121">
        <v>0</v>
      </c>
      <c r="AY77" s="121">
        <v>0</v>
      </c>
      <c r="AZ77" s="121">
        <v>0</v>
      </c>
      <c r="BA77" s="121"/>
      <c r="BB77" s="121">
        <f t="shared" si="60"/>
        <v>-116589230</v>
      </c>
      <c r="BC77" s="121"/>
      <c r="BD77" s="121">
        <f t="shared" si="61"/>
        <v>161109546</v>
      </c>
    </row>
    <row r="78" spans="1:56">
      <c r="A78" s="31">
        <f t="shared" si="55"/>
        <v>63</v>
      </c>
      <c r="C78" s="29" t="s">
        <v>132</v>
      </c>
      <c r="D78" s="29"/>
      <c r="F78" s="121">
        <v>0</v>
      </c>
      <c r="G78" s="121">
        <v>0</v>
      </c>
      <c r="H78" s="121">
        <f>'D-1-Optimal'!I36</f>
        <v>1234000</v>
      </c>
      <c r="I78" s="121">
        <v>0</v>
      </c>
      <c r="J78" s="121">
        <v>0</v>
      </c>
      <c r="K78" s="121"/>
      <c r="L78" s="122">
        <f t="shared" si="62"/>
        <v>1234000</v>
      </c>
      <c r="M78" s="120"/>
      <c r="N78" s="121">
        <v>0</v>
      </c>
      <c r="O78" s="121">
        <v>0</v>
      </c>
      <c r="P78" s="1260">
        <f>('FY26-FY28_PREPA Consolidated'!DL33*1000)-H78</f>
        <v>7148150.2600000007</v>
      </c>
      <c r="Q78" s="121">
        <v>0</v>
      </c>
      <c r="R78" s="121">
        <v>0</v>
      </c>
      <c r="S78" s="121"/>
      <c r="T78" s="121">
        <f t="shared" si="56"/>
        <v>7148150.2600000007</v>
      </c>
      <c r="U78" s="121">
        <f t="shared" si="57"/>
        <v>8382150.2600000007</v>
      </c>
      <c r="V78" s="121"/>
      <c r="W78" s="121">
        <v>0</v>
      </c>
      <c r="X78" s="121">
        <v>0</v>
      </c>
      <c r="Y78" s="121">
        <f>'D-1-Optimal'!O36</f>
        <v>1295700</v>
      </c>
      <c r="Z78" s="121">
        <v>0</v>
      </c>
      <c r="AA78" s="121">
        <v>0</v>
      </c>
      <c r="AB78" s="121"/>
      <c r="AC78" s="121">
        <f t="shared" si="63"/>
        <v>1295700</v>
      </c>
      <c r="AD78" s="121"/>
      <c r="AE78" s="121">
        <v>0</v>
      </c>
      <c r="AF78" s="121">
        <v>0</v>
      </c>
      <c r="AG78" s="121">
        <f>('FY26-FY28_PREPA Consolidated'!DY33*1000)-Y78</f>
        <v>4673460</v>
      </c>
      <c r="AH78" s="121">
        <v>0</v>
      </c>
      <c r="AI78" s="121">
        <v>0</v>
      </c>
      <c r="AJ78" s="121"/>
      <c r="AK78" s="121">
        <f t="shared" si="58"/>
        <v>4673460</v>
      </c>
      <c r="AL78" s="121">
        <f t="shared" si="59"/>
        <v>5969160</v>
      </c>
      <c r="AM78" s="121"/>
      <c r="AN78" s="121">
        <v>0</v>
      </c>
      <c r="AO78" s="121">
        <v>0</v>
      </c>
      <c r="AP78" s="121">
        <f>'D-1-Optimal'!U36</f>
        <v>1360485</v>
      </c>
      <c r="AQ78" s="121">
        <v>0</v>
      </c>
      <c r="AR78" s="121">
        <v>0</v>
      </c>
      <c r="AS78" s="121"/>
      <c r="AT78" s="121">
        <f t="shared" si="64"/>
        <v>1360485</v>
      </c>
      <c r="AU78" s="121"/>
      <c r="AV78" s="121">
        <v>0</v>
      </c>
      <c r="AW78" s="121">
        <v>0</v>
      </c>
      <c r="AX78" s="121">
        <f>('FY26-FY28_PREPA Consolidated'!EI33*1000)-AP78</f>
        <v>4406675</v>
      </c>
      <c r="AY78" s="121">
        <v>0</v>
      </c>
      <c r="AZ78" s="121">
        <v>0</v>
      </c>
      <c r="BA78" s="121"/>
      <c r="BB78" s="121">
        <f t="shared" si="60"/>
        <v>4406675</v>
      </c>
      <c r="BC78" s="121"/>
      <c r="BD78" s="121">
        <f t="shared" si="61"/>
        <v>5767160</v>
      </c>
    </row>
    <row r="79" spans="1:56">
      <c r="A79" s="31">
        <f t="shared" si="55"/>
        <v>64</v>
      </c>
      <c r="C79" s="29" t="s">
        <v>131</v>
      </c>
      <c r="D79" s="29"/>
      <c r="E79" s="2"/>
      <c r="F79" s="121">
        <v>0</v>
      </c>
      <c r="G79" s="121">
        <v>0</v>
      </c>
      <c r="H79" s="121">
        <v>0</v>
      </c>
      <c r="I79" s="121">
        <f>'D-1-Optimal'!I91</f>
        <v>38565069.597069591</v>
      </c>
      <c r="J79" s="121">
        <v>0</v>
      </c>
      <c r="K79" s="121"/>
      <c r="L79" s="122">
        <f t="shared" si="62"/>
        <v>38565069.597069591</v>
      </c>
      <c r="M79" s="120"/>
      <c r="N79" s="121">
        <v>0</v>
      </c>
      <c r="O79" s="121">
        <v>0</v>
      </c>
      <c r="P79" s="121">
        <v>0</v>
      </c>
      <c r="Q79" s="121">
        <f>('FY26-FY28_PREPA Consolidated'!BT33*1000)-I79</f>
        <v>-36500069.597069591</v>
      </c>
      <c r="R79" s="121">
        <v>0</v>
      </c>
      <c r="S79" s="121"/>
      <c r="T79" s="121">
        <f t="shared" si="56"/>
        <v>-36500069.597069591</v>
      </c>
      <c r="U79" s="121">
        <f t="shared" si="57"/>
        <v>2065000</v>
      </c>
      <c r="V79" s="121"/>
      <c r="W79" s="121">
        <v>0</v>
      </c>
      <c r="X79" s="121">
        <v>0</v>
      </c>
      <c r="Y79" s="121">
        <v>0</v>
      </c>
      <c r="Z79" s="121">
        <f>'D-1-Optimal'!O91</f>
        <v>59471982.380952381</v>
      </c>
      <c r="AA79" s="121">
        <v>0</v>
      </c>
      <c r="AB79" s="121"/>
      <c r="AC79" s="121">
        <f t="shared" si="63"/>
        <v>59471982.380952381</v>
      </c>
      <c r="AD79" s="121"/>
      <c r="AE79" s="121">
        <v>0</v>
      </c>
      <c r="AF79" s="121">
        <v>0</v>
      </c>
      <c r="AG79" s="121">
        <v>0</v>
      </c>
      <c r="AH79" s="121">
        <f>('FY26-FY28_PREPA Consolidated'!DU33*1000)-Z79</f>
        <v>-58701982.380952381</v>
      </c>
      <c r="AI79" s="121">
        <v>0</v>
      </c>
      <c r="AJ79" s="121"/>
      <c r="AK79" s="121">
        <f t="shared" si="58"/>
        <v>-58701982.380952381</v>
      </c>
      <c r="AL79" s="121">
        <f t="shared" si="59"/>
        <v>770000</v>
      </c>
      <c r="AM79" s="121"/>
      <c r="AN79" s="121">
        <v>0</v>
      </c>
      <c r="AO79" s="121">
        <v>0</v>
      </c>
      <c r="AP79" s="121">
        <v>0</v>
      </c>
      <c r="AQ79" s="121">
        <f>'D-1-Optimal'!U91</f>
        <v>63128897.676190473</v>
      </c>
      <c r="AR79" s="121">
        <v>0</v>
      </c>
      <c r="AS79" s="121"/>
      <c r="AT79" s="121">
        <f t="shared" si="64"/>
        <v>63128897.676190473</v>
      </c>
      <c r="AU79" s="121"/>
      <c r="AV79" s="121">
        <v>0</v>
      </c>
      <c r="AW79" s="121">
        <v>0</v>
      </c>
      <c r="AX79" s="121">
        <v>0</v>
      </c>
      <c r="AY79" s="121">
        <f>('FY26-FY28_PREPA Consolidated'!EE33*1000)-AQ79</f>
        <v>-62858897.676190473</v>
      </c>
      <c r="AZ79" s="121">
        <v>0</v>
      </c>
      <c r="BA79" s="121"/>
      <c r="BB79" s="121">
        <f t="shared" si="60"/>
        <v>-62858897.676190473</v>
      </c>
      <c r="BC79" s="121"/>
      <c r="BD79" s="121">
        <f t="shared" si="61"/>
        <v>270000</v>
      </c>
    </row>
    <row r="80" spans="1:56">
      <c r="A80" s="31">
        <f t="shared" si="55"/>
        <v>65</v>
      </c>
      <c r="C80" s="29" t="s">
        <v>209</v>
      </c>
      <c r="D80" s="29"/>
      <c r="F80" s="121">
        <v>0</v>
      </c>
      <c r="G80" s="121">
        <v>0</v>
      </c>
      <c r="H80" s="121">
        <v>0</v>
      </c>
      <c r="I80" s="121">
        <v>0</v>
      </c>
      <c r="J80" s="121">
        <v>0</v>
      </c>
      <c r="K80" s="121"/>
      <c r="L80" s="122">
        <f t="shared" si="62"/>
        <v>0</v>
      </c>
      <c r="M80" s="120"/>
      <c r="N80" s="121">
        <v>0</v>
      </c>
      <c r="O80" s="121">
        <v>0</v>
      </c>
      <c r="P80" s="121">
        <v>0</v>
      </c>
      <c r="Q80" s="121">
        <v>0</v>
      </c>
      <c r="R80" s="121">
        <v>0</v>
      </c>
      <c r="S80" s="121"/>
      <c r="T80" s="121">
        <f t="shared" si="56"/>
        <v>0</v>
      </c>
      <c r="U80" s="121">
        <f t="shared" si="57"/>
        <v>0</v>
      </c>
      <c r="V80" s="121"/>
      <c r="W80" s="121">
        <v>0</v>
      </c>
      <c r="X80" s="121">
        <v>0</v>
      </c>
      <c r="Y80" s="121">
        <v>0</v>
      </c>
      <c r="Z80" s="121">
        <v>0</v>
      </c>
      <c r="AA80" s="121">
        <v>0</v>
      </c>
      <c r="AB80" s="121"/>
      <c r="AC80" s="121">
        <f t="shared" si="63"/>
        <v>0</v>
      </c>
      <c r="AD80" s="121"/>
      <c r="AE80" s="121">
        <v>0</v>
      </c>
      <c r="AF80" s="121">
        <v>0</v>
      </c>
      <c r="AG80" s="121">
        <v>0</v>
      </c>
      <c r="AH80" s="121">
        <v>0</v>
      </c>
      <c r="AI80" s="121">
        <v>0</v>
      </c>
      <c r="AJ80" s="121"/>
      <c r="AK80" s="121">
        <f t="shared" si="58"/>
        <v>0</v>
      </c>
      <c r="AL80" s="121">
        <f t="shared" si="59"/>
        <v>0</v>
      </c>
      <c r="AM80" s="121"/>
      <c r="AN80" s="121">
        <v>0</v>
      </c>
      <c r="AO80" s="121">
        <v>0</v>
      </c>
      <c r="AP80" s="121">
        <v>0</v>
      </c>
      <c r="AQ80" s="121">
        <v>0</v>
      </c>
      <c r="AR80" s="121">
        <v>0</v>
      </c>
      <c r="AS80" s="121"/>
      <c r="AT80" s="121">
        <f t="shared" si="64"/>
        <v>0</v>
      </c>
      <c r="AU80" s="121"/>
      <c r="AV80" s="121">
        <v>0</v>
      </c>
      <c r="AW80" s="121">
        <v>0</v>
      </c>
      <c r="AX80" s="121">
        <v>0</v>
      </c>
      <c r="AY80" s="121">
        <v>0</v>
      </c>
      <c r="AZ80" s="121">
        <v>0</v>
      </c>
      <c r="BA80" s="121"/>
      <c r="BB80" s="121">
        <f t="shared" si="60"/>
        <v>0</v>
      </c>
      <c r="BC80" s="121"/>
      <c r="BD80" s="121">
        <f t="shared" si="61"/>
        <v>0</v>
      </c>
    </row>
    <row r="81" spans="1:56">
      <c r="A81" s="31">
        <f t="shared" si="55"/>
        <v>66</v>
      </c>
      <c r="C81" s="29" t="s">
        <v>210</v>
      </c>
      <c r="D81" s="29"/>
      <c r="E81" s="2"/>
      <c r="F81" s="121">
        <v>0</v>
      </c>
      <c r="G81" s="121">
        <v>0</v>
      </c>
      <c r="H81" s="121">
        <v>0</v>
      </c>
      <c r="I81" s="121">
        <v>0</v>
      </c>
      <c r="J81" s="121">
        <v>0</v>
      </c>
      <c r="K81" s="121"/>
      <c r="L81" s="122">
        <f t="shared" si="62"/>
        <v>0</v>
      </c>
      <c r="M81" s="120"/>
      <c r="N81" s="121">
        <v>0</v>
      </c>
      <c r="O81" s="121">
        <v>0</v>
      </c>
      <c r="P81" s="121">
        <v>0</v>
      </c>
      <c r="Q81" s="121">
        <v>0</v>
      </c>
      <c r="R81" s="121">
        <v>0</v>
      </c>
      <c r="S81" s="121"/>
      <c r="T81" s="121">
        <f t="shared" si="56"/>
        <v>0</v>
      </c>
      <c r="U81" s="121">
        <f t="shared" si="57"/>
        <v>0</v>
      </c>
      <c r="V81" s="121"/>
      <c r="W81" s="121">
        <v>0</v>
      </c>
      <c r="X81" s="121">
        <v>0</v>
      </c>
      <c r="Y81" s="121">
        <v>0</v>
      </c>
      <c r="Z81" s="121">
        <v>0</v>
      </c>
      <c r="AA81" s="121">
        <v>0</v>
      </c>
      <c r="AB81" s="121"/>
      <c r="AC81" s="121">
        <f t="shared" si="63"/>
        <v>0</v>
      </c>
      <c r="AD81" s="121"/>
      <c r="AE81" s="121">
        <v>0</v>
      </c>
      <c r="AF81" s="121">
        <v>0</v>
      </c>
      <c r="AG81" s="121">
        <v>0</v>
      </c>
      <c r="AH81" s="121">
        <v>0</v>
      </c>
      <c r="AI81" s="121">
        <v>0</v>
      </c>
      <c r="AJ81" s="121"/>
      <c r="AK81" s="121">
        <f t="shared" si="58"/>
        <v>0</v>
      </c>
      <c r="AL81" s="121">
        <f t="shared" si="59"/>
        <v>0</v>
      </c>
      <c r="AM81" s="121"/>
      <c r="AN81" s="121">
        <v>0</v>
      </c>
      <c r="AO81" s="121">
        <v>0</v>
      </c>
      <c r="AP81" s="121">
        <v>0</v>
      </c>
      <c r="AQ81" s="121">
        <v>0</v>
      </c>
      <c r="AR81" s="121">
        <v>0</v>
      </c>
      <c r="AS81" s="121"/>
      <c r="AT81" s="121">
        <f t="shared" si="64"/>
        <v>0</v>
      </c>
      <c r="AU81" s="121"/>
      <c r="AV81" s="121">
        <v>0</v>
      </c>
      <c r="AW81" s="121">
        <v>0</v>
      </c>
      <c r="AX81" s="121">
        <v>0</v>
      </c>
      <c r="AY81" s="121">
        <v>0</v>
      </c>
      <c r="AZ81" s="121">
        <v>0</v>
      </c>
      <c r="BA81" s="121"/>
      <c r="BB81" s="121">
        <f t="shared" si="60"/>
        <v>0</v>
      </c>
      <c r="BC81" s="121"/>
      <c r="BD81" s="121">
        <f t="shared" si="61"/>
        <v>0</v>
      </c>
    </row>
    <row r="82" spans="1:56">
      <c r="A82" s="31">
        <f t="shared" si="55"/>
        <v>67</v>
      </c>
      <c r="C82" s="29" t="s">
        <v>211</v>
      </c>
      <c r="D82" s="29"/>
      <c r="F82" s="121">
        <v>0</v>
      </c>
      <c r="G82" s="121">
        <v>0</v>
      </c>
      <c r="H82" s="121">
        <v>0</v>
      </c>
      <c r="I82" s="121">
        <v>0</v>
      </c>
      <c r="J82" s="121">
        <v>0</v>
      </c>
      <c r="K82" s="121"/>
      <c r="L82" s="122">
        <f t="shared" si="62"/>
        <v>0</v>
      </c>
      <c r="M82" s="120"/>
      <c r="N82" s="121">
        <v>0</v>
      </c>
      <c r="O82" s="121">
        <v>0</v>
      </c>
      <c r="P82" s="121">
        <v>0</v>
      </c>
      <c r="Q82" s="121">
        <v>0</v>
      </c>
      <c r="R82" s="121">
        <v>0</v>
      </c>
      <c r="S82" s="121"/>
      <c r="T82" s="121">
        <f t="shared" si="56"/>
        <v>0</v>
      </c>
      <c r="U82" s="121">
        <f t="shared" si="57"/>
        <v>0</v>
      </c>
      <c r="V82" s="121"/>
      <c r="W82" s="121">
        <v>0</v>
      </c>
      <c r="X82" s="121">
        <v>0</v>
      </c>
      <c r="Y82" s="121">
        <v>0</v>
      </c>
      <c r="Z82" s="121">
        <v>0</v>
      </c>
      <c r="AA82" s="121">
        <v>0</v>
      </c>
      <c r="AB82" s="121"/>
      <c r="AC82" s="121">
        <f t="shared" si="63"/>
        <v>0</v>
      </c>
      <c r="AD82" s="121"/>
      <c r="AE82" s="121">
        <v>0</v>
      </c>
      <c r="AF82" s="121">
        <v>0</v>
      </c>
      <c r="AG82" s="121">
        <v>0</v>
      </c>
      <c r="AH82" s="121">
        <v>0</v>
      </c>
      <c r="AI82" s="121">
        <v>0</v>
      </c>
      <c r="AJ82" s="121"/>
      <c r="AK82" s="121">
        <f t="shared" si="58"/>
        <v>0</v>
      </c>
      <c r="AL82" s="121">
        <f t="shared" si="59"/>
        <v>0</v>
      </c>
      <c r="AM82" s="121"/>
      <c r="AN82" s="121">
        <v>0</v>
      </c>
      <c r="AO82" s="121">
        <v>0</v>
      </c>
      <c r="AP82" s="121">
        <v>0</v>
      </c>
      <c r="AQ82" s="121">
        <v>0</v>
      </c>
      <c r="AR82" s="121">
        <v>0</v>
      </c>
      <c r="AS82" s="121"/>
      <c r="AT82" s="121">
        <f t="shared" si="64"/>
        <v>0</v>
      </c>
      <c r="AU82" s="121"/>
      <c r="AV82" s="121">
        <v>0</v>
      </c>
      <c r="AW82" s="121">
        <v>0</v>
      </c>
      <c r="AX82" s="121">
        <v>0</v>
      </c>
      <c r="AY82" s="121">
        <v>0</v>
      </c>
      <c r="AZ82" s="121">
        <v>0</v>
      </c>
      <c r="BA82" s="121"/>
      <c r="BB82" s="121">
        <f t="shared" si="60"/>
        <v>0</v>
      </c>
      <c r="BC82" s="121"/>
      <c r="BD82" s="121">
        <f t="shared" si="61"/>
        <v>0</v>
      </c>
    </row>
    <row r="83" spans="1:56">
      <c r="A83" s="31">
        <f>IF(C83&lt;&gt;"",MAX(A80:A82)+1,"")</f>
        <v>68</v>
      </c>
      <c r="C83" s="540" t="s">
        <v>212</v>
      </c>
      <c r="D83" s="595"/>
      <c r="F83" s="527">
        <f>SUM(F76:F82)</f>
        <v>0</v>
      </c>
      <c r="G83" s="527">
        <f t="shared" ref="G83:I83" si="65">SUM(G76:G82)</f>
        <v>290965353</v>
      </c>
      <c r="H83" s="527">
        <f t="shared" si="65"/>
        <v>1234000</v>
      </c>
      <c r="I83" s="527">
        <f t="shared" si="65"/>
        <v>38565069.597069591</v>
      </c>
      <c r="J83" s="527">
        <f>SUM(J76:J82)</f>
        <v>602569233.30536306</v>
      </c>
      <c r="K83" s="402"/>
      <c r="L83" s="596">
        <f>SUM(L76:L79)</f>
        <v>933333655.90243268</v>
      </c>
      <c r="M83" s="512"/>
      <c r="N83" s="527">
        <f>SUM(N76:N82)</f>
        <v>0</v>
      </c>
      <c r="O83" s="527">
        <f t="shared" ref="O83:Q83" si="66">SUM(O76:O82)</f>
        <v>-146265643</v>
      </c>
      <c r="P83" s="527">
        <f t="shared" si="66"/>
        <v>7148150.2600000007</v>
      </c>
      <c r="Q83" s="527">
        <f t="shared" si="66"/>
        <v>-36500069.597069591</v>
      </c>
      <c r="R83" s="527">
        <f>SUM(R76:R82)</f>
        <v>0</v>
      </c>
      <c r="S83" s="402"/>
      <c r="T83" s="527">
        <f t="shared" si="56"/>
        <v>-175617562.3370696</v>
      </c>
      <c r="U83" s="527">
        <f>+T83+L83</f>
        <v>757716093.56536305</v>
      </c>
      <c r="V83" s="402"/>
      <c r="W83" s="527">
        <f>SUM(W76:W82)</f>
        <v>0</v>
      </c>
      <c r="X83" s="527">
        <f t="shared" ref="X83:AA83" si="67">SUM(X76:X82)</f>
        <v>292310421.82999998</v>
      </c>
      <c r="Y83" s="527">
        <f t="shared" si="67"/>
        <v>1295700</v>
      </c>
      <c r="Z83" s="527">
        <f t="shared" si="67"/>
        <v>59471982.380952381</v>
      </c>
      <c r="AA83" s="527">
        <f t="shared" si="67"/>
        <v>762356713.15257704</v>
      </c>
      <c r="AB83" s="402"/>
      <c r="AC83" s="527">
        <f>SUM(AC76:AC79)</f>
        <v>1115434817.3635294</v>
      </c>
      <c r="AD83" s="402"/>
      <c r="AE83" s="527">
        <f>SUM(AE76:AE82)</f>
        <v>0</v>
      </c>
      <c r="AF83" s="527">
        <f t="shared" ref="AF83:AH83" si="68">SUM(AF76:AF82)</f>
        <v>-128039443.56</v>
      </c>
      <c r="AG83" s="527">
        <f t="shared" si="68"/>
        <v>4673460</v>
      </c>
      <c r="AH83" s="527">
        <f t="shared" si="68"/>
        <v>-58701982.380952381</v>
      </c>
      <c r="AI83" s="527">
        <f>SUM(AI76:AI82)</f>
        <v>0</v>
      </c>
      <c r="AJ83" s="402"/>
      <c r="AK83" s="527">
        <f t="shared" si="58"/>
        <v>-182067965.94095239</v>
      </c>
      <c r="AL83" s="527">
        <f t="shared" si="59"/>
        <v>933366851.42257702</v>
      </c>
      <c r="AM83" s="402"/>
      <c r="AN83" s="527">
        <f>SUM(AN76:AN82)</f>
        <v>0</v>
      </c>
      <c r="AO83" s="527">
        <f t="shared" ref="AO83:AR83" si="69">SUM(AO76:AO82)</f>
        <v>277698776</v>
      </c>
      <c r="AP83" s="527">
        <f t="shared" si="69"/>
        <v>1360485</v>
      </c>
      <c r="AQ83" s="527">
        <f t="shared" si="69"/>
        <v>63128897.676190473</v>
      </c>
      <c r="AR83" s="527">
        <f t="shared" si="69"/>
        <v>928328366.59445906</v>
      </c>
      <c r="AS83" s="402"/>
      <c r="AT83" s="527">
        <f>SUM(AT76:AT79)</f>
        <v>1270516525.2706494</v>
      </c>
      <c r="AU83" s="402"/>
      <c r="AV83" s="527">
        <f>SUM(AV76:AV82)</f>
        <v>0</v>
      </c>
      <c r="AW83" s="527">
        <f t="shared" ref="AW83:AY83" si="70">SUM(AW76:AW82)</f>
        <v>-116589230</v>
      </c>
      <c r="AX83" s="527">
        <f t="shared" si="70"/>
        <v>4406675</v>
      </c>
      <c r="AY83" s="527">
        <f t="shared" si="70"/>
        <v>-62858897.676190473</v>
      </c>
      <c r="AZ83" s="527">
        <f>SUM(AZ76:AZ82)</f>
        <v>0</v>
      </c>
      <c r="BA83" s="402"/>
      <c r="BB83" s="527">
        <f t="shared" si="60"/>
        <v>-175041452.67619047</v>
      </c>
      <c r="BC83" s="402"/>
      <c r="BD83" s="527">
        <f t="shared" si="61"/>
        <v>1095475072.5944591</v>
      </c>
    </row>
    <row r="84" spans="1:56">
      <c r="A84" s="31"/>
      <c r="C84" s="29"/>
      <c r="D84" s="29"/>
      <c r="E84" s="2"/>
      <c r="F84" s="121"/>
      <c r="G84" s="121"/>
      <c r="H84" s="121"/>
      <c r="I84" s="121"/>
      <c r="J84" s="121"/>
      <c r="K84" s="121"/>
      <c r="L84" s="122"/>
      <c r="M84" s="120"/>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row>
    <row r="85" spans="1:56">
      <c r="A85" s="31">
        <f>IF(C85&lt;&gt;"",MAX(A82:A84)+1,"")</f>
        <v>69</v>
      </c>
      <c r="C85" s="29" t="s">
        <v>213</v>
      </c>
      <c r="D85" s="29"/>
      <c r="E85" s="2"/>
      <c r="F85" s="121">
        <v>0</v>
      </c>
      <c r="G85" s="126">
        <f>'Genera Ex. 22.2 A-1'!Y81</f>
        <v>67403088.084444642</v>
      </c>
      <c r="H85" s="121">
        <v>0</v>
      </c>
      <c r="I85" s="121">
        <v>0</v>
      </c>
      <c r="J85" s="121">
        <f>SUM('D-1-Optimal'!H6,'D-1-Optimal'!H39,'D-1-Optimal'!H45,'D-1-Optimal'!H52,'D-1-Optimal'!H57,'D-1-Optimal'!H63,'D-1-Optimal'!H77)*0.1</f>
        <v>90138971.987098172</v>
      </c>
      <c r="K85" s="121"/>
      <c r="L85" s="122">
        <f t="shared" ref="L85" si="71">SUM(F85:J85)</f>
        <v>157542060.0715428</v>
      </c>
      <c r="M85" s="120"/>
      <c r="N85" s="121">
        <v>0</v>
      </c>
      <c r="O85" s="121">
        <f>'Final Revision'!Y81-G85</f>
        <v>-37403088.084444642</v>
      </c>
      <c r="P85" s="126">
        <f>(VLOOKUP(C85,'FY26-FY28_PREPA Consolidated'!I14:DL62,108,FALSE)*1000)-H85</f>
        <v>2382329.6383785713</v>
      </c>
      <c r="Q85" s="126">
        <f>((SUMIF('FY26-FY28_PREPA Consolidated'!I:I,C85,'FY26-FY28_PREPA Consolidated'!BT:BT)+SUMIF('FY26-FY28_PREPA Consolidated'!I:I,C85,'FY26-FY28_PREPA Consolidated'!CD:CD))*1000)-I85</f>
        <v>6727934.8959999969</v>
      </c>
      <c r="R85" s="121">
        <v>0</v>
      </c>
      <c r="S85" s="121"/>
      <c r="T85" s="121">
        <f t="shared" ref="T85:T88" si="72">+SUM(N85:R85)</f>
        <v>-28292823.550066076</v>
      </c>
      <c r="U85" s="121">
        <f>+T85+L85</f>
        <v>129249236.52147672</v>
      </c>
      <c r="V85" s="121"/>
      <c r="W85" s="121">
        <v>0</v>
      </c>
      <c r="X85" s="126">
        <f>'Genera Ex. 22.2 A-1'!BK81</f>
        <v>34288638.684478566</v>
      </c>
      <c r="Y85" s="121">
        <v>0</v>
      </c>
      <c r="Z85" s="121">
        <v>0</v>
      </c>
      <c r="AA85" s="121">
        <f>SUM('D-1-Optimal'!N6,'D-1-Optimal'!N39,'D-1-Optimal'!N45,'D-1-Optimal'!N52,'D-1-Optimal'!N57,'D-1-Optimal'!N63,'D-1-Optimal'!N77)*0.1</f>
        <v>165894944.55776396</v>
      </c>
      <c r="AB85" s="121"/>
      <c r="AC85" s="121">
        <f t="shared" ref="AC85" si="73">SUM(W85:AA85)</f>
        <v>200183583.24224252</v>
      </c>
      <c r="AD85" s="121"/>
      <c r="AE85" s="121">
        <v>0</v>
      </c>
      <c r="AF85" s="121">
        <f>'Final Revision'!BK81-X85</f>
        <v>-34288638.684478566</v>
      </c>
      <c r="AG85" s="121">
        <v>812609</v>
      </c>
      <c r="AH85" s="121">
        <v>0</v>
      </c>
      <c r="AI85" s="121">
        <v>0</v>
      </c>
      <c r="AJ85" s="121"/>
      <c r="AK85" s="121">
        <f t="shared" ref="AK85:AK86" si="74">+SUM(AE85:AI85)</f>
        <v>-33476029.684478566</v>
      </c>
      <c r="AL85" s="121">
        <f t="shared" ref="AL85:AL87" si="75">+AK85+AC85</f>
        <v>166707553.55776393</v>
      </c>
      <c r="AM85" s="121"/>
      <c r="AN85" s="121">
        <v>0</v>
      </c>
      <c r="AO85" s="126">
        <f>'Genera Ex. 22.2 A-1'!CW81</f>
        <v>8502694.1737267859</v>
      </c>
      <c r="AP85" s="121">
        <v>0</v>
      </c>
      <c r="AQ85" s="121">
        <v>0</v>
      </c>
      <c r="AR85" s="121">
        <f>SUM('D-1-Optimal'!T6,'D-1-Optimal'!T39,'D-1-Optimal'!T45,'D-1-Optimal'!T52,'D-1-Optimal'!T57,'D-1-Optimal'!T63,'D-1-Optimal'!T77)*0.1</f>
        <v>188690476.6468811</v>
      </c>
      <c r="AS85" s="121"/>
      <c r="AT85" s="121">
        <f>SUM(AN85:AR85)</f>
        <v>197193170.8206079</v>
      </c>
      <c r="AU85" s="121"/>
      <c r="AV85" s="121">
        <v>0</v>
      </c>
      <c r="AW85" s="121">
        <f>'Final Revision'!CW81-AO85</f>
        <v>-8502694.1737267859</v>
      </c>
      <c r="AX85" s="121">
        <v>0</v>
      </c>
      <c r="AY85" s="121">
        <v>0</v>
      </c>
      <c r="AZ85" s="121">
        <v>0</v>
      </c>
      <c r="BA85" s="121"/>
      <c r="BB85" s="121">
        <f>+SUM(AV85:AZ85)</f>
        <v>-8502694.1737267859</v>
      </c>
      <c r="BC85" s="121"/>
      <c r="BD85" s="121">
        <f t="shared" ref="BD85:BD87" si="76">+BB85+AT85</f>
        <v>188690476.6468811</v>
      </c>
    </row>
    <row r="86" spans="1:56">
      <c r="A86" s="31">
        <f>IF(C86&lt;&gt;"",MAX(A84:A85)+1,"")</f>
        <v>70</v>
      </c>
      <c r="C86" s="29" t="s">
        <v>218</v>
      </c>
      <c r="D86" s="29"/>
      <c r="F86" s="121">
        <v>0</v>
      </c>
      <c r="G86" s="126">
        <f>G83+G61</f>
        <v>596558723.07010579</v>
      </c>
      <c r="H86" s="126">
        <f>H83+H61</f>
        <v>14132400</v>
      </c>
      <c r="I86" s="126">
        <f>I83+I61</f>
        <v>73628569.597069591</v>
      </c>
      <c r="J86" s="126">
        <f>J83+J61</f>
        <v>1615179371.6216378</v>
      </c>
      <c r="K86" s="121"/>
      <c r="L86" s="126">
        <f>L83+L61</f>
        <v>4787876566.3552427</v>
      </c>
      <c r="M86" s="126">
        <f t="shared" ref="M86" si="77">M83+M61+M73+M85</f>
        <v>0</v>
      </c>
      <c r="N86" s="126">
        <f>N83+N61</f>
        <v>27074982</v>
      </c>
      <c r="O86" s="126">
        <f>O83+O61</f>
        <v>-195606541.34510586</v>
      </c>
      <c r="P86" s="126">
        <f>P83+P61</f>
        <v>10862549.441185609</v>
      </c>
      <c r="Q86" s="126">
        <f>Q83+Q61+Q73</f>
        <v>204393117.26944041</v>
      </c>
      <c r="R86" s="126">
        <f>R83+R61+R73</f>
        <v>-2539800</v>
      </c>
      <c r="S86" s="121"/>
      <c r="T86" s="121">
        <f t="shared" si="72"/>
        <v>44184307.365520179</v>
      </c>
      <c r="U86" s="121">
        <f>+T86+L86</f>
        <v>4832060873.7207632</v>
      </c>
      <c r="V86" s="121"/>
      <c r="W86" s="126">
        <f t="shared" ref="W86:Z86" si="78">W83+W61</f>
        <v>2394738539.408072</v>
      </c>
      <c r="X86" s="126">
        <f>X83+X61</f>
        <v>597060857.76733661</v>
      </c>
      <c r="Y86" s="126">
        <f t="shared" si="78"/>
        <v>14839020</v>
      </c>
      <c r="Z86" s="126">
        <f t="shared" si="78"/>
        <v>96288657.380952388</v>
      </c>
      <c r="AA86" s="126">
        <f>AA83+AA61</f>
        <v>1904862847.434577</v>
      </c>
      <c r="AB86" s="121"/>
      <c r="AC86" s="121">
        <f>AC33+AC56+AC83</f>
        <v>2637320803.9183102</v>
      </c>
      <c r="AD86" s="121"/>
      <c r="AE86" s="121">
        <v>0</v>
      </c>
      <c r="AF86" s="121">
        <v>0</v>
      </c>
      <c r="AG86" s="121">
        <v>0</v>
      </c>
      <c r="AH86" s="121">
        <v>0</v>
      </c>
      <c r="AI86" s="121">
        <v>0</v>
      </c>
      <c r="AJ86" s="121"/>
      <c r="AK86" s="121">
        <f t="shared" si="74"/>
        <v>0</v>
      </c>
      <c r="AL86" s="121">
        <f t="shared" si="75"/>
        <v>2637320803.9183102</v>
      </c>
      <c r="AM86" s="121"/>
      <c r="AN86" s="126">
        <f t="shared" ref="AN86:AR86" si="79">AN83+AN61</f>
        <v>2327923047.8996034</v>
      </c>
      <c r="AO86" s="126">
        <f t="shared" si="79"/>
        <v>589518003.91953087</v>
      </c>
      <c r="AP86" s="126">
        <f t="shared" si="79"/>
        <v>15580971</v>
      </c>
      <c r="AQ86" s="126">
        <f t="shared" si="79"/>
        <v>101786406.42619047</v>
      </c>
      <c r="AR86" s="126">
        <f t="shared" si="79"/>
        <v>2161875515.5944591</v>
      </c>
      <c r="AS86" s="121"/>
      <c r="AT86" s="121">
        <f>AT33+AT56+AT83</f>
        <v>2877059892.4966154</v>
      </c>
      <c r="AU86" s="121"/>
      <c r="AV86" s="121">
        <v>0</v>
      </c>
      <c r="AW86" s="121">
        <v>0</v>
      </c>
      <c r="AX86" s="121">
        <v>0</v>
      </c>
      <c r="AY86" s="121">
        <v>0</v>
      </c>
      <c r="AZ86" s="121">
        <v>0</v>
      </c>
      <c r="BA86" s="121"/>
      <c r="BB86" s="121">
        <f t="shared" ref="BB86:BB87" si="80">+SUM(AV86:AZ86)</f>
        <v>0</v>
      </c>
      <c r="BC86" s="121"/>
      <c r="BD86" s="121">
        <f t="shared" si="76"/>
        <v>2877059892.4966154</v>
      </c>
    </row>
    <row r="87" spans="1:56">
      <c r="A87" s="31">
        <f>IF(C87&lt;&gt;"",MAX(A83:A86)+1,"")</f>
        <v>71</v>
      </c>
      <c r="C87" s="540" t="s">
        <v>216</v>
      </c>
      <c r="D87" s="595"/>
      <c r="E87" s="2"/>
      <c r="F87" s="527">
        <f t="shared" ref="F87:J87" si="81">F61+F73+F83</f>
        <v>2647358500.4954295</v>
      </c>
      <c r="G87" s="527">
        <f>G61+G73+G83</f>
        <v>653143877.53652573</v>
      </c>
      <c r="H87" s="527">
        <f t="shared" ref="H87:I87" si="82">H61+H73+H83</f>
        <v>14132400</v>
      </c>
      <c r="I87" s="527">
        <f t="shared" si="82"/>
        <v>73628569.597069591</v>
      </c>
      <c r="J87" s="527">
        <f t="shared" si="81"/>
        <v>1906850219.6824293</v>
      </c>
      <c r="K87" s="402"/>
      <c r="L87" s="527">
        <f>L61+L73+L83</f>
        <v>5295113567.3114538</v>
      </c>
      <c r="M87" s="527"/>
      <c r="N87" s="527">
        <f t="shared" ref="N87" si="83">N61+N73+N83</f>
        <v>34076674.932052702</v>
      </c>
      <c r="O87" s="527">
        <f>O61+O73+O83</f>
        <v>-195606541.34510586</v>
      </c>
      <c r="P87" s="527">
        <f>P61+P73+P83</f>
        <v>10862549.441185609</v>
      </c>
      <c r="Q87" s="527">
        <f>Q61+Q73+Q83</f>
        <v>204393117.26944041</v>
      </c>
      <c r="R87" s="527">
        <f>R61+R73+R83</f>
        <v>-2539800</v>
      </c>
      <c r="S87" s="402"/>
      <c r="T87" s="527">
        <f t="shared" si="72"/>
        <v>51186000.297572851</v>
      </c>
      <c r="U87" s="527">
        <f>+T87+L87</f>
        <v>5346299567.6090269</v>
      </c>
      <c r="V87" s="402"/>
      <c r="W87" s="527">
        <f>W24+W33+W56+W60+W73+W83</f>
        <v>2561451707.6516719</v>
      </c>
      <c r="X87" s="527">
        <f>X24+X33+X56+X60+X83</f>
        <v>597060857.76733661</v>
      </c>
      <c r="Y87" s="527">
        <f>Y24+Y33+Y56+Y60+Y73+Y83</f>
        <v>14839020</v>
      </c>
      <c r="Z87" s="527">
        <f>Z24+Z33+Z56+Z60+Z73+Z83</f>
        <v>96288657.380952388</v>
      </c>
      <c r="AA87" s="527">
        <f>AA24+AA33+AA56+AA60+AA73+AA83</f>
        <v>2166671136.0589943</v>
      </c>
      <c r="AB87" s="402"/>
      <c r="AC87" s="527">
        <f>AC24+AC33+AC56+AC60+AC73+AC83</f>
        <v>5493932708.4354296</v>
      </c>
      <c r="AD87" s="402"/>
      <c r="AE87" s="527">
        <f t="shared" ref="AE87:AI87" si="84">AE61+AE73+AE83</f>
        <v>20971880.323035926</v>
      </c>
      <c r="AF87" s="527">
        <f t="shared" si="84"/>
        <v>-147582203.55658662</v>
      </c>
      <c r="AG87" s="527">
        <f t="shared" si="84"/>
        <v>7343977.2546309009</v>
      </c>
      <c r="AH87" s="527">
        <f t="shared" si="84"/>
        <v>270294279.05249351</v>
      </c>
      <c r="AI87" s="527">
        <f t="shared" si="84"/>
        <v>-14596910.939999999</v>
      </c>
      <c r="AJ87" s="402"/>
      <c r="AK87" s="527">
        <f>+SUM(AE87:AI87)</f>
        <v>136431022.13357371</v>
      </c>
      <c r="AL87" s="527">
        <f t="shared" si="75"/>
        <v>5630363730.5690031</v>
      </c>
      <c r="AM87" s="402"/>
      <c r="AN87" s="527">
        <f>AN24+AN33+AN56+AN60+AN73+AN83</f>
        <v>2495705482.3445034</v>
      </c>
      <c r="AO87" s="527">
        <f>AO24+AO33+AO56+AO60+AO73+AO83</f>
        <v>648215894.26039481</v>
      </c>
      <c r="AP87" s="527">
        <f>AP24+AP33+AP56+AP60+AP73+AP83</f>
        <v>15580971</v>
      </c>
      <c r="AQ87" s="527">
        <f>AQ24+AQ33+AQ56+AQ60+AQ73+AQ83</f>
        <v>101786406.42619047</v>
      </c>
      <c r="AR87" s="527">
        <f>AR24+AR33+AR56+AR60+AR73+AR83</f>
        <v>2342830467.5328684</v>
      </c>
      <c r="AS87" s="402"/>
      <c r="AT87" s="527">
        <f>AT24+AT33+AT56+AT60+AT73+AT83</f>
        <v>5604119221.5639572</v>
      </c>
      <c r="AU87" s="402"/>
      <c r="AV87" s="527">
        <f>AV61+AV73+AV83</f>
        <v>24874902.183890343</v>
      </c>
      <c r="AW87" s="527">
        <f t="shared" ref="AW87:AZ87" si="85">AW61+AW73+AW83</f>
        <v>-137020734.27814332</v>
      </c>
      <c r="AX87" s="527">
        <f t="shared" si="85"/>
        <v>6678671.4348689448</v>
      </c>
      <c r="AY87" s="527">
        <f t="shared" si="85"/>
        <v>262151575.82886395</v>
      </c>
      <c r="AZ87" s="527">
        <f t="shared" si="85"/>
        <v>-19685586.899999999</v>
      </c>
      <c r="BA87" s="402"/>
      <c r="BB87" s="527">
        <f t="shared" si="80"/>
        <v>136998828.2694799</v>
      </c>
      <c r="BC87" s="402"/>
      <c r="BD87" s="527">
        <f t="shared" si="76"/>
        <v>5741118049.833437</v>
      </c>
    </row>
    <row r="88" spans="1:56">
      <c r="A88" s="31" t="str">
        <f t="shared" si="55"/>
        <v/>
      </c>
      <c r="C88" s="7"/>
      <c r="D88" s="7"/>
      <c r="F88" s="402"/>
      <c r="G88" s="402"/>
      <c r="H88" s="402"/>
      <c r="I88" s="402"/>
      <c r="J88" s="402"/>
      <c r="K88" s="402"/>
      <c r="L88" s="597"/>
      <c r="M88" s="120"/>
      <c r="N88" s="402"/>
      <c r="O88" s="402"/>
      <c r="P88" s="402"/>
      <c r="Q88" s="402"/>
      <c r="R88" s="402"/>
      <c r="S88" s="402"/>
      <c r="T88" s="402">
        <f t="shared" si="72"/>
        <v>0</v>
      </c>
      <c r="U88" s="402"/>
      <c r="V88" s="402"/>
      <c r="W88" s="402"/>
      <c r="X88" s="402"/>
      <c r="Y88" s="402"/>
      <c r="Z88" s="402"/>
      <c r="AA88" s="402"/>
      <c r="AB88" s="402"/>
      <c r="AC88" s="402"/>
      <c r="AD88" s="402"/>
      <c r="AE88" s="402"/>
      <c r="AF88" s="402"/>
      <c r="AG88" s="402"/>
      <c r="AH88" s="402"/>
      <c r="AI88" s="402"/>
      <c r="AJ88" s="402"/>
      <c r="AK88" s="402"/>
      <c r="AL88" s="402"/>
      <c r="AM88" s="402"/>
      <c r="AN88" s="402"/>
      <c r="AO88" s="402"/>
      <c r="AP88" s="402"/>
      <c r="AQ88" s="402"/>
      <c r="AR88" s="402"/>
      <c r="AS88" s="402"/>
      <c r="AT88" s="402"/>
      <c r="AU88" s="402"/>
      <c r="AV88" s="402"/>
      <c r="AW88" s="402"/>
      <c r="AX88" s="402"/>
      <c r="AY88" s="402"/>
      <c r="AZ88" s="402"/>
      <c r="BA88" s="402"/>
      <c r="BB88" s="402"/>
      <c r="BC88" s="402"/>
      <c r="BD88" s="402"/>
    </row>
    <row r="89" spans="1:56">
      <c r="A89" s="31"/>
      <c r="F89" s="120"/>
      <c r="G89" s="120"/>
      <c r="H89" s="120"/>
      <c r="I89" s="120"/>
      <c r="J89" s="120"/>
      <c r="K89" s="120"/>
      <c r="L89" s="589"/>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0"/>
      <c r="AN89" s="120"/>
      <c r="AO89" s="120"/>
      <c r="AP89" s="120"/>
      <c r="AQ89" s="120"/>
      <c r="AR89" s="120"/>
      <c r="AS89" s="120"/>
      <c r="AT89" s="120"/>
      <c r="AU89" s="120"/>
      <c r="AV89" s="120"/>
      <c r="AW89" s="120"/>
      <c r="AX89" s="120"/>
      <c r="AY89" s="120"/>
      <c r="AZ89" s="120"/>
      <c r="BA89" s="120"/>
      <c r="BB89" s="120"/>
      <c r="BC89" s="120"/>
      <c r="BD89" s="120"/>
    </row>
    <row r="90" spans="1:56">
      <c r="A90" s="31"/>
      <c r="C90" s="29"/>
      <c r="D90" s="29"/>
      <c r="E90" s="2"/>
      <c r="F90" s="121"/>
      <c r="G90" s="121"/>
      <c r="H90" s="121"/>
      <c r="I90" s="121"/>
      <c r="J90" s="121"/>
      <c r="K90" s="121"/>
      <c r="L90" s="122"/>
      <c r="M90" s="120"/>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row>
    <row r="91" spans="1:56">
      <c r="A91" s="27"/>
    </row>
    <row r="92" spans="1:56">
      <c r="A92" s="27"/>
    </row>
    <row r="93" spans="1:56">
      <c r="A93" s="27"/>
      <c r="J93" s="516"/>
      <c r="L93" s="601"/>
      <c r="R93" s="516"/>
      <c r="AA93" s="516"/>
      <c r="AI93" s="516"/>
      <c r="AR93" s="516"/>
      <c r="AZ93" s="516"/>
    </row>
    <row r="94" spans="1:56">
      <c r="A94" s="27"/>
      <c r="L94" s="601"/>
    </row>
    <row r="95" spans="1:56">
      <c r="A95" s="27"/>
    </row>
    <row r="96" spans="1:56">
      <c r="A96" s="27"/>
      <c r="L96" s="601"/>
    </row>
    <row r="97" spans="1:12">
      <c r="A97" s="27"/>
    </row>
    <row r="98" spans="1:12">
      <c r="A98" s="27"/>
    </row>
    <row r="99" spans="1:12">
      <c r="A99" s="27"/>
    </row>
    <row r="100" spans="1:12">
      <c r="A100" s="27"/>
    </row>
    <row r="101" spans="1:12">
      <c r="A101" s="27"/>
    </row>
    <row r="102" spans="1:12">
      <c r="A102" s="27"/>
    </row>
    <row r="103" spans="1:12">
      <c r="A103" s="27"/>
    </row>
    <row r="104" spans="1:12">
      <c r="L104"/>
    </row>
    <row r="105" spans="1:12">
      <c r="L105"/>
    </row>
    <row r="106" spans="1:12">
      <c r="L106"/>
    </row>
    <row r="107" spans="1:12">
      <c r="L107"/>
    </row>
  </sheetData>
  <mergeCells count="3">
    <mergeCell ref="F1:T1"/>
    <mergeCell ref="W1:AL1"/>
    <mergeCell ref="AN1:BD1"/>
  </mergeCells>
  <phoneticPr fontId="59" type="noConversion"/>
  <pageMargins left="0.7" right="0.7" top="0.75" bottom="0.75" header="0.3" footer="0.3"/>
  <pageSetup scale="40" orientation="portrait" r:id="rId1"/>
  <headerFooter>
    <oddHeader>&amp;LPuerto Rico Electric Power Authority   
Docket NEPR-AP-2023-0003
Rate Year Result of Operations &amp;RSchedule C-2.1 (Optimal)
Page &amp;P of &amp;N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B2E15-F577-4434-8DBC-AAC64A809109}">
  <sheetPr>
    <tabColor theme="7" tint="0.79998168889431442"/>
    <pageSetUpPr autoPageBreaks="0"/>
  </sheetPr>
  <dimension ref="A1:BQ108"/>
  <sheetViews>
    <sheetView workbookViewId="0"/>
    <sheetView workbookViewId="1">
      <selection activeCell="AV12" sqref="AV12"/>
    </sheetView>
  </sheetViews>
  <sheetFormatPr defaultColWidth="8.54296875" defaultRowHeight="14.5" outlineLevelCol="2"/>
  <cols>
    <col min="1" max="1" width="5.54296875" customWidth="1"/>
    <col min="2" max="2" width="5.453125" customWidth="1"/>
    <col min="3" max="3" width="74.81640625" customWidth="1"/>
    <col min="4" max="5" width="5.54296875" customWidth="1"/>
    <col min="6" max="10" width="20.54296875" customWidth="1" outlineLevel="2"/>
    <col min="11" max="11" width="5.54296875" customWidth="1" outlineLevel="2"/>
    <col min="12" max="12" width="20.453125" style="590" customWidth="1"/>
    <col min="13" max="13" width="5.54296875" customWidth="1"/>
    <col min="14" max="18" width="20.54296875" customWidth="1" outlineLevel="1"/>
    <col min="19" max="19" width="5.54296875" customWidth="1" outlineLevel="1"/>
    <col min="20" max="21" width="20.54296875" customWidth="1"/>
    <col min="22" max="22" width="8.54296875" customWidth="1"/>
    <col min="23" max="27" width="20.54296875" customWidth="1" outlineLevel="1"/>
    <col min="28" max="28" width="5.54296875" customWidth="1"/>
    <col min="29" max="29" width="19.453125" bestFit="1" customWidth="1"/>
    <col min="30" max="30" width="5.54296875" customWidth="1"/>
    <col min="31" max="35" width="20.54296875" customWidth="1" outlineLevel="1"/>
    <col min="36" max="36" width="5.54296875" customWidth="1" outlineLevel="1"/>
    <col min="37" max="38" width="20.54296875" customWidth="1"/>
    <col min="39" max="39" width="8.54296875" customWidth="1"/>
    <col min="40" max="44" width="20.54296875" customWidth="1" outlineLevel="1"/>
    <col min="45" max="45" width="5.54296875" customWidth="1"/>
    <col min="46" max="46" width="20.1796875" bestFit="1" customWidth="1"/>
    <col min="47" max="47" width="5.54296875" customWidth="1"/>
    <col min="48" max="52" width="20.54296875" customWidth="1" outlineLevel="1"/>
    <col min="53" max="53" width="5.54296875" customWidth="1" outlineLevel="1"/>
    <col min="54" max="54" width="20.54296875" customWidth="1"/>
    <col min="55" max="55" width="5.54296875" customWidth="1"/>
    <col min="56" max="56" width="20.54296875" customWidth="1"/>
    <col min="57" max="57" width="8.54296875" customWidth="1"/>
  </cols>
  <sheetData>
    <row r="1" spans="1:67" ht="17">
      <c r="A1" s="31"/>
      <c r="F1" s="1331" t="s">
        <v>420</v>
      </c>
      <c r="G1" s="1332"/>
      <c r="H1" s="1332"/>
      <c r="I1" s="1332"/>
      <c r="J1" s="1332"/>
      <c r="K1" s="1332"/>
      <c r="L1" s="1332"/>
      <c r="M1" s="1332"/>
      <c r="N1" s="1332"/>
      <c r="O1" s="1332"/>
      <c r="P1" s="1332"/>
      <c r="Q1" s="1332"/>
      <c r="R1" s="1332"/>
      <c r="S1" s="1332"/>
      <c r="T1" s="1332"/>
      <c r="U1" s="2"/>
      <c r="W1" s="1331" t="s">
        <v>421</v>
      </c>
      <c r="X1" s="1331"/>
      <c r="Y1" s="1331"/>
      <c r="Z1" s="1331"/>
      <c r="AA1" s="1331"/>
      <c r="AB1" s="1331"/>
      <c r="AC1" s="1331"/>
      <c r="AD1" s="1331"/>
      <c r="AE1" s="1331"/>
      <c r="AF1" s="1331"/>
      <c r="AG1" s="1331"/>
      <c r="AH1" s="1331"/>
      <c r="AI1" s="1331"/>
      <c r="AJ1" s="1331"/>
      <c r="AK1" s="1331"/>
      <c r="AL1" s="1331"/>
      <c r="AN1" s="1331" t="s">
        <v>422</v>
      </c>
      <c r="AO1" s="1331"/>
      <c r="AP1" s="1331"/>
      <c r="AQ1" s="1331"/>
      <c r="AR1" s="1331"/>
      <c r="AS1" s="1331"/>
      <c r="AT1" s="1331"/>
      <c r="AU1" s="1331"/>
      <c r="AV1" s="1331"/>
      <c r="AW1" s="1331"/>
      <c r="AX1" s="1331"/>
      <c r="AY1" s="1331"/>
      <c r="AZ1" s="1331"/>
      <c r="BA1" s="1331"/>
      <c r="BB1" s="1331"/>
      <c r="BC1" s="1331"/>
      <c r="BD1" s="1331"/>
      <c r="BG1" s="1248"/>
      <c r="BH1" s="1248"/>
      <c r="BI1" s="1248"/>
      <c r="BJ1" s="1248"/>
      <c r="BK1" s="1248"/>
      <c r="BL1" s="1248"/>
      <c r="BM1" s="1248"/>
      <c r="BO1" s="590"/>
    </row>
    <row r="2" spans="1:67" ht="43.5">
      <c r="A2" s="585" t="s">
        <v>127</v>
      </c>
      <c r="B2" s="2"/>
      <c r="C2" s="14" t="s">
        <v>5</v>
      </c>
      <c r="D2" s="14"/>
      <c r="E2" s="2"/>
      <c r="F2" s="14" t="s">
        <v>128</v>
      </c>
      <c r="G2" s="14" t="s">
        <v>130</v>
      </c>
      <c r="H2" s="14" t="s">
        <v>132</v>
      </c>
      <c r="I2" s="14" t="s">
        <v>131</v>
      </c>
      <c r="J2" s="14" t="s">
        <v>129</v>
      </c>
      <c r="K2" s="2"/>
      <c r="L2" s="586" t="s">
        <v>392</v>
      </c>
      <c r="M2" s="2"/>
      <c r="N2" s="14" t="s">
        <v>393</v>
      </c>
      <c r="O2" s="14" t="s">
        <v>394</v>
      </c>
      <c r="P2" s="14" t="s">
        <v>395</v>
      </c>
      <c r="Q2" s="14" t="s">
        <v>396</v>
      </c>
      <c r="R2" s="14" t="s">
        <v>397</v>
      </c>
      <c r="S2" s="2"/>
      <c r="T2" s="14" t="s">
        <v>214</v>
      </c>
      <c r="U2" s="14" t="s">
        <v>423</v>
      </c>
      <c r="V2" s="2"/>
      <c r="W2" s="14" t="s">
        <v>128</v>
      </c>
      <c r="X2" s="14" t="s">
        <v>130</v>
      </c>
      <c r="Y2" s="14" t="s">
        <v>132</v>
      </c>
      <c r="Z2" s="14" t="s">
        <v>131</v>
      </c>
      <c r="AA2" s="14" t="s">
        <v>129</v>
      </c>
      <c r="AB2" s="2"/>
      <c r="AC2" s="14" t="s">
        <v>398</v>
      </c>
      <c r="AD2" s="2"/>
      <c r="AE2" s="14" t="s">
        <v>393</v>
      </c>
      <c r="AF2" s="14" t="s">
        <v>394</v>
      </c>
      <c r="AG2" s="14" t="s">
        <v>395</v>
      </c>
      <c r="AH2" s="14" t="s">
        <v>396</v>
      </c>
      <c r="AI2" s="14" t="s">
        <v>397</v>
      </c>
      <c r="AJ2" s="2"/>
      <c r="AK2" s="14" t="s">
        <v>214</v>
      </c>
      <c r="AL2" s="14" t="s">
        <v>399</v>
      </c>
      <c r="AN2" s="14" t="s">
        <v>128</v>
      </c>
      <c r="AO2" s="14" t="s">
        <v>130</v>
      </c>
      <c r="AP2" s="14" t="s">
        <v>132</v>
      </c>
      <c r="AQ2" s="14" t="s">
        <v>131</v>
      </c>
      <c r="AR2" s="14" t="s">
        <v>129</v>
      </c>
      <c r="AS2" s="2"/>
      <c r="AT2" s="14" t="s">
        <v>400</v>
      </c>
      <c r="AU2" s="2"/>
      <c r="AV2" s="14" t="s">
        <v>393</v>
      </c>
      <c r="AW2" s="14" t="s">
        <v>394</v>
      </c>
      <c r="AX2" s="14" t="s">
        <v>395</v>
      </c>
      <c r="AY2" s="14" t="s">
        <v>396</v>
      </c>
      <c r="AZ2" s="14" t="s">
        <v>397</v>
      </c>
      <c r="BA2" s="2"/>
      <c r="BB2" s="14" t="s">
        <v>214</v>
      </c>
      <c r="BC2" s="2"/>
      <c r="BD2" s="14" t="s">
        <v>401</v>
      </c>
    </row>
    <row r="3" spans="1:67">
      <c r="A3" s="31"/>
      <c r="F3" s="2" t="s">
        <v>402</v>
      </c>
      <c r="G3" s="2" t="s">
        <v>311</v>
      </c>
      <c r="H3" s="2" t="s">
        <v>312</v>
      </c>
      <c r="I3" s="2" t="s">
        <v>313</v>
      </c>
      <c r="J3" s="2" t="s">
        <v>403</v>
      </c>
      <c r="L3" s="587" t="s">
        <v>404</v>
      </c>
      <c r="N3" s="2" t="s">
        <v>402</v>
      </c>
      <c r="O3" s="2" t="s">
        <v>311</v>
      </c>
      <c r="P3" s="2" t="s">
        <v>312</v>
      </c>
      <c r="Q3" s="2" t="s">
        <v>313</v>
      </c>
      <c r="R3" s="2" t="s">
        <v>403</v>
      </c>
      <c r="T3" s="2" t="s">
        <v>405</v>
      </c>
      <c r="U3" s="2" t="s">
        <v>406</v>
      </c>
      <c r="W3" s="2" t="s">
        <v>407</v>
      </c>
      <c r="X3" s="2" t="s">
        <v>408</v>
      </c>
      <c r="Y3" s="2" t="s">
        <v>409</v>
      </c>
      <c r="Z3" s="2" t="s">
        <v>410</v>
      </c>
      <c r="AA3" s="2" t="s">
        <v>411</v>
      </c>
      <c r="AC3" s="2" t="s">
        <v>412</v>
      </c>
      <c r="AE3" s="2" t="s">
        <v>402</v>
      </c>
      <c r="AF3" s="2" t="s">
        <v>311</v>
      </c>
      <c r="AG3" s="2" t="s">
        <v>312</v>
      </c>
      <c r="AH3" s="2" t="s">
        <v>313</v>
      </c>
      <c r="AI3" s="2" t="s">
        <v>403</v>
      </c>
      <c r="AK3" s="2" t="s">
        <v>413</v>
      </c>
      <c r="AL3" s="2" t="s">
        <v>406</v>
      </c>
      <c r="AN3" s="2" t="s">
        <v>414</v>
      </c>
      <c r="AO3" s="2" t="s">
        <v>415</v>
      </c>
      <c r="AP3" s="2" t="s">
        <v>416</v>
      </c>
      <c r="AQ3" s="2" t="s">
        <v>417</v>
      </c>
      <c r="AR3" s="2" t="s">
        <v>418</v>
      </c>
      <c r="AT3" s="2" t="s">
        <v>404</v>
      </c>
      <c r="AV3" s="2" t="s">
        <v>402</v>
      </c>
      <c r="AW3" s="2" t="s">
        <v>311</v>
      </c>
      <c r="AX3" s="2" t="s">
        <v>312</v>
      </c>
      <c r="AY3" s="2" t="s">
        <v>313</v>
      </c>
      <c r="AZ3" s="2" t="s">
        <v>403</v>
      </c>
      <c r="BB3" s="2" t="s">
        <v>405</v>
      </c>
      <c r="BD3" s="2" t="s">
        <v>419</v>
      </c>
    </row>
    <row r="4" spans="1:67" ht="15" thickBot="1">
      <c r="A4" s="31">
        <v>1</v>
      </c>
      <c r="C4" s="592" t="s">
        <v>138</v>
      </c>
      <c r="D4" s="592"/>
      <c r="E4" s="2"/>
      <c r="F4" s="593" t="s">
        <v>139</v>
      </c>
      <c r="G4" s="593" t="s">
        <v>139</v>
      </c>
      <c r="H4" s="593" t="s">
        <v>139</v>
      </c>
      <c r="I4" s="593" t="s">
        <v>139</v>
      </c>
      <c r="J4" s="593" t="s">
        <v>139</v>
      </c>
      <c r="K4" s="129"/>
      <c r="L4" s="594" t="s">
        <v>139</v>
      </c>
      <c r="M4" s="129"/>
      <c r="N4" s="593" t="s">
        <v>139</v>
      </c>
      <c r="O4" s="593" t="s">
        <v>139</v>
      </c>
      <c r="P4" s="593" t="s">
        <v>139</v>
      </c>
      <c r="Q4" s="593" t="s">
        <v>139</v>
      </c>
      <c r="R4" s="593" t="s">
        <v>139</v>
      </c>
      <c r="S4" s="129"/>
      <c r="T4" s="593"/>
      <c r="U4" s="593"/>
      <c r="V4" s="539"/>
      <c r="W4" s="593" t="s">
        <v>139</v>
      </c>
      <c r="X4" s="593" t="s">
        <v>139</v>
      </c>
      <c r="Y4" s="593" t="s">
        <v>139</v>
      </c>
      <c r="Z4" s="593" t="s">
        <v>139</v>
      </c>
      <c r="AA4" s="593" t="s">
        <v>139</v>
      </c>
      <c r="AB4" s="129"/>
      <c r="AC4" s="593" t="s">
        <v>139</v>
      </c>
      <c r="AD4" s="129"/>
      <c r="AE4" s="593" t="s">
        <v>139</v>
      </c>
      <c r="AF4" s="593" t="s">
        <v>139</v>
      </c>
      <c r="AG4" s="593" t="s">
        <v>139</v>
      </c>
      <c r="AH4" s="593" t="s">
        <v>139</v>
      </c>
      <c r="AI4" s="593" t="s">
        <v>139</v>
      </c>
      <c r="AJ4" s="129"/>
      <c r="AK4" s="593"/>
      <c r="AL4" s="593"/>
      <c r="AM4" s="120"/>
      <c r="AN4" s="593" t="s">
        <v>139</v>
      </c>
      <c r="AO4" s="593" t="s">
        <v>139</v>
      </c>
      <c r="AP4" s="593" t="s">
        <v>139</v>
      </c>
      <c r="AQ4" s="593" t="s">
        <v>139</v>
      </c>
      <c r="AR4" s="593" t="s">
        <v>139</v>
      </c>
      <c r="AS4" s="129"/>
      <c r="AT4" s="593" t="s">
        <v>139</v>
      </c>
      <c r="AU4" s="129"/>
      <c r="AV4" s="593" t="s">
        <v>139</v>
      </c>
      <c r="AW4" s="593" t="s">
        <v>139</v>
      </c>
      <c r="AX4" s="593" t="s">
        <v>139</v>
      </c>
      <c r="AY4" s="593" t="s">
        <v>139</v>
      </c>
      <c r="AZ4" s="593" t="s">
        <v>139</v>
      </c>
      <c r="BA4" s="129"/>
      <c r="BB4" s="593"/>
      <c r="BC4" s="129"/>
      <c r="BD4" s="593"/>
    </row>
    <row r="5" spans="1:67">
      <c r="A5" s="31"/>
      <c r="C5" s="7"/>
      <c r="D5" s="7"/>
      <c r="F5" s="120"/>
      <c r="G5" s="120"/>
      <c r="H5" s="120"/>
      <c r="I5" s="120"/>
      <c r="J5" s="120"/>
      <c r="K5" s="120"/>
      <c r="L5" s="589"/>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row>
    <row r="6" spans="1:67">
      <c r="A6" s="31">
        <f t="shared" ref="A6:A33" si="0">IF(C6&lt;&gt;"",MAX(A3:A5)+1,"")</f>
        <v>2</v>
      </c>
      <c r="C6" s="116" t="s">
        <v>140</v>
      </c>
      <c r="D6" s="116"/>
      <c r="E6" s="2"/>
      <c r="F6" s="120"/>
      <c r="G6" s="120"/>
      <c r="H6" s="120"/>
      <c r="I6" s="120"/>
      <c r="J6" s="120"/>
      <c r="K6" s="120"/>
      <c r="L6" s="589"/>
      <c r="M6" s="120"/>
      <c r="N6" s="120"/>
      <c r="O6" s="120"/>
      <c r="P6" s="120"/>
      <c r="Q6" s="120"/>
      <c r="R6" s="120"/>
      <c r="S6" s="120"/>
      <c r="T6" s="120"/>
      <c r="U6" s="120"/>
      <c r="V6" s="539"/>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row>
    <row r="7" spans="1:67">
      <c r="A7" s="31">
        <f t="shared" si="0"/>
        <v>3</v>
      </c>
      <c r="C7" s="29" t="s">
        <v>141</v>
      </c>
      <c r="D7" s="29"/>
      <c r="F7" s="121">
        <f>F24</f>
        <v>2436713299.8406897</v>
      </c>
      <c r="G7" s="121"/>
      <c r="H7" s="121"/>
      <c r="I7" s="121"/>
      <c r="J7" s="121"/>
      <c r="K7" s="120"/>
      <c r="L7" s="122">
        <f>SUM(F7:J7)</f>
        <v>2436713299.8406897</v>
      </c>
      <c r="M7" s="120"/>
      <c r="N7" s="121">
        <v>0</v>
      </c>
      <c r="O7" s="121">
        <v>0</v>
      </c>
      <c r="P7" s="121">
        <v>0</v>
      </c>
      <c r="Q7" s="121">
        <v>0</v>
      </c>
      <c r="R7" s="121">
        <v>0</v>
      </c>
      <c r="S7" s="120"/>
      <c r="T7" s="121">
        <f>+SUM(N7:R7)</f>
        <v>0</v>
      </c>
      <c r="U7" s="121">
        <f>+T7+L7</f>
        <v>2436713299.8406897</v>
      </c>
      <c r="V7" s="120"/>
      <c r="W7" s="121">
        <f>W24</f>
        <v>2363810018.072628</v>
      </c>
      <c r="X7" s="121"/>
      <c r="Y7" s="121"/>
      <c r="Z7" s="121"/>
      <c r="AA7" s="121"/>
      <c r="AB7" s="120"/>
      <c r="AC7" s="121">
        <f>SUM(W7:AA7)</f>
        <v>2363810018.072628</v>
      </c>
      <c r="AD7" s="120"/>
      <c r="AE7" s="121">
        <v>0</v>
      </c>
      <c r="AF7" s="121">
        <v>0</v>
      </c>
      <c r="AG7" s="121">
        <v>0</v>
      </c>
      <c r="AH7" s="121">
        <v>0</v>
      </c>
      <c r="AI7" s="121">
        <v>0</v>
      </c>
      <c r="AJ7" s="120"/>
      <c r="AK7" s="121">
        <f>+SUM(AE7:AI7)</f>
        <v>0</v>
      </c>
      <c r="AL7" s="121">
        <f>AC7+AK7</f>
        <v>2363810018.072628</v>
      </c>
      <c r="AM7" s="120"/>
      <c r="AN7" s="121">
        <f>AN24</f>
        <v>2312631997.3431683</v>
      </c>
      <c r="AO7" s="121"/>
      <c r="AP7" s="121"/>
      <c r="AQ7" s="121"/>
      <c r="AR7" s="121"/>
      <c r="AS7" s="120"/>
      <c r="AT7" s="121">
        <f>SUM(AN7:AR7)</f>
        <v>2312631997.3431683</v>
      </c>
      <c r="AU7" s="120"/>
      <c r="AV7" s="121">
        <v>0</v>
      </c>
      <c r="AW7" s="121">
        <v>0</v>
      </c>
      <c r="AX7" s="782">
        <f>(SUMIF('FY26-FY28_PREPA Consolidated'!I:I,C7,'FY26-FY28_PREPA Consolidated'!EI:EI)*1000)-AP7</f>
        <v>0</v>
      </c>
      <c r="AY7" s="782">
        <f>((SUMIF('FY26-FY28_PREPA Consolidated'!I:I,C7,'FY26-FY28_PREPA Consolidated'!EE:EE)+SUMIF('FY26-FY28_PREPA Consolidated'!I:I,C7,'FY26-FY28_PREPA Consolidated'!EG:EG))*1000)-AQ7</f>
        <v>0</v>
      </c>
      <c r="AZ7" s="121">
        <v>0</v>
      </c>
      <c r="BA7" s="120"/>
      <c r="BB7" s="121">
        <f>+SUM(AV7:AZ7)</f>
        <v>0</v>
      </c>
      <c r="BC7" s="120"/>
      <c r="BD7" s="121">
        <f>+BB7+AT7</f>
        <v>2312631997.3431683</v>
      </c>
    </row>
    <row r="8" spans="1:67">
      <c r="A8" s="31">
        <f t="shared" si="0"/>
        <v>4</v>
      </c>
      <c r="C8" s="29" t="s">
        <v>142</v>
      </c>
      <c r="D8" s="29"/>
      <c r="E8" s="2"/>
      <c r="F8" s="121">
        <f>'E-1'!E33</f>
        <v>1179202426.8818486</v>
      </c>
      <c r="G8" s="121"/>
      <c r="H8" s="121"/>
      <c r="I8" s="121"/>
      <c r="J8" s="121"/>
      <c r="K8" s="120"/>
      <c r="L8" s="122">
        <f>SUM(F8:J8)</f>
        <v>1179202426.8818486</v>
      </c>
      <c r="M8" s="120"/>
      <c r="N8" s="121">
        <v>0</v>
      </c>
      <c r="O8" s="121">
        <v>0</v>
      </c>
      <c r="P8" s="121">
        <v>0</v>
      </c>
      <c r="Q8" s="121">
        <v>0</v>
      </c>
      <c r="R8" s="121">
        <v>0</v>
      </c>
      <c r="S8" s="120"/>
      <c r="T8" s="121">
        <f t="shared" ref="T8:T73" si="1">+SUM(N8:R8)</f>
        <v>0</v>
      </c>
      <c r="U8" s="121">
        <f t="shared" ref="U8:U73" si="2">+T8+L8</f>
        <v>1179202426.8818486</v>
      </c>
      <c r="V8" s="539"/>
      <c r="W8" s="121">
        <f>'E-1'!H33</f>
        <v>1153897329.9670923</v>
      </c>
      <c r="X8" s="121"/>
      <c r="Y8" s="121"/>
      <c r="Z8" s="121"/>
      <c r="AA8" s="121"/>
      <c r="AB8" s="120"/>
      <c r="AC8" s="121">
        <f>SUM(W8:AA8)</f>
        <v>1153897329.9670923</v>
      </c>
      <c r="AD8" s="120"/>
      <c r="AE8" s="121">
        <v>0</v>
      </c>
      <c r="AF8" s="121">
        <v>0</v>
      </c>
      <c r="AG8" s="121">
        <v>0</v>
      </c>
      <c r="AH8" s="121">
        <v>0</v>
      </c>
      <c r="AI8" s="121">
        <v>0</v>
      </c>
      <c r="AJ8" s="120"/>
      <c r="AK8" s="121">
        <f t="shared" ref="AK8:AK10" si="3">+SUM(AE8:AI8)</f>
        <v>0</v>
      </c>
      <c r="AL8" s="121">
        <f>AC8+AK8</f>
        <v>1153897329.9670923</v>
      </c>
      <c r="AM8" s="120"/>
      <c r="AN8" s="121">
        <f>'E-1'!K33</f>
        <v>1138445034.8482292</v>
      </c>
      <c r="AO8" s="121"/>
      <c r="AP8" s="121"/>
      <c r="AQ8" s="121"/>
      <c r="AR8" s="121"/>
      <c r="AS8" s="120"/>
      <c r="AT8" s="121">
        <f>SUM(AN8:AR8)</f>
        <v>1138445034.8482292</v>
      </c>
      <c r="AU8" s="120"/>
      <c r="AV8" s="121">
        <v>0</v>
      </c>
      <c r="AW8" s="121">
        <v>0</v>
      </c>
      <c r="AX8" s="782">
        <f>(SUMIF('FY26-FY28_PREPA Consolidated'!I:I,C8,'FY26-FY28_PREPA Consolidated'!EI:EI)*1000)-AP8</f>
        <v>0</v>
      </c>
      <c r="AY8" s="782">
        <f>((SUMIF('FY26-FY28_PREPA Consolidated'!I:I,C8,'FY26-FY28_PREPA Consolidated'!EE:EE)+SUMIF('FY26-FY28_PREPA Consolidated'!I:I,C8,'FY26-FY28_PREPA Consolidated'!EG:EG))*1000)-AQ8</f>
        <v>0</v>
      </c>
      <c r="AZ8" s="121">
        <v>0</v>
      </c>
      <c r="BA8" s="120"/>
      <c r="BB8" s="121">
        <f>+SUM(AV8:AZ8)</f>
        <v>0</v>
      </c>
      <c r="BC8" s="120"/>
      <c r="BD8" s="121">
        <f t="shared" ref="BD8:BD73" si="4">+BB8+AT8</f>
        <v>1138445034.8482292</v>
      </c>
    </row>
    <row r="9" spans="1:67">
      <c r="A9" s="31">
        <f t="shared" si="0"/>
        <v>5</v>
      </c>
      <c r="C9" s="29" t="s">
        <v>143</v>
      </c>
      <c r="D9" s="29"/>
      <c r="F9" s="588">
        <f>SUM('E-2 Riders'!G19,'E-2 Riders'!G24,'E-2 Riders'!G29,'E-2 Riders'!G34)</f>
        <v>320077800</v>
      </c>
      <c r="G9" s="121"/>
      <c r="H9" s="121"/>
      <c r="I9" s="121"/>
      <c r="J9" s="121"/>
      <c r="K9" s="120"/>
      <c r="L9" s="122">
        <f>SUM(F9:J9)</f>
        <v>320077800</v>
      </c>
      <c r="M9" s="120"/>
      <c r="N9" s="121">
        <v>0</v>
      </c>
      <c r="O9" s="121">
        <v>0</v>
      </c>
      <c r="P9" s="121">
        <v>0</v>
      </c>
      <c r="Q9" s="121">
        <v>0</v>
      </c>
      <c r="R9" s="121">
        <v>0</v>
      </c>
      <c r="S9" s="120"/>
      <c r="T9" s="121">
        <f t="shared" si="1"/>
        <v>0</v>
      </c>
      <c r="U9" s="121">
        <f t="shared" si="2"/>
        <v>320077800</v>
      </c>
      <c r="V9" s="120"/>
      <c r="W9" s="588">
        <f>F9</f>
        <v>320077800</v>
      </c>
      <c r="X9" s="121"/>
      <c r="Y9" s="121"/>
      <c r="Z9" s="121"/>
      <c r="AA9" s="121"/>
      <c r="AB9" s="120"/>
      <c r="AC9" s="121">
        <f>SUM(W9:AA9)</f>
        <v>320077800</v>
      </c>
      <c r="AD9" s="120"/>
      <c r="AE9" s="121">
        <v>0</v>
      </c>
      <c r="AF9" s="121">
        <v>0</v>
      </c>
      <c r="AG9" s="121">
        <v>0</v>
      </c>
      <c r="AH9" s="121">
        <v>0</v>
      </c>
      <c r="AI9" s="121">
        <v>0</v>
      </c>
      <c r="AJ9" s="120"/>
      <c r="AK9" s="121">
        <f t="shared" si="3"/>
        <v>0</v>
      </c>
      <c r="AL9" s="121">
        <f>AC9+AK9</f>
        <v>320077800</v>
      </c>
      <c r="AM9" s="120"/>
      <c r="AN9" s="588">
        <f>W9</f>
        <v>320077800</v>
      </c>
      <c r="AO9" s="121"/>
      <c r="AP9" s="121"/>
      <c r="AQ9" s="121"/>
      <c r="AR9" s="121"/>
      <c r="AS9" s="120"/>
      <c r="AT9" s="121">
        <f>SUM(AN9:AR9)</f>
        <v>320077800</v>
      </c>
      <c r="AU9" s="120"/>
      <c r="AV9" s="121">
        <v>0</v>
      </c>
      <c r="AW9" s="121">
        <v>0</v>
      </c>
      <c r="AX9" s="782">
        <f>(SUMIF('FY26-FY28_PREPA Consolidated'!I:I,C9,'FY26-FY28_PREPA Consolidated'!EI:EI)*1000)-AP9</f>
        <v>0</v>
      </c>
      <c r="AY9" s="782">
        <f>((SUMIF('FY26-FY28_PREPA Consolidated'!I:I,C9,'FY26-FY28_PREPA Consolidated'!EE:EE)+SUMIF('FY26-FY28_PREPA Consolidated'!I:I,C9,'FY26-FY28_PREPA Consolidated'!EG:EG))*1000)-AQ9</f>
        <v>0</v>
      </c>
      <c r="AZ9" s="121">
        <v>0</v>
      </c>
      <c r="BA9" s="120"/>
      <c r="BB9" s="121">
        <f>+SUM(AV9:AZ9)</f>
        <v>0</v>
      </c>
      <c r="BC9" s="120"/>
      <c r="BD9" s="121">
        <f t="shared" si="4"/>
        <v>320077800</v>
      </c>
    </row>
    <row r="10" spans="1:67">
      <c r="A10" s="31">
        <f>IF(C10&lt;&gt;"",MAX(A8:A9)+1,"")</f>
        <v>6</v>
      </c>
      <c r="C10" s="540" t="s">
        <v>145</v>
      </c>
      <c r="D10" s="595"/>
      <c r="E10" s="2"/>
      <c r="F10" s="596">
        <f>F7+SUM(F8:F9)</f>
        <v>3935993526.722538</v>
      </c>
      <c r="G10" s="596">
        <f t="shared" ref="G10:L10" si="5">G7+SUM(G8:G9)</f>
        <v>0</v>
      </c>
      <c r="H10" s="596">
        <f t="shared" si="5"/>
        <v>0</v>
      </c>
      <c r="I10" s="596">
        <f t="shared" si="5"/>
        <v>0</v>
      </c>
      <c r="J10" s="596">
        <f t="shared" si="5"/>
        <v>0</v>
      </c>
      <c r="K10" s="596"/>
      <c r="L10" s="596">
        <f t="shared" si="5"/>
        <v>3935993526.722538</v>
      </c>
      <c r="M10" s="512"/>
      <c r="N10" s="527">
        <f>SUM(N7:N9)</f>
        <v>0</v>
      </c>
      <c r="O10" s="527">
        <f>SUM(O7:O9)</f>
        <v>0</v>
      </c>
      <c r="P10" s="527">
        <f>SUM(P7:P9)</f>
        <v>0</v>
      </c>
      <c r="Q10" s="527">
        <f>SUM(Q7:Q9)</f>
        <v>0</v>
      </c>
      <c r="R10" s="527">
        <f>SUM(R7:R9)</f>
        <v>0</v>
      </c>
      <c r="S10" s="512"/>
      <c r="T10" s="527">
        <f t="shared" si="1"/>
        <v>0</v>
      </c>
      <c r="U10" s="527">
        <f t="shared" si="2"/>
        <v>3935993526.722538</v>
      </c>
      <c r="V10" s="539"/>
      <c r="W10" s="596">
        <f>W7+SUM(W8:W9)</f>
        <v>3837785148.0397205</v>
      </c>
      <c r="X10" s="596">
        <f t="shared" ref="X10:AA10" si="6">X7+SUM(X8:X9)</f>
        <v>0</v>
      </c>
      <c r="Y10" s="596">
        <f t="shared" si="6"/>
        <v>0</v>
      </c>
      <c r="Z10" s="596">
        <f t="shared" si="6"/>
        <v>0</v>
      </c>
      <c r="AA10" s="596">
        <f t="shared" si="6"/>
        <v>0</v>
      </c>
      <c r="AB10" s="596"/>
      <c r="AC10" s="596">
        <f t="shared" ref="AC10" si="7">AC7+SUM(AC8:AC9)</f>
        <v>3837785148.0397205</v>
      </c>
      <c r="AD10" s="512"/>
      <c r="AE10" s="527">
        <f>SUM(AE7:AE9)</f>
        <v>0</v>
      </c>
      <c r="AF10" s="527">
        <f>SUM(AF7:AF9)</f>
        <v>0</v>
      </c>
      <c r="AG10" s="527">
        <f>SUM(AG7:AG9)</f>
        <v>0</v>
      </c>
      <c r="AH10" s="527">
        <f>SUM(AH7:AH9)</f>
        <v>0</v>
      </c>
      <c r="AI10" s="527">
        <f>SUM(AI7:AI9)</f>
        <v>0</v>
      </c>
      <c r="AJ10" s="512"/>
      <c r="AK10" s="527">
        <f t="shared" si="3"/>
        <v>0</v>
      </c>
      <c r="AL10" s="527">
        <f>AC10+AK10</f>
        <v>3837785148.0397205</v>
      </c>
      <c r="AM10" s="120"/>
      <c r="AN10" s="596">
        <f>AN7+SUM(AN8:AN9)</f>
        <v>3771154832.1913977</v>
      </c>
      <c r="AO10" s="596">
        <f t="shared" ref="AO10:AR10" si="8">AO7+SUM(AO8:AO9)</f>
        <v>0</v>
      </c>
      <c r="AP10" s="596">
        <f t="shared" si="8"/>
        <v>0</v>
      </c>
      <c r="AQ10" s="596">
        <f t="shared" si="8"/>
        <v>0</v>
      </c>
      <c r="AR10" s="596">
        <f t="shared" si="8"/>
        <v>0</v>
      </c>
      <c r="AS10" s="596"/>
      <c r="AT10" s="596">
        <f t="shared" ref="AT10" si="9">AT7+SUM(AT8:AT9)</f>
        <v>3771154832.1913977</v>
      </c>
      <c r="AU10" s="512"/>
      <c r="AV10" s="527">
        <f>SUM(AV7:AV9)</f>
        <v>0</v>
      </c>
      <c r="AW10" s="527">
        <f>SUM(AW7:AW9)</f>
        <v>0</v>
      </c>
      <c r="AX10" s="527">
        <f>SUM(AX7:AX9)</f>
        <v>0</v>
      </c>
      <c r="AY10" s="527">
        <f>SUM(AY7:AY9)</f>
        <v>0</v>
      </c>
      <c r="AZ10" s="527">
        <f>SUM(AZ7:AZ9)</f>
        <v>0</v>
      </c>
      <c r="BA10" s="512"/>
      <c r="BB10" s="527">
        <f>+SUM(AV10:AZ10)</f>
        <v>0</v>
      </c>
      <c r="BC10" s="512"/>
      <c r="BD10" s="528">
        <f t="shared" si="4"/>
        <v>3771154832.1913977</v>
      </c>
    </row>
    <row r="11" spans="1:67">
      <c r="A11" s="31"/>
      <c r="C11" s="505"/>
      <c r="D11" s="505"/>
      <c r="F11" s="402"/>
      <c r="G11" s="402"/>
      <c r="H11" s="402"/>
      <c r="I11" s="402"/>
      <c r="J11" s="402"/>
      <c r="K11" s="120"/>
      <c r="L11" s="597"/>
      <c r="M11" s="120"/>
      <c r="N11" s="402"/>
      <c r="O11" s="402"/>
      <c r="P11" s="402"/>
      <c r="Q11" s="402"/>
      <c r="R11" s="402"/>
      <c r="S11" s="120"/>
      <c r="T11" s="402"/>
      <c r="U11" s="402"/>
      <c r="V11" s="120"/>
      <c r="W11" s="402"/>
      <c r="X11" s="402"/>
      <c r="Y11" s="402"/>
      <c r="Z11" s="402"/>
      <c r="AA11" s="402"/>
      <c r="AB11" s="120"/>
      <c r="AC11" s="402"/>
      <c r="AD11" s="120"/>
      <c r="AE11" s="402"/>
      <c r="AF11" s="402"/>
      <c r="AG11" s="402"/>
      <c r="AH11" s="402"/>
      <c r="AI11" s="402"/>
      <c r="AJ11" s="120"/>
      <c r="AK11" s="402"/>
      <c r="AL11" s="402"/>
      <c r="AM11" s="120"/>
      <c r="AN11" s="402"/>
      <c r="AO11" s="402"/>
      <c r="AP11" s="402"/>
      <c r="AQ11" s="402"/>
      <c r="AR11" s="402"/>
      <c r="AS11" s="120"/>
      <c r="AT11" s="402"/>
      <c r="AU11" s="120"/>
      <c r="AV11" s="402"/>
      <c r="AW11" s="402"/>
      <c r="AX11" s="402"/>
      <c r="AY11" s="402"/>
      <c r="AZ11" s="402"/>
      <c r="BA11" s="120"/>
      <c r="BB11" s="402"/>
      <c r="BC11" s="120"/>
      <c r="BD11" s="402"/>
    </row>
    <row r="12" spans="1:67">
      <c r="A12" s="31">
        <f>IF(C12&lt;&gt;"",MAX(A10:A11)+1,"")</f>
        <v>7</v>
      </c>
      <c r="C12" s="29" t="s">
        <v>147</v>
      </c>
      <c r="D12" s="29"/>
      <c r="F12" s="121">
        <f>'B-7'!F15</f>
        <v>56501060.585000008</v>
      </c>
      <c r="G12" s="121">
        <v>0</v>
      </c>
      <c r="H12" s="121">
        <v>0</v>
      </c>
      <c r="I12" s="121">
        <v>0</v>
      </c>
      <c r="J12" s="121">
        <v>0</v>
      </c>
      <c r="K12" s="120"/>
      <c r="L12" s="122">
        <f>SUM(F12:J12)</f>
        <v>56501060.585000008</v>
      </c>
      <c r="M12" s="120"/>
      <c r="N12" s="121">
        <f>'C-2 Optimal'!N12</f>
        <v>31010394</v>
      </c>
      <c r="O12" s="121">
        <v>0</v>
      </c>
      <c r="P12" s="121">
        <v>0</v>
      </c>
      <c r="Q12" s="121">
        <v>0</v>
      </c>
      <c r="R12" s="121">
        <v>0</v>
      </c>
      <c r="S12" s="120"/>
      <c r="T12" s="121">
        <f>+SUM(N12:R12)</f>
        <v>31010394</v>
      </c>
      <c r="U12" s="121">
        <f>+T12+L12</f>
        <v>87511454.585000008</v>
      </c>
      <c r="V12" s="120"/>
      <c r="W12" s="121">
        <f>'B-7'!H15</f>
        <v>56695460.585000008</v>
      </c>
      <c r="X12" s="121">
        <v>0</v>
      </c>
      <c r="Y12" s="121">
        <v>0</v>
      </c>
      <c r="Z12" s="121">
        <v>0</v>
      </c>
      <c r="AA12" s="121">
        <v>0</v>
      </c>
      <c r="AB12" s="120"/>
      <c r="AC12" s="121">
        <f>SUM(W12:AA12)</f>
        <v>56695460.585000008</v>
      </c>
      <c r="AD12" s="120"/>
      <c r="AE12" s="121">
        <f>'C-2 Optimal'!AE12</f>
        <v>33753260</v>
      </c>
      <c r="AF12" s="121">
        <v>0</v>
      </c>
      <c r="AG12" s="121">
        <v>0</v>
      </c>
      <c r="AH12" s="121">
        <v>0</v>
      </c>
      <c r="AI12" s="121">
        <v>0</v>
      </c>
      <c r="AJ12" s="120"/>
      <c r="AK12" s="121">
        <f>+SUM(AE12:AI12)</f>
        <v>33753260</v>
      </c>
      <c r="AL12" s="121">
        <f t="shared" ref="AL12" si="10">+AK12+AC12</f>
        <v>90448720.585000008</v>
      </c>
      <c r="AM12" s="120"/>
      <c r="AN12" s="121">
        <f>'B-7'!J15</f>
        <v>56370898.120000005</v>
      </c>
      <c r="AO12" s="121">
        <v>0</v>
      </c>
      <c r="AP12" s="121">
        <v>0</v>
      </c>
      <c r="AQ12" s="121">
        <v>0</v>
      </c>
      <c r="AR12" s="121">
        <v>0</v>
      </c>
      <c r="AS12" s="120"/>
      <c r="AT12" s="121">
        <f>SUM(AN12:AR12)</f>
        <v>56370898.120000005</v>
      </c>
      <c r="AU12" s="120"/>
      <c r="AV12" s="121">
        <f>'C-2 Optimal'!AV12</f>
        <v>37091122</v>
      </c>
      <c r="AW12" s="121">
        <v>0</v>
      </c>
      <c r="AX12" s="782">
        <f>(SUMIF('FY26-FY28_PREPA Consolidated'!I:I,C12,'FY26-FY28_PREPA Consolidated'!EI:EI)*1000)-AP12</f>
        <v>0</v>
      </c>
      <c r="AY12" s="782">
        <f>((SUMIF('FY26-FY28_PREPA Consolidated'!I:I,C12,'FY26-FY28_PREPA Consolidated'!EE:EE)+SUMIF('FY26-FY28_PREPA Consolidated'!I:I,C12,'FY26-FY28_PREPA Consolidated'!EG:EG))*1000)-AQ12</f>
        <v>0</v>
      </c>
      <c r="AZ12" s="121">
        <v>0</v>
      </c>
      <c r="BA12" s="120"/>
      <c r="BB12" s="121">
        <f t="shared" ref="BB12" si="11">+SUM(AV12:AZ12)</f>
        <v>37091122</v>
      </c>
      <c r="BC12" s="121"/>
      <c r="BD12" s="121">
        <f t="shared" si="4"/>
        <v>93462020.120000005</v>
      </c>
      <c r="BE12" s="590"/>
      <c r="BF12" s="121"/>
      <c r="BG12" s="121"/>
      <c r="BH12" s="121"/>
      <c r="BI12" s="121"/>
    </row>
    <row r="13" spans="1:67">
      <c r="A13" s="31">
        <f>IF(C13&lt;&gt;"",MAX(A11:A12)+1,"")</f>
        <v>8</v>
      </c>
      <c r="C13" s="454" t="s">
        <v>149</v>
      </c>
      <c r="D13" s="598"/>
      <c r="E13" s="2"/>
      <c r="F13" s="527">
        <f>F10+SUM(F12:F12)</f>
        <v>3992494587.307538</v>
      </c>
      <c r="G13" s="527"/>
      <c r="H13" s="527"/>
      <c r="I13" s="527"/>
      <c r="J13" s="527"/>
      <c r="K13" s="527"/>
      <c r="L13" s="596">
        <f>L10+SUM(L12:L12)</f>
        <v>3992494587.307538</v>
      </c>
      <c r="M13" s="527"/>
      <c r="N13" s="527">
        <f>N10+SUM(N12:N12)</f>
        <v>31010394</v>
      </c>
      <c r="O13" s="527">
        <f>O10+SUM(O12:O12)</f>
        <v>0</v>
      </c>
      <c r="P13" s="527">
        <f>P10+SUM(P12:P12)</f>
        <v>0</v>
      </c>
      <c r="Q13" s="527">
        <f>Q10+SUM(Q12:Q12)</f>
        <v>0</v>
      </c>
      <c r="R13" s="527">
        <f>R10+SUM(R12:R12)</f>
        <v>0</v>
      </c>
      <c r="S13" s="527"/>
      <c r="T13" s="527">
        <f t="shared" si="1"/>
        <v>31010394</v>
      </c>
      <c r="U13" s="527">
        <f t="shared" si="2"/>
        <v>4023504981.307538</v>
      </c>
      <c r="V13" s="539"/>
      <c r="W13" s="527">
        <f>W10+SUM(W12:W12)</f>
        <v>3894480608.6247206</v>
      </c>
      <c r="X13" s="527"/>
      <c r="Y13" s="527"/>
      <c r="Z13" s="527"/>
      <c r="AA13" s="527"/>
      <c r="AB13" s="527"/>
      <c r="AC13" s="596">
        <f>AC10+SUM(AC12:AC12)</f>
        <v>3894480608.6247206</v>
      </c>
      <c r="AD13" s="527"/>
      <c r="AE13" s="527">
        <f>AE10+SUM(AE12:AE12)</f>
        <v>33753260</v>
      </c>
      <c r="AF13" s="527">
        <f>AF10+SUM(AF12:AF12)</f>
        <v>0</v>
      </c>
      <c r="AG13" s="527">
        <f>AG10+SUM(AG12:AG12)</f>
        <v>0</v>
      </c>
      <c r="AH13" s="527">
        <f>AH10+SUM(AH12:AH12)</f>
        <v>0</v>
      </c>
      <c r="AI13" s="527">
        <f>AI10+SUM(AI12:AI12)</f>
        <v>0</v>
      </c>
      <c r="AJ13" s="527"/>
      <c r="AK13" s="527">
        <f t="shared" ref="AK13:AK14" si="12">+SUM(AE13:AI13)</f>
        <v>33753260</v>
      </c>
      <c r="AL13" s="527">
        <f>AC13+AK13</f>
        <v>3928233868.6247206</v>
      </c>
      <c r="AM13" s="120"/>
      <c r="AN13" s="527">
        <f>AN10+SUM(AN12:AN12)</f>
        <v>3827525730.3113976</v>
      </c>
      <c r="AO13" s="527"/>
      <c r="AP13" s="527"/>
      <c r="AQ13" s="527"/>
      <c r="AR13" s="527"/>
      <c r="AS13" s="527"/>
      <c r="AT13" s="596">
        <f>AT10+SUM(AT12:AT12)</f>
        <v>3827525730.3113976</v>
      </c>
      <c r="AU13" s="527"/>
      <c r="AV13" s="527">
        <f>AV10+SUM(AV12:AV12)</f>
        <v>37091122</v>
      </c>
      <c r="AW13" s="527">
        <f>AW10+SUM(AW12:AW12)</f>
        <v>0</v>
      </c>
      <c r="AX13" s="527">
        <f>AX10+SUM(AX12:AX12)</f>
        <v>0</v>
      </c>
      <c r="AY13" s="527">
        <f>AY10+SUM(AY12:AY12)</f>
        <v>0</v>
      </c>
      <c r="AZ13" s="527">
        <f>AZ10+SUM(AZ12:AZ12)</f>
        <v>0</v>
      </c>
      <c r="BA13" s="527"/>
      <c r="BB13" s="527">
        <f>+SUM(AV13:AZ13)</f>
        <v>37091122</v>
      </c>
      <c r="BC13" s="527"/>
      <c r="BD13" s="527">
        <f t="shared" si="4"/>
        <v>3864616852.3113976</v>
      </c>
    </row>
    <row r="14" spans="1:67">
      <c r="A14" s="31">
        <f>IF(C14&lt;&gt;"",MAX(A12:A13)+1,"")</f>
        <v>9</v>
      </c>
      <c r="C14" s="29" t="s">
        <v>143</v>
      </c>
      <c r="D14" s="29"/>
      <c r="F14" s="588">
        <f>F9</f>
        <v>320077800</v>
      </c>
      <c r="G14" s="121"/>
      <c r="H14" s="121"/>
      <c r="I14" s="121"/>
      <c r="J14" s="121"/>
      <c r="K14" s="120"/>
      <c r="L14" s="122">
        <f>SUM(F14:J14)</f>
        <v>320077800</v>
      </c>
      <c r="M14" s="120"/>
      <c r="N14" s="121">
        <v>0</v>
      </c>
      <c r="O14" s="121">
        <v>0</v>
      </c>
      <c r="P14" s="121">
        <v>0</v>
      </c>
      <c r="Q14" s="121">
        <v>0</v>
      </c>
      <c r="R14" s="121">
        <v>0</v>
      </c>
      <c r="S14" s="120"/>
      <c r="T14" s="121">
        <f t="shared" si="1"/>
        <v>0</v>
      </c>
      <c r="U14" s="121">
        <f t="shared" si="2"/>
        <v>320077800</v>
      </c>
      <c r="V14" s="120"/>
      <c r="W14" s="588">
        <f>F14</f>
        <v>320077800</v>
      </c>
      <c r="X14" s="121"/>
      <c r="Y14" s="121"/>
      <c r="Z14" s="121"/>
      <c r="AA14" s="121"/>
      <c r="AB14" s="120"/>
      <c r="AC14" s="122">
        <f>SUM(W14:AA14)</f>
        <v>320077800</v>
      </c>
      <c r="AD14" s="120"/>
      <c r="AE14" s="121">
        <v>0</v>
      </c>
      <c r="AF14" s="121">
        <v>0</v>
      </c>
      <c r="AG14" s="121">
        <v>0</v>
      </c>
      <c r="AH14" s="121">
        <v>0</v>
      </c>
      <c r="AI14" s="121">
        <v>0</v>
      </c>
      <c r="AJ14" s="120"/>
      <c r="AK14" s="121">
        <f t="shared" si="12"/>
        <v>0</v>
      </c>
      <c r="AL14" s="121">
        <f>AC14+AK14</f>
        <v>320077800</v>
      </c>
      <c r="AM14" s="120"/>
      <c r="AN14" s="588">
        <f>W14</f>
        <v>320077800</v>
      </c>
      <c r="AO14" s="121"/>
      <c r="AP14" s="121"/>
      <c r="AQ14" s="121"/>
      <c r="AR14" s="121"/>
      <c r="AS14" s="120"/>
      <c r="AT14" s="122">
        <f>SUM(AN14:AR14)</f>
        <v>320077800</v>
      </c>
      <c r="AU14" s="120"/>
      <c r="AV14" s="121">
        <v>0</v>
      </c>
      <c r="AW14" s="121">
        <v>0</v>
      </c>
      <c r="AX14" s="121">
        <v>0</v>
      </c>
      <c r="AY14" s="121">
        <v>0</v>
      </c>
      <c r="AZ14" s="121">
        <v>0</v>
      </c>
      <c r="BA14" s="120"/>
      <c r="BB14" s="121">
        <f>+SUM(AV14:AZ14)</f>
        <v>0</v>
      </c>
      <c r="BC14" s="120"/>
      <c r="BD14" s="121">
        <f t="shared" si="4"/>
        <v>320077800</v>
      </c>
    </row>
    <row r="15" spans="1:67">
      <c r="A15" s="27"/>
      <c r="E15" s="2"/>
      <c r="F15" s="120"/>
      <c r="G15" s="120"/>
      <c r="H15" s="120"/>
      <c r="I15" s="120"/>
      <c r="J15" s="120"/>
      <c r="K15" s="120"/>
      <c r="L15" s="589"/>
      <c r="M15" s="120"/>
      <c r="N15" s="120"/>
      <c r="O15" s="120"/>
      <c r="P15" s="120"/>
      <c r="Q15" s="120"/>
      <c r="R15" s="120"/>
      <c r="S15" s="120"/>
      <c r="T15" s="120"/>
      <c r="U15" s="120"/>
      <c r="V15" s="539"/>
      <c r="W15" s="120"/>
      <c r="X15" s="120"/>
      <c r="Y15" s="120"/>
      <c r="Z15" s="120"/>
      <c r="AA15" s="120"/>
      <c r="AB15" s="120"/>
      <c r="AC15" s="120"/>
      <c r="AD15" s="120"/>
      <c r="AE15" s="120"/>
      <c r="AF15" s="120"/>
      <c r="AG15" s="120"/>
      <c r="AH15" s="120"/>
      <c r="AI15" s="120"/>
      <c r="AJ15" s="120"/>
      <c r="AK15" s="120"/>
      <c r="AL15" s="120"/>
      <c r="AM15" s="120"/>
      <c r="AN15" s="120"/>
      <c r="AO15" s="120"/>
      <c r="AP15" s="120"/>
      <c r="AQ15" s="120"/>
      <c r="AR15" s="120"/>
      <c r="AS15" s="120"/>
      <c r="AT15" s="120"/>
      <c r="AU15" s="120"/>
      <c r="AV15" s="120"/>
      <c r="AW15" s="120"/>
      <c r="AX15" s="120"/>
      <c r="AY15" s="120"/>
      <c r="AZ15" s="120"/>
      <c r="BA15" s="120"/>
      <c r="BB15" s="120"/>
      <c r="BC15" s="120"/>
      <c r="BD15" s="120"/>
    </row>
    <row r="16" spans="1:67">
      <c r="A16" s="31">
        <f>IF(C16&lt;&gt;"",MAX(A14:A14)+1,"")</f>
        <v>10</v>
      </c>
      <c r="C16" s="459" t="s">
        <v>150</v>
      </c>
      <c r="D16" s="599"/>
      <c r="F16" s="527">
        <f>F13-SUM(F14:F14)</f>
        <v>3672416787.307538</v>
      </c>
      <c r="G16" s="527">
        <f t="shared" ref="G16:J16" si="13">G13-SUM(G14:G14)</f>
        <v>0</v>
      </c>
      <c r="H16" s="527">
        <f t="shared" si="13"/>
        <v>0</v>
      </c>
      <c r="I16" s="527">
        <f t="shared" si="13"/>
        <v>0</v>
      </c>
      <c r="J16" s="527">
        <f t="shared" si="13"/>
        <v>0</v>
      </c>
      <c r="K16" s="527"/>
      <c r="L16" s="527">
        <f>L13-SUM(L14:L14)</f>
        <v>3672416787.307538</v>
      </c>
      <c r="M16" s="527"/>
      <c r="N16" s="596">
        <f>N13-SUM(N14:N14)</f>
        <v>31010394</v>
      </c>
      <c r="O16" s="527">
        <f>O13+SUM(O14:O14)</f>
        <v>0</v>
      </c>
      <c r="P16" s="527">
        <f>P13+SUM(P14:P14)</f>
        <v>0</v>
      </c>
      <c r="Q16" s="527">
        <f>Q13+SUM(Q14:Q14)</f>
        <v>0</v>
      </c>
      <c r="R16" s="527">
        <f>R13+SUM(R14:R14)</f>
        <v>0</v>
      </c>
      <c r="S16" s="527"/>
      <c r="T16" s="527">
        <f t="shared" si="1"/>
        <v>31010394</v>
      </c>
      <c r="U16" s="527">
        <f t="shared" si="2"/>
        <v>3703427181.307538</v>
      </c>
      <c r="V16" s="120"/>
      <c r="W16" s="527">
        <f>W13-SUM(W14:W14)</f>
        <v>3574402808.6247206</v>
      </c>
      <c r="X16" s="527">
        <f t="shared" ref="X16:AC16" si="14">X13-SUM(X14:X14)</f>
        <v>0</v>
      </c>
      <c r="Y16" s="527">
        <f t="shared" si="14"/>
        <v>0</v>
      </c>
      <c r="Z16" s="527">
        <f t="shared" si="14"/>
        <v>0</v>
      </c>
      <c r="AA16" s="527">
        <f t="shared" si="14"/>
        <v>0</v>
      </c>
      <c r="AB16" s="527"/>
      <c r="AC16" s="527">
        <f t="shared" si="14"/>
        <v>3574402808.6247206</v>
      </c>
      <c r="AD16" s="527"/>
      <c r="AE16" s="596">
        <f>AE13-SUM(AE14:AE14)</f>
        <v>33753260</v>
      </c>
      <c r="AF16" s="527">
        <f>AF13+SUM(AF14:AF14)</f>
        <v>0</v>
      </c>
      <c r="AG16" s="527">
        <f>AG13+SUM(AG14:AG14)</f>
        <v>0</v>
      </c>
      <c r="AH16" s="527">
        <f>AH13+SUM(AH14:AH14)</f>
        <v>0</v>
      </c>
      <c r="AI16" s="527">
        <f>AI13+SUM(AI14:AI14)</f>
        <v>0</v>
      </c>
      <c r="AJ16" s="527"/>
      <c r="AK16" s="527">
        <f t="shared" ref="AK16" si="15">+SUM(AE16:AI16)</f>
        <v>33753260</v>
      </c>
      <c r="AL16" s="527">
        <f>AC16+AK16</f>
        <v>3608156068.6247206</v>
      </c>
      <c r="AM16" s="120"/>
      <c r="AN16" s="527">
        <f>AN13-SUM(AN14:AN14)</f>
        <v>3507447930.3113976</v>
      </c>
      <c r="AO16" s="527">
        <f t="shared" ref="AO16:AT16" si="16">AO13-SUM(AO14:AO14)</f>
        <v>0</v>
      </c>
      <c r="AP16" s="527">
        <f t="shared" si="16"/>
        <v>0</v>
      </c>
      <c r="AQ16" s="527">
        <f t="shared" si="16"/>
        <v>0</v>
      </c>
      <c r="AR16" s="527">
        <f t="shared" si="16"/>
        <v>0</v>
      </c>
      <c r="AS16" s="527"/>
      <c r="AT16" s="527">
        <f t="shared" si="16"/>
        <v>3507447930.3113976</v>
      </c>
      <c r="AU16" s="527"/>
      <c r="AV16" s="596">
        <f>AV13-SUM(AV14:AV14)</f>
        <v>37091122</v>
      </c>
      <c r="AW16" s="527">
        <f>AW13+SUM(AW14:AW14)</f>
        <v>0</v>
      </c>
      <c r="AX16" s="527">
        <f>AX13+SUM(AX14:AX14)</f>
        <v>0</v>
      </c>
      <c r="AY16" s="527">
        <f>AY13+SUM(AY14:AY14)</f>
        <v>0</v>
      </c>
      <c r="AZ16" s="527">
        <f>AZ13+SUM(AZ14:AZ14)</f>
        <v>0</v>
      </c>
      <c r="BA16" s="527"/>
      <c r="BB16" s="527">
        <f>+SUM(AV16:AZ16)</f>
        <v>37091122</v>
      </c>
      <c r="BC16" s="527"/>
      <c r="BD16" s="528">
        <f t="shared" si="4"/>
        <v>3544539052.3113976</v>
      </c>
    </row>
    <row r="17" spans="1:56">
      <c r="A17" s="31"/>
      <c r="C17" s="7"/>
      <c r="D17" s="7"/>
      <c r="E17" s="2"/>
      <c r="F17" s="402"/>
      <c r="G17" s="402"/>
      <c r="H17" s="402"/>
      <c r="I17" s="402"/>
      <c r="J17" s="402"/>
      <c r="K17" s="120"/>
      <c r="L17" s="597"/>
      <c r="M17" s="120"/>
      <c r="N17" s="402"/>
      <c r="O17" s="402"/>
      <c r="P17" s="402"/>
      <c r="Q17" s="402"/>
      <c r="R17" s="402"/>
      <c r="S17" s="120"/>
      <c r="T17" s="402"/>
      <c r="U17" s="402"/>
      <c r="V17" s="539"/>
      <c r="W17" s="402"/>
      <c r="X17" s="402"/>
      <c r="Y17" s="402"/>
      <c r="Z17" s="402"/>
      <c r="AA17" s="402"/>
      <c r="AB17" s="120"/>
      <c r="AC17" s="402"/>
      <c r="AD17" s="120"/>
      <c r="AE17" s="402"/>
      <c r="AF17" s="402"/>
      <c r="AG17" s="402"/>
      <c r="AH17" s="402"/>
      <c r="AI17" s="402"/>
      <c r="AJ17" s="120"/>
      <c r="AK17" s="402"/>
      <c r="AL17" s="402"/>
      <c r="AM17" s="120"/>
      <c r="AN17" s="402"/>
      <c r="AO17" s="402"/>
      <c r="AP17" s="402"/>
      <c r="AQ17" s="402"/>
      <c r="AR17" s="402"/>
      <c r="AS17" s="120"/>
      <c r="AT17" s="402"/>
      <c r="AU17" s="120"/>
      <c r="AV17" s="402"/>
      <c r="AW17" s="402"/>
      <c r="AX17" s="402"/>
      <c r="AY17" s="402"/>
      <c r="AZ17" s="402"/>
      <c r="BA17" s="120"/>
      <c r="BB17" s="402"/>
      <c r="BC17" s="120"/>
      <c r="BD17" s="402"/>
    </row>
    <row r="18" spans="1:56" ht="15" thickBot="1">
      <c r="A18" s="31">
        <f>IF(C18&lt;&gt;"",MAX(A16:A17)+1,"")</f>
        <v>11</v>
      </c>
      <c r="C18" s="592" t="s">
        <v>151</v>
      </c>
      <c r="D18" s="592"/>
      <c r="F18" s="593"/>
      <c r="G18" s="593"/>
      <c r="H18" s="593"/>
      <c r="I18" s="593"/>
      <c r="J18" s="593"/>
      <c r="K18" s="129"/>
      <c r="L18" s="594" t="s">
        <v>139</v>
      </c>
      <c r="M18" s="129"/>
      <c r="N18" s="593" t="s">
        <v>139</v>
      </c>
      <c r="O18" s="593" t="s">
        <v>139</v>
      </c>
      <c r="P18" s="593" t="s">
        <v>139</v>
      </c>
      <c r="Q18" s="593" t="s">
        <v>139</v>
      </c>
      <c r="R18" s="593" t="s">
        <v>139</v>
      </c>
      <c r="S18" s="129"/>
      <c r="T18" s="593"/>
      <c r="U18" s="593"/>
      <c r="V18" s="120"/>
      <c r="W18" s="593"/>
      <c r="X18" s="593"/>
      <c r="Y18" s="593"/>
      <c r="Z18" s="593"/>
      <c r="AA18" s="593"/>
      <c r="AB18" s="129"/>
      <c r="AC18" s="593"/>
      <c r="AD18" s="129"/>
      <c r="AE18" s="593" t="s">
        <v>139</v>
      </c>
      <c r="AF18" s="593" t="s">
        <v>139</v>
      </c>
      <c r="AG18" s="593" t="s">
        <v>139</v>
      </c>
      <c r="AH18" s="593" t="s">
        <v>139</v>
      </c>
      <c r="AI18" s="593" t="s">
        <v>139</v>
      </c>
      <c r="AJ18" s="129"/>
      <c r="AK18" s="593">
        <f t="shared" ref="AK18" si="17">+SUM(AE18:AI18)</f>
        <v>0</v>
      </c>
      <c r="AL18" s="593"/>
      <c r="AM18" s="120"/>
      <c r="AN18" s="593"/>
      <c r="AO18" s="593"/>
      <c r="AP18" s="593"/>
      <c r="AQ18" s="593"/>
      <c r="AR18" s="593"/>
      <c r="AS18" s="129"/>
      <c r="AT18" s="593"/>
      <c r="AU18" s="129"/>
      <c r="AV18" s="593" t="s">
        <v>139</v>
      </c>
      <c r="AW18" s="593" t="s">
        <v>139</v>
      </c>
      <c r="AX18" s="593" t="s">
        <v>139</v>
      </c>
      <c r="AY18" s="593" t="s">
        <v>139</v>
      </c>
      <c r="AZ18" s="593" t="s">
        <v>139</v>
      </c>
      <c r="BA18" s="129"/>
      <c r="BB18" s="593"/>
      <c r="BC18" s="129"/>
      <c r="BD18" s="593"/>
    </row>
    <row r="19" spans="1:56">
      <c r="A19" s="31"/>
      <c r="C19" s="7"/>
      <c r="D19" s="7"/>
      <c r="E19" s="2"/>
      <c r="F19" s="402"/>
      <c r="G19" s="402"/>
      <c r="H19" s="402"/>
      <c r="I19" s="402"/>
      <c r="J19" s="402"/>
      <c r="K19" s="120"/>
      <c r="L19" s="597"/>
      <c r="M19" s="120"/>
      <c r="N19" s="402"/>
      <c r="O19" s="402"/>
      <c r="P19" s="402"/>
      <c r="Q19" s="402"/>
      <c r="R19" s="402"/>
      <c r="S19" s="120"/>
      <c r="T19" s="402"/>
      <c r="U19" s="402">
        <f t="shared" si="2"/>
        <v>0</v>
      </c>
      <c r="V19" s="539"/>
      <c r="W19" s="402"/>
      <c r="X19" s="402"/>
      <c r="Y19" s="402"/>
      <c r="Z19" s="402"/>
      <c r="AA19" s="402"/>
      <c r="AB19" s="120"/>
      <c r="AC19" s="402"/>
      <c r="AD19" s="120"/>
      <c r="AE19" s="402"/>
      <c r="AF19" s="402"/>
      <c r="AG19" s="402"/>
      <c r="AH19" s="402"/>
      <c r="AI19" s="402"/>
      <c r="AJ19" s="120"/>
      <c r="AK19" s="402"/>
      <c r="AL19" s="402"/>
      <c r="AM19" s="120"/>
      <c r="AN19" s="402"/>
      <c r="AO19" s="402"/>
      <c r="AP19" s="402"/>
      <c r="AQ19" s="402"/>
      <c r="AR19" s="402"/>
      <c r="AS19" s="120"/>
      <c r="AT19" s="402"/>
      <c r="AU19" s="120"/>
      <c r="AV19" s="402"/>
      <c r="AW19" s="402"/>
      <c r="AX19" s="402"/>
      <c r="AY19" s="402"/>
      <c r="AZ19" s="402"/>
      <c r="BA19" s="120"/>
      <c r="BB19" s="402"/>
      <c r="BC19" s="120"/>
      <c r="BD19" s="402"/>
    </row>
    <row r="20" spans="1:56">
      <c r="A20" s="31">
        <f>IF(C20&lt;&gt;"",MAX(A17:A18)+1,"")</f>
        <v>12</v>
      </c>
      <c r="C20" s="116" t="s">
        <v>152</v>
      </c>
      <c r="D20" s="116"/>
      <c r="F20" s="120"/>
      <c r="G20" s="120"/>
      <c r="H20" s="120"/>
      <c r="I20" s="120"/>
      <c r="J20" s="120"/>
      <c r="K20" s="120"/>
      <c r="L20" s="589"/>
      <c r="M20" s="120"/>
      <c r="N20" s="120"/>
      <c r="O20" s="120"/>
      <c r="P20" s="120"/>
      <c r="Q20" s="120"/>
      <c r="R20" s="120"/>
      <c r="S20" s="120"/>
      <c r="T20" s="120">
        <f t="shared" si="1"/>
        <v>0</v>
      </c>
      <c r="U20" s="120">
        <f t="shared" si="2"/>
        <v>0</v>
      </c>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row>
    <row r="21" spans="1:56">
      <c r="A21" s="31">
        <f>IF(C21&lt;&gt;"",MAX(A18:A20)+1,"")</f>
        <v>13</v>
      </c>
      <c r="C21" s="29" t="s">
        <v>153</v>
      </c>
      <c r="D21" s="29"/>
      <c r="E21" s="2"/>
      <c r="F21" s="126">
        <f>'F-6'!F191</f>
        <v>1710960028.6206896</v>
      </c>
      <c r="G21" s="121"/>
      <c r="H21" s="121"/>
      <c r="I21" s="121"/>
      <c r="J21" s="121"/>
      <c r="K21" s="120"/>
      <c r="L21" s="122">
        <f>SUM(F21:J21)</f>
        <v>1710960028.6206896</v>
      </c>
      <c r="M21" s="120"/>
      <c r="N21" s="126">
        <f>'F-6'!N191</f>
        <v>0</v>
      </c>
      <c r="O21" s="121">
        <v>0</v>
      </c>
      <c r="P21" s="121">
        <v>0</v>
      </c>
      <c r="Q21" s="121">
        <v>0</v>
      </c>
      <c r="R21" s="121">
        <v>0</v>
      </c>
      <c r="S21" s="120"/>
      <c r="T21" s="121">
        <f t="shared" si="1"/>
        <v>0</v>
      </c>
      <c r="U21" s="121">
        <f t="shared" si="2"/>
        <v>1710960028.6206896</v>
      </c>
      <c r="V21" s="539"/>
      <c r="W21" s="121">
        <f>'F-6'!Q180</f>
        <v>1659770337.5443616</v>
      </c>
      <c r="X21" s="121">
        <v>0</v>
      </c>
      <c r="Y21" s="121">
        <v>0</v>
      </c>
      <c r="Z21" s="121">
        <v>0</v>
      </c>
      <c r="AA21" s="121">
        <v>0</v>
      </c>
      <c r="AB21" s="120"/>
      <c r="AC21" s="121">
        <f>SUM(W21:AA21)</f>
        <v>1659770337.5443616</v>
      </c>
      <c r="AD21" s="120"/>
      <c r="AE21" s="126">
        <f>'F-6'!AE191</f>
        <v>0</v>
      </c>
      <c r="AF21" s="121">
        <v>0</v>
      </c>
      <c r="AG21" s="121">
        <v>0</v>
      </c>
      <c r="AH21" s="121">
        <v>0</v>
      </c>
      <c r="AI21" s="121">
        <v>0</v>
      </c>
      <c r="AJ21" s="120"/>
      <c r="AK21" s="121">
        <f t="shared" ref="AK21:AK24" si="18">+SUM(AE21:AI21)</f>
        <v>0</v>
      </c>
      <c r="AL21" s="121">
        <f>AC21+AK21</f>
        <v>1659770337.5443616</v>
      </c>
      <c r="AM21" s="120"/>
      <c r="AN21" s="121">
        <f>'F-6'!Q181</f>
        <v>1623835232.7383296</v>
      </c>
      <c r="AO21" s="121"/>
      <c r="AP21" s="121"/>
      <c r="AQ21" s="121"/>
      <c r="AR21" s="121"/>
      <c r="AS21" s="120"/>
      <c r="AT21" s="121">
        <f>SUM(AN21:AR21)</f>
        <v>1623835232.7383296</v>
      </c>
      <c r="AU21" s="120"/>
      <c r="AV21" s="126">
        <f>'F-6'!AV191</f>
        <v>0</v>
      </c>
      <c r="AW21" s="121">
        <v>0</v>
      </c>
      <c r="AX21" s="782">
        <f>(SUMIF('FY26-FY28_PREPA Consolidated'!I:I,C21,'FY26-FY28_PREPA Consolidated'!EI:EI)*1000)-AP21</f>
        <v>0</v>
      </c>
      <c r="AY21" s="782">
        <f>((SUMIF('FY26-FY28_PREPA Consolidated'!I:I,C21,'FY26-FY28_PREPA Consolidated'!EE:EE)+SUMIF('FY26-FY28_PREPA Consolidated'!I:I,C21,'FY26-FY28_PREPA Consolidated'!EG:EG))*1000)-AQ21</f>
        <v>0</v>
      </c>
      <c r="AZ21" s="121">
        <v>0</v>
      </c>
      <c r="BA21" s="120"/>
      <c r="BB21" s="121">
        <f>+SUM(AV21:AZ21)</f>
        <v>0</v>
      </c>
      <c r="BC21" s="120"/>
      <c r="BD21" s="121">
        <f t="shared" si="4"/>
        <v>1623835232.7383296</v>
      </c>
    </row>
    <row r="22" spans="1:56">
      <c r="A22" s="31">
        <f>IF(C22&lt;&gt;"",MAX(A20:A21)+1,"")</f>
        <v>14</v>
      </c>
      <c r="C22" s="29" t="s">
        <v>154</v>
      </c>
      <c r="D22" s="29"/>
      <c r="F22" s="126">
        <f>'F-6'!D248</f>
        <v>575691701.22000003</v>
      </c>
      <c r="G22" s="121"/>
      <c r="H22" s="121"/>
      <c r="I22" s="121"/>
      <c r="J22" s="121"/>
      <c r="K22" s="120"/>
      <c r="L22" s="122">
        <f>SUM(F22:J22)</f>
        <v>575691701.22000003</v>
      </c>
      <c r="M22" s="120"/>
      <c r="N22" s="126">
        <v>0</v>
      </c>
      <c r="O22" s="121">
        <v>0</v>
      </c>
      <c r="P22" s="121">
        <v>0</v>
      </c>
      <c r="Q22" s="121">
        <v>0</v>
      </c>
      <c r="R22" s="121">
        <v>0</v>
      </c>
      <c r="S22" s="120"/>
      <c r="T22" s="121">
        <f t="shared" si="1"/>
        <v>0</v>
      </c>
      <c r="U22" s="121">
        <f t="shared" si="2"/>
        <v>575691701.22000003</v>
      </c>
      <c r="V22" s="120"/>
      <c r="W22" s="121">
        <f>'F-6'!K258</f>
        <v>558467756.85677922</v>
      </c>
      <c r="X22" s="121">
        <v>0</v>
      </c>
      <c r="Y22" s="121">
        <v>0</v>
      </c>
      <c r="Z22" s="121">
        <v>0</v>
      </c>
      <c r="AA22" s="121">
        <v>0</v>
      </c>
      <c r="AB22" s="120"/>
      <c r="AC22" s="121">
        <f>SUM(W22:AA22)</f>
        <v>558467756.85677922</v>
      </c>
      <c r="AD22" s="120"/>
      <c r="AE22" s="126">
        <v>0</v>
      </c>
      <c r="AF22" s="121">
        <v>0</v>
      </c>
      <c r="AG22" s="121">
        <v>0</v>
      </c>
      <c r="AH22" s="121">
        <v>0</v>
      </c>
      <c r="AI22" s="121">
        <v>0</v>
      </c>
      <c r="AJ22" s="120"/>
      <c r="AK22" s="121">
        <f t="shared" si="18"/>
        <v>0</v>
      </c>
      <c r="AL22" s="121">
        <f>AC22+AK22</f>
        <v>558467756.85677922</v>
      </c>
      <c r="AM22" s="120"/>
      <c r="AN22" s="121">
        <f>'F-6'!K259</f>
        <v>546376567.54011166</v>
      </c>
      <c r="AO22" s="121"/>
      <c r="AP22" s="121"/>
      <c r="AQ22" s="121"/>
      <c r="AR22" s="121"/>
      <c r="AS22" s="120"/>
      <c r="AT22" s="121">
        <f>SUM(AN22:AR22)</f>
        <v>546376567.54011166</v>
      </c>
      <c r="AU22" s="120"/>
      <c r="AV22" s="126">
        <v>0</v>
      </c>
      <c r="AW22" s="121">
        <v>0</v>
      </c>
      <c r="AX22" s="782">
        <f>(SUMIF('FY26-FY28_PREPA Consolidated'!I:I,C22,'FY26-FY28_PREPA Consolidated'!EI:EI)*1000)-AP22</f>
        <v>0</v>
      </c>
      <c r="AY22" s="782">
        <f>((SUMIF('FY26-FY28_PREPA Consolidated'!I:I,C22,'FY26-FY28_PREPA Consolidated'!EE:EE)+SUMIF('FY26-FY28_PREPA Consolidated'!I:I,C22,'FY26-FY28_PREPA Consolidated'!EG:EG))*1000)-AQ22</f>
        <v>0</v>
      </c>
      <c r="AZ22" s="121">
        <v>0</v>
      </c>
      <c r="BA22" s="120"/>
      <c r="BB22" s="121">
        <f>+SUM(AV22:AZ22)</f>
        <v>0</v>
      </c>
      <c r="BC22" s="120"/>
      <c r="BD22" s="121">
        <f t="shared" si="4"/>
        <v>546376567.54011166</v>
      </c>
    </row>
    <row r="23" spans="1:56">
      <c r="A23" s="31">
        <f t="shared" si="0"/>
        <v>15</v>
      </c>
      <c r="C23" s="29" t="s">
        <v>155</v>
      </c>
      <c r="D23" s="29"/>
      <c r="E23" s="2"/>
      <c r="F23" s="126">
        <f>'F-6'!L248</f>
        <v>150061570</v>
      </c>
      <c r="G23" s="121"/>
      <c r="H23" s="121"/>
      <c r="I23" s="121"/>
      <c r="J23" s="121"/>
      <c r="K23" s="120"/>
      <c r="L23" s="122">
        <f>SUM(F23:J23)</f>
        <v>150061570</v>
      </c>
      <c r="M23" s="120"/>
      <c r="N23" s="126">
        <f>'F-6'!T248</f>
        <v>0</v>
      </c>
      <c r="O23" s="121">
        <v>0</v>
      </c>
      <c r="P23" s="121">
        <v>0</v>
      </c>
      <c r="Q23" s="121">
        <v>0</v>
      </c>
      <c r="R23" s="121">
        <v>0</v>
      </c>
      <c r="S23" s="120"/>
      <c r="T23" s="121">
        <f t="shared" si="1"/>
        <v>0</v>
      </c>
      <c r="U23" s="121">
        <f t="shared" si="2"/>
        <v>150061570</v>
      </c>
      <c r="V23" s="539"/>
      <c r="W23" s="121">
        <f>'F-6'!M258</f>
        <v>145571923.67148736</v>
      </c>
      <c r="X23" s="121">
        <v>0</v>
      </c>
      <c r="Y23" s="121">
        <v>0</v>
      </c>
      <c r="Z23" s="121">
        <v>0</v>
      </c>
      <c r="AA23" s="121">
        <v>0</v>
      </c>
      <c r="AB23" s="120"/>
      <c r="AC23" s="121">
        <f>SUM(W23:AA23)</f>
        <v>145571923.67148736</v>
      </c>
      <c r="AD23" s="120"/>
      <c r="AE23" s="126">
        <f>'F-6'!AK248</f>
        <v>0</v>
      </c>
      <c r="AF23" s="121">
        <v>0</v>
      </c>
      <c r="AG23" s="121">
        <v>0</v>
      </c>
      <c r="AH23" s="121">
        <v>0</v>
      </c>
      <c r="AI23" s="121">
        <v>0</v>
      </c>
      <c r="AJ23" s="120"/>
      <c r="AK23" s="121">
        <f t="shared" si="18"/>
        <v>0</v>
      </c>
      <c r="AL23" s="121">
        <f>AC23+AK23</f>
        <v>145571923.67148736</v>
      </c>
      <c r="AM23" s="120"/>
      <c r="AN23" s="121">
        <f>'F-6'!M259</f>
        <v>142420197.06472677</v>
      </c>
      <c r="AO23" s="121"/>
      <c r="AP23" s="121"/>
      <c r="AQ23" s="121"/>
      <c r="AR23" s="121"/>
      <c r="AS23" s="120"/>
      <c r="AT23" s="121">
        <f>SUM(AN23:AR23)</f>
        <v>142420197.06472677</v>
      </c>
      <c r="AU23" s="120"/>
      <c r="AV23" s="126">
        <f>'F-6'!BB248</f>
        <v>0</v>
      </c>
      <c r="AW23" s="121">
        <v>0</v>
      </c>
      <c r="AX23" s="782">
        <f>(SUMIF('FY26-FY28_PREPA Consolidated'!I:I,C23,'FY26-FY28_PREPA Consolidated'!EI:EI)*1000)-AP23</f>
        <v>0</v>
      </c>
      <c r="AY23" s="782">
        <f>((SUMIF('FY26-FY28_PREPA Consolidated'!I:I,C23,'FY26-FY28_PREPA Consolidated'!EE:EE)+SUMIF('FY26-FY28_PREPA Consolidated'!I:I,C23,'FY26-FY28_PREPA Consolidated'!EG:EG))*1000)-AQ23</f>
        <v>0</v>
      </c>
      <c r="AZ23" s="121">
        <v>0</v>
      </c>
      <c r="BA23" s="120"/>
      <c r="BB23" s="121">
        <f>+SUM(AV23:AZ23)</f>
        <v>0</v>
      </c>
      <c r="BC23" s="120"/>
      <c r="BD23" s="121">
        <f t="shared" si="4"/>
        <v>142420197.06472677</v>
      </c>
    </row>
    <row r="24" spans="1:56">
      <c r="A24" s="31">
        <f t="shared" si="0"/>
        <v>16</v>
      </c>
      <c r="C24" s="540" t="s">
        <v>156</v>
      </c>
      <c r="D24" s="595"/>
      <c r="F24" s="527">
        <f>SUM(F21:F23)</f>
        <v>2436713299.8406897</v>
      </c>
      <c r="G24" s="527"/>
      <c r="H24" s="527"/>
      <c r="I24" s="527"/>
      <c r="J24" s="527"/>
      <c r="K24" s="512"/>
      <c r="L24" s="596">
        <f>SUM(L21:L23)</f>
        <v>2436713299.8406897</v>
      </c>
      <c r="M24" s="512"/>
      <c r="N24" s="527">
        <f>SUM(N21:N23)</f>
        <v>0</v>
      </c>
      <c r="O24" s="527">
        <f t="shared" ref="O24:R24" si="19">SUM(O21:O23)</f>
        <v>0</v>
      </c>
      <c r="P24" s="527">
        <f t="shared" si="19"/>
        <v>0</v>
      </c>
      <c r="Q24" s="527">
        <f t="shared" si="19"/>
        <v>0</v>
      </c>
      <c r="R24" s="527">
        <f t="shared" si="19"/>
        <v>0</v>
      </c>
      <c r="S24" s="512"/>
      <c r="T24" s="527">
        <f t="shared" si="1"/>
        <v>0</v>
      </c>
      <c r="U24" s="527">
        <f t="shared" si="2"/>
        <v>2436713299.8406897</v>
      </c>
      <c r="V24" s="120"/>
      <c r="W24" s="596">
        <f t="shared" ref="W24" si="20">SUM(W21:W23)</f>
        <v>2363810018.072628</v>
      </c>
      <c r="X24" s="527"/>
      <c r="Y24" s="527"/>
      <c r="Z24" s="527"/>
      <c r="AA24" s="527"/>
      <c r="AB24" s="512"/>
      <c r="AC24" s="596">
        <f t="shared" ref="AC24" si="21">SUM(AC21:AC23)</f>
        <v>2363810018.072628</v>
      </c>
      <c r="AD24" s="512"/>
      <c r="AE24" s="527">
        <f>SUM(AE21:AE23)</f>
        <v>0</v>
      </c>
      <c r="AF24" s="527">
        <f t="shared" ref="AF24:AI24" si="22">SUM(AF21:AF23)</f>
        <v>0</v>
      </c>
      <c r="AG24" s="527">
        <f t="shared" si="22"/>
        <v>0</v>
      </c>
      <c r="AH24" s="527">
        <f t="shared" si="22"/>
        <v>0</v>
      </c>
      <c r="AI24" s="527">
        <f t="shared" si="22"/>
        <v>0</v>
      </c>
      <c r="AJ24" s="512"/>
      <c r="AK24" s="527">
        <f t="shared" si="18"/>
        <v>0</v>
      </c>
      <c r="AL24" s="527">
        <f>AC24+AK24</f>
        <v>2363810018.072628</v>
      </c>
      <c r="AM24" s="120"/>
      <c r="AN24" s="596">
        <f>SUM(AN21:AN23)</f>
        <v>2312631997.3431683</v>
      </c>
      <c r="AO24" s="527"/>
      <c r="AP24" s="527"/>
      <c r="AQ24" s="527"/>
      <c r="AR24" s="527"/>
      <c r="AS24" s="596">
        <f t="shared" ref="AS24:AT24" si="23">SUM(AS21:AS23)</f>
        <v>0</v>
      </c>
      <c r="AT24" s="596">
        <f t="shared" si="23"/>
        <v>2312631997.3431683</v>
      </c>
      <c r="AU24" s="512"/>
      <c r="AV24" s="527">
        <f>SUM(AV21:AV23)</f>
        <v>0</v>
      </c>
      <c r="AW24" s="527">
        <f t="shared" ref="AW24:AZ24" si="24">SUM(AW21:AW23)</f>
        <v>0</v>
      </c>
      <c r="AX24" s="527">
        <f t="shared" si="24"/>
        <v>0</v>
      </c>
      <c r="AY24" s="527">
        <f t="shared" si="24"/>
        <v>0</v>
      </c>
      <c r="AZ24" s="527">
        <f t="shared" si="24"/>
        <v>0</v>
      </c>
      <c r="BA24" s="512"/>
      <c r="BB24" s="527">
        <f>+SUM(AV24:AZ24)</f>
        <v>0</v>
      </c>
      <c r="BC24" s="512"/>
      <c r="BD24" s="528">
        <f t="shared" si="4"/>
        <v>2312631997.3431683</v>
      </c>
    </row>
    <row r="25" spans="1:56">
      <c r="A25" s="31"/>
      <c r="C25" s="7"/>
      <c r="D25" s="7"/>
      <c r="E25" s="2"/>
      <c r="F25" s="402"/>
      <c r="G25" s="402"/>
      <c r="H25" s="402"/>
      <c r="I25" s="402"/>
      <c r="J25" s="402"/>
      <c r="K25" s="120"/>
      <c r="L25" s="597"/>
      <c r="M25" s="120"/>
      <c r="N25" s="402"/>
      <c r="O25" s="402"/>
      <c r="P25" s="402"/>
      <c r="Q25" s="402"/>
      <c r="R25" s="402"/>
      <c r="S25" s="120"/>
      <c r="T25" s="402"/>
      <c r="U25" s="402"/>
      <c r="V25" s="539"/>
      <c r="W25" s="402"/>
      <c r="X25" s="402"/>
      <c r="Y25" s="402"/>
      <c r="Z25" s="402"/>
      <c r="AA25" s="402"/>
      <c r="AB25" s="120"/>
      <c r="AC25" s="402"/>
      <c r="AD25" s="120"/>
      <c r="AE25" s="402"/>
      <c r="AF25" s="402"/>
      <c r="AG25" s="402"/>
      <c r="AH25" s="402"/>
      <c r="AI25" s="402"/>
      <c r="AJ25" s="120"/>
      <c r="AK25" s="402"/>
      <c r="AL25" s="402"/>
      <c r="AM25" s="120"/>
      <c r="AN25" s="402"/>
      <c r="AO25" s="402"/>
      <c r="AP25" s="402"/>
      <c r="AQ25" s="402"/>
      <c r="AR25" s="402"/>
      <c r="AS25" s="120"/>
      <c r="AT25" s="402"/>
      <c r="AU25" s="120"/>
      <c r="AV25" s="402"/>
      <c r="AW25" s="402"/>
      <c r="AX25" s="402"/>
      <c r="AY25" s="402"/>
      <c r="AZ25" s="402"/>
      <c r="BA25" s="120"/>
      <c r="BB25" s="402"/>
      <c r="BC25" s="120"/>
      <c r="BD25" s="402"/>
    </row>
    <row r="26" spans="1:56" ht="15" thickBot="1">
      <c r="A26" s="31">
        <f t="shared" si="0"/>
        <v>17</v>
      </c>
      <c r="C26" s="600" t="s">
        <v>157</v>
      </c>
      <c r="D26" s="600"/>
      <c r="F26" s="593"/>
      <c r="G26" s="593"/>
      <c r="H26" s="593"/>
      <c r="I26" s="593"/>
      <c r="J26" s="593"/>
      <c r="K26" s="129"/>
      <c r="L26" s="594"/>
      <c r="M26" s="129"/>
      <c r="N26" s="593"/>
      <c r="O26" s="593"/>
      <c r="P26" s="593"/>
      <c r="Q26" s="593"/>
      <c r="R26" s="593"/>
      <c r="S26" s="129"/>
      <c r="T26" s="593"/>
      <c r="U26" s="593"/>
      <c r="V26" s="120"/>
      <c r="W26" s="593"/>
      <c r="X26" s="593"/>
      <c r="Y26" s="593"/>
      <c r="Z26" s="593"/>
      <c r="AA26" s="593"/>
      <c r="AB26" s="129"/>
      <c r="AC26" s="593"/>
      <c r="AD26" s="129"/>
      <c r="AE26" s="593"/>
      <c r="AF26" s="593"/>
      <c r="AG26" s="593"/>
      <c r="AH26" s="593"/>
      <c r="AI26" s="593"/>
      <c r="AJ26" s="129"/>
      <c r="AK26" s="593">
        <f t="shared" ref="AK26" si="25">+SUM(AE26:AI26)</f>
        <v>0</v>
      </c>
      <c r="AL26" s="593"/>
      <c r="AM26" s="120"/>
      <c r="AN26" s="593"/>
      <c r="AO26" s="593"/>
      <c r="AP26" s="593"/>
      <c r="AQ26" s="593"/>
      <c r="AR26" s="593"/>
      <c r="AS26" s="129"/>
      <c r="AT26" s="593"/>
      <c r="AU26" s="129"/>
      <c r="AV26" s="593"/>
      <c r="AW26" s="593"/>
      <c r="AX26" s="593"/>
      <c r="AY26" s="593"/>
      <c r="AZ26" s="593"/>
      <c r="BA26" s="129"/>
      <c r="BB26" s="593"/>
      <c r="BC26" s="129"/>
      <c r="BD26" s="593"/>
    </row>
    <row r="27" spans="1:56">
      <c r="A27" s="31"/>
      <c r="C27" s="163"/>
      <c r="D27" s="163"/>
      <c r="E27" s="2"/>
      <c r="F27" s="402"/>
      <c r="G27" s="402"/>
      <c r="H27" s="402"/>
      <c r="I27" s="402"/>
      <c r="J27" s="402"/>
      <c r="K27" s="120"/>
      <c r="L27" s="597"/>
      <c r="M27" s="120"/>
      <c r="N27" s="402"/>
      <c r="O27" s="402"/>
      <c r="P27" s="402"/>
      <c r="Q27" s="402"/>
      <c r="R27" s="402"/>
      <c r="S27" s="120"/>
      <c r="T27" s="402"/>
      <c r="U27" s="402"/>
      <c r="V27" s="539"/>
      <c r="W27" s="402"/>
      <c r="X27" s="402"/>
      <c r="Y27" s="402"/>
      <c r="Z27" s="402"/>
      <c r="AA27" s="402"/>
      <c r="AB27" s="120"/>
      <c r="AC27" s="402"/>
      <c r="AD27" s="120"/>
      <c r="AE27" s="402"/>
      <c r="AF27" s="402"/>
      <c r="AG27" s="402"/>
      <c r="AH27" s="402"/>
      <c r="AI27" s="402"/>
      <c r="AJ27" s="120"/>
      <c r="AK27" s="402"/>
      <c r="AL27" s="402"/>
      <c r="AM27" s="120"/>
      <c r="AN27" s="402"/>
      <c r="AO27" s="402"/>
      <c r="AP27" s="402"/>
      <c r="AQ27" s="402"/>
      <c r="AR27" s="402"/>
      <c r="AS27" s="120"/>
      <c r="AT27" s="402"/>
      <c r="AU27" s="120"/>
      <c r="AV27" s="402"/>
      <c r="AW27" s="402"/>
      <c r="AX27" s="402"/>
      <c r="AY27" s="402"/>
      <c r="AZ27" s="402"/>
      <c r="BA27" s="120"/>
      <c r="BB27" s="402"/>
      <c r="BC27" s="120"/>
      <c r="BD27" s="402"/>
    </row>
    <row r="28" spans="1:56">
      <c r="A28" s="31">
        <f>IF(C28&lt;&gt;"",MAX(A24:A26)+1,"")</f>
        <v>18</v>
      </c>
      <c r="C28" s="116" t="s">
        <v>158</v>
      </c>
      <c r="D28" s="116"/>
      <c r="F28" s="120"/>
      <c r="G28" s="120"/>
      <c r="H28" s="120"/>
      <c r="I28" s="120"/>
      <c r="J28" s="120"/>
      <c r="K28" s="120"/>
      <c r="L28" s="589"/>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f t="shared" ref="AK28:AK33" si="26">+SUM(AE28:AI28)</f>
        <v>0</v>
      </c>
      <c r="AL28" s="120"/>
      <c r="AM28" s="120"/>
      <c r="AN28" s="120"/>
      <c r="AO28" s="120"/>
      <c r="AP28" s="120"/>
      <c r="AQ28" s="120"/>
      <c r="AR28" s="120"/>
      <c r="AS28" s="120"/>
      <c r="AT28" s="120"/>
      <c r="AU28" s="120"/>
      <c r="AV28" s="120"/>
      <c r="AW28" s="120"/>
      <c r="AX28" s="120"/>
      <c r="AY28" s="120"/>
      <c r="AZ28" s="120"/>
      <c r="BA28" s="120"/>
      <c r="BB28" s="120"/>
      <c r="BC28" s="120"/>
      <c r="BD28" s="120"/>
    </row>
    <row r="29" spans="1:56">
      <c r="A29" s="31">
        <f>IF(C29&lt;&gt;"",MAX(A25:A28)+1,"")</f>
        <v>19</v>
      </c>
      <c r="C29" s="29" t="s">
        <v>159</v>
      </c>
      <c r="D29" s="29"/>
      <c r="E29" s="2"/>
      <c r="F29" s="121"/>
      <c r="G29" s="126">
        <f>VLOOKUP(C29,'Genera Ex. 22.2 A-2'!$D33:$Y87,22,FALSE)</f>
        <v>52766361.928000003</v>
      </c>
      <c r="H29" s="121">
        <v>4617900</v>
      </c>
      <c r="I29" s="121">
        <v>8286600</v>
      </c>
      <c r="J29" s="126">
        <v>225358610</v>
      </c>
      <c r="K29" s="120"/>
      <c r="L29" s="122">
        <f>SUM(G29:J29)</f>
        <v>291029471.92799997</v>
      </c>
      <c r="M29" s="120"/>
      <c r="N29" s="126">
        <v>0</v>
      </c>
      <c r="O29" s="126">
        <f>VLOOKUP(C29,'Final Revision'!$D33:$Y87,22,FALSE)-G29</f>
        <v>0</v>
      </c>
      <c r="P29" s="126">
        <f>(SUMIF('FY26-FY28_PREPA Consolidated'!I:I,C29,'FY26-FY28_PREPA Consolidated'!DL:DL)*1000)-H29</f>
        <v>535466.60416666698</v>
      </c>
      <c r="Q29" s="126">
        <f>((SUMIF('FY26-FY28_PREPA Consolidated'!I:I,C29,'FY26-FY28_PREPA Consolidated'!BT:BT)+SUMIF('FY26-FY28_PREPA Consolidated'!I:I,C29,'FY26-FY28_PREPA Consolidated'!CD:CD))*1000)-I29</f>
        <v>217877.6950000003</v>
      </c>
      <c r="R29" s="126">
        <v>0</v>
      </c>
      <c r="S29" s="120"/>
      <c r="T29" s="121">
        <f t="shared" si="1"/>
        <v>753344.29916666728</v>
      </c>
      <c r="U29" s="121">
        <f t="shared" si="2"/>
        <v>291782816.22716665</v>
      </c>
      <c r="V29" s="539"/>
      <c r="W29" s="121"/>
      <c r="X29" s="126">
        <f>VLOOKUP(C29,'Genera Ex. 22.2 A-2'!$D33:$BK87,60,FALSE)</f>
        <v>54349352.785840005</v>
      </c>
      <c r="Y29" s="121">
        <f>H29*1.05</f>
        <v>4848795</v>
      </c>
      <c r="Z29" s="121">
        <f>I29*1.05</f>
        <v>8700930</v>
      </c>
      <c r="AA29" s="126">
        <v>237103577</v>
      </c>
      <c r="AB29" s="120"/>
      <c r="AC29" s="122">
        <f>SUM(X29:AA29)</f>
        <v>305002654.78584003</v>
      </c>
      <c r="AD29" s="120"/>
      <c r="AE29" s="126">
        <v>0</v>
      </c>
      <c r="AF29" s="126">
        <f>VLOOKUP(C29,'Genera Ex. 22.2 A-2'!$D33:$BK87,60,FALSE)-X29</f>
        <v>0</v>
      </c>
      <c r="AG29" s="126">
        <f>(SUMIF('FY26-FY28_PREPA Consolidated'!I:I,C29,'FY26-FY28_PREPA Consolidated'!DY:DY)*1000)-Y29</f>
        <v>388687.05522167217</v>
      </c>
      <c r="AH29" s="126">
        <f>((SUMIF('FY26-FY28_PREPA Consolidated'!I:I,C29,'FY26-FY28_PREPA Consolidated'!DU:DU)+SUMIF('FY26-FY28_PREPA Consolidated'!I:I,C29,'FY26-FY28_PREPA Consolidated'!DW:DW))*1000)-Z29</f>
        <v>-57638.587240470573</v>
      </c>
      <c r="AI29" s="126">
        <v>0</v>
      </c>
      <c r="AJ29" s="120"/>
      <c r="AK29" s="121">
        <f t="shared" si="26"/>
        <v>331048.4679812016</v>
      </c>
      <c r="AL29" s="121">
        <f>AC29+AK29</f>
        <v>305333703.25382125</v>
      </c>
      <c r="AM29" s="120"/>
      <c r="AN29" s="121"/>
      <c r="AO29" s="126">
        <f>VLOOKUP(C29,'Genera Ex. 22.2 A-2'!$D33:$CW86,98,FALSE)</f>
        <v>55979833.369415201</v>
      </c>
      <c r="AP29" s="121">
        <f>Y29*1.05</f>
        <v>5091234.75</v>
      </c>
      <c r="AQ29" s="121">
        <f>Z29*1.05</f>
        <v>9135976.5</v>
      </c>
      <c r="AR29" s="126">
        <v>250146118</v>
      </c>
      <c r="AS29" s="120"/>
      <c r="AT29" s="122">
        <f>SUM(AO29:AR29)</f>
        <v>320353162.61941516</v>
      </c>
      <c r="AU29" s="120"/>
      <c r="AV29" s="126">
        <v>0</v>
      </c>
      <c r="AW29" s="126">
        <f>VLOOKUP(C29,'Final Revision'!$D33:$CW87,98,FALSE)-AO29</f>
        <v>13588000.000000007</v>
      </c>
      <c r="AX29" s="782">
        <f>(SUMIF('FY26-FY28_PREPA Consolidated'!I:I,C29,'FY26-FY28_PREPA Consolidated'!EI:EI)*1000)-AP29</f>
        <v>234808.28799572587</v>
      </c>
      <c r="AY29" s="782">
        <f>((SUMIF('FY26-FY28_PREPA Consolidated'!I:I,C29,'FY26-FY28_PREPA Consolidated'!EE:EE)+SUMIF('FY26-FY28_PREPA Consolidated'!I:I,C29,'FY26-FY28_PREPA Consolidated'!EG:EG))*1000)-AQ29</f>
        <v>-346535.01477322914</v>
      </c>
      <c r="AZ29" s="126">
        <v>0</v>
      </c>
      <c r="BA29" s="120"/>
      <c r="BB29" s="121">
        <f>+SUM(AV29:AZ29)</f>
        <v>13476273.273222504</v>
      </c>
      <c r="BC29" s="120"/>
      <c r="BD29" s="121">
        <f t="shared" si="4"/>
        <v>333829435.89263767</v>
      </c>
    </row>
    <row r="30" spans="1:56">
      <c r="A30" s="31">
        <f>IF(C30&lt;&gt;"",MAX(A26:A29)+1,"")</f>
        <v>20</v>
      </c>
      <c r="C30" s="29" t="s">
        <v>160</v>
      </c>
      <c r="D30" s="29"/>
      <c r="F30" s="121"/>
      <c r="G30" s="126">
        <f>VLOOKUP(C30,'Genera Ex. 22.2 A-2'!$D34:$Y88,22,FALSE)</f>
        <v>19245664.535999998</v>
      </c>
      <c r="H30" s="121"/>
      <c r="I30" s="121"/>
      <c r="J30" s="126">
        <v>100003083</v>
      </c>
      <c r="K30" s="120"/>
      <c r="L30" s="122">
        <f>SUM(G30:J30)</f>
        <v>119248747.536</v>
      </c>
      <c r="M30" s="120"/>
      <c r="N30" s="126">
        <v>0</v>
      </c>
      <c r="O30" s="126">
        <f>VLOOKUP(C30,'Final Revision'!$D34:$Y88,22,FALSE)-G30</f>
        <v>0</v>
      </c>
      <c r="P30" s="126">
        <f>(SUMIF('FY26-FY28_PREPA Consolidated'!I:I,C30,'FY26-FY28_PREPA Consolidated'!DL:DL)*1000)-H30</f>
        <v>1288341.6510416667</v>
      </c>
      <c r="Q30" s="126">
        <f>((SUMIF('FY26-FY28_PREPA Consolidated'!I:I,C30,'FY26-FY28_PREPA Consolidated'!BT:BT)+SUMIF('FY26-FY28_PREPA Consolidated'!I:I,C30,'FY26-FY28_PREPA Consolidated'!CD:CD))*1000)-I30</f>
        <v>2126119.4237500001</v>
      </c>
      <c r="R30" s="126">
        <v>0</v>
      </c>
      <c r="S30" s="120"/>
      <c r="T30" s="121">
        <f t="shared" si="1"/>
        <v>3414461.0747916671</v>
      </c>
      <c r="U30" s="121">
        <f t="shared" si="2"/>
        <v>122663208.61079167</v>
      </c>
      <c r="V30" s="120"/>
      <c r="W30" s="121"/>
      <c r="X30" s="126">
        <f>VLOOKUP(C30,'Genera Ex. 22.2 A-2'!$D34:$BK88,60,FALSE)</f>
        <v>19823034.47208</v>
      </c>
      <c r="Y30" s="121"/>
      <c r="Z30" s="121"/>
      <c r="AA30" s="126">
        <v>105214923</v>
      </c>
      <c r="AB30" s="120"/>
      <c r="AC30" s="122">
        <f>SUM(X30:AA30)</f>
        <v>125037957.47207999</v>
      </c>
      <c r="AD30" s="120"/>
      <c r="AE30" s="126">
        <v>0</v>
      </c>
      <c r="AF30" s="126">
        <f>VLOOKUP(C30,'Genera Ex. 22.2 A-2'!$D34:$BK88,60,FALSE)-X30</f>
        <v>0</v>
      </c>
      <c r="AG30" s="126">
        <f>(SUMIF('FY26-FY28_PREPA Consolidated'!I:I,C30,'FY26-FY28_PREPA Consolidated'!DY:DY)*1000)-Y30</f>
        <v>1309370.513805418</v>
      </c>
      <c r="AH30" s="126">
        <f>((SUMIF('FY26-FY28_PREPA Consolidated'!I:I,C30,'FY26-FY28_PREPA Consolidated'!DU:DU)+SUMIF('FY26-FY28_PREPA Consolidated'!I:I,C30,'FY26-FY28_PREPA Consolidated'!DW:DW))*1000)-Z30</f>
        <v>2160822.8531898824</v>
      </c>
      <c r="AI30" s="126">
        <v>0</v>
      </c>
      <c r="AJ30" s="120"/>
      <c r="AK30" s="121">
        <f t="shared" si="26"/>
        <v>3470193.3669953002</v>
      </c>
      <c r="AL30" s="121">
        <f>AC30+AK30</f>
        <v>128508150.8390753</v>
      </c>
      <c r="AM30" s="120"/>
      <c r="AN30" s="121"/>
      <c r="AO30" s="126">
        <f>VLOOKUP(C30,'Genera Ex. 22.2 A-2'!$D34:$CW87,98,FALSE)</f>
        <v>20417725.506242398</v>
      </c>
      <c r="AP30" s="121"/>
      <c r="AQ30" s="121"/>
      <c r="AR30" s="126">
        <v>111002562</v>
      </c>
      <c r="AS30" s="120"/>
      <c r="AT30" s="122">
        <f>SUM(AO30:AR30)</f>
        <v>131420287.50624239</v>
      </c>
      <c r="AU30" s="120"/>
      <c r="AV30" s="126">
        <v>0</v>
      </c>
      <c r="AW30" s="126">
        <f>VLOOKUP(C30,'Final Revision'!$D34:$CW88,98,FALSE)-AO30</f>
        <v>4956000</v>
      </c>
      <c r="AX30" s="782">
        <f>(SUMIF('FY26-FY28_PREPA Consolidated'!I:I,C30,'FY26-FY28_PREPA Consolidated'!EI:EI)*1000)-AP30</f>
        <v>1331510.7594989315</v>
      </c>
      <c r="AY30" s="782">
        <f>((SUMIF('FY26-FY28_PREPA Consolidated'!I:I,C30,'FY26-FY28_PREPA Consolidated'!EE:EE)+SUMIF('FY26-FY28_PREPA Consolidated'!I:I,C30,'FY26-FY28_PREPA Consolidated'!EG:EG))*1000)-AQ30</f>
        <v>2197360.3713066927</v>
      </c>
      <c r="AZ30" s="126">
        <v>0</v>
      </c>
      <c r="BA30" s="120"/>
      <c r="BB30" s="121">
        <f>+SUM(AV30:AZ30)</f>
        <v>8484871.1308056246</v>
      </c>
      <c r="BC30" s="120"/>
      <c r="BD30" s="121">
        <f t="shared" si="4"/>
        <v>139905158.63704801</v>
      </c>
    </row>
    <row r="31" spans="1:56">
      <c r="A31" s="31">
        <f t="shared" si="0"/>
        <v>21</v>
      </c>
      <c r="C31" s="29" t="s">
        <v>161</v>
      </c>
      <c r="D31" s="29"/>
      <c r="E31" s="2"/>
      <c r="F31" s="121"/>
      <c r="G31" s="126">
        <f>VLOOKUP(C31,'Genera Ex. 22.2 A-2'!$D35:$Y89,22,FALSE)</f>
        <v>5654093.5360000003</v>
      </c>
      <c r="H31" s="121"/>
      <c r="I31" s="121"/>
      <c r="J31" s="126">
        <v>22102422</v>
      </c>
      <c r="K31" s="120"/>
      <c r="L31" s="122">
        <f>SUM(G31:J31)</f>
        <v>27756515.535999998</v>
      </c>
      <c r="M31" s="120"/>
      <c r="N31" s="126">
        <v>0</v>
      </c>
      <c r="O31" s="126">
        <f>VLOOKUP(C31,'Final Revision'!$D35:$Y89,22,FALSE)-G31</f>
        <v>0</v>
      </c>
      <c r="P31" s="126">
        <f>(SUMIF('FY26-FY28_PREPA Consolidated'!I:I,C31,'FY26-FY28_PREPA Consolidated'!DL:DL)*1000)-H31</f>
        <v>692044.97855113633</v>
      </c>
      <c r="Q31" s="126">
        <f>((SUMIF('FY26-FY28_PREPA Consolidated'!I:I,C31,'FY26-FY28_PREPA Consolidated'!BT:BT)+SUMIF('FY26-FY28_PREPA Consolidated'!I:I,C31,'FY26-FY28_PREPA Consolidated'!CD:CD))*1000)-I31</f>
        <v>189334.64800000002</v>
      </c>
      <c r="R31" s="126">
        <v>0</v>
      </c>
      <c r="S31" s="120"/>
      <c r="T31" s="121">
        <f t="shared" si="1"/>
        <v>881379.62655113637</v>
      </c>
      <c r="U31" s="121">
        <f t="shared" si="2"/>
        <v>28637895.162551135</v>
      </c>
      <c r="V31" s="539"/>
      <c r="W31" s="121"/>
      <c r="X31" s="126">
        <f>VLOOKUP(C31,'Genera Ex. 22.2 A-2'!$D35:$BK89,60,FALSE)</f>
        <v>5823716.3420800008</v>
      </c>
      <c r="Y31" s="121"/>
      <c r="Z31" s="121"/>
      <c r="AA31" s="126">
        <v>21676003</v>
      </c>
      <c r="AB31" s="120"/>
      <c r="AC31" s="122">
        <f>SUM(X31:AA31)</f>
        <v>27499719.342080001</v>
      </c>
      <c r="AD31" s="120"/>
      <c r="AE31" s="126">
        <v>0</v>
      </c>
      <c r="AF31" s="126">
        <f>VLOOKUP(C31,'Genera Ex. 22.2 A-2'!$D35:$BK89,60,FALSE)-X31</f>
        <v>0</v>
      </c>
      <c r="AG31" s="126">
        <f>(SUMIF('FY26-FY28_PREPA Consolidated'!I:I,C31,'FY26-FY28_PREPA Consolidated'!DY:DY)*1000)-Y31</f>
        <v>703340.83230897214</v>
      </c>
      <c r="AH31" s="126">
        <f>((SUMIF('FY26-FY28_PREPA Consolidated'!I:I,C31,'FY26-FY28_PREPA Consolidated'!DU:DU)+SUMIF('FY26-FY28_PREPA Consolidated'!I:I,C31,'FY26-FY28_PREPA Consolidated'!DW:DW))*1000)-Z31</f>
        <v>192425.04900193616</v>
      </c>
      <c r="AI31" s="126">
        <v>0</v>
      </c>
      <c r="AJ31" s="120"/>
      <c r="AK31" s="121">
        <f t="shared" si="26"/>
        <v>895765.88131090836</v>
      </c>
      <c r="AL31" s="121">
        <f>AC31+AK31</f>
        <v>28395485.223390911</v>
      </c>
      <c r="AM31" s="120"/>
      <c r="AN31" s="121"/>
      <c r="AO31" s="126">
        <f>VLOOKUP(C31,'Genera Ex. 22.2 A-2'!$D35:$CW88,98,FALSE)</f>
        <v>5998427.8323424011</v>
      </c>
      <c r="AP31" s="121"/>
      <c r="AQ31" s="121"/>
      <c r="AR31" s="126">
        <v>21376845</v>
      </c>
      <c r="AS31" s="120"/>
      <c r="AT31" s="122">
        <f>SUM(AO31:AR31)</f>
        <v>27375272.832342401</v>
      </c>
      <c r="AU31" s="120"/>
      <c r="AV31" s="126">
        <v>0</v>
      </c>
      <c r="AW31" s="126">
        <f>VLOOKUP(C31,'Final Revision'!$D35:$CW89,98,FALSE)-AO31</f>
        <v>1455999.9999999991</v>
      </c>
      <c r="AX31" s="782">
        <f>(SUMIF('FY26-FY28_PREPA Consolidated'!I:I,C31,'FY26-FY28_PREPA Consolidated'!EI:EI)*1000)-AP31</f>
        <v>715233.67598416959</v>
      </c>
      <c r="AY31" s="782">
        <f>((SUMIF('FY26-FY28_PREPA Consolidated'!I:I,C31,'FY26-FY28_PREPA Consolidated'!EE:EE)+SUMIF('FY26-FY28_PREPA Consolidated'!I:I,C31,'FY26-FY28_PREPA Consolidated'!EG:EG))*1000)-AQ31</f>
        <v>195678.77880382963</v>
      </c>
      <c r="AZ31" s="126">
        <v>0</v>
      </c>
      <c r="BA31" s="120"/>
      <c r="BB31" s="121">
        <f>+SUM(AV31:AZ31)</f>
        <v>2366912.454787998</v>
      </c>
      <c r="BC31" s="120"/>
      <c r="BD31" s="121">
        <f t="shared" si="4"/>
        <v>29742185.287130401</v>
      </c>
    </row>
    <row r="32" spans="1:56">
      <c r="A32" s="31">
        <f t="shared" si="0"/>
        <v>22</v>
      </c>
      <c r="C32" s="29" t="s">
        <v>162</v>
      </c>
      <c r="D32" s="29"/>
      <c r="F32" s="121"/>
      <c r="G32" s="126">
        <f>VLOOKUP(C32,'Genera Ex. 22.2 A-2'!$D36:$Y90,22,FALSE)</f>
        <v>0</v>
      </c>
      <c r="H32" s="121"/>
      <c r="I32" s="121"/>
      <c r="J32" s="121"/>
      <c r="K32" s="120"/>
      <c r="L32" s="122">
        <f>SUM(F32:J32)</f>
        <v>0</v>
      </c>
      <c r="M32" s="120"/>
      <c r="N32" s="121">
        <v>0</v>
      </c>
      <c r="O32" s="126">
        <f>VLOOKUP(C32,'Final Revision'!$D36:$Y90,22,FALSE)-G32</f>
        <v>0</v>
      </c>
      <c r="P32" s="126">
        <f>(SUMIF('FY26-FY28_PREPA Consolidated'!I:I,C32,'FY26-FY28_PREPA Consolidated'!DL:DL)*1000)-H32</f>
        <v>83045.397426136362</v>
      </c>
      <c r="Q32" s="126">
        <f>((SUMIF('FY26-FY28_PREPA Consolidated'!I:I,C32,'FY26-FY28_PREPA Consolidated'!BT:BT)+SUMIF('FY26-FY28_PREPA Consolidated'!I:I,C32,'FY26-FY28_PREPA Consolidated'!CD:CD))*1000)-I32</f>
        <v>21573.869760000001</v>
      </c>
      <c r="R32" s="121">
        <v>0</v>
      </c>
      <c r="S32" s="120"/>
      <c r="T32" s="121">
        <f t="shared" si="1"/>
        <v>104619.26718613636</v>
      </c>
      <c r="U32" s="121">
        <f t="shared" si="2"/>
        <v>104619.26718613636</v>
      </c>
      <c r="V32" s="120"/>
      <c r="W32" s="121"/>
      <c r="X32" s="126">
        <f>VLOOKUP(C32,'Genera Ex. 22.2 A-2'!$D36:$BK90,60,FALSE)</f>
        <v>0</v>
      </c>
      <c r="Y32" s="121"/>
      <c r="Z32" s="121"/>
      <c r="AA32" s="121"/>
      <c r="AB32" s="120"/>
      <c r="AC32" s="122">
        <f>SUM(W32:AA32)</f>
        <v>0</v>
      </c>
      <c r="AD32" s="120"/>
      <c r="AE32" s="121">
        <v>0</v>
      </c>
      <c r="AF32" s="126">
        <f>VLOOKUP(C32,'Genera Ex. 22.2 A-2'!$D36:$BK90,60,FALSE)-X32</f>
        <v>0</v>
      </c>
      <c r="AG32" s="126">
        <f>(SUMIF('FY26-FY28_PREPA Consolidated'!I:I,C32,'FY26-FY28_PREPA Consolidated'!DY:DY)*1000)-Y32</f>
        <v>84400.899877076648</v>
      </c>
      <c r="AH32" s="126">
        <f>((SUMIF('FY26-FY28_PREPA Consolidated'!I:I,C32,'FY26-FY28_PREPA Consolidated'!DU:DU)+SUMIF('FY26-FY28_PREPA Consolidated'!I:I,C32,'FY26-FY28_PREPA Consolidated'!DW:DW))*1000)-Z32</f>
        <v>21926.00767784135</v>
      </c>
      <c r="AI32" s="121">
        <v>0</v>
      </c>
      <c r="AJ32" s="120"/>
      <c r="AK32" s="121">
        <f t="shared" si="26"/>
        <v>106326.907554918</v>
      </c>
      <c r="AL32" s="121">
        <f>AC32+AK32</f>
        <v>106326.907554918</v>
      </c>
      <c r="AM32" s="120"/>
      <c r="AN32" s="121"/>
      <c r="AO32" s="126">
        <f>VLOOKUP(C32,'Genera Ex. 22.2 A-2'!$D36:$CW89,98,FALSE)</f>
        <v>0</v>
      </c>
      <c r="AP32" s="121"/>
      <c r="AQ32" s="121"/>
      <c r="AR32" s="121"/>
      <c r="AS32" s="120"/>
      <c r="AT32" s="122">
        <f>SUM(AN32:AR32)</f>
        <v>0</v>
      </c>
      <c r="AU32" s="120"/>
      <c r="AV32" s="121">
        <v>0</v>
      </c>
      <c r="AW32" s="126">
        <f>VLOOKUP(C32,'Final Revision'!$D36:$CW90,98,FALSE)-AO32</f>
        <v>0</v>
      </c>
      <c r="AX32" s="782">
        <f>(SUMIF('FY26-FY28_PREPA Consolidated'!I:I,C32,'FY26-FY28_PREPA Consolidated'!EI:EI)*1000)-AP32</f>
        <v>85828.041118100358</v>
      </c>
      <c r="AY32" s="782">
        <f>((SUMIF('FY26-FY28_PREPA Consolidated'!I:I,C32,'FY26-FY28_PREPA Consolidated'!EE:EE)+SUMIF('FY26-FY28_PREPA Consolidated'!I:I,C32,'FY26-FY28_PREPA Consolidated'!EG:EG))*1000)-AQ32</f>
        <v>22296.756210779073</v>
      </c>
      <c r="AZ32" s="121">
        <v>0</v>
      </c>
      <c r="BA32" s="120"/>
      <c r="BB32" s="121">
        <f>+SUM(AV32:AZ32)</f>
        <v>108124.79732887943</v>
      </c>
      <c r="BC32" s="120"/>
      <c r="BD32" s="121">
        <f t="shared" si="4"/>
        <v>108124.79732887943</v>
      </c>
    </row>
    <row r="33" spans="1:56">
      <c r="A33" s="31">
        <f t="shared" si="0"/>
        <v>23</v>
      </c>
      <c r="C33" s="540" t="s">
        <v>163</v>
      </c>
      <c r="D33" s="595"/>
      <c r="E33" s="2"/>
      <c r="F33" s="527"/>
      <c r="G33" s="527">
        <f>SUM(G29:G32)</f>
        <v>77666120</v>
      </c>
      <c r="H33" s="527">
        <f>SUM(H29:H32)</f>
        <v>4617900</v>
      </c>
      <c r="I33" s="527">
        <f>SUM(I29:I32)</f>
        <v>8286600</v>
      </c>
      <c r="J33" s="527">
        <f>SUM(J29:J32)</f>
        <v>347464115</v>
      </c>
      <c r="K33" s="512"/>
      <c r="L33" s="596">
        <f>SUM(L29:L32)</f>
        <v>438034735</v>
      </c>
      <c r="M33" s="512"/>
      <c r="N33" s="527">
        <f t="shared" ref="N33" si="27">SUM(N29:N32)</f>
        <v>0</v>
      </c>
      <c r="O33" s="527">
        <f>SUM(O29:O32)</f>
        <v>0</v>
      </c>
      <c r="P33" s="527">
        <f t="shared" ref="P33:R33" si="28">SUM(P29:P32)</f>
        <v>2598898.6311856066</v>
      </c>
      <c r="Q33" s="527">
        <f t="shared" si="28"/>
        <v>2554905.6365100006</v>
      </c>
      <c r="R33" s="527">
        <f t="shared" si="28"/>
        <v>0</v>
      </c>
      <c r="S33" s="512"/>
      <c r="T33" s="527">
        <f t="shared" si="1"/>
        <v>5153804.2676956076</v>
      </c>
      <c r="U33" s="527">
        <f t="shared" si="2"/>
        <v>443188539.26769561</v>
      </c>
      <c r="V33" s="539"/>
      <c r="W33" s="527"/>
      <c r="X33" s="527">
        <f>SUM(X29:X32)</f>
        <v>79996103.599999994</v>
      </c>
      <c r="Y33" s="527">
        <f>SUM(Y29:Y32)</f>
        <v>4848795</v>
      </c>
      <c r="Z33" s="527">
        <f>SUM(Z29:Z32)</f>
        <v>8700930</v>
      </c>
      <c r="AA33" s="527">
        <f>SUM(AA29:AA32)</f>
        <v>363994503</v>
      </c>
      <c r="AB33" s="512"/>
      <c r="AC33" s="596">
        <f t="shared" ref="AC33" si="29">SUM(AC29:AC32)</f>
        <v>457540331.60000002</v>
      </c>
      <c r="AD33" s="512"/>
      <c r="AE33" s="527">
        <f t="shared" ref="AE33" si="30">SUM(AE29:AE32)</f>
        <v>0</v>
      </c>
      <c r="AF33" s="527">
        <f>SUM(AF29:AF32)</f>
        <v>0</v>
      </c>
      <c r="AG33" s="527">
        <f t="shared" ref="AG33:AH33" si="31">SUM(AG29:AG32)</f>
        <v>2485799.3012131387</v>
      </c>
      <c r="AH33" s="527">
        <f t="shared" si="31"/>
        <v>2317535.3226291896</v>
      </c>
      <c r="AI33" s="527">
        <f t="shared" ref="AI33" si="32">SUM(AI29:AI32)</f>
        <v>0</v>
      </c>
      <c r="AJ33" s="512"/>
      <c r="AK33" s="527">
        <f t="shared" si="26"/>
        <v>4803334.6238423288</v>
      </c>
      <c r="AL33" s="527">
        <f>AC33+AK33</f>
        <v>462343666.22384238</v>
      </c>
      <c r="AM33" s="120"/>
      <c r="AN33" s="527"/>
      <c r="AO33" s="527">
        <f>SUM(AO29:AO32)</f>
        <v>82395986.708000004</v>
      </c>
      <c r="AP33" s="527">
        <f>SUM(AP29:AP32)</f>
        <v>5091234.75</v>
      </c>
      <c r="AQ33" s="527">
        <f>SUM(AQ29:AQ32)</f>
        <v>9135976.5</v>
      </c>
      <c r="AR33" s="527">
        <f>SUM(AR29:AR32)</f>
        <v>382525525</v>
      </c>
      <c r="AS33" s="512"/>
      <c r="AT33" s="596">
        <f t="shared" ref="AT33" si="33">SUM(AT29:AT32)</f>
        <v>479148722.95799994</v>
      </c>
      <c r="AU33" s="512"/>
      <c r="AV33" s="527">
        <f t="shared" ref="AV33" si="34">SUM(AV29:AV32)</f>
        <v>0</v>
      </c>
      <c r="AW33" s="527">
        <f>SUM(AW29:AW32)</f>
        <v>20000000.000000007</v>
      </c>
      <c r="AX33" s="527">
        <f t="shared" ref="AX33:AY33" si="35">SUM(AX29:AX32)</f>
        <v>2367380.764596927</v>
      </c>
      <c r="AY33" s="527">
        <f t="shared" si="35"/>
        <v>2068800.8915480722</v>
      </c>
      <c r="AZ33" s="527">
        <f t="shared" ref="AZ33" si="36">SUM(AZ29:AZ32)</f>
        <v>0</v>
      </c>
      <c r="BA33" s="512"/>
      <c r="BB33" s="527">
        <f>+SUM(AV33:AZ33)</f>
        <v>24436181.656145006</v>
      </c>
      <c r="BC33" s="512"/>
      <c r="BD33" s="528">
        <f t="shared" si="4"/>
        <v>503584904.61414492</v>
      </c>
    </row>
    <row r="34" spans="1:56">
      <c r="A34" s="31"/>
      <c r="C34" s="116" t="s">
        <v>139</v>
      </c>
      <c r="D34" s="116"/>
      <c r="F34" s="402"/>
      <c r="G34" s="402"/>
      <c r="H34" s="402"/>
      <c r="I34" s="402"/>
      <c r="J34" s="402"/>
      <c r="K34" s="120"/>
      <c r="L34" s="597" t="s">
        <v>139</v>
      </c>
      <c r="M34" s="120"/>
      <c r="N34" s="402"/>
      <c r="O34" s="402"/>
      <c r="P34" s="402"/>
      <c r="Q34" s="402"/>
      <c r="R34" s="402"/>
      <c r="S34" s="120"/>
      <c r="T34" s="402"/>
      <c r="U34" s="402"/>
      <c r="V34" s="120"/>
      <c r="W34" s="402"/>
      <c r="X34" s="402"/>
      <c r="Y34" s="402"/>
      <c r="Z34" s="402"/>
      <c r="AA34" s="402"/>
      <c r="AB34" s="120"/>
      <c r="AC34" s="402"/>
      <c r="AD34" s="120"/>
      <c r="AE34" s="402"/>
      <c r="AF34" s="402"/>
      <c r="AG34" s="402"/>
      <c r="AH34" s="402"/>
      <c r="AI34" s="402"/>
      <c r="AJ34" s="120"/>
      <c r="AK34" s="402"/>
      <c r="AL34" s="402"/>
      <c r="AM34" s="120"/>
      <c r="AN34" s="402"/>
      <c r="AO34" s="402"/>
      <c r="AP34" s="402"/>
      <c r="AQ34" s="402"/>
      <c r="AR34" s="402"/>
      <c r="AS34" s="120"/>
      <c r="AT34" s="402"/>
      <c r="AU34" s="120"/>
      <c r="AV34" s="402"/>
      <c r="AW34" s="402"/>
      <c r="AX34" s="402"/>
      <c r="AY34" s="402"/>
      <c r="AZ34" s="402"/>
      <c r="BA34" s="120"/>
      <c r="BB34" s="402"/>
      <c r="BC34" s="120"/>
      <c r="BD34" s="402"/>
    </row>
    <row r="35" spans="1:56">
      <c r="A35" s="31">
        <f>IF(C34&lt;&gt;"",MAX(A31:A33)+1,"")</f>
        <v>24</v>
      </c>
      <c r="C35" s="116" t="s">
        <v>164</v>
      </c>
      <c r="D35" s="116"/>
      <c r="E35" s="2"/>
      <c r="F35" s="120"/>
      <c r="G35" s="120"/>
      <c r="H35" s="120"/>
      <c r="I35" s="120"/>
      <c r="J35" s="120"/>
      <c r="K35" s="120"/>
      <c r="L35" s="589"/>
      <c r="M35" s="120"/>
      <c r="N35" s="120"/>
      <c r="O35" s="120"/>
      <c r="P35" s="120"/>
      <c r="Q35" s="120"/>
      <c r="R35" s="120"/>
      <c r="S35" s="120"/>
      <c r="T35" s="120"/>
      <c r="U35" s="120"/>
      <c r="V35" s="539"/>
      <c r="W35" s="120"/>
      <c r="X35" s="120"/>
      <c r="Y35" s="120"/>
      <c r="Z35" s="120"/>
      <c r="AA35" s="120"/>
      <c r="AB35" s="120"/>
      <c r="AC35" s="120"/>
      <c r="AD35" s="120"/>
      <c r="AE35" s="120"/>
      <c r="AF35" s="120"/>
      <c r="AG35" s="120"/>
      <c r="AH35" s="120"/>
      <c r="AI35" s="120"/>
      <c r="AJ35" s="120"/>
      <c r="AK35" s="120">
        <f t="shared" ref="AK35:AK73" si="37">+SUM(AE35:AI35)</f>
        <v>0</v>
      </c>
      <c r="AL35" s="120"/>
      <c r="AM35" s="120"/>
      <c r="AN35" s="120"/>
      <c r="AO35" s="120"/>
      <c r="AP35" s="120"/>
      <c r="AQ35" s="120"/>
      <c r="AR35" s="120"/>
      <c r="AS35" s="120"/>
      <c r="AT35" s="120"/>
      <c r="AU35" s="120"/>
      <c r="AV35" s="120"/>
      <c r="AW35" s="120"/>
      <c r="AX35" s="120"/>
      <c r="AY35" s="120"/>
      <c r="AZ35" s="120"/>
      <c r="BA35" s="120"/>
      <c r="BB35" s="120"/>
      <c r="BC35" s="120"/>
      <c r="BD35" s="120"/>
    </row>
    <row r="36" spans="1:56">
      <c r="A36" s="31">
        <f>IF(C35&lt;&gt;"",MAX(A32:A35)+1,"")</f>
        <v>25</v>
      </c>
      <c r="C36" s="29" t="s">
        <v>165</v>
      </c>
      <c r="D36" s="29"/>
      <c r="F36" s="121"/>
      <c r="G36" s="126">
        <f>VLOOKUP(C36,'Genera Ex. 22.2 A-2'!$D40:$Y94,22,FALSE)</f>
        <v>30948377.897999998</v>
      </c>
      <c r="H36" s="121"/>
      <c r="I36" s="121"/>
      <c r="J36" s="126">
        <v>35410614</v>
      </c>
      <c r="K36" s="120"/>
      <c r="L36" s="122">
        <f t="shared" ref="L36:L55" si="38">SUM(F36:J36)</f>
        <v>66358991.898000002</v>
      </c>
      <c r="M36" s="120"/>
      <c r="N36" s="121">
        <v>0</v>
      </c>
      <c r="O36" s="126">
        <f>VLOOKUP(C36,'Final Revision'!$D40:$Y94,22,FALSE)-G36</f>
        <v>-785969.29799999669</v>
      </c>
      <c r="P36" s="126">
        <f>(SUMIF('FY26-FY28_PREPA Consolidated'!I:I,C36,'FY26-FY28_PREPA Consolidated'!DL:DL)*1000)-H36</f>
        <v>1426603.8499999999</v>
      </c>
      <c r="Q36" s="126">
        <f>((SUMIF('FY26-FY28_PREPA Consolidated'!I:I,C36,'FY26-FY28_PREPA Consolidated'!BT:BT)+SUMIF('FY26-FY28_PREPA Consolidated'!I:I,C36,'FY26-FY28_PREPA Consolidated'!CD:CD))*1000)-I36</f>
        <v>398171.2300000001</v>
      </c>
      <c r="R36" s="121">
        <v>0</v>
      </c>
      <c r="S36" s="120"/>
      <c r="T36" s="121">
        <f t="shared" si="1"/>
        <v>1038805.7820000033</v>
      </c>
      <c r="U36" s="121">
        <f t="shared" si="2"/>
        <v>67397797.680000007</v>
      </c>
      <c r="V36" s="120"/>
      <c r="W36" s="121"/>
      <c r="X36" s="126">
        <f>VLOOKUP(C36,'Genera Ex. 22.2 A-2'!$D40:$BK94,60,FALSE)</f>
        <v>23122938.640000001</v>
      </c>
      <c r="Y36" s="121"/>
      <c r="Z36" s="121"/>
      <c r="AA36" s="126">
        <v>37177065</v>
      </c>
      <c r="AB36" s="120"/>
      <c r="AC36" s="122">
        <f t="shared" ref="AC36:AC55" si="39">SUM(W36:AA36)</f>
        <v>60300003.640000001</v>
      </c>
      <c r="AD36" s="120"/>
      <c r="AE36" s="121">
        <v>0</v>
      </c>
      <c r="AF36" s="126">
        <f>VLOOKUP(C36,'Genera Ex. 22.2 A-2'!$D40:$BK94,60,FALSE)-X36</f>
        <v>0</v>
      </c>
      <c r="AG36" s="126">
        <f>(SUMIF('FY26-FY28_PREPA Consolidated'!I:I,C36,'FY26-FY28_PREPA Consolidated'!DY:DY)*1000)-Y36</f>
        <v>1449889.487436028</v>
      </c>
      <c r="AH36" s="126">
        <f>((SUMIF('FY26-FY28_PREPA Consolidated'!I:I,C36,'FY26-FY28_PREPA Consolidated'!DU:DU)+SUMIF('FY26-FY28_PREPA Consolidated'!I:I,C36,'FY26-FY28_PREPA Consolidated'!DW:DW))*1000)-Z36</f>
        <v>404670.3509011789</v>
      </c>
      <c r="AI36" s="121">
        <v>0</v>
      </c>
      <c r="AJ36" s="120"/>
      <c r="AK36" s="121">
        <f t="shared" si="37"/>
        <v>1854559.8383372067</v>
      </c>
      <c r="AL36" s="121">
        <f t="shared" ref="AL36:AL56" si="40">AC36+AK36</f>
        <v>62154563.478337206</v>
      </c>
      <c r="AM36" s="120"/>
      <c r="AN36" s="121"/>
      <c r="AO36" s="126">
        <f>VLOOKUP(C36,'Genera Ex. 22.2 A-2'!$D40:$CW93,98,FALSE)</f>
        <v>23341338.562249999</v>
      </c>
      <c r="AP36" s="121"/>
      <c r="AQ36" s="121"/>
      <c r="AR36" s="126">
        <v>39031716</v>
      </c>
      <c r="AS36" s="120"/>
      <c r="AT36" s="122">
        <f t="shared" ref="AT36:AT55" si="41">SUM(AN36:AR36)</f>
        <v>62373054.562250003</v>
      </c>
      <c r="AU36" s="120"/>
      <c r="AV36" s="121">
        <v>0</v>
      </c>
      <c r="AW36" s="126">
        <f>VLOOKUP(C36,'Final Revision'!$D40:$CW94,98,FALSE)-AO36</f>
        <v>6660922.2627499998</v>
      </c>
      <c r="AX36" s="782">
        <f>(SUMIF('FY26-FY28_PREPA Consolidated'!I:I,C36,'FY26-FY28_PREPA Consolidated'!EI:EI)*1000)-AP36</f>
        <v>1474405.7791516411</v>
      </c>
      <c r="AY36" s="782">
        <f>((SUMIF('FY26-FY28_PREPA Consolidated'!I:I,C36,'FY26-FY28_PREPA Consolidated'!EE:EE)+SUMIF('FY26-FY28_PREPA Consolidated'!I:I,C36,'FY26-FY28_PREPA Consolidated'!EG:EG))*1000)-AQ36</f>
        <v>411512.95267001924</v>
      </c>
      <c r="AZ36" s="121">
        <v>0</v>
      </c>
      <c r="BA36" s="120"/>
      <c r="BB36" s="121">
        <f t="shared" ref="BB36:BB58" si="42">+SUM(AV36:AZ36)</f>
        <v>8546840.9945716597</v>
      </c>
      <c r="BC36" s="120"/>
      <c r="BD36" s="121">
        <f t="shared" si="4"/>
        <v>70919895.556821659</v>
      </c>
    </row>
    <row r="37" spans="1:56">
      <c r="A37" s="31">
        <f>IF(C36&lt;&gt;"",MAX(A33:A36)+1,"")</f>
        <v>26</v>
      </c>
      <c r="C37" s="29" t="s">
        <v>166</v>
      </c>
      <c r="D37" s="29"/>
      <c r="E37" s="2"/>
      <c r="F37" s="121"/>
      <c r="G37" s="126">
        <f>VLOOKUP(C37,'Genera Ex. 22.2 A-2'!$D41:$Y95,22,FALSE)</f>
        <v>2177902</v>
      </c>
      <c r="H37" s="121"/>
      <c r="I37" s="121"/>
      <c r="J37" s="126">
        <v>17335994</v>
      </c>
      <c r="K37" s="120"/>
      <c r="L37" s="122">
        <f t="shared" si="38"/>
        <v>19513896</v>
      </c>
      <c r="M37" s="120"/>
      <c r="N37" s="121">
        <v>0</v>
      </c>
      <c r="O37" s="126">
        <f>VLOOKUP(C37,'Final Revision'!$D41:$Y95,22,FALSE)-G37</f>
        <v>15000</v>
      </c>
      <c r="P37" s="126">
        <f>(SUMIF('FY26-FY28_PREPA Consolidated'!I:I,C37,'FY26-FY28_PREPA Consolidated'!DL:DL)*1000)-H37</f>
        <v>480379.45</v>
      </c>
      <c r="Q37" s="126">
        <f>((SUMIF('FY26-FY28_PREPA Consolidated'!I:I,C37,'FY26-FY28_PREPA Consolidated'!BT:BT)+SUMIF('FY26-FY28_PREPA Consolidated'!I:I,C37,'FY26-FY28_PREPA Consolidated'!CD:CD))*1000)-I37</f>
        <v>650835.80000000005</v>
      </c>
      <c r="R37" s="121">
        <v>0</v>
      </c>
      <c r="S37" s="120"/>
      <c r="T37" s="121">
        <f t="shared" si="1"/>
        <v>1146215.25</v>
      </c>
      <c r="U37" s="121">
        <f t="shared" si="2"/>
        <v>20660111.25</v>
      </c>
      <c r="V37" s="539"/>
      <c r="W37" s="121"/>
      <c r="X37" s="126">
        <f>VLOOKUP(C37,'Genera Ex. 22.2 A-2'!$D41:$BK95,60,FALSE)</f>
        <v>2208502</v>
      </c>
      <c r="Y37" s="121"/>
      <c r="Z37" s="121"/>
      <c r="AA37" s="126">
        <v>18199514</v>
      </c>
      <c r="AB37" s="120"/>
      <c r="AC37" s="122">
        <f t="shared" si="39"/>
        <v>20408016</v>
      </c>
      <c r="AD37" s="120"/>
      <c r="AE37" s="121">
        <v>0</v>
      </c>
      <c r="AF37" s="126">
        <f>VLOOKUP(C37,'Genera Ex. 22.2 A-2'!$D41:$BK95,60,FALSE)-X37</f>
        <v>0</v>
      </c>
      <c r="AG37" s="126">
        <f>(SUMIF('FY26-FY28_PREPA Consolidated'!I:I,C37,'FY26-FY28_PREPA Consolidated'!DY:DY)*1000)-Y37</f>
        <v>488220.40858455631</v>
      </c>
      <c r="AH37" s="126">
        <f>((SUMIF('FY26-FY28_PREPA Consolidated'!I:I,C37,'FY26-FY28_PREPA Consolidated'!DU:DU)+SUMIF('FY26-FY28_PREPA Consolidated'!I:I,C37,'FY26-FY28_PREPA Consolidated'!DW:DW))*1000)-Z37</f>
        <v>661459.01994237385</v>
      </c>
      <c r="AI37" s="121">
        <v>0</v>
      </c>
      <c r="AJ37" s="120"/>
      <c r="AK37" s="121">
        <f t="shared" si="37"/>
        <v>1149679.42852693</v>
      </c>
      <c r="AL37" s="121">
        <f t="shared" si="40"/>
        <v>21557695.428526931</v>
      </c>
      <c r="AM37" s="120"/>
      <c r="AN37" s="121"/>
      <c r="AO37" s="126">
        <f>VLOOKUP(C37,'Genera Ex. 22.2 A-2'!$D41:$CW94,98,FALSE)</f>
        <v>2240854</v>
      </c>
      <c r="AP37" s="121"/>
      <c r="AQ37" s="121"/>
      <c r="AR37" s="126">
        <v>19106140</v>
      </c>
      <c r="AS37" s="120"/>
      <c r="AT37" s="122">
        <f t="shared" si="41"/>
        <v>21346994</v>
      </c>
      <c r="AU37" s="120"/>
      <c r="AV37" s="121">
        <v>0</v>
      </c>
      <c r="AW37" s="126">
        <f>VLOOKUP(C37,'Final Revision'!$D41:$CW95,98,FALSE)-AO37</f>
        <v>30202</v>
      </c>
      <c r="AX37" s="782">
        <f>(SUMIF('FY26-FY28_PREPA Consolidated'!I:I,C37,'FY26-FY28_PREPA Consolidated'!EI:EI)*1000)-AP37</f>
        <v>496475.76463899692</v>
      </c>
      <c r="AY37" s="782">
        <f>((SUMIF('FY26-FY28_PREPA Consolidated'!I:I,C37,'FY26-FY28_PREPA Consolidated'!EE:EE)+SUMIF('FY26-FY28_PREPA Consolidated'!I:I,C37,'FY26-FY28_PREPA Consolidated'!EG:EG))*1000)-AQ37</f>
        <v>672643.68086401967</v>
      </c>
      <c r="AZ37" s="121">
        <v>0</v>
      </c>
      <c r="BA37" s="120"/>
      <c r="BB37" s="121">
        <f t="shared" si="42"/>
        <v>1199321.4455030165</v>
      </c>
      <c r="BC37" s="120"/>
      <c r="BD37" s="121">
        <f t="shared" si="4"/>
        <v>22546315.445503015</v>
      </c>
    </row>
    <row r="38" spans="1:56">
      <c r="A38" s="31">
        <f t="shared" ref="A38:A53" si="43">IF(C37&lt;&gt;"",MAX(A35:A37)+1,"")</f>
        <v>27</v>
      </c>
      <c r="C38" s="29" t="s">
        <v>167</v>
      </c>
      <c r="D38" s="29"/>
      <c r="F38" s="121"/>
      <c r="G38" s="126">
        <f>VLOOKUP(C38,'Genera Ex. 22.2 A-2'!$D42:$Y96,22,FALSE)</f>
        <v>49900000</v>
      </c>
      <c r="H38" s="121"/>
      <c r="I38" s="121"/>
      <c r="J38" s="126">
        <v>18093442</v>
      </c>
      <c r="K38" s="120"/>
      <c r="L38" s="122">
        <f t="shared" si="38"/>
        <v>67993442</v>
      </c>
      <c r="M38" s="120"/>
      <c r="N38" s="121">
        <v>0</v>
      </c>
      <c r="O38" s="126">
        <f>VLOOKUP(C38,'Final Revision'!$D42:$Y96,22,FALSE)-G38</f>
        <v>0</v>
      </c>
      <c r="P38" s="126">
        <f>(SUMIF('FY26-FY28_PREPA Consolidated'!I:I,C38,'FY26-FY28_PREPA Consolidated'!DL:DL)*1000)-H38</f>
        <v>0</v>
      </c>
      <c r="Q38" s="126">
        <f>((SUMIF('FY26-FY28_PREPA Consolidated'!I:I,C38,'FY26-FY28_PREPA Consolidated'!BT:BT)+SUMIF('FY26-FY28_PREPA Consolidated'!I:I,C38,'FY26-FY28_PREPA Consolidated'!CD:CD))*1000)-I38</f>
        <v>0</v>
      </c>
      <c r="R38" s="121">
        <v>0</v>
      </c>
      <c r="S38" s="120"/>
      <c r="T38" s="121">
        <f t="shared" si="1"/>
        <v>0</v>
      </c>
      <c r="U38" s="121">
        <f t="shared" si="2"/>
        <v>67993442</v>
      </c>
      <c r="V38" s="120"/>
      <c r="W38" s="121"/>
      <c r="X38" s="126">
        <f>VLOOKUP(C38,'Genera Ex. 22.2 A-2'!$D42:$BK96,60,FALSE)</f>
        <v>55150000</v>
      </c>
      <c r="Y38" s="121"/>
      <c r="Z38" s="121"/>
      <c r="AA38" s="126">
        <v>18998114</v>
      </c>
      <c r="AB38" s="120"/>
      <c r="AC38" s="122">
        <f t="shared" si="39"/>
        <v>74148114</v>
      </c>
      <c r="AD38" s="120"/>
      <c r="AE38" s="121">
        <v>0</v>
      </c>
      <c r="AF38" s="126">
        <f>VLOOKUP(C38,'Genera Ex. 22.2 A-2'!$D42:$BK96,60,FALSE)-X38</f>
        <v>0</v>
      </c>
      <c r="AG38" s="126">
        <f>(SUMIF('FY26-FY28_PREPA Consolidated'!I:I,C38,'FY26-FY28_PREPA Consolidated'!DY:DY)*1000)-Y38</f>
        <v>0</v>
      </c>
      <c r="AH38" s="126">
        <f>((SUMIF('FY26-FY28_PREPA Consolidated'!I:I,C38,'FY26-FY28_PREPA Consolidated'!DU:DU)+SUMIF('FY26-FY28_PREPA Consolidated'!I:I,C38,'FY26-FY28_PREPA Consolidated'!DW:DW))*1000)-Z38</f>
        <v>0</v>
      </c>
      <c r="AI38" s="121">
        <v>0</v>
      </c>
      <c r="AJ38" s="120"/>
      <c r="AK38" s="121">
        <f t="shared" si="37"/>
        <v>0</v>
      </c>
      <c r="AL38" s="121">
        <f t="shared" si="40"/>
        <v>74148114</v>
      </c>
      <c r="AM38" s="120"/>
      <c r="AN38" s="121"/>
      <c r="AO38" s="126">
        <f>VLOOKUP(C38,'Genera Ex. 22.2 A-2'!$D42:$CW95,98,FALSE)</f>
        <v>55400000</v>
      </c>
      <c r="AP38" s="121"/>
      <c r="AQ38" s="121"/>
      <c r="AR38" s="126">
        <v>19948020</v>
      </c>
      <c r="AS38" s="120"/>
      <c r="AT38" s="122">
        <f t="shared" si="41"/>
        <v>75348020</v>
      </c>
      <c r="AU38" s="120"/>
      <c r="AV38" s="121">
        <v>0</v>
      </c>
      <c r="AW38" s="126">
        <f>VLOOKUP(C38,'Final Revision'!$D42:$CW96,98,FALSE)-AO38</f>
        <v>0</v>
      </c>
      <c r="AX38" s="782">
        <f>(SUMIF('FY26-FY28_PREPA Consolidated'!I:I,C38,'FY26-FY28_PREPA Consolidated'!EI:EI)*1000)-AP38</f>
        <v>0</v>
      </c>
      <c r="AY38" s="782">
        <f>((SUMIF('FY26-FY28_PREPA Consolidated'!I:I,C38,'FY26-FY28_PREPA Consolidated'!EE:EE)+SUMIF('FY26-FY28_PREPA Consolidated'!I:I,C38,'FY26-FY28_PREPA Consolidated'!EG:EG))*1000)-AQ38</f>
        <v>0</v>
      </c>
      <c r="AZ38" s="121">
        <v>0</v>
      </c>
      <c r="BA38" s="120"/>
      <c r="BB38" s="121">
        <f t="shared" si="42"/>
        <v>0</v>
      </c>
      <c r="BC38" s="120"/>
      <c r="BD38" s="121">
        <f t="shared" si="4"/>
        <v>75348020</v>
      </c>
    </row>
    <row r="39" spans="1:56">
      <c r="A39" s="31">
        <f t="shared" si="43"/>
        <v>28</v>
      </c>
      <c r="C39" s="29" t="s">
        <v>168</v>
      </c>
      <c r="D39" s="29"/>
      <c r="E39" s="2"/>
      <c r="F39" s="121"/>
      <c r="G39" s="126">
        <f>VLOOKUP(C39,'Genera Ex. 22.2 A-2'!$D43:$Y97,22,FALSE)</f>
        <v>0</v>
      </c>
      <c r="H39" s="121"/>
      <c r="I39" s="121"/>
      <c r="J39" s="126">
        <v>0</v>
      </c>
      <c r="K39" s="120"/>
      <c r="L39" s="122">
        <f t="shared" si="38"/>
        <v>0</v>
      </c>
      <c r="M39" s="120"/>
      <c r="N39" s="121">
        <v>0</v>
      </c>
      <c r="O39" s="126">
        <f>VLOOKUP(C39,'Final Revision'!$D43:$Y97,22,FALSE)-G39</f>
        <v>0</v>
      </c>
      <c r="P39" s="126">
        <f>(SUMIF('FY26-FY28_PREPA Consolidated'!I:I,C39,'FY26-FY28_PREPA Consolidated'!DL:DL)*1000)-H39</f>
        <v>0</v>
      </c>
      <c r="Q39" s="126">
        <f>((SUMIF('FY26-FY28_PREPA Consolidated'!I:I,C39,'FY26-FY28_PREPA Consolidated'!BT:BT)+SUMIF('FY26-FY28_PREPA Consolidated'!I:I,C39,'FY26-FY28_PREPA Consolidated'!CD:CD))*1000)-I39</f>
        <v>7950000</v>
      </c>
      <c r="R39" s="121">
        <v>0</v>
      </c>
      <c r="S39" s="120"/>
      <c r="T39" s="121">
        <f t="shared" si="1"/>
        <v>7950000</v>
      </c>
      <c r="U39" s="121">
        <f t="shared" si="2"/>
        <v>7950000</v>
      </c>
      <c r="V39" s="539"/>
      <c r="W39" s="121"/>
      <c r="X39" s="126">
        <f>VLOOKUP(C39,'Genera Ex. 22.2 A-2'!$D43:$BK97,60,FALSE)</f>
        <v>0</v>
      </c>
      <c r="Y39" s="121"/>
      <c r="Z39" s="121"/>
      <c r="AA39" s="126">
        <v>0</v>
      </c>
      <c r="AB39" s="120"/>
      <c r="AC39" s="122">
        <f t="shared" si="39"/>
        <v>0</v>
      </c>
      <c r="AD39" s="120"/>
      <c r="AE39" s="121">
        <v>0</v>
      </c>
      <c r="AF39" s="126">
        <f>VLOOKUP(C39,'Genera Ex. 22.2 A-2'!$D43:$BK97,60,FALSE)-X39</f>
        <v>0</v>
      </c>
      <c r="AG39" s="126">
        <f>(SUMIF('FY26-FY28_PREPA Consolidated'!I:I,C39,'FY26-FY28_PREPA Consolidated'!DY:DY)*1000)-Y39</f>
        <v>0</v>
      </c>
      <c r="AH39" s="126">
        <f>((SUMIF('FY26-FY28_PREPA Consolidated'!I:I,C39,'FY26-FY28_PREPA Consolidated'!DU:DU)+SUMIF('FY26-FY28_PREPA Consolidated'!I:I,C39,'FY26-FY28_PREPA Consolidated'!DW:DW))*1000)-Z39</f>
        <v>8347500</v>
      </c>
      <c r="AI39" s="121">
        <v>0</v>
      </c>
      <c r="AJ39" s="120"/>
      <c r="AK39" s="121">
        <f t="shared" si="37"/>
        <v>8347500</v>
      </c>
      <c r="AL39" s="121">
        <f t="shared" si="40"/>
        <v>8347500</v>
      </c>
      <c r="AM39" s="120"/>
      <c r="AN39" s="121"/>
      <c r="AO39" s="126">
        <f>VLOOKUP(C39,'Genera Ex. 22.2 A-2'!$D43:$CW96,98,FALSE)</f>
        <v>0</v>
      </c>
      <c r="AP39" s="121"/>
      <c r="AQ39" s="121"/>
      <c r="AR39" s="126">
        <v>0</v>
      </c>
      <c r="AS39" s="120"/>
      <c r="AT39" s="122">
        <f t="shared" si="41"/>
        <v>0</v>
      </c>
      <c r="AU39" s="120"/>
      <c r="AV39" s="121">
        <v>0</v>
      </c>
      <c r="AW39" s="126">
        <f>VLOOKUP(C39,'Final Revision'!$D43:$CW97,98,FALSE)-AO39</f>
        <v>0</v>
      </c>
      <c r="AX39" s="782">
        <f>(SUMIF('FY26-FY28_PREPA Consolidated'!I:I,C39,'FY26-FY28_PREPA Consolidated'!EI:EI)*1000)-AP39</f>
        <v>0</v>
      </c>
      <c r="AY39" s="782">
        <f>((SUMIF('FY26-FY28_PREPA Consolidated'!I:I,C39,'FY26-FY28_PREPA Consolidated'!EE:EE)+SUMIF('FY26-FY28_PREPA Consolidated'!I:I,C39,'FY26-FY28_PREPA Consolidated'!EG:EG))*1000)-AQ39</f>
        <v>8764875</v>
      </c>
      <c r="AZ39" s="121">
        <v>0</v>
      </c>
      <c r="BA39" s="120"/>
      <c r="BB39" s="121">
        <f t="shared" si="42"/>
        <v>8764875</v>
      </c>
      <c r="BC39" s="120"/>
      <c r="BD39" s="121">
        <f t="shared" si="4"/>
        <v>8764875</v>
      </c>
    </row>
    <row r="40" spans="1:56">
      <c r="A40" s="31">
        <f t="shared" si="43"/>
        <v>29</v>
      </c>
      <c r="C40" s="29" t="s">
        <v>169</v>
      </c>
      <c r="D40" s="29"/>
      <c r="F40" s="121"/>
      <c r="G40" s="126">
        <f>VLOOKUP(C40,'Genera Ex. 22.2 A-2'!$D44:$Y98,22,FALSE)</f>
        <v>7126875</v>
      </c>
      <c r="H40" s="121"/>
      <c r="I40" s="121"/>
      <c r="J40" s="126">
        <v>7480496</v>
      </c>
      <c r="K40" s="120"/>
      <c r="L40" s="122">
        <f t="shared" si="38"/>
        <v>14607371</v>
      </c>
      <c r="M40" s="120"/>
      <c r="N40" s="121">
        <v>0</v>
      </c>
      <c r="O40" s="126">
        <f>VLOOKUP(C40,'Final Revision'!$D44:$Y98,22,FALSE)-G40</f>
        <v>0</v>
      </c>
      <c r="P40" s="126">
        <f>(SUMIF('FY26-FY28_PREPA Consolidated'!I:I,C40,'FY26-FY28_PREPA Consolidated'!DL:DL)*1000)-H40</f>
        <v>2104646</v>
      </c>
      <c r="Q40" s="126">
        <f>((SUMIF('FY26-FY28_PREPA Consolidated'!I:I,C40,'FY26-FY28_PREPA Consolidated'!BT:BT)+SUMIF('FY26-FY28_PREPA Consolidated'!I:I,C40,'FY26-FY28_PREPA Consolidated'!CD:CD))*1000)-I40</f>
        <v>1601743</v>
      </c>
      <c r="R40" s="121">
        <v>0</v>
      </c>
      <c r="S40" s="120"/>
      <c r="T40" s="121">
        <f t="shared" si="1"/>
        <v>3706389</v>
      </c>
      <c r="U40" s="121">
        <f t="shared" si="2"/>
        <v>18313760</v>
      </c>
      <c r="V40" s="120"/>
      <c r="W40" s="121"/>
      <c r="X40" s="126">
        <f>VLOOKUP(C40,'Genera Ex. 22.2 A-2'!$D44:$BK98,60,FALSE)</f>
        <v>7483218.75</v>
      </c>
      <c r="Y40" s="121"/>
      <c r="Z40" s="121"/>
      <c r="AA40" s="126">
        <v>7854521</v>
      </c>
      <c r="AB40" s="120"/>
      <c r="AC40" s="122">
        <f t="shared" si="39"/>
        <v>15337739.75</v>
      </c>
      <c r="AD40" s="120"/>
      <c r="AE40" s="121">
        <v>0</v>
      </c>
      <c r="AF40" s="126">
        <f>VLOOKUP(C40,'Genera Ex. 22.2 A-2'!$D44:$BK98,60,FALSE)-X40</f>
        <v>0</v>
      </c>
      <c r="AG40" s="126">
        <f>(SUMIF('FY26-FY28_PREPA Consolidated'!I:I,C40,'FY26-FY28_PREPA Consolidated'!DY:DY)*1000)-Y40</f>
        <v>2033512.7600000002</v>
      </c>
      <c r="AH40" s="126">
        <f>((SUMIF('FY26-FY28_PREPA Consolidated'!I:I,C40,'FY26-FY28_PREPA Consolidated'!DU:DU)+SUMIF('FY26-FY28_PREPA Consolidated'!I:I,C40,'FY26-FY28_PREPA Consolidated'!DW:DW))*1000)-Z40</f>
        <v>1426134.34</v>
      </c>
      <c r="AI40" s="121">
        <v>0</v>
      </c>
      <c r="AJ40" s="120"/>
      <c r="AK40" s="121">
        <f t="shared" si="37"/>
        <v>3459647.1000000006</v>
      </c>
      <c r="AL40" s="121">
        <f t="shared" si="40"/>
        <v>18797386.850000001</v>
      </c>
      <c r="AM40" s="120"/>
      <c r="AN40" s="121"/>
      <c r="AO40" s="126">
        <f>VLOOKUP(C40,'Genera Ex. 22.2 A-2'!$D44:$CW97,98,FALSE)</f>
        <v>7857379.4375</v>
      </c>
      <c r="AP40" s="121"/>
      <c r="AQ40" s="121"/>
      <c r="AR40" s="126">
        <v>8247247</v>
      </c>
      <c r="AS40" s="120"/>
      <c r="AT40" s="122">
        <f t="shared" si="41"/>
        <v>16104626.4375</v>
      </c>
      <c r="AU40" s="120"/>
      <c r="AV40" s="121">
        <v>0</v>
      </c>
      <c r="AW40" s="126">
        <f>VLOOKUP(C40,'Final Revision'!$D44:$CW98,98,FALSE)-AO40</f>
        <v>0</v>
      </c>
      <c r="AX40" s="782">
        <f>(SUMIF('FY26-FY28_PREPA Consolidated'!I:I,C40,'FY26-FY28_PREPA Consolidated'!EI:EI)*1000)-AP40</f>
        <v>2083645.1040000003</v>
      </c>
      <c r="AY40" s="782">
        <f>((SUMIF('FY26-FY28_PREPA Consolidated'!I:I,C40,'FY26-FY28_PREPA Consolidated'!EE:EE)+SUMIF('FY26-FY28_PREPA Consolidated'!I:I,C40,'FY26-FY28_PREPA Consolidated'!EG:EG))*1000)-AQ40</f>
        <v>1461082.216</v>
      </c>
      <c r="AZ40" s="121">
        <v>0</v>
      </c>
      <c r="BA40" s="120"/>
      <c r="BB40" s="121">
        <f t="shared" si="42"/>
        <v>3544727.3200000003</v>
      </c>
      <c r="BC40" s="120"/>
      <c r="BD40" s="121">
        <f t="shared" si="4"/>
        <v>19649353.7575</v>
      </c>
    </row>
    <row r="41" spans="1:56">
      <c r="A41" s="31">
        <f t="shared" si="43"/>
        <v>30</v>
      </c>
      <c r="C41" s="29" t="s">
        <v>170</v>
      </c>
      <c r="D41" s="29"/>
      <c r="E41" s="2"/>
      <c r="F41" s="121"/>
      <c r="G41" s="126">
        <f>VLOOKUP(C41,'Genera Ex. 22.2 A-2'!$D45:$Y99,22,FALSE)</f>
        <v>8529500</v>
      </c>
      <c r="H41" s="121"/>
      <c r="I41" s="121"/>
      <c r="J41" s="126">
        <v>48557775</v>
      </c>
      <c r="K41" s="120"/>
      <c r="L41" s="122">
        <f t="shared" si="38"/>
        <v>57087275</v>
      </c>
      <c r="M41" s="120"/>
      <c r="N41" s="121">
        <v>0</v>
      </c>
      <c r="O41" s="126">
        <f>VLOOKUP(C41,'Final Revision'!$D45:$Y99,22,FALSE)-G41</f>
        <v>0</v>
      </c>
      <c r="P41" s="126">
        <f>(SUMIF('FY26-FY28_PREPA Consolidated'!I:I,C41,'FY26-FY28_PREPA Consolidated'!DL:DL)*1000)-H41</f>
        <v>0</v>
      </c>
      <c r="Q41" s="126">
        <f>((SUMIF('FY26-FY28_PREPA Consolidated'!I:I,C41,'FY26-FY28_PREPA Consolidated'!BT:BT)+SUMIF('FY26-FY28_PREPA Consolidated'!I:I,C41,'FY26-FY28_PREPA Consolidated'!CD:CD))*1000)-I41</f>
        <v>2477500</v>
      </c>
      <c r="R41" s="121">
        <v>0</v>
      </c>
      <c r="S41" s="120"/>
      <c r="T41" s="121">
        <f t="shared" si="1"/>
        <v>2477500</v>
      </c>
      <c r="U41" s="121">
        <f t="shared" si="2"/>
        <v>59564775</v>
      </c>
      <c r="V41" s="539"/>
      <c r="W41" s="121"/>
      <c r="X41" s="126">
        <f>VLOOKUP(C41,'Genera Ex. 22.2 A-2'!$D45:$BK99,60,FALSE)</f>
        <v>9020975</v>
      </c>
      <c r="Y41" s="121"/>
      <c r="Z41" s="121"/>
      <c r="AA41" s="126">
        <v>79619190</v>
      </c>
      <c r="AB41" s="120"/>
      <c r="AC41" s="122">
        <f t="shared" si="39"/>
        <v>88640165</v>
      </c>
      <c r="AD41" s="120"/>
      <c r="AE41" s="121">
        <v>0</v>
      </c>
      <c r="AF41" s="126">
        <f>VLOOKUP(C41,'Genera Ex. 22.2 A-2'!$D45:$BK99,60,FALSE)-X41</f>
        <v>0</v>
      </c>
      <c r="AG41" s="126">
        <f>(SUMIF('FY26-FY28_PREPA Consolidated'!I:I,C41,'FY26-FY28_PREPA Consolidated'!DY:DY)*1000)-Y41</f>
        <v>0</v>
      </c>
      <c r="AH41" s="126">
        <f>((SUMIF('FY26-FY28_PREPA Consolidated'!I:I,C41,'FY26-FY28_PREPA Consolidated'!DU:DU)+SUMIF('FY26-FY28_PREPA Consolidated'!I:I,C41,'FY26-FY28_PREPA Consolidated'!DW:DW))*1000)-Z41</f>
        <v>3388500</v>
      </c>
      <c r="AI41" s="121">
        <f>'LUMA’s Updates to RR'!F37</f>
        <v>-163879</v>
      </c>
      <c r="AJ41" s="120"/>
      <c r="AK41" s="121">
        <f t="shared" si="37"/>
        <v>3224621</v>
      </c>
      <c r="AL41" s="121">
        <f t="shared" si="40"/>
        <v>91864786</v>
      </c>
      <c r="AM41" s="120"/>
      <c r="AN41" s="121"/>
      <c r="AO41" s="126">
        <f>VLOOKUP(C41,'Genera Ex. 22.2 A-2'!$D45:$CW98,98,FALSE)</f>
        <v>9551588.75</v>
      </c>
      <c r="AP41" s="121"/>
      <c r="AQ41" s="121"/>
      <c r="AR41" s="126">
        <v>97517906</v>
      </c>
      <c r="AS41" s="120"/>
      <c r="AT41" s="122">
        <f t="shared" si="41"/>
        <v>107069494.75</v>
      </c>
      <c r="AU41" s="120"/>
      <c r="AV41" s="121">
        <v>0</v>
      </c>
      <c r="AW41" s="126">
        <f>VLOOKUP(C41,'Final Revision'!$D45:$CW99,98,FALSE)-AO41</f>
        <v>1167432.3599999994</v>
      </c>
      <c r="AX41" s="782">
        <f>(SUMIF('FY26-FY28_PREPA Consolidated'!I:I,C41,'FY26-FY28_PREPA Consolidated'!EI:EI)*1000)-AP41</f>
        <v>0</v>
      </c>
      <c r="AY41" s="782">
        <f>((SUMIF('FY26-FY28_PREPA Consolidated'!I:I,C41,'FY26-FY28_PREPA Consolidated'!EE:EE)+SUMIF('FY26-FY28_PREPA Consolidated'!I:I,C41,'FY26-FY28_PREPA Consolidated'!EG:EG))*1000)-AQ41</f>
        <v>2838500</v>
      </c>
      <c r="AZ41" s="121">
        <f>'LUMA’s Updates to RR'!F38</f>
        <v>-172073</v>
      </c>
      <c r="BA41" s="120"/>
      <c r="BB41" s="121">
        <f>+SUM(AV41:AZ41)</f>
        <v>3833859.3599999994</v>
      </c>
      <c r="BC41" s="120"/>
      <c r="BD41" s="121">
        <f t="shared" si="4"/>
        <v>110903354.11</v>
      </c>
    </row>
    <row r="42" spans="1:56">
      <c r="A42" s="31">
        <f t="shared" si="43"/>
        <v>31</v>
      </c>
      <c r="C42" s="29" t="s">
        <v>171</v>
      </c>
      <c r="D42" s="29"/>
      <c r="F42" s="121"/>
      <c r="G42" s="126">
        <f>VLOOKUP(C42,'Genera Ex. 22.2 A-2'!$D46:$Y100,22,FALSE)</f>
        <v>0</v>
      </c>
      <c r="H42" s="121"/>
      <c r="I42" s="121"/>
      <c r="J42" s="126">
        <v>2050000</v>
      </c>
      <c r="K42" s="120"/>
      <c r="L42" s="122">
        <f t="shared" si="38"/>
        <v>2050000</v>
      </c>
      <c r="M42" s="120"/>
      <c r="N42" s="121">
        <v>0</v>
      </c>
      <c r="O42" s="126">
        <f>VLOOKUP(C42,'Final Revision'!$D46:$Y100,22,FALSE)-G42</f>
        <v>0</v>
      </c>
      <c r="P42" s="126">
        <f>(SUMIF('FY26-FY28_PREPA Consolidated'!I:I,C42,'FY26-FY28_PREPA Consolidated'!DL:DL)*1000)-H42</f>
        <v>0</v>
      </c>
      <c r="Q42" s="126">
        <f>((SUMIF('FY26-FY28_PREPA Consolidated'!I:I,C42,'FY26-FY28_PREPA Consolidated'!BT:BT)+SUMIF('FY26-FY28_PREPA Consolidated'!I:I,C42,'FY26-FY28_PREPA Consolidated'!CD:CD))*1000)-I42</f>
        <v>0</v>
      </c>
      <c r="R42" s="121">
        <v>0</v>
      </c>
      <c r="S42" s="120"/>
      <c r="T42" s="121">
        <f t="shared" si="1"/>
        <v>0</v>
      </c>
      <c r="U42" s="121">
        <f t="shared" si="2"/>
        <v>2050000</v>
      </c>
      <c r="V42" s="120"/>
      <c r="W42" s="121"/>
      <c r="X42" s="126">
        <f>VLOOKUP(C42,'Genera Ex. 22.2 A-2'!$D46:$BK100,60,FALSE)</f>
        <v>0</v>
      </c>
      <c r="Y42" s="121"/>
      <c r="Z42" s="121"/>
      <c r="AA42" s="126">
        <v>2152500</v>
      </c>
      <c r="AB42" s="120"/>
      <c r="AC42" s="122">
        <f t="shared" si="39"/>
        <v>2152500</v>
      </c>
      <c r="AD42" s="120"/>
      <c r="AE42" s="121">
        <v>0</v>
      </c>
      <c r="AF42" s="126">
        <f>VLOOKUP(C42,'Genera Ex. 22.2 A-2'!$D46:$BK100,60,FALSE)-X42</f>
        <v>0</v>
      </c>
      <c r="AG42" s="126">
        <f>(SUMIF('FY26-FY28_PREPA Consolidated'!I:I,C42,'FY26-FY28_PREPA Consolidated'!DY:DY)*1000)-Y42</f>
        <v>0</v>
      </c>
      <c r="AH42" s="126">
        <f>((SUMIF('FY26-FY28_PREPA Consolidated'!I:I,C42,'FY26-FY28_PREPA Consolidated'!DU:DU)+SUMIF('FY26-FY28_PREPA Consolidated'!I:I,C42,'FY26-FY28_PREPA Consolidated'!DW:DW))*1000)-Z42</f>
        <v>0</v>
      </c>
      <c r="AI42" s="121">
        <v>0</v>
      </c>
      <c r="AJ42" s="120"/>
      <c r="AK42" s="121">
        <f t="shared" si="37"/>
        <v>0</v>
      </c>
      <c r="AL42" s="121">
        <f t="shared" si="40"/>
        <v>2152500</v>
      </c>
      <c r="AM42" s="120"/>
      <c r="AN42" s="121"/>
      <c r="AO42" s="126">
        <f>VLOOKUP(C42,'Genera Ex. 22.2 A-2'!$D46:$CW99,98,FALSE)</f>
        <v>0</v>
      </c>
      <c r="AP42" s="121"/>
      <c r="AQ42" s="121"/>
      <c r="AR42" s="126">
        <v>2260125</v>
      </c>
      <c r="AS42" s="120"/>
      <c r="AT42" s="122">
        <f t="shared" si="41"/>
        <v>2260125</v>
      </c>
      <c r="AU42" s="120"/>
      <c r="AV42" s="121">
        <v>0</v>
      </c>
      <c r="AW42" s="126">
        <f>VLOOKUP(C42,'Final Revision'!$D46:$CW100,98,FALSE)-AO42</f>
        <v>0</v>
      </c>
      <c r="AX42" s="782">
        <f>(SUMIF('FY26-FY28_PREPA Consolidated'!I:I,C42,'FY26-FY28_PREPA Consolidated'!EI:EI)*1000)-AP42</f>
        <v>0</v>
      </c>
      <c r="AY42" s="782">
        <f>((SUMIF('FY26-FY28_PREPA Consolidated'!I:I,C42,'FY26-FY28_PREPA Consolidated'!EE:EE)+SUMIF('FY26-FY28_PREPA Consolidated'!I:I,C42,'FY26-FY28_PREPA Consolidated'!EG:EG))*1000)-AQ42</f>
        <v>0</v>
      </c>
      <c r="AZ42" s="121">
        <v>0</v>
      </c>
      <c r="BA42" s="120"/>
      <c r="BB42" s="121">
        <f t="shared" si="42"/>
        <v>0</v>
      </c>
      <c r="BC42" s="120"/>
      <c r="BD42" s="121">
        <f t="shared" si="4"/>
        <v>2260125</v>
      </c>
    </row>
    <row r="43" spans="1:56">
      <c r="A43" s="31">
        <f t="shared" si="43"/>
        <v>32</v>
      </c>
      <c r="C43" s="29" t="s">
        <v>172</v>
      </c>
      <c r="D43" s="29"/>
      <c r="E43" s="2"/>
      <c r="F43" s="121"/>
      <c r="G43" s="126">
        <f>VLOOKUP(C43,'Genera Ex. 22.2 A-2'!$D47:$Y101,22,FALSE)</f>
        <v>18872294</v>
      </c>
      <c r="H43" s="121"/>
      <c r="I43" s="121"/>
      <c r="J43" s="126">
        <v>19104050</v>
      </c>
      <c r="K43" s="120"/>
      <c r="L43" s="122">
        <f t="shared" si="38"/>
        <v>37976344</v>
      </c>
      <c r="M43" s="120"/>
      <c r="N43" s="121">
        <v>0</v>
      </c>
      <c r="O43" s="126">
        <f>VLOOKUP(C43,'Final Revision'!$D47:$Y101,22,FALSE)-G43</f>
        <v>0</v>
      </c>
      <c r="P43" s="126">
        <f>(SUMIF('FY26-FY28_PREPA Consolidated'!I:I,C43,'FY26-FY28_PREPA Consolidated'!DL:DL)*1000)-H43</f>
        <v>80000</v>
      </c>
      <c r="Q43" s="126">
        <f>((SUMIF('FY26-FY28_PREPA Consolidated'!I:I,C43,'FY26-FY28_PREPA Consolidated'!BT:BT)+SUMIF('FY26-FY28_PREPA Consolidated'!I:I,C43,'FY26-FY28_PREPA Consolidated'!CD:CD))*1000)-I43</f>
        <v>72000</v>
      </c>
      <c r="R43" s="121">
        <v>0</v>
      </c>
      <c r="S43" s="120"/>
      <c r="T43" s="121">
        <f t="shared" si="1"/>
        <v>152000</v>
      </c>
      <c r="U43" s="121">
        <f t="shared" si="2"/>
        <v>38128344</v>
      </c>
      <c r="V43" s="539"/>
      <c r="W43" s="121"/>
      <c r="X43" s="126">
        <f>VLOOKUP(C43,'Genera Ex. 22.2 A-2'!$D47:$BK101,60,FALSE)</f>
        <v>18893168.879999999</v>
      </c>
      <c r="Y43" s="121"/>
      <c r="Z43" s="121"/>
      <c r="AA43" s="126">
        <v>20055652</v>
      </c>
      <c r="AB43" s="120"/>
      <c r="AC43" s="122">
        <f t="shared" si="39"/>
        <v>38948820.879999995</v>
      </c>
      <c r="AD43" s="120"/>
      <c r="AE43" s="121">
        <v>0</v>
      </c>
      <c r="AF43" s="126">
        <f>VLOOKUP(C43,'Genera Ex. 22.2 A-2'!$D47:$BK101,60,FALSE)-X43</f>
        <v>0</v>
      </c>
      <c r="AG43" s="126">
        <f>(SUMIF('FY26-FY28_PREPA Consolidated'!I:I,C43,'FY26-FY28_PREPA Consolidated'!DY:DY)*1000)-Y43</f>
        <v>84000</v>
      </c>
      <c r="AH43" s="126">
        <f>((SUMIF('FY26-FY28_PREPA Consolidated'!I:I,C43,'FY26-FY28_PREPA Consolidated'!DU:DU)+SUMIF('FY26-FY28_PREPA Consolidated'!I:I,C43,'FY26-FY28_PREPA Consolidated'!DW:DW))*1000)-Z43</f>
        <v>75600</v>
      </c>
      <c r="AI43" s="121">
        <v>0</v>
      </c>
      <c r="AJ43" s="120"/>
      <c r="AK43" s="121">
        <f t="shared" si="37"/>
        <v>159600</v>
      </c>
      <c r="AL43" s="121">
        <f t="shared" si="40"/>
        <v>39108420.879999995</v>
      </c>
      <c r="AM43" s="120"/>
      <c r="AN43" s="121"/>
      <c r="AO43" s="126">
        <f>VLOOKUP(C43,'Genera Ex. 22.2 A-2'!$D47:$CW100,98,FALSE)</f>
        <v>18914519.440000001</v>
      </c>
      <c r="AP43" s="121"/>
      <c r="AQ43" s="121"/>
      <c r="AR43" s="126">
        <v>21054835</v>
      </c>
      <c r="AS43" s="120"/>
      <c r="AT43" s="122">
        <f t="shared" si="41"/>
        <v>39969354.439999998</v>
      </c>
      <c r="AU43" s="120"/>
      <c r="AV43" s="121">
        <v>0</v>
      </c>
      <c r="AW43" s="126">
        <f>VLOOKUP(C43,'Final Revision'!$D47:$CW101,98,FALSE)-AO43</f>
        <v>0</v>
      </c>
      <c r="AX43" s="782">
        <f>(SUMIF('FY26-FY28_PREPA Consolidated'!I:I,C43,'FY26-FY28_PREPA Consolidated'!EI:EI)*1000)-AP43</f>
        <v>88200</v>
      </c>
      <c r="AY43" s="782">
        <f>((SUMIF('FY26-FY28_PREPA Consolidated'!I:I,C43,'FY26-FY28_PREPA Consolidated'!EE:EE)+SUMIF('FY26-FY28_PREPA Consolidated'!I:I,C43,'FY26-FY28_PREPA Consolidated'!EG:EG))*1000)-AQ43</f>
        <v>79380</v>
      </c>
      <c r="AZ43" s="121">
        <v>0</v>
      </c>
      <c r="BA43" s="120"/>
      <c r="BB43" s="121">
        <f t="shared" si="42"/>
        <v>167580</v>
      </c>
      <c r="BC43" s="120"/>
      <c r="BD43" s="121">
        <f t="shared" si="4"/>
        <v>40136934.439999998</v>
      </c>
    </row>
    <row r="44" spans="1:56">
      <c r="A44" s="31">
        <f t="shared" si="43"/>
        <v>33</v>
      </c>
      <c r="C44" s="29" t="s">
        <v>173</v>
      </c>
      <c r="D44" s="29"/>
      <c r="F44" s="121"/>
      <c r="G44" s="126">
        <f>VLOOKUP(C44,'Genera Ex. 22.2 A-2'!$D48:$Y102,22,FALSE)</f>
        <v>2250000</v>
      </c>
      <c r="H44" s="121"/>
      <c r="I44" s="121"/>
      <c r="J44" s="126">
        <v>15595324</v>
      </c>
      <c r="K44" s="120"/>
      <c r="L44" s="122">
        <f t="shared" si="38"/>
        <v>17845324</v>
      </c>
      <c r="M44" s="120"/>
      <c r="N44" s="121">
        <v>0</v>
      </c>
      <c r="O44" s="126">
        <f>VLOOKUP(C44,'Final Revision'!$D48:$Y102,22,FALSE)-G44</f>
        <v>250000</v>
      </c>
      <c r="P44" s="126">
        <f>(SUMIF('FY26-FY28_PREPA Consolidated'!I:I,C44,'FY26-FY28_PREPA Consolidated'!DL:DL)*1000)-H44</f>
        <v>0</v>
      </c>
      <c r="Q44" s="126">
        <f>((SUMIF('FY26-FY28_PREPA Consolidated'!I:I,C44,'FY26-FY28_PREPA Consolidated'!BT:BT)+SUMIF('FY26-FY28_PREPA Consolidated'!I:I,C44,'FY26-FY28_PREPA Consolidated'!CD:CD))*1000)-I44</f>
        <v>7267000</v>
      </c>
      <c r="R44" s="121">
        <v>0</v>
      </c>
      <c r="S44" s="120"/>
      <c r="T44" s="121">
        <f t="shared" si="1"/>
        <v>7517000</v>
      </c>
      <c r="U44" s="121">
        <f t="shared" si="2"/>
        <v>25362324</v>
      </c>
      <c r="V44" s="120"/>
      <c r="W44" s="121"/>
      <c r="X44" s="126">
        <f>VLOOKUP(C44,'Genera Ex. 22.2 A-2'!$D48:$BK102,60,FALSE)</f>
        <v>2250000</v>
      </c>
      <c r="Y44" s="121"/>
      <c r="Z44" s="121"/>
      <c r="AA44" s="126">
        <v>16375090</v>
      </c>
      <c r="AB44" s="120"/>
      <c r="AC44" s="122">
        <f t="shared" si="39"/>
        <v>18625090</v>
      </c>
      <c r="AD44" s="120"/>
      <c r="AE44" s="121">
        <v>0</v>
      </c>
      <c r="AF44" s="126">
        <f>VLOOKUP(C44,'Genera Ex. 22.2 A-2'!$D48:$BK102,60,FALSE)-X44</f>
        <v>0</v>
      </c>
      <c r="AG44" s="126">
        <f>(SUMIF('FY26-FY28_PREPA Consolidated'!I:I,C44,'FY26-FY28_PREPA Consolidated'!DY:DY)*1000)-Y44</f>
        <v>0</v>
      </c>
      <c r="AH44" s="126">
        <f>((SUMIF('FY26-FY28_PREPA Consolidated'!I:I,C44,'FY26-FY28_PREPA Consolidated'!DU:DU)+SUMIF('FY26-FY28_PREPA Consolidated'!I:I,C44,'FY26-FY28_PREPA Consolidated'!DW:DW))*1000)-Z44</f>
        <v>7630456.8806639081</v>
      </c>
      <c r="AI44" s="121">
        <v>0</v>
      </c>
      <c r="AJ44" s="120"/>
      <c r="AK44" s="121">
        <f t="shared" si="37"/>
        <v>7630456.8806639081</v>
      </c>
      <c r="AL44" s="121">
        <f t="shared" si="40"/>
        <v>26255546.880663909</v>
      </c>
      <c r="AM44" s="120"/>
      <c r="AN44" s="121"/>
      <c r="AO44" s="126">
        <f>VLOOKUP(C44,'Genera Ex. 22.2 A-2'!$D48:$CW101,98,FALSE)</f>
        <v>2250000</v>
      </c>
      <c r="AP44" s="121"/>
      <c r="AQ44" s="121"/>
      <c r="AR44" s="126">
        <v>17193845</v>
      </c>
      <c r="AS44" s="120"/>
      <c r="AT44" s="122">
        <f t="shared" si="41"/>
        <v>19443845</v>
      </c>
      <c r="AU44" s="120"/>
      <c r="AV44" s="121">
        <v>0</v>
      </c>
      <c r="AW44" s="126">
        <f>VLOOKUP(C44,'Final Revision'!$D48:$CW102,98,FALSE)-AO44</f>
        <v>250000</v>
      </c>
      <c r="AX44" s="782">
        <f>(SUMIF('FY26-FY28_PREPA Consolidated'!I:I,C44,'FY26-FY28_PREPA Consolidated'!EI:EI)*1000)-AP44</f>
        <v>0</v>
      </c>
      <c r="AY44" s="782">
        <f>((SUMIF('FY26-FY28_PREPA Consolidated'!I:I,C44,'FY26-FY28_PREPA Consolidated'!EE:EE)+SUMIF('FY26-FY28_PREPA Consolidated'!I:I,C44,'FY26-FY28_PREPA Consolidated'!EG:EG))*1000)-AQ44</f>
        <v>7234117.2427388998</v>
      </c>
      <c r="AZ44" s="121">
        <v>0</v>
      </c>
      <c r="BA44" s="120"/>
      <c r="BB44" s="121">
        <f t="shared" si="42"/>
        <v>7484117.2427388998</v>
      </c>
      <c r="BC44" s="120"/>
      <c r="BD44" s="121">
        <f t="shared" si="4"/>
        <v>26927962.242738899</v>
      </c>
    </row>
    <row r="45" spans="1:56">
      <c r="A45" s="31">
        <f t="shared" si="43"/>
        <v>34</v>
      </c>
      <c r="C45" s="29" t="s">
        <v>174</v>
      </c>
      <c r="D45" s="29"/>
      <c r="E45" s="2"/>
      <c r="F45" s="121"/>
      <c r="G45" s="126">
        <f>VLOOKUP(C45,'Genera Ex. 22.2 A-2'!$D49:$Y103,22,FALSE)</f>
        <v>832000</v>
      </c>
      <c r="H45" s="121"/>
      <c r="I45" s="121"/>
      <c r="J45" s="126">
        <v>2049177</v>
      </c>
      <c r="K45" s="120"/>
      <c r="L45" s="122">
        <f t="shared" si="38"/>
        <v>2881177</v>
      </c>
      <c r="M45" s="120"/>
      <c r="N45" s="121">
        <v>0</v>
      </c>
      <c r="O45" s="126">
        <f>VLOOKUP(C45,'Final Revision'!$D49:$Y103,22,FALSE)-G45</f>
        <v>0</v>
      </c>
      <c r="P45" s="126">
        <f>(SUMIF('FY26-FY28_PREPA Consolidated'!I:I,C45,'FY26-FY28_PREPA Consolidated'!DL:DL)*1000)-H45</f>
        <v>0</v>
      </c>
      <c r="Q45" s="126">
        <f>((SUMIF('FY26-FY28_PREPA Consolidated'!I:I,C45,'FY26-FY28_PREPA Consolidated'!BT:BT)+SUMIF('FY26-FY28_PREPA Consolidated'!I:I,C45,'FY26-FY28_PREPA Consolidated'!CD:CD))*1000)-I45</f>
        <v>0</v>
      </c>
      <c r="R45" s="121">
        <v>0</v>
      </c>
      <c r="S45" s="120"/>
      <c r="T45" s="121">
        <f t="shared" si="1"/>
        <v>0</v>
      </c>
      <c r="U45" s="121">
        <f t="shared" si="2"/>
        <v>2881177</v>
      </c>
      <c r="V45" s="539"/>
      <c r="W45" s="121"/>
      <c r="X45" s="126">
        <f>VLOOKUP(C45,'Genera Ex. 22.2 A-2'!$D49:$BK103,60,FALSE)</f>
        <v>832000</v>
      </c>
      <c r="Y45" s="121"/>
      <c r="Z45" s="121"/>
      <c r="AA45" s="126">
        <v>2151636</v>
      </c>
      <c r="AB45" s="120"/>
      <c r="AC45" s="122">
        <f t="shared" si="39"/>
        <v>2983636</v>
      </c>
      <c r="AD45" s="120"/>
      <c r="AE45" s="121">
        <v>0</v>
      </c>
      <c r="AF45" s="126">
        <f>VLOOKUP(C45,'Genera Ex. 22.2 A-2'!$D49:$BK103,60,FALSE)-X45</f>
        <v>0</v>
      </c>
      <c r="AG45" s="126">
        <f>(SUMIF('FY26-FY28_PREPA Consolidated'!I:I,C45,'FY26-FY28_PREPA Consolidated'!DY:DY)*1000)-Y45</f>
        <v>0</v>
      </c>
      <c r="AH45" s="126">
        <f>((SUMIF('FY26-FY28_PREPA Consolidated'!I:I,C45,'FY26-FY28_PREPA Consolidated'!DU:DU)+SUMIF('FY26-FY28_PREPA Consolidated'!I:I,C45,'FY26-FY28_PREPA Consolidated'!DW:DW))*1000)-Z45</f>
        <v>0</v>
      </c>
      <c r="AI45" s="121">
        <v>0</v>
      </c>
      <c r="AJ45" s="120"/>
      <c r="AK45" s="121">
        <f t="shared" si="37"/>
        <v>0</v>
      </c>
      <c r="AL45" s="121">
        <f t="shared" si="40"/>
        <v>2983636</v>
      </c>
      <c r="AM45" s="120"/>
      <c r="AN45" s="121"/>
      <c r="AO45" s="126">
        <f>VLOOKUP(C45,'Genera Ex. 22.2 A-2'!$D49:$CW102,98,FALSE)</f>
        <v>832000</v>
      </c>
      <c r="AP45" s="121"/>
      <c r="AQ45" s="121"/>
      <c r="AR45" s="126">
        <v>2259218</v>
      </c>
      <c r="AS45" s="120"/>
      <c r="AT45" s="122">
        <f t="shared" si="41"/>
        <v>3091218</v>
      </c>
      <c r="AU45" s="120"/>
      <c r="AV45" s="121">
        <v>0</v>
      </c>
      <c r="AW45" s="126">
        <f>VLOOKUP(C45,'Final Revision'!$D49:$CW103,98,FALSE)-AO45</f>
        <v>0</v>
      </c>
      <c r="AX45" s="782">
        <f>(SUMIF('FY26-FY28_PREPA Consolidated'!I:I,C45,'FY26-FY28_PREPA Consolidated'!EI:EI)*1000)-AP45</f>
        <v>0</v>
      </c>
      <c r="AY45" s="782">
        <f>((SUMIF('FY26-FY28_PREPA Consolidated'!I:I,C45,'FY26-FY28_PREPA Consolidated'!EE:EE)+SUMIF('FY26-FY28_PREPA Consolidated'!I:I,C45,'FY26-FY28_PREPA Consolidated'!EG:EG))*1000)-AQ45</f>
        <v>0</v>
      </c>
      <c r="AZ45" s="121">
        <v>0</v>
      </c>
      <c r="BA45" s="120"/>
      <c r="BB45" s="121">
        <f t="shared" si="42"/>
        <v>0</v>
      </c>
      <c r="BC45" s="120"/>
      <c r="BD45" s="121">
        <f t="shared" si="4"/>
        <v>3091218</v>
      </c>
    </row>
    <row r="46" spans="1:56">
      <c r="A46" s="31">
        <f t="shared" si="43"/>
        <v>35</v>
      </c>
      <c r="C46" s="29" t="s">
        <v>175</v>
      </c>
      <c r="D46" s="29"/>
      <c r="F46" s="121"/>
      <c r="G46" s="126">
        <f>VLOOKUP(C46,'Genera Ex. 22.2 A-2'!$D50:$Y104,22,FALSE)</f>
        <v>14762832.345000001</v>
      </c>
      <c r="H46" s="121"/>
      <c r="I46" s="121"/>
      <c r="J46" s="126">
        <v>215556193</v>
      </c>
      <c r="K46" s="120"/>
      <c r="L46" s="122">
        <f t="shared" si="38"/>
        <v>230319025.345</v>
      </c>
      <c r="M46" s="120"/>
      <c r="N46" s="121">
        <v>0</v>
      </c>
      <c r="O46" s="126">
        <f>VLOOKUP(C46,'Final Revision'!$D50:$Y104,22,FALSE)-G46</f>
        <v>1972929.9999999981</v>
      </c>
      <c r="P46" s="126">
        <f>(SUMIF('FY26-FY28_PREPA Consolidated'!I:I,C46,'FY26-FY28_PREPA Consolidated'!DL:DL)*1000)-H46</f>
        <v>1246000</v>
      </c>
      <c r="Q46" s="126">
        <f>((SUMIF('FY26-FY28_PREPA Consolidated'!I:I,C46,'FY26-FY28_PREPA Consolidated'!BT:BT)+SUMIF('FY26-FY28_PREPA Consolidated'!I:I,C46,'FY26-FY28_PREPA Consolidated'!CD:CD))*1000)-I46</f>
        <v>9287041.5</v>
      </c>
      <c r="R46" s="121">
        <f>'LUMA’s Updates to RR'!F22+'LUMA’s Updates to RR'!F42+'LUMA’s Updates to RR'!F52+'LUMA’s Updates to RR'!F55</f>
        <v>1215391</v>
      </c>
      <c r="S46" s="120"/>
      <c r="T46" s="121">
        <f>+SUM(N46:R46)</f>
        <v>13721362.499999998</v>
      </c>
      <c r="U46" s="121">
        <f t="shared" si="2"/>
        <v>244040387.845</v>
      </c>
      <c r="V46" s="120"/>
      <c r="W46" s="121"/>
      <c r="X46" s="126">
        <f>VLOOKUP(C46,'Genera Ex. 22.2 A-2'!$D50:$BK104,60,FALSE)</f>
        <v>13203778.68275</v>
      </c>
      <c r="Y46" s="121"/>
      <c r="Z46" s="121"/>
      <c r="AA46" s="126">
        <v>251541997</v>
      </c>
      <c r="AB46" s="120"/>
      <c r="AC46" s="122">
        <f t="shared" si="39"/>
        <v>264745775.68274999</v>
      </c>
      <c r="AD46" s="120"/>
      <c r="AE46" s="121">
        <v>0</v>
      </c>
      <c r="AF46" s="126">
        <f>VLOOKUP(C46,'Genera Ex. 22.2 A-2'!$D50:$BK104,60,FALSE)-X46</f>
        <v>0</v>
      </c>
      <c r="AG46" s="126">
        <f>(SUMIF('FY26-FY28_PREPA Consolidated'!I:I,C46,'FY26-FY28_PREPA Consolidated'!DY:DY)*1000)-Y46</f>
        <v>1266337.744248546</v>
      </c>
      <c r="AH46" s="126">
        <f>((SUMIF('FY26-FY28_PREPA Consolidated'!I:I,C46,'FY26-FY28_PREPA Consolidated'!DU:DU)+SUMIF('FY26-FY28_PREPA Consolidated'!I:I,C46,'FY26-FY28_PREPA Consolidated'!DW:DW))*1000)-Z46</f>
        <v>10188628.558469206</v>
      </c>
      <c r="AI46" s="121">
        <f>'LUMA’s Updates to RR'!F43+'LUMA’s Updates to RR'!F53+'LUMA’s Updates to RR'!F56+'LUMA’s Updates to RR'!F60</f>
        <v>-10706057</v>
      </c>
      <c r="AJ46" s="120"/>
      <c r="AK46" s="121">
        <f t="shared" si="37"/>
        <v>748909.30271775275</v>
      </c>
      <c r="AL46" s="121">
        <f t="shared" si="40"/>
        <v>265494684.98546773</v>
      </c>
      <c r="AM46" s="120"/>
      <c r="AN46" s="121"/>
      <c r="AO46" s="126">
        <f>VLOOKUP(C46,'Genera Ex. 22.2 A-2'!$D50:$CW103,98,FALSE)</f>
        <v>13382168.366887501</v>
      </c>
      <c r="AP46" s="121"/>
      <c r="AQ46" s="121"/>
      <c r="AR46" s="126">
        <v>271916300</v>
      </c>
      <c r="AS46" s="120"/>
      <c r="AT46" s="122">
        <f t="shared" si="41"/>
        <v>285298468.36688751</v>
      </c>
      <c r="AU46" s="120"/>
      <c r="AV46" s="121">
        <v>0</v>
      </c>
      <c r="AW46" s="126">
        <f>VLOOKUP(C46,'Final Revision'!$D50:$CW104,98,FALSE)-AO46</f>
        <v>1523045.5720000006</v>
      </c>
      <c r="AX46" s="782">
        <f>(SUMIF('FY26-FY28_PREPA Consolidated'!I:I,C46,'FY26-FY28_PREPA Consolidated'!EI:EI)*1000)-AP46</f>
        <v>1287750.345565761</v>
      </c>
      <c r="AY46" s="782">
        <f>((SUMIF('FY26-FY28_PREPA Consolidated'!I:I,C46,'FY26-FY28_PREPA Consolidated'!EE:EE)+SUMIF('FY26-FY28_PREPA Consolidated'!I:I,C46,'FY26-FY28_PREPA Consolidated'!EG:EG))*1000)-AQ46</f>
        <v>10860908.854371745</v>
      </c>
      <c r="AZ46" s="121">
        <f>'LUMA’s Updates to RR'!F44+'LUMA’s Updates to RR'!F54+'LUMA’s Updates to RR'!F57+'LUMA’s Updates to RR'!F61</f>
        <v>-15546995</v>
      </c>
      <c r="BA46" s="120"/>
      <c r="BB46" s="121">
        <f t="shared" si="42"/>
        <v>-1875290.2280624937</v>
      </c>
      <c r="BC46" s="120"/>
      <c r="BD46" s="121">
        <f t="shared" si="4"/>
        <v>283423178.138825</v>
      </c>
    </row>
    <row r="47" spans="1:56">
      <c r="A47" s="31">
        <f t="shared" si="43"/>
        <v>36</v>
      </c>
      <c r="C47" s="29" t="s">
        <v>177</v>
      </c>
      <c r="D47" s="29"/>
      <c r="E47" s="2"/>
      <c r="F47" s="121"/>
      <c r="G47" s="126">
        <f>VLOOKUP(C47,'Genera Ex. 22.2 A-2'!$D51:$Y105,22,FALSE)</f>
        <v>0</v>
      </c>
      <c r="H47" s="121"/>
      <c r="I47" s="121"/>
      <c r="J47" s="126">
        <v>70700000</v>
      </c>
      <c r="K47" s="120"/>
      <c r="L47" s="122">
        <f t="shared" si="38"/>
        <v>70700000</v>
      </c>
      <c r="M47" s="120"/>
      <c r="N47" s="121">
        <v>0</v>
      </c>
      <c r="O47" s="126">
        <f>VLOOKUP(C47,'Final Revision'!$D51:$Y105,22,FALSE)-G47</f>
        <v>0</v>
      </c>
      <c r="P47" s="126">
        <f>(SUMIF('FY26-FY28_PREPA Consolidated'!I:I,C47,'FY26-FY28_PREPA Consolidated'!DL:DL)*1000)-H47</f>
        <v>0</v>
      </c>
      <c r="Q47" s="126">
        <f>((SUMIF('FY26-FY28_PREPA Consolidated'!I:I,C47,'FY26-FY28_PREPA Consolidated'!BT:BT)+SUMIF('FY26-FY28_PREPA Consolidated'!I:I,C47,'FY26-FY28_PREPA Consolidated'!CD:CD))*1000)-I47</f>
        <v>0</v>
      </c>
      <c r="R47" s="121">
        <v>0</v>
      </c>
      <c r="S47" s="120"/>
      <c r="T47" s="121">
        <f t="shared" si="1"/>
        <v>0</v>
      </c>
      <c r="U47" s="121">
        <f t="shared" si="2"/>
        <v>70700000</v>
      </c>
      <c r="V47" s="539"/>
      <c r="W47" s="121"/>
      <c r="X47" s="126">
        <f>VLOOKUP(C47,'Genera Ex. 22.2 A-2'!$D51:$BK105,60,FALSE)</f>
        <v>0</v>
      </c>
      <c r="Y47" s="121"/>
      <c r="Z47" s="121"/>
      <c r="AA47" s="126">
        <v>125000000</v>
      </c>
      <c r="AB47" s="120"/>
      <c r="AC47" s="122">
        <f t="shared" si="39"/>
        <v>125000000</v>
      </c>
      <c r="AD47" s="120"/>
      <c r="AE47" s="121">
        <v>0</v>
      </c>
      <c r="AF47" s="126">
        <f>VLOOKUP(C47,'Genera Ex. 22.2 A-2'!$D51:$BK105,60,FALSE)-X47</f>
        <v>0</v>
      </c>
      <c r="AG47" s="126">
        <f>(SUMIF('FY26-FY28_PREPA Consolidated'!I:I,C47,'FY26-FY28_PREPA Consolidated'!DY:DY)*1000)-Y47</f>
        <v>0</v>
      </c>
      <c r="AH47" s="126">
        <f>((SUMIF('FY26-FY28_PREPA Consolidated'!I:I,C47,'FY26-FY28_PREPA Consolidated'!DU:DU)+SUMIF('FY26-FY28_PREPA Consolidated'!I:I,C47,'FY26-FY28_PREPA Consolidated'!DW:DW))*1000)-Z47</f>
        <v>0</v>
      </c>
      <c r="AI47" s="121">
        <v>0</v>
      </c>
      <c r="AJ47" s="120"/>
      <c r="AK47" s="121">
        <f t="shared" si="37"/>
        <v>0</v>
      </c>
      <c r="AL47" s="121">
        <f t="shared" si="40"/>
        <v>125000000</v>
      </c>
      <c r="AM47" s="120"/>
      <c r="AN47" s="121"/>
      <c r="AO47" s="126">
        <f>VLOOKUP(C47,'Genera Ex. 22.2 A-2'!$D51:$CW104,98,FALSE)</f>
        <v>0</v>
      </c>
      <c r="AP47" s="121"/>
      <c r="AQ47" s="121"/>
      <c r="AR47" s="126">
        <v>131250000</v>
      </c>
      <c r="AS47" s="120"/>
      <c r="AT47" s="122">
        <f t="shared" si="41"/>
        <v>131250000</v>
      </c>
      <c r="AU47" s="120"/>
      <c r="AV47" s="121">
        <v>0</v>
      </c>
      <c r="AW47" s="126">
        <f>VLOOKUP(C47,'Final Revision'!$D51:$CW105,98,FALSE)-AO47</f>
        <v>0</v>
      </c>
      <c r="AX47" s="782">
        <f>(SUMIF('FY26-FY28_PREPA Consolidated'!I:I,C47,'FY26-FY28_PREPA Consolidated'!EI:EI)*1000)-AP47</f>
        <v>0</v>
      </c>
      <c r="AY47" s="782">
        <f>((SUMIF('FY26-FY28_PREPA Consolidated'!I:I,C47,'FY26-FY28_PREPA Consolidated'!EE:EE)+SUMIF('FY26-FY28_PREPA Consolidated'!I:I,C47,'FY26-FY28_PREPA Consolidated'!EG:EG))*1000)-AQ47</f>
        <v>0</v>
      </c>
      <c r="AZ47" s="121">
        <v>0</v>
      </c>
      <c r="BA47" s="120"/>
      <c r="BB47" s="121">
        <f t="shared" si="42"/>
        <v>0</v>
      </c>
      <c r="BC47" s="120"/>
      <c r="BD47" s="121">
        <f t="shared" si="4"/>
        <v>131250000</v>
      </c>
    </row>
    <row r="48" spans="1:56">
      <c r="A48" s="31">
        <f t="shared" si="43"/>
        <v>37</v>
      </c>
      <c r="C48" s="29" t="s">
        <v>178</v>
      </c>
      <c r="D48" s="29"/>
      <c r="F48" s="121"/>
      <c r="G48" s="126">
        <f>VLOOKUP(C48,'Genera Ex. 22.2 A-2'!$D52:$Y106,22,FALSE)</f>
        <v>5172500</v>
      </c>
      <c r="H48" s="121"/>
      <c r="I48" s="121"/>
      <c r="J48" s="126">
        <v>0</v>
      </c>
      <c r="K48" s="120"/>
      <c r="L48" s="122">
        <f t="shared" si="38"/>
        <v>5172500</v>
      </c>
      <c r="M48" s="120"/>
      <c r="N48" s="121">
        <v>0</v>
      </c>
      <c r="O48" s="126">
        <f>VLOOKUP(C48,'Final Revision'!$D52:$Y106,22,FALSE)-G48</f>
        <v>0</v>
      </c>
      <c r="P48" s="126">
        <f>(SUMIF('FY26-FY28_PREPA Consolidated'!I:I,C48,'FY26-FY28_PREPA Consolidated'!DL:DL)*1000)-H48</f>
        <v>838000</v>
      </c>
      <c r="Q48" s="126">
        <f>((SUMIF('FY26-FY28_PREPA Consolidated'!I:I,C48,'FY26-FY28_PREPA Consolidated'!BT:BT)+SUMIF('FY26-FY28_PREPA Consolidated'!I:I,C48,'FY26-FY28_PREPA Consolidated'!CD:CD))*1000)-I48</f>
        <v>2314750</v>
      </c>
      <c r="R48" s="121">
        <v>0</v>
      </c>
      <c r="S48" s="120"/>
      <c r="T48" s="121">
        <f t="shared" si="1"/>
        <v>3152750</v>
      </c>
      <c r="U48" s="121">
        <f t="shared" si="2"/>
        <v>8325250</v>
      </c>
      <c r="V48" s="120"/>
      <c r="W48" s="121"/>
      <c r="X48" s="126">
        <f>VLOOKUP(C48,'Genera Ex. 22.2 A-2'!$D52:$BK106,60,FALSE)</f>
        <v>5206625</v>
      </c>
      <c r="Y48" s="121"/>
      <c r="Z48" s="121"/>
      <c r="AA48" s="126">
        <v>0</v>
      </c>
      <c r="AB48" s="120"/>
      <c r="AC48" s="122">
        <f t="shared" si="39"/>
        <v>5206625</v>
      </c>
      <c r="AD48" s="120"/>
      <c r="AE48" s="121">
        <v>0</v>
      </c>
      <c r="AF48" s="126">
        <f>VLOOKUP(C48,'Genera Ex. 22.2 A-2'!$D52:$BK106,60,FALSE)-X48</f>
        <v>0</v>
      </c>
      <c r="AG48" s="126">
        <f>(SUMIF('FY26-FY28_PREPA Consolidated'!I:I,C48,'FY26-FY28_PREPA Consolidated'!DY:DY)*1000)-Y48</f>
        <v>830500</v>
      </c>
      <c r="AH48" s="126">
        <f>((SUMIF('FY26-FY28_PREPA Consolidated'!I:I,C48,'FY26-FY28_PREPA Consolidated'!DU:DU)+SUMIF('FY26-FY28_PREPA Consolidated'!I:I,C48,'FY26-FY28_PREPA Consolidated'!DW:DW))*1000)-Z48</f>
        <v>2134750</v>
      </c>
      <c r="AI48" s="121">
        <v>0</v>
      </c>
      <c r="AJ48" s="120"/>
      <c r="AK48" s="121">
        <f t="shared" si="37"/>
        <v>2965250</v>
      </c>
      <c r="AL48" s="121">
        <f t="shared" si="40"/>
        <v>8171875</v>
      </c>
      <c r="AM48" s="120"/>
      <c r="AN48" s="121"/>
      <c r="AO48" s="126">
        <f>VLOOKUP(C48,'Genera Ex. 22.2 A-2'!$D52:$CW105,98,FALSE)</f>
        <v>5206625</v>
      </c>
      <c r="AP48" s="121"/>
      <c r="AQ48" s="121"/>
      <c r="AR48" s="126">
        <v>0</v>
      </c>
      <c r="AS48" s="120"/>
      <c r="AT48" s="122">
        <f t="shared" si="41"/>
        <v>5206625</v>
      </c>
      <c r="AU48" s="120"/>
      <c r="AV48" s="121">
        <v>0</v>
      </c>
      <c r="AW48" s="126">
        <f>VLOOKUP(C48,'Final Revision'!$D52:$CW106,98,FALSE)-AO48</f>
        <v>0</v>
      </c>
      <c r="AX48" s="782">
        <f>(SUMIF('FY26-FY28_PREPA Consolidated'!I:I,C48,'FY26-FY28_PREPA Consolidated'!EI:EI)*1000)-AP48</f>
        <v>830500</v>
      </c>
      <c r="AY48" s="782">
        <f>((SUMIF('FY26-FY28_PREPA Consolidated'!I:I,C48,'FY26-FY28_PREPA Consolidated'!EE:EE)+SUMIF('FY26-FY28_PREPA Consolidated'!I:I,C48,'FY26-FY28_PREPA Consolidated'!EG:EG))*1000)-AQ48</f>
        <v>2134750</v>
      </c>
      <c r="AZ48" s="121">
        <v>0</v>
      </c>
      <c r="BA48" s="120"/>
      <c r="BB48" s="121">
        <f t="shared" si="42"/>
        <v>2965250</v>
      </c>
      <c r="BC48" s="120"/>
      <c r="BD48" s="121">
        <f t="shared" si="4"/>
        <v>8171875</v>
      </c>
    </row>
    <row r="49" spans="1:56">
      <c r="A49" s="31">
        <f t="shared" si="43"/>
        <v>38</v>
      </c>
      <c r="C49" s="29" t="s">
        <v>179</v>
      </c>
      <c r="D49" s="29"/>
      <c r="E49" s="2"/>
      <c r="F49" s="121"/>
      <c r="G49" s="126">
        <f>VLOOKUP(C49,'Genera Ex. 22.2 A-2'!$D53:$Y107,22,FALSE)</f>
        <v>500000</v>
      </c>
      <c r="H49" s="121"/>
      <c r="I49" s="121"/>
      <c r="J49" s="126">
        <v>300000</v>
      </c>
      <c r="K49" s="120"/>
      <c r="L49" s="122">
        <f t="shared" si="38"/>
        <v>800000</v>
      </c>
      <c r="M49" s="120"/>
      <c r="N49" s="121">
        <v>0</v>
      </c>
      <c r="O49" s="126">
        <f>VLOOKUP(C49,'Final Revision'!$D53:$Y107,22,FALSE)-G49</f>
        <v>0</v>
      </c>
      <c r="P49" s="126">
        <f>(SUMIF('FY26-FY28_PREPA Consolidated'!I:I,C49,'FY26-FY28_PREPA Consolidated'!DL:DL)*1000)-H49</f>
        <v>0</v>
      </c>
      <c r="Q49" s="126">
        <f>((SUMIF('FY26-FY28_PREPA Consolidated'!I:I,C49,'FY26-FY28_PREPA Consolidated'!BT:BT)+SUMIF('FY26-FY28_PREPA Consolidated'!I:I,C49,'FY26-FY28_PREPA Consolidated'!CD:CD))*1000)-I49</f>
        <v>5486275</v>
      </c>
      <c r="R49" s="121">
        <v>0</v>
      </c>
      <c r="S49" s="120"/>
      <c r="T49" s="121">
        <f t="shared" si="1"/>
        <v>5486275</v>
      </c>
      <c r="U49" s="121">
        <f t="shared" si="2"/>
        <v>6286275</v>
      </c>
      <c r="V49" s="539"/>
      <c r="W49" s="121"/>
      <c r="X49" s="126">
        <f>VLOOKUP(C49,'Genera Ex. 22.2 A-2'!$D53:$BK107,60,FALSE)</f>
        <v>510000</v>
      </c>
      <c r="Y49" s="121"/>
      <c r="Z49" s="121"/>
      <c r="AA49" s="126">
        <v>315000</v>
      </c>
      <c r="AB49" s="120"/>
      <c r="AC49" s="122">
        <f t="shared" si="39"/>
        <v>825000</v>
      </c>
      <c r="AD49" s="120"/>
      <c r="AE49" s="121">
        <v>0</v>
      </c>
      <c r="AF49" s="126">
        <f>VLOOKUP(C49,'Genera Ex. 22.2 A-2'!$D53:$BK107,60,FALSE)-X49</f>
        <v>0</v>
      </c>
      <c r="AG49" s="126">
        <f>(SUMIF('FY26-FY28_PREPA Consolidated'!I:I,C49,'FY26-FY28_PREPA Consolidated'!DY:DY)*1000)-Y49</f>
        <v>0</v>
      </c>
      <c r="AH49" s="126">
        <f>((SUMIF('FY26-FY28_PREPA Consolidated'!I:I,C49,'FY26-FY28_PREPA Consolidated'!DU:DU)+SUMIF('FY26-FY28_PREPA Consolidated'!I:I,C49,'FY26-FY28_PREPA Consolidated'!DW:DW))*1000)-Z49</f>
        <v>7886275</v>
      </c>
      <c r="AI49" s="121">
        <v>0</v>
      </c>
      <c r="AJ49" s="120"/>
      <c r="AK49" s="121">
        <f t="shared" si="37"/>
        <v>7886275</v>
      </c>
      <c r="AL49" s="121">
        <f t="shared" si="40"/>
        <v>8711275</v>
      </c>
      <c r="AM49" s="120"/>
      <c r="AN49" s="121"/>
      <c r="AO49" s="126">
        <f>VLOOKUP(C49,'Genera Ex. 22.2 A-2'!$D53:$CW106,98,FALSE)</f>
        <v>520200</v>
      </c>
      <c r="AP49" s="121"/>
      <c r="AQ49" s="121"/>
      <c r="AR49" s="126">
        <v>330750</v>
      </c>
      <c r="AS49" s="120"/>
      <c r="AT49" s="122">
        <f t="shared" si="41"/>
        <v>850950</v>
      </c>
      <c r="AU49" s="120"/>
      <c r="AV49" s="121">
        <v>0</v>
      </c>
      <c r="AW49" s="126">
        <f>VLOOKUP(C49,'Final Revision'!$D53:$CW107,98,FALSE)-AO49</f>
        <v>0</v>
      </c>
      <c r="AX49" s="782">
        <f>(SUMIF('FY26-FY28_PREPA Consolidated'!I:I,C49,'FY26-FY28_PREPA Consolidated'!EI:EI)*1000)-AP49</f>
        <v>0</v>
      </c>
      <c r="AY49" s="782">
        <f>((SUMIF('FY26-FY28_PREPA Consolidated'!I:I,C49,'FY26-FY28_PREPA Consolidated'!EE:EE)+SUMIF('FY26-FY28_PREPA Consolidated'!I:I,C49,'FY26-FY28_PREPA Consolidated'!EG:EG))*1000)-AQ49</f>
        <v>5486275</v>
      </c>
      <c r="AZ49" s="121">
        <v>0</v>
      </c>
      <c r="BA49" s="120"/>
      <c r="BB49" s="121">
        <f t="shared" si="42"/>
        <v>5486275</v>
      </c>
      <c r="BC49" s="120"/>
      <c r="BD49" s="121">
        <f t="shared" si="4"/>
        <v>6337225</v>
      </c>
    </row>
    <row r="50" spans="1:56">
      <c r="A50" s="31">
        <f t="shared" si="43"/>
        <v>39</v>
      </c>
      <c r="C50" s="29" t="s">
        <v>297</v>
      </c>
      <c r="D50" s="29"/>
      <c r="E50" s="2"/>
      <c r="F50" s="121"/>
      <c r="G50" s="126">
        <f>VLOOKUP(C50,'Genera Ex. 22.2 A-2'!$D54:$Y108,22,FALSE)</f>
        <v>22692308.684999999</v>
      </c>
      <c r="H50" s="121"/>
      <c r="I50" s="121"/>
      <c r="J50" s="126">
        <v>0</v>
      </c>
      <c r="K50" s="120"/>
      <c r="L50" s="122">
        <f t="shared" si="38"/>
        <v>22692308.684999999</v>
      </c>
      <c r="M50" s="120"/>
      <c r="N50" s="121">
        <v>0</v>
      </c>
      <c r="O50" s="126">
        <f>VLOOKUP(C50,'Final Revision'!$D54:$Y108,22,FALSE)-G50</f>
        <v>7564102.8949999996</v>
      </c>
      <c r="P50" s="126">
        <f>(SUMIF('FY26-FY28_PREPA Consolidated'!I:I,C50,'FY26-FY28_PREPA Consolidated'!DL:DL)*1000)-H50</f>
        <v>0</v>
      </c>
      <c r="Q50" s="126">
        <f>((SUMIF('FY26-FY28_PREPA Consolidated'!I:I,C50,'FY26-FY28_PREPA Consolidated'!BT:BT)+SUMIF('FY26-FY28_PREPA Consolidated'!I:I,C50,'FY26-FY28_PREPA Consolidated'!CD:CD))*1000)-I50</f>
        <v>0</v>
      </c>
      <c r="R50" s="121">
        <v>0</v>
      </c>
      <c r="S50" s="120"/>
      <c r="T50" s="121">
        <f t="shared" si="1"/>
        <v>7564102.8949999996</v>
      </c>
      <c r="U50" s="121">
        <f t="shared" si="2"/>
        <v>30256411.579999998</v>
      </c>
      <c r="V50" s="539"/>
      <c r="W50" s="121"/>
      <c r="X50" s="126">
        <f>VLOOKUP(C50,'Genera Ex. 22.2 A-2'!$D54:$BK108,60,FALSE)</f>
        <v>23588060.203499999</v>
      </c>
      <c r="Y50" s="121"/>
      <c r="Z50" s="121"/>
      <c r="AA50" s="126">
        <v>0</v>
      </c>
      <c r="AB50" s="120"/>
      <c r="AC50" s="122">
        <f t="shared" si="39"/>
        <v>23588060.203499999</v>
      </c>
      <c r="AD50" s="120"/>
      <c r="AE50" s="121">
        <v>0</v>
      </c>
      <c r="AF50" s="126">
        <f>VLOOKUP(C50,'Genera Ex. 22.2 A-2'!$D54:$BK108,60,FALSE)-X50</f>
        <v>0</v>
      </c>
      <c r="AG50" s="126">
        <f>(SUMIF('FY26-FY28_PREPA Consolidated'!I:I,C50,'FY26-FY28_PREPA Consolidated'!DY:DY)*1000)-Y50</f>
        <v>0</v>
      </c>
      <c r="AH50" s="126">
        <f>((SUMIF('FY26-FY28_PREPA Consolidated'!I:I,C50,'FY26-FY28_PREPA Consolidated'!DU:DU)+SUMIF('FY26-FY28_PREPA Consolidated'!I:I,C50,'FY26-FY28_PREPA Consolidated'!DW:DW))*1000)-Z50</f>
        <v>0</v>
      </c>
      <c r="AI50" s="121">
        <v>0</v>
      </c>
      <c r="AJ50" s="120"/>
      <c r="AK50" s="121">
        <f t="shared" si="37"/>
        <v>0</v>
      </c>
      <c r="AL50" s="121">
        <f t="shared" si="40"/>
        <v>23588060.203499999</v>
      </c>
      <c r="AM50" s="120"/>
      <c r="AN50" s="121"/>
      <c r="AO50" s="126">
        <f>VLOOKUP(C50,'Genera Ex. 22.2 A-2'!$D54:$CW107,98,FALSE)</f>
        <v>24971445.468224999</v>
      </c>
      <c r="AP50" s="121"/>
      <c r="AQ50" s="121"/>
      <c r="AR50" s="126">
        <v>0</v>
      </c>
      <c r="AS50" s="120"/>
      <c r="AT50" s="122">
        <f t="shared" si="41"/>
        <v>24971445.468224999</v>
      </c>
      <c r="AU50" s="120"/>
      <c r="AV50" s="121">
        <v>0</v>
      </c>
      <c r="AW50" s="126">
        <f>VLOOKUP(C50,'Final Revision'!$D54:$CW108,98,FALSE)-AO50</f>
        <v>8323815.1560750008</v>
      </c>
      <c r="AX50" s="782">
        <f>(SUMIF('FY26-FY28_PREPA Consolidated'!I:I,C50,'FY26-FY28_PREPA Consolidated'!EI:EI)*1000)-AP50</f>
        <v>0</v>
      </c>
      <c r="AY50" s="782">
        <f>((SUMIF('FY26-FY28_PREPA Consolidated'!I:I,C50,'FY26-FY28_PREPA Consolidated'!EE:EE)+SUMIF('FY26-FY28_PREPA Consolidated'!I:I,C50,'FY26-FY28_PREPA Consolidated'!EG:EG))*1000)-AQ50</f>
        <v>0</v>
      </c>
      <c r="AZ50" s="121">
        <v>0</v>
      </c>
      <c r="BA50" s="120"/>
      <c r="BB50" s="121">
        <f t="shared" si="42"/>
        <v>8323815.1560750008</v>
      </c>
      <c r="BC50" s="120"/>
      <c r="BD50" s="121">
        <f t="shared" si="4"/>
        <v>33295260.624299999</v>
      </c>
    </row>
    <row r="51" spans="1:56">
      <c r="A51" s="31">
        <f t="shared" si="43"/>
        <v>40</v>
      </c>
      <c r="C51" s="29" t="s">
        <v>181</v>
      </c>
      <c r="D51" s="29"/>
      <c r="F51" s="121"/>
      <c r="G51" s="126">
        <f>VLOOKUP(C51,'Genera Ex. 22.2 A-2'!$D55:$Y109,22,FALSE)</f>
        <v>0</v>
      </c>
      <c r="H51" s="121"/>
      <c r="I51" s="121"/>
      <c r="J51" s="126">
        <v>0</v>
      </c>
      <c r="K51" s="120"/>
      <c r="L51" s="122">
        <f t="shared" si="38"/>
        <v>0</v>
      </c>
      <c r="M51" s="120"/>
      <c r="N51" s="121">
        <v>0</v>
      </c>
      <c r="O51" s="126">
        <f>VLOOKUP(C51,'Final Revision'!$D55:$Y109,22,FALSE)-G51</f>
        <v>0</v>
      </c>
      <c r="P51" s="126">
        <f>(SUMIF('FY26-FY28_PREPA Consolidated'!I:I,C51,'FY26-FY28_PREPA Consolidated'!DL:DL)*1000)-H51</f>
        <v>414989.64999999997</v>
      </c>
      <c r="Q51" s="126">
        <f>((SUMIF('FY26-FY28_PREPA Consolidated'!I:I,C51,'FY26-FY28_PREPA Consolidated'!BT:BT)+SUMIF('FY26-FY28_PREPA Consolidated'!I:I,C51,'FY26-FY28_PREPA Consolidated'!CD:CD))*1000)-I51</f>
        <v>1755729.3</v>
      </c>
      <c r="R51" s="121">
        <v>0</v>
      </c>
      <c r="S51" s="120"/>
      <c r="T51" s="121">
        <f t="shared" si="1"/>
        <v>2170718.9500000002</v>
      </c>
      <c r="U51" s="121">
        <f t="shared" si="2"/>
        <v>2170718.9500000002</v>
      </c>
      <c r="V51" s="120"/>
      <c r="W51" s="121"/>
      <c r="X51" s="126">
        <f>VLOOKUP(C51,'Genera Ex. 22.2 A-2'!$D55:$BK109,60,FALSE)</f>
        <v>0</v>
      </c>
      <c r="Y51" s="121"/>
      <c r="Z51" s="121"/>
      <c r="AA51" s="126">
        <v>0</v>
      </c>
      <c r="AB51" s="120"/>
      <c r="AC51" s="122">
        <f t="shared" si="39"/>
        <v>0</v>
      </c>
      <c r="AD51" s="120"/>
      <c r="AE51" s="121">
        <v>0</v>
      </c>
      <c r="AF51" s="126">
        <f>VLOOKUP(C51,'Genera Ex. 22.2 A-2'!$D55:$BK109,60,FALSE)-X51</f>
        <v>0</v>
      </c>
      <c r="AG51" s="126">
        <f>(SUMIF('FY26-FY28_PREPA Consolidated'!I:I,C51,'FY26-FY28_PREPA Consolidated'!DY:DY)*1000)-Y51</f>
        <v>421763.28833667224</v>
      </c>
      <c r="AH51" s="126">
        <f>((SUMIF('FY26-FY28_PREPA Consolidated'!I:I,C51,'FY26-FY28_PREPA Consolidated'!DU:DU)+SUMIF('FY26-FY28_PREPA Consolidated'!I:I,C51,'FY26-FY28_PREPA Consolidated'!DW:DW))*1000)-Z51</f>
        <v>1784387.063622053</v>
      </c>
      <c r="AI51" s="121">
        <v>0</v>
      </c>
      <c r="AJ51" s="120"/>
      <c r="AK51" s="121">
        <f t="shared" si="37"/>
        <v>2206150.3519587251</v>
      </c>
      <c r="AL51" s="121">
        <f t="shared" si="40"/>
        <v>2206150.3519587251</v>
      </c>
      <c r="AM51" s="120"/>
      <c r="AN51" s="121"/>
      <c r="AO51" s="126">
        <f>VLOOKUP(C51,'Genera Ex. 22.2 A-2'!$D55:$CW108,98,FALSE)</f>
        <v>0</v>
      </c>
      <c r="AP51" s="121"/>
      <c r="AQ51" s="121"/>
      <c r="AR51" s="126">
        <v>0</v>
      </c>
      <c r="AS51" s="120"/>
      <c r="AT51" s="122">
        <f t="shared" si="41"/>
        <v>0</v>
      </c>
      <c r="AU51" s="120"/>
      <c r="AV51" s="121">
        <v>0</v>
      </c>
      <c r="AW51" s="126">
        <f>VLOOKUP(C51,'Final Revision'!$D55:$CW109,98,FALSE)-AO51</f>
        <v>0</v>
      </c>
      <c r="AX51" s="782">
        <f>(SUMIF('FY26-FY28_PREPA Consolidated'!I:I,C51,'FY26-FY28_PREPA Consolidated'!EI:EI)*1000)-AP51</f>
        <v>428894.91588580597</v>
      </c>
      <c r="AY51" s="782">
        <f>((SUMIF('FY26-FY28_PREPA Consolidated'!I:I,C51,'FY26-FY28_PREPA Consolidated'!EE:EE)+SUMIF('FY26-FY28_PREPA Consolidated'!I:I,C51,'FY26-FY28_PREPA Consolidated'!EG:EG))*1000)-AQ51</f>
        <v>1814559.4003169592</v>
      </c>
      <c r="AZ51" s="121">
        <v>0</v>
      </c>
      <c r="BA51" s="120"/>
      <c r="BB51" s="121">
        <f t="shared" si="42"/>
        <v>2243454.3162027653</v>
      </c>
      <c r="BC51" s="120"/>
      <c r="BD51" s="121">
        <f t="shared" si="4"/>
        <v>2243454.3162027653</v>
      </c>
    </row>
    <row r="52" spans="1:56">
      <c r="A52" s="31">
        <f t="shared" si="43"/>
        <v>41</v>
      </c>
      <c r="C52" s="29" t="s">
        <v>182</v>
      </c>
      <c r="D52" s="29"/>
      <c r="E52" s="2"/>
      <c r="F52" s="591">
        <v>18700000</v>
      </c>
      <c r="G52" s="126">
        <f>VLOOKUP(C52,'Genera Ex. 22.2 A-2'!$D56:$Y110,22,FALSE)</f>
        <v>0</v>
      </c>
      <c r="H52" s="121"/>
      <c r="I52" s="591"/>
      <c r="J52" s="126">
        <v>0</v>
      </c>
      <c r="K52" s="120"/>
      <c r="L52" s="122">
        <f t="shared" si="38"/>
        <v>18700000</v>
      </c>
      <c r="M52" s="120"/>
      <c r="N52" s="121">
        <f>'C-2 Optimal'!N52</f>
        <v>8750000</v>
      </c>
      <c r="O52" s="126">
        <f>VLOOKUP(C52,'Final Revision'!$D56:$Y110,22,FALSE)-G52</f>
        <v>0</v>
      </c>
      <c r="P52" s="126">
        <f>(SUMIF('FY26-FY28_PREPA Consolidated'!I:I,C52,'FY26-FY28_PREPA Consolidated'!DL:DL)*1000)-H52</f>
        <v>0</v>
      </c>
      <c r="Q52" s="126">
        <f>((SUMIF('FY26-FY28_PREPA Consolidated'!I:I,C52,'FY26-FY28_PREPA Consolidated'!BT:BT)+SUMIF('FY26-FY28_PREPA Consolidated'!I:I,C52,'FY26-FY28_PREPA Consolidated'!CD:CD))*1000)-I52</f>
        <v>0</v>
      </c>
      <c r="R52" s="126">
        <v>0</v>
      </c>
      <c r="S52" s="120"/>
      <c r="T52" s="121">
        <f t="shared" si="1"/>
        <v>8750000</v>
      </c>
      <c r="U52" s="121">
        <f t="shared" si="2"/>
        <v>27450000</v>
      </c>
      <c r="V52" s="539"/>
      <c r="W52" s="121">
        <v>11150000</v>
      </c>
      <c r="X52" s="126">
        <f>VLOOKUP(C52,'Genera Ex. 22.2 A-2'!$D56:$BK110,60,FALSE)</f>
        <v>0</v>
      </c>
      <c r="Y52" s="121"/>
      <c r="Z52" s="121"/>
      <c r="AA52" s="126">
        <v>0</v>
      </c>
      <c r="AB52" s="120"/>
      <c r="AC52" s="122">
        <f t="shared" si="39"/>
        <v>11150000</v>
      </c>
      <c r="AD52" s="120"/>
      <c r="AE52" s="121">
        <v>6562500</v>
      </c>
      <c r="AF52" s="126">
        <f>VLOOKUP(C52,'Genera Ex. 22.2 A-2'!$D56:$BK110,60,FALSE)-X52</f>
        <v>0</v>
      </c>
      <c r="AG52" s="126">
        <f>(SUMIF('FY26-FY28_PREPA Consolidated'!I:I,C52,'FY26-FY28_PREPA Consolidated'!DY:DY)*1000)-Y52</f>
        <v>0</v>
      </c>
      <c r="AH52" s="126">
        <f>((SUMIF('FY26-FY28_PREPA Consolidated'!I:I,C52,'FY26-FY28_PREPA Consolidated'!DU:DU)+SUMIF('FY26-FY28_PREPA Consolidated'!I:I,C52,'FY26-FY28_PREPA Consolidated'!DW:DW))*1000)-Z52</f>
        <v>0</v>
      </c>
      <c r="AI52" s="126">
        <v>0</v>
      </c>
      <c r="AJ52" s="120"/>
      <c r="AK52" s="121">
        <f t="shared" si="37"/>
        <v>6562500</v>
      </c>
      <c r="AL52" s="121">
        <f t="shared" si="40"/>
        <v>17712500</v>
      </c>
      <c r="AM52" s="120"/>
      <c r="AN52" s="121">
        <v>7050000</v>
      </c>
      <c r="AO52" s="126">
        <f>VLOOKUP(C52,'Genera Ex. 22.2 A-2'!$D56:$CW109,98,FALSE)</f>
        <v>0</v>
      </c>
      <c r="AP52" s="121"/>
      <c r="AQ52" s="121"/>
      <c r="AR52" s="126">
        <v>0</v>
      </c>
      <c r="AS52" s="120"/>
      <c r="AT52" s="122">
        <f t="shared" si="41"/>
        <v>7050000</v>
      </c>
      <c r="AU52" s="120"/>
      <c r="AV52" s="121">
        <f>'C-2 Optimal'!AV52</f>
        <v>4375000</v>
      </c>
      <c r="AW52" s="126">
        <f>VLOOKUP(C52,'Final Revision'!$D56:$CW110,98,FALSE)-AO52</f>
        <v>0</v>
      </c>
      <c r="AX52" s="782">
        <f>(SUMIF('FY26-FY28_PREPA Consolidated'!I:I,C52,'FY26-FY28_PREPA Consolidated'!EI:EI)*1000)-AP52</f>
        <v>0</v>
      </c>
      <c r="AY52" s="782">
        <f>((SUMIF('FY26-FY28_PREPA Consolidated'!I:I,C52,'FY26-FY28_PREPA Consolidated'!EE:EE)+SUMIF('FY26-FY28_PREPA Consolidated'!I:I,C52,'FY26-FY28_PREPA Consolidated'!EG:EG))*1000)-AQ52</f>
        <v>0</v>
      </c>
      <c r="AZ52" s="126">
        <v>0</v>
      </c>
      <c r="BA52" s="120"/>
      <c r="BB52" s="121">
        <f t="shared" si="42"/>
        <v>4375000</v>
      </c>
      <c r="BC52" s="120"/>
      <c r="BD52" s="121">
        <f t="shared" si="4"/>
        <v>11425000</v>
      </c>
    </row>
    <row r="53" spans="1:56">
      <c r="A53" s="31">
        <f t="shared" si="43"/>
        <v>42</v>
      </c>
      <c r="C53" s="29" t="s">
        <v>184</v>
      </c>
      <c r="D53" s="29"/>
      <c r="F53" s="121">
        <v>32964202.225740001</v>
      </c>
      <c r="G53" s="126">
        <f>VLOOKUP(C53,'Genera Ex. 22.2 A-2'!$D57:$Y111,22,FALSE)</f>
        <v>0</v>
      </c>
      <c r="H53" s="121"/>
      <c r="I53" s="121"/>
      <c r="J53" s="126">
        <v>0</v>
      </c>
      <c r="K53" s="120"/>
      <c r="L53" s="122">
        <f t="shared" si="38"/>
        <v>32964202.225740001</v>
      </c>
      <c r="M53" s="120"/>
      <c r="N53" s="121">
        <f>'C-2 Optimal'!N53</f>
        <v>18324982</v>
      </c>
      <c r="O53" s="126">
        <f>VLOOKUP(C53,'Final Revision'!$D57:$Y111,22,FALSE)-G53</f>
        <v>0</v>
      </c>
      <c r="P53" s="126">
        <f>(SUMIF('FY26-FY28_PREPA Consolidated'!I:I,C53,'FY26-FY28_PREPA Consolidated'!DL:DL)*1000)-H53</f>
        <v>0</v>
      </c>
      <c r="Q53" s="126">
        <f>((SUMIF('FY26-FY28_PREPA Consolidated'!I:I,C53,'FY26-FY28_PREPA Consolidated'!BT:BT)+SUMIF('FY26-FY28_PREPA Consolidated'!I:I,C53,'FY26-FY28_PREPA Consolidated'!CD:CD))*1000)-I53</f>
        <v>0</v>
      </c>
      <c r="R53" s="126">
        <v>0</v>
      </c>
      <c r="S53" s="120"/>
      <c r="T53" s="121">
        <f t="shared" si="1"/>
        <v>18324982</v>
      </c>
      <c r="U53" s="121">
        <f t="shared" si="2"/>
        <v>51289184.225740001</v>
      </c>
      <c r="V53" s="120"/>
      <c r="W53" s="121">
        <v>19778521.335444</v>
      </c>
      <c r="X53" s="126">
        <f>VLOOKUP(C53,'Genera Ex. 22.2 A-2'!$D57:$BK111,60,FALSE)</f>
        <v>0</v>
      </c>
      <c r="Y53" s="121"/>
      <c r="Z53" s="121"/>
      <c r="AA53" s="126">
        <v>0</v>
      </c>
      <c r="AB53" s="120"/>
      <c r="AC53" s="122">
        <f t="shared" si="39"/>
        <v>19778521.335444</v>
      </c>
      <c r="AD53" s="120"/>
      <c r="AE53" s="121">
        <v>5866071</v>
      </c>
      <c r="AF53" s="126">
        <f>VLOOKUP(C53,'Genera Ex. 22.2 A-2'!$D57:$BK111,60,FALSE)-X53</f>
        <v>0</v>
      </c>
      <c r="AG53" s="126">
        <f>(SUMIF('FY26-FY28_PREPA Consolidated'!I:I,C53,'FY26-FY28_PREPA Consolidated'!DY:DY)*1000)-Y53</f>
        <v>0</v>
      </c>
      <c r="AH53" s="126">
        <f>((SUMIF('FY26-FY28_PREPA Consolidated'!I:I,C53,'FY26-FY28_PREPA Consolidated'!DU:DU)+SUMIF('FY26-FY28_PREPA Consolidated'!I:I,C53,'FY26-FY28_PREPA Consolidated'!DW:DW))*1000)-Z53</f>
        <v>0</v>
      </c>
      <c r="AI53" s="126">
        <v>0</v>
      </c>
      <c r="AJ53" s="120"/>
      <c r="AK53" s="121">
        <f t="shared" si="37"/>
        <v>5866071</v>
      </c>
      <c r="AL53" s="121">
        <f t="shared" si="40"/>
        <v>25644592.335444</v>
      </c>
      <c r="AM53" s="120"/>
      <c r="AN53" s="121">
        <v>8241050.5564350002</v>
      </c>
      <c r="AO53" s="126">
        <f>VLOOKUP(C53,'Genera Ex. 22.2 A-2'!$D57:$CW110,98,FALSE)</f>
        <v>0</v>
      </c>
      <c r="AP53" s="121"/>
      <c r="AQ53" s="121"/>
      <c r="AR53" s="126">
        <v>0</v>
      </c>
      <c r="AS53" s="120"/>
      <c r="AT53" s="122">
        <f t="shared" si="41"/>
        <v>8241050.5564350002</v>
      </c>
      <c r="AU53" s="120"/>
      <c r="AV53" s="121">
        <f>'C-2 Optimal'!AV53</f>
        <v>9197272</v>
      </c>
      <c r="AW53" s="126">
        <f>VLOOKUP(C53,'Final Revision'!$D57:$CW111,98,FALSE)-AO53</f>
        <v>0</v>
      </c>
      <c r="AX53" s="782">
        <f>(SUMIF('FY26-FY28_PREPA Consolidated'!I:I,C53,'FY26-FY28_PREPA Consolidated'!EI:EI)*1000)-AP53</f>
        <v>0</v>
      </c>
      <c r="AY53" s="782">
        <f>((SUMIF('FY26-FY28_PREPA Consolidated'!I:I,C53,'FY26-FY28_PREPA Consolidated'!EE:EE)+SUMIF('FY26-FY28_PREPA Consolidated'!I:I,C53,'FY26-FY28_PREPA Consolidated'!EG:EG))*1000)-AQ53</f>
        <v>0</v>
      </c>
      <c r="AZ53" s="126">
        <v>0</v>
      </c>
      <c r="BA53" s="120"/>
      <c r="BB53" s="121">
        <f t="shared" si="42"/>
        <v>9197272</v>
      </c>
      <c r="BC53" s="120"/>
      <c r="BD53" s="121">
        <f t="shared" si="4"/>
        <v>17438322.556435</v>
      </c>
    </row>
    <row r="54" spans="1:56">
      <c r="A54" s="31">
        <f>IF(C53&lt;&gt;"",MAX(A50:A53)+1,"")</f>
        <v>43</v>
      </c>
      <c r="C54" s="29" t="s">
        <v>186</v>
      </c>
      <c r="D54" s="29"/>
      <c r="E54" s="2"/>
      <c r="F54" s="121"/>
      <c r="G54" s="126">
        <f>VLOOKUP(C54,'Genera Ex. 22.2 A-2'!$D58:$Y112,22,FALSE)</f>
        <v>0</v>
      </c>
      <c r="H54" s="121"/>
      <c r="I54" s="121"/>
      <c r="J54" s="126">
        <v>0</v>
      </c>
      <c r="K54" s="120"/>
      <c r="L54" s="122">
        <f t="shared" si="38"/>
        <v>0</v>
      </c>
      <c r="M54" s="120"/>
      <c r="N54" s="121">
        <v>0</v>
      </c>
      <c r="O54" s="126">
        <f>VLOOKUP(C54,'Final Revision'!$D58:$Y112,22,FALSE)-G54</f>
        <v>0</v>
      </c>
      <c r="P54" s="126">
        <f>(SUMIF('FY26-FY28_PREPA Consolidated'!I:I,C54,'FY26-FY28_PREPA Consolidated'!DL:DL)*1000)-H54</f>
        <v>0</v>
      </c>
      <c r="Q54" s="126">
        <f>((SUMIF('FY26-FY28_PREPA Consolidated'!I:I,C54,'FY26-FY28_PREPA Consolidated'!BT:BT)+SUMIF('FY26-FY28_PREPA Consolidated'!I:I,C54,'FY26-FY28_PREPA Consolidated'!CD:CD))*1000)-I54</f>
        <v>0</v>
      </c>
      <c r="R54" s="126">
        <v>0</v>
      </c>
      <c r="S54" s="120"/>
      <c r="T54" s="121">
        <f t="shared" si="1"/>
        <v>0</v>
      </c>
      <c r="U54" s="121">
        <f t="shared" si="2"/>
        <v>0</v>
      </c>
      <c r="V54" s="539"/>
      <c r="W54" s="121"/>
      <c r="X54" s="126">
        <f>VLOOKUP(C54,'Genera Ex. 22.2 A-2'!$D58:$BK112,60,FALSE)</f>
        <v>0</v>
      </c>
      <c r="Y54" s="121"/>
      <c r="Z54" s="121"/>
      <c r="AA54" s="126">
        <v>0</v>
      </c>
      <c r="AB54" s="120"/>
      <c r="AC54" s="122">
        <f t="shared" si="39"/>
        <v>0</v>
      </c>
      <c r="AD54" s="120"/>
      <c r="AE54" s="121">
        <v>0</v>
      </c>
      <c r="AF54" s="126">
        <f>VLOOKUP(C54,'Genera Ex. 22.2 A-2'!$D58:$BK112,60,FALSE)-X54</f>
        <v>0</v>
      </c>
      <c r="AG54" s="126">
        <f>(SUMIF('FY26-FY28_PREPA Consolidated'!I:I,C54,'FY26-FY28_PREPA Consolidated'!DY:DY)*1000)-Y54</f>
        <v>0</v>
      </c>
      <c r="AH54" s="126">
        <f>((SUMIF('FY26-FY28_PREPA Consolidated'!I:I,C54,'FY26-FY28_PREPA Consolidated'!DU:DU)+SUMIF('FY26-FY28_PREPA Consolidated'!I:I,C54,'FY26-FY28_PREPA Consolidated'!DW:DW))*1000)-Z54</f>
        <v>0</v>
      </c>
      <c r="AI54" s="126">
        <v>0</v>
      </c>
      <c r="AJ54" s="120"/>
      <c r="AK54" s="121">
        <f t="shared" si="37"/>
        <v>0</v>
      </c>
      <c r="AL54" s="121">
        <f t="shared" si="40"/>
        <v>0</v>
      </c>
      <c r="AM54" s="120"/>
      <c r="AN54" s="121"/>
      <c r="AO54" s="126">
        <f>VLOOKUP(C54,'Genera Ex. 22.2 A-2'!$D58:$CW111,98,FALSE)</f>
        <v>0</v>
      </c>
      <c r="AP54" s="121"/>
      <c r="AQ54" s="121"/>
      <c r="AR54" s="126">
        <v>0</v>
      </c>
      <c r="AS54" s="120"/>
      <c r="AT54" s="122">
        <f t="shared" si="41"/>
        <v>0</v>
      </c>
      <c r="AU54" s="120"/>
      <c r="AV54" s="121">
        <v>0</v>
      </c>
      <c r="AW54" s="126">
        <f>VLOOKUP(C54,'Final Revision'!$D58:$CW112,98,FALSE)-AO54</f>
        <v>0</v>
      </c>
      <c r="AX54" s="782">
        <f>(SUMIF('FY26-FY28_PREPA Consolidated'!I:I,C54,'FY26-FY28_PREPA Consolidated'!EI:EI)*1000)-AP54</f>
        <v>0</v>
      </c>
      <c r="AY54" s="782">
        <f>((SUMIF('FY26-FY28_PREPA Consolidated'!I:I,C54,'FY26-FY28_PREPA Consolidated'!EE:EE)+SUMIF('FY26-FY28_PREPA Consolidated'!I:I,C54,'FY26-FY28_PREPA Consolidated'!EG:EG))*1000)-AQ54</f>
        <v>0</v>
      </c>
      <c r="AZ54" s="126">
        <v>0</v>
      </c>
      <c r="BA54" s="120"/>
      <c r="BB54" s="121">
        <f t="shared" si="42"/>
        <v>0</v>
      </c>
      <c r="BC54" s="120"/>
      <c r="BD54" s="121">
        <f t="shared" si="4"/>
        <v>0</v>
      </c>
    </row>
    <row r="55" spans="1:56">
      <c r="A55" s="31">
        <f>IF(C54&lt;&gt;"",MAX(A52:A54)+1,"")</f>
        <v>44</v>
      </c>
      <c r="C55" s="29" t="s">
        <v>298</v>
      </c>
      <c r="D55" s="29"/>
      <c r="F55" s="121"/>
      <c r="G55" s="126">
        <f>VLOOKUP(C55,'Genera Ex. 22.2 A-2'!$D59:$Y113,22,FALSE)</f>
        <v>5794748.2000000002</v>
      </c>
      <c r="H55" s="121">
        <v>5743500</v>
      </c>
      <c r="I55" s="121">
        <v>22971900</v>
      </c>
      <c r="J55" s="126">
        <v>8304915</v>
      </c>
      <c r="K55" s="120"/>
      <c r="L55" s="122">
        <f t="shared" si="38"/>
        <v>42815063.200000003</v>
      </c>
      <c r="M55" s="120"/>
      <c r="N55" s="121">
        <v>0</v>
      </c>
      <c r="O55" s="126">
        <f>VLOOKUP(C55,'Final Revision'!$D59:$Y113,22,FALSE)-G55</f>
        <v>10950</v>
      </c>
      <c r="P55" s="126">
        <f>(SUMIF('FY26-FY28_PREPA Consolidated'!I:I,C55,'FY26-FY28_PREPA Consolidated'!DL:DL)*1000)-H55</f>
        <v>-5743500</v>
      </c>
      <c r="Q55" s="126">
        <f>((SUMIF('FY26-FY28_PREPA Consolidated'!I:I,C55,'FY26-FY28_PREPA Consolidated'!BT:BT)+SUMIF('FY26-FY28_PREPA Consolidated'!I:I,C55,'FY26-FY28_PREPA Consolidated'!CD:CD))*1000)-I55</f>
        <v>-22971900</v>
      </c>
      <c r="R55" s="121">
        <v>0</v>
      </c>
      <c r="S55" s="120"/>
      <c r="T55" s="121">
        <f t="shared" si="1"/>
        <v>-28704450</v>
      </c>
      <c r="U55" s="121">
        <f t="shared" si="2"/>
        <v>14110613.200000003</v>
      </c>
      <c r="V55" s="120"/>
      <c r="W55" s="121"/>
      <c r="X55" s="126">
        <f>VLOOKUP(C55,'Genera Ex. 22.2 A-2'!$D59:$BK113,60,FALSE)</f>
        <v>5180115.79</v>
      </c>
      <c r="Y55" s="121">
        <f>H55*1.05</f>
        <v>6030675</v>
      </c>
      <c r="Z55" s="121">
        <f>I55*1.05</f>
        <v>24120495</v>
      </c>
      <c r="AA55" s="126">
        <f>11187661-AA42</f>
        <v>9035161</v>
      </c>
      <c r="AB55" s="120"/>
      <c r="AC55" s="122">
        <f t="shared" si="39"/>
        <v>44366446.789999999</v>
      </c>
      <c r="AD55" s="120"/>
      <c r="AE55" s="121">
        <v>0</v>
      </c>
      <c r="AF55" s="126">
        <f>VLOOKUP(C55,'Genera Ex. 22.2 A-2'!$D59:$BK113,60,FALSE)-X55</f>
        <v>0</v>
      </c>
      <c r="AG55" s="126">
        <f>(SUMIF('FY26-FY28_PREPA Consolidated'!I:I,C55,'FY26-FY28_PREPA Consolidated'!DY:DY)*1000)-Y55</f>
        <v>-6030675</v>
      </c>
      <c r="AH55" s="126">
        <f>((SUMIF('FY26-FY28_PREPA Consolidated'!I:I,C55,'FY26-FY28_PREPA Consolidated'!DU:DU)+SUMIF('FY26-FY28_PREPA Consolidated'!I:I,C55,'FY26-FY28_PREPA Consolidated'!DW:DW))*1000)-Z55</f>
        <v>-24120495</v>
      </c>
      <c r="AI55" s="121">
        <v>0</v>
      </c>
      <c r="AJ55" s="120"/>
      <c r="AK55" s="121">
        <f t="shared" si="37"/>
        <v>-30151170</v>
      </c>
      <c r="AL55" s="121">
        <f t="shared" si="40"/>
        <v>14215276.789999999</v>
      </c>
      <c r="AM55" s="120"/>
      <c r="AN55" s="121"/>
      <c r="AO55" s="126">
        <f>VLOOKUP(C55,'Genera Ex. 22.2 A-2'!$D59:$CW112,98,FALSE)</f>
        <v>5496372.7681999998</v>
      </c>
      <c r="AP55" s="121">
        <f>Y55*1.05</f>
        <v>6332208.75</v>
      </c>
      <c r="AQ55" s="121">
        <f>Z55*1.05</f>
        <v>25326519.75</v>
      </c>
      <c r="AR55" s="126">
        <v>9485919</v>
      </c>
      <c r="AS55" s="120"/>
      <c r="AT55" s="122">
        <f t="shared" si="41"/>
        <v>46641020.268199995</v>
      </c>
      <c r="AU55" s="120"/>
      <c r="AV55" s="121">
        <v>0</v>
      </c>
      <c r="AW55" s="126">
        <f>VLOOKUP(C55,'Final Revision'!$D59:$CW113,98,FALSE)-AO55</f>
        <v>1071827.7895</v>
      </c>
      <c r="AX55" s="782">
        <f>(SUMIF('FY26-FY28_PREPA Consolidated'!I:I,C55,'FY26-FY28_PREPA Consolidated'!EI:EI)*1000)-AP55</f>
        <v>-6332208.75</v>
      </c>
      <c r="AY55" s="782">
        <f>((SUMIF('FY26-FY28_PREPA Consolidated'!I:I,C55,'FY26-FY28_PREPA Consolidated'!EE:EE)+SUMIF('FY26-FY28_PREPA Consolidated'!I:I,C55,'FY26-FY28_PREPA Consolidated'!EG:EG))*1000)-AQ55</f>
        <v>-25326519.75</v>
      </c>
      <c r="AZ55" s="121">
        <v>0</v>
      </c>
      <c r="BA55" s="120"/>
      <c r="BB55" s="121">
        <f t="shared" si="42"/>
        <v>-30586900.710500002</v>
      </c>
      <c r="BC55" s="120"/>
      <c r="BD55" s="121">
        <f t="shared" si="4"/>
        <v>16054119.557699993</v>
      </c>
    </row>
    <row r="56" spans="1:56">
      <c r="A56" s="31">
        <f>IF(C55&lt;&gt;"",MAX(A53:A55)+1,"")</f>
        <v>45</v>
      </c>
      <c r="C56" s="540" t="s">
        <v>188</v>
      </c>
      <c r="D56" s="595"/>
      <c r="E56" s="2"/>
      <c r="F56" s="527"/>
      <c r="G56" s="527">
        <f>SUM(G36:G55)</f>
        <v>169559338.12799999</v>
      </c>
      <c r="H56" s="527">
        <f>SUM(H36:H55)</f>
        <v>5743500</v>
      </c>
      <c r="I56" s="527">
        <f>SUM(I36:I55)</f>
        <v>22971900</v>
      </c>
      <c r="J56" s="527">
        <f>SUM(J36:J55)</f>
        <v>460537980</v>
      </c>
      <c r="K56" s="512"/>
      <c r="L56" s="596">
        <f>SUM(L36:L55)</f>
        <v>710476920.35373998</v>
      </c>
      <c r="M56" s="512"/>
      <c r="N56" s="527">
        <f>SUM(N36:N55)</f>
        <v>27074982</v>
      </c>
      <c r="O56" s="527">
        <f t="shared" ref="O56:R56" si="44">SUM(O36:O55)</f>
        <v>9027013.597000001</v>
      </c>
      <c r="P56" s="527">
        <f t="shared" si="44"/>
        <v>847118.95000000019</v>
      </c>
      <c r="Q56" s="527">
        <f t="shared" si="44"/>
        <v>16289145.829999998</v>
      </c>
      <c r="R56" s="527">
        <f t="shared" si="44"/>
        <v>1215391</v>
      </c>
      <c r="S56" s="512"/>
      <c r="T56" s="527">
        <f t="shared" si="1"/>
        <v>54453651.377000004</v>
      </c>
      <c r="U56" s="527">
        <f t="shared" si="2"/>
        <v>764930571.73073995</v>
      </c>
      <c r="V56" s="539"/>
      <c r="W56" s="527"/>
      <c r="X56" s="527">
        <f>SUM(X36:X55)</f>
        <v>166649382.94624999</v>
      </c>
      <c r="Y56" s="527">
        <f>SUM(Y36:Y55)</f>
        <v>6030675</v>
      </c>
      <c r="Z56" s="527">
        <f>SUM(Z36:Z55)</f>
        <v>24120495</v>
      </c>
      <c r="AA56" s="527">
        <f>SUM(AA36:AA55)</f>
        <v>588475440</v>
      </c>
      <c r="AB56" s="512"/>
      <c r="AC56" s="596">
        <f>SUM(AC36:AC55)</f>
        <v>816204514.28169394</v>
      </c>
      <c r="AD56" s="512"/>
      <c r="AE56" s="527">
        <f>SUM(AE36:AE55)</f>
        <v>12428571</v>
      </c>
      <c r="AF56" s="527">
        <f t="shared" ref="AF56:AI56" si="45">SUM(AF36:AF55)</f>
        <v>0</v>
      </c>
      <c r="AG56" s="527">
        <f t="shared" si="45"/>
        <v>543548.68860580213</v>
      </c>
      <c r="AH56" s="527">
        <f t="shared" si="45"/>
        <v>19807866.213598721</v>
      </c>
      <c r="AI56" s="527">
        <f t="shared" si="45"/>
        <v>-10869936</v>
      </c>
      <c r="AJ56" s="512"/>
      <c r="AK56" s="527">
        <f t="shared" si="37"/>
        <v>21910049.902204521</v>
      </c>
      <c r="AL56" s="527">
        <f t="shared" si="40"/>
        <v>838114564.18389845</v>
      </c>
      <c r="AM56" s="120"/>
      <c r="AN56" s="527">
        <f>SUM(AN36:AN55)</f>
        <v>15291050.556435</v>
      </c>
      <c r="AO56" s="527">
        <f>SUM(AO36:AO55)</f>
        <v>169964491.79306251</v>
      </c>
      <c r="AP56" s="527">
        <f>SUM(AP36:AP55)</f>
        <v>6332208.75</v>
      </c>
      <c r="AQ56" s="527">
        <f>SUM(AQ36:AQ55)</f>
        <v>25326519.75</v>
      </c>
      <c r="AR56" s="527">
        <f>SUM(AR36:AR55)</f>
        <v>639602021</v>
      </c>
      <c r="AS56" s="512"/>
      <c r="AT56" s="596">
        <f>SUM(AT36:AT55)</f>
        <v>856516291.84949756</v>
      </c>
      <c r="AU56" s="512"/>
      <c r="AV56" s="527">
        <f>SUM(AV36:AV55)</f>
        <v>13572272</v>
      </c>
      <c r="AW56" s="527">
        <f t="shared" ref="AW56:AZ56" si="46">SUM(AW36:AW55)</f>
        <v>19027245.140325002</v>
      </c>
      <c r="AX56" s="527">
        <f t="shared" si="46"/>
        <v>357663.15924220532</v>
      </c>
      <c r="AY56" s="527">
        <f t="shared" si="46"/>
        <v>16432084.59696164</v>
      </c>
      <c r="AZ56" s="527">
        <f t="shared" si="46"/>
        <v>-15719068</v>
      </c>
      <c r="BA56" s="512"/>
      <c r="BB56" s="527">
        <f t="shared" si="42"/>
        <v>33670196.896528848</v>
      </c>
      <c r="BC56" s="512"/>
      <c r="BD56" s="528">
        <f t="shared" si="4"/>
        <v>890186488.7460264</v>
      </c>
    </row>
    <row r="57" spans="1:56">
      <c r="A57" s="31"/>
      <c r="C57" s="505"/>
      <c r="D57" s="505"/>
      <c r="F57" s="401"/>
      <c r="G57" s="401"/>
      <c r="H57" s="401"/>
      <c r="I57" s="401"/>
      <c r="J57" s="401"/>
      <c r="K57" s="120"/>
      <c r="L57" s="1247"/>
      <c r="M57" s="120"/>
      <c r="N57" s="401"/>
      <c r="O57" s="401"/>
      <c r="P57" s="401"/>
      <c r="Q57" s="401"/>
      <c r="R57" s="401"/>
      <c r="S57" s="120"/>
      <c r="T57" s="401"/>
      <c r="U57" s="401"/>
      <c r="V57" s="120"/>
      <c r="W57" s="401"/>
      <c r="X57" s="401"/>
      <c r="Y57" s="401"/>
      <c r="Z57" s="401"/>
      <c r="AA57" s="401"/>
      <c r="AB57" s="120"/>
      <c r="AC57" s="401"/>
      <c r="AD57" s="120"/>
      <c r="AE57" s="401"/>
      <c r="AF57" s="401"/>
      <c r="AG57" s="401"/>
      <c r="AH57" s="401"/>
      <c r="AI57" s="401"/>
      <c r="AJ57" s="120"/>
      <c r="AK57" s="401"/>
      <c r="AL57" s="401"/>
      <c r="AM57" s="120"/>
      <c r="AN57" s="401"/>
      <c r="AO57" s="401"/>
      <c r="AP57" s="401"/>
      <c r="AQ57" s="401"/>
      <c r="AR57" s="401"/>
      <c r="AS57" s="120"/>
      <c r="AT57" s="401"/>
      <c r="AU57" s="120"/>
      <c r="AV57" s="401"/>
      <c r="AW57" s="401"/>
      <c r="AX57" s="401"/>
      <c r="AY57" s="401"/>
      <c r="AZ57" s="401"/>
      <c r="BA57" s="120"/>
      <c r="BB57" s="401">
        <f t="shared" si="42"/>
        <v>0</v>
      </c>
      <c r="BC57" s="120"/>
      <c r="BD57" s="401"/>
    </row>
    <row r="58" spans="1:56">
      <c r="A58" s="31">
        <f>IF(C56&lt;&gt;"",MAX(A54:A56)+1,"")</f>
        <v>46</v>
      </c>
      <c r="C58" s="540" t="s">
        <v>300</v>
      </c>
      <c r="D58" s="595"/>
      <c r="E58" s="2"/>
      <c r="F58" s="527">
        <f>F24+F33+F56</f>
        <v>2436713299.8406897</v>
      </c>
      <c r="G58" s="527">
        <f>G24+G33+G56</f>
        <v>247225458.12799999</v>
      </c>
      <c r="H58" s="527">
        <f t="shared" ref="H58:I58" si="47">H24+H33+H56</f>
        <v>10361400</v>
      </c>
      <c r="I58" s="527">
        <f t="shared" si="47"/>
        <v>31258500</v>
      </c>
      <c r="J58" s="527">
        <f>J24+J33+J56</f>
        <v>808002095</v>
      </c>
      <c r="K58" s="512"/>
      <c r="L58" s="596">
        <f>L24+L33+L56</f>
        <v>3585224955.1944294</v>
      </c>
      <c r="M58" s="512"/>
      <c r="N58" s="527">
        <f>N24+N33+N56</f>
        <v>27074982</v>
      </c>
      <c r="O58" s="527">
        <f>O24+O33+O56</f>
        <v>9027013.597000001</v>
      </c>
      <c r="P58" s="527">
        <f>P24+P33+P56</f>
        <v>3446017.5811856068</v>
      </c>
      <c r="Q58" s="527">
        <f>Q24+Q33+Q56</f>
        <v>18844051.466509998</v>
      </c>
      <c r="R58" s="527">
        <f>R24+R33+R56</f>
        <v>1215391</v>
      </c>
      <c r="S58" s="512"/>
      <c r="T58" s="527">
        <f t="shared" si="1"/>
        <v>59607455.64469561</v>
      </c>
      <c r="U58" s="527">
        <f t="shared" si="2"/>
        <v>3644832410.8391252</v>
      </c>
      <c r="V58" s="539"/>
      <c r="W58" s="527">
        <f>W24+W33+W56</f>
        <v>2363810018.072628</v>
      </c>
      <c r="X58" s="527">
        <f>X24+X33+X56</f>
        <v>246645486.54624999</v>
      </c>
      <c r="Y58" s="527">
        <f t="shared" ref="Y58:Z58" si="48">Y24+Y33+Y56</f>
        <v>10879470</v>
      </c>
      <c r="Z58" s="527">
        <f t="shared" si="48"/>
        <v>32821425</v>
      </c>
      <c r="AA58" s="527">
        <f>AA24+AA33+AA56</f>
        <v>952469943</v>
      </c>
      <c r="AB58" s="512"/>
      <c r="AC58" s="596">
        <f>AC24+AC33+AC56</f>
        <v>3637554863.9543219</v>
      </c>
      <c r="AD58" s="512"/>
      <c r="AE58" s="527">
        <f>AE24+AE33+AE56</f>
        <v>12428571</v>
      </c>
      <c r="AF58" s="527">
        <f>AF24+AF33+AF56</f>
        <v>0</v>
      </c>
      <c r="AG58" s="527">
        <f>AG24+AG33+AG56</f>
        <v>3029347.9898189409</v>
      </c>
      <c r="AH58" s="527">
        <f>AH24+AH33+AH56</f>
        <v>22125401.536227912</v>
      </c>
      <c r="AI58" s="527">
        <f>AI24+AI33+AI56</f>
        <v>-10869936</v>
      </c>
      <c r="AJ58" s="512"/>
      <c r="AK58" s="527">
        <f t="shared" si="37"/>
        <v>26713384.526046857</v>
      </c>
      <c r="AL58" s="527">
        <f>AC58+AK58</f>
        <v>3664268248.4803686</v>
      </c>
      <c r="AM58" s="120"/>
      <c r="AN58" s="527"/>
      <c r="AO58" s="527">
        <f>AO24+AO33+AO56</f>
        <v>252360478.50106251</v>
      </c>
      <c r="AP58" s="527">
        <f t="shared" ref="AP58:AQ58" si="49">AP24+AP33+AP56</f>
        <v>11423443.5</v>
      </c>
      <c r="AQ58" s="527">
        <f t="shared" si="49"/>
        <v>34462496.25</v>
      </c>
      <c r="AR58" s="527">
        <f>AR24+AR33+AR56</f>
        <v>1022127546</v>
      </c>
      <c r="AS58" s="512"/>
      <c r="AT58" s="596">
        <f>AT24+AT33+AT56</f>
        <v>3648297012.1506662</v>
      </c>
      <c r="AU58" s="512"/>
      <c r="AV58" s="527">
        <f>AV24+AV33+AV56</f>
        <v>13572272</v>
      </c>
      <c r="AW58" s="527">
        <f>AW24+AW33+AW56</f>
        <v>39027245.14032501</v>
      </c>
      <c r="AX58" s="527">
        <f>AX24+AX33+AX56</f>
        <v>2725043.9238391323</v>
      </c>
      <c r="AY58" s="527">
        <f>AY24+AY33+AY56</f>
        <v>18500885.488509711</v>
      </c>
      <c r="AZ58" s="527">
        <f>AZ24+AZ33+AZ56</f>
        <v>-15719068</v>
      </c>
      <c r="BA58" s="512"/>
      <c r="BB58" s="527">
        <f t="shared" si="42"/>
        <v>58106378.552673846</v>
      </c>
      <c r="BC58" s="512"/>
      <c r="BD58" s="528">
        <f t="shared" si="4"/>
        <v>3706403390.7033401</v>
      </c>
    </row>
    <row r="59" spans="1:56">
      <c r="A59" s="31"/>
      <c r="C59" s="505"/>
      <c r="D59" s="505"/>
      <c r="F59" s="402"/>
      <c r="G59" s="402"/>
      <c r="H59" s="402"/>
      <c r="I59" s="402"/>
      <c r="J59" s="402"/>
      <c r="K59" s="120"/>
      <c r="L59" s="597"/>
      <c r="M59" s="120"/>
      <c r="N59" s="402"/>
      <c r="O59" s="402"/>
      <c r="P59" s="402"/>
      <c r="Q59" s="402"/>
      <c r="R59" s="402"/>
      <c r="S59" s="120"/>
      <c r="T59" s="402"/>
      <c r="U59" s="402"/>
      <c r="V59" s="120"/>
      <c r="W59" s="402"/>
      <c r="X59" s="402"/>
      <c r="Y59" s="402"/>
      <c r="Z59" s="402"/>
      <c r="AA59" s="402"/>
      <c r="AB59" s="120"/>
      <c r="AC59" s="597"/>
      <c r="AD59" s="120"/>
      <c r="AE59" s="402"/>
      <c r="AF59" s="402"/>
      <c r="AG59" s="402"/>
      <c r="AH59" s="402"/>
      <c r="AI59" s="402"/>
      <c r="AJ59" s="120"/>
      <c r="AK59" s="402"/>
      <c r="AL59" s="402"/>
      <c r="AM59" s="120"/>
      <c r="AN59" s="402"/>
      <c r="AO59" s="402"/>
      <c r="AP59" s="402"/>
      <c r="AQ59" s="402"/>
      <c r="AR59" s="402"/>
      <c r="AS59" s="120"/>
      <c r="AT59" s="597"/>
      <c r="AU59" s="120"/>
      <c r="AV59" s="402"/>
      <c r="AW59" s="402"/>
      <c r="AX59" s="402"/>
      <c r="AY59" s="402"/>
      <c r="AZ59" s="402"/>
      <c r="BA59" s="120"/>
      <c r="BB59" s="402"/>
      <c r="BC59" s="120"/>
      <c r="BD59" s="402"/>
    </row>
    <row r="60" spans="1:56">
      <c r="A60" s="31">
        <f>IF(C58&lt;&gt;"",MAX(A55:A58)+1,"")</f>
        <v>47</v>
      </c>
      <c r="C60" s="29" t="s">
        <v>191</v>
      </c>
      <c r="D60" s="29"/>
      <c r="E60" s="2"/>
      <c r="F60" s="121"/>
      <c r="G60" s="121"/>
      <c r="H60" s="121">
        <v>2537000</v>
      </c>
      <c r="I60" s="121">
        <v>3805000</v>
      </c>
      <c r="J60" s="121">
        <v>0</v>
      </c>
      <c r="K60" s="120"/>
      <c r="L60" s="122">
        <f t="shared" ref="L60" si="50">SUM(F60:J60)</f>
        <v>6342000</v>
      </c>
      <c r="M60" s="120"/>
      <c r="N60" s="121">
        <v>0</v>
      </c>
      <c r="O60" s="121">
        <v>0</v>
      </c>
      <c r="P60" s="126">
        <f>(SUMIF('FY26-FY28_PREPA Consolidated'!I:I,C60,'FY26-FY28_PREPA Consolidated'!DL:DL)*1000)-H60</f>
        <v>268381.60000000056</v>
      </c>
      <c r="Q60" s="126">
        <f>((SUMIF('FY26-FY28_PREPA Consolidated'!I:I,C60,'FY26-FY28_PREPA Consolidated'!BT:BT)+SUMIF('FY26-FY28_PREPA Consolidated'!I:I,C60,'FY26-FY28_PREPA Consolidated'!CD:CD))*1000)-I60</f>
        <v>403072.40000000037</v>
      </c>
      <c r="R60" s="121">
        <v>0</v>
      </c>
      <c r="S60" s="120"/>
      <c r="T60" s="121">
        <f t="shared" si="1"/>
        <v>671454.00000000093</v>
      </c>
      <c r="U60" s="121">
        <f t="shared" si="2"/>
        <v>7013454.0000000009</v>
      </c>
      <c r="V60" s="539"/>
      <c r="W60" s="121">
        <v>0</v>
      </c>
      <c r="X60" s="121">
        <v>0</v>
      </c>
      <c r="Y60" s="121">
        <f>H60*1.05</f>
        <v>2663850</v>
      </c>
      <c r="Z60" s="121">
        <f>I60*1.05</f>
        <v>3995250</v>
      </c>
      <c r="AA60" s="121">
        <v>0</v>
      </c>
      <c r="AB60" s="120"/>
      <c r="AC60" s="121">
        <f t="shared" ref="AC60" si="51">SUM(W60:AA60)</f>
        <v>6659100</v>
      </c>
      <c r="AD60" s="120"/>
      <c r="AE60" s="121">
        <v>0</v>
      </c>
      <c r="AF60" s="121">
        <v>0</v>
      </c>
      <c r="AG60" s="126">
        <f>(SUMIF('FY26-FY28_PREPA Consolidated'!I:I,C60,'FY26-FY28_PREPA Consolidated'!DY:DY)*1000)-Y60</f>
        <v>-358830.73518803995</v>
      </c>
      <c r="AH60" s="126">
        <f>((SUMIF('FY26-FY28_PREPA Consolidated'!I:I,C60,'FY26-FY28_PREPA Consolidated'!DU:DU)+SUMIF('FY26-FY28_PREPA Consolidated'!I:I,C60,'FY26-FY28_PREPA Consolidated'!DW:DW))*1000)-Z60</f>
        <v>-537721.10278206039</v>
      </c>
      <c r="AI60" s="121">
        <v>0</v>
      </c>
      <c r="AJ60" s="120"/>
      <c r="AK60" s="121">
        <f t="shared" si="37"/>
        <v>-896551.83797010034</v>
      </c>
      <c r="AL60" s="121">
        <f>AC60+AK60</f>
        <v>5762548.1620298997</v>
      </c>
      <c r="AM60" s="120"/>
      <c r="AN60" s="121">
        <v>0</v>
      </c>
      <c r="AO60" s="121">
        <v>0</v>
      </c>
      <c r="AP60" s="121">
        <f>Y60*1.05</f>
        <v>2797042.5</v>
      </c>
      <c r="AQ60" s="121">
        <f>Z60*1.05</f>
        <v>4195012.5</v>
      </c>
      <c r="AR60" s="121"/>
      <c r="AS60" s="120"/>
      <c r="AT60" s="122">
        <f t="shared" ref="AT60" si="52">SUM(AN60:AR60)</f>
        <v>6992055</v>
      </c>
      <c r="AU60" s="120"/>
      <c r="AV60" s="121">
        <v>0</v>
      </c>
      <c r="AW60" s="121">
        <v>0</v>
      </c>
      <c r="AX60" s="782">
        <f>(SUMIF('FY26-FY28_PREPA Consolidated'!I:I,C60,'FY26-FY28_PREPA Consolidated'!EI:EI)*1000)-AP60</f>
        <v>-453047.48897018796</v>
      </c>
      <c r="AY60" s="782">
        <f>((SUMIF('FY26-FY28_PREPA Consolidated'!I:I,C60,'FY26-FY28_PREPA Consolidated'!EE:EE)+SUMIF('FY26-FY28_PREPA Consolidated'!I:I,C60,'FY26-FY28_PREPA Consolidated'!EG:EG))*1000)-AQ60</f>
        <v>-679019.98345528217</v>
      </c>
      <c r="AZ60" s="121">
        <v>0</v>
      </c>
      <c r="BA60" s="120"/>
      <c r="BB60" s="121">
        <f>+SUM(AV60:AZ60)</f>
        <v>-1132067.4724254701</v>
      </c>
      <c r="BC60" s="120"/>
      <c r="BD60" s="121">
        <f t="shared" si="4"/>
        <v>5859987.5275745299</v>
      </c>
    </row>
    <row r="61" spans="1:56">
      <c r="A61" s="31">
        <f>IF(C60&lt;&gt;"",MAX(A56:A60)+1,"")</f>
        <v>48</v>
      </c>
      <c r="C61" s="540" t="s">
        <v>192</v>
      </c>
      <c r="D61" s="595"/>
      <c r="F61" s="527">
        <f>F58+F60</f>
        <v>2436713299.8406897</v>
      </c>
      <c r="G61" s="527">
        <f>G58+G60</f>
        <v>247225458.12799999</v>
      </c>
      <c r="H61" s="527">
        <f>H58+H60</f>
        <v>12898400</v>
      </c>
      <c r="I61" s="527">
        <f>I58+I60</f>
        <v>35063500</v>
      </c>
      <c r="J61" s="527">
        <f>J58+J60</f>
        <v>808002095</v>
      </c>
      <c r="K61" s="512"/>
      <c r="L61" s="596">
        <f>L58+SUM(L60:L60)</f>
        <v>3591566955.1944294</v>
      </c>
      <c r="M61" s="512"/>
      <c r="N61" s="527">
        <f>N58+SUM(N60:N60)</f>
        <v>27074982</v>
      </c>
      <c r="O61" s="527">
        <f>O58+SUM(O60:O60)</f>
        <v>9027013.597000001</v>
      </c>
      <c r="P61" s="527">
        <f>P58+SUM(P60:P60)</f>
        <v>3714399.1811856073</v>
      </c>
      <c r="Q61" s="527">
        <f>Q58+SUM(Q60:Q60)</f>
        <v>19247123.866509996</v>
      </c>
      <c r="R61" s="527">
        <f>R58+SUM(R60:R60)</f>
        <v>1215391</v>
      </c>
      <c r="S61" s="512"/>
      <c r="T61" s="527">
        <f t="shared" si="1"/>
        <v>60278909.64469561</v>
      </c>
      <c r="U61" s="527">
        <f t="shared" si="2"/>
        <v>3651845864.8391252</v>
      </c>
      <c r="V61" s="120"/>
      <c r="W61" s="527">
        <f>W58+W60</f>
        <v>2363810018.072628</v>
      </c>
      <c r="X61" s="527">
        <f>X58+X60</f>
        <v>246645486.54624999</v>
      </c>
      <c r="Y61" s="527">
        <f>Y58+Y60</f>
        <v>13543320</v>
      </c>
      <c r="Z61" s="527">
        <f>Z58+Z60</f>
        <v>36816675</v>
      </c>
      <c r="AA61" s="527">
        <f>AA58+AA60</f>
        <v>952469943</v>
      </c>
      <c r="AB61" s="512"/>
      <c r="AC61" s="596">
        <f>AC58+SUM(AC60:AC60)</f>
        <v>3644213963.9543219</v>
      </c>
      <c r="AD61" s="512"/>
      <c r="AE61" s="527">
        <f>AE58+SUM(AE60:AE60)</f>
        <v>12428571</v>
      </c>
      <c r="AF61" s="527">
        <f>AF58+SUM(AF60:AF60)</f>
        <v>0</v>
      </c>
      <c r="AG61" s="527">
        <f>AG58+SUM(AG60:AG60)</f>
        <v>2670517.2546309009</v>
      </c>
      <c r="AH61" s="527">
        <f>AH58+SUM(AH60:AH60)</f>
        <v>21587680.433445852</v>
      </c>
      <c r="AI61" s="527">
        <f>AI58+SUM(AI60:AI60)</f>
        <v>-10869936</v>
      </c>
      <c r="AJ61" s="512"/>
      <c r="AK61" s="527">
        <f t="shared" si="37"/>
        <v>25816832.688076749</v>
      </c>
      <c r="AL61" s="527">
        <f>AC61+AK61</f>
        <v>3670030796.6423988</v>
      </c>
      <c r="AM61" s="120"/>
      <c r="AN61" s="527">
        <f>AN58+AN60</f>
        <v>0</v>
      </c>
      <c r="AO61" s="527">
        <f>AO58+AO60</f>
        <v>252360478.50106251</v>
      </c>
      <c r="AP61" s="527">
        <f>AP58+AP60</f>
        <v>14220486</v>
      </c>
      <c r="AQ61" s="527">
        <f>AQ58+AQ60</f>
        <v>38657508.75</v>
      </c>
      <c r="AR61" s="527">
        <f>AR58+AR60</f>
        <v>1022127546</v>
      </c>
      <c r="AS61" s="512"/>
      <c r="AT61" s="596">
        <f>AT58+SUM(AT60:AT60)</f>
        <v>3655289067.1506662</v>
      </c>
      <c r="AU61" s="512"/>
      <c r="AV61" s="527">
        <f>AV58+SUM(AV60:AV60)</f>
        <v>13572272</v>
      </c>
      <c r="AW61" s="527">
        <f>AW58+SUM(AW60:AW60)</f>
        <v>39027245.14032501</v>
      </c>
      <c r="AX61" s="527">
        <f>AX58+SUM(AX60:AX60)</f>
        <v>2271996.4348689443</v>
      </c>
      <c r="AY61" s="527">
        <f>AY58+SUM(AY60:AY60)</f>
        <v>17821865.505054429</v>
      </c>
      <c r="AZ61" s="527">
        <f>AZ58+SUM(AZ60:AZ60)</f>
        <v>-15719068</v>
      </c>
      <c r="BA61" s="512"/>
      <c r="BB61" s="527">
        <f>+SUM(AV61:AZ61)</f>
        <v>56974311.080248386</v>
      </c>
      <c r="BC61" s="512"/>
      <c r="BD61" s="528">
        <f t="shared" si="4"/>
        <v>3712263378.2309146</v>
      </c>
    </row>
    <row r="62" spans="1:56">
      <c r="C62" s="505"/>
      <c r="D62" s="505"/>
      <c r="E62" s="2"/>
      <c r="F62" s="402"/>
      <c r="G62" s="402"/>
      <c r="H62" s="402"/>
      <c r="I62" s="402"/>
      <c r="J62" s="402"/>
      <c r="K62" s="120"/>
      <c r="L62" s="597"/>
      <c r="M62" s="120"/>
      <c r="N62" s="402"/>
      <c r="O62" s="402"/>
      <c r="P62" s="402"/>
      <c r="Q62" s="402"/>
      <c r="R62" s="402"/>
      <c r="S62" s="120"/>
      <c r="T62" s="402"/>
      <c r="U62" s="402"/>
      <c r="V62" s="539"/>
      <c r="W62" s="402"/>
      <c r="X62" s="402"/>
      <c r="Y62" s="402"/>
      <c r="Z62" s="402"/>
      <c r="AA62" s="402"/>
      <c r="AB62" s="120"/>
      <c r="AC62" s="597"/>
      <c r="AD62" s="120"/>
      <c r="AE62" s="402"/>
      <c r="AF62" s="402"/>
      <c r="AG62" s="402"/>
      <c r="AH62" s="402"/>
      <c r="AI62" s="402"/>
      <c r="AJ62" s="120"/>
      <c r="AK62" s="402"/>
      <c r="AL62" s="402"/>
      <c r="AM62" s="120"/>
      <c r="AN62" s="402"/>
      <c r="AO62" s="402"/>
      <c r="AP62" s="402"/>
      <c r="AQ62" s="402"/>
      <c r="AR62" s="402"/>
      <c r="AS62" s="120"/>
      <c r="AT62" s="597"/>
      <c r="AU62" s="120"/>
      <c r="AV62" s="402"/>
      <c r="AW62" s="402"/>
      <c r="AX62" s="402"/>
      <c r="AY62" s="402"/>
      <c r="AZ62" s="402"/>
      <c r="BA62" s="120"/>
      <c r="BB62" s="402"/>
      <c r="BC62" s="120"/>
      <c r="BD62" s="402"/>
    </row>
    <row r="63" spans="1:56">
      <c r="A63" s="31">
        <f>IF(C61&lt;&gt;"",MAX(A60:A61)+1,"")</f>
        <v>49</v>
      </c>
      <c r="C63" s="29" t="s">
        <v>194</v>
      </c>
      <c r="D63" s="29"/>
      <c r="F63" s="121"/>
      <c r="G63" s="121"/>
      <c r="H63" s="121"/>
      <c r="I63" s="121"/>
      <c r="J63" s="121">
        <v>139367260.62835845</v>
      </c>
      <c r="K63" s="120"/>
      <c r="L63" s="122">
        <f>SUM(F63:J63)</f>
        <v>139367260.62835845</v>
      </c>
      <c r="M63" s="120"/>
      <c r="N63" s="121">
        <v>0</v>
      </c>
      <c r="O63" s="121">
        <v>0</v>
      </c>
      <c r="P63" s="121">
        <v>0</v>
      </c>
      <c r="Q63" s="121">
        <v>0</v>
      </c>
      <c r="R63" s="121">
        <v>0</v>
      </c>
      <c r="S63" s="120"/>
      <c r="T63" s="121">
        <f t="shared" si="1"/>
        <v>0</v>
      </c>
      <c r="U63" s="121">
        <f t="shared" si="2"/>
        <v>139367260.62835845</v>
      </c>
      <c r="V63" s="120"/>
      <c r="W63" s="121"/>
      <c r="X63" s="121"/>
      <c r="Y63" s="121"/>
      <c r="Z63" s="121"/>
      <c r="AA63" s="121">
        <v>103711031.67572564</v>
      </c>
      <c r="AB63" s="120"/>
      <c r="AC63" s="122">
        <f t="shared" ref="AC63:AC72" si="53">SUM(W63:AA63)</f>
        <v>103711031.67572564</v>
      </c>
      <c r="AD63" s="120"/>
      <c r="AE63" s="121">
        <v>0</v>
      </c>
      <c r="AF63" s="121">
        <v>0</v>
      </c>
      <c r="AG63" s="126">
        <f>(SUMIF('FY26-FY28_PREPA Consolidated'!I:I,C63,'FY26-FY28_PREPA Consolidated'!DY:DY)*1000)-Y63</f>
        <v>0</v>
      </c>
      <c r="AH63" s="126">
        <f>((SUMIF('FY26-FY28_PREPA Consolidated'!I:I,C63,'FY26-FY28_PREPA Consolidated'!DU:DU)+SUMIF('FY26-FY28_PREPA Consolidated'!I:I,C63,'FY26-FY28_PREPA Consolidated'!DW:DW))*1000)-Z63</f>
        <v>0</v>
      </c>
      <c r="AI63" s="121">
        <v>0</v>
      </c>
      <c r="AJ63" s="120"/>
      <c r="AK63" s="121">
        <f t="shared" si="37"/>
        <v>0</v>
      </c>
      <c r="AL63" s="121">
        <f t="shared" ref="AL63:AL73" si="54">AC63+AK63</f>
        <v>103711031.67572564</v>
      </c>
      <c r="AM63" s="120"/>
      <c r="AN63" s="121"/>
      <c r="AO63" s="121"/>
      <c r="AP63" s="121"/>
      <c r="AQ63" s="121"/>
      <c r="AR63" s="121">
        <v>137717441.62652031</v>
      </c>
      <c r="AS63" s="120"/>
      <c r="AT63" s="122">
        <f t="shared" ref="AT63:AT72" si="55">SUM(AN63:AR63)</f>
        <v>137717441.62652031</v>
      </c>
      <c r="AU63" s="120"/>
      <c r="AV63" s="121">
        <v>0</v>
      </c>
      <c r="AW63" s="121">
        <v>0</v>
      </c>
      <c r="AX63" s="782">
        <f>(SUMIF('FY26-FY28_PREPA Consolidated'!I:I,C63,'FY26-FY28_PREPA Consolidated'!EI:EI)*1000)-AP63</f>
        <v>0</v>
      </c>
      <c r="AY63" s="782">
        <f>((SUMIF('FY26-FY28_PREPA Consolidated'!I:I,C63,'FY26-FY28_PREPA Consolidated'!EE:EE)+SUMIF('FY26-FY28_PREPA Consolidated'!I:I,C63,'FY26-FY28_PREPA Consolidated'!EG:EG))*1000)-AQ63</f>
        <v>0</v>
      </c>
      <c r="AZ63" s="121">
        <v>0</v>
      </c>
      <c r="BA63" s="120"/>
      <c r="BB63" s="121">
        <f t="shared" ref="BB63:BB73" si="56">+SUM(AV63:AZ63)</f>
        <v>0</v>
      </c>
      <c r="BC63" s="120"/>
      <c r="BD63" s="121">
        <f t="shared" si="4"/>
        <v>137717441.62652031</v>
      </c>
    </row>
    <row r="64" spans="1:56">
      <c r="A64" s="31">
        <f>IF(C63&lt;&gt;"",MAX(A61:A63)+1,"")</f>
        <v>50</v>
      </c>
      <c r="C64" s="29" t="s">
        <v>195</v>
      </c>
      <c r="D64" s="29"/>
      <c r="E64" s="2"/>
      <c r="F64" s="121">
        <v>129957434.58060001</v>
      </c>
      <c r="G64" s="121"/>
      <c r="H64" s="121"/>
      <c r="I64" s="121"/>
      <c r="J64" s="121"/>
      <c r="K64" s="120"/>
      <c r="L64" s="122">
        <f>SUM(F64:J64)</f>
        <v>129957434.58060001</v>
      </c>
      <c r="M64" s="120"/>
      <c r="N64" s="591">
        <f>'BAD DEBT'!F19-L64</f>
        <v>23276120.02666451</v>
      </c>
      <c r="O64" s="121">
        <v>0</v>
      </c>
      <c r="P64" s="121">
        <v>0</v>
      </c>
      <c r="Q64" s="121">
        <v>0</v>
      </c>
      <c r="R64" s="121">
        <v>0</v>
      </c>
      <c r="S64" s="120"/>
      <c r="T64" s="121">
        <f t="shared" si="1"/>
        <v>23276120.02666451</v>
      </c>
      <c r="U64" s="121">
        <f t="shared" si="2"/>
        <v>153233554.60726452</v>
      </c>
      <c r="V64" s="539"/>
      <c r="W64" s="121">
        <v>129532870.764</v>
      </c>
      <c r="X64" s="121"/>
      <c r="Y64" s="121"/>
      <c r="Z64" s="121"/>
      <c r="AA64" s="121"/>
      <c r="AB64" s="120"/>
      <c r="AC64" s="122">
        <f>SUM(W64:AA64)</f>
        <v>129532870.764</v>
      </c>
      <c r="AD64" s="120"/>
      <c r="AE64" s="866">
        <f>'BAD DEBT'!G19-AC64</f>
        <v>30599786.323137343</v>
      </c>
      <c r="AF64" s="121">
        <v>0</v>
      </c>
      <c r="AG64" s="126">
        <f>(SUMIF('FY26-FY28_PREPA Consolidated'!I:I,C64,'FY26-FY28_PREPA Consolidated'!DY:DY)*1000)-Y64</f>
        <v>0</v>
      </c>
      <c r="AH64" s="126">
        <f>((SUMIF('FY26-FY28_PREPA Consolidated'!I:I,C64,'FY26-FY28_PREPA Consolidated'!DU:DU)+SUMIF('FY26-FY28_PREPA Consolidated'!I:I,C64,'FY26-FY28_PREPA Consolidated'!DW:DW))*1000)-Z64</f>
        <v>0</v>
      </c>
      <c r="AI64" s="121">
        <v>0</v>
      </c>
      <c r="AJ64" s="120"/>
      <c r="AK64" s="121">
        <f t="shared" si="37"/>
        <v>30599786.323137343</v>
      </c>
      <c r="AL64" s="121">
        <f t="shared" si="54"/>
        <v>160132657.08713734</v>
      </c>
      <c r="AM64" s="120"/>
      <c r="AN64" s="121">
        <v>125148055.9329</v>
      </c>
      <c r="AO64" s="121"/>
      <c r="AP64" s="121"/>
      <c r="AQ64" s="121"/>
      <c r="AR64" s="121"/>
      <c r="AS64" s="120"/>
      <c r="AT64" s="122">
        <f>SUM(AN64:AR64)</f>
        <v>125148055.9329</v>
      </c>
      <c r="AU64" s="120"/>
      <c r="AV64" s="866">
        <f>BD64-AT64</f>
        <v>37271457.414844319</v>
      </c>
      <c r="AW64" s="121">
        <v>0</v>
      </c>
      <c r="AX64" s="782">
        <f>(SUMIF('FY26-FY28_PREPA Consolidated'!I:I,C64,'FY26-FY28_PREPA Consolidated'!EI:EI)*1000)-AP64</f>
        <v>0</v>
      </c>
      <c r="AY64" s="782">
        <f>((SUMIF('FY26-FY28_PREPA Consolidated'!I:I,C64,'FY26-FY28_PREPA Consolidated'!EE:EE)+SUMIF('FY26-FY28_PREPA Consolidated'!I:I,C64,'FY26-FY28_PREPA Consolidated'!EG:EG))*1000)-AQ64</f>
        <v>0</v>
      </c>
      <c r="AZ64" s="121">
        <v>0</v>
      </c>
      <c r="BA64" s="120"/>
      <c r="BB64" s="121">
        <f t="shared" si="56"/>
        <v>37271457.414844319</v>
      </c>
      <c r="BC64" s="120"/>
      <c r="BD64" s="866">
        <f>'BAD DEBT'!H19</f>
        <v>162419513.34774432</v>
      </c>
    </row>
    <row r="65" spans="1:69">
      <c r="A65" s="31">
        <f>IF(C64&lt;&gt;"",MAX(A63:A64)+1,"")</f>
        <v>51</v>
      </c>
      <c r="C65" s="29" t="s">
        <v>197</v>
      </c>
      <c r="D65" s="29"/>
      <c r="F65" s="121"/>
      <c r="G65" s="121"/>
      <c r="H65" s="121"/>
      <c r="I65" s="121"/>
      <c r="J65" s="121">
        <f>(J76)*0.02</f>
        <v>7969839.3978462508</v>
      </c>
      <c r="K65" s="120"/>
      <c r="L65" s="122">
        <f t="shared" ref="L65:L72" si="57">SUM(F65:J65)</f>
        <v>7969839.3978462508</v>
      </c>
      <c r="M65" s="120"/>
      <c r="N65" s="121">
        <v>0</v>
      </c>
      <c r="O65" s="121">
        <v>0</v>
      </c>
      <c r="P65" s="121">
        <v>0</v>
      </c>
      <c r="Q65" s="121">
        <v>0</v>
      </c>
      <c r="R65" s="121">
        <v>0</v>
      </c>
      <c r="S65" s="120"/>
      <c r="T65" s="121">
        <f t="shared" si="1"/>
        <v>0</v>
      </c>
      <c r="U65" s="121">
        <f t="shared" si="2"/>
        <v>7969839.3978462508</v>
      </c>
      <c r="V65" s="120"/>
      <c r="W65" s="121"/>
      <c r="X65" s="121"/>
      <c r="Y65" s="121"/>
      <c r="Z65" s="121"/>
      <c r="AA65" s="121">
        <f>(AA76)*0.02</f>
        <v>10083870.099480523</v>
      </c>
      <c r="AB65" s="120"/>
      <c r="AC65" s="122">
        <f t="shared" si="53"/>
        <v>10083870.099480523</v>
      </c>
      <c r="AD65" s="120"/>
      <c r="AE65" s="121">
        <v>0</v>
      </c>
      <c r="AF65" s="121">
        <v>0</v>
      </c>
      <c r="AG65" s="126">
        <f>(SUMIF('FY26-FY28_PREPA Consolidated'!I:I,C65,'FY26-FY28_PREPA Consolidated'!DY:DY)*1000)-Y65</f>
        <v>0</v>
      </c>
      <c r="AH65" s="126">
        <f>((SUMIF('FY26-FY28_PREPA Consolidated'!I:I,C65,'FY26-FY28_PREPA Consolidated'!DU:DU)+SUMIF('FY26-FY28_PREPA Consolidated'!I:I,C65,'FY26-FY28_PREPA Consolidated'!DW:DW))*1000)-Z65</f>
        <v>0</v>
      </c>
      <c r="AI65" s="121">
        <v>0</v>
      </c>
      <c r="AJ65" s="120"/>
      <c r="AK65" s="121">
        <f t="shared" si="37"/>
        <v>0</v>
      </c>
      <c r="AL65" s="121">
        <f t="shared" si="54"/>
        <v>10083870.099480523</v>
      </c>
      <c r="AM65" s="120"/>
      <c r="AN65" s="121"/>
      <c r="AO65" s="121"/>
      <c r="AP65" s="121"/>
      <c r="AQ65" s="121"/>
      <c r="AR65" s="121">
        <f>(AR76)*0.02</f>
        <v>12077778.122428527</v>
      </c>
      <c r="AS65" s="120"/>
      <c r="AT65" s="122">
        <f t="shared" si="55"/>
        <v>12077778.122428527</v>
      </c>
      <c r="AU65" s="120"/>
      <c r="AV65" s="121">
        <v>0</v>
      </c>
      <c r="AW65" s="121">
        <v>0</v>
      </c>
      <c r="AX65" s="782">
        <f>(SUMIF('FY26-FY28_PREPA Consolidated'!I:I,C65,'FY26-FY28_PREPA Consolidated'!EI:EI)*1000)-AP65</f>
        <v>0</v>
      </c>
      <c r="AY65" s="782">
        <f>((SUMIF('FY26-FY28_PREPA Consolidated'!I:I,C65,'FY26-FY28_PREPA Consolidated'!EE:EE)+SUMIF('FY26-FY28_PREPA Consolidated'!I:I,C65,'FY26-FY28_PREPA Consolidated'!EG:EG))*1000)-AQ65</f>
        <v>0</v>
      </c>
      <c r="AZ65" s="121">
        <v>0</v>
      </c>
      <c r="BA65" s="120"/>
      <c r="BB65" s="121">
        <f t="shared" si="56"/>
        <v>0</v>
      </c>
      <c r="BC65" s="120"/>
      <c r="BD65" s="121">
        <f t="shared" si="4"/>
        <v>12077778.122428527</v>
      </c>
    </row>
    <row r="66" spans="1:69">
      <c r="A66" s="31">
        <f>IF(C65&lt;&gt;"",MAX(A64:A65)+1,"")</f>
        <v>52</v>
      </c>
      <c r="C66" s="622" t="s">
        <v>199</v>
      </c>
      <c r="D66" s="29"/>
      <c r="F66" s="121"/>
      <c r="G66" s="121"/>
      <c r="H66" s="121"/>
      <c r="I66" s="121"/>
      <c r="J66" s="121"/>
      <c r="K66" s="120"/>
      <c r="L66" s="122">
        <f t="shared" si="57"/>
        <v>0</v>
      </c>
      <c r="M66" s="120"/>
      <c r="N66" s="121">
        <v>0</v>
      </c>
      <c r="O66" s="121">
        <v>0</v>
      </c>
      <c r="P66" s="126">
        <f>(SUMIF('FY26-FY28_PREPA Consolidated'!I:I,C66,'FY26-FY28_PREPA Consolidated'!DL:DL)*1000)-H66</f>
        <v>0</v>
      </c>
      <c r="Q66" s="126">
        <f>((SUMIF('FY26-FY28_PREPA Consolidated'!I:I,C66,'FY26-FY28_PREPA Consolidated'!BT:BT)+SUMIF('FY26-FY28_PREPA Consolidated'!I:I,C66,'FY26-FY28_PREPA Consolidated'!CD:CD))*1000)-I66</f>
        <v>4000000</v>
      </c>
      <c r="R66" s="121">
        <v>0</v>
      </c>
      <c r="S66" s="120"/>
      <c r="T66" s="121">
        <f t="shared" si="1"/>
        <v>4000000</v>
      </c>
      <c r="U66" s="121">
        <f t="shared" si="2"/>
        <v>4000000</v>
      </c>
      <c r="V66" s="120"/>
      <c r="W66" s="121"/>
      <c r="X66" s="121"/>
      <c r="Y66" s="121"/>
      <c r="AA66" s="121"/>
      <c r="AB66" s="120"/>
      <c r="AC66" s="121">
        <f>SUM(W66:AA66)</f>
        <v>0</v>
      </c>
      <c r="AD66" s="120"/>
      <c r="AE66" s="121"/>
      <c r="AF66" s="121"/>
      <c r="AG66" s="126">
        <f>(SUMIF('FY26-FY28_PREPA Consolidated'!I:I,C66,'FY26-FY28_PREPA Consolidated'!DY:DY)*1000)-Y66</f>
        <v>0</v>
      </c>
      <c r="AH66" s="126">
        <f>((SUMIF('FY26-FY28_PREPA Consolidated'!I:I,C66,'FY26-FY28_PREPA Consolidated'!DU:DU)+SUMIF('FY26-FY28_PREPA Consolidated'!I:I,C66,'FY26-FY28_PREPA Consolidated'!DW:DW))*1000)-Z66</f>
        <v>0</v>
      </c>
      <c r="AI66" s="121"/>
      <c r="AJ66" s="120"/>
      <c r="AK66" s="121"/>
      <c r="AL66" s="121">
        <f t="shared" ref="AL66:AL68" si="58">+AK66+AC66</f>
        <v>0</v>
      </c>
      <c r="AM66" s="120"/>
      <c r="AN66" s="121"/>
      <c r="AO66" s="121"/>
      <c r="AP66" s="121"/>
      <c r="AQ66" s="121"/>
      <c r="AR66" s="121"/>
      <c r="AS66" s="120"/>
      <c r="AT66" s="121">
        <f t="shared" si="55"/>
        <v>0</v>
      </c>
      <c r="AU66" s="120"/>
      <c r="AV66" s="121"/>
      <c r="AW66" s="121"/>
      <c r="AX66" s="782">
        <f>(SUMIF('FY26-FY28_PREPA Consolidated'!I:I,C66,'FY26-FY28_PREPA Consolidated'!EI:EI)*1000)-AP66</f>
        <v>0</v>
      </c>
      <c r="AY66" s="782">
        <f>((SUMIF('FY26-FY28_PREPA Consolidated'!I:I,C66,'FY26-FY28_PREPA Consolidated'!EE:EE)+SUMIF('FY26-FY28_PREPA Consolidated'!I:I,C66,'FY26-FY28_PREPA Consolidated'!EG:EG))*1000)-AQ66</f>
        <v>0</v>
      </c>
      <c r="AZ66" s="121">
        <v>0</v>
      </c>
      <c r="BA66" s="120"/>
      <c r="BB66" s="121">
        <f t="shared" si="56"/>
        <v>0</v>
      </c>
      <c r="BC66" s="121">
        <f t="shared" ref="BC66:BC67" si="59">+BB66+AT66</f>
        <v>0</v>
      </c>
      <c r="BD66" s="120"/>
      <c r="BE66" s="590"/>
      <c r="BF66" s="121"/>
      <c r="BG66" s="121"/>
      <c r="BH66" s="121"/>
      <c r="BI66" s="121"/>
    </row>
    <row r="67" spans="1:69">
      <c r="A67" s="31">
        <f>IF(C66&lt;&gt;"",MAX(A64:A66)+1,"")</f>
        <v>53</v>
      </c>
      <c r="C67" s="622" t="s">
        <v>200</v>
      </c>
      <c r="D67" s="29"/>
      <c r="F67" s="121"/>
      <c r="G67" s="121"/>
      <c r="H67" s="121"/>
      <c r="I67" s="121"/>
      <c r="J67" s="121"/>
      <c r="K67" s="120"/>
      <c r="L67" s="122">
        <f t="shared" si="57"/>
        <v>0</v>
      </c>
      <c r="M67" s="120"/>
      <c r="N67" s="121">
        <v>0</v>
      </c>
      <c r="O67" s="121">
        <v>0</v>
      </c>
      <c r="P67" s="126">
        <f>(SUMIF('FY26-FY28_PREPA Consolidated'!I:I,C67,'FY26-FY28_PREPA Consolidated'!DL:DL)*1000)-H67</f>
        <v>0</v>
      </c>
      <c r="Q67" s="126">
        <f>((SUMIF('FY26-FY28_PREPA Consolidated'!I:I,C67,'FY26-FY28_PREPA Consolidated'!BT:BT)+SUMIF('FY26-FY28_PREPA Consolidated'!I:I,C67,'FY26-FY28_PREPA Consolidated'!CD:CD))*1000)-I67</f>
        <v>6500000</v>
      </c>
      <c r="R67" s="121">
        <v>0</v>
      </c>
      <c r="S67" s="120"/>
      <c r="T67" s="121">
        <f t="shared" si="1"/>
        <v>6500000</v>
      </c>
      <c r="U67" s="121">
        <f t="shared" si="2"/>
        <v>6500000</v>
      </c>
      <c r="V67" s="120"/>
      <c r="W67" s="121"/>
      <c r="X67" s="121"/>
      <c r="Y67" s="121"/>
      <c r="AA67" s="121"/>
      <c r="AB67" s="120"/>
      <c r="AC67" s="121">
        <f>SUM(W67:AA67)</f>
        <v>0</v>
      </c>
      <c r="AD67" s="120"/>
      <c r="AE67" s="121"/>
      <c r="AF67" s="121"/>
      <c r="AG67" s="126">
        <f>(SUMIF('FY26-FY28_PREPA Consolidated'!I:I,C67,'FY26-FY28_PREPA Consolidated'!DY:DY)*1000)-Y67</f>
        <v>0</v>
      </c>
      <c r="AH67" s="126">
        <f>((SUMIF('FY26-FY28_PREPA Consolidated'!I:I,C67,'FY26-FY28_PREPA Consolidated'!DU:DU)+SUMIF('FY26-FY28_PREPA Consolidated'!I:I,C67,'FY26-FY28_PREPA Consolidated'!DW:DW))*1000)-Z67</f>
        <v>0</v>
      </c>
      <c r="AI67" s="121"/>
      <c r="AJ67" s="120"/>
      <c r="AK67" s="121"/>
      <c r="AL67" s="121">
        <f t="shared" si="58"/>
        <v>0</v>
      </c>
      <c r="AM67" s="120"/>
      <c r="AN67" s="121"/>
      <c r="AO67" s="121"/>
      <c r="AP67" s="121"/>
      <c r="AQ67" s="121"/>
      <c r="AR67" s="121"/>
      <c r="AS67" s="120"/>
      <c r="AT67" s="121">
        <f t="shared" si="55"/>
        <v>0</v>
      </c>
      <c r="AU67" s="120"/>
      <c r="AV67" s="121"/>
      <c r="AW67" s="121"/>
      <c r="AX67" s="782">
        <f>(SUMIF('FY26-FY28_PREPA Consolidated'!I:I,C67,'FY26-FY28_PREPA Consolidated'!EI:EI)*1000)-AP67</f>
        <v>0</v>
      </c>
      <c r="AY67" s="782">
        <f>((SUMIF('FY26-FY28_PREPA Consolidated'!I:I,C67,'FY26-FY28_PREPA Consolidated'!EE:EE)+SUMIF('FY26-FY28_PREPA Consolidated'!I:I,C67,'FY26-FY28_PREPA Consolidated'!EG:EG))*1000)-AQ67</f>
        <v>0</v>
      </c>
      <c r="AZ67" s="121">
        <v>0</v>
      </c>
      <c r="BA67" s="120"/>
      <c r="BB67" s="121">
        <f t="shared" si="56"/>
        <v>0</v>
      </c>
      <c r="BC67" s="121">
        <f t="shared" si="59"/>
        <v>0</v>
      </c>
      <c r="BD67" s="120"/>
      <c r="BE67" s="590"/>
      <c r="BF67" s="121"/>
      <c r="BG67" s="121"/>
      <c r="BH67" s="121"/>
      <c r="BI67" s="121"/>
    </row>
    <row r="68" spans="1:69">
      <c r="A68" s="31">
        <v>54</v>
      </c>
      <c r="C68" s="622" t="s">
        <v>201</v>
      </c>
      <c r="D68" s="29"/>
      <c r="F68" s="121"/>
      <c r="G68" s="121"/>
      <c r="H68" s="121"/>
      <c r="I68" s="121"/>
      <c r="J68" s="121"/>
      <c r="K68" s="121"/>
      <c r="L68" s="122"/>
      <c r="M68" s="120"/>
      <c r="N68" s="121">
        <v>0</v>
      </c>
      <c r="O68" s="121">
        <v>0</v>
      </c>
      <c r="P68" s="126">
        <f>(SUMIF('FY26-FY28_PREPA Consolidated'!I:I,C68,'FY26-FY28_PREPA Consolidated'!DL:DL)*1000)-H68</f>
        <v>0</v>
      </c>
      <c r="Q68" s="126">
        <f>((SUMIF('FY26-FY28_PREPA Consolidated'!I:I,C68,'FY26-FY28_PREPA Consolidated'!BT:BT)+SUMIF('FY26-FY28_PREPA Consolidated'!I:I,C68,'FY26-FY28_PREPA Consolidated'!CD:CD))*1000)-I68</f>
        <v>211146063</v>
      </c>
      <c r="R68" s="121">
        <v>0</v>
      </c>
      <c r="S68" s="121"/>
      <c r="T68" s="121">
        <f t="shared" ref="T68" si="60">+SUM(N68:R68)</f>
        <v>211146063</v>
      </c>
      <c r="U68" s="121">
        <f t="shared" si="2"/>
        <v>211146063</v>
      </c>
      <c r="V68" s="121"/>
      <c r="W68" s="121"/>
      <c r="X68" s="121"/>
      <c r="Y68" s="121"/>
      <c r="AA68" s="121"/>
      <c r="AB68" s="121"/>
      <c r="AC68" s="121">
        <f>SUM(W68:AA68)</f>
        <v>0</v>
      </c>
      <c r="AD68" s="121"/>
      <c r="AE68" s="121">
        <v>0</v>
      </c>
      <c r="AF68" s="121">
        <v>0</v>
      </c>
      <c r="AG68" s="126">
        <f>(SUMIF('FY26-FY28_PREPA Consolidated'!Z:Z,T68,'FY26-FY28_PREPA Consolidated'!EC:EC)*1000)-Y68</f>
        <v>0</v>
      </c>
      <c r="AH68" s="126">
        <f>((SUMIF('FY26-FY28_PREPA Consolidated'!$I:$I,$C68,'FY26-FY28_PREPA Consolidated'!$EA:$EA)*1000)-Z68)</f>
        <v>307408581</v>
      </c>
      <c r="AI68" s="121">
        <v>0</v>
      </c>
      <c r="AJ68" s="121"/>
      <c r="AK68" s="121">
        <f t="shared" ref="AK68" si="61">+SUM(AE68:AI68)</f>
        <v>307408581</v>
      </c>
      <c r="AL68" s="121">
        <f t="shared" si="58"/>
        <v>307408581</v>
      </c>
      <c r="AM68" s="121"/>
      <c r="AN68" s="121"/>
      <c r="AO68" s="121"/>
      <c r="AP68" s="121"/>
      <c r="AQ68" s="121"/>
      <c r="AR68" s="121"/>
      <c r="AS68" s="121"/>
      <c r="AT68" s="121"/>
      <c r="AU68" s="121"/>
      <c r="AV68" s="121"/>
      <c r="AW68" s="121"/>
      <c r="AX68" s="782">
        <f>(SUMIF('FY26-FY28_PREPA Consolidated'!I:I,C68,'FY26-FY28_PREPA Consolidated'!EI:EI)*1000)-AP68</f>
        <v>0</v>
      </c>
      <c r="AY68" s="782">
        <f>((SUMIF('FY26-FY28_PREPA Consolidated'!I:I,C68,'FY26-FY28_PREPA Consolidated'!EE:EE)+SUMIF('FY26-FY28_PREPA Consolidated'!I:I,C68,'FY26-FY28_PREPA Consolidated'!EG:EG))*1000)-AQ68</f>
        <v>307188608</v>
      </c>
      <c r="AZ68" s="121"/>
      <c r="BA68" s="121"/>
      <c r="BB68" s="121">
        <f t="shared" ref="BB68" si="62">+SUM(AV68:AZ68)</f>
        <v>307188608</v>
      </c>
      <c r="BC68" s="121"/>
      <c r="BD68" s="121">
        <f t="shared" ref="BD68" si="63">+BB68+AT68</f>
        <v>307188608</v>
      </c>
      <c r="BE68" s="120"/>
      <c r="BG68" s="121"/>
      <c r="BH68" s="121"/>
      <c r="BI68" s="121"/>
      <c r="BJ68" s="121"/>
      <c r="BK68" s="121"/>
      <c r="BL68" s="121"/>
      <c r="BM68" s="121"/>
      <c r="BO68" s="121"/>
      <c r="BP68" s="121"/>
      <c r="BQ68" s="121"/>
    </row>
    <row r="69" spans="1:69">
      <c r="A69" s="31">
        <f>IF(C67&lt;&gt;"",MAX(A65:A67)+1,"")</f>
        <v>54</v>
      </c>
      <c r="C69" s="29" t="s">
        <v>203</v>
      </c>
      <c r="D69" s="29"/>
      <c r="F69" s="121"/>
      <c r="G69" s="121"/>
      <c r="H69" s="121"/>
      <c r="I69" s="121"/>
      <c r="J69" s="121">
        <v>120000000</v>
      </c>
      <c r="K69" s="120"/>
      <c r="L69" s="122">
        <f>SUM(F69:J69)</f>
        <v>120000000</v>
      </c>
      <c r="M69" s="120"/>
      <c r="N69" s="121">
        <v>0</v>
      </c>
      <c r="O69" s="121">
        <v>0</v>
      </c>
      <c r="P69" s="121">
        <v>0</v>
      </c>
      <c r="Q69" s="121">
        <v>0</v>
      </c>
      <c r="R69" s="121">
        <v>0</v>
      </c>
      <c r="S69" s="120"/>
      <c r="T69" s="121">
        <f t="shared" si="1"/>
        <v>0</v>
      </c>
      <c r="U69" s="121">
        <f t="shared" si="2"/>
        <v>120000000</v>
      </c>
      <c r="V69" s="120"/>
      <c r="W69" s="121"/>
      <c r="X69" s="121"/>
      <c r="Y69" s="121"/>
      <c r="Z69" s="121"/>
      <c r="AA69" s="121">
        <v>120000000</v>
      </c>
      <c r="AB69" s="120"/>
      <c r="AC69" s="126">
        <f>SUM(W69:AA69)</f>
        <v>120000000</v>
      </c>
      <c r="AD69" s="120"/>
      <c r="AE69" s="121">
        <v>0</v>
      </c>
      <c r="AF69" s="121">
        <v>0</v>
      </c>
      <c r="AG69" s="126">
        <f>(SUMIF('FY26-FY28_PREPA Consolidated'!I:I,C69,'FY26-FY28_PREPA Consolidated'!DY:DY)*1000)-Y69</f>
        <v>0</v>
      </c>
      <c r="AH69" s="126">
        <f>((SUMIF('FY26-FY28_PREPA Consolidated'!I:I,C69,'FY26-FY28_PREPA Consolidated'!DU:DU)+SUMIF('FY26-FY28_PREPA Consolidated'!I:I,C69,'FY26-FY28_PREPA Consolidated'!DW:DW))*1000)-Z69</f>
        <v>0</v>
      </c>
      <c r="AI69" s="121">
        <v>0</v>
      </c>
      <c r="AJ69" s="120"/>
      <c r="AK69" s="121">
        <f t="shared" si="37"/>
        <v>0</v>
      </c>
      <c r="AL69" s="121">
        <f t="shared" si="54"/>
        <v>120000000</v>
      </c>
      <c r="AM69" s="120"/>
      <c r="AN69" s="121"/>
      <c r="AO69" s="121"/>
      <c r="AP69" s="121"/>
      <c r="AQ69" s="121"/>
      <c r="AR69" s="121"/>
      <c r="AS69" s="120"/>
      <c r="AT69" s="122"/>
      <c r="AU69" s="120"/>
      <c r="AV69" s="121">
        <v>0</v>
      </c>
      <c r="AW69" s="121">
        <v>0</v>
      </c>
      <c r="AX69" s="782">
        <f>(SUMIF('FY26-FY28_PREPA Consolidated'!I:I,C69,'FY26-FY28_PREPA Consolidated'!EI:EI)*1000)-AP69</f>
        <v>0</v>
      </c>
      <c r="AY69" s="782">
        <f>((SUMIF('FY26-FY28_PREPA Consolidated'!I:I,C69,'FY26-FY28_PREPA Consolidated'!EE:EE)+SUMIF('FY26-FY28_PREPA Consolidated'!I:I,C69,'FY26-FY28_PREPA Consolidated'!EG:EG))*1000)-AQ69</f>
        <v>0</v>
      </c>
      <c r="AZ69" s="121">
        <v>0</v>
      </c>
      <c r="BA69" s="120"/>
      <c r="BB69" s="121">
        <f t="shared" si="56"/>
        <v>0</v>
      </c>
      <c r="BC69" s="120"/>
      <c r="BD69" s="121">
        <f t="shared" si="4"/>
        <v>0</v>
      </c>
    </row>
    <row r="70" spans="1:69">
      <c r="A70" s="31">
        <f>IF(C69&lt;&gt;"",MAX(A66:A69)+1,"")</f>
        <v>55</v>
      </c>
      <c r="C70" s="29" t="s">
        <v>204</v>
      </c>
      <c r="D70" s="29"/>
      <c r="F70" s="121"/>
      <c r="G70" s="126">
        <f>'Genera Ex. 22.2 A-2'!Y67</f>
        <v>0</v>
      </c>
      <c r="H70" s="121"/>
      <c r="I70" s="121"/>
      <c r="J70" s="121"/>
      <c r="K70" s="120"/>
      <c r="L70" s="122"/>
      <c r="M70" s="120"/>
      <c r="N70" s="121">
        <v>0</v>
      </c>
      <c r="O70" s="121">
        <f>'Final Revision'!Y67-G70</f>
        <v>30000000</v>
      </c>
      <c r="P70" s="121">
        <v>0</v>
      </c>
      <c r="Q70" s="121">
        <v>0</v>
      </c>
      <c r="R70" s="121">
        <v>0</v>
      </c>
      <c r="S70" s="120"/>
      <c r="T70" s="121">
        <f t="shared" si="1"/>
        <v>30000000</v>
      </c>
      <c r="U70" s="121">
        <f t="shared" si="2"/>
        <v>30000000</v>
      </c>
      <c r="V70" s="120"/>
      <c r="W70" s="121"/>
      <c r="X70" s="121">
        <f>'Genera Ex. 22.2 A-2'!BK67</f>
        <v>0</v>
      </c>
      <c r="Y70" s="121"/>
      <c r="Z70" s="121"/>
      <c r="AA70" s="121"/>
      <c r="AB70" s="120"/>
      <c r="AC70" s="122"/>
      <c r="AD70" s="120"/>
      <c r="AE70" s="121">
        <v>0</v>
      </c>
      <c r="AF70" s="121">
        <f>'Final Revision'!BK67-X70</f>
        <v>30000000</v>
      </c>
      <c r="AG70" s="126">
        <f>(SUMIF('FY26-FY28_PREPA Consolidated'!I:I,C70,'FY26-FY28_PREPA Consolidated'!DY:DY)*1000)-Y70</f>
        <v>0</v>
      </c>
      <c r="AH70" s="126">
        <f>((SUMIF('FY26-FY28_PREPA Consolidated'!I:I,C70,'FY26-FY28_PREPA Consolidated'!DU:DU)+SUMIF('FY26-FY28_PREPA Consolidated'!I:I,C70,'FY26-FY28_PREPA Consolidated'!DW:DW))*1000)-Z70</f>
        <v>0</v>
      </c>
      <c r="AI70" s="121">
        <v>0</v>
      </c>
      <c r="AJ70" s="120"/>
      <c r="AK70" s="121">
        <f t="shared" si="37"/>
        <v>30000000</v>
      </c>
      <c r="AL70" s="121">
        <f t="shared" si="54"/>
        <v>30000000</v>
      </c>
      <c r="AM70" s="120"/>
      <c r="AN70" s="121"/>
      <c r="AO70" s="121">
        <f>'Genera Ex. 22.2 A-2'!CW67</f>
        <v>0</v>
      </c>
      <c r="AP70" s="121"/>
      <c r="AQ70" s="121"/>
      <c r="AR70" s="121"/>
      <c r="AS70" s="120"/>
      <c r="AT70" s="122"/>
      <c r="AU70" s="120"/>
      <c r="AV70" s="121">
        <v>0</v>
      </c>
      <c r="AW70" s="121">
        <f>'Final Revision'!CW67-AO70</f>
        <v>30000000</v>
      </c>
      <c r="AX70" s="782">
        <f>(SUMIF('FY26-FY28_PREPA Consolidated'!I:I,C70,'FY26-FY28_PREPA Consolidated'!EI:EI)*1000)-AP70</f>
        <v>0</v>
      </c>
      <c r="AY70" s="782">
        <f>((SUMIF('FY26-FY28_PREPA Consolidated'!I:I,C70,'FY26-FY28_PREPA Consolidated'!EE:EE)+SUMIF('FY26-FY28_PREPA Consolidated'!I:I,C70,'FY26-FY28_PREPA Consolidated'!EG:EG))*1000)-AQ70</f>
        <v>0</v>
      </c>
      <c r="AZ70" s="121">
        <v>0</v>
      </c>
      <c r="BA70" s="120"/>
      <c r="BB70" s="121">
        <f t="shared" si="56"/>
        <v>30000000</v>
      </c>
      <c r="BC70" s="120"/>
      <c r="BD70" s="121">
        <f t="shared" si="4"/>
        <v>30000000</v>
      </c>
    </row>
    <row r="71" spans="1:69">
      <c r="A71" s="31">
        <f>IF(C70&lt;&gt;"",MAX(A65:A70)+1,"")</f>
        <v>56</v>
      </c>
      <c r="C71" s="29" t="s">
        <v>205</v>
      </c>
      <c r="D71" s="29"/>
      <c r="E71" s="2"/>
      <c r="F71" s="121"/>
      <c r="G71" s="126">
        <f>'Genera Ex. 22.2 A-2'!Y68</f>
        <v>26585154.466419831</v>
      </c>
      <c r="H71" s="121"/>
      <c r="I71" s="121"/>
      <c r="J71" s="121"/>
      <c r="K71" s="120"/>
      <c r="L71" s="122">
        <f t="shared" si="57"/>
        <v>26585154.466419831</v>
      </c>
      <c r="M71" s="120"/>
      <c r="N71" s="121">
        <v>0</v>
      </c>
      <c r="O71" s="121">
        <f>'Final Revision'!Y68-G71</f>
        <v>0</v>
      </c>
      <c r="P71" s="121">
        <v>0</v>
      </c>
      <c r="Q71" s="121">
        <v>0</v>
      </c>
      <c r="R71" s="121">
        <v>0</v>
      </c>
      <c r="S71" s="120"/>
      <c r="T71" s="121">
        <f t="shared" si="1"/>
        <v>0</v>
      </c>
      <c r="U71" s="121">
        <f t="shared" si="2"/>
        <v>26585154.466419831</v>
      </c>
      <c r="V71" s="539"/>
      <c r="W71" s="121"/>
      <c r="X71" s="121">
        <f>'Genera Ex. 22.2 A-2'!BK68</f>
        <v>27621329.57647486</v>
      </c>
      <c r="Y71" s="121"/>
      <c r="Z71" s="121"/>
      <c r="AA71" s="121"/>
      <c r="AB71" s="120"/>
      <c r="AC71" s="122">
        <f t="shared" si="53"/>
        <v>27621329.57647486</v>
      </c>
      <c r="AD71" s="120"/>
      <c r="AE71" s="121">
        <v>0</v>
      </c>
      <c r="AF71" s="121">
        <f>'Final Revision'!BK68-X71</f>
        <v>0</v>
      </c>
      <c r="AG71" s="126">
        <f>(SUMIF('FY26-FY28_PREPA Consolidated'!I:I,C71,'FY26-FY28_PREPA Consolidated'!DY:DY)*1000)-Y71</f>
        <v>0</v>
      </c>
      <c r="AH71" s="126">
        <f>((SUMIF('FY26-FY28_PREPA Consolidated'!I:I,C71,'FY26-FY28_PREPA Consolidated'!DU:DU)+SUMIF('FY26-FY28_PREPA Consolidated'!I:I,C71,'FY26-FY28_PREPA Consolidated'!DW:DW))*1000)-Z71</f>
        <v>0</v>
      </c>
      <c r="AI71" s="121">
        <v>0</v>
      </c>
      <c r="AJ71" s="120"/>
      <c r="AK71" s="121">
        <f t="shared" si="37"/>
        <v>0</v>
      </c>
      <c r="AL71" s="121">
        <f t="shared" si="54"/>
        <v>27621329.57647486</v>
      </c>
      <c r="AM71" s="120"/>
      <c r="AN71" s="121"/>
      <c r="AO71" s="121">
        <f>'Genera Ex. 22.2 A-2'!CW68</f>
        <v>28697890.340863917</v>
      </c>
      <c r="AP71" s="121"/>
      <c r="AQ71" s="121"/>
      <c r="AR71" s="121"/>
      <c r="AS71" s="120"/>
      <c r="AT71" s="122">
        <f t="shared" si="55"/>
        <v>28697890.340863917</v>
      </c>
      <c r="AU71" s="120"/>
      <c r="AV71" s="121">
        <v>0</v>
      </c>
      <c r="AW71" s="121">
        <f>'Final Revision'!CW68-AO71</f>
        <v>0</v>
      </c>
      <c r="AX71" s="782">
        <f>(SUMIF('FY26-FY28_PREPA Consolidated'!I:I,C71,'FY26-FY28_PREPA Consolidated'!EI:EI)*1000)-AP71</f>
        <v>0</v>
      </c>
      <c r="AY71" s="782">
        <f>((SUMIF('FY26-FY28_PREPA Consolidated'!I:I,C71,'FY26-FY28_PREPA Consolidated'!EE:EE)+SUMIF('FY26-FY28_PREPA Consolidated'!I:I,C71,'FY26-FY28_PREPA Consolidated'!EG:EG))*1000)-AQ71</f>
        <v>0</v>
      </c>
      <c r="AZ71" s="121">
        <v>0</v>
      </c>
      <c r="BA71" s="120"/>
      <c r="BB71" s="121">
        <f t="shared" si="56"/>
        <v>0</v>
      </c>
      <c r="BC71" s="120"/>
      <c r="BD71" s="121">
        <f t="shared" si="4"/>
        <v>28697890.340863917</v>
      </c>
    </row>
    <row r="72" spans="1:69">
      <c r="A72" s="31">
        <f>IF(C71&lt;&gt;"",MAX(A65:A71)+1,"")</f>
        <v>57</v>
      </c>
      <c r="C72" s="29" t="s">
        <v>206</v>
      </c>
      <c r="D72" s="29"/>
      <c r="F72" s="121"/>
      <c r="G72" s="121"/>
      <c r="H72" s="121"/>
      <c r="I72" s="121"/>
      <c r="J72" s="121"/>
      <c r="K72" s="120"/>
      <c r="L72" s="122">
        <f t="shared" si="57"/>
        <v>0</v>
      </c>
      <c r="M72" s="120"/>
      <c r="N72" s="121">
        <v>0</v>
      </c>
      <c r="O72" s="121">
        <v>0</v>
      </c>
      <c r="P72" s="121">
        <v>0</v>
      </c>
      <c r="Q72" s="121">
        <v>0</v>
      </c>
      <c r="R72" s="121">
        <v>0</v>
      </c>
      <c r="S72" s="120"/>
      <c r="T72" s="121">
        <f t="shared" si="1"/>
        <v>0</v>
      </c>
      <c r="U72" s="121">
        <f t="shared" si="2"/>
        <v>0</v>
      </c>
      <c r="V72" s="120"/>
      <c r="W72" s="121"/>
      <c r="X72" s="121"/>
      <c r="Y72" s="121"/>
      <c r="Z72" s="121"/>
      <c r="AA72" s="121"/>
      <c r="AB72" s="120"/>
      <c r="AC72" s="122">
        <f t="shared" si="53"/>
        <v>0</v>
      </c>
      <c r="AD72" s="120"/>
      <c r="AE72" s="121">
        <v>0</v>
      </c>
      <c r="AF72" s="121">
        <v>0</v>
      </c>
      <c r="AG72" s="126">
        <f>(SUMIF('FY26-FY28_PREPA Consolidated'!I:I,C72,'FY26-FY28_PREPA Consolidated'!DY:DY)*1000)-Y72</f>
        <v>0</v>
      </c>
      <c r="AH72" s="126">
        <f>((SUMIF('FY26-FY28_PREPA Consolidated'!I:I,C72,'FY26-FY28_PREPA Consolidated'!DU:DU)+SUMIF('FY26-FY28_PREPA Consolidated'!I:I,C72,'FY26-FY28_PREPA Consolidated'!DW:DW))*1000)-Z72</f>
        <v>0</v>
      </c>
      <c r="AI72" s="121">
        <v>0</v>
      </c>
      <c r="AJ72" s="120"/>
      <c r="AK72" s="121">
        <f t="shared" si="37"/>
        <v>0</v>
      </c>
      <c r="AL72" s="121">
        <f t="shared" si="54"/>
        <v>0</v>
      </c>
      <c r="AM72" s="120"/>
      <c r="AN72" s="121"/>
      <c r="AO72" s="121"/>
      <c r="AP72" s="121"/>
      <c r="AQ72" s="121"/>
      <c r="AR72" s="121"/>
      <c r="AS72" s="120"/>
      <c r="AT72" s="122">
        <f t="shared" si="55"/>
        <v>0</v>
      </c>
      <c r="AU72" s="120"/>
      <c r="AV72" s="121">
        <v>0</v>
      </c>
      <c r="AW72" s="121">
        <v>0</v>
      </c>
      <c r="AX72" s="782">
        <f>(SUMIF('FY26-FY28_PREPA Consolidated'!I:I,C72,'FY26-FY28_PREPA Consolidated'!EI:EI)*1000)-AP72</f>
        <v>0</v>
      </c>
      <c r="AY72" s="782">
        <f>((SUMIF('FY26-FY28_PREPA Consolidated'!I:I,C72,'FY26-FY28_PREPA Consolidated'!EE:EE)+SUMIF('FY26-FY28_PREPA Consolidated'!I:I,C72,'FY26-FY28_PREPA Consolidated'!EG:EG))*1000)-AQ72</f>
        <v>0</v>
      </c>
      <c r="AZ72" s="121">
        <v>0</v>
      </c>
      <c r="BA72" s="120"/>
      <c r="BB72" s="121">
        <f t="shared" si="56"/>
        <v>0</v>
      </c>
      <c r="BC72" s="120"/>
      <c r="BD72" s="121">
        <f t="shared" si="4"/>
        <v>0</v>
      </c>
    </row>
    <row r="73" spans="1:69">
      <c r="A73" s="31">
        <f>IF(C72&lt;&gt;"",MAX(A64:A72)+1,"")</f>
        <v>58</v>
      </c>
      <c r="C73" s="540" t="s">
        <v>207</v>
      </c>
      <c r="D73" s="595"/>
      <c r="E73" s="2"/>
      <c r="F73" s="527">
        <f>SUM(F63:F72)</f>
        <v>129957434.58060001</v>
      </c>
      <c r="G73" s="527">
        <f>SUM(G63:G72)</f>
        <v>26585154.466419831</v>
      </c>
      <c r="H73" s="527">
        <f>SUM(H63:H72)</f>
        <v>0</v>
      </c>
      <c r="I73" s="527">
        <f>SUM(I63:I72)</f>
        <v>0</v>
      </c>
      <c r="J73" s="527">
        <f>SUM(J63:J72)</f>
        <v>267337100.02620471</v>
      </c>
      <c r="K73" s="512"/>
      <c r="L73" s="596">
        <f t="shared" ref="L73" si="64">SUM(L63:L72)</f>
        <v>423879689.07322448</v>
      </c>
      <c r="M73" s="512"/>
      <c r="N73" s="527">
        <f>SUM(N63:N72)</f>
        <v>23276120.02666451</v>
      </c>
      <c r="O73" s="527">
        <f t="shared" ref="O73:R73" si="65">SUM(O63:O72)</f>
        <v>30000000</v>
      </c>
      <c r="P73" s="527">
        <f t="shared" si="65"/>
        <v>0</v>
      </c>
      <c r="Q73" s="527">
        <f t="shared" si="65"/>
        <v>221646063</v>
      </c>
      <c r="R73" s="527">
        <f t="shared" si="65"/>
        <v>0</v>
      </c>
      <c r="S73" s="512"/>
      <c r="T73" s="527">
        <f t="shared" si="1"/>
        <v>274922183.0266645</v>
      </c>
      <c r="U73" s="527">
        <f t="shared" si="2"/>
        <v>698801872.09988904</v>
      </c>
      <c r="V73" s="539"/>
      <c r="W73" s="527">
        <f>SUM(W63:W72)</f>
        <v>129532870.764</v>
      </c>
      <c r="X73" s="527">
        <f>SUM(X63:X72)</f>
        <v>27621329.57647486</v>
      </c>
      <c r="Y73" s="527">
        <f t="shared" ref="Y73:AA73" si="66">SUM(Y63:Y72)</f>
        <v>0</v>
      </c>
      <c r="Z73" s="527">
        <f t="shared" si="66"/>
        <v>0</v>
      </c>
      <c r="AA73" s="527">
        <f t="shared" si="66"/>
        <v>233794901.77520615</v>
      </c>
      <c r="AB73" s="512"/>
      <c r="AC73" s="596">
        <f>SUM(AC63:AC72)</f>
        <v>390949102.11568099</v>
      </c>
      <c r="AD73" s="512"/>
      <c r="AE73" s="527">
        <f>SUM(AE63:AE72)</f>
        <v>30599786.323137343</v>
      </c>
      <c r="AF73" s="527">
        <f t="shared" ref="AF73:AI73" si="67">SUM(AF63:AF72)</f>
        <v>30000000</v>
      </c>
      <c r="AG73" s="527">
        <f t="shared" ref="AG73:AH73" si="68">SUM(AG63:AG72)</f>
        <v>0</v>
      </c>
      <c r="AH73" s="527">
        <f t="shared" si="68"/>
        <v>307408581</v>
      </c>
      <c r="AI73" s="527">
        <f t="shared" si="67"/>
        <v>0</v>
      </c>
      <c r="AJ73" s="512"/>
      <c r="AK73" s="527">
        <f t="shared" si="37"/>
        <v>368008367.32313734</v>
      </c>
      <c r="AL73" s="527">
        <f t="shared" si="54"/>
        <v>758957469.43881834</v>
      </c>
      <c r="AM73" s="120"/>
      <c r="AN73" s="527">
        <f>SUM(AN63:AN72)</f>
        <v>125148055.9329</v>
      </c>
      <c r="AO73" s="527">
        <f>SUM(AO63:AO72)</f>
        <v>28697890.340863917</v>
      </c>
      <c r="AP73" s="527">
        <f t="shared" ref="AP73:AR73" si="69">SUM(AP63:AP72)</f>
        <v>0</v>
      </c>
      <c r="AQ73" s="527">
        <f t="shared" si="69"/>
        <v>0</v>
      </c>
      <c r="AR73" s="527">
        <f t="shared" si="69"/>
        <v>149795219.74894884</v>
      </c>
      <c r="AS73" s="512"/>
      <c r="AT73" s="596">
        <f t="shared" ref="AT73" si="70">SUM(AT63:AT72)</f>
        <v>303641166.02271277</v>
      </c>
      <c r="AU73" s="512"/>
      <c r="AV73" s="527">
        <f>SUM(AV63:AV72)</f>
        <v>37271457.414844319</v>
      </c>
      <c r="AW73" s="527">
        <f t="shared" ref="AW73:AZ73" si="71">SUM(AW63:AW72)</f>
        <v>30000000</v>
      </c>
      <c r="AX73" s="527">
        <f t="shared" ref="AX73:AY73" si="72">SUM(AX63:AX72)</f>
        <v>0</v>
      </c>
      <c r="AY73" s="527">
        <f t="shared" si="72"/>
        <v>307188608</v>
      </c>
      <c r="AZ73" s="527">
        <f t="shared" si="71"/>
        <v>0</v>
      </c>
      <c r="BA73" s="512"/>
      <c r="BB73" s="527">
        <f t="shared" si="56"/>
        <v>374460065.41484433</v>
      </c>
      <c r="BC73" s="512"/>
      <c r="BD73" s="528">
        <f t="shared" si="4"/>
        <v>678101231.4375571</v>
      </c>
    </row>
    <row r="74" spans="1:69">
      <c r="A74" s="31"/>
      <c r="C74" s="116"/>
      <c r="D74" s="116"/>
      <c r="F74" s="402"/>
      <c r="G74" s="402"/>
      <c r="H74" s="402"/>
      <c r="I74" s="402"/>
      <c r="J74" s="402"/>
      <c r="K74" s="120"/>
      <c r="L74" s="597"/>
      <c r="M74" s="120"/>
      <c r="N74" s="402"/>
      <c r="O74" s="402"/>
      <c r="P74" s="402"/>
      <c r="Q74" s="402"/>
      <c r="R74" s="402"/>
      <c r="S74" s="120"/>
      <c r="T74" s="402"/>
      <c r="U74" s="402"/>
      <c r="V74" s="120"/>
      <c r="W74" s="402"/>
      <c r="X74" s="402"/>
      <c r="Y74" s="402"/>
      <c r="Z74" s="402"/>
      <c r="AA74" s="402"/>
      <c r="AB74" s="120"/>
      <c r="AC74" s="597"/>
      <c r="AD74" s="120"/>
      <c r="AE74" s="402"/>
      <c r="AF74" s="402"/>
      <c r="AG74" s="402"/>
      <c r="AH74" s="402"/>
      <c r="AI74" s="402"/>
      <c r="AJ74" s="120"/>
      <c r="AK74" s="402"/>
      <c r="AL74" s="402"/>
      <c r="AM74" s="120"/>
      <c r="AN74" s="402"/>
      <c r="AO74" s="402"/>
      <c r="AP74" s="402"/>
      <c r="AQ74" s="402"/>
      <c r="AR74" s="402"/>
      <c r="AS74" s="120"/>
      <c r="AT74" s="597"/>
      <c r="AU74" s="120"/>
      <c r="AV74" s="402"/>
      <c r="AW74" s="402"/>
      <c r="AX74" s="402"/>
      <c r="AY74" s="402"/>
      <c r="AZ74" s="402"/>
      <c r="BA74" s="120"/>
      <c r="BB74" s="402"/>
      <c r="BC74" s="120"/>
      <c r="BD74" s="402"/>
    </row>
    <row r="75" spans="1:69">
      <c r="A75" s="31">
        <f>IF(C73&lt;&gt;"",MAX(A66:A73)+1,"")</f>
        <v>59</v>
      </c>
      <c r="C75" s="116" t="s">
        <v>208</v>
      </c>
      <c r="D75" s="116"/>
      <c r="E75" s="2"/>
      <c r="F75" s="402"/>
      <c r="G75" s="402"/>
      <c r="H75" s="402"/>
      <c r="I75" s="402"/>
      <c r="J75" s="402"/>
      <c r="K75" s="402"/>
      <c r="L75" s="597"/>
      <c r="M75" s="402"/>
      <c r="N75" s="402"/>
      <c r="O75" s="402"/>
      <c r="P75" s="402"/>
      <c r="Q75" s="402"/>
      <c r="R75" s="402"/>
      <c r="S75" s="402"/>
      <c r="T75" s="402"/>
      <c r="U75" s="402"/>
      <c r="V75" s="539"/>
      <c r="W75" s="402"/>
      <c r="X75" s="402"/>
      <c r="Y75" s="402"/>
      <c r="Z75" s="402"/>
      <c r="AA75" s="402"/>
      <c r="AB75" s="402"/>
      <c r="AC75" s="597"/>
      <c r="AD75" s="402"/>
      <c r="AE75" s="402"/>
      <c r="AF75" s="402"/>
      <c r="AG75" s="402"/>
      <c r="AH75" s="402"/>
      <c r="AI75" s="402"/>
      <c r="AJ75" s="402"/>
      <c r="AK75" s="402"/>
      <c r="AL75" s="402"/>
      <c r="AM75" s="120"/>
      <c r="AN75" s="402"/>
      <c r="AO75" s="402"/>
      <c r="AP75" s="402"/>
      <c r="AQ75" s="402"/>
      <c r="AR75" s="402"/>
      <c r="AS75" s="402"/>
      <c r="AT75" s="597"/>
      <c r="AU75" s="402"/>
      <c r="AV75" s="402"/>
      <c r="AW75" s="402"/>
      <c r="AX75" s="402"/>
      <c r="AY75" s="402"/>
      <c r="AZ75" s="402"/>
      <c r="BA75" s="402"/>
      <c r="BB75" s="402"/>
      <c r="BC75" s="402"/>
      <c r="BD75" s="402"/>
    </row>
    <row r="76" spans="1:69">
      <c r="A76" s="31">
        <f>IF(C75&lt;&gt;"",MAX(A73:A75)+1,"")</f>
        <v>60</v>
      </c>
      <c r="C76" s="29" t="s">
        <v>129</v>
      </c>
      <c r="D76" s="29"/>
      <c r="F76" s="121"/>
      <c r="G76" s="121"/>
      <c r="H76" s="121"/>
      <c r="I76" s="121"/>
      <c r="J76" s="121">
        <f>(SUM('D-1-Constrained'!I5,'D-1-Constrained'!I38,'D-1-Constrained'!I44,'D-1-Constrained'!I51,'D-1-Constrained'!I56,'D-1-Constrained'!I62,'D-1-Constrained'!I76))</f>
        <v>398491969.89231253</v>
      </c>
      <c r="K76" s="120"/>
      <c r="L76" s="122">
        <f t="shared" ref="L76:L82" si="73">SUM(F76:J76)</f>
        <v>398491969.89231253</v>
      </c>
      <c r="M76" s="120"/>
      <c r="N76" s="121">
        <v>0</v>
      </c>
      <c r="O76" s="121">
        <v>0</v>
      </c>
      <c r="P76" s="121">
        <v>0</v>
      </c>
      <c r="Q76" s="121">
        <v>0</v>
      </c>
      <c r="R76" s="121">
        <v>0</v>
      </c>
      <c r="S76" s="120"/>
      <c r="T76" s="121">
        <f t="shared" ref="T76:T87" si="74">+SUM(N76:R76)</f>
        <v>0</v>
      </c>
      <c r="U76" s="121">
        <f t="shared" ref="U76:U87" si="75">+T76+L76</f>
        <v>398491969.89231253</v>
      </c>
      <c r="V76" s="120"/>
      <c r="W76" s="121"/>
      <c r="X76" s="121"/>
      <c r="Y76" s="121"/>
      <c r="Z76" s="121"/>
      <c r="AA76" s="121">
        <f>SUM('D-1-Constrained'!O5,'D-1-Constrained'!O38,'D-1-Constrained'!O44,'D-1-Constrained'!O51,'D-1-Constrained'!O56,'D-1-Constrained'!O62,'D-1-Constrained'!O76)</f>
        <v>504193504.97402614</v>
      </c>
      <c r="AB76" s="120"/>
      <c r="AC76" s="122">
        <f t="shared" ref="AC76:AC82" si="76">SUM(W76:AA76)</f>
        <v>504193504.97402614</v>
      </c>
      <c r="AD76" s="120"/>
      <c r="AE76" s="121">
        <v>0</v>
      </c>
      <c r="AF76" s="121">
        <v>0</v>
      </c>
      <c r="AG76" s="121">
        <v>0</v>
      </c>
      <c r="AH76" s="121">
        <v>0</v>
      </c>
      <c r="AI76" s="121">
        <f>-165935+'LUMA’s Updates to RR'!F33+'LUMA’s Updates to RR'!F29</f>
        <v>1828456</v>
      </c>
      <c r="AJ76" s="120"/>
      <c r="AK76" s="121">
        <f t="shared" ref="AK76:AK83" si="77">+SUM(AE76:AI76)</f>
        <v>1828456</v>
      </c>
      <c r="AL76" s="121">
        <f t="shared" ref="AL76:AL83" si="78">AC76+AK76</f>
        <v>506021960.97402614</v>
      </c>
      <c r="AM76" s="120"/>
      <c r="AN76" s="121"/>
      <c r="AO76" s="121"/>
      <c r="AP76" s="121"/>
      <c r="AQ76" s="121"/>
      <c r="AR76" s="121">
        <f>SUM('D-1-Constrained'!U5,'D-1-Constrained'!U38,'D-1-Constrained'!U44,'D-1-Constrained'!U51,'D-1-Constrained'!U56,'D-1-Constrained'!U62,'D-1-Constrained'!U76)</f>
        <v>603888906.12142634</v>
      </c>
      <c r="AS76" s="120"/>
      <c r="AT76" s="122">
        <f t="shared" ref="AT76:AT82" si="79">SUM(AN76:AR76)</f>
        <v>603888906.12142634</v>
      </c>
      <c r="AU76" s="120"/>
      <c r="AV76" s="121">
        <v>0</v>
      </c>
      <c r="AW76" s="121">
        <v>0</v>
      </c>
      <c r="AX76" s="121">
        <v>0</v>
      </c>
      <c r="AY76" s="121">
        <v>0</v>
      </c>
      <c r="AZ76" s="121">
        <f>-172575+'LUMA’s Updates to RR'!F31+'LUMA’s Updates to RR'!F35</f>
        <v>1922604</v>
      </c>
      <c r="BA76" s="120"/>
      <c r="BB76" s="121">
        <f t="shared" ref="BB76:BB83" si="80">+SUM(AV76:AZ76)</f>
        <v>1922604</v>
      </c>
      <c r="BC76" s="120"/>
      <c r="BD76" s="121">
        <f t="shared" ref="BD76:BD87" si="81">+BB76+AT76</f>
        <v>605811510.12142634</v>
      </c>
    </row>
    <row r="77" spans="1:69">
      <c r="A77" s="31">
        <f>IF(C76&lt;&gt;"",MAX(A75:A76)+1,"")</f>
        <v>61</v>
      </c>
      <c r="C77" s="29" t="s">
        <v>130</v>
      </c>
      <c r="D77" s="29"/>
      <c r="E77" s="2"/>
      <c r="F77" s="121"/>
      <c r="G77" s="126">
        <f>'Genera Ex. 22.2 A-2'!Y74</f>
        <v>209276668</v>
      </c>
      <c r="H77" s="121"/>
      <c r="I77" s="121"/>
      <c r="J77" s="121"/>
      <c r="K77" s="120"/>
      <c r="L77" s="122">
        <f t="shared" si="73"/>
        <v>209276668</v>
      </c>
      <c r="M77" s="120"/>
      <c r="N77" s="121">
        <v>0</v>
      </c>
      <c r="O77" s="121">
        <f>'Final Revision'!Y74-G77</f>
        <v>-64576958</v>
      </c>
      <c r="P77" s="121">
        <v>0</v>
      </c>
      <c r="Q77" s="121">
        <v>0</v>
      </c>
      <c r="R77" s="121">
        <v>0</v>
      </c>
      <c r="S77" s="120"/>
      <c r="T77" s="121">
        <f t="shared" si="74"/>
        <v>-64576958</v>
      </c>
      <c r="U77" s="121">
        <f t="shared" si="75"/>
        <v>144699710</v>
      </c>
      <c r="V77" s="539"/>
      <c r="W77" s="121"/>
      <c r="X77" s="126">
        <f>'Genera Ex. 22.2 A-2'!BK74</f>
        <v>180087799.27000001</v>
      </c>
      <c r="Y77" s="121"/>
      <c r="Z77" s="121"/>
      <c r="AA77" s="121"/>
      <c r="AB77" s="120"/>
      <c r="AC77" s="122">
        <f t="shared" si="76"/>
        <v>180087799.27000001</v>
      </c>
      <c r="AD77" s="120"/>
      <c r="AE77" s="121">
        <v>0</v>
      </c>
      <c r="AF77" s="121">
        <f>'Final Revision'!BK74-X77</f>
        <v>-15816821.00000003</v>
      </c>
      <c r="AG77" s="121">
        <v>0</v>
      </c>
      <c r="AH77" s="121">
        <v>0</v>
      </c>
      <c r="AI77" s="121">
        <v>0</v>
      </c>
      <c r="AJ77" s="120"/>
      <c r="AK77" s="121">
        <f t="shared" si="77"/>
        <v>-15816821.00000003</v>
      </c>
      <c r="AL77" s="121">
        <f t="shared" si="78"/>
        <v>164270978.26999998</v>
      </c>
      <c r="AM77" s="120"/>
      <c r="AN77" s="121"/>
      <c r="AO77" s="126">
        <f>'Genera Ex. 22.2 A-2'!CW74</f>
        <v>180358438</v>
      </c>
      <c r="AP77" s="121"/>
      <c r="AQ77" s="121"/>
      <c r="AR77" s="121"/>
      <c r="AS77" s="120"/>
      <c r="AT77" s="122">
        <f t="shared" si="79"/>
        <v>180358438</v>
      </c>
      <c r="AU77" s="120"/>
      <c r="AV77" s="121">
        <v>0</v>
      </c>
      <c r="AW77" s="121">
        <f>'Final Revision'!CW74-AO77</f>
        <v>-19248892</v>
      </c>
      <c r="AX77" s="121">
        <v>0</v>
      </c>
      <c r="AY77" s="121">
        <v>0</v>
      </c>
      <c r="AZ77" s="121">
        <v>0</v>
      </c>
      <c r="BA77" s="120"/>
      <c r="BB77" s="121">
        <f t="shared" si="80"/>
        <v>-19248892</v>
      </c>
      <c r="BC77" s="120"/>
      <c r="BD77" s="121">
        <f t="shared" si="81"/>
        <v>161109546</v>
      </c>
    </row>
    <row r="78" spans="1:69">
      <c r="A78" s="31">
        <f>IF(C77&lt;&gt;"",MAX(A76:A77)+1,"")</f>
        <v>62</v>
      </c>
      <c r="C78" s="29" t="s">
        <v>132</v>
      </c>
      <c r="D78" s="29"/>
      <c r="F78" s="121"/>
      <c r="G78" s="121"/>
      <c r="H78" s="121">
        <f>'D-1-Constrained'!I35</f>
        <v>1234000</v>
      </c>
      <c r="I78" s="121"/>
      <c r="J78" s="121"/>
      <c r="K78" s="120"/>
      <c r="L78" s="122">
        <f t="shared" si="73"/>
        <v>1234000</v>
      </c>
      <c r="M78" s="120"/>
      <c r="N78" s="121">
        <v>0</v>
      </c>
      <c r="O78" s="121">
        <v>0</v>
      </c>
      <c r="P78" s="121">
        <f>('FY26-FY28_PREPA Consolidated'!DL33*1000)-H78</f>
        <v>7148150.2600000007</v>
      </c>
      <c r="Q78" s="121">
        <v>0</v>
      </c>
      <c r="R78" s="121">
        <v>0</v>
      </c>
      <c r="S78" s="120"/>
      <c r="T78" s="121">
        <f t="shared" si="74"/>
        <v>7148150.2600000007</v>
      </c>
      <c r="U78" s="121">
        <f t="shared" si="75"/>
        <v>8382150.2600000007</v>
      </c>
      <c r="V78" s="120"/>
      <c r="W78" s="121"/>
      <c r="X78" s="121"/>
      <c r="Y78" s="121">
        <f>'D-1-Constrained'!O35</f>
        <v>1295700</v>
      </c>
      <c r="Z78" s="121"/>
      <c r="AA78" s="121"/>
      <c r="AB78" s="120"/>
      <c r="AC78" s="122">
        <f t="shared" si="76"/>
        <v>1295700</v>
      </c>
      <c r="AD78" s="120"/>
      <c r="AE78" s="121">
        <v>0</v>
      </c>
      <c r="AF78" s="121">
        <v>0</v>
      </c>
      <c r="AG78" s="121">
        <f>('FY26-FY28_PREPA Consolidated'!DY33*1000)-Y78</f>
        <v>4673460</v>
      </c>
      <c r="AH78" s="121">
        <v>0</v>
      </c>
      <c r="AI78" s="121">
        <v>0</v>
      </c>
      <c r="AJ78" s="120"/>
      <c r="AK78" s="121">
        <f t="shared" si="77"/>
        <v>4673460</v>
      </c>
      <c r="AL78" s="121">
        <f t="shared" si="78"/>
        <v>5969160</v>
      </c>
      <c r="AM78" s="120"/>
      <c r="AN78" s="121"/>
      <c r="AO78" s="121"/>
      <c r="AP78" s="121">
        <f>'D-1-Constrained'!U35</f>
        <v>1360485</v>
      </c>
      <c r="AQ78" s="121"/>
      <c r="AR78" s="121"/>
      <c r="AS78" s="120"/>
      <c r="AT78" s="122">
        <f t="shared" si="79"/>
        <v>1360485</v>
      </c>
      <c r="AU78" s="120"/>
      <c r="AV78" s="121">
        <v>0</v>
      </c>
      <c r="AW78" s="121">
        <v>0</v>
      </c>
      <c r="AX78" s="121">
        <f>('FY26-FY28_PREPA Consolidated'!EI33*1000)-AP78</f>
        <v>4406675</v>
      </c>
      <c r="AY78" s="121">
        <v>0</v>
      </c>
      <c r="AZ78" s="121">
        <v>0</v>
      </c>
      <c r="BA78" s="120"/>
      <c r="BB78" s="121">
        <f t="shared" si="80"/>
        <v>4406675</v>
      </c>
      <c r="BC78" s="120"/>
      <c r="BD78" s="121">
        <f t="shared" si="81"/>
        <v>5767160</v>
      </c>
    </row>
    <row r="79" spans="1:69">
      <c r="A79" s="31">
        <f>IF(C78&lt;&gt;"",MAX(A76:A78)+1,"")</f>
        <v>63</v>
      </c>
      <c r="C79" s="29" t="s">
        <v>131</v>
      </c>
      <c r="D79" s="29"/>
      <c r="E79" s="2"/>
      <c r="F79" s="121"/>
      <c r="G79" s="121"/>
      <c r="H79" s="121"/>
      <c r="I79" s="121">
        <f>'D-1-Constrained'!I89</f>
        <v>29274848.571428571</v>
      </c>
      <c r="J79" s="121"/>
      <c r="K79" s="120"/>
      <c r="L79" s="122">
        <f t="shared" si="73"/>
        <v>29274848.571428571</v>
      </c>
      <c r="M79" s="120"/>
      <c r="N79" s="121">
        <v>0</v>
      </c>
      <c r="O79" s="121">
        <v>0</v>
      </c>
      <c r="P79" s="121">
        <v>0</v>
      </c>
      <c r="Q79" s="121">
        <f>('FY26-FY28_PREPA Consolidated'!BT33*1000)-I79</f>
        <v>-27209848.571428571</v>
      </c>
      <c r="R79" s="121">
        <v>0</v>
      </c>
      <c r="S79" s="120"/>
      <c r="T79" s="121">
        <f t="shared" si="74"/>
        <v>-27209848.571428571</v>
      </c>
      <c r="U79" s="121">
        <f t="shared" si="75"/>
        <v>2065000</v>
      </c>
      <c r="V79" s="539"/>
      <c r="W79" s="121"/>
      <c r="X79" s="121"/>
      <c r="Y79" s="121"/>
      <c r="Z79" s="121">
        <f>'D-1-Constrained'!O89</f>
        <v>28220825.714285716</v>
      </c>
      <c r="AA79" s="121"/>
      <c r="AB79" s="120"/>
      <c r="AC79" s="122">
        <f t="shared" si="76"/>
        <v>28220825.714285716</v>
      </c>
      <c r="AD79" s="120"/>
      <c r="AE79" s="121">
        <v>0</v>
      </c>
      <c r="AF79" s="121">
        <v>0</v>
      </c>
      <c r="AG79" s="121">
        <v>0</v>
      </c>
      <c r="AH79" s="121">
        <f>('FY26-FY28_PREPA Consolidated'!DU33*1000)-Z79</f>
        <v>-27450825.714285716</v>
      </c>
      <c r="AI79" s="121">
        <v>0</v>
      </c>
      <c r="AJ79" s="120"/>
      <c r="AK79" s="121">
        <f t="shared" si="77"/>
        <v>-27450825.714285716</v>
      </c>
      <c r="AL79" s="121">
        <f t="shared" si="78"/>
        <v>770000</v>
      </c>
      <c r="AM79" s="120"/>
      <c r="AN79" s="121"/>
      <c r="AO79" s="121"/>
      <c r="AP79" s="121"/>
      <c r="AQ79" s="121">
        <f>'D-1-Constrained'!U90</f>
        <v>29221358.942857146</v>
      </c>
      <c r="AR79" s="121"/>
      <c r="AS79" s="120"/>
      <c r="AT79" s="122">
        <f t="shared" si="79"/>
        <v>29221358.942857146</v>
      </c>
      <c r="AU79" s="120"/>
      <c r="AV79" s="121">
        <v>0</v>
      </c>
      <c r="AW79" s="121">
        <v>0</v>
      </c>
      <c r="AX79" s="121">
        <v>0</v>
      </c>
      <c r="AY79" s="121">
        <f>('FY26-FY28_PREPA Consolidated'!EE33*1000)-AQ79</f>
        <v>-28951358.942857146</v>
      </c>
      <c r="AZ79" s="121">
        <v>0</v>
      </c>
      <c r="BA79" s="120"/>
      <c r="BB79" s="121">
        <f t="shared" si="80"/>
        <v>-28951358.942857146</v>
      </c>
      <c r="BC79" s="120"/>
      <c r="BD79" s="121">
        <f t="shared" si="81"/>
        <v>270000</v>
      </c>
    </row>
    <row r="80" spans="1:69">
      <c r="A80" s="31">
        <f>IF(C79&lt;&gt;"",MAX(A77:A79)+1,"")</f>
        <v>64</v>
      </c>
      <c r="C80" s="29" t="s">
        <v>209</v>
      </c>
      <c r="D80" s="29"/>
      <c r="F80" s="121"/>
      <c r="G80" s="121"/>
      <c r="H80" s="121"/>
      <c r="I80" s="121"/>
      <c r="J80" s="121"/>
      <c r="K80" s="120"/>
      <c r="L80" s="122">
        <f t="shared" si="73"/>
        <v>0</v>
      </c>
      <c r="M80" s="120"/>
      <c r="N80" s="121">
        <v>0</v>
      </c>
      <c r="O80" s="121">
        <v>0</v>
      </c>
      <c r="P80" s="121">
        <v>0</v>
      </c>
      <c r="Q80" s="121">
        <v>0</v>
      </c>
      <c r="R80" s="121">
        <v>0</v>
      </c>
      <c r="S80" s="120"/>
      <c r="T80" s="121">
        <f t="shared" si="74"/>
        <v>0</v>
      </c>
      <c r="U80" s="121">
        <f t="shared" si="75"/>
        <v>0</v>
      </c>
      <c r="V80" s="120"/>
      <c r="W80" s="121"/>
      <c r="X80" s="121"/>
      <c r="Y80" s="121"/>
      <c r="Z80" s="121"/>
      <c r="AA80" s="121"/>
      <c r="AB80" s="120"/>
      <c r="AC80" s="122">
        <f t="shared" si="76"/>
        <v>0</v>
      </c>
      <c r="AD80" s="120"/>
      <c r="AE80" s="121">
        <v>0</v>
      </c>
      <c r="AF80" s="121">
        <v>0</v>
      </c>
      <c r="AG80" s="121">
        <v>0</v>
      </c>
      <c r="AH80" s="121">
        <v>0</v>
      </c>
      <c r="AI80" s="121">
        <v>0</v>
      </c>
      <c r="AJ80" s="120"/>
      <c r="AK80" s="121">
        <f t="shared" si="77"/>
        <v>0</v>
      </c>
      <c r="AL80" s="121">
        <f t="shared" si="78"/>
        <v>0</v>
      </c>
      <c r="AM80" s="120"/>
      <c r="AN80" s="121"/>
      <c r="AO80" s="121"/>
      <c r="AP80" s="121"/>
      <c r="AQ80" s="121"/>
      <c r="AR80" s="121"/>
      <c r="AS80" s="120"/>
      <c r="AT80" s="122">
        <f t="shared" si="79"/>
        <v>0</v>
      </c>
      <c r="AU80" s="120"/>
      <c r="AV80" s="121">
        <v>0</v>
      </c>
      <c r="AW80" s="121">
        <v>0</v>
      </c>
      <c r="AX80" s="121">
        <v>0</v>
      </c>
      <c r="AY80" s="121">
        <v>0</v>
      </c>
      <c r="AZ80" s="121">
        <v>0</v>
      </c>
      <c r="BA80" s="120"/>
      <c r="BB80" s="121">
        <f t="shared" si="80"/>
        <v>0</v>
      </c>
      <c r="BC80" s="120"/>
      <c r="BD80" s="121">
        <f t="shared" si="81"/>
        <v>0</v>
      </c>
    </row>
    <row r="81" spans="1:56">
      <c r="A81" s="31">
        <f>IF(C80&lt;&gt;"",MAX(A78:A80)+1,"")</f>
        <v>65</v>
      </c>
      <c r="C81" s="29" t="s">
        <v>210</v>
      </c>
      <c r="D81" s="29"/>
      <c r="E81" s="2"/>
      <c r="F81" s="121"/>
      <c r="G81" s="121"/>
      <c r="H81" s="121"/>
      <c r="I81" s="121"/>
      <c r="J81" s="121"/>
      <c r="K81" s="120"/>
      <c r="L81" s="122">
        <f t="shared" si="73"/>
        <v>0</v>
      </c>
      <c r="M81" s="120"/>
      <c r="N81" s="121">
        <v>0</v>
      </c>
      <c r="O81" s="121">
        <v>0</v>
      </c>
      <c r="P81" s="121">
        <v>0</v>
      </c>
      <c r="Q81" s="121">
        <v>0</v>
      </c>
      <c r="R81" s="121">
        <v>0</v>
      </c>
      <c r="S81" s="120"/>
      <c r="T81" s="121">
        <f t="shared" si="74"/>
        <v>0</v>
      </c>
      <c r="U81" s="121">
        <f t="shared" si="75"/>
        <v>0</v>
      </c>
      <c r="V81" s="539"/>
      <c r="W81" s="121"/>
      <c r="X81" s="121"/>
      <c r="Y81" s="121"/>
      <c r="Z81" s="121"/>
      <c r="AA81" s="121"/>
      <c r="AB81" s="120"/>
      <c r="AC81" s="122">
        <f t="shared" si="76"/>
        <v>0</v>
      </c>
      <c r="AD81" s="120"/>
      <c r="AE81" s="121">
        <v>0</v>
      </c>
      <c r="AF81" s="121">
        <v>0</v>
      </c>
      <c r="AG81" s="121">
        <v>0</v>
      </c>
      <c r="AH81" s="121">
        <v>0</v>
      </c>
      <c r="AI81" s="121">
        <v>0</v>
      </c>
      <c r="AJ81" s="120"/>
      <c r="AK81" s="121">
        <f t="shared" si="77"/>
        <v>0</v>
      </c>
      <c r="AL81" s="121">
        <f t="shared" si="78"/>
        <v>0</v>
      </c>
      <c r="AM81" s="120"/>
      <c r="AN81" s="121"/>
      <c r="AO81" s="121"/>
      <c r="AP81" s="121"/>
      <c r="AQ81" s="121"/>
      <c r="AR81" s="121"/>
      <c r="AS81" s="120"/>
      <c r="AT81" s="122">
        <f t="shared" si="79"/>
        <v>0</v>
      </c>
      <c r="AU81" s="120"/>
      <c r="AV81" s="121">
        <v>0</v>
      </c>
      <c r="AW81" s="121">
        <v>0</v>
      </c>
      <c r="AX81" s="121">
        <v>0</v>
      </c>
      <c r="AY81" s="121">
        <v>0</v>
      </c>
      <c r="AZ81" s="121">
        <v>0</v>
      </c>
      <c r="BA81" s="120"/>
      <c r="BB81" s="121">
        <f t="shared" si="80"/>
        <v>0</v>
      </c>
      <c r="BC81" s="120"/>
      <c r="BD81" s="121">
        <f t="shared" si="81"/>
        <v>0</v>
      </c>
    </row>
    <row r="82" spans="1:56">
      <c r="A82" s="31">
        <f>IF(C81&lt;&gt;"",MAX(A79:A81)+1,"")</f>
        <v>66</v>
      </c>
      <c r="C82" s="29" t="s">
        <v>211</v>
      </c>
      <c r="D82" s="29"/>
      <c r="F82" s="121"/>
      <c r="G82" s="126"/>
      <c r="H82" s="121"/>
      <c r="I82" s="121"/>
      <c r="J82" s="121"/>
      <c r="K82" s="120"/>
      <c r="L82" s="122">
        <f t="shared" si="73"/>
        <v>0</v>
      </c>
      <c r="M82" s="120"/>
      <c r="N82" s="121">
        <v>0</v>
      </c>
      <c r="O82" s="121">
        <v>0</v>
      </c>
      <c r="P82" s="121">
        <v>0</v>
      </c>
      <c r="Q82" s="121">
        <v>0</v>
      </c>
      <c r="R82" s="121">
        <v>0</v>
      </c>
      <c r="S82" s="120"/>
      <c r="T82" s="121">
        <f t="shared" si="74"/>
        <v>0</v>
      </c>
      <c r="U82" s="121">
        <f t="shared" si="75"/>
        <v>0</v>
      </c>
      <c r="V82" s="120"/>
      <c r="W82" s="121"/>
      <c r="X82" s="121"/>
      <c r="Y82" s="121"/>
      <c r="Z82" s="121"/>
      <c r="AA82" s="121"/>
      <c r="AB82" s="120"/>
      <c r="AC82" s="122">
        <f t="shared" si="76"/>
        <v>0</v>
      </c>
      <c r="AD82" s="120"/>
      <c r="AE82" s="121">
        <v>0</v>
      </c>
      <c r="AF82" s="121">
        <v>0</v>
      </c>
      <c r="AG82" s="121">
        <v>0</v>
      </c>
      <c r="AH82" s="121">
        <v>0</v>
      </c>
      <c r="AI82" s="121">
        <v>0</v>
      </c>
      <c r="AJ82" s="120"/>
      <c r="AK82" s="121">
        <f t="shared" si="77"/>
        <v>0</v>
      </c>
      <c r="AL82" s="121">
        <f t="shared" si="78"/>
        <v>0</v>
      </c>
      <c r="AM82" s="120"/>
      <c r="AN82" s="121"/>
      <c r="AO82" s="121"/>
      <c r="AP82" s="121"/>
      <c r="AQ82" s="121"/>
      <c r="AR82" s="121"/>
      <c r="AS82" s="120"/>
      <c r="AT82" s="122">
        <f t="shared" si="79"/>
        <v>0</v>
      </c>
      <c r="AU82" s="120"/>
      <c r="AV82" s="121">
        <v>0</v>
      </c>
      <c r="AW82" s="121">
        <v>0</v>
      </c>
      <c r="AX82" s="121">
        <v>0</v>
      </c>
      <c r="AY82" s="121">
        <v>0</v>
      </c>
      <c r="AZ82" s="121">
        <v>0</v>
      </c>
      <c r="BA82" s="120"/>
      <c r="BB82" s="121">
        <f t="shared" si="80"/>
        <v>0</v>
      </c>
      <c r="BC82" s="120"/>
      <c r="BD82" s="121">
        <f t="shared" si="81"/>
        <v>0</v>
      </c>
    </row>
    <row r="83" spans="1:56">
      <c r="A83" s="31">
        <f>IF(C82&lt;&gt;"",MAX(A80:A82)+1,"")</f>
        <v>67</v>
      </c>
      <c r="C83" s="540" t="s">
        <v>212</v>
      </c>
      <c r="D83" s="595"/>
      <c r="F83" s="527"/>
      <c r="G83" s="527">
        <f>SUM(G76:G82)</f>
        <v>209276668</v>
      </c>
      <c r="H83" s="527">
        <f t="shared" ref="H83:I83" si="82">SUM(H76:H82)</f>
        <v>1234000</v>
      </c>
      <c r="I83" s="527">
        <f t="shared" si="82"/>
        <v>29274848.571428571</v>
      </c>
      <c r="J83" s="527">
        <f>SUM(J76:J82)</f>
        <v>398491969.89231253</v>
      </c>
      <c r="K83" s="512"/>
      <c r="L83" s="596">
        <f>SUM(L76:L79)</f>
        <v>638277486.46374106</v>
      </c>
      <c r="M83" s="512"/>
      <c r="N83" s="527">
        <f>SUM(N76:N82)</f>
        <v>0</v>
      </c>
      <c r="O83" s="527">
        <f t="shared" ref="O83:Q83" si="83">SUM(O76:O82)</f>
        <v>-64576958</v>
      </c>
      <c r="P83" s="527">
        <f t="shared" si="83"/>
        <v>7148150.2600000007</v>
      </c>
      <c r="Q83" s="527">
        <f t="shared" si="83"/>
        <v>-27209848.571428571</v>
      </c>
      <c r="R83" s="527">
        <f>SUM(R76:R82)</f>
        <v>0</v>
      </c>
      <c r="S83" s="512"/>
      <c r="T83" s="527">
        <f t="shared" si="74"/>
        <v>-84638656.311428577</v>
      </c>
      <c r="U83" s="527">
        <f t="shared" si="75"/>
        <v>553638830.15231252</v>
      </c>
      <c r="V83" s="120"/>
      <c r="W83" s="527"/>
      <c r="X83" s="527">
        <f>SUM(X76:X82)</f>
        <v>180087799.27000001</v>
      </c>
      <c r="Y83" s="527">
        <f t="shared" ref="Y83:AA83" si="84">SUM(Y76:Y82)</f>
        <v>1295700</v>
      </c>
      <c r="Z83" s="527">
        <f t="shared" si="84"/>
        <v>28220825.714285716</v>
      </c>
      <c r="AA83" s="527">
        <f t="shared" si="84"/>
        <v>504193504.97402614</v>
      </c>
      <c r="AB83" s="512"/>
      <c r="AC83" s="596">
        <f>SUM(AC76:AC79)</f>
        <v>713797829.95831192</v>
      </c>
      <c r="AD83" s="512"/>
      <c r="AE83" s="527">
        <f>SUM(AE76:AE82)</f>
        <v>0</v>
      </c>
      <c r="AF83" s="527">
        <f t="shared" ref="AF83" si="85">SUM(AF76:AF82)</f>
        <v>-15816821.00000003</v>
      </c>
      <c r="AG83" s="527">
        <f t="shared" ref="AG83:AH83" si="86">SUM(AG76:AG82)</f>
        <v>4673460</v>
      </c>
      <c r="AH83" s="527">
        <f t="shared" si="86"/>
        <v>-27450825.714285716</v>
      </c>
      <c r="AI83" s="527">
        <f>SUM(AI76:AI82)</f>
        <v>1828456</v>
      </c>
      <c r="AJ83" s="512"/>
      <c r="AK83" s="527">
        <f t="shared" si="77"/>
        <v>-36765730.714285746</v>
      </c>
      <c r="AL83" s="527">
        <f t="shared" si="78"/>
        <v>677032099.24402618</v>
      </c>
      <c r="AM83" s="120"/>
      <c r="AN83" s="527"/>
      <c r="AO83" s="527">
        <f>SUM(AO76:AO82)</f>
        <v>180358438</v>
      </c>
      <c r="AP83" s="527">
        <f t="shared" ref="AP83:AR83" si="87">SUM(AP76:AP82)</f>
        <v>1360485</v>
      </c>
      <c r="AQ83" s="527">
        <f t="shared" si="87"/>
        <v>29221358.942857146</v>
      </c>
      <c r="AR83" s="527">
        <f t="shared" si="87"/>
        <v>603888906.12142634</v>
      </c>
      <c r="AS83" s="512"/>
      <c r="AT83" s="596">
        <f>SUM(AT76:AT79)</f>
        <v>814829188.06428349</v>
      </c>
      <c r="AU83" s="512"/>
      <c r="AV83" s="527">
        <f>SUM(AV76:AV82)</f>
        <v>0</v>
      </c>
      <c r="AW83" s="527">
        <f t="shared" ref="AW83" si="88">SUM(AW76:AW82)</f>
        <v>-19248892</v>
      </c>
      <c r="AX83" s="527">
        <f t="shared" ref="AX83:AY83" si="89">SUM(AX76:AX82)</f>
        <v>4406675</v>
      </c>
      <c r="AY83" s="527">
        <f t="shared" si="89"/>
        <v>-28951358.942857146</v>
      </c>
      <c r="AZ83" s="527">
        <f>SUM(AZ76:AZ82)</f>
        <v>1922604</v>
      </c>
      <c r="BA83" s="512"/>
      <c r="BB83" s="527">
        <f t="shared" si="80"/>
        <v>-41870971.942857146</v>
      </c>
      <c r="BC83" s="512"/>
      <c r="BD83" s="528">
        <f t="shared" si="81"/>
        <v>772958216.12142634</v>
      </c>
    </row>
    <row r="84" spans="1:56">
      <c r="A84" s="31"/>
      <c r="C84" s="29"/>
      <c r="D84" s="29"/>
      <c r="E84" s="2"/>
      <c r="F84" s="121"/>
      <c r="G84" s="121"/>
      <c r="H84" s="121"/>
      <c r="I84" s="121"/>
      <c r="J84" s="121"/>
      <c r="K84" s="120"/>
      <c r="L84" s="122"/>
      <c r="M84" s="120"/>
      <c r="N84" s="121"/>
      <c r="O84" s="121"/>
      <c r="P84" s="121"/>
      <c r="Q84" s="121"/>
      <c r="R84" s="121"/>
      <c r="S84" s="120"/>
      <c r="T84" s="121"/>
      <c r="U84" s="121"/>
      <c r="V84" s="539"/>
      <c r="W84" s="121"/>
      <c r="X84" s="121"/>
      <c r="Y84" s="121"/>
      <c r="Z84" s="121"/>
      <c r="AA84" s="121"/>
      <c r="AB84" s="120"/>
      <c r="AC84" s="122"/>
      <c r="AD84" s="120"/>
      <c r="AE84" s="121"/>
      <c r="AF84" s="121"/>
      <c r="AG84" s="121"/>
      <c r="AH84" s="121"/>
      <c r="AI84" s="121"/>
      <c r="AJ84" s="120"/>
      <c r="AK84" s="121"/>
      <c r="AL84" s="121"/>
      <c r="AM84" s="120"/>
      <c r="AN84" s="121"/>
      <c r="AO84" s="121"/>
      <c r="AP84" s="121"/>
      <c r="AQ84" s="121"/>
      <c r="AR84" s="121"/>
      <c r="AS84" s="120"/>
      <c r="AT84" s="122"/>
      <c r="AU84" s="120"/>
      <c r="AV84" s="121"/>
      <c r="AW84" s="121"/>
      <c r="AX84" s="121"/>
      <c r="AY84" s="121"/>
      <c r="AZ84" s="121"/>
      <c r="BA84" s="120"/>
      <c r="BB84" s="121"/>
      <c r="BC84" s="120"/>
      <c r="BD84" s="121"/>
    </row>
    <row r="85" spans="1:56">
      <c r="A85" s="31">
        <f>IF(C83&lt;&gt;"",MAX(A81:A83)+1,"")</f>
        <v>68</v>
      </c>
      <c r="C85" s="29" t="s">
        <v>213</v>
      </c>
      <c r="D85" s="29"/>
      <c r="E85" s="2"/>
      <c r="F85" s="121"/>
      <c r="G85" s="126">
        <f>'Genera Ex. 22.2 A-2'!Y81</f>
        <v>67403088.084444642</v>
      </c>
      <c r="H85" s="121"/>
      <c r="I85" s="121"/>
      <c r="J85" s="121">
        <f>'C-2 Optimal'!J85</f>
        <v>90138971.987098172</v>
      </c>
      <c r="K85" s="120"/>
      <c r="L85" s="122">
        <f t="shared" ref="L85" si="90">SUM(F85:J85)</f>
        <v>157542060.0715428</v>
      </c>
      <c r="M85" s="120"/>
      <c r="N85" s="121">
        <v>0</v>
      </c>
      <c r="O85" s="121">
        <f>'Final Revision'!Y81-G85</f>
        <v>-37403088.084444642</v>
      </c>
      <c r="P85" s="126">
        <f>(SUMIF('FY26-FY28_PREPA Consolidated'!I:I,C85,'FY26-FY28_PREPA Consolidated'!DL:DL)*1000)-H85</f>
        <v>2382329.6383785713</v>
      </c>
      <c r="Q85" s="126">
        <f>((SUMIF('FY26-FY28_PREPA Consolidated'!I:I,C85,'FY26-FY28_PREPA Consolidated'!BT:BT)+SUMIF('FY26-FY28_PREPA Consolidated'!I:I,C85,'FY26-FY28_PREPA Consolidated'!CD:CD))*1000)-I85</f>
        <v>6727934.8959999969</v>
      </c>
      <c r="R85" s="121">
        <v>0</v>
      </c>
      <c r="S85" s="120"/>
      <c r="T85" s="121">
        <f t="shared" si="74"/>
        <v>-28292823.550066076</v>
      </c>
      <c r="U85" s="121">
        <f t="shared" si="75"/>
        <v>129249236.52147672</v>
      </c>
      <c r="V85" s="539"/>
      <c r="W85" s="121"/>
      <c r="X85" s="126">
        <f>'Genera Ex. 22.2 A-2'!BK81</f>
        <v>34288638.684478566</v>
      </c>
      <c r="Y85" s="121"/>
      <c r="Z85" s="121"/>
      <c r="AA85" s="121">
        <f>'C-2 Optimal'!AA85</f>
        <v>165894944.55776396</v>
      </c>
      <c r="AB85" s="120"/>
      <c r="AC85" s="122">
        <f t="shared" ref="AC85" si="91">SUM(W85:AA85)</f>
        <v>200183583.24224252</v>
      </c>
      <c r="AD85" s="120"/>
      <c r="AE85" s="121">
        <v>0</v>
      </c>
      <c r="AF85" s="121">
        <f>'Final Revision'!BK81-X85</f>
        <v>-34288638.684478566</v>
      </c>
      <c r="AG85" s="121">
        <f>'C-2 Optimal'!AG85</f>
        <v>812609</v>
      </c>
      <c r="AH85" s="121">
        <v>0</v>
      </c>
      <c r="AI85" s="121">
        <v>0</v>
      </c>
      <c r="AJ85" s="120"/>
      <c r="AK85" s="121">
        <f t="shared" ref="AK85:AK87" si="92">+SUM(AE85:AI85)</f>
        <v>-33476029.684478566</v>
      </c>
      <c r="AL85" s="121">
        <f>AC85+AK85</f>
        <v>166707553.55776393</v>
      </c>
      <c r="AM85" s="120"/>
      <c r="AN85" s="121"/>
      <c r="AO85" s="126">
        <f>'Genera Ex. 22.2 A-2'!CW81</f>
        <v>8502694.1737267859</v>
      </c>
      <c r="AP85" s="121"/>
      <c r="AQ85" s="121"/>
      <c r="AR85" s="121">
        <f>'C-2 Optimal'!AR85</f>
        <v>188690476.6468811</v>
      </c>
      <c r="AS85" s="120"/>
      <c r="AT85" s="122">
        <f t="shared" ref="AT85" si="93">SUM(AN85:AR85)</f>
        <v>197193170.8206079</v>
      </c>
      <c r="AU85" s="120"/>
      <c r="AV85" s="121">
        <v>0</v>
      </c>
      <c r="AW85" s="121">
        <f>'Final Revision'!CW81-AO85</f>
        <v>-8502694.1737267859</v>
      </c>
      <c r="AX85" s="121">
        <v>0</v>
      </c>
      <c r="AY85" s="121">
        <v>0</v>
      </c>
      <c r="AZ85" s="121">
        <v>0</v>
      </c>
      <c r="BA85" s="120"/>
      <c r="BB85" s="121">
        <f>+SUM(AV85:AZ85)</f>
        <v>-8502694.1737267859</v>
      </c>
      <c r="BC85" s="120"/>
      <c r="BD85" s="121">
        <f t="shared" si="81"/>
        <v>188690476.6468811</v>
      </c>
    </row>
    <row r="86" spans="1:56">
      <c r="A86" s="31">
        <f>IF(C85&lt;&gt;"",MAX(A83:A85)+1,"")</f>
        <v>69</v>
      </c>
      <c r="C86" s="29" t="s">
        <v>218</v>
      </c>
      <c r="D86" s="29"/>
      <c r="F86" s="121"/>
      <c r="G86" s="126">
        <f>G83+G61</f>
        <v>456502126.12800002</v>
      </c>
      <c r="H86" s="126">
        <f t="shared" ref="H86:I86" si="94">H83+H61</f>
        <v>14132400</v>
      </c>
      <c r="I86" s="126">
        <f t="shared" si="94"/>
        <v>64338348.571428567</v>
      </c>
      <c r="J86" s="126">
        <f>J83+J61</f>
        <v>1206494064.8923125</v>
      </c>
      <c r="K86" s="120"/>
      <c r="L86" s="122">
        <f>L33+L56+L83</f>
        <v>1786789141.817481</v>
      </c>
      <c r="M86" s="120"/>
      <c r="N86" s="121">
        <v>0</v>
      </c>
      <c r="O86" s="121">
        <v>0</v>
      </c>
      <c r="P86" s="121">
        <v>0</v>
      </c>
      <c r="Q86" s="121">
        <v>0</v>
      </c>
      <c r="R86" s="121">
        <v>0</v>
      </c>
      <c r="S86" s="120"/>
      <c r="T86" s="121">
        <f t="shared" si="74"/>
        <v>0</v>
      </c>
      <c r="U86" s="121">
        <f t="shared" si="75"/>
        <v>1786789141.817481</v>
      </c>
      <c r="V86" s="120"/>
      <c r="W86" s="121"/>
      <c r="X86" s="126">
        <f>X83+X61</f>
        <v>426733285.81624997</v>
      </c>
      <c r="Y86" s="121"/>
      <c r="Z86" s="121"/>
      <c r="AA86" s="126">
        <f>AA83+AA61</f>
        <v>1456663447.9740262</v>
      </c>
      <c r="AB86" s="120"/>
      <c r="AC86" s="122">
        <f>AC33+AC56+AC83</f>
        <v>1987542675.8400059</v>
      </c>
      <c r="AD86" s="120"/>
      <c r="AE86" s="121">
        <v>0</v>
      </c>
      <c r="AF86" s="121">
        <v>0</v>
      </c>
      <c r="AG86" s="121">
        <v>0</v>
      </c>
      <c r="AH86" s="121">
        <v>0</v>
      </c>
      <c r="AI86" s="121">
        <v>0</v>
      </c>
      <c r="AJ86" s="120"/>
      <c r="AK86" s="121">
        <f t="shared" si="92"/>
        <v>0</v>
      </c>
      <c r="AL86" s="121">
        <f>AC86+AK86</f>
        <v>1987542675.8400059</v>
      </c>
      <c r="AM86" s="120"/>
      <c r="AN86" s="121"/>
      <c r="AO86" s="126">
        <f>AO83+AO61</f>
        <v>432718916.50106251</v>
      </c>
      <c r="AP86" s="121"/>
      <c r="AQ86" s="121"/>
      <c r="AR86" s="126">
        <f>AR83+AR61</f>
        <v>1626016452.1214263</v>
      </c>
      <c r="AS86" s="120"/>
      <c r="AT86" s="122">
        <f>AT33+AT56+AT83</f>
        <v>2150494202.8717809</v>
      </c>
      <c r="AU86" s="120"/>
      <c r="AV86" s="121">
        <v>0</v>
      </c>
      <c r="AW86" s="121">
        <v>0</v>
      </c>
      <c r="AX86" s="121">
        <v>0</v>
      </c>
      <c r="AY86" s="121">
        <v>0</v>
      </c>
      <c r="AZ86" s="121">
        <v>0</v>
      </c>
      <c r="BA86" s="120"/>
      <c r="BB86" s="121">
        <f>+SUM(AV86:AZ86)</f>
        <v>0</v>
      </c>
      <c r="BC86" s="120"/>
      <c r="BD86" s="121">
        <f t="shared" si="81"/>
        <v>2150494202.8717809</v>
      </c>
    </row>
    <row r="87" spans="1:56">
      <c r="A87" s="31">
        <f>IF(C86&lt;&gt;"",MAX(A86:A86)+1,"")</f>
        <v>70</v>
      </c>
      <c r="C87" s="540" t="s">
        <v>216</v>
      </c>
      <c r="D87" s="595"/>
      <c r="E87" s="2"/>
      <c r="F87" s="527">
        <f t="shared" ref="F87:L87" si="95">F61+F73+F83</f>
        <v>2566670734.4212894</v>
      </c>
      <c r="G87" s="527">
        <f t="shared" si="95"/>
        <v>483087280.59441984</v>
      </c>
      <c r="H87" s="527">
        <f t="shared" si="95"/>
        <v>14132400</v>
      </c>
      <c r="I87" s="527">
        <f t="shared" si="95"/>
        <v>64338348.571428567</v>
      </c>
      <c r="J87" s="527">
        <f t="shared" si="95"/>
        <v>1473831164.9185171</v>
      </c>
      <c r="K87" s="527">
        <f t="shared" si="95"/>
        <v>0</v>
      </c>
      <c r="L87" s="527">
        <f t="shared" si="95"/>
        <v>4653724130.7313948</v>
      </c>
      <c r="M87" s="527"/>
      <c r="N87" s="527">
        <f t="shared" ref="N87:S87" si="96">N61+N73+N83</f>
        <v>50351102.02666451</v>
      </c>
      <c r="O87" s="527">
        <f t="shared" si="96"/>
        <v>-25549944.402999997</v>
      </c>
      <c r="P87" s="527">
        <f t="shared" si="96"/>
        <v>10862549.441185609</v>
      </c>
      <c r="Q87" s="527">
        <f t="shared" si="96"/>
        <v>213683338.29508144</v>
      </c>
      <c r="R87" s="527">
        <f t="shared" si="96"/>
        <v>1215391</v>
      </c>
      <c r="S87" s="527">
        <f t="shared" si="96"/>
        <v>0</v>
      </c>
      <c r="T87" s="527">
        <f t="shared" si="74"/>
        <v>250562436.35993156</v>
      </c>
      <c r="U87" s="527">
        <f t="shared" si="75"/>
        <v>4904286567.0913267</v>
      </c>
      <c r="V87" s="539"/>
      <c r="W87" s="527">
        <f t="shared" ref="W87:AC87" si="97">W61+W73+W83</f>
        <v>2493342888.836628</v>
      </c>
      <c r="X87" s="527">
        <f t="shared" si="97"/>
        <v>454354615.39272487</v>
      </c>
      <c r="Y87" s="527">
        <f t="shared" si="97"/>
        <v>14839020</v>
      </c>
      <c r="Z87" s="527">
        <f t="shared" si="97"/>
        <v>65037500.714285716</v>
      </c>
      <c r="AA87" s="527">
        <f t="shared" si="97"/>
        <v>1690458349.7492323</v>
      </c>
      <c r="AB87" s="527">
        <f t="shared" si="97"/>
        <v>0</v>
      </c>
      <c r="AC87" s="527">
        <f t="shared" si="97"/>
        <v>4748960896.0283146</v>
      </c>
      <c r="AD87" s="527"/>
      <c r="AE87" s="527">
        <f t="shared" ref="AE87:AJ87" si="98">AE61+AE73+AE83</f>
        <v>43028357.323137343</v>
      </c>
      <c r="AF87" s="527">
        <f t="shared" si="98"/>
        <v>14183178.99999997</v>
      </c>
      <c r="AG87" s="527">
        <f t="shared" si="98"/>
        <v>7343977.2546309009</v>
      </c>
      <c r="AH87" s="527">
        <f t="shared" si="98"/>
        <v>301545435.71916014</v>
      </c>
      <c r="AI87" s="527">
        <f t="shared" si="98"/>
        <v>-9041480</v>
      </c>
      <c r="AJ87" s="527">
        <f t="shared" si="98"/>
        <v>0</v>
      </c>
      <c r="AK87" s="527">
        <f t="shared" si="92"/>
        <v>357059469.29692835</v>
      </c>
      <c r="AL87" s="527">
        <f>AC87+AK87</f>
        <v>5106020365.325243</v>
      </c>
      <c r="AM87" s="120"/>
      <c r="AN87" s="527">
        <f t="shared" ref="AN87:AT87" si="99">AN61+AN73+AN83</f>
        <v>125148055.9329</v>
      </c>
      <c r="AO87" s="527">
        <f t="shared" si="99"/>
        <v>461416806.84192646</v>
      </c>
      <c r="AP87" s="527">
        <f>AP61+AP73+AP83</f>
        <v>15580971</v>
      </c>
      <c r="AQ87" s="527">
        <f t="shared" si="99"/>
        <v>67878867.692857146</v>
      </c>
      <c r="AR87" s="527">
        <f t="shared" si="99"/>
        <v>1775811671.8703752</v>
      </c>
      <c r="AS87" s="527">
        <f t="shared" si="99"/>
        <v>0</v>
      </c>
      <c r="AT87" s="527">
        <f t="shared" si="99"/>
        <v>4773759421.2376623</v>
      </c>
      <c r="AU87" s="527"/>
      <c r="AV87" s="527">
        <f t="shared" ref="AV87:BA87" si="100">AV61+AV73+AV83</f>
        <v>50843729.414844319</v>
      </c>
      <c r="AW87" s="527">
        <f t="shared" si="100"/>
        <v>49778353.14032501</v>
      </c>
      <c r="AX87" s="527">
        <f t="shared" si="100"/>
        <v>6678671.4348689448</v>
      </c>
      <c r="AY87" s="527">
        <f t="shared" si="100"/>
        <v>296059114.56219727</v>
      </c>
      <c r="AZ87" s="527">
        <f t="shared" si="100"/>
        <v>-13796464</v>
      </c>
      <c r="BA87" s="527">
        <f t="shared" si="100"/>
        <v>0</v>
      </c>
      <c r="BB87" s="527">
        <f>+SUM(AV87:AZ87)</f>
        <v>389563404.55223554</v>
      </c>
      <c r="BC87" s="527"/>
      <c r="BD87" s="527">
        <f t="shared" si="81"/>
        <v>5163322825.7898979</v>
      </c>
    </row>
    <row r="88" spans="1:56">
      <c r="A88" s="31"/>
      <c r="C88" s="7"/>
      <c r="D88" s="7"/>
      <c r="F88" s="402"/>
      <c r="G88" s="402"/>
      <c r="H88" s="402"/>
      <c r="I88" s="402"/>
      <c r="J88" s="402"/>
      <c r="K88" s="120"/>
      <c r="L88" s="597"/>
      <c r="M88" s="120"/>
      <c r="N88" s="402"/>
      <c r="O88" s="402"/>
      <c r="P88" s="402"/>
      <c r="Q88" s="402"/>
      <c r="R88" s="402"/>
      <c r="S88" s="120"/>
      <c r="T88" s="402"/>
      <c r="U88" s="402"/>
      <c r="V88" s="120"/>
      <c r="W88" s="402"/>
      <c r="X88" s="402"/>
      <c r="Y88" s="402"/>
      <c r="Z88" s="402"/>
      <c r="AA88" s="402"/>
      <c r="AB88" s="120"/>
      <c r="AC88" s="597"/>
      <c r="AD88" s="120"/>
      <c r="AE88" s="402"/>
      <c r="AF88" s="402"/>
      <c r="AG88" s="402"/>
      <c r="AH88" s="402"/>
      <c r="AI88" s="402"/>
      <c r="AJ88" s="120"/>
      <c r="AK88" s="402"/>
      <c r="AL88" s="402"/>
      <c r="AM88" s="120"/>
      <c r="AN88" s="402"/>
      <c r="AO88" s="402"/>
      <c r="AP88" s="402"/>
      <c r="AQ88" s="402"/>
      <c r="AR88" s="402"/>
      <c r="AS88" s="120"/>
      <c r="AT88" s="597"/>
      <c r="AU88" s="120"/>
      <c r="AV88" s="402"/>
      <c r="AW88" s="402"/>
      <c r="AX88" s="402"/>
      <c r="AY88" s="402"/>
      <c r="AZ88" s="402"/>
      <c r="BA88" s="120"/>
      <c r="BB88" s="402"/>
      <c r="BC88" s="120"/>
      <c r="BD88" s="402"/>
    </row>
    <row r="89" spans="1:56">
      <c r="A89" s="31" t="str">
        <f>IF(C88&lt;&gt;"",MAX(A86:A88)+1,"")</f>
        <v/>
      </c>
      <c r="C89" s="29"/>
      <c r="D89" s="29"/>
      <c r="E89" s="2"/>
      <c r="F89" s="121"/>
      <c r="G89" s="121"/>
      <c r="H89" s="121"/>
      <c r="I89" s="121"/>
      <c r="J89" s="121"/>
      <c r="K89" s="120"/>
      <c r="L89" s="122"/>
      <c r="M89" s="120"/>
      <c r="N89" s="121"/>
      <c r="O89" s="121"/>
      <c r="P89" s="121"/>
      <c r="Q89" s="121"/>
      <c r="R89" s="121"/>
      <c r="S89" s="120"/>
      <c r="T89" s="121"/>
      <c r="U89" s="121"/>
      <c r="V89" s="539"/>
      <c r="W89" s="121"/>
      <c r="X89" s="121"/>
      <c r="Y89" s="121"/>
      <c r="Z89" s="121"/>
      <c r="AA89" s="121"/>
      <c r="AB89" s="120"/>
      <c r="AC89" s="121"/>
      <c r="AD89" s="120"/>
      <c r="AE89" s="121"/>
      <c r="AF89" s="121"/>
      <c r="AG89" s="121"/>
      <c r="AH89" s="121"/>
      <c r="AI89" s="121"/>
      <c r="AJ89" s="120"/>
      <c r="AK89" s="121"/>
      <c r="AL89" s="121"/>
      <c r="AM89" s="120"/>
      <c r="AN89" s="121"/>
      <c r="AO89" s="121"/>
      <c r="AP89" s="121"/>
      <c r="AQ89" s="121"/>
      <c r="AR89" s="121"/>
      <c r="AS89" s="120"/>
      <c r="AT89" s="121"/>
      <c r="AU89" s="120"/>
      <c r="AV89" s="121"/>
      <c r="AW89" s="121"/>
      <c r="AX89" s="121"/>
      <c r="AY89" s="121"/>
      <c r="AZ89" s="121"/>
      <c r="BA89" s="120"/>
      <c r="BB89" s="121"/>
      <c r="BC89" s="120"/>
      <c r="BD89" s="121"/>
    </row>
    <row r="90" spans="1:56">
      <c r="A90" s="31"/>
      <c r="F90" s="120"/>
      <c r="G90" s="120"/>
      <c r="H90" s="120"/>
      <c r="I90" s="120"/>
      <c r="J90" s="120"/>
      <c r="K90" s="120"/>
      <c r="L90" s="589"/>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row>
    <row r="91" spans="1:56">
      <c r="A91" s="31"/>
      <c r="C91" s="29"/>
      <c r="D91" s="29"/>
      <c r="E91" s="2"/>
      <c r="F91" s="121"/>
      <c r="G91" s="121"/>
      <c r="H91" s="121"/>
      <c r="I91" s="121"/>
      <c r="J91" s="121"/>
      <c r="K91" s="120"/>
      <c r="L91" s="122"/>
      <c r="M91" s="120"/>
      <c r="N91" s="121"/>
      <c r="O91" s="121"/>
      <c r="P91" s="121"/>
      <c r="Q91" s="121"/>
      <c r="R91" s="121"/>
      <c r="S91" s="120"/>
      <c r="T91" s="121"/>
      <c r="U91" s="121"/>
      <c r="V91" s="539"/>
      <c r="W91" s="121"/>
      <c r="X91" s="121"/>
      <c r="Y91" s="121"/>
      <c r="Z91" s="121"/>
      <c r="AA91" s="121"/>
      <c r="AB91" s="120"/>
      <c r="AC91" s="121"/>
      <c r="AD91" s="120"/>
      <c r="AE91" s="121"/>
      <c r="AF91" s="121"/>
      <c r="AG91" s="121"/>
      <c r="AH91" s="121"/>
      <c r="AI91" s="121"/>
      <c r="AJ91" s="120"/>
      <c r="AK91" s="121"/>
      <c r="AL91" s="121"/>
      <c r="AM91" s="120"/>
      <c r="AN91" s="121"/>
      <c r="AO91" s="121"/>
      <c r="AP91" s="121"/>
      <c r="AQ91" s="121"/>
      <c r="AR91" s="121"/>
      <c r="AS91" s="120"/>
      <c r="AT91" s="121"/>
      <c r="AU91" s="120"/>
      <c r="AV91" s="121"/>
      <c r="AW91" s="121"/>
      <c r="AX91" s="121"/>
      <c r="AY91" s="121"/>
      <c r="AZ91" s="121"/>
      <c r="BA91" s="120"/>
      <c r="BB91" s="121"/>
      <c r="BC91" s="120"/>
      <c r="BD91" s="121"/>
    </row>
    <row r="92" spans="1:56">
      <c r="A92" s="31"/>
    </row>
    <row r="93" spans="1:56">
      <c r="A93" s="27"/>
      <c r="H93" s="1249"/>
    </row>
    <row r="94" spans="1:56">
      <c r="A94" s="27"/>
      <c r="H94" s="1249"/>
      <c r="J94" s="516"/>
      <c r="L94" s="601"/>
      <c r="R94" s="516"/>
      <c r="AA94" s="516"/>
      <c r="AI94" s="516"/>
      <c r="AR94" s="516"/>
      <c r="AZ94" s="516"/>
    </row>
    <row r="95" spans="1:56">
      <c r="A95" s="27"/>
    </row>
    <row r="96" spans="1:56">
      <c r="A96" s="27"/>
    </row>
    <row r="97" spans="1:12">
      <c r="A97" s="27"/>
    </row>
    <row r="98" spans="1:12">
      <c r="A98" s="27"/>
    </row>
    <row r="99" spans="1:12">
      <c r="A99" s="27"/>
    </row>
    <row r="100" spans="1:12">
      <c r="A100" s="27"/>
    </row>
    <row r="101" spans="1:12">
      <c r="A101" s="27"/>
    </row>
    <row r="102" spans="1:12">
      <c r="A102" s="27"/>
    </row>
    <row r="103" spans="1:12">
      <c r="A103" s="27"/>
    </row>
    <row r="104" spans="1:12">
      <c r="A104" s="27"/>
    </row>
    <row r="105" spans="1:12">
      <c r="A105" s="27"/>
      <c r="L105"/>
    </row>
    <row r="106" spans="1:12">
      <c r="L106"/>
    </row>
    <row r="107" spans="1:12">
      <c r="L107"/>
    </row>
    <row r="108" spans="1:12">
      <c r="L108"/>
    </row>
  </sheetData>
  <mergeCells count="3">
    <mergeCell ref="F1:T1"/>
    <mergeCell ref="W1:AL1"/>
    <mergeCell ref="AN1:BD1"/>
  </mergeCells>
  <pageMargins left="0.7" right="0.7" top="0.75" bottom="0.75" header="0.3" footer="0.3"/>
  <pageSetup scale="40" orientation="portrait" r:id="rId1"/>
  <headerFooter>
    <oddHeader>&amp;LPuerto Rico Electric Power Authority   
Docket NEPR-AP-2023-0003
Rate Year Result of Operations &amp;RSchedule C-2.1 (Constrained)
Page &amp;P of &amp;N</oddHeader>
  </headerFooter>
  <colBreaks count="2" manualBreakCount="2">
    <brk id="12" max="1048575" man="1"/>
    <brk id="2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A50EE-EDF1-4463-856E-AA7CE43EAC86}">
  <sheetPr>
    <tabColor theme="7" tint="0.79998168889431442"/>
  </sheetPr>
  <dimension ref="B1:K4"/>
  <sheetViews>
    <sheetView workbookViewId="0"/>
    <sheetView workbookViewId="1"/>
  </sheetViews>
  <sheetFormatPr defaultRowHeight="14.5"/>
  <cols>
    <col min="2" max="2" width="8.54296875" customWidth="1"/>
    <col min="3" max="3" width="37.453125" customWidth="1"/>
    <col min="11" max="11" width="3" customWidth="1"/>
  </cols>
  <sheetData>
    <row r="1" spans="2:11">
      <c r="D1" s="17"/>
    </row>
    <row r="4" spans="2:11" ht="90" customHeight="1">
      <c r="B4" s="1329" t="s">
        <v>424</v>
      </c>
      <c r="C4" s="1330"/>
      <c r="D4" s="1330"/>
      <c r="E4" s="1330"/>
      <c r="F4" s="1330"/>
      <c r="G4" s="1330"/>
      <c r="H4" s="1330"/>
      <c r="I4" s="1330"/>
      <c r="J4" s="1330"/>
      <c r="K4" s="1330"/>
    </row>
  </sheetData>
  <mergeCells count="1">
    <mergeCell ref="B4:K4"/>
  </mergeCells>
  <pageMargins left="0.7" right="0.7" top="0.75" bottom="0.75" header="0.3" footer="0.3"/>
  <pageSetup scale="39" orientation="portrait" r:id="rId1"/>
  <headerFooter>
    <oddHeader xml:space="preserve">&amp;LPuerto Rico Electric Power Authority 
Docket NEPR-AP-2023-0003
Statement of Changes in Financial Position&amp;RSchedule C-3  
Page 1 of 1  </oddHead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7B00E-7B43-4CC9-96DC-3886213B9F1B}">
  <dimension ref="A3:C49"/>
  <sheetViews>
    <sheetView workbookViewId="0"/>
    <sheetView workbookViewId="1"/>
  </sheetViews>
  <sheetFormatPr defaultRowHeight="14.5"/>
  <cols>
    <col min="1" max="1" width="67" customWidth="1"/>
    <col min="2" max="2" width="2" customWidth="1"/>
    <col min="3" max="3" width="14.54296875" customWidth="1"/>
  </cols>
  <sheetData>
    <row r="3" spans="1:3">
      <c r="A3" s="1314" t="s">
        <v>3</v>
      </c>
      <c r="B3" s="1314"/>
      <c r="C3" s="1314"/>
    </row>
    <row r="4" spans="1:3">
      <c r="A4" s="1314" t="s">
        <v>4</v>
      </c>
      <c r="B4" s="1314"/>
      <c r="C4" s="1314"/>
    </row>
    <row r="6" spans="1:3">
      <c r="A6" s="384" t="s">
        <v>5</v>
      </c>
      <c r="B6" s="385"/>
      <c r="C6" s="386" t="s">
        <v>6</v>
      </c>
    </row>
    <row r="7" spans="1:3">
      <c r="A7" s="385"/>
      <c r="B7" s="385" t="s">
        <v>7</v>
      </c>
      <c r="C7" s="385"/>
    </row>
    <row r="8" spans="1:3">
      <c r="A8" s="387" t="s">
        <v>8</v>
      </c>
      <c r="B8" s="388" t="s">
        <v>7</v>
      </c>
      <c r="C8" s="389" t="s">
        <v>9</v>
      </c>
    </row>
    <row r="9" spans="1:3">
      <c r="A9" s="387" t="s">
        <v>10</v>
      </c>
      <c r="B9" s="388" t="s">
        <v>7</v>
      </c>
      <c r="C9" s="389" t="s">
        <v>11</v>
      </c>
    </row>
    <row r="10" spans="1:3">
      <c r="A10" s="390" t="s">
        <v>12</v>
      </c>
      <c r="B10" s="388" t="s">
        <v>7</v>
      </c>
      <c r="C10" s="389" t="s">
        <v>13</v>
      </c>
    </row>
    <row r="11" spans="1:3">
      <c r="A11" s="390" t="s">
        <v>14</v>
      </c>
      <c r="B11" s="385"/>
      <c r="C11" s="389" t="s">
        <v>15</v>
      </c>
    </row>
    <row r="12" spans="1:3">
      <c r="A12" s="390" t="s">
        <v>16</v>
      </c>
      <c r="B12" s="385"/>
      <c r="C12" s="389" t="s">
        <v>17</v>
      </c>
    </row>
    <row r="13" spans="1:3">
      <c r="A13" s="390" t="s">
        <v>18</v>
      </c>
      <c r="B13" s="385"/>
      <c r="C13" s="389" t="s">
        <v>19</v>
      </c>
    </row>
    <row r="14" spans="1:3">
      <c r="A14" s="390" t="s">
        <v>20</v>
      </c>
      <c r="B14" s="385"/>
      <c r="C14" s="389" t="s">
        <v>21</v>
      </c>
    </row>
    <row r="15" spans="1:3">
      <c r="A15" s="390" t="s">
        <v>22</v>
      </c>
      <c r="B15" s="385"/>
      <c r="C15" s="389" t="s">
        <v>23</v>
      </c>
    </row>
    <row r="16" spans="1:3">
      <c r="A16" s="390" t="s">
        <v>24</v>
      </c>
      <c r="B16" s="385"/>
      <c r="C16" s="389" t="s">
        <v>25</v>
      </c>
    </row>
    <row r="17" spans="1:3">
      <c r="A17" s="390" t="s">
        <v>26</v>
      </c>
      <c r="B17" s="385"/>
      <c r="C17" s="389" t="s">
        <v>27</v>
      </c>
    </row>
    <row r="18" spans="1:3">
      <c r="A18" s="390" t="s">
        <v>28</v>
      </c>
      <c r="B18" s="385"/>
      <c r="C18" s="389" t="s">
        <v>29</v>
      </c>
    </row>
    <row r="19" spans="1:3">
      <c r="A19" s="390" t="s">
        <v>30</v>
      </c>
      <c r="C19" s="389" t="s">
        <v>31</v>
      </c>
    </row>
    <row r="20" spans="1:3">
      <c r="A20" s="390" t="s">
        <v>32</v>
      </c>
      <c r="C20" s="389" t="s">
        <v>33</v>
      </c>
    </row>
    <row r="21" spans="1:3">
      <c r="A21" s="390" t="s">
        <v>34</v>
      </c>
      <c r="C21" s="389" t="s">
        <v>35</v>
      </c>
    </row>
    <row r="22" spans="1:3">
      <c r="A22" s="390" t="s">
        <v>36</v>
      </c>
      <c r="C22" s="389" t="s">
        <v>37</v>
      </c>
    </row>
    <row r="23" spans="1:3">
      <c r="A23" s="390" t="s">
        <v>38</v>
      </c>
      <c r="C23" s="389" t="s">
        <v>39</v>
      </c>
    </row>
    <row r="24" spans="1:3">
      <c r="A24" s="390" t="s">
        <v>40</v>
      </c>
      <c r="C24" s="389" t="s">
        <v>41</v>
      </c>
    </row>
    <row r="25" spans="1:3">
      <c r="A25" s="390" t="s">
        <v>42</v>
      </c>
      <c r="C25" s="389" t="s">
        <v>43</v>
      </c>
    </row>
    <row r="26" spans="1:3">
      <c r="A26" s="390" t="s">
        <v>44</v>
      </c>
      <c r="C26" s="391" t="s">
        <v>45</v>
      </c>
    </row>
    <row r="27" spans="1:3" ht="17.5" customHeight="1">
      <c r="A27" s="390" t="s">
        <v>46</v>
      </c>
      <c r="C27" s="391" t="s">
        <v>47</v>
      </c>
    </row>
    <row r="28" spans="1:3" ht="17.5" customHeight="1">
      <c r="A28" s="390" t="s">
        <v>48</v>
      </c>
      <c r="C28" s="391" t="s">
        <v>49</v>
      </c>
    </row>
    <row r="29" spans="1:3">
      <c r="A29" s="390" t="s">
        <v>50</v>
      </c>
      <c r="C29" s="391" t="s">
        <v>51</v>
      </c>
    </row>
    <row r="30" spans="1:3">
      <c r="A30" s="390" t="s">
        <v>44</v>
      </c>
      <c r="C30" s="391" t="s">
        <v>52</v>
      </c>
    </row>
    <row r="31" spans="1:3" ht="16" customHeight="1">
      <c r="A31" s="390" t="s">
        <v>46</v>
      </c>
      <c r="C31" s="391" t="s">
        <v>53</v>
      </c>
    </row>
    <row r="32" spans="1:3" ht="14.5" customHeight="1">
      <c r="A32" s="390" t="s">
        <v>48</v>
      </c>
      <c r="C32" s="391" t="s">
        <v>54</v>
      </c>
    </row>
    <row r="33" spans="1:3">
      <c r="A33" s="390" t="s">
        <v>50</v>
      </c>
      <c r="C33" s="391" t="s">
        <v>55</v>
      </c>
    </row>
    <row r="34" spans="1:3">
      <c r="A34" s="390" t="s">
        <v>56</v>
      </c>
      <c r="C34" s="391" t="s">
        <v>57</v>
      </c>
    </row>
    <row r="35" spans="1:3">
      <c r="A35" s="390" t="s">
        <v>58</v>
      </c>
      <c r="C35" s="391" t="s">
        <v>59</v>
      </c>
    </row>
    <row r="36" spans="1:3">
      <c r="A36" s="390" t="s">
        <v>60</v>
      </c>
      <c r="C36" s="391" t="s">
        <v>61</v>
      </c>
    </row>
    <row r="37" spans="1:3">
      <c r="A37" s="390" t="s">
        <v>62</v>
      </c>
      <c r="C37" s="391" t="s">
        <v>63</v>
      </c>
    </row>
    <row r="38" spans="1:3">
      <c r="A38" s="390" t="s">
        <v>64</v>
      </c>
      <c r="C38" s="391" t="s">
        <v>65</v>
      </c>
    </row>
    <row r="39" spans="1:3">
      <c r="A39" s="390" t="s">
        <v>66</v>
      </c>
      <c r="C39" s="391" t="s">
        <v>67</v>
      </c>
    </row>
    <row r="40" spans="1:3">
      <c r="A40" s="390" t="s">
        <v>68</v>
      </c>
      <c r="C40" s="391" t="s">
        <v>69</v>
      </c>
    </row>
    <row r="41" spans="1:3">
      <c r="A41" s="390" t="s">
        <v>70</v>
      </c>
      <c r="C41" s="391" t="s">
        <v>71</v>
      </c>
    </row>
    <row r="42" spans="1:3">
      <c r="A42" s="390" t="s">
        <v>72</v>
      </c>
      <c r="C42" s="391" t="s">
        <v>73</v>
      </c>
    </row>
    <row r="43" spans="1:3">
      <c r="A43" s="390" t="s">
        <v>74</v>
      </c>
      <c r="C43" s="391" t="s">
        <v>75</v>
      </c>
    </row>
    <row r="44" spans="1:3">
      <c r="A44" s="390" t="s">
        <v>76</v>
      </c>
      <c r="C44" s="391" t="s">
        <v>77</v>
      </c>
    </row>
    <row r="45" spans="1:3">
      <c r="A45" s="390" t="s">
        <v>78</v>
      </c>
      <c r="C45" s="391" t="s">
        <v>79</v>
      </c>
    </row>
    <row r="46" spans="1:3">
      <c r="A46" s="390" t="s">
        <v>80</v>
      </c>
      <c r="C46" s="391" t="s">
        <v>81</v>
      </c>
    </row>
    <row r="47" spans="1:3">
      <c r="A47" s="390" t="s">
        <v>82</v>
      </c>
      <c r="C47" s="391" t="s">
        <v>83</v>
      </c>
    </row>
    <row r="48" spans="1:3">
      <c r="A48" s="390" t="s">
        <v>84</v>
      </c>
      <c r="C48" s="391" t="s">
        <v>85</v>
      </c>
    </row>
    <row r="49" spans="1:3">
      <c r="A49" s="390" t="s">
        <v>86</v>
      </c>
      <c r="C49" s="391" t="s">
        <v>87</v>
      </c>
    </row>
  </sheetData>
  <mergeCells count="2">
    <mergeCell ref="A3:C3"/>
    <mergeCell ref="A4:C4"/>
  </mergeCells>
  <hyperlinks>
    <hyperlink ref="C41" location="'F-3'!A1" display="F-3" xr:uid="{CE099DDF-3160-4A78-BD52-5749927B3589}"/>
    <hyperlink ref="C39" location="'F-1'!A1" display="F-1" xr:uid="{B302D1CC-1E07-4C9E-ABDC-C66DF2D7DDC4}"/>
    <hyperlink ref="C40" location="'F-2'!A1" display="F-2" xr:uid="{20910F17-E026-4230-8B19-E3A8B1656DF0}"/>
    <hyperlink ref="C42" location="'F-4'!A1" display="F-4" xr:uid="{EB204A28-8730-449A-8410-3C27CC13BA0B}"/>
    <hyperlink ref="C43" location="'F-5'!A1" display="F-5" xr:uid="{BB48E4AB-1650-460E-8990-F80FD00D4BE1}"/>
    <hyperlink ref="C44" location="'F-6'!A1" display="F-6" xr:uid="{70D8B046-0145-4ACB-AF5D-D02F8312CA5C}"/>
    <hyperlink ref="C45" location="'F-7'!A1" display="F-7" xr:uid="{21FA3097-8EA9-4C38-8073-C68092FC57B9}"/>
  </hyperlinks>
  <pageMargins left="0.7" right="0.7" top="0.75" bottom="0.75" header="0.3" footer="0.3"/>
  <headerFooter>
    <oddHeader>&amp;L&amp;"Times New Roman,Regular"Puerto Rico Electric Power Authority 
Docket NEPR-AP-2023-0003
Table of Contents</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9590-A339-42BB-993A-AFCF6565DEAD}">
  <sheetPr>
    <tabColor theme="7" tint="0.79998168889431442"/>
  </sheetPr>
  <dimension ref="B1:K4"/>
  <sheetViews>
    <sheetView workbookViewId="0"/>
    <sheetView workbookViewId="1"/>
  </sheetViews>
  <sheetFormatPr defaultRowHeight="14.5"/>
  <cols>
    <col min="2" max="2" width="8.54296875" customWidth="1"/>
    <col min="3" max="3" width="23.54296875" customWidth="1"/>
    <col min="11" max="11" width="3" customWidth="1"/>
  </cols>
  <sheetData>
    <row r="1" spans="2:11">
      <c r="D1" s="17"/>
    </row>
    <row r="4" spans="2:11" ht="90" customHeight="1">
      <c r="B4" s="1329" t="s">
        <v>425</v>
      </c>
      <c r="C4" s="1330"/>
      <c r="D4" s="1330"/>
      <c r="E4" s="1330"/>
      <c r="F4" s="1330"/>
      <c r="G4" s="1330"/>
      <c r="H4" s="1330"/>
      <c r="I4" s="1330"/>
      <c r="J4" s="1330"/>
      <c r="K4" s="1330"/>
    </row>
  </sheetData>
  <mergeCells count="1">
    <mergeCell ref="B4:K4"/>
  </mergeCells>
  <pageMargins left="0.7" right="0.7" top="0.75" bottom="0.75" header="0.3" footer="0.3"/>
  <pageSetup scale="87" orientation="portrait" horizontalDpi="1200" verticalDpi="1200" r:id="rId1"/>
  <headerFooter>
    <oddHeader>&amp;LPuerto Rico Electric Power Authority   
Docket NEPR-AP-2023-0003  
Statement of Changes in PREPA's Net Position  &amp;RSchedule C-4
Page &amp;P of &amp;N</oddHeader>
  </headerFooter>
  <colBreaks count="1" manualBreakCount="1">
    <brk id="11" max="3"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1FA09-7220-4EF1-A829-CB25387C99E4}">
  <sheetPr>
    <tabColor theme="7" tint="0.79998168889431442"/>
  </sheetPr>
  <dimension ref="B3:K3"/>
  <sheetViews>
    <sheetView workbookViewId="0"/>
    <sheetView workbookViewId="1"/>
  </sheetViews>
  <sheetFormatPr defaultRowHeight="14.5"/>
  <cols>
    <col min="2" max="2" width="8.54296875" customWidth="1"/>
    <col min="3" max="3" width="28.81640625" customWidth="1"/>
    <col min="11" max="11" width="3" customWidth="1"/>
  </cols>
  <sheetData>
    <row r="3" spans="2:11" ht="90" customHeight="1">
      <c r="B3" s="1329" t="s">
        <v>426</v>
      </c>
      <c r="C3" s="1330"/>
      <c r="D3" s="1330"/>
      <c r="E3" s="1330"/>
      <c r="F3" s="1330"/>
      <c r="G3" s="1330"/>
      <c r="H3" s="1330"/>
      <c r="I3" s="1330"/>
      <c r="J3" s="1330"/>
      <c r="K3" s="1330"/>
    </row>
  </sheetData>
  <mergeCells count="1">
    <mergeCell ref="B3:K3"/>
  </mergeCells>
  <pageMargins left="0.7" right="0.7" top="0.75" bottom="0.75" header="0.3" footer="0.3"/>
  <pageSetup scale="82" orientation="portrait" r:id="rId1"/>
  <headerFooter>
    <oddHeader>&amp;LPuerto Rico Electric Power Authority   
Docket NEPR-AP-2023-0003
Audited Financial Statements for Historical Year  &amp;RSchedule C-5
Page&amp;P of &amp;N</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867B5-3095-4711-A48C-024BE6AD1C3E}">
  <sheetPr>
    <tabColor theme="7" tint="0.79998168889431442"/>
  </sheetPr>
  <dimension ref="B3:K3"/>
  <sheetViews>
    <sheetView workbookViewId="0"/>
    <sheetView workbookViewId="1"/>
  </sheetViews>
  <sheetFormatPr defaultRowHeight="14.5"/>
  <cols>
    <col min="2" max="2" width="8.54296875" customWidth="1"/>
    <col min="3" max="3" width="14.54296875" customWidth="1"/>
  </cols>
  <sheetData>
    <row r="3" spans="2:11" ht="68.5" customHeight="1">
      <c r="B3" s="1329" t="s">
        <v>427</v>
      </c>
      <c r="C3" s="1330"/>
      <c r="D3" s="1330"/>
      <c r="E3" s="1330"/>
      <c r="F3" s="1330"/>
      <c r="G3" s="1330"/>
      <c r="H3" s="1330"/>
      <c r="I3" s="1330"/>
      <c r="J3" s="1330"/>
      <c r="K3" s="1330"/>
    </row>
  </sheetData>
  <mergeCells count="1">
    <mergeCell ref="B3:K3"/>
  </mergeCells>
  <pageMargins left="0.7" right="0.7" top="0.75" bottom="0.75" header="0.3" footer="0.3"/>
  <pageSetup orientation="portrait" horizontalDpi="1200" verticalDpi="1200" r:id="rId1"/>
  <headerFooter>
    <oddHeader>&amp;LPuerto Rico Electric Power Authority   
Docket NEPR-AP-2023-0003 
FOMB-Certified PREPA Fiscal Plan  &amp;RSchedule C-6
Page &amp;P of &amp;N</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49160-5490-4321-9A43-6B4E16C99F47}">
  <sheetPr>
    <tabColor theme="7" tint="0.79998168889431442"/>
  </sheetPr>
  <dimension ref="A1:U65"/>
  <sheetViews>
    <sheetView workbookViewId="0"/>
    <sheetView workbookViewId="1"/>
  </sheetViews>
  <sheetFormatPr defaultColWidth="8.54296875" defaultRowHeight="14.5"/>
  <cols>
    <col min="1" max="1" width="9.453125" customWidth="1"/>
    <col min="2" max="2" width="9.54296875" customWidth="1"/>
    <col min="3" max="3" width="43.54296875" customWidth="1"/>
    <col min="4" max="4" width="25.54296875" style="17" customWidth="1"/>
    <col min="5" max="5" width="21.54296875" style="2" bestFit="1" customWidth="1"/>
    <col min="6" max="6" width="21.453125" bestFit="1" customWidth="1"/>
    <col min="7" max="8" width="20.81640625" bestFit="1" customWidth="1"/>
    <col min="9" max="9" width="21.453125" bestFit="1" customWidth="1"/>
    <col min="10" max="10" width="20.81640625" bestFit="1" customWidth="1"/>
    <col min="11" max="11" width="20.453125" bestFit="1" customWidth="1"/>
    <col min="12" max="12" width="19.54296875" bestFit="1" customWidth="1"/>
    <col min="13" max="13" width="21.54296875" bestFit="1" customWidth="1"/>
    <col min="14" max="14" width="21.453125" bestFit="1" customWidth="1"/>
    <col min="15" max="15" width="13.54296875" bestFit="1" customWidth="1"/>
    <col min="16" max="16" width="19.1796875" bestFit="1" customWidth="1"/>
    <col min="17" max="17" width="21.54296875" bestFit="1" customWidth="1"/>
    <col min="18" max="18" width="21.453125" bestFit="1" customWidth="1"/>
    <col min="19" max="19" width="13.453125" bestFit="1" customWidth="1"/>
    <col min="20" max="20" width="21.453125" bestFit="1" customWidth="1"/>
    <col min="21" max="21" width="27.1796875" bestFit="1" customWidth="1"/>
    <col min="22" max="23" width="20.54296875" customWidth="1"/>
    <col min="25" max="26" width="20.54296875" customWidth="1"/>
    <col min="28" max="29" width="20.54296875" customWidth="1"/>
  </cols>
  <sheetData>
    <row r="1" spans="1:19">
      <c r="A1" s="7" t="s">
        <v>428</v>
      </c>
      <c r="D1"/>
      <c r="E1"/>
      <c r="O1" s="392"/>
      <c r="P1" s="392"/>
      <c r="Q1" s="392"/>
      <c r="R1" s="392"/>
      <c r="S1" s="392"/>
    </row>
    <row r="2" spans="1:19">
      <c r="B2" s="7" t="s">
        <v>429</v>
      </c>
      <c r="D2"/>
      <c r="E2"/>
      <c r="O2" s="392"/>
      <c r="P2" s="392"/>
      <c r="Q2" s="392"/>
      <c r="R2" s="392"/>
      <c r="S2" s="392"/>
    </row>
    <row r="3" spans="1:19" ht="15" thickBot="1">
      <c r="B3" s="393" t="s">
        <v>430</v>
      </c>
      <c r="C3" s="21"/>
      <c r="D3" s="21"/>
      <c r="E3" s="21"/>
      <c r="F3" s="21"/>
      <c r="G3" s="21"/>
      <c r="H3" s="21"/>
      <c r="I3" s="21"/>
      <c r="J3" s="21"/>
      <c r="K3" s="21"/>
      <c r="O3" s="392"/>
      <c r="P3" s="392"/>
      <c r="Q3" s="392"/>
      <c r="R3" s="392"/>
      <c r="S3" s="392"/>
    </row>
    <row r="4" spans="1:19" ht="5.15" customHeight="1">
      <c r="D4"/>
      <c r="E4"/>
    </row>
    <row r="5" spans="1:19">
      <c r="A5" s="17"/>
      <c r="D5" s="394" t="s">
        <v>431</v>
      </c>
      <c r="E5" s="395"/>
      <c r="G5" s="396" t="s">
        <v>432</v>
      </c>
      <c r="H5" s="395"/>
      <c r="J5" s="396" t="s">
        <v>433</v>
      </c>
      <c r="K5" s="395"/>
    </row>
    <row r="6" spans="1:19" ht="32">
      <c r="A6" s="397" t="s">
        <v>434</v>
      </c>
      <c r="D6" s="398" t="s">
        <v>435</v>
      </c>
      <c r="E6" s="398" t="s">
        <v>436</v>
      </c>
      <c r="F6" s="399"/>
      <c r="G6" s="398" t="s">
        <v>435</v>
      </c>
      <c r="H6" s="398" t="s">
        <v>436</v>
      </c>
      <c r="I6" s="399"/>
      <c r="J6" s="398" t="s">
        <v>435</v>
      </c>
      <c r="K6" s="398" t="s">
        <v>436</v>
      </c>
    </row>
    <row r="7" spans="1:19">
      <c r="C7" s="7" t="s">
        <v>437</v>
      </c>
      <c r="D7"/>
      <c r="E7"/>
    </row>
    <row r="8" spans="1:19">
      <c r="A8" s="2">
        <v>1</v>
      </c>
      <c r="C8" s="400" t="s">
        <v>438</v>
      </c>
      <c r="D8" s="120">
        <v>3289514001.8199997</v>
      </c>
      <c r="E8" s="120">
        <v>-1615432087.7600002</v>
      </c>
      <c r="G8" s="120">
        <v>3309806929.1299996</v>
      </c>
      <c r="H8" s="120">
        <v>-1667976365.24</v>
      </c>
      <c r="I8" s="120"/>
      <c r="J8" s="120">
        <v>3357081098.5500002</v>
      </c>
      <c r="K8" s="120">
        <v>-1723414603.04</v>
      </c>
    </row>
    <row r="9" spans="1:19">
      <c r="A9" s="2">
        <v>2</v>
      </c>
      <c r="C9" s="400" t="s">
        <v>439</v>
      </c>
      <c r="D9" s="120">
        <v>511020958.06000006</v>
      </c>
      <c r="E9" s="120">
        <v>-85027856.75</v>
      </c>
      <c r="G9" s="120">
        <v>511287545.95999998</v>
      </c>
      <c r="H9" s="120">
        <v>-86253996.770000011</v>
      </c>
      <c r="I9" s="120"/>
      <c r="J9" s="120">
        <v>514220860.87000006</v>
      </c>
      <c r="K9" s="120">
        <v>-87541404.969999999</v>
      </c>
    </row>
    <row r="10" spans="1:19">
      <c r="A10" s="2">
        <v>3</v>
      </c>
      <c r="C10" s="400" t="s">
        <v>440</v>
      </c>
      <c r="D10" s="120">
        <v>1681434621.25</v>
      </c>
      <c r="E10" s="120">
        <v>-1885767339.9199996</v>
      </c>
      <c r="G10" s="120">
        <v>1760262025.6299996</v>
      </c>
      <c r="H10" s="120">
        <v>-1934020369.6799998</v>
      </c>
      <c r="I10" s="120"/>
      <c r="J10" s="120">
        <v>1844480025.0499997</v>
      </c>
      <c r="K10" s="120">
        <v>-1991412832.8299994</v>
      </c>
    </row>
    <row r="11" spans="1:19">
      <c r="A11" s="2">
        <v>4</v>
      </c>
      <c r="C11" s="400" t="s">
        <v>441</v>
      </c>
      <c r="D11" s="120">
        <v>3074345410.8900003</v>
      </c>
      <c r="E11" s="120">
        <v>-1162600649.1400001</v>
      </c>
      <c r="G11" s="120">
        <v>3074349202.96</v>
      </c>
      <c r="H11" s="120">
        <v>-1219355614.3500001</v>
      </c>
      <c r="I11" s="120"/>
      <c r="J11" s="120">
        <v>3090850601.0800009</v>
      </c>
      <c r="K11" s="120">
        <v>-1272826874.9399996</v>
      </c>
    </row>
    <row r="12" spans="1:19">
      <c r="A12" s="2">
        <v>5</v>
      </c>
      <c r="C12" s="400" t="s">
        <v>442</v>
      </c>
      <c r="D12" s="120">
        <v>4641508688.1000013</v>
      </c>
      <c r="E12" s="120">
        <v>-2677859465.9499993</v>
      </c>
      <c r="G12" s="120">
        <v>4642441119.130002</v>
      </c>
      <c r="H12" s="120">
        <v>-2808625120.4699993</v>
      </c>
      <c r="I12" s="120"/>
      <c r="J12" s="120">
        <v>4668796765.7000027</v>
      </c>
      <c r="K12" s="120">
        <v>-2929866422.7400002</v>
      </c>
    </row>
    <row r="13" spans="1:19">
      <c r="A13" s="2">
        <v>6</v>
      </c>
      <c r="C13" s="400" t="s">
        <v>443</v>
      </c>
      <c r="D13" s="120">
        <v>1848632514.2600002</v>
      </c>
      <c r="E13" s="120">
        <v>-1089879773.2300003</v>
      </c>
      <c r="G13" s="120">
        <v>1851539462.9700003</v>
      </c>
      <c r="H13" s="120">
        <v>-1120384809.8199999</v>
      </c>
      <c r="I13" s="120"/>
      <c r="J13" s="120">
        <v>1868478895.8500001</v>
      </c>
      <c r="K13" s="120">
        <v>-1150459679.1899996</v>
      </c>
    </row>
    <row r="14" spans="1:19">
      <c r="A14" s="2">
        <v>7</v>
      </c>
      <c r="C14" s="7" t="str">
        <f>"Total - "&amp;C7</f>
        <v>Total - PREPA Plant</v>
      </c>
      <c r="D14" s="401">
        <f>SUM(D8:D13)</f>
        <v>15046456194.380001</v>
      </c>
      <c r="E14" s="401">
        <f>SUM(E8:E13)</f>
        <v>-8516567172.749999</v>
      </c>
      <c r="F14" s="402"/>
      <c r="G14" s="401">
        <f>SUM(G8:G13)</f>
        <v>15149686285.780003</v>
      </c>
      <c r="H14" s="401">
        <f>SUM(H8:H13)</f>
        <v>-8836616276.3299999</v>
      </c>
      <c r="I14" s="402"/>
      <c r="J14" s="401">
        <f>SUM(J8:J13)</f>
        <v>15343908247.100002</v>
      </c>
      <c r="K14" s="401">
        <f>SUM(K8:K13)</f>
        <v>-9155521817.7099991</v>
      </c>
    </row>
    <row r="15" spans="1:19" ht="4" customHeight="1">
      <c r="A15" s="2"/>
      <c r="D15" s="120"/>
      <c r="E15" s="120"/>
      <c r="G15" s="120"/>
      <c r="H15" s="120"/>
      <c r="I15" s="120"/>
      <c r="J15" s="120"/>
      <c r="K15" s="120"/>
    </row>
    <row r="16" spans="1:19">
      <c r="A16" s="2"/>
      <c r="C16" s="7" t="s">
        <v>444</v>
      </c>
      <c r="D16" s="120"/>
      <c r="E16" s="120"/>
      <c r="G16" s="120"/>
      <c r="H16" s="120"/>
      <c r="I16" s="120"/>
      <c r="J16" s="120"/>
      <c r="K16" s="120"/>
    </row>
    <row r="17" spans="1:21">
      <c r="A17" s="2">
        <f>A14+1</f>
        <v>8</v>
      </c>
      <c r="C17" s="400" t="s">
        <v>440</v>
      </c>
      <c r="D17" s="120">
        <v>69854188.170000002</v>
      </c>
      <c r="E17" s="120">
        <v>-4557819.2</v>
      </c>
      <c r="G17" s="120">
        <v>81195606.359999999</v>
      </c>
      <c r="H17" s="120">
        <v>-6491780.9800000004</v>
      </c>
      <c r="I17" s="120"/>
      <c r="J17" s="120">
        <v>81195606.359999999</v>
      </c>
      <c r="K17" s="120">
        <v>-6491780.9800000004</v>
      </c>
    </row>
    <row r="18" spans="1:21">
      <c r="A18" s="2">
        <f>A17+1</f>
        <v>9</v>
      </c>
      <c r="C18" s="400" t="s">
        <v>441</v>
      </c>
      <c r="D18" s="120">
        <v>-34321836.5</v>
      </c>
      <c r="E18" s="120">
        <v>283661454.82999998</v>
      </c>
      <c r="G18" s="120">
        <v>-32439494.010000002</v>
      </c>
      <c r="H18" s="120">
        <v>285427382.83999997</v>
      </c>
      <c r="I18" s="120"/>
      <c r="J18" s="120">
        <v>-32439494.010000002</v>
      </c>
      <c r="K18" s="120">
        <v>285427382.83999997</v>
      </c>
    </row>
    <row r="19" spans="1:21">
      <c r="A19" s="2">
        <f>A18+1</f>
        <v>10</v>
      </c>
      <c r="C19" s="400" t="s">
        <v>442</v>
      </c>
      <c r="D19" s="120">
        <v>355163826.95999998</v>
      </c>
      <c r="E19" s="120">
        <v>339781002.75</v>
      </c>
      <c r="G19" s="120">
        <v>353361624.76999998</v>
      </c>
      <c r="H19" s="120">
        <v>331826858.18000001</v>
      </c>
      <c r="I19" s="120"/>
      <c r="J19" s="120">
        <v>353360088.66000003</v>
      </c>
      <c r="K19" s="120">
        <v>331826858.18000001</v>
      </c>
    </row>
    <row r="20" spans="1:21">
      <c r="A20" s="2">
        <f>A19+1</f>
        <v>11</v>
      </c>
      <c r="C20" s="400" t="s">
        <v>445</v>
      </c>
      <c r="D20" s="120">
        <v>86474534.540000007</v>
      </c>
      <c r="E20" s="120">
        <v>-8861526.2799999993</v>
      </c>
      <c r="G20" s="120">
        <v>86474534.540000007</v>
      </c>
      <c r="H20" s="120">
        <v>-11856139.41</v>
      </c>
      <c r="I20" s="120"/>
      <c r="J20" s="120">
        <v>86474534.540000007</v>
      </c>
      <c r="K20" s="120">
        <v>-11856139.41</v>
      </c>
    </row>
    <row r="21" spans="1:21">
      <c r="A21" s="2">
        <f>A20+1</f>
        <v>12</v>
      </c>
      <c r="C21" s="7" t="str">
        <f>"Total - "&amp;C16</f>
        <v>Total - Emergency - Hurricane Maria</v>
      </c>
      <c r="D21" s="401">
        <f t="shared" ref="D21:K21" si="0">SUM(D17:D20)</f>
        <v>477170713.17000002</v>
      </c>
      <c r="E21" s="401">
        <f t="shared" si="0"/>
        <v>610023112.10000002</v>
      </c>
      <c r="F21" s="402">
        <f t="shared" si="0"/>
        <v>0</v>
      </c>
      <c r="G21" s="401">
        <f t="shared" si="0"/>
        <v>488592271.66000003</v>
      </c>
      <c r="H21" s="401">
        <f t="shared" si="0"/>
        <v>598906320.63</v>
      </c>
      <c r="I21" s="402">
        <f t="shared" si="0"/>
        <v>0</v>
      </c>
      <c r="J21" s="401">
        <f t="shared" si="0"/>
        <v>488590735.55000001</v>
      </c>
      <c r="K21" s="401">
        <f t="shared" si="0"/>
        <v>598906320.63</v>
      </c>
    </row>
    <row r="22" spans="1:21" ht="16.5" customHeight="1">
      <c r="A22" s="2"/>
      <c r="D22" s="120"/>
      <c r="E22" s="120"/>
      <c r="G22" s="120"/>
      <c r="H22" s="120"/>
      <c r="I22" s="120"/>
      <c r="J22" s="120"/>
      <c r="K22" s="120"/>
    </row>
    <row r="23" spans="1:21" ht="16.5" customHeight="1">
      <c r="A23" s="2"/>
      <c r="D23" s="120"/>
      <c r="E23" s="120"/>
      <c r="G23" s="120"/>
      <c r="H23" s="120"/>
      <c r="I23" s="120"/>
      <c r="J23" s="120"/>
      <c r="K23" s="120"/>
    </row>
    <row r="24" spans="1:21" s="7" customFormat="1" ht="15" thickBot="1">
      <c r="A24" s="2">
        <f>A21+1</f>
        <v>13</v>
      </c>
      <c r="C24" s="383" t="s">
        <v>446</v>
      </c>
      <c r="D24" s="403">
        <f>D14+D21</f>
        <v>15523626907.550001</v>
      </c>
      <c r="E24" s="403">
        <f>E14+E21</f>
        <v>-7906544060.6499987</v>
      </c>
      <c r="G24" s="403">
        <f>G14+G21</f>
        <v>15638278557.440002</v>
      </c>
      <c r="H24" s="403">
        <f>H14+H21</f>
        <v>-8237709955.6999998</v>
      </c>
      <c r="I24" s="402"/>
      <c r="J24" s="403">
        <f>J14+J21</f>
        <v>15832498982.650002</v>
      </c>
      <c r="K24" s="403">
        <f>K14+K21</f>
        <v>-8556615497.079999</v>
      </c>
    </row>
    <row r="25" spans="1:21" ht="15" thickTop="1">
      <c r="A25" s="2"/>
      <c r="C25" s="7"/>
      <c r="D25" s="120"/>
      <c r="E25" s="120"/>
      <c r="G25" s="120"/>
      <c r="H25" s="120"/>
      <c r="I25" s="120"/>
      <c r="J25" s="120"/>
      <c r="K25" s="120"/>
    </row>
    <row r="26" spans="1:21">
      <c r="A26" s="2"/>
      <c r="D26"/>
      <c r="E26" s="404" t="s">
        <v>447</v>
      </c>
      <c r="F26" s="120"/>
      <c r="G26" s="120"/>
      <c r="I26" s="120"/>
      <c r="J26" s="120"/>
      <c r="K26" s="120"/>
      <c r="L26" s="120"/>
      <c r="M26" s="120"/>
      <c r="Q26" s="392"/>
      <c r="R26" s="392"/>
      <c r="S26" s="392"/>
      <c r="T26" s="392"/>
      <c r="U26" s="392"/>
    </row>
    <row r="28" spans="1:21">
      <c r="A28" s="383" t="s">
        <v>448</v>
      </c>
    </row>
    <row r="30" spans="1:21">
      <c r="A30" s="2"/>
      <c r="B30" s="1340" t="s">
        <v>449</v>
      </c>
      <c r="C30" s="1342" t="s">
        <v>450</v>
      </c>
      <c r="D30" s="1344" t="s">
        <v>451</v>
      </c>
      <c r="E30" s="1343"/>
      <c r="F30" s="1343"/>
      <c r="G30" s="1345"/>
      <c r="H30" s="1343" t="s">
        <v>452</v>
      </c>
      <c r="I30" s="1343"/>
      <c r="J30" s="1343"/>
      <c r="K30" s="1345"/>
      <c r="L30" s="1343" t="s">
        <v>453</v>
      </c>
      <c r="M30" s="1343"/>
      <c r="N30" s="1343"/>
      <c r="O30" s="1345"/>
      <c r="P30" s="1333" t="s">
        <v>454</v>
      </c>
      <c r="Q30" s="1334"/>
      <c r="R30" s="1334"/>
      <c r="S30" s="1335"/>
      <c r="T30" s="1336" t="s">
        <v>455</v>
      </c>
    </row>
    <row r="31" spans="1:21">
      <c r="A31" s="2"/>
      <c r="B31" s="1341"/>
      <c r="C31" s="1343"/>
      <c r="D31" s="405" t="s">
        <v>456</v>
      </c>
      <c r="E31" s="406" t="s">
        <v>457</v>
      </c>
      <c r="F31" s="405" t="s">
        <v>458</v>
      </c>
      <c r="G31" s="407" t="s">
        <v>459</v>
      </c>
      <c r="H31" s="405" t="s">
        <v>456</v>
      </c>
      <c r="I31" s="406" t="s">
        <v>457</v>
      </c>
      <c r="J31" s="405" t="s">
        <v>458</v>
      </c>
      <c r="K31" s="407" t="s">
        <v>459</v>
      </c>
      <c r="L31" s="405" t="s">
        <v>456</v>
      </c>
      <c r="M31" s="406" t="s">
        <v>457</v>
      </c>
      <c r="N31" s="405" t="s">
        <v>458</v>
      </c>
      <c r="O31" s="407" t="s">
        <v>459</v>
      </c>
      <c r="P31" s="405" t="s">
        <v>456</v>
      </c>
      <c r="Q31" s="406" t="s">
        <v>457</v>
      </c>
      <c r="R31" s="405" t="s">
        <v>458</v>
      </c>
      <c r="S31" s="408" t="s">
        <v>459</v>
      </c>
      <c r="T31" s="1337"/>
    </row>
    <row r="32" spans="1:21">
      <c r="A32" s="2"/>
      <c r="B32" s="7"/>
      <c r="C32" s="7" t="s">
        <v>441</v>
      </c>
      <c r="D32" s="409"/>
      <c r="E32" s="409">
        <v>0</v>
      </c>
      <c r="F32" s="409">
        <v>0</v>
      </c>
      <c r="G32" s="410"/>
      <c r="H32" s="409">
        <v>0</v>
      </c>
      <c r="I32" s="409">
        <v>0</v>
      </c>
      <c r="J32" s="409">
        <v>0</v>
      </c>
      <c r="K32" s="410"/>
      <c r="L32" s="409"/>
      <c r="M32" s="409"/>
      <c r="N32" s="409"/>
      <c r="O32" s="410"/>
      <c r="P32" s="409">
        <v>0</v>
      </c>
      <c r="Q32" s="409">
        <v>0</v>
      </c>
      <c r="R32" s="409">
        <v>0</v>
      </c>
      <c r="S32" s="410"/>
      <c r="T32" s="409"/>
    </row>
    <row r="33" spans="1:20">
      <c r="A33" s="2">
        <v>1</v>
      </c>
      <c r="B33">
        <v>35304</v>
      </c>
      <c r="C33" s="409" t="s">
        <v>460</v>
      </c>
      <c r="D33" s="409">
        <v>0</v>
      </c>
      <c r="E33" s="409">
        <v>0</v>
      </c>
      <c r="F33" s="409">
        <v>0</v>
      </c>
      <c r="G33" s="410"/>
      <c r="H33" s="409">
        <v>0</v>
      </c>
      <c r="I33" s="409">
        <v>0</v>
      </c>
      <c r="J33" s="409">
        <v>0</v>
      </c>
      <c r="K33" s="410"/>
      <c r="L33" s="409">
        <v>0</v>
      </c>
      <c r="M33" s="409">
        <v>0</v>
      </c>
      <c r="N33" s="409">
        <v>0</v>
      </c>
      <c r="O33" s="410"/>
      <c r="P33" s="409">
        <v>1490775.29</v>
      </c>
      <c r="Q33" s="409">
        <v>6234.4900000000007</v>
      </c>
      <c r="R33" s="409">
        <v>6234.4900000000007</v>
      </c>
      <c r="S33" s="410">
        <v>1.7520000000000001E-2</v>
      </c>
      <c r="T33" s="409">
        <f t="shared" ref="T33:T61" si="1">D33+H33+L33+P33</f>
        <v>1490775.29</v>
      </c>
    </row>
    <row r="34" spans="1:20">
      <c r="A34" s="2">
        <v>2</v>
      </c>
      <c r="B34">
        <v>35600</v>
      </c>
      <c r="C34" s="409" t="s">
        <v>461</v>
      </c>
      <c r="D34" s="409">
        <v>0</v>
      </c>
      <c r="E34" s="409">
        <v>0</v>
      </c>
      <c r="F34" s="409"/>
      <c r="G34" s="410"/>
      <c r="H34" s="409">
        <v>0</v>
      </c>
      <c r="I34" s="409">
        <v>0</v>
      </c>
      <c r="J34" s="409">
        <v>0</v>
      </c>
      <c r="K34" s="410"/>
      <c r="L34" s="409">
        <v>651.43000000000006</v>
      </c>
      <c r="M34" s="409">
        <v>41.85</v>
      </c>
      <c r="N34" s="409">
        <v>1.55</v>
      </c>
      <c r="O34" s="410">
        <v>2.8539999999999999E-2</v>
      </c>
      <c r="P34" s="409">
        <v>104888.78</v>
      </c>
      <c r="Q34" s="409">
        <v>640.46</v>
      </c>
      <c r="R34" s="409">
        <v>640.46</v>
      </c>
      <c r="S34" s="410">
        <v>2.8539999999999999E-2</v>
      </c>
      <c r="T34" s="409">
        <f t="shared" si="1"/>
        <v>105540.20999999999</v>
      </c>
    </row>
    <row r="35" spans="1:20">
      <c r="A35" s="2"/>
      <c r="B35" s="7"/>
      <c r="C35" s="7" t="s">
        <v>462</v>
      </c>
      <c r="D35" s="409">
        <v>0</v>
      </c>
      <c r="E35" s="409">
        <v>0</v>
      </c>
      <c r="F35" s="409">
        <v>0</v>
      </c>
      <c r="G35" s="410"/>
      <c r="H35" s="409"/>
      <c r="I35" s="409"/>
      <c r="J35" s="409"/>
      <c r="K35" s="410"/>
      <c r="L35" s="409"/>
      <c r="M35" s="409"/>
      <c r="N35" s="409"/>
      <c r="O35" s="410"/>
      <c r="P35" s="409"/>
      <c r="Q35" s="409"/>
      <c r="R35" s="409"/>
      <c r="S35" s="410"/>
      <c r="T35" s="409">
        <f t="shared" si="1"/>
        <v>0</v>
      </c>
    </row>
    <row r="36" spans="1:20">
      <c r="A36" s="2">
        <f>A34+1</f>
        <v>3</v>
      </c>
      <c r="B36">
        <v>36101</v>
      </c>
      <c r="C36" s="409" t="s">
        <v>463</v>
      </c>
      <c r="D36" s="409">
        <v>0</v>
      </c>
      <c r="E36" s="409">
        <v>0</v>
      </c>
      <c r="F36" s="409">
        <v>0</v>
      </c>
      <c r="G36" s="410"/>
      <c r="H36" s="409">
        <v>86096</v>
      </c>
      <c r="I36" s="409">
        <v>2160.12</v>
      </c>
      <c r="J36" s="409">
        <v>-273.85000000000002</v>
      </c>
      <c r="K36" s="410">
        <v>2.5090000000000001E-2</v>
      </c>
      <c r="L36" s="409"/>
      <c r="M36" s="409"/>
      <c r="N36" s="409"/>
      <c r="O36" s="410"/>
      <c r="P36" s="409">
        <v>0</v>
      </c>
      <c r="Q36" s="409">
        <v>0</v>
      </c>
      <c r="R36" s="409">
        <v>0</v>
      </c>
      <c r="S36" s="410"/>
      <c r="T36" s="409">
        <f t="shared" si="1"/>
        <v>86096</v>
      </c>
    </row>
    <row r="37" spans="1:20">
      <c r="A37" s="2">
        <f t="shared" ref="A37:A47" si="2">A36+1</f>
        <v>4</v>
      </c>
      <c r="B37">
        <v>36203</v>
      </c>
      <c r="C37" s="409" t="s">
        <v>464</v>
      </c>
      <c r="D37" s="409">
        <v>0</v>
      </c>
      <c r="E37" s="409">
        <v>0</v>
      </c>
      <c r="F37" s="409">
        <v>0</v>
      </c>
      <c r="G37" s="410"/>
      <c r="H37" s="409">
        <v>0</v>
      </c>
      <c r="I37" s="409">
        <v>0</v>
      </c>
      <c r="J37" s="409">
        <v>0</v>
      </c>
      <c r="K37" s="410"/>
      <c r="L37" s="409">
        <v>9762.64</v>
      </c>
      <c r="M37" s="409">
        <v>223.57</v>
      </c>
      <c r="N37" s="409">
        <v>17.130000000000003</v>
      </c>
      <c r="O37" s="410">
        <v>2.1059999999999999E-2</v>
      </c>
      <c r="P37" s="409">
        <v>65581.34</v>
      </c>
      <c r="Q37" s="409">
        <v>980.26</v>
      </c>
      <c r="R37" s="409">
        <v>115.10000000000001</v>
      </c>
      <c r="S37" s="410">
        <v>2.1059999999999999E-2</v>
      </c>
      <c r="T37" s="409">
        <f t="shared" si="1"/>
        <v>75343.98</v>
      </c>
    </row>
    <row r="38" spans="1:20">
      <c r="A38" s="2">
        <f t="shared" si="2"/>
        <v>5</v>
      </c>
      <c r="B38">
        <v>36204</v>
      </c>
      <c r="C38" s="409" t="s">
        <v>460</v>
      </c>
      <c r="D38" s="409">
        <v>0</v>
      </c>
      <c r="E38" s="409">
        <v>0</v>
      </c>
      <c r="F38" s="409">
        <v>0</v>
      </c>
      <c r="G38" s="410"/>
      <c r="H38" s="409">
        <v>36958.29</v>
      </c>
      <c r="I38" s="409">
        <v>412.7</v>
      </c>
      <c r="J38" s="409">
        <v>-0.75</v>
      </c>
      <c r="K38" s="410">
        <v>2.1440000000000001E-2</v>
      </c>
      <c r="L38" s="409">
        <v>7685509.9300000034</v>
      </c>
      <c r="M38" s="409">
        <v>248916.49999999997</v>
      </c>
      <c r="N38" s="409">
        <v>13731.390000000001</v>
      </c>
      <c r="O38" s="410">
        <v>2.1440000000000001E-2</v>
      </c>
      <c r="P38" s="409">
        <v>647225.13</v>
      </c>
      <c r="Q38" s="409">
        <v>5597.3100000000013</v>
      </c>
      <c r="R38" s="409">
        <v>3449.9900000000002</v>
      </c>
      <c r="S38" s="410">
        <v>2.1440000000000001E-2</v>
      </c>
      <c r="T38" s="409">
        <f t="shared" si="1"/>
        <v>8369693.3500000034</v>
      </c>
    </row>
    <row r="39" spans="1:20">
      <c r="A39" s="2">
        <f t="shared" si="2"/>
        <v>6</v>
      </c>
      <c r="B39">
        <v>36401</v>
      </c>
      <c r="C39" s="409" t="s">
        <v>465</v>
      </c>
      <c r="D39" s="409">
        <v>0</v>
      </c>
      <c r="E39" s="409">
        <v>0</v>
      </c>
      <c r="F39" s="409">
        <v>0</v>
      </c>
      <c r="G39" s="410"/>
      <c r="H39" s="409">
        <v>0</v>
      </c>
      <c r="I39" s="409">
        <v>0</v>
      </c>
      <c r="J39" s="409">
        <v>0</v>
      </c>
      <c r="K39" s="410"/>
      <c r="L39" s="409">
        <v>53449.549999999996</v>
      </c>
      <c r="M39" s="409">
        <v>10157.23</v>
      </c>
      <c r="N39" s="409">
        <v>442.07000000000005</v>
      </c>
      <c r="O39" s="410">
        <v>9.9250000000000005E-2</v>
      </c>
      <c r="P39" s="409">
        <v>0</v>
      </c>
      <c r="Q39" s="409">
        <v>0</v>
      </c>
      <c r="R39" s="409">
        <v>0</v>
      </c>
      <c r="S39" s="410"/>
      <c r="T39" s="409">
        <f t="shared" si="1"/>
        <v>53449.549999999996</v>
      </c>
    </row>
    <row r="40" spans="1:20">
      <c r="A40" s="2">
        <f t="shared" si="2"/>
        <v>7</v>
      </c>
      <c r="B40">
        <v>36402</v>
      </c>
      <c r="C40" s="409" t="s">
        <v>466</v>
      </c>
      <c r="D40" s="409">
        <v>0</v>
      </c>
      <c r="E40" s="409">
        <v>0</v>
      </c>
      <c r="F40" s="409">
        <v>0</v>
      </c>
      <c r="G40" s="410"/>
      <c r="H40" s="409">
        <v>1651.63</v>
      </c>
      <c r="I40" s="409">
        <v>40.479999999999997</v>
      </c>
      <c r="J40" s="409">
        <v>-25.39</v>
      </c>
      <c r="K40" s="410">
        <v>3.6760000000000001E-2</v>
      </c>
      <c r="L40" s="409">
        <v>77596048.179999977</v>
      </c>
      <c r="M40" s="409">
        <v>4430272.7300000004</v>
      </c>
      <c r="N40" s="409">
        <v>223684.36999999994</v>
      </c>
      <c r="O40" s="410">
        <v>3.6760000000000001E-2</v>
      </c>
      <c r="P40" s="409">
        <v>-4137112.6800000016</v>
      </c>
      <c r="Q40" s="409">
        <v>2573369.2500000005</v>
      </c>
      <c r="R40" s="409">
        <v>138978.38999999998</v>
      </c>
      <c r="S40" s="410">
        <v>3.6760000000000001E-2</v>
      </c>
      <c r="T40" s="409">
        <f t="shared" si="1"/>
        <v>73460587.129999965</v>
      </c>
    </row>
    <row r="41" spans="1:20">
      <c r="A41" s="2">
        <f t="shared" si="2"/>
        <v>8</v>
      </c>
      <c r="B41">
        <v>36403</v>
      </c>
      <c r="C41" s="409" t="s">
        <v>467</v>
      </c>
      <c r="D41" s="409">
        <v>0</v>
      </c>
      <c r="E41" s="409">
        <v>0</v>
      </c>
      <c r="F41" s="409">
        <v>0</v>
      </c>
      <c r="G41" s="410"/>
      <c r="H41" s="409">
        <v>0</v>
      </c>
      <c r="I41" s="409">
        <v>0</v>
      </c>
      <c r="J41" s="409">
        <v>0</v>
      </c>
      <c r="K41" s="410"/>
      <c r="L41" s="409">
        <v>1073843.5999999999</v>
      </c>
      <c r="M41" s="409">
        <v>37240.18</v>
      </c>
      <c r="N41" s="409">
        <v>3139.2000000000003</v>
      </c>
      <c r="O41" s="410">
        <v>3.508E-2</v>
      </c>
      <c r="P41" s="409">
        <v>99539.3</v>
      </c>
      <c r="Q41" s="409">
        <v>2909.9</v>
      </c>
      <c r="R41" s="409">
        <v>290.99</v>
      </c>
      <c r="S41" s="410">
        <v>3.508E-2</v>
      </c>
      <c r="T41" s="409">
        <f t="shared" si="1"/>
        <v>1173382.8999999999</v>
      </c>
    </row>
    <row r="42" spans="1:20">
      <c r="A42" s="2">
        <f t="shared" si="2"/>
        <v>9</v>
      </c>
      <c r="B42">
        <v>36500</v>
      </c>
      <c r="C42" s="409" t="s">
        <v>461</v>
      </c>
      <c r="D42" s="409">
        <v>0</v>
      </c>
      <c r="E42" s="409">
        <v>0</v>
      </c>
      <c r="F42" s="409">
        <v>0</v>
      </c>
      <c r="G42" s="410"/>
      <c r="H42" s="409">
        <v>1070.02</v>
      </c>
      <c r="I42" s="409">
        <v>11.16</v>
      </c>
      <c r="J42" s="409">
        <v>-3</v>
      </c>
      <c r="K42" s="410">
        <v>4.1759999999999999E-2</v>
      </c>
      <c r="L42" s="409">
        <v>53427522.859999985</v>
      </c>
      <c r="M42" s="409">
        <v>2866258.9700000025</v>
      </c>
      <c r="N42" s="409">
        <v>181669.10000000015</v>
      </c>
      <c r="O42" s="410">
        <v>4.1759999999999999E-2</v>
      </c>
      <c r="P42" s="409">
        <v>-141726.74999999997</v>
      </c>
      <c r="Q42" s="409">
        <v>10859.390000000001</v>
      </c>
      <c r="R42" s="409">
        <v>6506.0699999999988</v>
      </c>
      <c r="S42" s="410">
        <v>4.1759999999999999E-2</v>
      </c>
      <c r="T42" s="409">
        <f t="shared" si="1"/>
        <v>53286866.129999988</v>
      </c>
    </row>
    <row r="43" spans="1:20">
      <c r="A43" s="2">
        <f t="shared" si="2"/>
        <v>10</v>
      </c>
      <c r="B43">
        <v>36600</v>
      </c>
      <c r="C43" s="409" t="s">
        <v>468</v>
      </c>
      <c r="D43" s="409">
        <v>0</v>
      </c>
      <c r="E43" s="409">
        <v>0</v>
      </c>
      <c r="F43" s="409">
        <v>0</v>
      </c>
      <c r="G43" s="410"/>
      <c r="H43" s="409">
        <v>0</v>
      </c>
      <c r="I43" s="409">
        <v>0</v>
      </c>
      <c r="J43" s="409">
        <v>0</v>
      </c>
      <c r="K43" s="410"/>
      <c r="L43" s="409">
        <v>6500.0599999999995</v>
      </c>
      <c r="M43" s="409">
        <v>172.24</v>
      </c>
      <c r="N43" s="409">
        <v>11.7</v>
      </c>
      <c r="O43" s="410">
        <v>2.2069999999999999E-2</v>
      </c>
      <c r="P43" s="409">
        <v>234.76000000000002</v>
      </c>
      <c r="Q43" s="409">
        <v>45.519999999999996</v>
      </c>
      <c r="R43" s="409">
        <v>2.83</v>
      </c>
      <c r="S43" s="410">
        <v>2.2069999999999999E-2</v>
      </c>
      <c r="T43" s="409">
        <f t="shared" si="1"/>
        <v>6734.82</v>
      </c>
    </row>
    <row r="44" spans="1:20">
      <c r="A44" s="2">
        <f t="shared" si="2"/>
        <v>11</v>
      </c>
      <c r="B44">
        <v>36800</v>
      </c>
      <c r="C44" s="409" t="s">
        <v>469</v>
      </c>
      <c r="D44" s="409">
        <v>0</v>
      </c>
      <c r="E44" s="409">
        <v>0</v>
      </c>
      <c r="F44" s="409">
        <v>0</v>
      </c>
      <c r="G44" s="410"/>
      <c r="H44" s="409">
        <v>20480.22</v>
      </c>
      <c r="I44" s="409">
        <v>510.4</v>
      </c>
      <c r="J44" s="409">
        <v>-310.83999999999997</v>
      </c>
      <c r="K44" s="410">
        <v>3.7379999999999997E-2</v>
      </c>
      <c r="L44" s="409">
        <v>30325208.300000012</v>
      </c>
      <c r="M44" s="409">
        <v>1916239.8</v>
      </c>
      <c r="N44" s="409">
        <v>105216.16999999995</v>
      </c>
      <c r="O44" s="410">
        <v>3.7379999999999997E-2</v>
      </c>
      <c r="P44" s="409">
        <v>-427775.98000000016</v>
      </c>
      <c r="Q44" s="409">
        <v>5509.33</v>
      </c>
      <c r="R44" s="409">
        <v>641.56999999999994</v>
      </c>
      <c r="S44" s="410">
        <v>3.7379999999999997E-2</v>
      </c>
      <c r="T44" s="409">
        <f t="shared" si="1"/>
        <v>29917912.54000001</v>
      </c>
    </row>
    <row r="45" spans="1:20">
      <c r="A45" s="2">
        <f t="shared" si="2"/>
        <v>12</v>
      </c>
      <c r="B45">
        <v>36900</v>
      </c>
      <c r="C45" s="409" t="s">
        <v>470</v>
      </c>
      <c r="D45" s="409">
        <v>0</v>
      </c>
      <c r="E45" s="409">
        <v>0</v>
      </c>
      <c r="F45" s="409">
        <v>0</v>
      </c>
      <c r="G45" s="410"/>
      <c r="H45" s="409">
        <v>0</v>
      </c>
      <c r="I45" s="409">
        <v>0</v>
      </c>
      <c r="J45" s="409">
        <v>0</v>
      </c>
      <c r="K45" s="410"/>
      <c r="L45" s="409">
        <v>281449.06</v>
      </c>
      <c r="M45" s="409">
        <v>15550.570000000002</v>
      </c>
      <c r="N45" s="409">
        <v>1079.23</v>
      </c>
      <c r="O45" s="410">
        <v>4.7050000000000002E-2</v>
      </c>
      <c r="P45" s="409">
        <v>2930.8600000000006</v>
      </c>
      <c r="Q45" s="409">
        <v>316.64</v>
      </c>
      <c r="R45" s="409">
        <v>36.39</v>
      </c>
      <c r="S45" s="410">
        <v>4.7050000000000002E-2</v>
      </c>
      <c r="T45" s="409">
        <f t="shared" si="1"/>
        <v>284379.92</v>
      </c>
    </row>
    <row r="46" spans="1:20">
      <c r="A46" s="2">
        <f t="shared" si="2"/>
        <v>13</v>
      </c>
      <c r="B46">
        <v>37000</v>
      </c>
      <c r="C46" s="409" t="s">
        <v>471</v>
      </c>
      <c r="D46" s="409">
        <v>0</v>
      </c>
      <c r="E46" s="409">
        <v>0</v>
      </c>
      <c r="F46" s="409">
        <v>0</v>
      </c>
      <c r="G46" s="410"/>
      <c r="H46" s="409">
        <v>5952439.7899999982</v>
      </c>
      <c r="I46" s="409">
        <v>56198.13</v>
      </c>
      <c r="J46" s="409">
        <v>2244.5899999999997</v>
      </c>
      <c r="K46" s="410">
        <v>1.9689999999999999E-2</v>
      </c>
      <c r="L46" s="409">
        <v>11011911.08</v>
      </c>
      <c r="M46" s="409">
        <v>230788.43999999997</v>
      </c>
      <c r="N46" s="409">
        <v>18068.689999999999</v>
      </c>
      <c r="O46" s="410">
        <v>1.9689999999999999E-2</v>
      </c>
      <c r="P46" s="409">
        <v>5550404.1200000001</v>
      </c>
      <c r="Q46" s="409">
        <v>43064.890000000014</v>
      </c>
      <c r="R46" s="409">
        <v>9107.31</v>
      </c>
      <c r="S46" s="410">
        <v>1.9689999999999999E-2</v>
      </c>
      <c r="T46" s="409">
        <f t="shared" si="1"/>
        <v>22514754.989999998</v>
      </c>
    </row>
    <row r="47" spans="1:20">
      <c r="A47" s="2">
        <f t="shared" si="2"/>
        <v>14</v>
      </c>
      <c r="B47">
        <v>37300</v>
      </c>
      <c r="C47" s="409" t="s">
        <v>472</v>
      </c>
      <c r="D47" s="409">
        <v>0</v>
      </c>
      <c r="E47" s="409">
        <v>0</v>
      </c>
      <c r="F47" s="409">
        <v>0</v>
      </c>
      <c r="G47" s="410"/>
      <c r="H47" s="409">
        <v>0</v>
      </c>
      <c r="I47" s="409">
        <v>0</v>
      </c>
      <c r="J47" s="409">
        <v>0</v>
      </c>
      <c r="K47" s="410"/>
      <c r="L47" s="409">
        <v>101967904.58000004</v>
      </c>
      <c r="M47" s="409">
        <v>3820225.8199999966</v>
      </c>
      <c r="N47" s="409">
        <v>209592.2</v>
      </c>
      <c r="O47" s="410">
        <v>2.4740000000000002E-2</v>
      </c>
      <c r="P47" s="409">
        <v>-223425</v>
      </c>
      <c r="Q47" s="409">
        <v>243.89000000000001</v>
      </c>
      <c r="R47" s="409">
        <v>49.019999999999996</v>
      </c>
      <c r="S47" s="410">
        <v>4.7050000000000002E-2</v>
      </c>
      <c r="T47" s="409">
        <f t="shared" si="1"/>
        <v>101744479.58000004</v>
      </c>
    </row>
    <row r="48" spans="1:20">
      <c r="A48" s="2"/>
      <c r="B48" s="7"/>
      <c r="C48" s="7" t="s">
        <v>445</v>
      </c>
      <c r="D48" s="409"/>
      <c r="E48" s="409">
        <v>0</v>
      </c>
      <c r="F48" s="409">
        <v>0</v>
      </c>
      <c r="G48" s="410"/>
      <c r="H48" s="409"/>
      <c r="I48" s="409"/>
      <c r="J48" s="409"/>
      <c r="K48" s="410"/>
      <c r="L48" s="409"/>
      <c r="M48" s="409"/>
      <c r="N48" s="409"/>
      <c r="O48" s="410"/>
      <c r="P48" s="409"/>
      <c r="Q48" s="409"/>
      <c r="R48" s="409"/>
      <c r="S48" s="410"/>
      <c r="T48" s="409">
        <f t="shared" si="1"/>
        <v>0</v>
      </c>
    </row>
    <row r="49" spans="1:20">
      <c r="A49" s="2">
        <f>A47+1</f>
        <v>15</v>
      </c>
      <c r="B49">
        <v>39001</v>
      </c>
      <c r="C49" s="409" t="s">
        <v>463</v>
      </c>
      <c r="D49" s="409">
        <v>0</v>
      </c>
      <c r="E49" s="409">
        <v>0</v>
      </c>
      <c r="F49" s="409">
        <v>0</v>
      </c>
      <c r="G49" s="410"/>
      <c r="H49" s="409">
        <v>75617</v>
      </c>
      <c r="I49" s="409">
        <v>1605.36</v>
      </c>
      <c r="J49" s="409">
        <v>-210.74</v>
      </c>
      <c r="K49" s="410">
        <v>2.1229999999999999E-2</v>
      </c>
      <c r="L49" s="409">
        <v>1904244.5699999994</v>
      </c>
      <c r="M49" s="409">
        <v>60841.249999999993</v>
      </c>
      <c r="N49" s="409">
        <v>3365.8199999999997</v>
      </c>
      <c r="O49" s="410">
        <v>2.1229999999999999E-2</v>
      </c>
      <c r="P49" s="409">
        <v>309765.73</v>
      </c>
      <c r="Q49" s="409">
        <v>2368.3000000000002</v>
      </c>
      <c r="R49" s="409">
        <v>551.13</v>
      </c>
      <c r="S49" s="410">
        <v>2.1229999999999999E-2</v>
      </c>
      <c r="T49" s="409">
        <f t="shared" si="1"/>
        <v>2289627.2999999993</v>
      </c>
    </row>
    <row r="50" spans="1:20">
      <c r="A50" s="2">
        <f>A49+1</f>
        <v>16</v>
      </c>
      <c r="B50">
        <v>39003</v>
      </c>
      <c r="C50" s="409" t="s">
        <v>473</v>
      </c>
      <c r="D50" s="409">
        <v>0</v>
      </c>
      <c r="E50" s="409">
        <v>0</v>
      </c>
      <c r="F50" s="409">
        <v>0</v>
      </c>
      <c r="G50" s="410"/>
      <c r="H50" s="409"/>
      <c r="I50" s="409"/>
      <c r="J50" s="409"/>
      <c r="K50" s="410"/>
      <c r="L50" s="409">
        <v>0</v>
      </c>
      <c r="M50" s="409">
        <v>0</v>
      </c>
      <c r="N50" s="409">
        <v>0</v>
      </c>
      <c r="O50" s="410"/>
      <c r="P50" s="409">
        <v>7593300.8299999991</v>
      </c>
      <c r="Q50" s="409">
        <v>67741.02</v>
      </c>
      <c r="R50" s="409">
        <v>13111.1</v>
      </c>
      <c r="S50" s="410">
        <v>2.0719999999999999E-2</v>
      </c>
      <c r="T50" s="409">
        <f t="shared" si="1"/>
        <v>7593300.8299999991</v>
      </c>
    </row>
    <row r="51" spans="1:20">
      <c r="A51" s="2">
        <f>A50+1</f>
        <v>17</v>
      </c>
      <c r="B51">
        <v>39100</v>
      </c>
      <c r="C51" s="409" t="s">
        <v>474</v>
      </c>
      <c r="D51" s="409"/>
      <c r="E51" s="409"/>
      <c r="F51" s="409"/>
      <c r="G51" s="410"/>
      <c r="H51" s="409">
        <v>357090.55000000005</v>
      </c>
      <c r="I51" s="409">
        <v>4297.76</v>
      </c>
      <c r="J51" s="409">
        <v>-4529.4800000000005</v>
      </c>
      <c r="K51" s="410">
        <v>3.3529999999999997E-2</v>
      </c>
      <c r="L51" s="409">
        <v>2651004.2400000002</v>
      </c>
      <c r="M51" s="409">
        <v>115640.54000000002</v>
      </c>
      <c r="N51" s="409">
        <v>7405.83</v>
      </c>
      <c r="O51" s="410">
        <v>3.3529999999999997E-2</v>
      </c>
      <c r="P51" s="409">
        <v>30437.95</v>
      </c>
      <c r="Q51" s="409">
        <v>4086.59</v>
      </c>
      <c r="R51" s="409">
        <v>85.05</v>
      </c>
      <c r="S51" s="410">
        <v>3.3529999999999997E-2</v>
      </c>
      <c r="T51" s="409">
        <f t="shared" si="1"/>
        <v>3038532.74</v>
      </c>
    </row>
    <row r="52" spans="1:20">
      <c r="A52" s="2">
        <f>A51+1</f>
        <v>18</v>
      </c>
      <c r="B52">
        <v>39101</v>
      </c>
      <c r="C52" s="409" t="s">
        <v>474</v>
      </c>
      <c r="D52" s="409">
        <v>4424137.55</v>
      </c>
      <c r="E52" s="409">
        <v>183977.76000000673</v>
      </c>
      <c r="F52" s="409">
        <v>183977.76000000673</v>
      </c>
      <c r="G52" s="410">
        <v>3.2800000000000003E-2</v>
      </c>
      <c r="H52" s="409">
        <v>1483399.2100000002</v>
      </c>
      <c r="I52" s="409">
        <v>81308.579999999987</v>
      </c>
      <c r="J52" s="409">
        <v>4360.79</v>
      </c>
      <c r="K52" s="410">
        <v>3.2800000000000003E-2</v>
      </c>
      <c r="L52" s="409">
        <v>1371177.14</v>
      </c>
      <c r="M52" s="409">
        <v>60630.540000000008</v>
      </c>
      <c r="N52" s="409">
        <v>3436.1400000000003</v>
      </c>
      <c r="O52" s="410">
        <v>3.2800000000000003E-2</v>
      </c>
      <c r="P52" s="409">
        <v>0</v>
      </c>
      <c r="Q52" s="409">
        <v>0</v>
      </c>
      <c r="R52" s="409">
        <v>0</v>
      </c>
      <c r="S52" s="410">
        <v>3.2800000000000003E-2</v>
      </c>
      <c r="T52" s="409">
        <f t="shared" si="1"/>
        <v>7278713.8999999994</v>
      </c>
    </row>
    <row r="53" spans="1:20">
      <c r="A53" s="2">
        <v>19</v>
      </c>
      <c r="B53">
        <v>39202</v>
      </c>
      <c r="C53" s="409" t="s">
        <v>475</v>
      </c>
      <c r="D53" s="409">
        <v>7218844.3799999999</v>
      </c>
      <c r="E53" s="409">
        <v>0</v>
      </c>
      <c r="F53" s="409">
        <v>0</v>
      </c>
      <c r="G53" s="410">
        <v>2.564E-2</v>
      </c>
      <c r="H53" s="409">
        <v>1255.76</v>
      </c>
      <c r="I53" s="409">
        <v>2783.1</v>
      </c>
      <c r="J53" s="409">
        <v>86.86</v>
      </c>
      <c r="K53" s="410">
        <v>2.564E-2</v>
      </c>
      <c r="L53" s="409">
        <v>4892217.3999999929</v>
      </c>
      <c r="M53" s="409">
        <v>177698.59999999998</v>
      </c>
      <c r="N53" s="409">
        <v>10452.820000000007</v>
      </c>
      <c r="O53" s="410">
        <v>2.564E-2</v>
      </c>
      <c r="P53" s="409">
        <v>0</v>
      </c>
      <c r="Q53" s="409">
        <v>0</v>
      </c>
      <c r="R53" s="409">
        <v>0</v>
      </c>
      <c r="S53" s="410"/>
      <c r="T53" s="409">
        <f t="shared" si="1"/>
        <v>12112317.539999992</v>
      </c>
    </row>
    <row r="54" spans="1:20">
      <c r="A54" s="2">
        <f t="shared" ref="A54:A62" si="3">A53+1</f>
        <v>20</v>
      </c>
      <c r="B54">
        <v>39204</v>
      </c>
      <c r="C54" s="409" t="s">
        <v>476</v>
      </c>
      <c r="D54" s="409">
        <v>7624942.7300000004</v>
      </c>
      <c r="E54" s="409">
        <v>0</v>
      </c>
      <c r="F54" s="409">
        <v>0</v>
      </c>
      <c r="G54" s="410">
        <v>8.2729999999999998E-2</v>
      </c>
      <c r="H54" s="409">
        <v>0</v>
      </c>
      <c r="I54" s="409">
        <v>0</v>
      </c>
      <c r="J54" s="409">
        <v>0</v>
      </c>
      <c r="K54" s="410"/>
      <c r="L54" s="409">
        <v>4499978.0100000007</v>
      </c>
      <c r="M54" s="409">
        <v>527399.06999999995</v>
      </c>
      <c r="N54" s="409">
        <v>31023.44999999999</v>
      </c>
      <c r="O54" s="410">
        <v>8.2729999999999998E-2</v>
      </c>
      <c r="P54" s="409">
        <v>0</v>
      </c>
      <c r="Q54" s="409">
        <v>0</v>
      </c>
      <c r="R54" s="409">
        <v>0</v>
      </c>
      <c r="S54" s="410"/>
      <c r="T54" s="409">
        <f t="shared" si="1"/>
        <v>12124920.740000002</v>
      </c>
    </row>
    <row r="55" spans="1:20">
      <c r="A55" s="2">
        <f t="shared" si="3"/>
        <v>21</v>
      </c>
      <c r="B55">
        <v>39207</v>
      </c>
      <c r="C55" s="409" t="s">
        <v>477</v>
      </c>
      <c r="D55" s="409">
        <v>145467.9</v>
      </c>
      <c r="E55" s="409">
        <v>0</v>
      </c>
      <c r="F55" s="409">
        <v>0</v>
      </c>
      <c r="G55" s="410">
        <v>5.287E-2</v>
      </c>
      <c r="H55" s="409">
        <v>482796.16000000015</v>
      </c>
      <c r="I55" s="409">
        <v>46835.220000000008</v>
      </c>
      <c r="J55" s="409">
        <v>1641.64</v>
      </c>
      <c r="K55" s="410">
        <v>5.287E-2</v>
      </c>
      <c r="L55" s="409">
        <v>36580.379999999997</v>
      </c>
      <c r="M55" s="409">
        <v>1450.25</v>
      </c>
      <c r="N55" s="409">
        <v>161.13999999999999</v>
      </c>
      <c r="O55" s="410">
        <v>5.8700000000000002E-2</v>
      </c>
      <c r="P55" s="409">
        <v>0</v>
      </c>
      <c r="Q55" s="409">
        <v>0</v>
      </c>
      <c r="R55" s="409">
        <v>0</v>
      </c>
      <c r="S55" s="410"/>
      <c r="T55" s="409">
        <f t="shared" si="1"/>
        <v>664844.44000000018</v>
      </c>
    </row>
    <row r="56" spans="1:20">
      <c r="A56" s="2">
        <f t="shared" si="3"/>
        <v>22</v>
      </c>
      <c r="B56">
        <v>39300</v>
      </c>
      <c r="C56" s="409" t="s">
        <v>478</v>
      </c>
      <c r="D56" s="409">
        <v>0</v>
      </c>
      <c r="E56" s="409">
        <v>0</v>
      </c>
      <c r="F56" s="409">
        <v>0</v>
      </c>
      <c r="G56" s="410"/>
      <c r="H56" s="409">
        <v>0</v>
      </c>
      <c r="I56" s="409">
        <v>0</v>
      </c>
      <c r="J56" s="409">
        <v>0</v>
      </c>
      <c r="K56" s="410"/>
      <c r="L56" s="409">
        <v>88959.4</v>
      </c>
      <c r="M56" s="409">
        <v>147.35</v>
      </c>
      <c r="N56" s="409">
        <v>10.52</v>
      </c>
      <c r="O56" s="410">
        <v>2.63E-2</v>
      </c>
      <c r="P56" s="409">
        <v>55603.76</v>
      </c>
      <c r="Q56" s="409">
        <v>1079.73</v>
      </c>
      <c r="R56" s="409">
        <v>6.59</v>
      </c>
      <c r="S56" s="410">
        <v>2.63E-2</v>
      </c>
      <c r="T56" s="409">
        <f t="shared" si="1"/>
        <v>144563.16</v>
      </c>
    </row>
    <row r="57" spans="1:20">
      <c r="A57" s="2">
        <f t="shared" si="3"/>
        <v>23</v>
      </c>
      <c r="B57">
        <v>39400</v>
      </c>
      <c r="C57" s="409" t="s">
        <v>479</v>
      </c>
      <c r="D57" s="409">
        <v>0</v>
      </c>
      <c r="E57" s="409">
        <v>0</v>
      </c>
      <c r="F57" s="409">
        <v>0</v>
      </c>
      <c r="G57" s="410"/>
      <c r="H57" s="409">
        <v>0</v>
      </c>
      <c r="I57" s="409">
        <v>0</v>
      </c>
      <c r="J57" s="409">
        <v>0</v>
      </c>
      <c r="K57" s="410"/>
      <c r="L57" s="409">
        <v>1167099.5899999999</v>
      </c>
      <c r="M57" s="409">
        <v>49097.88</v>
      </c>
      <c r="N57" s="409">
        <v>2645.4300000000003</v>
      </c>
      <c r="O57" s="410">
        <v>2.7199999999999998E-2</v>
      </c>
      <c r="P57" s="409">
        <v>0</v>
      </c>
      <c r="Q57" s="409">
        <v>0</v>
      </c>
      <c r="R57" s="409">
        <v>0</v>
      </c>
      <c r="S57" s="410"/>
      <c r="T57" s="409">
        <f t="shared" si="1"/>
        <v>1167099.5899999999</v>
      </c>
    </row>
    <row r="58" spans="1:20">
      <c r="A58" s="2">
        <f t="shared" si="3"/>
        <v>24</v>
      </c>
      <c r="B58">
        <v>39500</v>
      </c>
      <c r="C58" s="409" t="s">
        <v>480</v>
      </c>
      <c r="D58" s="409">
        <v>0</v>
      </c>
      <c r="E58" s="409">
        <v>0</v>
      </c>
      <c r="F58" s="409">
        <v>0</v>
      </c>
      <c r="G58" s="410"/>
      <c r="H58" s="409">
        <v>0</v>
      </c>
      <c r="I58" s="409">
        <v>0</v>
      </c>
      <c r="J58" s="409">
        <v>0</v>
      </c>
      <c r="K58" s="410"/>
      <c r="L58" s="409">
        <v>4452323.78</v>
      </c>
      <c r="M58" s="409">
        <v>202420.19</v>
      </c>
      <c r="N58" s="409">
        <v>10698.769999999997</v>
      </c>
      <c r="O58" s="410">
        <v>2.8879999999999999E-2</v>
      </c>
      <c r="P58" s="409">
        <v>-6850.41</v>
      </c>
      <c r="Q58" s="409">
        <v>3397.5</v>
      </c>
      <c r="R58" s="409">
        <v>194.88</v>
      </c>
      <c r="S58" s="410">
        <v>2.8879999999999999E-2</v>
      </c>
      <c r="T58" s="409">
        <f t="shared" si="1"/>
        <v>4445473.37</v>
      </c>
    </row>
    <row r="59" spans="1:20">
      <c r="A59" s="2">
        <f t="shared" si="3"/>
        <v>25</v>
      </c>
      <c r="B59">
        <v>39600</v>
      </c>
      <c r="C59" s="409" t="s">
        <v>481</v>
      </c>
      <c r="D59" s="409">
        <v>0</v>
      </c>
      <c r="E59" s="409">
        <v>0</v>
      </c>
      <c r="F59" s="409">
        <v>0</v>
      </c>
      <c r="G59" s="410"/>
      <c r="H59" s="409">
        <v>0</v>
      </c>
      <c r="I59" s="409">
        <v>0</v>
      </c>
      <c r="J59" s="409">
        <v>0</v>
      </c>
      <c r="K59" s="410"/>
      <c r="L59" s="409">
        <v>1244726.04</v>
      </c>
      <c r="M59" s="409">
        <v>83066.850000000006</v>
      </c>
      <c r="N59" s="409">
        <v>3076.55</v>
      </c>
      <c r="O59" s="410">
        <v>2.9659999999999999E-2</v>
      </c>
      <c r="P59" s="409">
        <v>0</v>
      </c>
      <c r="Q59" s="409">
        <v>0</v>
      </c>
      <c r="R59" s="409">
        <v>0</v>
      </c>
      <c r="S59" s="410"/>
      <c r="T59" s="409">
        <f t="shared" si="1"/>
        <v>1244726.04</v>
      </c>
    </row>
    <row r="60" spans="1:20">
      <c r="A60" s="2">
        <f t="shared" si="3"/>
        <v>26</v>
      </c>
      <c r="B60">
        <v>39700</v>
      </c>
      <c r="C60" s="409" t="s">
        <v>482</v>
      </c>
      <c r="D60" s="409">
        <v>0</v>
      </c>
      <c r="E60" s="409">
        <v>0</v>
      </c>
      <c r="F60" s="409">
        <v>0</v>
      </c>
      <c r="G60" s="410"/>
      <c r="H60" s="409">
        <v>1244484.7100000002</v>
      </c>
      <c r="I60" s="409">
        <v>172553.11000000004</v>
      </c>
      <c r="J60" s="409">
        <v>7068.2099999999991</v>
      </c>
      <c r="K60" s="410">
        <v>6.5430000000000002E-2</v>
      </c>
      <c r="L60" s="409">
        <v>866014.67000000016</v>
      </c>
      <c r="M60" s="409">
        <v>83038.98000000001</v>
      </c>
      <c r="N60" s="409">
        <v>4374.8300000000008</v>
      </c>
      <c r="O60" s="410">
        <v>6.5430000000000002E-2</v>
      </c>
      <c r="P60" s="409">
        <v>-11820.95</v>
      </c>
      <c r="Q60" s="409">
        <v>10793.07</v>
      </c>
      <c r="R60" s="409">
        <v>599.62</v>
      </c>
      <c r="S60" s="410">
        <v>6.5430000000000002E-2</v>
      </c>
      <c r="T60" s="409">
        <f t="shared" si="1"/>
        <v>2098678.4300000002</v>
      </c>
    </row>
    <row r="61" spans="1:20">
      <c r="A61" s="2">
        <f t="shared" si="3"/>
        <v>27</v>
      </c>
      <c r="B61">
        <v>39800</v>
      </c>
      <c r="C61" s="409" t="s">
        <v>483</v>
      </c>
      <c r="D61" s="409">
        <v>0</v>
      </c>
      <c r="E61" s="409">
        <v>0</v>
      </c>
      <c r="F61" s="409">
        <v>0</v>
      </c>
      <c r="G61" s="410"/>
      <c r="H61" s="409">
        <v>294659.87</v>
      </c>
      <c r="I61" s="409">
        <v>16684.78</v>
      </c>
      <c r="J61" s="409">
        <v>556.75</v>
      </c>
      <c r="K61" s="410">
        <v>2.2550000000000001E-2</v>
      </c>
      <c r="L61" s="409">
        <v>5135108.55</v>
      </c>
      <c r="M61" s="409">
        <v>181277.36999999997</v>
      </c>
      <c r="N61" s="409">
        <v>9558.6899999999987</v>
      </c>
      <c r="O61" s="410">
        <v>2.2550000000000001E-2</v>
      </c>
      <c r="P61" s="409">
        <v>857973.76000000001</v>
      </c>
      <c r="Q61" s="409">
        <v>5629.6299999999992</v>
      </c>
      <c r="R61" s="409">
        <v>3121.95</v>
      </c>
      <c r="S61" s="410">
        <v>2.2499999999999999E-2</v>
      </c>
      <c r="T61" s="409">
        <f t="shared" si="1"/>
        <v>6287742.1799999997</v>
      </c>
    </row>
    <row r="62" spans="1:20" ht="15" thickBot="1">
      <c r="A62" s="2">
        <f t="shared" si="3"/>
        <v>28</v>
      </c>
      <c r="B62" s="1338" t="s">
        <v>484</v>
      </c>
      <c r="C62" s="1339"/>
      <c r="D62" s="411">
        <f>SUM(D35:D61)</f>
        <v>19413392.559999999</v>
      </c>
      <c r="E62" s="412">
        <f>SUM(E32:E61)</f>
        <v>183977.76000000673</v>
      </c>
      <c r="F62" s="412"/>
      <c r="G62" s="413"/>
      <c r="H62" s="414">
        <f>SUM(H35:H61)</f>
        <v>10037999.209999999</v>
      </c>
      <c r="I62" s="412">
        <f>SUM(I32:I61)</f>
        <v>385400.9</v>
      </c>
      <c r="J62" s="412"/>
      <c r="K62" s="415"/>
      <c r="L62" s="411">
        <f>SUM(L35:L61)</f>
        <v>311748543.60999995</v>
      </c>
      <c r="M62" s="412">
        <f>SUM(M32:M61)</f>
        <v>15118796.769999998</v>
      </c>
      <c r="N62" s="412"/>
      <c r="O62" s="413"/>
      <c r="P62" s="414">
        <f>SUM(P35:P61)</f>
        <v>10264285.769999996</v>
      </c>
      <c r="Q62" s="412">
        <f>SUM(Q32:Q61)</f>
        <v>2744867.1700000004</v>
      </c>
      <c r="R62" s="412"/>
      <c r="S62" s="416"/>
      <c r="T62" s="417">
        <f>SUM(T33:T61)</f>
        <v>353060536.64999998</v>
      </c>
    </row>
    <row r="63" spans="1:20">
      <c r="C63" s="17"/>
      <c r="D63" s="2"/>
      <c r="E63"/>
    </row>
    <row r="64" spans="1:20" ht="18.5">
      <c r="B64" s="168"/>
      <c r="C64" s="17"/>
      <c r="D64" s="2"/>
      <c r="E64"/>
    </row>
    <row r="65" spans="2:5" ht="18.5">
      <c r="B65" s="168" t="s">
        <v>485</v>
      </c>
      <c r="C65" s="17"/>
      <c r="D65" s="2"/>
      <c r="E65"/>
    </row>
  </sheetData>
  <mergeCells count="8">
    <mergeCell ref="P30:S30"/>
    <mergeCell ref="T30:T31"/>
    <mergeCell ref="B62:C62"/>
    <mergeCell ref="B30:B31"/>
    <mergeCell ref="C30:C31"/>
    <mergeCell ref="D30:G30"/>
    <mergeCell ref="H30:K30"/>
    <mergeCell ref="L30:O30"/>
  </mergeCells>
  <pageMargins left="0.7" right="0.7" top="0.75" bottom="0.75" header="0.3" footer="0.3"/>
  <pageSetup scale="45" fitToWidth="0" orientation="landscape" horizontalDpi="1200" verticalDpi="1200" r:id="rId1"/>
  <headerFooter>
    <oddHeader>&amp;LPuerto Rico Electric Power Authority 
Docket NEPR-AP-2023-0003
Utility Plant in Service and Accumulated Depreciation &amp;RSchedule C-7
Page &amp;P of &amp;N</oddHeader>
  </headerFooter>
  <rowBreaks count="1" manualBreakCount="1">
    <brk id="26" max="16383" man="1"/>
  </rowBreaks>
  <colBreaks count="1" manualBreakCount="1">
    <brk id="11"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853C1-7D57-4CBD-9421-6E051657ED64}">
  <sheetPr>
    <tabColor theme="7" tint="0.79998168889431442"/>
  </sheetPr>
  <dimension ref="A1:AD123"/>
  <sheetViews>
    <sheetView workbookViewId="0"/>
    <sheetView workbookViewId="1"/>
  </sheetViews>
  <sheetFormatPr defaultColWidth="8.54296875" defaultRowHeight="14.5"/>
  <cols>
    <col min="3" max="3" width="68" customWidth="1"/>
    <col min="4" max="4" width="0" hidden="1" customWidth="1"/>
    <col min="5" max="5" width="31" hidden="1" customWidth="1"/>
    <col min="6" max="6" width="2.81640625" hidden="1" customWidth="1"/>
    <col min="7" max="7" width="31" hidden="1" customWidth="1"/>
    <col min="8" max="8" width="2.54296875" hidden="1" customWidth="1"/>
    <col min="9" max="9" width="31" hidden="1" customWidth="1"/>
    <col min="10" max="10" width="4.1796875" customWidth="1"/>
    <col min="11" max="11" width="31" customWidth="1"/>
    <col min="12" max="12" width="2.81640625" customWidth="1"/>
    <col min="13" max="13" width="31" customWidth="1"/>
    <col min="14" max="14" width="2.81640625" customWidth="1"/>
    <col min="15" max="15" width="29.453125" customWidth="1"/>
    <col min="16" max="16" width="3.54296875" customWidth="1"/>
    <col min="17" max="17" width="32.453125" customWidth="1"/>
  </cols>
  <sheetData>
    <row r="1" spans="1:30">
      <c r="V1" s="498"/>
      <c r="W1" s="28"/>
      <c r="X1" s="28"/>
      <c r="Y1" s="28"/>
      <c r="Z1" s="28"/>
      <c r="AA1" s="28"/>
      <c r="AB1" s="28"/>
      <c r="AC1" s="28"/>
      <c r="AD1" s="28"/>
    </row>
    <row r="2" spans="1:30">
      <c r="S2" s="2"/>
      <c r="U2" s="2"/>
      <c r="V2" s="498"/>
      <c r="W2" s="28"/>
      <c r="X2" s="28"/>
      <c r="Y2" s="28"/>
      <c r="Z2" s="28"/>
      <c r="AA2" s="28"/>
      <c r="AB2" s="28"/>
      <c r="AC2" s="28"/>
      <c r="AD2" s="28"/>
    </row>
    <row r="3" spans="1:30">
      <c r="E3" s="1346" t="s">
        <v>486</v>
      </c>
      <c r="F3" s="1346"/>
      <c r="G3" s="1346"/>
      <c r="H3" s="1346"/>
      <c r="I3" s="1346"/>
      <c r="J3" s="1346"/>
      <c r="K3" s="1346"/>
      <c r="M3" s="1347" t="s">
        <v>307</v>
      </c>
      <c r="N3" s="1347"/>
      <c r="O3" s="1347"/>
      <c r="P3" s="1347"/>
      <c r="Q3" s="1347"/>
      <c r="W3" s="28"/>
      <c r="X3" s="28"/>
      <c r="Y3" s="28"/>
      <c r="Z3" s="28"/>
      <c r="AA3" s="28"/>
      <c r="AB3" s="28"/>
      <c r="AC3" s="28"/>
      <c r="AD3" s="28"/>
    </row>
    <row r="4" spans="1:30" ht="29">
      <c r="A4" s="14" t="s">
        <v>127</v>
      </c>
      <c r="C4" s="14" t="s">
        <v>487</v>
      </c>
      <c r="E4" s="14" t="s">
        <v>488</v>
      </c>
      <c r="G4" s="14" t="s">
        <v>489</v>
      </c>
      <c r="I4" s="14" t="s">
        <v>490</v>
      </c>
      <c r="K4" s="14" t="s">
        <v>491</v>
      </c>
      <c r="M4" s="14" t="s">
        <v>234</v>
      </c>
      <c r="O4" s="14" t="s">
        <v>236</v>
      </c>
      <c r="Q4" s="14" t="s">
        <v>238</v>
      </c>
      <c r="S4" s="499"/>
      <c r="T4" s="499"/>
      <c r="U4" s="499"/>
      <c r="W4" s="28"/>
      <c r="X4" s="28"/>
      <c r="Y4" s="28"/>
      <c r="Z4" s="28"/>
      <c r="AA4" s="28"/>
      <c r="AB4" s="28"/>
      <c r="AC4" s="28"/>
      <c r="AD4" s="28"/>
    </row>
    <row r="5" spans="1:30">
      <c r="A5" s="2"/>
      <c r="E5" s="2" t="s">
        <v>402</v>
      </c>
      <c r="G5" s="2" t="s">
        <v>402</v>
      </c>
      <c r="I5" s="2" t="s">
        <v>402</v>
      </c>
      <c r="K5" s="2"/>
      <c r="M5" s="2" t="s">
        <v>402</v>
      </c>
      <c r="O5" s="2" t="s">
        <v>311</v>
      </c>
      <c r="Q5" s="2" t="s">
        <v>312</v>
      </c>
      <c r="S5" s="499"/>
      <c r="T5" s="499"/>
      <c r="U5" s="499"/>
      <c r="W5" s="28"/>
      <c r="X5" s="28"/>
      <c r="Y5" s="28"/>
      <c r="Z5" s="28"/>
      <c r="AA5" s="28"/>
      <c r="AB5" s="28"/>
      <c r="AC5" s="28"/>
      <c r="AD5" s="28"/>
    </row>
    <row r="6" spans="1:30">
      <c r="A6" s="2">
        <v>1</v>
      </c>
      <c r="C6" s="7" t="s">
        <v>492</v>
      </c>
      <c r="D6" s="7"/>
      <c r="E6" s="131"/>
      <c r="F6" s="120"/>
      <c r="G6" s="131"/>
      <c r="H6" s="120"/>
      <c r="I6" s="131"/>
      <c r="J6" s="120"/>
      <c r="K6" s="131"/>
      <c r="L6" s="120"/>
      <c r="M6" s="131"/>
      <c r="N6" s="120"/>
      <c r="O6" s="131"/>
      <c r="P6" s="120"/>
      <c r="Q6" s="131"/>
      <c r="S6" s="499"/>
      <c r="T6" s="499"/>
      <c r="U6" s="499"/>
      <c r="W6" s="28"/>
      <c r="X6" s="28"/>
      <c r="Y6" s="28"/>
      <c r="Z6" s="28"/>
      <c r="AA6" s="28"/>
      <c r="AB6" s="28"/>
      <c r="AC6" s="28"/>
      <c r="AD6" s="28"/>
    </row>
    <row r="7" spans="1:30">
      <c r="A7" s="2">
        <f>IF(C7&lt;&gt;"",MAX(A4:A6)+1,"")</f>
        <v>2</v>
      </c>
      <c r="C7" s="18" t="s">
        <v>493</v>
      </c>
      <c r="E7" s="126">
        <v>0</v>
      </c>
      <c r="F7" s="120"/>
      <c r="G7" s="126">
        <v>0</v>
      </c>
      <c r="H7" s="120"/>
      <c r="I7" s="126">
        <v>0</v>
      </c>
      <c r="J7" s="120"/>
      <c r="K7" s="126">
        <v>0</v>
      </c>
      <c r="L7" s="120"/>
      <c r="M7" s="126">
        <v>1198265.6666666667</v>
      </c>
      <c r="N7" s="120"/>
      <c r="O7" s="126">
        <v>1200273</v>
      </c>
      <c r="P7" s="120"/>
      <c r="Q7" s="126">
        <v>1202107</v>
      </c>
      <c r="S7" s="499"/>
      <c r="T7" s="499"/>
      <c r="U7" s="499"/>
      <c r="W7" s="28"/>
      <c r="X7" s="28"/>
      <c r="Y7" s="28"/>
      <c r="Z7" s="28"/>
      <c r="AA7" s="28"/>
      <c r="AB7" s="28"/>
      <c r="AC7" s="28"/>
      <c r="AD7" s="28"/>
    </row>
    <row r="8" spans="1:30">
      <c r="A8" s="2">
        <f>IF(C8&lt;&gt;"",MAX(A5:A7)+1,"")</f>
        <v>3</v>
      </c>
      <c r="C8" s="18" t="s">
        <v>494</v>
      </c>
      <c r="E8" s="126"/>
      <c r="F8" s="120"/>
      <c r="G8" s="126"/>
      <c r="H8" s="120"/>
      <c r="I8" s="126"/>
      <c r="J8" s="120"/>
      <c r="K8" s="126"/>
      <c r="L8" s="120"/>
      <c r="M8" s="126"/>
      <c r="N8" s="120"/>
      <c r="O8" s="126"/>
      <c r="P8" s="120"/>
      <c r="Q8" s="126"/>
      <c r="S8" s="499"/>
      <c r="T8" s="499"/>
      <c r="U8" s="499"/>
      <c r="W8" s="28"/>
      <c r="X8" s="28"/>
      <c r="Y8" s="28"/>
      <c r="Z8" s="28"/>
      <c r="AA8" s="28"/>
      <c r="AB8" s="28"/>
      <c r="AC8" s="28"/>
      <c r="AD8" s="28"/>
    </row>
    <row r="9" spans="1:30">
      <c r="A9" s="2">
        <f>IF(C9&lt;&gt;"",MAX(A6:A8)+1,"")</f>
        <v>4</v>
      </c>
      <c r="C9" s="29" t="s">
        <v>495</v>
      </c>
      <c r="E9" s="126">
        <v>0</v>
      </c>
      <c r="F9" s="120"/>
      <c r="G9" s="126">
        <v>0</v>
      </c>
      <c r="H9" s="120"/>
      <c r="I9" s="126">
        <v>0</v>
      </c>
      <c r="J9" s="120"/>
      <c r="K9" s="126">
        <v>3727309059</v>
      </c>
      <c r="L9" s="120"/>
      <c r="M9" s="126">
        <v>3679021481.9555869</v>
      </c>
      <c r="N9" s="120"/>
      <c r="O9" s="126">
        <v>3465700000</v>
      </c>
      <c r="P9" s="120"/>
      <c r="Q9" s="126">
        <v>3281153801.8141451</v>
      </c>
      <c r="S9" s="499"/>
      <c r="T9" s="499"/>
      <c r="U9" s="499"/>
      <c r="W9" s="28"/>
      <c r="X9" s="28"/>
      <c r="Y9" s="28"/>
      <c r="Z9" s="28"/>
      <c r="AA9" s="28"/>
      <c r="AB9" s="28"/>
      <c r="AC9" s="28"/>
      <c r="AD9" s="28"/>
    </row>
    <row r="10" spans="1:30">
      <c r="A10" s="2">
        <f>IF(C10&lt;&gt;"",MAX(A7:A9)+1,"")</f>
        <v>5</v>
      </c>
      <c r="C10" s="29" t="s">
        <v>496</v>
      </c>
      <c r="E10" s="126">
        <v>0</v>
      </c>
      <c r="F10" s="120"/>
      <c r="G10" s="126">
        <v>0</v>
      </c>
      <c r="H10" s="120"/>
      <c r="I10" s="126">
        <v>0</v>
      </c>
      <c r="J10" s="120"/>
      <c r="K10" s="126">
        <v>2143684441</v>
      </c>
      <c r="L10" s="120"/>
      <c r="M10" s="126">
        <v>2123543257.746901</v>
      </c>
      <c r="N10" s="120"/>
      <c r="O10" s="126">
        <v>2000399999.9999998</v>
      </c>
      <c r="P10" s="120"/>
      <c r="Q10" s="126">
        <v>1893892728.7180095</v>
      </c>
      <c r="T10" s="499"/>
      <c r="U10" s="499"/>
      <c r="W10" s="28"/>
      <c r="X10" s="28"/>
      <c r="Y10" s="28"/>
      <c r="Z10" s="28"/>
      <c r="AA10" s="28"/>
      <c r="AB10" s="28"/>
      <c r="AC10" s="28"/>
      <c r="AD10" s="28"/>
    </row>
    <row r="11" spans="1:30">
      <c r="A11" s="2">
        <f>A10+1</f>
        <v>6</v>
      </c>
      <c r="C11" s="500" t="s">
        <v>497</v>
      </c>
      <c r="D11" s="501"/>
      <c r="E11" s="504">
        <v>0</v>
      </c>
      <c r="F11" s="120"/>
      <c r="G11" s="504">
        <v>0</v>
      </c>
      <c r="H11" s="120"/>
      <c r="I11" s="504">
        <v>0</v>
      </c>
      <c r="J11" s="120"/>
      <c r="K11" s="504">
        <v>0</v>
      </c>
      <c r="L11" s="120"/>
      <c r="M11" s="504">
        <v>0</v>
      </c>
      <c r="N11" s="120"/>
      <c r="O11" s="504">
        <v>0</v>
      </c>
      <c r="P11" s="120"/>
      <c r="Q11" s="504">
        <v>0</v>
      </c>
    </row>
    <row r="12" spans="1:30">
      <c r="A12" s="2" t="str">
        <f>IF(C12&lt;&gt;"",MAX(A11:A11)+1,"")</f>
        <v/>
      </c>
      <c r="C12" s="7"/>
      <c r="D12" s="7"/>
      <c r="E12" s="509"/>
      <c r="F12" s="120"/>
      <c r="G12" s="509"/>
      <c r="H12" s="120"/>
      <c r="I12" s="509"/>
      <c r="J12" s="120"/>
      <c r="K12" s="509"/>
      <c r="L12" s="120"/>
      <c r="M12" s="509"/>
      <c r="N12" s="120"/>
      <c r="O12" s="509"/>
      <c r="P12" s="120"/>
      <c r="Q12" s="509"/>
    </row>
    <row r="13" spans="1:30">
      <c r="A13" s="2">
        <f>A11:A11+1</f>
        <v>7</v>
      </c>
      <c r="C13" s="7" t="s">
        <v>498</v>
      </c>
      <c r="D13" s="7"/>
      <c r="E13" s="131"/>
      <c r="F13" s="120"/>
      <c r="G13" s="131"/>
      <c r="H13" s="120"/>
      <c r="I13" s="131"/>
      <c r="J13" s="120"/>
      <c r="K13" s="131"/>
      <c r="L13" s="120"/>
      <c r="M13" s="131"/>
      <c r="N13" s="120"/>
      <c r="O13" s="131"/>
      <c r="P13" s="120"/>
      <c r="Q13" s="131"/>
    </row>
    <row r="14" spans="1:30">
      <c r="A14" s="2">
        <f>A13+1</f>
        <v>8</v>
      </c>
      <c r="C14" s="18" t="s">
        <v>493</v>
      </c>
      <c r="E14" s="126">
        <v>0</v>
      </c>
      <c r="F14" s="120"/>
      <c r="G14" s="126">
        <v>0</v>
      </c>
      <c r="H14" s="120"/>
      <c r="I14" s="126">
        <v>0</v>
      </c>
      <c r="J14" s="120"/>
      <c r="K14" s="126">
        <v>0</v>
      </c>
      <c r="L14" s="120"/>
      <c r="M14" s="126">
        <v>137468.5</v>
      </c>
      <c r="N14" s="120"/>
      <c r="O14" s="126">
        <v>137698</v>
      </c>
      <c r="P14" s="120"/>
      <c r="Q14" s="126">
        <v>137908</v>
      </c>
    </row>
    <row r="15" spans="1:30">
      <c r="A15" s="2">
        <f>A14+1</f>
        <v>9</v>
      </c>
      <c r="C15" s="18" t="s">
        <v>494</v>
      </c>
      <c r="E15" s="126"/>
      <c r="F15" s="120"/>
      <c r="G15" s="126"/>
      <c r="H15" s="120"/>
      <c r="I15" s="126"/>
      <c r="J15" s="120"/>
      <c r="K15" s="126"/>
      <c r="L15" s="120"/>
      <c r="M15" s="126"/>
      <c r="N15" s="120"/>
      <c r="O15" s="126"/>
      <c r="P15" s="120"/>
      <c r="Q15" s="126"/>
    </row>
    <row r="16" spans="1:30">
      <c r="A16" s="2">
        <f>A14+1</f>
        <v>9</v>
      </c>
      <c r="C16" s="29" t="s">
        <v>495</v>
      </c>
      <c r="E16" s="126">
        <v>0</v>
      </c>
      <c r="F16" s="120"/>
      <c r="G16" s="126">
        <v>0</v>
      </c>
      <c r="H16" s="120"/>
      <c r="I16" s="126">
        <v>0</v>
      </c>
      <c r="J16" s="120"/>
      <c r="K16" s="126">
        <v>403866743</v>
      </c>
      <c r="L16" s="120"/>
      <c r="M16" s="126">
        <v>379941338.2249983</v>
      </c>
      <c r="N16" s="120"/>
      <c r="O16" s="126">
        <v>357900000</v>
      </c>
      <c r="P16" s="120"/>
      <c r="Q16" s="126">
        <v>338852592.32589519</v>
      </c>
    </row>
    <row r="17" spans="1:17">
      <c r="A17" s="2">
        <f>A16+1</f>
        <v>10</v>
      </c>
      <c r="C17" s="29" t="s">
        <v>496</v>
      </c>
      <c r="E17" s="126">
        <v>0</v>
      </c>
      <c r="F17" s="120"/>
      <c r="G17" s="126">
        <v>0</v>
      </c>
      <c r="H17" s="120"/>
      <c r="I17" s="126">
        <v>0</v>
      </c>
      <c r="J17" s="120"/>
      <c r="K17" s="126">
        <v>108810179</v>
      </c>
      <c r="L17" s="120"/>
      <c r="M17" s="126">
        <v>103193501.5755908</v>
      </c>
      <c r="N17" s="120"/>
      <c r="O17" s="126">
        <v>97199999.999999985</v>
      </c>
      <c r="P17" s="120"/>
      <c r="Q17" s="126">
        <v>92033643.09720856</v>
      </c>
    </row>
    <row r="18" spans="1:17">
      <c r="A18" s="2">
        <f>A17+1</f>
        <v>11</v>
      </c>
      <c r="C18" s="500" t="s">
        <v>499</v>
      </c>
      <c r="D18" s="501"/>
      <c r="E18" s="504">
        <v>0</v>
      </c>
      <c r="F18" s="120"/>
      <c r="G18" s="504">
        <v>0</v>
      </c>
      <c r="H18" s="120"/>
      <c r="I18" s="504">
        <v>0</v>
      </c>
      <c r="J18" s="120"/>
      <c r="K18" s="504">
        <v>0</v>
      </c>
      <c r="L18" s="120"/>
      <c r="M18" s="504">
        <v>0</v>
      </c>
      <c r="N18" s="120"/>
      <c r="O18" s="504">
        <v>0</v>
      </c>
      <c r="P18" s="120"/>
      <c r="Q18" s="504">
        <v>0</v>
      </c>
    </row>
    <row r="19" spans="1:17">
      <c r="A19" s="2" t="str">
        <f>IF(C19&lt;&gt;"",MAX(A13:A18)+1,"")</f>
        <v/>
      </c>
      <c r="E19" s="515"/>
      <c r="F19" s="120"/>
      <c r="G19" s="515"/>
      <c r="H19" s="120"/>
      <c r="I19" s="515"/>
      <c r="J19" s="120"/>
      <c r="K19" s="515"/>
      <c r="L19" s="120"/>
      <c r="M19" s="515"/>
      <c r="N19" s="120"/>
      <c r="O19" s="515"/>
      <c r="P19" s="120"/>
      <c r="Q19" s="515"/>
    </row>
    <row r="20" spans="1:17">
      <c r="A20" s="2">
        <f>A18+1</f>
        <v>12</v>
      </c>
      <c r="C20" s="7" t="s">
        <v>500</v>
      </c>
      <c r="D20" s="7"/>
      <c r="E20" s="131"/>
      <c r="F20" s="120"/>
      <c r="G20" s="131"/>
      <c r="H20" s="120"/>
      <c r="I20" s="131"/>
      <c r="J20" s="120"/>
      <c r="K20" s="131"/>
      <c r="L20" s="120"/>
      <c r="M20" s="131"/>
      <c r="N20" s="120"/>
      <c r="O20" s="131"/>
      <c r="P20" s="120"/>
      <c r="Q20" s="131"/>
    </row>
    <row r="21" spans="1:17">
      <c r="A21" s="2">
        <f>A20+1</f>
        <v>13</v>
      </c>
      <c r="C21" s="18" t="s">
        <v>493</v>
      </c>
      <c r="E21" s="126">
        <v>0</v>
      </c>
      <c r="F21" s="120"/>
      <c r="G21" s="126">
        <v>0</v>
      </c>
      <c r="H21" s="120"/>
      <c r="I21" s="126">
        <v>0</v>
      </c>
      <c r="J21" s="120"/>
      <c r="K21" s="126">
        <v>0</v>
      </c>
      <c r="L21" s="120"/>
      <c r="M21" s="126">
        <v>4377.4166666666661</v>
      </c>
      <c r="N21" s="120"/>
      <c r="O21" s="126">
        <v>4385</v>
      </c>
      <c r="P21" s="120"/>
      <c r="Q21" s="126">
        <v>4391</v>
      </c>
    </row>
    <row r="22" spans="1:17">
      <c r="A22" s="2">
        <f>A21+1</f>
        <v>14</v>
      </c>
      <c r="C22" s="18" t="s">
        <v>494</v>
      </c>
      <c r="E22" s="126"/>
      <c r="F22" s="120"/>
      <c r="G22" s="126"/>
      <c r="H22" s="120"/>
      <c r="I22" s="126"/>
      <c r="J22" s="120"/>
      <c r="K22" s="126"/>
      <c r="L22" s="120"/>
      <c r="M22" s="126"/>
      <c r="N22" s="120"/>
      <c r="O22" s="126"/>
      <c r="P22" s="120"/>
      <c r="Q22" s="126"/>
    </row>
    <row r="23" spans="1:17">
      <c r="A23" s="2">
        <f>A21+1</f>
        <v>14</v>
      </c>
      <c r="C23" s="29" t="s">
        <v>495</v>
      </c>
      <c r="E23" s="126">
        <v>0</v>
      </c>
      <c r="F23" s="120"/>
      <c r="G23" s="126">
        <v>0</v>
      </c>
      <c r="H23" s="120"/>
      <c r="I23" s="126">
        <v>0</v>
      </c>
      <c r="J23" s="120"/>
      <c r="K23" s="126">
        <v>13374218</v>
      </c>
      <c r="L23" s="120"/>
      <c r="M23" s="126">
        <v>12437032.118020106</v>
      </c>
      <c r="N23" s="120"/>
      <c r="O23" s="126">
        <v>11700000</v>
      </c>
      <c r="P23" s="120"/>
      <c r="Q23" s="126">
        <v>11092029.610991798</v>
      </c>
    </row>
    <row r="24" spans="1:17">
      <c r="A24" s="2">
        <f>A23+1</f>
        <v>15</v>
      </c>
      <c r="C24" s="29" t="s">
        <v>496</v>
      </c>
      <c r="E24" s="126">
        <v>0</v>
      </c>
      <c r="F24" s="120"/>
      <c r="G24" s="126">
        <v>0</v>
      </c>
      <c r="H24" s="120"/>
      <c r="I24" s="126">
        <v>0</v>
      </c>
      <c r="J24" s="120"/>
      <c r="K24" s="126">
        <v>5318924</v>
      </c>
      <c r="L24" s="120"/>
      <c r="M24" s="126">
        <v>4942827.7268347908</v>
      </c>
      <c r="N24" s="120"/>
      <c r="O24" s="126">
        <v>4699999.9999999991</v>
      </c>
      <c r="P24" s="120"/>
      <c r="Q24" s="126">
        <v>4408285.7540140152</v>
      </c>
    </row>
    <row r="25" spans="1:17">
      <c r="A25" s="2">
        <f>A24+1</f>
        <v>16</v>
      </c>
      <c r="C25" s="500" t="s">
        <v>501</v>
      </c>
      <c r="D25" s="501"/>
      <c r="E25" s="504">
        <f>SUM(E21:E21)</f>
        <v>0</v>
      </c>
      <c r="F25" s="120"/>
      <c r="G25" s="504">
        <f>SUM(G21:G21)</f>
        <v>0</v>
      </c>
      <c r="H25" s="120"/>
      <c r="I25" s="504">
        <f>SUM(I21:I21)</f>
        <v>0</v>
      </c>
      <c r="J25" s="120"/>
      <c r="K25" s="504">
        <f>SUM(K21:K21)</f>
        <v>0</v>
      </c>
      <c r="L25" s="120"/>
      <c r="M25" s="504">
        <v>0</v>
      </c>
      <c r="N25" s="120"/>
      <c r="O25" s="504">
        <v>0</v>
      </c>
      <c r="P25" s="120"/>
      <c r="Q25" s="504">
        <v>0</v>
      </c>
    </row>
    <row r="26" spans="1:17">
      <c r="A26" s="2" t="str">
        <f>IF(C26&lt;&gt;"",MAX(A20:A25)+1,"")</f>
        <v/>
      </c>
      <c r="E26" s="515"/>
      <c r="F26" s="120"/>
      <c r="G26" s="515"/>
      <c r="H26" s="120"/>
      <c r="I26" s="515"/>
      <c r="J26" s="120"/>
      <c r="K26" s="515"/>
      <c r="L26" s="120"/>
      <c r="M26" s="515"/>
      <c r="N26" s="120"/>
      <c r="O26" s="515"/>
      <c r="P26" s="120"/>
      <c r="Q26" s="515"/>
    </row>
    <row r="27" spans="1:17" ht="29">
      <c r="A27" s="2">
        <f>A25+1</f>
        <v>17</v>
      </c>
      <c r="C27" s="163" t="s">
        <v>502</v>
      </c>
      <c r="D27" s="7"/>
      <c r="E27" s="131"/>
      <c r="F27" s="120"/>
      <c r="G27" s="131"/>
      <c r="H27" s="120"/>
      <c r="I27" s="131"/>
      <c r="J27" s="120"/>
      <c r="K27" s="131"/>
      <c r="L27" s="120"/>
      <c r="M27" s="131"/>
      <c r="N27" s="120"/>
      <c r="O27" s="131"/>
      <c r="P27" s="120"/>
      <c r="Q27" s="131"/>
    </row>
    <row r="28" spans="1:17">
      <c r="A28" s="2">
        <f>A27+1</f>
        <v>18</v>
      </c>
      <c r="C28" s="18" t="s">
        <v>493</v>
      </c>
      <c r="E28" s="131"/>
      <c r="F28" s="131"/>
      <c r="G28" s="131"/>
      <c r="H28" s="131"/>
      <c r="I28" s="131"/>
      <c r="J28" s="131"/>
      <c r="K28" s="131"/>
      <c r="L28" s="131"/>
      <c r="M28" s="131"/>
      <c r="N28" s="131"/>
      <c r="O28" s="131"/>
      <c r="P28" s="131"/>
      <c r="Q28" s="131"/>
    </row>
    <row r="29" spans="1:17">
      <c r="A29" s="2">
        <f>A28+1</f>
        <v>19</v>
      </c>
      <c r="C29" s="29" t="s">
        <v>503</v>
      </c>
      <c r="E29" s="126">
        <v>0</v>
      </c>
      <c r="F29" s="120"/>
      <c r="G29" s="126">
        <v>0</v>
      </c>
      <c r="H29" s="120"/>
      <c r="I29" s="126">
        <v>0</v>
      </c>
      <c r="J29" s="120"/>
      <c r="K29" s="126">
        <v>0</v>
      </c>
      <c r="L29" s="120"/>
      <c r="M29" s="126">
        <v>7702.666666666667</v>
      </c>
      <c r="N29" s="120"/>
      <c r="O29" s="126">
        <v>7716</v>
      </c>
      <c r="P29" s="120"/>
      <c r="Q29" s="126">
        <v>7727</v>
      </c>
    </row>
    <row r="30" spans="1:17">
      <c r="A30" s="2">
        <f>A29+1</f>
        <v>20</v>
      </c>
      <c r="C30" s="29" t="s">
        <v>504</v>
      </c>
      <c r="E30" s="126">
        <v>0</v>
      </c>
      <c r="F30" s="120"/>
      <c r="G30" s="126">
        <v>0</v>
      </c>
      <c r="H30" s="120"/>
      <c r="I30" s="126">
        <v>0</v>
      </c>
      <c r="J30" s="120"/>
      <c r="K30" s="126">
        <v>0</v>
      </c>
      <c r="L30" s="120"/>
      <c r="M30" s="126">
        <v>35073.5</v>
      </c>
      <c r="N30" s="120"/>
      <c r="O30" s="126">
        <v>35132</v>
      </c>
      <c r="P30" s="120"/>
      <c r="Q30" s="126">
        <v>35186</v>
      </c>
    </row>
    <row r="31" spans="1:17">
      <c r="A31" s="2">
        <f>A30+1</f>
        <v>21</v>
      </c>
      <c r="C31" s="29" t="s">
        <v>505</v>
      </c>
      <c r="E31" s="126">
        <v>0</v>
      </c>
      <c r="F31" s="120"/>
      <c r="G31" s="126">
        <v>0</v>
      </c>
      <c r="H31" s="120"/>
      <c r="I31" s="126">
        <v>0</v>
      </c>
      <c r="J31" s="120"/>
      <c r="K31" s="126">
        <v>0</v>
      </c>
      <c r="L31" s="120"/>
      <c r="M31" s="126">
        <v>3766.5833333333335</v>
      </c>
      <c r="N31" s="120"/>
      <c r="O31" s="126">
        <v>3773</v>
      </c>
      <c r="P31" s="120"/>
      <c r="Q31" s="126">
        <v>3779</v>
      </c>
    </row>
    <row r="32" spans="1:17">
      <c r="A32" s="2">
        <f>A30+1</f>
        <v>21</v>
      </c>
      <c r="C32" s="18" t="s">
        <v>494</v>
      </c>
      <c r="E32" s="126"/>
      <c r="F32" s="120"/>
      <c r="G32" s="126"/>
      <c r="H32" s="120"/>
      <c r="I32" s="126"/>
      <c r="J32" s="120"/>
      <c r="K32" s="126"/>
      <c r="L32" s="120"/>
      <c r="M32" s="126"/>
      <c r="N32" s="120"/>
      <c r="O32" s="126"/>
      <c r="P32" s="120"/>
      <c r="Q32" s="126"/>
    </row>
    <row r="33" spans="1:17">
      <c r="A33" s="2">
        <f>A32+1</f>
        <v>22</v>
      </c>
      <c r="C33" s="29" t="s">
        <v>506</v>
      </c>
      <c r="E33" s="126">
        <v>0</v>
      </c>
      <c r="F33" s="120"/>
      <c r="G33" s="126">
        <v>0</v>
      </c>
      <c r="H33" s="120"/>
      <c r="I33" s="126">
        <v>0</v>
      </c>
      <c r="J33" s="120"/>
      <c r="K33" s="126">
        <v>0</v>
      </c>
      <c r="L33" s="120"/>
      <c r="M33" s="126">
        <v>5216865.7330633868</v>
      </c>
      <c r="N33" s="120"/>
      <c r="O33" s="126">
        <v>4900000</v>
      </c>
      <c r="P33" s="120"/>
      <c r="Q33" s="126">
        <v>4652687.9273605486</v>
      </c>
    </row>
    <row r="34" spans="1:17">
      <c r="A34" s="2">
        <f>A33+1</f>
        <v>23</v>
      </c>
      <c r="C34" s="29" t="s">
        <v>507</v>
      </c>
      <c r="E34" s="126">
        <v>0</v>
      </c>
      <c r="F34" s="120"/>
      <c r="G34" s="126">
        <v>0</v>
      </c>
      <c r="H34" s="120"/>
      <c r="I34" s="126">
        <v>0</v>
      </c>
      <c r="J34" s="120"/>
      <c r="K34" s="126">
        <v>0</v>
      </c>
      <c r="L34" s="120"/>
      <c r="M34" s="126">
        <v>89775491.263406321</v>
      </c>
      <c r="N34" s="120"/>
      <c r="O34" s="126">
        <v>84600000</v>
      </c>
      <c r="P34" s="120"/>
      <c r="Q34" s="126">
        <v>80066723.15272288</v>
      </c>
    </row>
    <row r="35" spans="1:17">
      <c r="A35" s="2">
        <f>A34+1</f>
        <v>24</v>
      </c>
      <c r="C35" s="29" t="s">
        <v>508</v>
      </c>
      <c r="E35" s="126">
        <v>0</v>
      </c>
      <c r="F35" s="120"/>
      <c r="G35" s="126">
        <v>0</v>
      </c>
      <c r="H35" s="120"/>
      <c r="I35" s="126">
        <v>0</v>
      </c>
      <c r="J35" s="120"/>
      <c r="K35" s="126">
        <v>0</v>
      </c>
      <c r="L35" s="120"/>
      <c r="M35" s="126">
        <v>19469064.752904166</v>
      </c>
      <c r="N35" s="120"/>
      <c r="O35" s="126">
        <v>18300000</v>
      </c>
      <c r="P35" s="120"/>
      <c r="Q35" s="126">
        <v>17363583.263939325</v>
      </c>
    </row>
    <row r="36" spans="1:17">
      <c r="A36" s="2">
        <f>A35+1</f>
        <v>25</v>
      </c>
      <c r="C36" s="500" t="s">
        <v>509</v>
      </c>
      <c r="D36" s="501"/>
      <c r="E36" s="504">
        <f>SUM(E28:E28)</f>
        <v>0</v>
      </c>
      <c r="F36" s="120"/>
      <c r="G36" s="504">
        <f>SUM(G28:G28)</f>
        <v>0</v>
      </c>
      <c r="H36" s="120"/>
      <c r="I36" s="504">
        <f>SUM(I28:I28)</f>
        <v>0</v>
      </c>
      <c r="J36" s="120"/>
      <c r="K36" s="504">
        <f>SUM(K28:K28)</f>
        <v>0</v>
      </c>
      <c r="L36" s="120"/>
      <c r="M36" s="504">
        <f>SUM(M28:M28)</f>
        <v>0</v>
      </c>
      <c r="N36" s="120"/>
      <c r="O36" s="504">
        <f>SUM(O28:O28)</f>
        <v>0</v>
      </c>
      <c r="P36" s="120"/>
      <c r="Q36" s="504">
        <v>0</v>
      </c>
    </row>
    <row r="37" spans="1:17">
      <c r="A37" s="2" t="str">
        <f>IF(C37&lt;&gt;"",MAX(A33:A36)+1,"")</f>
        <v/>
      </c>
      <c r="E37" s="515"/>
      <c r="F37" s="120"/>
      <c r="G37" s="515"/>
      <c r="H37" s="120"/>
      <c r="I37" s="515"/>
      <c r="J37" s="120"/>
      <c r="K37" s="515"/>
      <c r="L37" s="120"/>
      <c r="M37" s="515"/>
      <c r="N37" s="120"/>
      <c r="O37" s="515"/>
      <c r="P37" s="120"/>
      <c r="Q37" s="515"/>
    </row>
    <row r="38" spans="1:17">
      <c r="A38" s="2">
        <f>A36+1</f>
        <v>26</v>
      </c>
      <c r="C38" s="7" t="s">
        <v>510</v>
      </c>
      <c r="D38" s="7"/>
      <c r="E38" s="131"/>
      <c r="F38" s="120"/>
      <c r="G38" s="131"/>
      <c r="H38" s="120"/>
      <c r="I38" s="131"/>
      <c r="J38" s="120"/>
      <c r="K38" s="131"/>
      <c r="L38" s="120"/>
      <c r="M38" s="131"/>
      <c r="N38" s="120"/>
      <c r="O38" s="131"/>
      <c r="P38" s="120"/>
      <c r="Q38" s="131"/>
    </row>
    <row r="39" spans="1:17">
      <c r="A39" s="2">
        <f>A38+1</f>
        <v>27</v>
      </c>
      <c r="C39" s="18" t="s">
        <v>493</v>
      </c>
      <c r="E39" s="126">
        <v>0</v>
      </c>
      <c r="F39" s="120"/>
      <c r="G39" s="126">
        <v>0</v>
      </c>
      <c r="H39" s="120"/>
      <c r="I39" s="126">
        <v>0</v>
      </c>
      <c r="J39" s="120"/>
      <c r="K39" s="126">
        <v>0</v>
      </c>
      <c r="L39" s="120"/>
      <c r="M39" s="126">
        <v>113457.41666666667</v>
      </c>
      <c r="N39" s="120"/>
      <c r="O39" s="126">
        <v>113488</v>
      </c>
      <c r="P39" s="120"/>
      <c r="Q39" s="126">
        <v>113502</v>
      </c>
    </row>
    <row r="40" spans="1:17">
      <c r="A40" s="2">
        <f>A39+1</f>
        <v>28</v>
      </c>
      <c r="C40" s="18" t="s">
        <v>494</v>
      </c>
      <c r="E40" s="126"/>
      <c r="F40" s="120"/>
      <c r="G40" s="126"/>
      <c r="H40" s="120"/>
      <c r="I40" s="126"/>
      <c r="J40" s="120"/>
      <c r="K40" s="126"/>
      <c r="L40" s="120"/>
      <c r="M40" s="126"/>
      <c r="N40" s="120"/>
      <c r="O40" s="126"/>
      <c r="P40" s="120"/>
      <c r="Q40" s="126"/>
    </row>
    <row r="41" spans="1:17">
      <c r="A41" s="2">
        <f>A39+1</f>
        <v>28</v>
      </c>
      <c r="C41" s="29" t="s">
        <v>511</v>
      </c>
      <c r="E41" s="126">
        <v>0</v>
      </c>
      <c r="F41" s="120"/>
      <c r="G41" s="126">
        <v>0</v>
      </c>
      <c r="H41" s="120"/>
      <c r="I41" s="126">
        <v>0</v>
      </c>
      <c r="J41" s="120"/>
      <c r="K41" s="126">
        <v>2048863661</v>
      </c>
      <c r="L41" s="120"/>
      <c r="M41" s="126">
        <v>2240801007.6701174</v>
      </c>
      <c r="N41" s="120"/>
      <c r="O41" s="126">
        <v>2239100000</v>
      </c>
      <c r="P41" s="120"/>
      <c r="Q41" s="126">
        <v>2248113796.1301975</v>
      </c>
    </row>
    <row r="42" spans="1:17">
      <c r="A42" s="2">
        <f>A41+1</f>
        <v>29</v>
      </c>
      <c r="C42" s="500" t="s">
        <v>512</v>
      </c>
      <c r="D42" s="501"/>
      <c r="E42" s="504">
        <f>SUM(E39:E39)</f>
        <v>0</v>
      </c>
      <c r="F42" s="120"/>
      <c r="G42" s="504">
        <f>SUM(G39:G39)</f>
        <v>0</v>
      </c>
      <c r="H42" s="120"/>
      <c r="I42" s="504">
        <f>SUM(I39:I39)</f>
        <v>0</v>
      </c>
      <c r="J42" s="120"/>
      <c r="K42" s="504">
        <f>SUM(K39:K39)</f>
        <v>0</v>
      </c>
      <c r="L42" s="120"/>
      <c r="M42" s="504">
        <f>SUM(M39:M39)</f>
        <v>113457.41666666667</v>
      </c>
      <c r="N42" s="120"/>
      <c r="O42" s="504">
        <f>SUM(O39:O39)</f>
        <v>113488</v>
      </c>
      <c r="P42" s="120"/>
      <c r="Q42" s="504">
        <v>0</v>
      </c>
    </row>
    <row r="43" spans="1:17">
      <c r="A43" s="2" t="str">
        <f>IF(C43&lt;&gt;"",MAX(A37:A42)+1,"")</f>
        <v/>
      </c>
      <c r="E43" s="515"/>
      <c r="F43" s="120"/>
      <c r="G43" s="515"/>
      <c r="H43" s="120"/>
      <c r="I43" s="515"/>
      <c r="J43" s="120"/>
      <c r="K43" s="515"/>
      <c r="L43" s="120"/>
      <c r="M43" s="515"/>
      <c r="N43" s="120"/>
      <c r="O43" s="515"/>
      <c r="P43" s="120"/>
      <c r="Q43" s="515"/>
    </row>
    <row r="44" spans="1:17">
      <c r="A44" s="2">
        <f>A42+1</f>
        <v>30</v>
      </c>
      <c r="C44" s="7" t="s">
        <v>513</v>
      </c>
      <c r="D44" s="7"/>
      <c r="E44" s="131"/>
      <c r="F44" s="120"/>
      <c r="G44" s="131"/>
      <c r="H44" s="120"/>
      <c r="I44" s="131"/>
      <c r="J44" s="120"/>
      <c r="K44" s="131"/>
      <c r="L44" s="120"/>
      <c r="M44" s="131"/>
      <c r="N44" s="120"/>
      <c r="O44" s="131"/>
      <c r="P44" s="120"/>
      <c r="Q44" s="131"/>
    </row>
    <row r="45" spans="1:17">
      <c r="A45" s="2">
        <f>A44+1</f>
        <v>31</v>
      </c>
      <c r="C45" s="18" t="s">
        <v>493</v>
      </c>
      <c r="E45" s="126">
        <v>0</v>
      </c>
      <c r="F45" s="120"/>
      <c r="G45" s="126">
        <v>0</v>
      </c>
      <c r="H45" s="120"/>
      <c r="I45" s="126">
        <v>0</v>
      </c>
      <c r="J45" s="120"/>
      <c r="K45" s="126">
        <v>0</v>
      </c>
      <c r="L45" s="120"/>
      <c r="M45" s="126">
        <v>10818.5</v>
      </c>
      <c r="N45" s="120"/>
      <c r="O45" s="126">
        <v>10820</v>
      </c>
      <c r="P45" s="120"/>
      <c r="Q45" s="126">
        <v>10821</v>
      </c>
    </row>
    <row r="46" spans="1:17">
      <c r="A46" s="2">
        <f>A42+1</f>
        <v>30</v>
      </c>
      <c r="C46" s="18" t="s">
        <v>514</v>
      </c>
      <c r="E46" s="126"/>
      <c r="F46" s="120"/>
      <c r="G46" s="126"/>
      <c r="H46" s="120"/>
      <c r="I46" s="126"/>
      <c r="J46" s="120"/>
      <c r="K46" s="126"/>
      <c r="L46" s="120"/>
      <c r="M46" s="126"/>
      <c r="N46" s="120"/>
      <c r="O46" s="126"/>
      <c r="P46" s="120"/>
      <c r="Q46" s="126"/>
    </row>
    <row r="47" spans="1:17">
      <c r="A47" s="2">
        <f>A42+1</f>
        <v>30</v>
      </c>
      <c r="C47" s="29" t="s">
        <v>515</v>
      </c>
      <c r="E47" s="126">
        <v>0</v>
      </c>
      <c r="F47" s="120"/>
      <c r="G47" s="126">
        <v>0</v>
      </c>
      <c r="H47" s="120"/>
      <c r="I47" s="126">
        <v>0</v>
      </c>
      <c r="J47" s="120"/>
      <c r="K47" s="126">
        <v>12010593</v>
      </c>
      <c r="L47" s="120"/>
      <c r="M47" s="126">
        <v>14371776</v>
      </c>
      <c r="N47" s="120"/>
      <c r="O47" s="126">
        <v>14371776</v>
      </c>
      <c r="P47" s="120"/>
      <c r="Q47" s="126">
        <v>14371776</v>
      </c>
    </row>
    <row r="48" spans="1:17">
      <c r="A48" s="2">
        <f>A47+1</f>
        <v>31</v>
      </c>
      <c r="C48" s="29" t="s">
        <v>516</v>
      </c>
      <c r="E48" s="126">
        <v>0</v>
      </c>
      <c r="F48" s="120"/>
      <c r="G48" s="126">
        <v>0</v>
      </c>
      <c r="H48" s="120"/>
      <c r="I48" s="126">
        <v>0</v>
      </c>
      <c r="J48" s="120"/>
      <c r="K48" s="126">
        <v>1338376</v>
      </c>
      <c r="L48" s="120"/>
      <c r="M48" s="126">
        <v>1440923.2709863961</v>
      </c>
      <c r="N48" s="120"/>
      <c r="O48" s="126">
        <v>1440923.2709863961</v>
      </c>
      <c r="P48" s="120"/>
      <c r="Q48" s="126">
        <v>1440923.2709863961</v>
      </c>
    </row>
    <row r="49" spans="1:17">
      <c r="A49" s="2">
        <f>A45+1</f>
        <v>32</v>
      </c>
      <c r="C49" s="18" t="s">
        <v>494</v>
      </c>
      <c r="E49" s="126"/>
      <c r="F49" s="120"/>
      <c r="G49" s="126"/>
      <c r="H49" s="120"/>
      <c r="I49" s="126"/>
      <c r="J49" s="120"/>
      <c r="K49" s="126"/>
      <c r="L49" s="120"/>
      <c r="M49" s="126"/>
      <c r="N49" s="120"/>
      <c r="O49" s="126"/>
      <c r="P49" s="120"/>
      <c r="Q49" s="126"/>
    </row>
    <row r="50" spans="1:17">
      <c r="A50" s="2">
        <f>A45+1</f>
        <v>32</v>
      </c>
      <c r="C50" s="29" t="s">
        <v>517</v>
      </c>
      <c r="E50" s="126">
        <v>0</v>
      </c>
      <c r="F50" s="120"/>
      <c r="G50" s="126">
        <v>0</v>
      </c>
      <c r="H50" s="120"/>
      <c r="I50" s="126">
        <v>0</v>
      </c>
      <c r="J50" s="120"/>
      <c r="K50" s="126">
        <v>3969467355</v>
      </c>
      <c r="L50" s="120"/>
      <c r="M50" s="126">
        <v>3800723862.7741394</v>
      </c>
      <c r="N50" s="120"/>
      <c r="O50" s="126">
        <v>3794500000</v>
      </c>
      <c r="P50" s="120"/>
      <c r="Q50" s="126">
        <v>3806932611.5108409</v>
      </c>
    </row>
    <row r="51" spans="1:17">
      <c r="A51" s="2">
        <f>A50+1</f>
        <v>33</v>
      </c>
      <c r="C51" s="29" t="s">
        <v>518</v>
      </c>
      <c r="E51" s="126">
        <v>0</v>
      </c>
      <c r="F51" s="120"/>
      <c r="G51" s="126">
        <v>0</v>
      </c>
      <c r="H51" s="120"/>
      <c r="I51" s="126">
        <v>0</v>
      </c>
      <c r="J51" s="120"/>
      <c r="K51" s="126">
        <v>3300099.272386333</v>
      </c>
      <c r="L51" s="120"/>
      <c r="M51" s="126">
        <v>3162440.0196358524</v>
      </c>
      <c r="N51" s="120"/>
      <c r="O51" s="126">
        <v>3154636.5215213969</v>
      </c>
      <c r="P51" s="120"/>
      <c r="Q51" s="126">
        <v>3164972.6317678024</v>
      </c>
    </row>
    <row r="52" spans="1:17">
      <c r="A52" s="2">
        <f>A51+1</f>
        <v>34</v>
      </c>
      <c r="C52" s="500" t="s">
        <v>519</v>
      </c>
      <c r="D52" s="501"/>
      <c r="E52" s="504">
        <f>SUM(E45:E45)</f>
        <v>0</v>
      </c>
      <c r="F52" s="120"/>
      <c r="G52" s="504">
        <f>SUM(G45:G45)</f>
        <v>0</v>
      </c>
      <c r="H52" s="120"/>
      <c r="I52" s="504">
        <f>SUM(I45:I45)</f>
        <v>0</v>
      </c>
      <c r="J52" s="120"/>
      <c r="K52" s="504">
        <f>SUM(K45:K45)</f>
        <v>0</v>
      </c>
      <c r="L52" s="120"/>
      <c r="M52" s="504">
        <f>SUM(M45:M45)</f>
        <v>10818.5</v>
      </c>
      <c r="N52" s="120"/>
      <c r="O52" s="504">
        <f>SUM(O45:O45)</f>
        <v>10820</v>
      </c>
      <c r="P52" s="120"/>
      <c r="Q52" s="504">
        <v>0</v>
      </c>
    </row>
    <row r="53" spans="1:17">
      <c r="A53" s="2" t="str">
        <f>IF(C53&lt;&gt;"",MAX(A47:A52)+1,"")</f>
        <v/>
      </c>
      <c r="E53" s="515"/>
      <c r="F53" s="120"/>
      <c r="G53" s="515"/>
      <c r="H53" s="120"/>
      <c r="I53" s="515"/>
      <c r="J53" s="120"/>
      <c r="K53" s="515"/>
      <c r="L53" s="120"/>
      <c r="M53" s="515"/>
      <c r="N53" s="120"/>
      <c r="O53" s="515"/>
      <c r="P53" s="120"/>
      <c r="Q53" s="515"/>
    </row>
    <row r="54" spans="1:17">
      <c r="A54" s="2">
        <f>A52+1</f>
        <v>35</v>
      </c>
      <c r="C54" s="7" t="s">
        <v>520</v>
      </c>
      <c r="D54" s="7"/>
      <c r="E54" s="131"/>
      <c r="F54" s="120"/>
      <c r="G54" s="131"/>
      <c r="H54" s="120"/>
      <c r="I54" s="131"/>
      <c r="J54" s="120"/>
      <c r="K54" s="131"/>
      <c r="L54" s="120"/>
      <c r="M54" s="131"/>
      <c r="N54" s="120"/>
      <c r="O54" s="131"/>
      <c r="P54" s="120"/>
      <c r="Q54" s="131"/>
    </row>
    <row r="55" spans="1:17">
      <c r="A55" s="2">
        <f>A54+1</f>
        <v>36</v>
      </c>
      <c r="C55" s="18" t="s">
        <v>493</v>
      </c>
      <c r="E55" s="126">
        <v>0</v>
      </c>
      <c r="F55" s="120"/>
      <c r="G55" s="126">
        <v>0</v>
      </c>
      <c r="H55" s="120"/>
      <c r="I55" s="126">
        <v>0</v>
      </c>
      <c r="J55" s="120"/>
      <c r="K55" s="126">
        <v>618</v>
      </c>
      <c r="L55" s="120"/>
      <c r="M55" s="126">
        <v>618.08333333333326</v>
      </c>
      <c r="N55" s="120"/>
      <c r="O55" s="126">
        <v>617</v>
      </c>
      <c r="P55" s="120"/>
      <c r="Q55" s="126">
        <v>617</v>
      </c>
    </row>
    <row r="56" spans="1:17">
      <c r="A56" s="2">
        <f>A52+1</f>
        <v>35</v>
      </c>
      <c r="C56" s="18" t="s">
        <v>514</v>
      </c>
      <c r="E56" s="126"/>
      <c r="F56" s="120"/>
      <c r="G56" s="126"/>
      <c r="H56" s="120"/>
      <c r="I56" s="126"/>
      <c r="J56" s="120"/>
      <c r="K56" s="126"/>
      <c r="L56" s="120"/>
      <c r="M56" s="126"/>
      <c r="N56" s="120"/>
      <c r="O56" s="126"/>
      <c r="P56" s="120"/>
      <c r="Q56" s="126"/>
    </row>
    <row r="57" spans="1:17">
      <c r="A57" s="2">
        <f>A52+1</f>
        <v>35</v>
      </c>
      <c r="C57" s="29" t="s">
        <v>515</v>
      </c>
      <c r="E57" s="126">
        <v>0</v>
      </c>
      <c r="F57" s="120"/>
      <c r="G57" s="126">
        <v>0</v>
      </c>
      <c r="H57" s="120"/>
      <c r="I57" s="126">
        <v>0</v>
      </c>
      <c r="J57" s="120"/>
      <c r="K57" s="126">
        <v>6988059</v>
      </c>
      <c r="L57" s="120"/>
      <c r="M57" s="126">
        <v>7054980</v>
      </c>
      <c r="N57" s="120"/>
      <c r="O57" s="126">
        <v>7054980</v>
      </c>
      <c r="P57" s="120"/>
      <c r="Q57" s="126">
        <v>7054980</v>
      </c>
    </row>
    <row r="58" spans="1:17">
      <c r="A58" s="2">
        <f>A57+1</f>
        <v>36</v>
      </c>
      <c r="C58" s="29" t="s">
        <v>516</v>
      </c>
      <c r="E58" s="126">
        <v>0</v>
      </c>
      <c r="F58" s="120"/>
      <c r="G58" s="126">
        <v>0</v>
      </c>
      <c r="H58" s="120"/>
      <c r="I58" s="126">
        <v>0</v>
      </c>
      <c r="J58" s="120"/>
      <c r="K58" s="126">
        <v>362390</v>
      </c>
      <c r="L58" s="120"/>
      <c r="M58" s="126">
        <v>347822.86118847976</v>
      </c>
      <c r="N58" s="120"/>
      <c r="O58" s="126">
        <v>347822.86118847976</v>
      </c>
      <c r="P58" s="120"/>
      <c r="Q58" s="126">
        <v>347822.86118847976</v>
      </c>
    </row>
    <row r="59" spans="1:17">
      <c r="A59" s="2">
        <f>A55+1</f>
        <v>37</v>
      </c>
      <c r="C59" s="18" t="s">
        <v>494</v>
      </c>
      <c r="E59" s="126"/>
      <c r="F59" s="120"/>
      <c r="G59" s="126"/>
      <c r="H59" s="120"/>
      <c r="I59" s="126"/>
      <c r="J59" s="120"/>
      <c r="K59" s="126"/>
      <c r="L59" s="120"/>
      <c r="M59" s="126"/>
      <c r="N59" s="120"/>
      <c r="O59" s="126"/>
      <c r="P59" s="120"/>
      <c r="Q59" s="126"/>
    </row>
    <row r="60" spans="1:17">
      <c r="A60" s="2">
        <f>A55+1</f>
        <v>37</v>
      </c>
      <c r="C60" s="29" t="s">
        <v>517</v>
      </c>
      <c r="E60" s="126">
        <v>0</v>
      </c>
      <c r="F60" s="120"/>
      <c r="G60" s="126">
        <v>0</v>
      </c>
      <c r="H60" s="120"/>
      <c r="I60" s="126">
        <v>0</v>
      </c>
      <c r="J60" s="120"/>
      <c r="K60" s="126">
        <v>0</v>
      </c>
      <c r="L60" s="120"/>
      <c r="M60" s="126">
        <v>2200168799.9999995</v>
      </c>
      <c r="N60" s="120"/>
      <c r="O60" s="126">
        <v>2115984799.9999998</v>
      </c>
      <c r="P60" s="120"/>
      <c r="Q60" s="126">
        <v>2115993599.9999998</v>
      </c>
    </row>
    <row r="61" spans="1:17">
      <c r="A61" s="2">
        <f>A60+1</f>
        <v>38</v>
      </c>
      <c r="C61" s="29" t="s">
        <v>518</v>
      </c>
      <c r="E61" s="126">
        <v>0</v>
      </c>
      <c r="F61" s="120"/>
      <c r="G61" s="126">
        <v>0</v>
      </c>
      <c r="H61" s="120"/>
      <c r="I61" s="126">
        <v>0</v>
      </c>
      <c r="J61" s="120"/>
      <c r="K61" s="126">
        <v>0</v>
      </c>
      <c r="L61" s="120"/>
      <c r="M61" s="126">
        <v>486491202.60010725</v>
      </c>
      <c r="N61" s="120"/>
      <c r="O61" s="126">
        <v>508508798.19999993</v>
      </c>
      <c r="P61" s="120"/>
      <c r="Q61" s="126">
        <v>491217912.79235846</v>
      </c>
    </row>
    <row r="62" spans="1:17">
      <c r="A62" s="2">
        <f>A61+1</f>
        <v>39</v>
      </c>
      <c r="C62" s="500" t="s">
        <v>521</v>
      </c>
      <c r="D62" s="501"/>
      <c r="E62" s="504">
        <f>SUM(E55:E55)</f>
        <v>0</v>
      </c>
      <c r="F62" s="120"/>
      <c r="G62" s="504">
        <f>SUM(G55:G55)</f>
        <v>0</v>
      </c>
      <c r="H62" s="120"/>
      <c r="I62" s="504">
        <f>SUM(I55:I55)</f>
        <v>0</v>
      </c>
      <c r="J62" s="120"/>
      <c r="K62" s="504">
        <f>SUM(K55:K55)</f>
        <v>618</v>
      </c>
      <c r="L62" s="120"/>
      <c r="M62" s="504">
        <f>SUM(M55:M55)</f>
        <v>618.08333333333326</v>
      </c>
      <c r="N62" s="120"/>
      <c r="O62" s="504">
        <f>SUM(O55:O55)</f>
        <v>617</v>
      </c>
      <c r="P62" s="120"/>
      <c r="Q62" s="504">
        <v>0</v>
      </c>
    </row>
    <row r="63" spans="1:17">
      <c r="A63" s="2" t="str">
        <f>IF(C63&lt;&gt;"",MAX(A57:A62)+1,"")</f>
        <v/>
      </c>
      <c r="E63" s="515"/>
      <c r="F63" s="120"/>
      <c r="G63" s="515"/>
      <c r="H63" s="120"/>
      <c r="I63" s="515"/>
      <c r="J63" s="120"/>
      <c r="K63" s="515"/>
      <c r="L63" s="120"/>
      <c r="M63" s="515"/>
      <c r="N63" s="120"/>
      <c r="O63" s="515"/>
      <c r="P63" s="120"/>
      <c r="Q63" s="515"/>
    </row>
    <row r="64" spans="1:17">
      <c r="A64" s="2">
        <f>A62+1</f>
        <v>40</v>
      </c>
      <c r="C64" s="7" t="s">
        <v>522</v>
      </c>
      <c r="D64" s="7"/>
      <c r="E64" s="131"/>
      <c r="F64" s="120"/>
      <c r="G64" s="131"/>
      <c r="H64" s="120"/>
      <c r="I64" s="131"/>
      <c r="J64" s="120"/>
      <c r="K64" s="131"/>
      <c r="L64" s="120"/>
      <c r="M64" s="131"/>
      <c r="N64" s="120"/>
      <c r="O64" s="131"/>
      <c r="P64" s="120"/>
      <c r="Q64" s="131"/>
    </row>
    <row r="65" spans="1:17">
      <c r="A65" s="2">
        <f>A64+1</f>
        <v>41</v>
      </c>
      <c r="C65" s="18" t="s">
        <v>493</v>
      </c>
      <c r="E65" s="126">
        <v>0</v>
      </c>
      <c r="F65" s="120"/>
      <c r="G65" s="126">
        <v>0</v>
      </c>
      <c r="H65" s="120"/>
      <c r="I65" s="126">
        <v>0</v>
      </c>
      <c r="J65" s="120"/>
      <c r="K65" s="126">
        <v>1</v>
      </c>
      <c r="L65" s="120"/>
      <c r="M65" s="126">
        <v>1</v>
      </c>
      <c r="N65" s="120"/>
      <c r="O65" s="126">
        <v>1</v>
      </c>
      <c r="P65" s="120"/>
      <c r="Q65" s="126">
        <v>1</v>
      </c>
    </row>
    <row r="66" spans="1:17">
      <c r="A66" s="2">
        <f>A62+1</f>
        <v>40</v>
      </c>
      <c r="C66" s="18" t="s">
        <v>514</v>
      </c>
      <c r="E66" s="126"/>
      <c r="F66" s="120"/>
      <c r="G66" s="126"/>
      <c r="H66" s="120"/>
      <c r="I66" s="126"/>
      <c r="J66" s="120"/>
      <c r="K66" s="126"/>
      <c r="L66" s="120"/>
      <c r="M66" s="126"/>
      <c r="N66" s="120"/>
      <c r="O66" s="126"/>
      <c r="P66" s="120"/>
      <c r="Q66" s="126"/>
    </row>
    <row r="67" spans="1:17">
      <c r="A67" s="2">
        <f>A62+1</f>
        <v>40</v>
      </c>
      <c r="C67" s="29" t="s">
        <v>523</v>
      </c>
      <c r="E67" s="126">
        <v>0</v>
      </c>
      <c r="F67" s="120"/>
      <c r="G67" s="126">
        <v>0</v>
      </c>
      <c r="H67" s="120"/>
      <c r="I67" s="126">
        <v>0</v>
      </c>
      <c r="J67" s="120"/>
      <c r="K67" s="126">
        <v>16940</v>
      </c>
      <c r="L67" s="120"/>
      <c r="M67" s="126">
        <v>19824</v>
      </c>
      <c r="N67" s="120"/>
      <c r="O67" s="126">
        <v>19824</v>
      </c>
      <c r="P67" s="120"/>
      <c r="Q67" s="126">
        <v>19824</v>
      </c>
    </row>
    <row r="68" spans="1:17">
      <c r="A68" s="2">
        <f>A67+1</f>
        <v>41</v>
      </c>
      <c r="C68" s="29" t="s">
        <v>524</v>
      </c>
      <c r="E68" s="126">
        <v>0</v>
      </c>
      <c r="F68" s="120"/>
      <c r="G68" s="126">
        <v>0</v>
      </c>
      <c r="H68" s="120"/>
      <c r="I68" s="126">
        <v>0</v>
      </c>
      <c r="J68" s="120"/>
      <c r="K68" s="126">
        <v>16295</v>
      </c>
      <c r="L68" s="120"/>
      <c r="M68" s="126">
        <v>18996</v>
      </c>
      <c r="N68" s="120"/>
      <c r="O68" s="126">
        <v>18996</v>
      </c>
      <c r="P68" s="120"/>
      <c r="Q68" s="126">
        <v>18996</v>
      </c>
    </row>
    <row r="69" spans="1:17">
      <c r="A69" s="2">
        <f>A65+1</f>
        <v>42</v>
      </c>
      <c r="C69" s="18" t="s">
        <v>494</v>
      </c>
      <c r="E69" s="126"/>
      <c r="F69" s="120"/>
      <c r="G69" s="126"/>
      <c r="H69" s="120"/>
      <c r="I69" s="126"/>
      <c r="J69" s="120"/>
      <c r="K69" s="126"/>
      <c r="L69" s="120"/>
      <c r="M69" s="126"/>
      <c r="N69" s="120"/>
      <c r="O69" s="126"/>
      <c r="P69" s="120"/>
      <c r="Q69" s="126"/>
    </row>
    <row r="70" spans="1:17">
      <c r="A70" s="2">
        <f>A65+1</f>
        <v>42</v>
      </c>
      <c r="C70" s="29" t="s">
        <v>525</v>
      </c>
      <c r="E70" s="126">
        <v>0</v>
      </c>
      <c r="F70" s="120"/>
      <c r="G70" s="126">
        <v>0</v>
      </c>
      <c r="H70" s="120"/>
      <c r="I70" s="126">
        <v>0</v>
      </c>
      <c r="J70" s="120"/>
      <c r="K70" s="126">
        <v>2970330</v>
      </c>
      <c r="L70" s="120"/>
      <c r="M70" s="126">
        <v>2800792.7132038139</v>
      </c>
      <c r="N70" s="120"/>
      <c r="O70" s="126">
        <v>2800000</v>
      </c>
      <c r="P70" s="120"/>
      <c r="Q70" s="126">
        <v>2810347.5508555607</v>
      </c>
    </row>
    <row r="71" spans="1:17">
      <c r="A71" s="2">
        <f>A70+1</f>
        <v>43</v>
      </c>
      <c r="C71" s="29" t="s">
        <v>526</v>
      </c>
      <c r="E71" s="126">
        <v>0</v>
      </c>
      <c r="F71" s="120"/>
      <c r="G71" s="126">
        <v>0</v>
      </c>
      <c r="H71" s="120"/>
      <c r="I71" s="126">
        <v>0</v>
      </c>
      <c r="J71" s="120"/>
      <c r="K71" s="126">
        <v>3470280</v>
      </c>
      <c r="L71" s="120"/>
      <c r="M71" s="126">
        <v>3257896.4396645539</v>
      </c>
      <c r="N71" s="120"/>
      <c r="O71" s="126">
        <v>3300000</v>
      </c>
      <c r="P71" s="120"/>
      <c r="Q71" s="126">
        <v>3269010.6757950778</v>
      </c>
    </row>
    <row r="72" spans="1:17">
      <c r="A72" s="2">
        <f>A71+1</f>
        <v>44</v>
      </c>
      <c r="C72" s="500" t="s">
        <v>527</v>
      </c>
      <c r="D72" s="501"/>
      <c r="E72" s="504">
        <f>SUM(E65:E65)</f>
        <v>0</v>
      </c>
      <c r="F72" s="120"/>
      <c r="G72" s="504">
        <f>SUM(G65:G65)</f>
        <v>0</v>
      </c>
      <c r="H72" s="120"/>
      <c r="I72" s="504">
        <f>SUM(I65:I65)</f>
        <v>0</v>
      </c>
      <c r="J72" s="120"/>
      <c r="K72" s="504">
        <f>SUM(K65:K65)</f>
        <v>1</v>
      </c>
      <c r="L72" s="120"/>
      <c r="M72" s="504">
        <f>SUM(M65:M65)</f>
        <v>1</v>
      </c>
      <c r="N72" s="120"/>
      <c r="O72" s="504">
        <f>SUM(O65:O65)</f>
        <v>1</v>
      </c>
      <c r="P72" s="120"/>
      <c r="Q72" s="504">
        <v>0</v>
      </c>
    </row>
    <row r="73" spans="1:17">
      <c r="A73" s="2" t="str">
        <f>IF(C73&lt;&gt;"",MAX(A67:A72)+1,"")</f>
        <v/>
      </c>
      <c r="E73" s="515"/>
      <c r="F73" s="120"/>
      <c r="G73" s="515"/>
      <c r="H73" s="120"/>
      <c r="I73" s="515"/>
      <c r="J73" s="120"/>
      <c r="K73" s="515"/>
      <c r="L73" s="120"/>
      <c r="M73" s="515"/>
      <c r="N73" s="120"/>
      <c r="O73" s="515"/>
      <c r="P73" s="120"/>
      <c r="Q73" s="515"/>
    </row>
    <row r="74" spans="1:17">
      <c r="A74" s="2">
        <f>A72+1</f>
        <v>45</v>
      </c>
      <c r="C74" s="7" t="s">
        <v>528</v>
      </c>
      <c r="D74" s="7"/>
      <c r="E74" s="131"/>
      <c r="F74" s="120"/>
      <c r="G74" s="131"/>
      <c r="H74" s="120"/>
      <c r="I74" s="131"/>
      <c r="J74" s="120"/>
      <c r="K74" s="131"/>
      <c r="L74" s="120"/>
      <c r="M74" s="131"/>
      <c r="N74" s="120"/>
      <c r="O74" s="131"/>
      <c r="P74" s="120"/>
      <c r="Q74" s="131"/>
    </row>
    <row r="75" spans="1:17">
      <c r="A75" s="2">
        <f>A74+1</f>
        <v>46</v>
      </c>
      <c r="C75" s="18" t="s">
        <v>493</v>
      </c>
      <c r="E75" s="126">
        <v>0</v>
      </c>
      <c r="F75" s="120"/>
      <c r="G75" s="126">
        <v>0</v>
      </c>
      <c r="H75" s="120"/>
      <c r="I75" s="126">
        <v>0</v>
      </c>
      <c r="J75" s="120"/>
      <c r="K75" s="126">
        <v>16</v>
      </c>
      <c r="L75" s="120"/>
      <c r="M75" s="126">
        <v>16</v>
      </c>
      <c r="N75" s="120"/>
      <c r="O75" s="126">
        <v>16</v>
      </c>
      <c r="P75" s="120"/>
      <c r="Q75" s="126">
        <v>16</v>
      </c>
    </row>
    <row r="76" spans="1:17">
      <c r="A76" s="2">
        <f>A72+1</f>
        <v>45</v>
      </c>
      <c r="C76" s="18" t="s">
        <v>514</v>
      </c>
      <c r="E76" s="126"/>
      <c r="F76" s="120"/>
      <c r="G76" s="126"/>
      <c r="H76" s="120"/>
      <c r="I76" s="126"/>
      <c r="J76" s="120"/>
      <c r="K76" s="126"/>
      <c r="L76" s="120"/>
      <c r="M76" s="126"/>
      <c r="N76" s="120"/>
      <c r="O76" s="126"/>
      <c r="P76" s="120"/>
      <c r="Q76" s="126"/>
    </row>
    <row r="77" spans="1:17">
      <c r="A77" s="2">
        <f>A72+1</f>
        <v>45</v>
      </c>
      <c r="C77" s="29" t="s">
        <v>523</v>
      </c>
      <c r="E77" s="126">
        <v>0</v>
      </c>
      <c r="F77" s="120"/>
      <c r="G77" s="126">
        <v>0</v>
      </c>
      <c r="H77" s="120"/>
      <c r="I77" s="126">
        <v>0</v>
      </c>
      <c r="J77" s="120"/>
      <c r="K77" s="126">
        <v>957033</v>
      </c>
      <c r="L77" s="120"/>
      <c r="M77" s="126">
        <v>956520</v>
      </c>
      <c r="N77" s="120"/>
      <c r="O77" s="126">
        <v>956520</v>
      </c>
      <c r="P77" s="120"/>
      <c r="Q77" s="126">
        <v>956520</v>
      </c>
    </row>
    <row r="78" spans="1:17">
      <c r="A78" s="2">
        <f>A77+1</f>
        <v>46</v>
      </c>
      <c r="C78" s="29" t="s">
        <v>524</v>
      </c>
      <c r="E78" s="126">
        <v>0</v>
      </c>
      <c r="F78" s="120"/>
      <c r="G78" s="126">
        <v>0</v>
      </c>
      <c r="H78" s="120"/>
      <c r="I78" s="126">
        <v>0</v>
      </c>
      <c r="J78" s="120"/>
      <c r="K78" s="126">
        <v>928252</v>
      </c>
      <c r="L78" s="120"/>
      <c r="M78" s="126">
        <v>954684</v>
      </c>
      <c r="N78" s="120"/>
      <c r="O78" s="126">
        <v>954684</v>
      </c>
      <c r="P78" s="120"/>
      <c r="Q78" s="126">
        <v>954684</v>
      </c>
    </row>
    <row r="79" spans="1:17">
      <c r="A79" s="2">
        <f>A75+1</f>
        <v>47</v>
      </c>
      <c r="C79" s="18" t="s">
        <v>494</v>
      </c>
      <c r="E79" s="126"/>
      <c r="F79" s="120"/>
      <c r="G79" s="126"/>
      <c r="H79" s="120"/>
      <c r="I79" s="126"/>
      <c r="J79" s="120"/>
      <c r="K79" s="126"/>
      <c r="L79" s="120"/>
      <c r="M79" s="126"/>
      <c r="N79" s="120"/>
      <c r="O79" s="126"/>
      <c r="P79" s="120"/>
      <c r="Q79" s="126"/>
    </row>
    <row r="80" spans="1:17">
      <c r="A80" s="2">
        <f>A75+1</f>
        <v>47</v>
      </c>
      <c r="C80" s="29" t="s">
        <v>529</v>
      </c>
      <c r="E80" s="126">
        <v>0</v>
      </c>
      <c r="F80" s="120"/>
      <c r="G80" s="126">
        <v>0</v>
      </c>
      <c r="H80" s="120"/>
      <c r="I80" s="126">
        <v>0</v>
      </c>
      <c r="J80" s="120"/>
      <c r="K80" s="126">
        <v>124390415</v>
      </c>
      <c r="L80" s="120"/>
      <c r="M80" s="126">
        <v>116994314.02349174</v>
      </c>
      <c r="N80" s="120"/>
      <c r="O80" s="126">
        <v>109600000</v>
      </c>
      <c r="P80" s="120"/>
      <c r="Q80" s="126">
        <v>106697992.03686301</v>
      </c>
    </row>
    <row r="81" spans="1:17">
      <c r="A81" s="2">
        <f>A80+1</f>
        <v>48</v>
      </c>
      <c r="C81" s="29" t="s">
        <v>526</v>
      </c>
      <c r="E81" s="126">
        <v>0</v>
      </c>
      <c r="F81" s="120"/>
      <c r="G81" s="126">
        <v>0</v>
      </c>
      <c r="H81" s="120"/>
      <c r="I81" s="126">
        <v>0</v>
      </c>
      <c r="J81" s="120"/>
      <c r="K81" s="126">
        <v>205256943</v>
      </c>
      <c r="L81" s="120"/>
      <c r="M81" s="126">
        <v>191675903.3890073</v>
      </c>
      <c r="N81" s="120"/>
      <c r="O81" s="126">
        <v>179600000</v>
      </c>
      <c r="P81" s="120"/>
      <c r="Q81" s="126">
        <v>174807076.60162273</v>
      </c>
    </row>
    <row r="82" spans="1:17">
      <c r="A82" s="2">
        <f>A81+1</f>
        <v>49</v>
      </c>
      <c r="C82" s="500" t="s">
        <v>530</v>
      </c>
      <c r="D82" s="501"/>
      <c r="E82" s="504">
        <f>SUM(E75:E75)</f>
        <v>0</v>
      </c>
      <c r="F82" s="120"/>
      <c r="G82" s="504">
        <f>SUM(G75:G75)</f>
        <v>0</v>
      </c>
      <c r="H82" s="120"/>
      <c r="I82" s="504">
        <f>SUM(I75:I75)</f>
        <v>0</v>
      </c>
      <c r="J82" s="120"/>
      <c r="K82" s="504">
        <f>SUM(K75:K75)</f>
        <v>16</v>
      </c>
      <c r="L82" s="120"/>
      <c r="M82" s="504">
        <f>SUM(M75:M75)</f>
        <v>16</v>
      </c>
      <c r="N82" s="120"/>
      <c r="O82" s="504">
        <f>SUM(O75:O75)</f>
        <v>16</v>
      </c>
      <c r="P82" s="120"/>
      <c r="Q82" s="504">
        <v>0</v>
      </c>
    </row>
    <row r="83" spans="1:17">
      <c r="A83" s="2" t="str">
        <f>IF(C83&lt;&gt;"",MAX(A77:A82)+1,"")</f>
        <v/>
      </c>
      <c r="E83" s="515"/>
      <c r="F83" s="120"/>
      <c r="G83" s="515"/>
      <c r="H83" s="120"/>
      <c r="I83" s="515"/>
      <c r="J83" s="120"/>
      <c r="K83" s="515"/>
      <c r="L83" s="120"/>
      <c r="M83" s="515"/>
      <c r="N83" s="120"/>
      <c r="O83" s="515"/>
      <c r="P83" s="120"/>
      <c r="Q83" s="515"/>
    </row>
    <row r="84" spans="1:17">
      <c r="A84" s="2">
        <f>A82+1</f>
        <v>50</v>
      </c>
      <c r="C84" s="7" t="s">
        <v>531</v>
      </c>
      <c r="D84" s="7"/>
      <c r="E84" s="131"/>
      <c r="F84" s="120"/>
      <c r="G84" s="131"/>
      <c r="H84" s="120"/>
      <c r="I84" s="131"/>
      <c r="J84" s="120"/>
      <c r="K84" s="131"/>
      <c r="L84" s="120"/>
      <c r="M84" s="131"/>
      <c r="N84" s="120"/>
      <c r="O84" s="131"/>
      <c r="P84" s="120"/>
      <c r="Q84" s="131"/>
    </row>
    <row r="85" spans="1:17">
      <c r="A85" s="2">
        <f>A84+1</f>
        <v>51</v>
      </c>
      <c r="C85" s="18" t="s">
        <v>493</v>
      </c>
      <c r="E85" s="126">
        <v>0</v>
      </c>
      <c r="F85" s="120"/>
      <c r="G85" s="126">
        <v>0</v>
      </c>
      <c r="H85" s="120"/>
      <c r="I85" s="126">
        <v>0</v>
      </c>
      <c r="J85" s="120"/>
      <c r="K85" s="126">
        <v>1</v>
      </c>
      <c r="L85" s="120"/>
      <c r="M85" s="126">
        <v>1</v>
      </c>
      <c r="N85" s="120"/>
      <c r="O85" s="126">
        <v>1</v>
      </c>
      <c r="P85" s="120"/>
      <c r="Q85" s="126">
        <v>1</v>
      </c>
    </row>
    <row r="86" spans="1:17">
      <c r="A86" s="2">
        <f>A82+1</f>
        <v>50</v>
      </c>
      <c r="C86" s="18" t="s">
        <v>514</v>
      </c>
      <c r="E86" s="126"/>
      <c r="F86" s="120"/>
      <c r="G86" s="126"/>
      <c r="H86" s="120"/>
      <c r="I86" s="126"/>
      <c r="J86" s="120"/>
      <c r="K86" s="126"/>
      <c r="L86" s="120"/>
      <c r="M86" s="126"/>
      <c r="N86" s="120"/>
      <c r="O86" s="126"/>
      <c r="P86" s="120"/>
      <c r="Q86" s="126"/>
    </row>
    <row r="87" spans="1:17">
      <c r="A87" s="2">
        <f>A82+1</f>
        <v>50</v>
      </c>
      <c r="C87" s="29" t="s">
        <v>532</v>
      </c>
      <c r="E87" s="126">
        <v>0</v>
      </c>
      <c r="F87" s="120"/>
      <c r="G87" s="126">
        <v>0</v>
      </c>
      <c r="H87" s="120"/>
      <c r="I87" s="126">
        <v>0</v>
      </c>
      <c r="J87" s="120"/>
      <c r="K87" s="126">
        <v>183767</v>
      </c>
      <c r="L87" s="120"/>
      <c r="M87" s="126">
        <v>182244</v>
      </c>
      <c r="N87" s="120"/>
      <c r="O87" s="126">
        <v>182244</v>
      </c>
      <c r="P87" s="120"/>
      <c r="Q87" s="126">
        <v>182244</v>
      </c>
    </row>
    <row r="88" spans="1:17">
      <c r="A88" s="2">
        <f>A87+1</f>
        <v>51</v>
      </c>
      <c r="C88" s="29" t="s">
        <v>516</v>
      </c>
      <c r="E88" s="126">
        <v>0</v>
      </c>
      <c r="F88" s="120"/>
      <c r="G88" s="126">
        <v>0</v>
      </c>
      <c r="H88" s="120"/>
      <c r="I88" s="126">
        <v>0</v>
      </c>
      <c r="J88" s="120"/>
      <c r="K88" s="126">
        <v>0</v>
      </c>
      <c r="L88" s="120"/>
      <c r="M88" s="126">
        <v>0</v>
      </c>
      <c r="N88" s="120"/>
      <c r="O88" s="126">
        <v>0</v>
      </c>
      <c r="P88" s="120"/>
      <c r="Q88" s="126">
        <v>0</v>
      </c>
    </row>
    <row r="89" spans="1:17">
      <c r="A89" s="2">
        <f>A85+1</f>
        <v>52</v>
      </c>
      <c r="C89" s="18" t="s">
        <v>494</v>
      </c>
      <c r="E89" s="126"/>
      <c r="F89" s="120"/>
      <c r="G89" s="126"/>
      <c r="H89" s="120"/>
      <c r="I89" s="126"/>
      <c r="J89" s="120"/>
      <c r="K89" s="126"/>
      <c r="L89" s="120"/>
      <c r="M89" s="126"/>
      <c r="N89" s="120"/>
      <c r="O89" s="126"/>
      <c r="P89" s="120"/>
      <c r="Q89" s="126"/>
    </row>
    <row r="90" spans="1:17">
      <c r="A90" s="2">
        <f>A85+1</f>
        <v>52</v>
      </c>
      <c r="C90" s="29" t="s">
        <v>533</v>
      </c>
      <c r="E90" s="126">
        <v>0</v>
      </c>
      <c r="F90" s="120"/>
      <c r="G90" s="126">
        <v>0</v>
      </c>
      <c r="H90" s="120"/>
      <c r="I90" s="126">
        <v>0</v>
      </c>
      <c r="J90" s="120"/>
      <c r="K90" s="126">
        <v>68816842</v>
      </c>
      <c r="L90" s="120"/>
      <c r="M90" s="126">
        <v>64792428.988055743</v>
      </c>
      <c r="N90" s="120"/>
      <c r="O90" s="126">
        <v>60700000</v>
      </c>
      <c r="P90" s="120"/>
      <c r="Q90" s="126">
        <v>59090240</v>
      </c>
    </row>
    <row r="91" spans="1:17">
      <c r="A91" s="2">
        <f>A90+1</f>
        <v>53</v>
      </c>
      <c r="C91" s="29" t="s">
        <v>534</v>
      </c>
      <c r="E91" s="126">
        <v>0</v>
      </c>
      <c r="F91" s="120"/>
      <c r="G91" s="126">
        <v>0</v>
      </c>
      <c r="H91" s="120"/>
      <c r="I91" s="126">
        <v>0</v>
      </c>
      <c r="J91" s="120"/>
      <c r="K91" s="126">
        <v>0</v>
      </c>
      <c r="L91" s="120"/>
      <c r="M91" s="126">
        <v>0</v>
      </c>
      <c r="N91" s="120"/>
      <c r="O91" s="126">
        <v>0</v>
      </c>
      <c r="P91" s="120"/>
      <c r="Q91" s="126">
        <v>0</v>
      </c>
    </row>
    <row r="92" spans="1:17">
      <c r="A92" s="2">
        <f>A91+1</f>
        <v>54</v>
      </c>
      <c r="C92" s="500" t="s">
        <v>535</v>
      </c>
      <c r="D92" s="501"/>
      <c r="E92" s="504">
        <f>SUM(E85:E85)</f>
        <v>0</v>
      </c>
      <c r="F92" s="120"/>
      <c r="G92" s="504">
        <f>SUM(G85:G85)</f>
        <v>0</v>
      </c>
      <c r="H92" s="120"/>
      <c r="I92" s="504">
        <f>SUM(I85:I85)</f>
        <v>0</v>
      </c>
      <c r="J92" s="120"/>
      <c r="K92" s="504">
        <f>SUM(K85:K85)</f>
        <v>1</v>
      </c>
      <c r="L92" s="120"/>
      <c r="M92" s="504">
        <f>SUM(M85:M85)</f>
        <v>1</v>
      </c>
      <c r="N92" s="120"/>
      <c r="O92" s="504">
        <f>SUM(O85:O85)</f>
        <v>1</v>
      </c>
      <c r="P92" s="120"/>
      <c r="Q92" s="504">
        <v>0</v>
      </c>
    </row>
    <row r="93" spans="1:17">
      <c r="A93" s="2" t="str">
        <f>IF(C93&lt;&gt;"",MAX(A89:A92)+1,"")</f>
        <v/>
      </c>
      <c r="E93" s="515"/>
      <c r="F93" s="120"/>
      <c r="G93" s="515"/>
      <c r="H93" s="120"/>
      <c r="I93" s="515"/>
      <c r="J93" s="120"/>
      <c r="K93" s="515"/>
      <c r="L93" s="120"/>
      <c r="M93" s="515"/>
      <c r="N93" s="120"/>
      <c r="O93" s="515"/>
      <c r="P93" s="120"/>
      <c r="Q93" s="515"/>
    </row>
    <row r="94" spans="1:17">
      <c r="A94" s="2">
        <f>A92+1</f>
        <v>55</v>
      </c>
      <c r="C94" s="7" t="s">
        <v>536</v>
      </c>
      <c r="D94" s="7"/>
      <c r="E94" s="131"/>
      <c r="F94" s="120"/>
      <c r="G94" s="131"/>
      <c r="H94" s="120"/>
      <c r="I94" s="131"/>
      <c r="J94" s="120"/>
      <c r="K94" s="131"/>
      <c r="L94" s="120"/>
      <c r="M94" s="131"/>
      <c r="N94" s="120"/>
      <c r="O94" s="131"/>
      <c r="P94" s="120"/>
      <c r="Q94" s="131"/>
    </row>
    <row r="95" spans="1:17">
      <c r="A95" s="2">
        <f>A94+1</f>
        <v>56</v>
      </c>
      <c r="C95" s="18" t="s">
        <v>493</v>
      </c>
      <c r="E95" s="126">
        <v>0</v>
      </c>
      <c r="F95" s="120"/>
      <c r="G95" s="126">
        <v>0</v>
      </c>
      <c r="H95" s="120"/>
      <c r="I95" s="126">
        <v>0</v>
      </c>
      <c r="J95" s="120"/>
      <c r="K95" s="126">
        <v>0</v>
      </c>
      <c r="L95" s="120"/>
      <c r="M95" s="126">
        <v>1082</v>
      </c>
      <c r="N95" s="120"/>
      <c r="O95" s="126">
        <v>1082</v>
      </c>
      <c r="P95" s="120"/>
      <c r="Q95" s="126">
        <v>1082</v>
      </c>
    </row>
    <row r="96" spans="1:17">
      <c r="A96" s="2">
        <f>A95+1</f>
        <v>57</v>
      </c>
      <c r="C96" s="18" t="s">
        <v>494</v>
      </c>
      <c r="E96" s="126"/>
      <c r="F96" s="120"/>
      <c r="G96" s="126"/>
      <c r="H96" s="120"/>
      <c r="I96" s="126"/>
      <c r="J96" s="120"/>
      <c r="K96" s="126"/>
      <c r="L96" s="120"/>
      <c r="M96" s="126"/>
      <c r="N96" s="120"/>
      <c r="O96" s="126"/>
      <c r="P96" s="120"/>
      <c r="Q96" s="126"/>
    </row>
    <row r="97" spans="1:17">
      <c r="A97" s="2">
        <f>A95+1</f>
        <v>57</v>
      </c>
      <c r="C97" s="29" t="s">
        <v>511</v>
      </c>
      <c r="E97" s="126">
        <v>0</v>
      </c>
      <c r="F97" s="120"/>
      <c r="G97" s="126">
        <v>0</v>
      </c>
      <c r="H97" s="120"/>
      <c r="I97" s="126">
        <v>0</v>
      </c>
      <c r="J97" s="120"/>
      <c r="K97" s="126">
        <v>0</v>
      </c>
      <c r="L97" s="120"/>
      <c r="M97" s="126">
        <v>23109614.930104855</v>
      </c>
      <c r="N97" s="120"/>
      <c r="O97" s="126">
        <v>23109615</v>
      </c>
      <c r="P97" s="120"/>
      <c r="Q97" s="126">
        <v>23157847</v>
      </c>
    </row>
    <row r="98" spans="1:17">
      <c r="A98" s="2">
        <f>A97+1</f>
        <v>58</v>
      </c>
      <c r="C98" s="500" t="s">
        <v>537</v>
      </c>
      <c r="D98" s="501"/>
      <c r="E98" s="504">
        <f>SUM(E95:E95)</f>
        <v>0</v>
      </c>
      <c r="F98" s="120"/>
      <c r="G98" s="504">
        <f>SUM(G95:G95)</f>
        <v>0</v>
      </c>
      <c r="H98" s="120"/>
      <c r="I98" s="504">
        <f>SUM(I95:I95)</f>
        <v>0</v>
      </c>
      <c r="J98" s="120"/>
      <c r="K98" s="504">
        <f>SUM(K95:K95)</f>
        <v>0</v>
      </c>
      <c r="L98" s="120"/>
      <c r="M98" s="504">
        <f>SUM(M95:M95)</f>
        <v>1082</v>
      </c>
      <c r="N98" s="120"/>
      <c r="O98" s="504">
        <f>SUM(O95:O95)</f>
        <v>1082</v>
      </c>
      <c r="P98" s="120"/>
      <c r="Q98" s="504">
        <v>0</v>
      </c>
    </row>
    <row r="99" spans="1:17">
      <c r="A99" s="2" t="str">
        <f>IF(C99&lt;&gt;"",MAX(A93:A98)+1,"")</f>
        <v/>
      </c>
      <c r="E99" s="515"/>
      <c r="F99" s="120"/>
      <c r="G99" s="515"/>
      <c r="H99" s="120"/>
      <c r="I99" s="515"/>
      <c r="J99" s="120"/>
      <c r="K99" s="515"/>
      <c r="L99" s="120"/>
      <c r="M99" s="515"/>
      <c r="N99" s="120"/>
      <c r="O99" s="515"/>
      <c r="P99" s="120"/>
      <c r="Q99" s="515"/>
    </row>
    <row r="100" spans="1:17">
      <c r="A100" s="2">
        <f>A98+1</f>
        <v>59</v>
      </c>
      <c r="C100" s="163" t="s">
        <v>538</v>
      </c>
      <c r="D100" s="7"/>
      <c r="E100" s="131"/>
      <c r="F100" s="120"/>
      <c r="G100" s="131"/>
      <c r="H100" s="120"/>
      <c r="I100" s="131"/>
      <c r="J100" s="120"/>
      <c r="K100" s="131"/>
      <c r="L100" s="120"/>
      <c r="M100" s="131"/>
      <c r="N100" s="120"/>
      <c r="O100" s="131"/>
      <c r="P100" s="120"/>
      <c r="Q100" s="131"/>
    </row>
    <row r="101" spans="1:17">
      <c r="A101" s="2">
        <f t="shared" ref="A101:A106" si="0">A100+1</f>
        <v>60</v>
      </c>
      <c r="C101" s="18" t="s">
        <v>493</v>
      </c>
      <c r="E101" s="126">
        <v>0</v>
      </c>
      <c r="F101" s="120"/>
      <c r="G101" s="126">
        <v>0</v>
      </c>
      <c r="H101" s="120"/>
      <c r="I101" s="126">
        <v>0</v>
      </c>
      <c r="J101" s="120"/>
      <c r="K101" s="126">
        <v>2465</v>
      </c>
      <c r="L101" s="120"/>
      <c r="M101" s="126">
        <v>2465</v>
      </c>
      <c r="N101" s="120"/>
      <c r="O101" s="126">
        <v>2465</v>
      </c>
      <c r="P101" s="120"/>
      <c r="Q101" s="126">
        <v>2465</v>
      </c>
    </row>
    <row r="102" spans="1:17">
      <c r="A102" s="2">
        <f t="shared" si="0"/>
        <v>61</v>
      </c>
      <c r="C102" s="18" t="s">
        <v>494</v>
      </c>
      <c r="E102" s="126"/>
      <c r="F102" s="120"/>
      <c r="G102" s="126"/>
      <c r="H102" s="120"/>
      <c r="I102" s="126"/>
      <c r="J102" s="120"/>
      <c r="K102" s="126"/>
      <c r="L102" s="120"/>
      <c r="M102" s="126"/>
      <c r="N102" s="120"/>
      <c r="O102" s="126"/>
      <c r="P102" s="120"/>
      <c r="Q102" s="126"/>
    </row>
    <row r="103" spans="1:17">
      <c r="A103" s="2">
        <f t="shared" si="0"/>
        <v>62</v>
      </c>
      <c r="C103" s="29" t="s">
        <v>539</v>
      </c>
      <c r="E103" s="126">
        <v>0</v>
      </c>
      <c r="F103" s="120"/>
      <c r="G103" s="126">
        <v>0</v>
      </c>
      <c r="H103" s="120"/>
      <c r="I103" s="126">
        <v>0</v>
      </c>
      <c r="J103" s="120"/>
      <c r="K103" s="126">
        <v>0</v>
      </c>
      <c r="L103" s="120"/>
      <c r="M103" s="126">
        <v>0</v>
      </c>
      <c r="N103" s="120"/>
      <c r="O103" s="126">
        <v>0</v>
      </c>
      <c r="P103" s="120"/>
      <c r="Q103" s="126">
        <v>0</v>
      </c>
    </row>
    <row r="104" spans="1:17">
      <c r="A104" s="2">
        <f t="shared" si="0"/>
        <v>63</v>
      </c>
      <c r="C104" s="29" t="s">
        <v>540</v>
      </c>
      <c r="E104" s="126">
        <v>0</v>
      </c>
      <c r="F104" s="120"/>
      <c r="G104" s="126">
        <v>0</v>
      </c>
      <c r="H104" s="120"/>
      <c r="I104" s="126">
        <v>0</v>
      </c>
      <c r="J104" s="120"/>
      <c r="K104" s="126">
        <v>0</v>
      </c>
      <c r="L104" s="120"/>
      <c r="M104" s="126">
        <v>0</v>
      </c>
      <c r="N104" s="120"/>
      <c r="O104" s="126">
        <v>0</v>
      </c>
      <c r="P104" s="120"/>
      <c r="Q104" s="126">
        <v>0</v>
      </c>
    </row>
    <row r="105" spans="1:17">
      <c r="A105" s="2">
        <f t="shared" si="0"/>
        <v>64</v>
      </c>
      <c r="C105" s="29" t="s">
        <v>541</v>
      </c>
      <c r="E105" s="126">
        <v>0</v>
      </c>
      <c r="F105" s="120"/>
      <c r="G105" s="126">
        <v>0</v>
      </c>
      <c r="H105" s="120"/>
      <c r="I105" s="126">
        <v>0</v>
      </c>
      <c r="J105" s="120"/>
      <c r="K105" s="126">
        <v>0</v>
      </c>
      <c r="L105" s="120"/>
      <c r="M105" s="126">
        <v>16455131.999999998</v>
      </c>
      <c r="N105" s="120"/>
      <c r="O105" s="126">
        <v>16450000</v>
      </c>
      <c r="P105" s="120"/>
      <c r="Q105" s="126">
        <v>16455131.999999998</v>
      </c>
    </row>
    <row r="106" spans="1:17">
      <c r="A106" s="2">
        <f t="shared" si="0"/>
        <v>65</v>
      </c>
      <c r="C106" s="500" t="s">
        <v>542</v>
      </c>
      <c r="D106" s="501"/>
      <c r="E106" s="504">
        <f>SUM(E101:E101)</f>
        <v>0</v>
      </c>
      <c r="F106" s="120"/>
      <c r="G106" s="504">
        <f>SUM(G101:G101)</f>
        <v>0</v>
      </c>
      <c r="H106" s="120"/>
      <c r="I106" s="504">
        <f>SUM(I101:I101)</f>
        <v>0</v>
      </c>
      <c r="J106" s="120"/>
      <c r="K106" s="504">
        <f>SUM(K101:K101)</f>
        <v>2465</v>
      </c>
      <c r="L106" s="120"/>
      <c r="M106" s="504">
        <f>SUM(M101:M101)</f>
        <v>2465</v>
      </c>
      <c r="N106" s="120"/>
      <c r="O106" s="504">
        <f>SUM(O101:O101)</f>
        <v>2465</v>
      </c>
      <c r="P106" s="120"/>
      <c r="Q106" s="504">
        <v>0</v>
      </c>
    </row>
    <row r="107" spans="1:17">
      <c r="A107" s="2" t="str">
        <f>IF(C107&lt;&gt;"",MAX(A103:A106)+1,"")</f>
        <v/>
      </c>
      <c r="E107" s="515"/>
      <c r="F107" s="120"/>
      <c r="G107" s="515"/>
      <c r="H107" s="120"/>
      <c r="I107" s="515"/>
      <c r="J107" s="120"/>
      <c r="K107" s="515"/>
      <c r="L107" s="120"/>
      <c r="M107" s="515"/>
      <c r="N107" s="120"/>
      <c r="O107" s="515"/>
      <c r="P107" s="120"/>
      <c r="Q107" s="515"/>
    </row>
    <row r="108" spans="1:17">
      <c r="A108" s="2">
        <f>A106+1</f>
        <v>66</v>
      </c>
      <c r="C108" s="7" t="s">
        <v>543</v>
      </c>
      <c r="D108" s="7"/>
      <c r="E108" s="131"/>
      <c r="F108" s="120"/>
      <c r="G108" s="131"/>
      <c r="H108" s="120"/>
      <c r="I108" s="131"/>
      <c r="J108" s="120"/>
      <c r="K108" s="131"/>
      <c r="L108" s="120"/>
      <c r="M108" s="131"/>
      <c r="N108" s="120"/>
      <c r="O108" s="131"/>
      <c r="P108" s="120"/>
      <c r="Q108" s="131"/>
    </row>
    <row r="109" spans="1:17">
      <c r="A109" s="2">
        <f>A108+1</f>
        <v>67</v>
      </c>
      <c r="C109" s="18" t="s">
        <v>493</v>
      </c>
      <c r="E109" s="126">
        <v>0</v>
      </c>
      <c r="F109" s="120"/>
      <c r="G109" s="126">
        <v>0</v>
      </c>
      <c r="H109" s="120"/>
      <c r="I109" s="126">
        <v>0</v>
      </c>
      <c r="J109" s="120"/>
      <c r="K109" s="126">
        <v>923</v>
      </c>
      <c r="L109" s="120"/>
      <c r="M109" s="126">
        <v>923</v>
      </c>
      <c r="N109" s="120"/>
      <c r="O109" s="126">
        <v>923</v>
      </c>
      <c r="P109" s="120"/>
      <c r="Q109" s="126">
        <v>923</v>
      </c>
    </row>
    <row r="110" spans="1:17">
      <c r="A110" s="2">
        <f>A109+1</f>
        <v>68</v>
      </c>
      <c r="C110" s="18" t="s">
        <v>494</v>
      </c>
      <c r="E110" s="126"/>
      <c r="F110" s="120"/>
      <c r="G110" s="126"/>
      <c r="H110" s="120"/>
      <c r="I110" s="126"/>
      <c r="J110" s="120"/>
      <c r="K110" s="126"/>
      <c r="L110" s="120"/>
      <c r="M110" s="126"/>
      <c r="N110" s="120"/>
      <c r="O110" s="126"/>
      <c r="P110" s="120"/>
      <c r="Q110" s="126"/>
    </row>
    <row r="111" spans="1:17">
      <c r="A111" s="2">
        <f>A109+1</f>
        <v>68</v>
      </c>
      <c r="C111" s="29" t="s">
        <v>511</v>
      </c>
      <c r="E111" s="126">
        <v>0</v>
      </c>
      <c r="F111" s="120"/>
      <c r="G111" s="126">
        <v>0</v>
      </c>
      <c r="H111" s="120"/>
      <c r="I111" s="126">
        <v>0</v>
      </c>
      <c r="J111" s="120"/>
      <c r="K111" s="126">
        <v>0</v>
      </c>
      <c r="L111" s="120"/>
      <c r="M111" s="126">
        <v>153660</v>
      </c>
      <c r="N111" s="120"/>
      <c r="O111" s="126">
        <v>150000</v>
      </c>
      <c r="P111" s="120"/>
      <c r="Q111" s="126">
        <v>153660</v>
      </c>
    </row>
    <row r="112" spans="1:17">
      <c r="A112" s="2">
        <f>A111+1</f>
        <v>69</v>
      </c>
      <c r="C112" s="500" t="s">
        <v>544</v>
      </c>
      <c r="D112" s="501"/>
      <c r="E112" s="504">
        <f>SUM(E109:E109)</f>
        <v>0</v>
      </c>
      <c r="F112" s="120"/>
      <c r="G112" s="504">
        <f>SUM(G109:G109)</f>
        <v>0</v>
      </c>
      <c r="H112" s="120"/>
      <c r="I112" s="504">
        <f>SUM(I109:I109)</f>
        <v>0</v>
      </c>
      <c r="J112" s="120"/>
      <c r="K112" s="504">
        <f>SUM(K109:K109)</f>
        <v>923</v>
      </c>
      <c r="L112" s="120"/>
      <c r="M112" s="504">
        <f>SUM(M109:M109)</f>
        <v>923</v>
      </c>
      <c r="N112" s="120"/>
      <c r="O112" s="504">
        <f>SUM(O109:O109)</f>
        <v>923</v>
      </c>
      <c r="P112" s="120"/>
      <c r="Q112" s="504">
        <v>0</v>
      </c>
    </row>
    <row r="113" spans="1:17">
      <c r="A113" s="2" t="str">
        <f>IF(C113&lt;&gt;"",MAX(A107:A112)+1,"")</f>
        <v/>
      </c>
      <c r="E113" s="515"/>
      <c r="F113" s="120"/>
      <c r="G113" s="515"/>
      <c r="H113" s="120"/>
      <c r="I113" s="515"/>
      <c r="J113" s="120"/>
      <c r="K113" s="515"/>
      <c r="L113" s="120"/>
      <c r="M113" s="515"/>
      <c r="N113" s="120"/>
      <c r="O113" s="515"/>
      <c r="P113" s="120"/>
      <c r="Q113" s="515"/>
    </row>
    <row r="114" spans="1:17">
      <c r="A114" s="2">
        <f>A112+1</f>
        <v>70</v>
      </c>
      <c r="C114" s="7" t="s">
        <v>545</v>
      </c>
      <c r="D114" s="7"/>
      <c r="E114" s="131"/>
      <c r="F114" s="120"/>
      <c r="G114" s="131"/>
      <c r="H114" s="120"/>
      <c r="I114" s="131"/>
      <c r="J114" s="120"/>
      <c r="K114" s="131"/>
      <c r="L114" s="120"/>
      <c r="M114" s="131"/>
      <c r="N114" s="120"/>
      <c r="O114" s="131"/>
      <c r="P114" s="120"/>
      <c r="Q114" s="131"/>
    </row>
    <row r="115" spans="1:17">
      <c r="A115" s="2">
        <f>A114+1</f>
        <v>71</v>
      </c>
      <c r="C115" s="18" t="s">
        <v>493</v>
      </c>
      <c r="E115" s="126">
        <v>0</v>
      </c>
      <c r="F115" s="120"/>
      <c r="G115" s="126">
        <v>0</v>
      </c>
      <c r="H115" s="120"/>
      <c r="I115" s="126">
        <v>0</v>
      </c>
      <c r="J115" s="120"/>
      <c r="K115" s="126">
        <v>2</v>
      </c>
      <c r="L115" s="120"/>
      <c r="M115" s="126">
        <v>2</v>
      </c>
      <c r="N115" s="120"/>
      <c r="O115" s="126">
        <v>2</v>
      </c>
      <c r="P115" s="120"/>
      <c r="Q115" s="126">
        <v>2</v>
      </c>
    </row>
    <row r="116" spans="1:17">
      <c r="A116" s="2">
        <f>A112+1</f>
        <v>70</v>
      </c>
      <c r="C116" s="18" t="s">
        <v>514</v>
      </c>
      <c r="E116" s="126"/>
      <c r="F116" s="120"/>
      <c r="G116" s="126"/>
      <c r="H116" s="120"/>
      <c r="I116" s="126"/>
      <c r="J116" s="120"/>
      <c r="K116" s="126"/>
      <c r="L116" s="120"/>
      <c r="M116" s="126"/>
      <c r="N116" s="120"/>
      <c r="O116" s="126"/>
      <c r="P116" s="120"/>
      <c r="Q116" s="126"/>
    </row>
    <row r="117" spans="1:17">
      <c r="A117" s="2">
        <f>A112+1</f>
        <v>70</v>
      </c>
      <c r="C117" s="29" t="s">
        <v>515</v>
      </c>
      <c r="E117" s="126">
        <v>0</v>
      </c>
      <c r="F117" s="120"/>
      <c r="G117" s="126">
        <v>0</v>
      </c>
      <c r="H117" s="120"/>
      <c r="I117" s="126">
        <v>0</v>
      </c>
      <c r="J117" s="120"/>
      <c r="K117" s="126">
        <v>144173</v>
      </c>
      <c r="L117" s="120"/>
      <c r="M117" s="126">
        <v>130503.05120829679</v>
      </c>
      <c r="N117" s="120"/>
      <c r="O117" s="126">
        <v>123624.96996279982</v>
      </c>
      <c r="P117" s="120"/>
      <c r="Q117" s="126">
        <v>119017.87941551948</v>
      </c>
    </row>
    <row r="118" spans="1:17">
      <c r="A118" s="2">
        <f>A117+1</f>
        <v>71</v>
      </c>
      <c r="C118" s="29" t="s">
        <v>516</v>
      </c>
      <c r="E118" s="126">
        <v>0</v>
      </c>
      <c r="F118" s="120"/>
      <c r="G118" s="126">
        <v>0</v>
      </c>
      <c r="H118" s="120"/>
      <c r="I118" s="126">
        <v>0</v>
      </c>
      <c r="J118" s="120"/>
      <c r="K118" s="126">
        <v>0</v>
      </c>
      <c r="L118" s="120"/>
      <c r="M118" s="126">
        <v>0</v>
      </c>
      <c r="N118" s="120"/>
      <c r="O118" s="126">
        <v>0</v>
      </c>
      <c r="P118" s="120"/>
      <c r="Q118" s="126">
        <v>0</v>
      </c>
    </row>
    <row r="119" spans="1:17">
      <c r="A119" s="2">
        <f>A115+1</f>
        <v>72</v>
      </c>
      <c r="C119" s="18" t="s">
        <v>494</v>
      </c>
      <c r="E119" s="126"/>
      <c r="F119" s="120"/>
      <c r="G119" s="126"/>
      <c r="H119" s="120"/>
      <c r="I119" s="126"/>
      <c r="J119" s="120"/>
      <c r="K119" s="126"/>
      <c r="L119" s="120"/>
      <c r="M119" s="126"/>
      <c r="N119" s="120"/>
      <c r="O119" s="126"/>
      <c r="P119" s="120"/>
      <c r="Q119" s="126"/>
    </row>
    <row r="120" spans="1:17">
      <c r="A120" s="2">
        <f>A115+1</f>
        <v>72</v>
      </c>
      <c r="C120" s="29" t="s">
        <v>546</v>
      </c>
      <c r="E120" s="126">
        <v>0</v>
      </c>
      <c r="F120" s="120"/>
      <c r="G120" s="126">
        <v>0</v>
      </c>
      <c r="H120" s="120"/>
      <c r="I120" s="126">
        <v>0</v>
      </c>
      <c r="J120" s="120"/>
      <c r="K120" s="126">
        <v>4898093</v>
      </c>
      <c r="L120" s="120"/>
      <c r="M120" s="126">
        <v>4433674</v>
      </c>
      <c r="N120" s="120"/>
      <c r="O120" s="126">
        <v>4200000</v>
      </c>
      <c r="P120" s="120"/>
      <c r="Q120" s="126">
        <v>4043480</v>
      </c>
    </row>
    <row r="121" spans="1:17">
      <c r="A121" s="2">
        <f>A120+1</f>
        <v>73</v>
      </c>
      <c r="C121" s="500" t="s">
        <v>547</v>
      </c>
      <c r="D121" s="501"/>
      <c r="E121" s="504">
        <f>SUM(E115:E115)</f>
        <v>0</v>
      </c>
      <c r="F121" s="120"/>
      <c r="G121" s="504">
        <f>SUM(G115:G115)</f>
        <v>0</v>
      </c>
      <c r="H121" s="120"/>
      <c r="I121" s="504">
        <f>SUM(I115:I115)</f>
        <v>0</v>
      </c>
      <c r="J121" s="120"/>
      <c r="K121" s="504">
        <f>SUM(K115:K115)</f>
        <v>2</v>
      </c>
      <c r="L121" s="120"/>
      <c r="M121" s="504">
        <f>SUM(M115:M115)</f>
        <v>2</v>
      </c>
      <c r="N121" s="120"/>
      <c r="O121" s="504">
        <f>SUM(O115:O115)</f>
        <v>2</v>
      </c>
      <c r="P121" s="120"/>
      <c r="Q121" s="504">
        <v>0</v>
      </c>
    </row>
    <row r="122" spans="1:17">
      <c r="A122" s="2"/>
      <c r="C122" s="7"/>
      <c r="D122" s="7"/>
      <c r="E122" s="513"/>
      <c r="F122" s="503"/>
      <c r="G122" s="513"/>
      <c r="H122" s="503"/>
      <c r="I122" s="513"/>
      <c r="J122" s="503"/>
      <c r="K122" s="513"/>
      <c r="L122" s="503"/>
      <c r="M122" s="513"/>
      <c r="N122" s="503"/>
      <c r="O122" s="513"/>
      <c r="P122" s="503"/>
      <c r="Q122" s="513"/>
    </row>
    <row r="123" spans="1:17">
      <c r="A123" s="2"/>
      <c r="C123" s="7"/>
      <c r="D123" s="7"/>
      <c r="E123" s="513"/>
      <c r="F123" s="503"/>
      <c r="G123" s="513"/>
      <c r="H123" s="503"/>
      <c r="I123" s="513"/>
      <c r="J123" s="503"/>
      <c r="K123" s="513"/>
      <c r="L123" s="503"/>
      <c r="M123" s="513"/>
      <c r="N123" s="503"/>
      <c r="O123" s="513"/>
      <c r="P123" s="503"/>
      <c r="Q123" s="513"/>
    </row>
  </sheetData>
  <mergeCells count="2">
    <mergeCell ref="E3:K3"/>
    <mergeCell ref="M3:Q3"/>
  </mergeCells>
  <pageMargins left="0.7" right="0.7" top="0.75" bottom="0.75" header="0.3" footer="0.3"/>
  <pageSetup scale="45" fitToHeight="0" orientation="portrait" horizontalDpi="1200" verticalDpi="1200" r:id="rId1"/>
  <headerFooter>
    <oddHeader>&amp;LPuerto Rico Electric Power Authority 
Docket NEPR-AP-2023-0003
Billing Determinants &amp;RSchedule C-8
Page &amp;P of &amp;N</oddHeader>
  </headerFooter>
  <rowBreaks count="1" manualBreakCount="1">
    <brk id="73" max="16" man="1"/>
  </rowBreaks>
  <colBreaks count="1" manualBreakCount="1">
    <brk id="17"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7C0A9-017D-4838-982F-0924C2BB823A}">
  <sheetPr>
    <tabColor theme="7" tint="0.79998168889431442"/>
  </sheetPr>
  <dimension ref="A1:AD122"/>
  <sheetViews>
    <sheetView workbookViewId="0"/>
    <sheetView workbookViewId="1"/>
  </sheetViews>
  <sheetFormatPr defaultColWidth="8.54296875" defaultRowHeight="14.5"/>
  <cols>
    <col min="3" max="3" width="84.54296875" customWidth="1"/>
    <col min="4" max="4" width="17.81640625" hidden="1" customWidth="1"/>
    <col min="5" max="5" width="31" hidden="1" customWidth="1"/>
    <col min="6" max="6" width="4.453125" hidden="1" customWidth="1"/>
    <col min="7" max="7" width="31" hidden="1" customWidth="1"/>
    <col min="8" max="8" width="4.453125" hidden="1" customWidth="1"/>
    <col min="9" max="9" width="31" hidden="1" customWidth="1"/>
    <col min="10" max="10" width="3.1796875" hidden="1" customWidth="1"/>
    <col min="11" max="11" width="31" hidden="1" customWidth="1"/>
    <col min="12" max="12" width="0" hidden="1" customWidth="1"/>
    <col min="13" max="13" width="31" customWidth="1"/>
    <col min="14" max="14" width="3" customWidth="1"/>
    <col min="15" max="15" width="29.453125" customWidth="1"/>
    <col min="16" max="16" width="3.1796875" customWidth="1"/>
    <col min="17" max="17" width="32.453125" customWidth="1"/>
  </cols>
  <sheetData>
    <row r="1" spans="1:30">
      <c r="V1" s="498"/>
      <c r="W1" s="28"/>
      <c r="X1" s="28"/>
      <c r="Y1" s="28"/>
      <c r="Z1" s="28"/>
      <c r="AA1" s="28"/>
      <c r="AB1" s="28"/>
      <c r="AC1" s="28"/>
      <c r="AD1" s="28"/>
    </row>
    <row r="2" spans="1:30">
      <c r="S2" s="2"/>
      <c r="U2" s="2"/>
      <c r="V2" s="498"/>
      <c r="W2" s="28"/>
      <c r="X2" s="28"/>
      <c r="Y2" s="28"/>
      <c r="Z2" s="28"/>
      <c r="AA2" s="28"/>
      <c r="AB2" s="28"/>
      <c r="AC2" s="28"/>
      <c r="AD2" s="28"/>
    </row>
    <row r="3" spans="1:30">
      <c r="E3" s="1326" t="s">
        <v>548</v>
      </c>
      <c r="F3" s="1326"/>
      <c r="G3" s="1326"/>
      <c r="H3" s="1326"/>
      <c r="I3" s="1326"/>
      <c r="J3" s="1326"/>
      <c r="K3" s="1326"/>
      <c r="M3" s="1326" t="s">
        <v>307</v>
      </c>
      <c r="N3" s="1326"/>
      <c r="O3" s="1326"/>
      <c r="P3" s="1326"/>
      <c r="Q3" s="1326"/>
      <c r="W3" s="28"/>
      <c r="X3" s="28"/>
      <c r="Y3" s="28"/>
      <c r="Z3" s="28"/>
      <c r="AA3" s="28"/>
      <c r="AB3" s="28"/>
      <c r="AC3" s="28"/>
      <c r="AD3" s="28"/>
    </row>
    <row r="4" spans="1:30" ht="29">
      <c r="A4" s="14" t="s">
        <v>127</v>
      </c>
      <c r="C4" s="14" t="s">
        <v>487</v>
      </c>
      <c r="E4" s="14" t="s">
        <v>488</v>
      </c>
      <c r="G4" s="14" t="s">
        <v>489</v>
      </c>
      <c r="I4" s="14" t="s">
        <v>490</v>
      </c>
      <c r="K4" s="14" t="s">
        <v>549</v>
      </c>
      <c r="M4" s="14" t="s">
        <v>234</v>
      </c>
      <c r="O4" s="14" t="s">
        <v>236</v>
      </c>
      <c r="Q4" s="14" t="s">
        <v>238</v>
      </c>
      <c r="S4" s="499"/>
      <c r="T4" s="499"/>
      <c r="U4" s="499"/>
      <c r="W4" s="28"/>
      <c r="X4" s="28"/>
      <c r="Y4" s="28"/>
      <c r="Z4" s="28"/>
      <c r="AA4" s="28"/>
      <c r="AB4" s="28"/>
      <c r="AC4" s="28"/>
      <c r="AD4" s="28"/>
    </row>
    <row r="5" spans="1:30">
      <c r="A5" s="2"/>
      <c r="E5" s="2" t="s">
        <v>402</v>
      </c>
      <c r="G5" s="2" t="s">
        <v>402</v>
      </c>
      <c r="I5" s="2" t="s">
        <v>402</v>
      </c>
      <c r="K5" s="2" t="s">
        <v>402</v>
      </c>
      <c r="M5" s="2" t="s">
        <v>402</v>
      </c>
      <c r="O5" s="2" t="s">
        <v>311</v>
      </c>
      <c r="Q5" s="2" t="s">
        <v>312</v>
      </c>
      <c r="S5" s="499"/>
      <c r="T5" s="499"/>
      <c r="U5" s="499"/>
      <c r="W5" s="28"/>
      <c r="X5" s="28"/>
      <c r="Y5" s="28"/>
      <c r="Z5" s="28"/>
      <c r="AA5" s="28"/>
      <c r="AB5" s="28"/>
      <c r="AC5" s="28"/>
      <c r="AD5" s="28"/>
    </row>
    <row r="6" spans="1:30">
      <c r="A6" s="2">
        <v>1</v>
      </c>
      <c r="C6" s="500" t="s">
        <v>550</v>
      </c>
      <c r="D6" s="501"/>
      <c r="E6" s="502"/>
      <c r="F6" s="503"/>
      <c r="G6" s="502"/>
      <c r="H6" s="503"/>
      <c r="I6" s="502"/>
      <c r="J6" s="503"/>
      <c r="K6" s="502"/>
      <c r="L6" s="503"/>
      <c r="M6" s="502"/>
      <c r="N6" s="503"/>
      <c r="O6" s="502"/>
      <c r="P6" s="503"/>
      <c r="Q6" s="502"/>
    </row>
    <row r="7" spans="1:30">
      <c r="A7" s="2">
        <f>IF(C7&lt;&gt;"",MAX(A5:A6)+1,"")</f>
        <v>2</v>
      </c>
      <c r="C7" s="18" t="s">
        <v>494</v>
      </c>
      <c r="E7" s="80"/>
      <c r="F7" s="503"/>
      <c r="G7" s="80"/>
      <c r="H7" s="503"/>
      <c r="I7" s="80"/>
      <c r="J7" s="503"/>
      <c r="K7" s="80"/>
      <c r="L7" s="503"/>
      <c r="M7" s="80"/>
      <c r="N7" s="503"/>
      <c r="O7" s="80"/>
      <c r="P7" s="503"/>
      <c r="Q7" s="80"/>
      <c r="S7" s="499"/>
      <c r="T7" s="499"/>
      <c r="U7" s="499"/>
      <c r="W7" s="28"/>
      <c r="X7" s="28"/>
      <c r="Y7" s="28"/>
      <c r="Z7" s="28"/>
      <c r="AA7" s="28"/>
      <c r="AB7" s="28"/>
      <c r="AC7" s="28"/>
      <c r="AD7" s="28"/>
    </row>
    <row r="8" spans="1:30">
      <c r="A8" s="2">
        <f>IF(C8&lt;&gt;"",MAX(A6:A7)+1,"")</f>
        <v>3</v>
      </c>
      <c r="C8" s="29" t="s">
        <v>551</v>
      </c>
      <c r="E8" s="126">
        <v>0</v>
      </c>
      <c r="F8" s="120"/>
      <c r="G8" s="126">
        <v>0</v>
      </c>
      <c r="H8" s="120"/>
      <c r="I8" s="126">
        <v>0</v>
      </c>
      <c r="J8" s="120"/>
      <c r="K8" s="126">
        <v>0</v>
      </c>
      <c r="L8" s="120"/>
      <c r="M8" s="126">
        <v>1981200</v>
      </c>
      <c r="N8" s="120"/>
      <c r="O8" s="126">
        <f>M8</f>
        <v>1981200</v>
      </c>
      <c r="P8" s="120"/>
      <c r="Q8" s="126">
        <f>O8</f>
        <v>1981200</v>
      </c>
      <c r="S8" s="499"/>
      <c r="T8" s="499"/>
      <c r="U8" s="499"/>
      <c r="W8" s="28"/>
      <c r="X8" s="28"/>
      <c r="Y8" s="28"/>
      <c r="Z8" s="28"/>
      <c r="AA8" s="28"/>
      <c r="AB8" s="28"/>
      <c r="AC8" s="28"/>
      <c r="AD8" s="28"/>
    </row>
    <row r="9" spans="1:30">
      <c r="A9" s="2">
        <f>IF(C9&lt;&gt;"",MAX(A7:A8)+1,"")</f>
        <v>4</v>
      </c>
      <c r="C9" s="29" t="s">
        <v>552</v>
      </c>
      <c r="E9" s="126">
        <v>0</v>
      </c>
      <c r="F9" s="120"/>
      <c r="G9" s="126">
        <v>0</v>
      </c>
      <c r="H9" s="120"/>
      <c r="I9" s="126">
        <v>0</v>
      </c>
      <c r="J9" s="120"/>
      <c r="K9" s="126">
        <v>0</v>
      </c>
      <c r="L9" s="120"/>
      <c r="M9" s="126">
        <v>1127957.5656600648</v>
      </c>
      <c r="N9" s="120"/>
      <c r="O9" s="126">
        <f>M9</f>
        <v>1127957.5656600648</v>
      </c>
      <c r="P9" s="120"/>
      <c r="Q9" s="126">
        <f>O9</f>
        <v>1127957.5656600648</v>
      </c>
      <c r="T9" s="499"/>
      <c r="U9" s="499"/>
      <c r="W9" s="28"/>
      <c r="X9" s="28"/>
      <c r="Y9" s="28"/>
      <c r="Z9" s="28"/>
      <c r="AA9" s="28"/>
      <c r="AB9" s="28"/>
      <c r="AC9" s="28"/>
      <c r="AD9" s="28"/>
    </row>
    <row r="10" spans="1:30">
      <c r="A10" s="2">
        <f>A9+1</f>
        <v>5</v>
      </c>
      <c r="C10" s="500" t="s">
        <v>553</v>
      </c>
      <c r="D10" s="501"/>
      <c r="E10" s="504">
        <v>0</v>
      </c>
      <c r="F10" s="120"/>
      <c r="G10" s="504">
        <v>0</v>
      </c>
      <c r="H10" s="120"/>
      <c r="I10" s="504">
        <v>0</v>
      </c>
      <c r="J10" s="120"/>
      <c r="K10" s="504">
        <v>0</v>
      </c>
      <c r="L10" s="120"/>
      <c r="M10" s="504">
        <f>SUM(M8:M9)</f>
        <v>3109157.565660065</v>
      </c>
      <c r="N10" s="120"/>
      <c r="O10" s="504">
        <f>SUM(O8:O9)</f>
        <v>3109157.565660065</v>
      </c>
      <c r="P10" s="120"/>
      <c r="Q10" s="504">
        <f>SUM(Q8:Q9)</f>
        <v>3109157.565660065</v>
      </c>
    </row>
    <row r="11" spans="1:30">
      <c r="A11" s="2" t="str">
        <f>IF(C11&lt;&gt;"",MAX(A10:A10)+1,"")</f>
        <v/>
      </c>
      <c r="C11" s="7"/>
      <c r="D11" s="7"/>
      <c r="E11" s="118"/>
      <c r="F11" s="120"/>
      <c r="G11" s="118"/>
      <c r="H11" s="120"/>
      <c r="I11" s="118"/>
      <c r="J11" s="120"/>
      <c r="K11" s="118"/>
      <c r="L11" s="120"/>
      <c r="M11" s="118"/>
      <c r="N11" s="120"/>
      <c r="O11" s="118"/>
      <c r="P11" s="120"/>
      <c r="Q11" s="118"/>
    </row>
    <row r="12" spans="1:30">
      <c r="A12" s="2">
        <f>A10+1</f>
        <v>6</v>
      </c>
      <c r="C12" s="500" t="s">
        <v>554</v>
      </c>
      <c r="D12" s="501"/>
      <c r="E12" s="504"/>
      <c r="F12" s="120"/>
      <c r="G12" s="504"/>
      <c r="H12" s="120"/>
      <c r="I12" s="504"/>
      <c r="J12" s="120"/>
      <c r="K12" s="504"/>
      <c r="L12" s="120"/>
      <c r="M12" s="504"/>
      <c r="N12" s="120"/>
      <c r="O12" s="504"/>
      <c r="P12" s="120"/>
      <c r="Q12" s="504"/>
    </row>
    <row r="13" spans="1:30">
      <c r="A13" s="2"/>
      <c r="C13" s="7"/>
      <c r="D13" s="7"/>
      <c r="E13" s="131"/>
      <c r="F13" s="120"/>
      <c r="G13" s="131"/>
      <c r="H13" s="120"/>
      <c r="I13" s="131"/>
      <c r="J13" s="120"/>
      <c r="K13" s="131"/>
      <c r="L13" s="120"/>
      <c r="M13" s="131"/>
      <c r="N13" s="120"/>
      <c r="O13" s="131"/>
      <c r="P13" s="120"/>
      <c r="Q13" s="131"/>
    </row>
    <row r="14" spans="1:30">
      <c r="A14" s="2">
        <f>A12+1</f>
        <v>7</v>
      </c>
      <c r="C14" s="505" t="s">
        <v>555</v>
      </c>
      <c r="E14" s="126"/>
      <c r="F14" s="120"/>
      <c r="G14" s="126"/>
      <c r="H14" s="120"/>
      <c r="I14" s="126"/>
      <c r="J14" s="120"/>
      <c r="K14" s="126"/>
      <c r="L14" s="120"/>
      <c r="M14" s="126"/>
      <c r="N14" s="120"/>
      <c r="O14" s="126"/>
      <c r="P14" s="120"/>
      <c r="Q14" s="126"/>
    </row>
    <row r="15" spans="1:30">
      <c r="A15" s="2">
        <f t="shared" ref="A15:A23" si="0">A14+1</f>
        <v>8</v>
      </c>
      <c r="C15" s="506" t="s">
        <v>556</v>
      </c>
      <c r="E15" s="126"/>
      <c r="F15" s="120"/>
      <c r="G15" s="126"/>
      <c r="H15" s="120"/>
      <c r="I15" s="126"/>
      <c r="J15" s="120"/>
      <c r="K15" s="126"/>
      <c r="L15" s="120"/>
      <c r="M15" s="126"/>
      <c r="N15" s="120"/>
      <c r="O15" s="126"/>
      <c r="P15" s="120"/>
      <c r="Q15" s="126"/>
    </row>
    <row r="16" spans="1:30">
      <c r="A16" s="2">
        <f t="shared" si="0"/>
        <v>9</v>
      </c>
      <c r="C16" s="507" t="s">
        <v>557</v>
      </c>
      <c r="E16" s="126"/>
      <c r="F16" s="120"/>
      <c r="G16" s="126"/>
      <c r="H16" s="120"/>
      <c r="I16" s="126"/>
      <c r="J16" s="120"/>
      <c r="K16" s="126"/>
      <c r="L16" s="120"/>
      <c r="M16" s="126"/>
      <c r="N16" s="120"/>
      <c r="O16" s="126"/>
      <c r="P16" s="120"/>
      <c r="Q16" s="126"/>
    </row>
    <row r="17" spans="1:17">
      <c r="A17" s="2">
        <f t="shared" si="0"/>
        <v>10</v>
      </c>
      <c r="C17" s="508" t="s">
        <v>558</v>
      </c>
      <c r="E17" s="126">
        <v>0</v>
      </c>
      <c r="F17" s="120"/>
      <c r="G17" s="126">
        <v>0</v>
      </c>
      <c r="H17" s="120"/>
      <c r="I17" s="126">
        <v>0</v>
      </c>
      <c r="J17" s="120"/>
      <c r="K17" s="126">
        <v>0</v>
      </c>
      <c r="L17" s="120"/>
      <c r="M17" s="126">
        <v>11</v>
      </c>
      <c r="N17" s="120"/>
      <c r="O17" s="126">
        <f>M17</f>
        <v>11</v>
      </c>
      <c r="P17" s="120"/>
      <c r="Q17" s="126">
        <f>O17</f>
        <v>11</v>
      </c>
    </row>
    <row r="18" spans="1:17">
      <c r="A18" s="2">
        <f t="shared" si="0"/>
        <v>11</v>
      </c>
      <c r="C18" s="508" t="s">
        <v>559</v>
      </c>
      <c r="E18" s="126">
        <v>0</v>
      </c>
      <c r="F18" s="120"/>
      <c r="G18" s="126">
        <v>0</v>
      </c>
      <c r="H18" s="120"/>
      <c r="I18" s="126">
        <v>0</v>
      </c>
      <c r="J18" s="120"/>
      <c r="K18" s="126">
        <v>0</v>
      </c>
      <c r="L18" s="120"/>
      <c r="M18" s="126">
        <v>10011</v>
      </c>
      <c r="N18" s="120"/>
      <c r="O18" s="126">
        <f t="shared" ref="O18:Q23" si="1">M18</f>
        <v>10011</v>
      </c>
      <c r="P18" s="120"/>
      <c r="Q18" s="126">
        <f t="shared" si="1"/>
        <v>10011</v>
      </c>
    </row>
    <row r="19" spans="1:17">
      <c r="A19" s="2">
        <f t="shared" si="0"/>
        <v>12</v>
      </c>
      <c r="C19" s="508" t="s">
        <v>560</v>
      </c>
      <c r="E19" s="126">
        <v>0</v>
      </c>
      <c r="F19" s="120"/>
      <c r="G19" s="126">
        <v>0</v>
      </c>
      <c r="H19" s="120"/>
      <c r="I19" s="126">
        <v>0</v>
      </c>
      <c r="J19" s="120"/>
      <c r="K19" s="126">
        <v>0</v>
      </c>
      <c r="L19" s="120"/>
      <c r="M19" s="126">
        <v>74170</v>
      </c>
      <c r="N19" s="120"/>
      <c r="O19" s="126">
        <f t="shared" si="1"/>
        <v>74170</v>
      </c>
      <c r="P19" s="120"/>
      <c r="Q19" s="126">
        <f t="shared" si="1"/>
        <v>74170</v>
      </c>
    </row>
    <row r="20" spans="1:17">
      <c r="A20" s="2">
        <f t="shared" si="0"/>
        <v>13</v>
      </c>
      <c r="C20" s="508" t="s">
        <v>561</v>
      </c>
      <c r="E20" s="126">
        <v>0</v>
      </c>
      <c r="F20" s="120"/>
      <c r="G20" s="126">
        <v>0</v>
      </c>
      <c r="H20" s="120"/>
      <c r="I20" s="126">
        <v>0</v>
      </c>
      <c r="J20" s="120"/>
      <c r="K20" s="126">
        <v>0</v>
      </c>
      <c r="L20" s="120"/>
      <c r="M20" s="126">
        <v>610</v>
      </c>
      <c r="N20" s="120"/>
      <c r="O20" s="126">
        <f t="shared" si="1"/>
        <v>610</v>
      </c>
      <c r="P20" s="120"/>
      <c r="Q20" s="126">
        <f t="shared" si="1"/>
        <v>610</v>
      </c>
    </row>
    <row r="21" spans="1:17">
      <c r="A21" s="2">
        <f t="shared" si="0"/>
        <v>14</v>
      </c>
      <c r="C21" s="508" t="s">
        <v>562</v>
      </c>
      <c r="E21" s="126">
        <v>0</v>
      </c>
      <c r="F21" s="120"/>
      <c r="G21" s="126">
        <v>0</v>
      </c>
      <c r="H21" s="120"/>
      <c r="I21" s="126">
        <v>0</v>
      </c>
      <c r="J21" s="120"/>
      <c r="K21" s="126">
        <v>0</v>
      </c>
      <c r="L21" s="120"/>
      <c r="M21" s="126">
        <v>18448</v>
      </c>
      <c r="N21" s="120"/>
      <c r="O21" s="126">
        <f t="shared" si="1"/>
        <v>18448</v>
      </c>
      <c r="P21" s="120"/>
      <c r="Q21" s="126">
        <f t="shared" si="1"/>
        <v>18448</v>
      </c>
    </row>
    <row r="22" spans="1:17">
      <c r="A22" s="2">
        <f t="shared" si="0"/>
        <v>15</v>
      </c>
      <c r="C22" s="508" t="s">
        <v>563</v>
      </c>
      <c r="E22" s="126">
        <v>0</v>
      </c>
      <c r="F22" s="120"/>
      <c r="G22" s="126">
        <v>0</v>
      </c>
      <c r="H22" s="120"/>
      <c r="I22" s="126">
        <v>0</v>
      </c>
      <c r="J22" s="120"/>
      <c r="K22" s="126">
        <v>0</v>
      </c>
      <c r="L22" s="120"/>
      <c r="M22" s="126">
        <v>746</v>
      </c>
      <c r="N22" s="120"/>
      <c r="O22" s="126">
        <f t="shared" si="1"/>
        <v>746</v>
      </c>
      <c r="P22" s="120"/>
      <c r="Q22" s="126">
        <f t="shared" si="1"/>
        <v>746</v>
      </c>
    </row>
    <row r="23" spans="1:17">
      <c r="A23" s="2">
        <f t="shared" si="0"/>
        <v>16</v>
      </c>
      <c r="C23" s="508" t="s">
        <v>564</v>
      </c>
      <c r="E23" s="126">
        <v>0</v>
      </c>
      <c r="F23" s="120"/>
      <c r="G23" s="126">
        <v>0</v>
      </c>
      <c r="H23" s="120"/>
      <c r="I23" s="126">
        <v>0</v>
      </c>
      <c r="J23" s="120"/>
      <c r="K23" s="126">
        <v>0</v>
      </c>
      <c r="L23" s="120"/>
      <c r="M23" s="126">
        <v>1136</v>
      </c>
      <c r="N23" s="120"/>
      <c r="O23" s="126">
        <f t="shared" si="1"/>
        <v>1136</v>
      </c>
      <c r="P23" s="120"/>
      <c r="Q23" s="126">
        <f t="shared" si="1"/>
        <v>1136</v>
      </c>
    </row>
    <row r="24" spans="1:17">
      <c r="A24" s="2"/>
      <c r="C24" s="7"/>
      <c r="D24" s="7"/>
      <c r="E24" s="509"/>
      <c r="F24" s="120"/>
      <c r="G24" s="509"/>
      <c r="H24" s="120"/>
      <c r="I24" s="509"/>
      <c r="J24" s="120"/>
      <c r="K24" s="509"/>
      <c r="L24" s="120"/>
      <c r="M24" s="509"/>
      <c r="N24" s="120"/>
      <c r="O24" s="509"/>
      <c r="P24" s="120"/>
      <c r="Q24" s="509"/>
    </row>
    <row r="25" spans="1:17">
      <c r="A25" s="2">
        <f>A23+1</f>
        <v>17</v>
      </c>
      <c r="C25" s="506" t="s">
        <v>565</v>
      </c>
      <c r="E25" s="126"/>
      <c r="F25" s="120"/>
      <c r="G25" s="126"/>
      <c r="H25" s="120"/>
      <c r="I25" s="126"/>
      <c r="J25" s="120"/>
      <c r="K25" s="126"/>
      <c r="L25" s="120"/>
      <c r="M25" s="126"/>
      <c r="N25" s="120"/>
      <c r="O25" s="126"/>
      <c r="P25" s="120"/>
      <c r="Q25" s="126"/>
    </row>
    <row r="26" spans="1:17">
      <c r="A26" s="2">
        <f>A25+1</f>
        <v>18</v>
      </c>
      <c r="C26" s="507" t="s">
        <v>557</v>
      </c>
      <c r="E26" s="126"/>
      <c r="F26" s="120"/>
      <c r="G26" s="126"/>
      <c r="H26" s="120"/>
      <c r="I26" s="126"/>
      <c r="J26" s="120"/>
      <c r="K26" s="126"/>
      <c r="L26" s="120"/>
      <c r="M26" s="126"/>
      <c r="N26" s="120"/>
      <c r="O26" s="126"/>
      <c r="P26" s="120"/>
      <c r="Q26" s="126"/>
    </row>
    <row r="27" spans="1:17">
      <c r="A27" s="2">
        <f>A26+1</f>
        <v>19</v>
      </c>
      <c r="C27" s="508" t="s">
        <v>558</v>
      </c>
      <c r="E27" s="126">
        <v>0</v>
      </c>
      <c r="F27" s="120"/>
      <c r="G27" s="126">
        <v>0</v>
      </c>
      <c r="H27" s="120"/>
      <c r="I27" s="126">
        <v>0</v>
      </c>
      <c r="J27" s="120"/>
      <c r="K27" s="126">
        <v>0</v>
      </c>
      <c r="L27" s="120"/>
      <c r="M27" s="126">
        <v>35</v>
      </c>
      <c r="N27" s="120"/>
      <c r="O27" s="126">
        <f>M27</f>
        <v>35</v>
      </c>
      <c r="P27" s="120"/>
      <c r="Q27" s="126">
        <f>O27</f>
        <v>35</v>
      </c>
    </row>
    <row r="28" spans="1:17">
      <c r="A28" s="2">
        <f>A26+1</f>
        <v>19</v>
      </c>
      <c r="C28" s="508" t="s">
        <v>559</v>
      </c>
      <c r="E28" s="126"/>
      <c r="F28" s="120"/>
      <c r="G28" s="126"/>
      <c r="H28" s="120"/>
      <c r="I28" s="126"/>
      <c r="J28" s="120"/>
      <c r="K28" s="126"/>
      <c r="L28" s="120"/>
      <c r="M28" s="126">
        <v>57291</v>
      </c>
      <c r="N28" s="120"/>
      <c r="O28" s="126">
        <f t="shared" ref="O28:Q32" si="2">M28</f>
        <v>57291</v>
      </c>
      <c r="P28" s="120"/>
      <c r="Q28" s="126">
        <f t="shared" si="2"/>
        <v>57291</v>
      </c>
    </row>
    <row r="29" spans="1:17">
      <c r="A29" s="2">
        <f>A28+1</f>
        <v>20</v>
      </c>
      <c r="C29" s="508" t="s">
        <v>560</v>
      </c>
      <c r="E29" s="126"/>
      <c r="F29" s="120"/>
      <c r="G29" s="126"/>
      <c r="H29" s="120"/>
      <c r="I29" s="126"/>
      <c r="J29" s="120"/>
      <c r="K29" s="126"/>
      <c r="L29" s="120"/>
      <c r="M29" s="126">
        <v>262102</v>
      </c>
      <c r="N29" s="120"/>
      <c r="O29" s="126">
        <f t="shared" si="2"/>
        <v>262102</v>
      </c>
      <c r="P29" s="120"/>
      <c r="Q29" s="126">
        <f t="shared" si="2"/>
        <v>262102</v>
      </c>
    </row>
    <row r="30" spans="1:17">
      <c r="A30" s="2">
        <f>A29+1</f>
        <v>21</v>
      </c>
      <c r="C30" s="508" t="s">
        <v>561</v>
      </c>
      <c r="E30" s="126"/>
      <c r="F30" s="120"/>
      <c r="G30" s="126"/>
      <c r="H30" s="120"/>
      <c r="I30" s="126"/>
      <c r="J30" s="120"/>
      <c r="K30" s="126"/>
      <c r="L30" s="120"/>
      <c r="M30" s="126">
        <v>736</v>
      </c>
      <c r="N30" s="120"/>
      <c r="O30" s="126">
        <f t="shared" si="2"/>
        <v>736</v>
      </c>
      <c r="P30" s="120"/>
      <c r="Q30" s="126">
        <f t="shared" si="2"/>
        <v>736</v>
      </c>
    </row>
    <row r="31" spans="1:17">
      <c r="A31" s="2">
        <f>A29+1</f>
        <v>21</v>
      </c>
      <c r="C31" s="508" t="s">
        <v>562</v>
      </c>
      <c r="E31" s="126"/>
      <c r="F31" s="120"/>
      <c r="G31" s="126"/>
      <c r="H31" s="120"/>
      <c r="I31" s="126"/>
      <c r="J31" s="120"/>
      <c r="K31" s="126"/>
      <c r="L31" s="120"/>
      <c r="M31" s="126">
        <v>36502</v>
      </c>
      <c r="N31" s="120"/>
      <c r="O31" s="126">
        <f t="shared" si="2"/>
        <v>36502</v>
      </c>
      <c r="P31" s="120"/>
      <c r="Q31" s="126">
        <f t="shared" si="2"/>
        <v>36502</v>
      </c>
    </row>
    <row r="32" spans="1:17">
      <c r="A32" s="2">
        <f>A31+1</f>
        <v>22</v>
      </c>
      <c r="C32" s="508" t="s">
        <v>563</v>
      </c>
      <c r="E32" s="126"/>
      <c r="F32" s="120"/>
      <c r="G32" s="126"/>
      <c r="H32" s="120"/>
      <c r="I32" s="126"/>
      <c r="J32" s="120"/>
      <c r="K32" s="126"/>
      <c r="L32" s="120"/>
      <c r="M32" s="126">
        <v>139</v>
      </c>
      <c r="N32" s="120"/>
      <c r="O32" s="126">
        <f t="shared" si="2"/>
        <v>139</v>
      </c>
      <c r="P32" s="120"/>
      <c r="Q32" s="126">
        <f t="shared" si="2"/>
        <v>139</v>
      </c>
    </row>
    <row r="33" spans="1:17">
      <c r="A33" s="2"/>
      <c r="C33" s="7"/>
      <c r="D33" s="7"/>
      <c r="E33" s="509"/>
      <c r="F33" s="120"/>
      <c r="G33" s="509"/>
      <c r="H33" s="120"/>
      <c r="I33" s="509"/>
      <c r="J33" s="120"/>
      <c r="K33" s="509"/>
      <c r="L33" s="120"/>
      <c r="M33" s="509"/>
      <c r="N33" s="120"/>
      <c r="O33" s="509"/>
      <c r="P33" s="120"/>
      <c r="Q33" s="509"/>
    </row>
    <row r="34" spans="1:17">
      <c r="A34" s="2">
        <f>A32+1</f>
        <v>23</v>
      </c>
      <c r="C34" s="506" t="s">
        <v>566</v>
      </c>
      <c r="E34" s="126"/>
      <c r="F34" s="120"/>
      <c r="G34" s="126"/>
      <c r="H34" s="120"/>
      <c r="I34" s="126"/>
      <c r="J34" s="120"/>
      <c r="K34" s="126"/>
      <c r="L34" s="120"/>
      <c r="M34" s="126"/>
      <c r="N34" s="120"/>
      <c r="O34" s="126"/>
      <c r="P34" s="120"/>
      <c r="Q34" s="126"/>
    </row>
    <row r="35" spans="1:17">
      <c r="A35" s="2">
        <f>A34+1</f>
        <v>24</v>
      </c>
      <c r="C35" s="507" t="s">
        <v>557</v>
      </c>
      <c r="E35" s="126"/>
      <c r="F35" s="120"/>
      <c r="G35" s="126"/>
      <c r="H35" s="120"/>
      <c r="I35" s="126"/>
      <c r="J35" s="120"/>
      <c r="K35" s="126"/>
      <c r="L35" s="120"/>
      <c r="M35" s="126"/>
      <c r="N35" s="120"/>
      <c r="O35" s="126"/>
      <c r="P35" s="120"/>
      <c r="Q35" s="126"/>
    </row>
    <row r="36" spans="1:17">
      <c r="A36" s="2">
        <f>A35+1</f>
        <v>25</v>
      </c>
      <c r="C36" s="508" t="s">
        <v>567</v>
      </c>
      <c r="E36" s="126">
        <v>0</v>
      </c>
      <c r="F36" s="120"/>
      <c r="G36" s="126">
        <v>0</v>
      </c>
      <c r="H36" s="120"/>
      <c r="I36" s="126">
        <v>0</v>
      </c>
      <c r="J36" s="120"/>
      <c r="K36" s="126">
        <v>0</v>
      </c>
      <c r="L36" s="120"/>
      <c r="M36" s="126">
        <v>0</v>
      </c>
      <c r="N36" s="120"/>
      <c r="O36" s="126">
        <v>0</v>
      </c>
      <c r="P36" s="120"/>
      <c r="Q36" s="126">
        <v>0</v>
      </c>
    </row>
    <row r="37" spans="1:17">
      <c r="A37" s="2">
        <f>A35+1</f>
        <v>25</v>
      </c>
      <c r="C37" s="508" t="s">
        <v>568</v>
      </c>
      <c r="E37" s="126"/>
      <c r="F37" s="120"/>
      <c r="G37" s="126"/>
      <c r="H37" s="120"/>
      <c r="I37" s="126"/>
      <c r="J37" s="120"/>
      <c r="K37" s="126"/>
      <c r="L37" s="120"/>
      <c r="M37" s="126">
        <v>0</v>
      </c>
      <c r="N37" s="120"/>
      <c r="O37" s="126"/>
      <c r="P37" s="120"/>
      <c r="Q37" s="126"/>
    </row>
    <row r="38" spans="1:17">
      <c r="A38" s="2">
        <f>A37+1</f>
        <v>26</v>
      </c>
      <c r="C38" s="508" t="s">
        <v>569</v>
      </c>
      <c r="E38" s="126"/>
      <c r="F38" s="120"/>
      <c r="G38" s="126"/>
      <c r="H38" s="120"/>
      <c r="I38" s="126"/>
      <c r="J38" s="120"/>
      <c r="K38" s="126"/>
      <c r="L38" s="120"/>
      <c r="M38" s="126">
        <v>0</v>
      </c>
      <c r="N38" s="120"/>
      <c r="O38" s="126"/>
      <c r="P38" s="120"/>
      <c r="Q38" s="126"/>
    </row>
    <row r="39" spans="1:17">
      <c r="A39" s="2"/>
      <c r="C39" s="7"/>
      <c r="D39" s="7"/>
      <c r="E39" s="509"/>
      <c r="F39" s="120"/>
      <c r="G39" s="509"/>
      <c r="H39" s="120"/>
      <c r="I39" s="509"/>
      <c r="J39" s="120"/>
      <c r="K39" s="509"/>
      <c r="L39" s="120"/>
      <c r="M39" s="509"/>
      <c r="N39" s="120"/>
      <c r="O39" s="509"/>
      <c r="P39" s="120"/>
      <c r="Q39" s="509"/>
    </row>
    <row r="40" spans="1:17">
      <c r="A40" s="2">
        <f>A37+1</f>
        <v>26</v>
      </c>
      <c r="C40" s="506" t="s">
        <v>570</v>
      </c>
      <c r="E40" s="126"/>
      <c r="F40" s="120"/>
      <c r="G40" s="126"/>
      <c r="H40" s="120"/>
      <c r="I40" s="126"/>
      <c r="J40" s="120"/>
      <c r="K40" s="126"/>
      <c r="L40" s="120"/>
      <c r="M40" s="126"/>
      <c r="N40" s="120"/>
      <c r="O40" s="126"/>
      <c r="P40" s="120"/>
      <c r="Q40" s="126"/>
    </row>
    <row r="41" spans="1:17">
      <c r="A41" s="2">
        <f>A40+1</f>
        <v>27</v>
      </c>
      <c r="C41" s="507" t="s">
        <v>571</v>
      </c>
      <c r="E41" s="126"/>
      <c r="F41" s="120"/>
      <c r="G41" s="126"/>
      <c r="H41" s="120"/>
      <c r="I41" s="126"/>
      <c r="J41" s="120"/>
      <c r="K41" s="126"/>
      <c r="L41" s="120"/>
      <c r="M41" s="126"/>
      <c r="N41" s="120"/>
      <c r="O41" s="126"/>
      <c r="P41" s="120"/>
      <c r="Q41" s="126"/>
    </row>
    <row r="42" spans="1:17">
      <c r="A42" s="2">
        <f>A41+1</f>
        <v>28</v>
      </c>
      <c r="C42" s="508" t="s">
        <v>572</v>
      </c>
      <c r="E42" s="126">
        <v>0</v>
      </c>
      <c r="F42" s="120"/>
      <c r="G42" s="126">
        <v>0</v>
      </c>
      <c r="H42" s="120"/>
      <c r="I42" s="126">
        <v>0</v>
      </c>
      <c r="J42" s="120"/>
      <c r="K42" s="126">
        <v>0</v>
      </c>
      <c r="L42" s="120"/>
      <c r="M42" s="126">
        <v>731</v>
      </c>
      <c r="N42" s="120"/>
      <c r="O42" s="126">
        <f>M42</f>
        <v>731</v>
      </c>
      <c r="P42" s="120"/>
      <c r="Q42" s="126">
        <f>O42</f>
        <v>731</v>
      </c>
    </row>
    <row r="43" spans="1:17">
      <c r="A43" s="2">
        <f>A41+1</f>
        <v>28</v>
      </c>
      <c r="C43" s="508" t="s">
        <v>573</v>
      </c>
      <c r="E43" s="126"/>
      <c r="F43" s="120"/>
      <c r="G43" s="126"/>
      <c r="H43" s="120"/>
      <c r="I43" s="126"/>
      <c r="J43" s="120"/>
      <c r="K43" s="126"/>
      <c r="L43" s="120"/>
      <c r="M43" s="126">
        <v>25809</v>
      </c>
      <c r="N43" s="120"/>
      <c r="O43" s="126">
        <f t="shared" ref="O43:Q46" si="3">M43</f>
        <v>25809</v>
      </c>
      <c r="P43" s="120"/>
      <c r="Q43" s="126">
        <f t="shared" si="3"/>
        <v>25809</v>
      </c>
    </row>
    <row r="44" spans="1:17">
      <c r="A44" s="2">
        <f>A43+1</f>
        <v>29</v>
      </c>
      <c r="C44" s="508" t="s">
        <v>574</v>
      </c>
      <c r="E44" s="126"/>
      <c r="F44" s="120"/>
      <c r="G44" s="126"/>
      <c r="H44" s="120"/>
      <c r="I44" s="126"/>
      <c r="J44" s="120"/>
      <c r="K44" s="126"/>
      <c r="L44" s="120"/>
      <c r="M44" s="126">
        <v>3380</v>
      </c>
      <c r="N44" s="120"/>
      <c r="O44" s="126">
        <f t="shared" si="3"/>
        <v>3380</v>
      </c>
      <c r="P44" s="120"/>
      <c r="Q44" s="126">
        <f t="shared" si="3"/>
        <v>3380</v>
      </c>
    </row>
    <row r="45" spans="1:17">
      <c r="A45" s="2">
        <f>A44+1</f>
        <v>30</v>
      </c>
      <c r="C45" s="508" t="s">
        <v>575</v>
      </c>
      <c r="E45" s="126"/>
      <c r="F45" s="120"/>
      <c r="G45" s="126"/>
      <c r="H45" s="120"/>
      <c r="I45" s="126"/>
      <c r="J45" s="120"/>
      <c r="K45" s="126"/>
      <c r="L45" s="120"/>
      <c r="M45" s="126">
        <v>2223</v>
      </c>
      <c r="N45" s="120"/>
      <c r="O45" s="126">
        <f t="shared" si="3"/>
        <v>2223</v>
      </c>
      <c r="P45" s="120"/>
      <c r="Q45" s="126">
        <f t="shared" si="3"/>
        <v>2223</v>
      </c>
    </row>
    <row r="46" spans="1:17">
      <c r="A46" s="2">
        <f>A44+1</f>
        <v>30</v>
      </c>
      <c r="C46" s="508" t="s">
        <v>576</v>
      </c>
      <c r="E46" s="126"/>
      <c r="F46" s="120"/>
      <c r="G46" s="126"/>
      <c r="H46" s="120"/>
      <c r="I46" s="126"/>
      <c r="J46" s="120"/>
      <c r="K46" s="126"/>
      <c r="L46" s="120"/>
      <c r="M46" s="126">
        <v>4</v>
      </c>
      <c r="N46" s="120"/>
      <c r="O46" s="126">
        <f t="shared" si="3"/>
        <v>4</v>
      </c>
      <c r="P46" s="120"/>
      <c r="Q46" s="126">
        <f t="shared" si="3"/>
        <v>4</v>
      </c>
    </row>
    <row r="47" spans="1:17">
      <c r="A47" s="2"/>
      <c r="C47" s="7"/>
      <c r="D47" s="7"/>
      <c r="E47" s="509"/>
      <c r="F47" s="120"/>
      <c r="G47" s="509"/>
      <c r="H47" s="120"/>
      <c r="I47" s="509"/>
      <c r="J47" s="120"/>
      <c r="K47" s="509"/>
      <c r="L47" s="120"/>
      <c r="M47" s="509"/>
      <c r="N47" s="120"/>
      <c r="O47" s="509"/>
      <c r="P47" s="120"/>
      <c r="Q47" s="509"/>
    </row>
    <row r="48" spans="1:17">
      <c r="A48" s="2">
        <f>A46+1</f>
        <v>31</v>
      </c>
      <c r="C48" s="507" t="s">
        <v>577</v>
      </c>
      <c r="E48" s="126"/>
      <c r="F48" s="120"/>
      <c r="G48" s="126"/>
      <c r="H48" s="120"/>
      <c r="I48" s="126"/>
      <c r="J48" s="120"/>
      <c r="K48" s="126"/>
      <c r="L48" s="120"/>
      <c r="M48" s="126"/>
      <c r="N48" s="120"/>
      <c r="O48" s="126"/>
      <c r="P48" s="120"/>
      <c r="Q48" s="126"/>
    </row>
    <row r="49" spans="1:17">
      <c r="A49" s="2">
        <f>A48+1</f>
        <v>32</v>
      </c>
      <c r="C49" s="508" t="s">
        <v>572</v>
      </c>
      <c r="E49" s="126">
        <v>0</v>
      </c>
      <c r="F49" s="120"/>
      <c r="G49" s="126">
        <v>0</v>
      </c>
      <c r="H49" s="120"/>
      <c r="I49" s="126">
        <v>0</v>
      </c>
      <c r="J49" s="120"/>
      <c r="K49" s="126">
        <v>0</v>
      </c>
      <c r="L49" s="120"/>
      <c r="M49" s="126">
        <v>9860</v>
      </c>
      <c r="N49" s="120"/>
      <c r="O49" s="126">
        <f>M49</f>
        <v>9860</v>
      </c>
      <c r="P49" s="120"/>
      <c r="Q49" s="126">
        <f>O49</f>
        <v>9860</v>
      </c>
    </row>
    <row r="50" spans="1:17">
      <c r="A50" s="2">
        <f>A48+1</f>
        <v>32</v>
      </c>
      <c r="C50" s="508" t="s">
        <v>573</v>
      </c>
      <c r="E50" s="126"/>
      <c r="F50" s="120"/>
      <c r="G50" s="126"/>
      <c r="H50" s="120"/>
      <c r="I50" s="126"/>
      <c r="J50" s="120"/>
      <c r="K50" s="126"/>
      <c r="L50" s="120"/>
      <c r="M50" s="126">
        <v>11308</v>
      </c>
      <c r="N50" s="120"/>
      <c r="O50" s="126">
        <f t="shared" ref="O50:Q52" si="4">M50</f>
        <v>11308</v>
      </c>
      <c r="P50" s="120"/>
      <c r="Q50" s="126">
        <f t="shared" si="4"/>
        <v>11308</v>
      </c>
    </row>
    <row r="51" spans="1:17">
      <c r="A51" s="2">
        <f>A50+1</f>
        <v>33</v>
      </c>
      <c r="C51" s="508" t="s">
        <v>574</v>
      </c>
      <c r="E51" s="126"/>
      <c r="F51" s="120"/>
      <c r="G51" s="126"/>
      <c r="H51" s="120"/>
      <c r="I51" s="126"/>
      <c r="J51" s="120"/>
      <c r="K51" s="126"/>
      <c r="L51" s="120"/>
      <c r="M51" s="126">
        <v>876</v>
      </c>
      <c r="N51" s="120"/>
      <c r="O51" s="126">
        <f t="shared" si="4"/>
        <v>876</v>
      </c>
      <c r="P51" s="120"/>
      <c r="Q51" s="126">
        <f t="shared" si="4"/>
        <v>876</v>
      </c>
    </row>
    <row r="52" spans="1:17">
      <c r="A52" s="2">
        <f>A51+1</f>
        <v>34</v>
      </c>
      <c r="C52" s="508" t="s">
        <v>575</v>
      </c>
      <c r="E52" s="126"/>
      <c r="F52" s="120"/>
      <c r="G52" s="126"/>
      <c r="H52" s="120"/>
      <c r="I52" s="126"/>
      <c r="J52" s="120"/>
      <c r="K52" s="126"/>
      <c r="L52" s="120"/>
      <c r="M52" s="126">
        <v>486</v>
      </c>
      <c r="N52" s="120"/>
      <c r="O52" s="126">
        <f t="shared" si="4"/>
        <v>486</v>
      </c>
      <c r="P52" s="120"/>
      <c r="Q52" s="126">
        <f t="shared" si="4"/>
        <v>486</v>
      </c>
    </row>
    <row r="53" spans="1:17">
      <c r="A53" s="2"/>
      <c r="C53" s="7"/>
      <c r="D53" s="7"/>
      <c r="E53" s="509"/>
      <c r="F53" s="120"/>
      <c r="G53" s="509"/>
      <c r="H53" s="120"/>
      <c r="I53" s="509"/>
      <c r="J53" s="120"/>
      <c r="K53" s="509"/>
      <c r="L53" s="120"/>
      <c r="M53" s="509"/>
      <c r="N53" s="120"/>
      <c r="O53" s="509"/>
      <c r="P53" s="120"/>
      <c r="Q53" s="509"/>
    </row>
    <row r="54" spans="1:17" ht="29">
      <c r="A54" s="2">
        <f>A52+1</f>
        <v>35</v>
      </c>
      <c r="C54" s="510" t="s">
        <v>578</v>
      </c>
      <c r="D54" s="501"/>
      <c r="E54" s="511"/>
      <c r="F54" s="512"/>
      <c r="G54" s="511"/>
      <c r="H54" s="512"/>
      <c r="I54" s="511"/>
      <c r="J54" s="512"/>
      <c r="K54" s="511"/>
      <c r="L54" s="512"/>
      <c r="M54" s="511"/>
      <c r="N54" s="512"/>
      <c r="O54" s="511"/>
      <c r="P54" s="512"/>
      <c r="Q54" s="511"/>
    </row>
    <row r="55" spans="1:17">
      <c r="A55" s="2"/>
      <c r="C55" s="505"/>
      <c r="D55" s="7"/>
      <c r="E55" s="509"/>
      <c r="F55" s="120"/>
      <c r="G55" s="509"/>
      <c r="H55" s="120"/>
      <c r="I55" s="509"/>
      <c r="J55" s="120"/>
      <c r="K55" s="509"/>
      <c r="L55" s="120"/>
      <c r="M55" s="509"/>
      <c r="N55" s="120"/>
      <c r="O55" s="509"/>
      <c r="P55" s="120"/>
      <c r="Q55" s="509"/>
    </row>
    <row r="56" spans="1:17">
      <c r="A56" s="2">
        <f>A54+1</f>
        <v>36</v>
      </c>
      <c r="C56" s="505" t="s">
        <v>555</v>
      </c>
      <c r="D56" s="7"/>
      <c r="E56" s="509"/>
      <c r="F56" s="120"/>
      <c r="G56" s="509"/>
      <c r="H56" s="120"/>
      <c r="I56" s="509"/>
      <c r="J56" s="120"/>
      <c r="K56" s="509"/>
      <c r="L56" s="120"/>
      <c r="M56" s="509"/>
      <c r="N56" s="120"/>
      <c r="O56" s="509"/>
      <c r="P56" s="120"/>
      <c r="Q56" s="509"/>
    </row>
    <row r="57" spans="1:17">
      <c r="A57" s="2"/>
      <c r="C57" s="7"/>
      <c r="D57" s="7"/>
      <c r="E57" s="509"/>
      <c r="F57" s="120"/>
      <c r="G57" s="509"/>
      <c r="H57" s="120"/>
      <c r="I57" s="509"/>
      <c r="J57" s="120"/>
      <c r="K57" s="509"/>
      <c r="L57" s="120"/>
      <c r="M57" s="509"/>
      <c r="N57" s="120"/>
      <c r="O57" s="509"/>
      <c r="P57" s="120"/>
      <c r="Q57" s="509"/>
    </row>
    <row r="58" spans="1:17">
      <c r="A58" s="2">
        <f>A56+1</f>
        <v>37</v>
      </c>
      <c r="C58" s="507" t="s">
        <v>493</v>
      </c>
      <c r="E58" s="126"/>
      <c r="F58" s="120"/>
      <c r="G58" s="126"/>
      <c r="H58" s="120"/>
      <c r="I58" s="126"/>
      <c r="J58" s="120"/>
      <c r="K58" s="126"/>
      <c r="L58" s="120"/>
      <c r="M58" s="126">
        <v>225</v>
      </c>
      <c r="N58" s="120"/>
      <c r="O58" s="126">
        <v>225</v>
      </c>
      <c r="P58" s="120"/>
      <c r="Q58" s="126">
        <v>225</v>
      </c>
    </row>
    <row r="59" spans="1:17">
      <c r="A59" s="2">
        <f>A58+1</f>
        <v>38</v>
      </c>
      <c r="C59" s="507" t="s">
        <v>579</v>
      </c>
      <c r="E59" s="126"/>
      <c r="F59" s="120"/>
      <c r="G59" s="126"/>
      <c r="H59" s="120"/>
      <c r="I59" s="126"/>
      <c r="J59" s="120"/>
      <c r="K59" s="126"/>
      <c r="L59" s="120"/>
      <c r="M59" s="126"/>
      <c r="N59" s="120"/>
      <c r="O59" s="126"/>
      <c r="P59" s="120"/>
      <c r="Q59" s="126"/>
    </row>
    <row r="60" spans="1:17">
      <c r="A60" s="2">
        <f>A59+1</f>
        <v>39</v>
      </c>
      <c r="C60" s="508" t="s">
        <v>580</v>
      </c>
      <c r="E60" s="126">
        <v>0</v>
      </c>
      <c r="F60" s="120"/>
      <c r="G60" s="126">
        <v>0</v>
      </c>
      <c r="H60" s="120"/>
      <c r="I60" s="126">
        <v>0</v>
      </c>
      <c r="J60" s="120"/>
      <c r="K60" s="126">
        <v>0</v>
      </c>
      <c r="L60" s="120"/>
      <c r="M60" s="126">
        <v>2880173</v>
      </c>
      <c r="N60" s="120"/>
      <c r="O60" s="126">
        <f>M60</f>
        <v>2880173</v>
      </c>
      <c r="P60" s="120"/>
      <c r="Q60" s="126">
        <f>O60</f>
        <v>2880173</v>
      </c>
    </row>
    <row r="61" spans="1:17">
      <c r="A61" s="2">
        <f>A59+1</f>
        <v>39</v>
      </c>
      <c r="C61" s="507" t="s">
        <v>571</v>
      </c>
      <c r="E61" s="126"/>
      <c r="F61" s="120"/>
      <c r="G61" s="126"/>
      <c r="H61" s="120"/>
      <c r="I61" s="126"/>
      <c r="J61" s="120"/>
      <c r="K61" s="126"/>
      <c r="L61" s="120"/>
      <c r="M61" s="126"/>
      <c r="N61" s="120"/>
      <c r="O61" s="126"/>
      <c r="P61" s="120"/>
      <c r="Q61" s="126"/>
    </row>
    <row r="62" spans="1:17">
      <c r="A62" s="2">
        <f>A61+1</f>
        <v>40</v>
      </c>
      <c r="C62" s="508" t="s">
        <v>558</v>
      </c>
      <c r="E62" s="126">
        <v>0</v>
      </c>
      <c r="F62" s="120"/>
      <c r="G62" s="126">
        <v>0</v>
      </c>
      <c r="H62" s="120"/>
      <c r="I62" s="126">
        <v>0</v>
      </c>
      <c r="J62" s="120"/>
      <c r="K62" s="126">
        <v>0</v>
      </c>
      <c r="L62" s="120"/>
      <c r="M62" s="126">
        <v>0</v>
      </c>
      <c r="N62" s="120"/>
      <c r="O62" s="126">
        <v>0</v>
      </c>
      <c r="P62" s="120"/>
      <c r="Q62" s="126">
        <v>0</v>
      </c>
    </row>
    <row r="63" spans="1:17">
      <c r="A63" s="2">
        <f>A62+1</f>
        <v>41</v>
      </c>
      <c r="C63" s="508" t="s">
        <v>559</v>
      </c>
      <c r="E63" s="126"/>
      <c r="F63" s="120"/>
      <c r="G63" s="126"/>
      <c r="H63" s="120"/>
      <c r="I63" s="126"/>
      <c r="J63" s="120"/>
      <c r="K63" s="126"/>
      <c r="L63" s="120"/>
      <c r="M63" s="126"/>
      <c r="N63" s="120"/>
      <c r="O63" s="126"/>
      <c r="P63" s="120"/>
      <c r="Q63" s="126"/>
    </row>
    <row r="64" spans="1:17">
      <c r="A64" s="2">
        <f>A62+1</f>
        <v>41</v>
      </c>
      <c r="C64" s="508" t="s">
        <v>560</v>
      </c>
      <c r="E64" s="126"/>
      <c r="F64" s="120"/>
      <c r="G64" s="126"/>
      <c r="H64" s="120"/>
      <c r="I64" s="126"/>
      <c r="J64" s="120"/>
      <c r="K64" s="126"/>
      <c r="L64" s="120"/>
      <c r="M64" s="126"/>
      <c r="N64" s="120"/>
      <c r="O64" s="126"/>
      <c r="P64" s="120"/>
      <c r="Q64" s="126"/>
    </row>
    <row r="65" spans="1:17">
      <c r="A65" s="2">
        <f>A64+1</f>
        <v>42</v>
      </c>
      <c r="C65" s="508" t="s">
        <v>561</v>
      </c>
      <c r="E65" s="126"/>
      <c r="F65" s="120"/>
      <c r="G65" s="126"/>
      <c r="H65" s="120"/>
      <c r="I65" s="126"/>
      <c r="J65" s="120"/>
      <c r="K65" s="126"/>
      <c r="L65" s="120"/>
      <c r="M65" s="126"/>
      <c r="N65" s="120"/>
      <c r="O65" s="126"/>
      <c r="P65" s="120"/>
      <c r="Q65" s="126"/>
    </row>
    <row r="66" spans="1:17">
      <c r="A66" s="2">
        <f>A65+1</f>
        <v>43</v>
      </c>
      <c r="C66" s="508" t="s">
        <v>562</v>
      </c>
      <c r="E66" s="126"/>
      <c r="F66" s="120"/>
      <c r="G66" s="126"/>
      <c r="H66" s="120"/>
      <c r="I66" s="126"/>
      <c r="J66" s="120"/>
      <c r="K66" s="126"/>
      <c r="L66" s="120"/>
      <c r="M66" s="126"/>
      <c r="N66" s="120"/>
      <c r="O66" s="126"/>
      <c r="P66" s="120"/>
      <c r="Q66" s="126"/>
    </row>
    <row r="67" spans="1:17">
      <c r="A67" s="2">
        <f>A65+1</f>
        <v>43</v>
      </c>
      <c r="C67" s="508" t="s">
        <v>563</v>
      </c>
      <c r="E67" s="126"/>
      <c r="F67" s="120"/>
      <c r="G67" s="126"/>
      <c r="H67" s="120"/>
      <c r="I67" s="126"/>
      <c r="J67" s="120"/>
      <c r="K67" s="126"/>
      <c r="L67" s="120"/>
      <c r="M67" s="126"/>
      <c r="N67" s="120"/>
      <c r="O67" s="126"/>
      <c r="P67" s="120"/>
      <c r="Q67" s="126"/>
    </row>
    <row r="68" spans="1:17">
      <c r="A68" s="2">
        <f>A67+1</f>
        <v>44</v>
      </c>
      <c r="C68" s="508" t="s">
        <v>564</v>
      </c>
      <c r="E68" s="126"/>
      <c r="F68" s="120"/>
      <c r="G68" s="126"/>
      <c r="H68" s="120"/>
      <c r="I68" s="126"/>
      <c r="J68" s="120"/>
      <c r="K68" s="126"/>
      <c r="L68" s="120"/>
      <c r="M68" s="126"/>
      <c r="N68" s="120"/>
      <c r="O68" s="126"/>
      <c r="P68" s="120"/>
      <c r="Q68" s="126"/>
    </row>
    <row r="69" spans="1:17">
      <c r="A69" s="2">
        <f>A68+1</f>
        <v>45</v>
      </c>
      <c r="C69" s="508" t="s">
        <v>581</v>
      </c>
      <c r="E69" s="126"/>
      <c r="F69" s="120"/>
      <c r="G69" s="126"/>
      <c r="H69" s="120"/>
      <c r="I69" s="126"/>
      <c r="J69" s="120"/>
      <c r="K69" s="126"/>
      <c r="L69" s="120"/>
      <c r="M69" s="126"/>
      <c r="N69" s="120"/>
      <c r="O69" s="126"/>
      <c r="P69" s="120"/>
      <c r="Q69" s="126"/>
    </row>
    <row r="70" spans="1:17">
      <c r="A70" s="2"/>
      <c r="C70" s="505"/>
      <c r="D70" s="7"/>
      <c r="E70" s="509"/>
      <c r="F70" s="120"/>
      <c r="G70" s="509"/>
      <c r="H70" s="120"/>
      <c r="I70" s="509"/>
      <c r="J70" s="120"/>
      <c r="K70" s="509"/>
      <c r="L70" s="120"/>
      <c r="M70" s="509"/>
      <c r="N70" s="120"/>
      <c r="O70" s="509"/>
      <c r="P70" s="120"/>
      <c r="Q70" s="509"/>
    </row>
    <row r="71" spans="1:17" ht="29">
      <c r="A71" s="2">
        <f>A69+1</f>
        <v>46</v>
      </c>
      <c r="C71" s="510" t="s">
        <v>582</v>
      </c>
      <c r="D71" s="501"/>
      <c r="E71" s="511"/>
      <c r="F71" s="512"/>
      <c r="G71" s="511"/>
      <c r="H71" s="512"/>
      <c r="I71" s="511"/>
      <c r="J71" s="512"/>
      <c r="K71" s="511"/>
      <c r="L71" s="512"/>
      <c r="M71" s="511"/>
      <c r="N71" s="512"/>
      <c r="O71" s="511"/>
      <c r="P71" s="512"/>
      <c r="Q71" s="511"/>
    </row>
    <row r="72" spans="1:17">
      <c r="A72" s="2"/>
      <c r="C72" s="505"/>
      <c r="D72" s="7"/>
      <c r="E72" s="509"/>
      <c r="F72" s="120"/>
      <c r="G72" s="509"/>
      <c r="H72" s="120"/>
      <c r="I72" s="509"/>
      <c r="J72" s="120"/>
      <c r="K72" s="509"/>
      <c r="L72" s="120"/>
      <c r="M72" s="509"/>
      <c r="N72" s="120"/>
      <c r="O72" s="509"/>
      <c r="P72" s="120"/>
      <c r="Q72" s="509"/>
    </row>
    <row r="73" spans="1:17">
      <c r="A73" s="2">
        <f>A71+1</f>
        <v>47</v>
      </c>
      <c r="C73" s="505" t="s">
        <v>583</v>
      </c>
      <c r="D73" s="7"/>
      <c r="E73" s="509"/>
      <c r="F73" s="120"/>
      <c r="G73" s="509"/>
      <c r="H73" s="120"/>
      <c r="I73" s="509"/>
      <c r="J73" s="120"/>
      <c r="K73" s="509"/>
      <c r="L73" s="120"/>
      <c r="M73" s="509"/>
      <c r="N73" s="120"/>
      <c r="O73" s="509"/>
      <c r="P73" s="120"/>
      <c r="Q73" s="509"/>
    </row>
    <row r="74" spans="1:17">
      <c r="A74" s="2"/>
      <c r="C74" s="505"/>
      <c r="D74" s="7"/>
      <c r="E74" s="509"/>
      <c r="F74" s="120"/>
      <c r="G74" s="509"/>
      <c r="H74" s="120"/>
      <c r="I74" s="509"/>
      <c r="J74" s="120"/>
      <c r="K74" s="509"/>
      <c r="L74" s="120"/>
      <c r="M74" s="509"/>
      <c r="N74" s="120"/>
      <c r="O74" s="509"/>
      <c r="P74" s="120"/>
      <c r="Q74" s="509"/>
    </row>
    <row r="75" spans="1:17">
      <c r="A75" s="2">
        <f>A73+1</f>
        <v>48</v>
      </c>
      <c r="C75" s="506" t="s">
        <v>584</v>
      </c>
      <c r="D75" s="7"/>
      <c r="E75" s="509"/>
      <c r="F75" s="120"/>
      <c r="G75" s="509"/>
      <c r="H75" s="120"/>
      <c r="I75" s="509"/>
      <c r="J75" s="120"/>
      <c r="K75" s="509"/>
      <c r="L75" s="120"/>
      <c r="M75" s="509"/>
      <c r="N75" s="120"/>
      <c r="O75" s="509"/>
      <c r="P75" s="120"/>
      <c r="Q75" s="509"/>
    </row>
    <row r="76" spans="1:17">
      <c r="A76" s="2">
        <f>A75+1</f>
        <v>49</v>
      </c>
      <c r="C76" s="507" t="s">
        <v>585</v>
      </c>
      <c r="E76" s="126"/>
      <c r="F76" s="120"/>
      <c r="G76" s="126"/>
      <c r="H76" s="120"/>
      <c r="I76" s="126"/>
      <c r="J76" s="120"/>
      <c r="K76" s="126"/>
      <c r="L76" s="120"/>
      <c r="M76" s="126"/>
      <c r="N76" s="120"/>
      <c r="O76" s="126"/>
      <c r="P76" s="120"/>
      <c r="Q76" s="126"/>
    </row>
    <row r="77" spans="1:17">
      <c r="A77" s="2">
        <f>A76+1</f>
        <v>50</v>
      </c>
      <c r="C77" s="508" t="s">
        <v>558</v>
      </c>
      <c r="E77" s="126">
        <v>0</v>
      </c>
      <c r="F77" s="120"/>
      <c r="G77" s="126">
        <v>0</v>
      </c>
      <c r="H77" s="120"/>
      <c r="I77" s="126">
        <v>0</v>
      </c>
      <c r="J77" s="120"/>
      <c r="K77" s="126">
        <v>0</v>
      </c>
      <c r="L77" s="120"/>
      <c r="M77" s="126">
        <v>131</v>
      </c>
      <c r="N77" s="120"/>
      <c r="O77" s="126">
        <f>M77</f>
        <v>131</v>
      </c>
      <c r="P77" s="120"/>
      <c r="Q77" s="126">
        <f>O77</f>
        <v>131</v>
      </c>
    </row>
    <row r="78" spans="1:17">
      <c r="A78" s="2">
        <f>A77+1</f>
        <v>51</v>
      </c>
      <c r="C78" s="508" t="s">
        <v>559</v>
      </c>
      <c r="E78" s="126"/>
      <c r="F78" s="120"/>
      <c r="G78" s="126"/>
      <c r="H78" s="120"/>
      <c r="I78" s="126"/>
      <c r="J78" s="120"/>
      <c r="K78" s="126"/>
      <c r="L78" s="120"/>
      <c r="M78" s="126">
        <v>191</v>
      </c>
      <c r="N78" s="120"/>
      <c r="O78" s="126">
        <f t="shared" ref="O78:Q82" si="5">M78</f>
        <v>191</v>
      </c>
      <c r="P78" s="120"/>
      <c r="Q78" s="126">
        <f t="shared" si="5"/>
        <v>191</v>
      </c>
    </row>
    <row r="79" spans="1:17">
      <c r="A79" s="2">
        <f>A77+1</f>
        <v>51</v>
      </c>
      <c r="C79" s="508" t="s">
        <v>560</v>
      </c>
      <c r="E79" s="126"/>
      <c r="F79" s="120"/>
      <c r="G79" s="126"/>
      <c r="H79" s="120"/>
      <c r="I79" s="126"/>
      <c r="J79" s="120"/>
      <c r="K79" s="126"/>
      <c r="L79" s="120"/>
      <c r="M79" s="126">
        <v>655</v>
      </c>
      <c r="N79" s="120"/>
      <c r="O79" s="126">
        <f t="shared" si="5"/>
        <v>655</v>
      </c>
      <c r="P79" s="120"/>
      <c r="Q79" s="126">
        <f t="shared" si="5"/>
        <v>655</v>
      </c>
    </row>
    <row r="80" spans="1:17">
      <c r="A80" s="2">
        <f>A79+1</f>
        <v>52</v>
      </c>
      <c r="C80" s="508" t="s">
        <v>561</v>
      </c>
      <c r="E80" s="126"/>
      <c r="F80" s="120"/>
      <c r="G80" s="126"/>
      <c r="H80" s="120"/>
      <c r="I80" s="126"/>
      <c r="J80" s="120"/>
      <c r="K80" s="126"/>
      <c r="L80" s="120"/>
      <c r="M80" s="126">
        <v>11</v>
      </c>
      <c r="N80" s="120"/>
      <c r="O80" s="126">
        <f t="shared" si="5"/>
        <v>11</v>
      </c>
      <c r="P80" s="120"/>
      <c r="Q80" s="126">
        <f t="shared" si="5"/>
        <v>11</v>
      </c>
    </row>
    <row r="81" spans="1:17">
      <c r="A81" s="2">
        <f>A80+1</f>
        <v>53</v>
      </c>
      <c r="C81" s="508" t="s">
        <v>562</v>
      </c>
      <c r="E81" s="126"/>
      <c r="F81" s="120"/>
      <c r="G81" s="126"/>
      <c r="H81" s="120"/>
      <c r="I81" s="126"/>
      <c r="J81" s="120"/>
      <c r="K81" s="126"/>
      <c r="L81" s="120"/>
      <c r="M81" s="126">
        <v>120</v>
      </c>
      <c r="N81" s="120"/>
      <c r="O81" s="126">
        <f t="shared" si="5"/>
        <v>120</v>
      </c>
      <c r="P81" s="120"/>
      <c r="Q81" s="126">
        <f t="shared" si="5"/>
        <v>120</v>
      </c>
    </row>
    <row r="82" spans="1:17">
      <c r="A82" s="2">
        <f>A80+1</f>
        <v>53</v>
      </c>
      <c r="C82" s="508" t="s">
        <v>563</v>
      </c>
      <c r="E82" s="126"/>
      <c r="F82" s="120"/>
      <c r="G82" s="126"/>
      <c r="H82" s="120"/>
      <c r="I82" s="126"/>
      <c r="J82" s="120"/>
      <c r="K82" s="126"/>
      <c r="L82" s="120"/>
      <c r="M82" s="126">
        <v>1</v>
      </c>
      <c r="N82" s="120"/>
      <c r="O82" s="126">
        <f t="shared" si="5"/>
        <v>1</v>
      </c>
      <c r="P82" s="120"/>
      <c r="Q82" s="126">
        <f t="shared" si="5"/>
        <v>1</v>
      </c>
    </row>
    <row r="83" spans="1:17">
      <c r="A83" s="2"/>
      <c r="C83" s="505"/>
      <c r="D83" s="7"/>
      <c r="E83" s="509"/>
      <c r="F83" s="120"/>
      <c r="G83" s="509"/>
      <c r="H83" s="120"/>
      <c r="I83" s="509"/>
      <c r="J83" s="120"/>
      <c r="K83" s="509"/>
      <c r="L83" s="120"/>
      <c r="M83" s="509"/>
      <c r="N83" s="120"/>
      <c r="O83" s="509"/>
      <c r="P83" s="120"/>
      <c r="Q83" s="509"/>
    </row>
    <row r="84" spans="1:17">
      <c r="A84" s="2">
        <f>A82+1</f>
        <v>54</v>
      </c>
      <c r="C84" s="506" t="s">
        <v>586</v>
      </c>
      <c r="D84" s="7"/>
      <c r="E84" s="509"/>
      <c r="F84" s="120"/>
      <c r="G84" s="509"/>
      <c r="H84" s="120"/>
      <c r="I84" s="509"/>
      <c r="J84" s="120"/>
      <c r="K84" s="509"/>
      <c r="L84" s="120"/>
      <c r="M84" s="509"/>
      <c r="N84" s="120"/>
      <c r="O84" s="509"/>
      <c r="P84" s="120"/>
      <c r="Q84" s="509"/>
    </row>
    <row r="85" spans="1:17">
      <c r="A85" s="2">
        <f>A84+1</f>
        <v>55</v>
      </c>
      <c r="C85" s="507" t="s">
        <v>587</v>
      </c>
      <c r="E85" s="126"/>
      <c r="F85" s="120"/>
      <c r="G85" s="126"/>
      <c r="H85" s="120"/>
      <c r="I85" s="126"/>
      <c r="J85" s="120"/>
      <c r="K85" s="126"/>
      <c r="L85" s="120"/>
      <c r="M85" s="126"/>
      <c r="N85" s="120"/>
      <c r="O85" s="126"/>
      <c r="P85" s="120"/>
      <c r="Q85" s="126"/>
    </row>
    <row r="86" spans="1:17">
      <c r="A86" s="2">
        <f>A85+1</f>
        <v>56</v>
      </c>
      <c r="C86" s="508" t="s">
        <v>588</v>
      </c>
      <c r="E86" s="126">
        <v>0</v>
      </c>
      <c r="F86" s="120"/>
      <c r="G86" s="126">
        <v>0</v>
      </c>
      <c r="H86" s="120"/>
      <c r="I86" s="126">
        <v>0</v>
      </c>
      <c r="J86" s="120"/>
      <c r="K86" s="126">
        <v>0</v>
      </c>
      <c r="L86" s="120"/>
      <c r="M86" s="126">
        <v>1182</v>
      </c>
      <c r="N86" s="120"/>
      <c r="O86" s="126">
        <v>1182</v>
      </c>
      <c r="P86" s="120"/>
      <c r="Q86" s="126">
        <v>1182</v>
      </c>
    </row>
    <row r="87" spans="1:17">
      <c r="A87" s="2"/>
      <c r="C87" s="505"/>
      <c r="D87" s="7"/>
      <c r="E87" s="509"/>
      <c r="F87" s="120"/>
      <c r="G87" s="509"/>
      <c r="H87" s="120"/>
      <c r="I87" s="509"/>
      <c r="J87" s="120"/>
      <c r="K87" s="509"/>
      <c r="L87" s="120"/>
      <c r="M87" s="509"/>
      <c r="N87" s="120"/>
      <c r="O87" s="509"/>
      <c r="P87" s="120"/>
      <c r="Q87" s="509"/>
    </row>
    <row r="88" spans="1:17">
      <c r="A88" s="2">
        <f>A86+1</f>
        <v>57</v>
      </c>
      <c r="C88" s="510" t="s">
        <v>589</v>
      </c>
      <c r="D88" s="501"/>
      <c r="E88" s="511"/>
      <c r="F88" s="512"/>
      <c r="G88" s="511"/>
      <c r="H88" s="512"/>
      <c r="I88" s="511"/>
      <c r="J88" s="512"/>
      <c r="K88" s="511"/>
      <c r="L88" s="512"/>
      <c r="M88" s="511"/>
      <c r="N88" s="512"/>
      <c r="O88" s="511"/>
      <c r="P88" s="512"/>
      <c r="Q88" s="511"/>
    </row>
    <row r="89" spans="1:17">
      <c r="A89" s="2"/>
      <c r="C89" s="505"/>
      <c r="D89" s="7"/>
      <c r="E89" s="509"/>
      <c r="F89" s="120"/>
      <c r="G89" s="509"/>
      <c r="H89" s="120"/>
      <c r="I89" s="509"/>
      <c r="J89" s="120"/>
      <c r="K89" s="509"/>
      <c r="L89" s="120"/>
      <c r="M89" s="509"/>
      <c r="N89" s="120"/>
      <c r="O89" s="509"/>
      <c r="P89" s="120"/>
      <c r="Q89" s="509"/>
    </row>
    <row r="90" spans="1:17">
      <c r="A90" s="2">
        <f>A88+1</f>
        <v>58</v>
      </c>
      <c r="C90" s="505" t="s">
        <v>590</v>
      </c>
      <c r="D90" s="7"/>
      <c r="E90" s="509"/>
      <c r="F90" s="120"/>
      <c r="G90" s="509"/>
      <c r="H90" s="120"/>
      <c r="I90" s="509"/>
      <c r="J90" s="120"/>
      <c r="K90" s="509"/>
      <c r="L90" s="120"/>
      <c r="M90" s="509"/>
      <c r="N90" s="120"/>
      <c r="O90" s="509"/>
      <c r="P90" s="120"/>
      <c r="Q90" s="509"/>
    </row>
    <row r="91" spans="1:17">
      <c r="A91" s="2"/>
      <c r="C91" s="505"/>
      <c r="D91" s="7"/>
      <c r="E91" s="509"/>
      <c r="F91" s="120"/>
      <c r="G91" s="509"/>
      <c r="H91" s="120"/>
      <c r="I91" s="509"/>
      <c r="J91" s="120"/>
      <c r="K91" s="509"/>
      <c r="L91" s="120"/>
      <c r="M91" s="509"/>
      <c r="N91" s="120"/>
      <c r="O91" s="509"/>
      <c r="P91" s="120"/>
      <c r="Q91" s="509"/>
    </row>
    <row r="92" spans="1:17">
      <c r="A92" s="2">
        <f>A90+1</f>
        <v>59</v>
      </c>
      <c r="C92" s="507" t="s">
        <v>493</v>
      </c>
      <c r="E92" s="126"/>
      <c r="F92" s="120"/>
      <c r="G92" s="126"/>
      <c r="H92" s="120"/>
      <c r="I92" s="126"/>
      <c r="J92" s="120"/>
      <c r="K92" s="126"/>
      <c r="L92" s="120"/>
      <c r="M92" s="126">
        <v>80</v>
      </c>
      <c r="N92" s="120"/>
      <c r="O92" s="126">
        <v>80</v>
      </c>
      <c r="P92" s="120"/>
      <c r="Q92" s="126">
        <v>80</v>
      </c>
    </row>
    <row r="93" spans="1:17">
      <c r="A93" s="2">
        <f>A92+1</f>
        <v>60</v>
      </c>
      <c r="C93" s="507" t="s">
        <v>579</v>
      </c>
      <c r="E93" s="126"/>
      <c r="F93" s="120"/>
      <c r="G93" s="126"/>
      <c r="H93" s="120"/>
      <c r="I93" s="126"/>
      <c r="J93" s="120"/>
      <c r="K93" s="126"/>
      <c r="L93" s="120"/>
      <c r="M93" s="126"/>
      <c r="N93" s="120"/>
      <c r="O93" s="126"/>
      <c r="P93" s="120"/>
      <c r="Q93" s="126"/>
    </row>
    <row r="94" spans="1:17">
      <c r="A94" s="2">
        <f>A93+1</f>
        <v>61</v>
      </c>
      <c r="C94" s="508" t="s">
        <v>580</v>
      </c>
      <c r="E94" s="126">
        <v>0</v>
      </c>
      <c r="F94" s="120"/>
      <c r="G94" s="126">
        <v>0</v>
      </c>
      <c r="H94" s="120"/>
      <c r="I94" s="126">
        <v>0</v>
      </c>
      <c r="J94" s="120"/>
      <c r="K94" s="126">
        <v>0</v>
      </c>
      <c r="L94" s="120"/>
      <c r="M94" s="126">
        <v>757712</v>
      </c>
      <c r="N94" s="120"/>
      <c r="O94" s="126">
        <f>M94</f>
        <v>757712</v>
      </c>
      <c r="P94" s="120"/>
      <c r="Q94" s="126">
        <f>O94</f>
        <v>757712</v>
      </c>
    </row>
    <row r="95" spans="1:17">
      <c r="A95" s="2"/>
      <c r="C95" s="505"/>
      <c r="D95" s="7"/>
      <c r="E95" s="509"/>
      <c r="F95" s="120"/>
      <c r="G95" s="509"/>
      <c r="H95" s="120"/>
      <c r="I95" s="509"/>
      <c r="J95" s="120"/>
      <c r="K95" s="509"/>
      <c r="L95" s="120"/>
      <c r="M95" s="509"/>
      <c r="N95" s="120"/>
      <c r="O95" s="509"/>
      <c r="P95" s="120"/>
      <c r="Q95" s="509"/>
    </row>
    <row r="96" spans="1:17">
      <c r="A96" s="2"/>
      <c r="C96" s="505"/>
      <c r="D96" s="7"/>
      <c r="E96" s="509"/>
      <c r="F96" s="120"/>
      <c r="G96" s="509"/>
      <c r="H96" s="120"/>
      <c r="I96" s="509"/>
      <c r="J96" s="120"/>
      <c r="K96" s="509"/>
      <c r="L96" s="120"/>
      <c r="M96" s="509"/>
      <c r="N96" s="120"/>
      <c r="O96" s="509"/>
      <c r="P96" s="120"/>
      <c r="Q96" s="509"/>
    </row>
    <row r="97" spans="1:17">
      <c r="A97" s="2">
        <f>A94+1</f>
        <v>62</v>
      </c>
      <c r="C97" s="505" t="s">
        <v>591</v>
      </c>
      <c r="D97" s="7"/>
      <c r="E97" s="509"/>
      <c r="F97" s="120"/>
      <c r="G97" s="509"/>
      <c r="H97" s="120"/>
      <c r="I97" s="509"/>
      <c r="J97" s="120"/>
      <c r="K97" s="509"/>
      <c r="L97" s="120"/>
      <c r="M97" s="509"/>
      <c r="N97" s="120"/>
      <c r="O97" s="509"/>
      <c r="P97" s="120"/>
      <c r="Q97" s="509"/>
    </row>
    <row r="98" spans="1:17">
      <c r="A98" s="2"/>
      <c r="C98" s="505"/>
      <c r="D98" s="7"/>
      <c r="E98" s="509"/>
      <c r="F98" s="120"/>
      <c r="G98" s="509"/>
      <c r="H98" s="120"/>
      <c r="I98" s="509"/>
      <c r="J98" s="120"/>
      <c r="K98" s="509"/>
      <c r="L98" s="120"/>
      <c r="M98" s="509"/>
      <c r="N98" s="120"/>
      <c r="O98" s="509"/>
      <c r="P98" s="120"/>
      <c r="Q98" s="509"/>
    </row>
    <row r="99" spans="1:17">
      <c r="A99" s="2">
        <f>A97+1</f>
        <v>63</v>
      </c>
      <c r="C99" s="507" t="s">
        <v>579</v>
      </c>
      <c r="E99" s="126"/>
      <c r="F99" s="120"/>
      <c r="G99" s="126"/>
      <c r="H99" s="120"/>
      <c r="I99" s="126"/>
      <c r="J99" s="120"/>
      <c r="K99" s="126"/>
      <c r="L99" s="120"/>
      <c r="M99" s="126"/>
      <c r="N99" s="120"/>
      <c r="O99" s="126"/>
      <c r="P99" s="120"/>
      <c r="Q99" s="126"/>
    </row>
    <row r="100" spans="1:17">
      <c r="A100" s="2">
        <f>A99+1</f>
        <v>64</v>
      </c>
      <c r="C100" s="508" t="s">
        <v>580</v>
      </c>
      <c r="E100" s="126">
        <v>0</v>
      </c>
      <c r="F100" s="120"/>
      <c r="G100" s="126">
        <v>0</v>
      </c>
      <c r="H100" s="120"/>
      <c r="I100" s="126">
        <v>0</v>
      </c>
      <c r="J100" s="120"/>
      <c r="K100" s="126">
        <v>0</v>
      </c>
      <c r="L100" s="120"/>
      <c r="M100" s="126">
        <v>1519413</v>
      </c>
      <c r="N100" s="120"/>
      <c r="O100" s="126">
        <f>M100</f>
        <v>1519413</v>
      </c>
      <c r="P100" s="120"/>
      <c r="Q100" s="126">
        <f>O100</f>
        <v>1519413</v>
      </c>
    </row>
    <row r="101" spans="1:17">
      <c r="A101" s="2"/>
      <c r="C101" s="505"/>
      <c r="D101" s="7"/>
      <c r="E101" s="509"/>
      <c r="F101" s="120"/>
      <c r="G101" s="509"/>
      <c r="H101" s="120"/>
      <c r="I101" s="509"/>
      <c r="J101" s="120"/>
      <c r="K101" s="509"/>
      <c r="L101" s="120"/>
      <c r="M101" s="509"/>
      <c r="N101" s="120"/>
      <c r="O101" s="509"/>
      <c r="P101" s="120"/>
      <c r="Q101" s="509"/>
    </row>
    <row r="102" spans="1:17">
      <c r="A102" s="2"/>
      <c r="C102" s="505"/>
      <c r="D102" s="7"/>
      <c r="E102" s="509"/>
      <c r="F102" s="120"/>
      <c r="G102" s="509"/>
      <c r="H102" s="120"/>
      <c r="I102" s="509"/>
      <c r="J102" s="120"/>
      <c r="K102" s="509"/>
      <c r="L102" s="120"/>
      <c r="M102" s="509"/>
      <c r="N102" s="120"/>
      <c r="O102" s="509"/>
      <c r="P102" s="120"/>
      <c r="Q102" s="509"/>
    </row>
    <row r="103" spans="1:17">
      <c r="A103" s="2">
        <f>A100+1</f>
        <v>65</v>
      </c>
      <c r="C103" s="505" t="s">
        <v>592</v>
      </c>
      <c r="D103" s="7"/>
      <c r="E103" s="509"/>
      <c r="F103" s="120"/>
      <c r="G103" s="509"/>
      <c r="H103" s="120"/>
      <c r="I103" s="509"/>
      <c r="J103" s="120"/>
      <c r="K103" s="509"/>
      <c r="L103" s="120"/>
      <c r="M103" s="509"/>
      <c r="N103" s="120"/>
      <c r="O103" s="509"/>
      <c r="P103" s="120"/>
      <c r="Q103" s="509"/>
    </row>
    <row r="104" spans="1:17">
      <c r="A104" s="2"/>
      <c r="C104" s="505"/>
      <c r="D104" s="7"/>
      <c r="E104" s="509"/>
      <c r="F104" s="120"/>
      <c r="G104" s="509"/>
      <c r="H104" s="120"/>
      <c r="I104" s="509"/>
      <c r="J104" s="120"/>
      <c r="K104" s="509"/>
      <c r="L104" s="120"/>
      <c r="M104" s="509"/>
      <c r="N104" s="120"/>
      <c r="O104" s="509"/>
      <c r="P104" s="120"/>
      <c r="Q104" s="509"/>
    </row>
    <row r="105" spans="1:17">
      <c r="A105" s="2">
        <f>A103+1</f>
        <v>66</v>
      </c>
      <c r="C105" s="507" t="s">
        <v>493</v>
      </c>
      <c r="E105" s="126"/>
      <c r="F105" s="120"/>
      <c r="G105" s="126"/>
      <c r="H105" s="120"/>
      <c r="I105" s="126"/>
      <c r="J105" s="120"/>
      <c r="K105" s="126"/>
      <c r="L105" s="120"/>
      <c r="M105" s="126">
        <v>1035</v>
      </c>
      <c r="N105" s="120"/>
      <c r="O105" s="126">
        <f>M105</f>
        <v>1035</v>
      </c>
      <c r="P105" s="120"/>
      <c r="Q105" s="126">
        <f>O105</f>
        <v>1035</v>
      </c>
    </row>
    <row r="106" spans="1:17">
      <c r="A106" s="2">
        <f>A105+1</f>
        <v>67</v>
      </c>
      <c r="C106" s="507" t="s">
        <v>579</v>
      </c>
      <c r="E106" s="126"/>
      <c r="F106" s="120"/>
      <c r="G106" s="126"/>
      <c r="H106" s="120"/>
      <c r="I106" s="126"/>
      <c r="J106" s="120"/>
      <c r="K106" s="126"/>
      <c r="L106" s="120"/>
      <c r="M106" s="126"/>
      <c r="N106" s="120"/>
      <c r="O106" s="126"/>
      <c r="P106" s="120"/>
      <c r="Q106" s="126"/>
    </row>
    <row r="107" spans="1:17">
      <c r="A107" s="2">
        <f>A106+1</f>
        <v>68</v>
      </c>
      <c r="C107" s="508" t="s">
        <v>580</v>
      </c>
      <c r="E107" s="126">
        <v>0</v>
      </c>
      <c r="F107" s="120"/>
      <c r="G107" s="126">
        <v>0</v>
      </c>
      <c r="H107" s="120"/>
      <c r="I107" s="126">
        <v>0</v>
      </c>
      <c r="J107" s="120"/>
      <c r="K107" s="126">
        <v>0</v>
      </c>
      <c r="L107" s="120"/>
      <c r="M107" s="126">
        <v>13869596</v>
      </c>
      <c r="N107" s="120"/>
      <c r="O107" s="126">
        <f>M107</f>
        <v>13869596</v>
      </c>
      <c r="P107" s="120"/>
      <c r="Q107" s="126">
        <f>O107</f>
        <v>13869596</v>
      </c>
    </row>
    <row r="108" spans="1:17">
      <c r="A108" s="2"/>
      <c r="C108" s="505"/>
      <c r="D108" s="7"/>
      <c r="E108" s="509"/>
      <c r="F108" s="120"/>
      <c r="G108" s="509"/>
      <c r="H108" s="120"/>
      <c r="I108" s="509"/>
      <c r="J108" s="120"/>
      <c r="K108" s="509"/>
      <c r="L108" s="120"/>
      <c r="M108" s="509"/>
      <c r="N108" s="120"/>
      <c r="O108" s="509"/>
      <c r="P108" s="120"/>
      <c r="Q108" s="509"/>
    </row>
    <row r="109" spans="1:17">
      <c r="A109" s="2"/>
      <c r="C109" s="505"/>
      <c r="D109" s="7"/>
      <c r="E109" s="509"/>
      <c r="F109" s="120"/>
      <c r="G109" s="509"/>
      <c r="H109" s="120"/>
      <c r="I109" s="509"/>
      <c r="J109" s="120"/>
      <c r="K109" s="509"/>
      <c r="L109" s="120"/>
      <c r="M109" s="509"/>
      <c r="N109" s="120"/>
      <c r="O109" s="509"/>
      <c r="P109" s="120"/>
      <c r="Q109" s="509"/>
    </row>
    <row r="110" spans="1:17">
      <c r="A110" s="2">
        <f>A107+1</f>
        <v>69</v>
      </c>
      <c r="C110" s="505" t="s">
        <v>593</v>
      </c>
      <c r="D110" s="7"/>
      <c r="E110" s="509"/>
      <c r="F110" s="120"/>
      <c r="G110" s="509"/>
      <c r="H110" s="120"/>
      <c r="I110" s="509"/>
      <c r="J110" s="120"/>
      <c r="K110" s="509"/>
      <c r="L110" s="120"/>
      <c r="M110" s="509"/>
      <c r="N110" s="120"/>
      <c r="O110" s="509"/>
      <c r="P110" s="120"/>
      <c r="Q110" s="509"/>
    </row>
    <row r="111" spans="1:17">
      <c r="A111" s="2">
        <f>A110+1</f>
        <v>70</v>
      </c>
      <c r="C111" s="507" t="s">
        <v>594</v>
      </c>
      <c r="E111" s="126"/>
      <c r="F111" s="120"/>
      <c r="G111" s="126"/>
      <c r="H111" s="120"/>
      <c r="I111" s="126"/>
      <c r="J111" s="120"/>
      <c r="K111" s="126"/>
      <c r="L111" s="120"/>
      <c r="M111" s="126">
        <v>12</v>
      </c>
      <c r="N111" s="120"/>
      <c r="O111" s="126">
        <f>M111</f>
        <v>12</v>
      </c>
      <c r="P111" s="120"/>
      <c r="Q111" s="126">
        <f>O111</f>
        <v>12</v>
      </c>
    </row>
    <row r="112" spans="1:17">
      <c r="A112" s="2"/>
      <c r="C112" s="505"/>
      <c r="D112" s="7"/>
      <c r="E112" s="509"/>
      <c r="F112" s="120"/>
      <c r="G112" s="509"/>
      <c r="H112" s="120"/>
      <c r="I112" s="509"/>
      <c r="J112" s="120"/>
      <c r="K112" s="509"/>
      <c r="L112" s="120"/>
      <c r="M112" s="509"/>
      <c r="N112" s="120"/>
      <c r="O112" s="509"/>
      <c r="P112" s="120"/>
      <c r="Q112" s="509"/>
    </row>
    <row r="113" spans="1:17">
      <c r="A113" s="2"/>
      <c r="C113" s="505"/>
      <c r="D113" s="7"/>
      <c r="E113" s="509"/>
      <c r="F113" s="120"/>
      <c r="G113" s="509"/>
      <c r="H113" s="120"/>
      <c r="I113" s="509"/>
      <c r="J113" s="120"/>
      <c r="K113" s="509"/>
      <c r="L113" s="120"/>
      <c r="M113" s="509"/>
      <c r="N113" s="120"/>
      <c r="O113" s="509"/>
      <c r="P113" s="120"/>
      <c r="Q113" s="509"/>
    </row>
    <row r="114" spans="1:17">
      <c r="A114" s="2">
        <f>A111+1</f>
        <v>71</v>
      </c>
      <c r="C114" s="505" t="s">
        <v>595</v>
      </c>
      <c r="D114" s="7"/>
      <c r="E114" s="509"/>
      <c r="F114" s="120"/>
      <c r="G114" s="509"/>
      <c r="H114" s="120"/>
      <c r="I114" s="509"/>
      <c r="J114" s="120"/>
      <c r="K114" s="509"/>
      <c r="L114" s="120"/>
      <c r="M114" s="509"/>
      <c r="N114" s="120"/>
      <c r="O114" s="509"/>
      <c r="P114" s="120"/>
      <c r="Q114" s="509"/>
    </row>
    <row r="115" spans="1:17">
      <c r="A115" s="2">
        <f>A114+1</f>
        <v>72</v>
      </c>
      <c r="C115" s="507" t="s">
        <v>594</v>
      </c>
      <c r="E115" s="126"/>
      <c r="F115" s="120"/>
      <c r="G115" s="126"/>
      <c r="H115" s="120"/>
      <c r="I115" s="126"/>
      <c r="J115" s="120"/>
      <c r="K115" s="126"/>
      <c r="L115" s="120"/>
      <c r="M115" s="126">
        <v>26</v>
      </c>
      <c r="N115" s="120"/>
      <c r="O115" s="126">
        <f>M115</f>
        <v>26</v>
      </c>
      <c r="P115" s="120"/>
      <c r="Q115" s="126">
        <f>O115</f>
        <v>26</v>
      </c>
    </row>
    <row r="116" spans="1:17">
      <c r="A116" s="2"/>
      <c r="C116" s="505"/>
      <c r="D116" s="7"/>
      <c r="E116" s="509"/>
      <c r="F116" s="120"/>
      <c r="G116" s="509"/>
      <c r="H116" s="120"/>
      <c r="I116" s="509"/>
      <c r="J116" s="120"/>
      <c r="K116" s="509"/>
      <c r="L116" s="120"/>
      <c r="M116" s="509"/>
      <c r="N116" s="120"/>
      <c r="O116" s="509"/>
      <c r="P116" s="120"/>
      <c r="Q116" s="509"/>
    </row>
    <row r="117" spans="1:17">
      <c r="A117" s="2"/>
      <c r="C117" s="505"/>
      <c r="D117" s="7"/>
      <c r="E117" s="509"/>
      <c r="F117" s="120"/>
      <c r="G117" s="509"/>
      <c r="H117" s="120"/>
      <c r="I117" s="509"/>
      <c r="J117" s="120"/>
      <c r="K117" s="509"/>
      <c r="L117" s="120"/>
      <c r="M117" s="509"/>
      <c r="N117" s="120"/>
      <c r="O117" s="509"/>
      <c r="P117" s="120"/>
      <c r="Q117" s="509"/>
    </row>
    <row r="118" spans="1:17">
      <c r="A118" s="2">
        <f>A115+1</f>
        <v>73</v>
      </c>
      <c r="C118" s="505" t="s">
        <v>596</v>
      </c>
      <c r="D118" s="7"/>
      <c r="E118" s="509"/>
      <c r="F118" s="120"/>
      <c r="G118" s="509"/>
      <c r="H118" s="120"/>
      <c r="I118" s="509"/>
      <c r="J118" s="120"/>
      <c r="K118" s="509"/>
      <c r="L118" s="120"/>
      <c r="M118" s="509"/>
      <c r="N118" s="120"/>
      <c r="O118" s="509"/>
      <c r="P118" s="120"/>
      <c r="Q118" s="509"/>
    </row>
    <row r="119" spans="1:17">
      <c r="A119" s="2">
        <f>A118+1</f>
        <v>74</v>
      </c>
      <c r="C119" s="507" t="s">
        <v>594</v>
      </c>
      <c r="E119" s="126"/>
      <c r="F119" s="120"/>
      <c r="G119" s="126"/>
      <c r="H119" s="120"/>
      <c r="I119" s="126"/>
      <c r="J119" s="120"/>
      <c r="K119" s="126"/>
      <c r="L119" s="120"/>
      <c r="M119" s="126">
        <v>37</v>
      </c>
      <c r="N119" s="120"/>
      <c r="O119" s="126">
        <f>M119</f>
        <v>37</v>
      </c>
      <c r="P119" s="120"/>
      <c r="Q119" s="126">
        <f>O119</f>
        <v>37</v>
      </c>
    </row>
    <row r="120" spans="1:17">
      <c r="A120" s="2"/>
      <c r="C120" s="505"/>
      <c r="D120" s="7"/>
      <c r="E120" s="509"/>
      <c r="F120" s="120"/>
      <c r="G120" s="509"/>
      <c r="H120" s="120"/>
      <c r="I120" s="509"/>
      <c r="J120" s="120"/>
      <c r="K120" s="509"/>
      <c r="L120" s="120"/>
      <c r="M120" s="509"/>
      <c r="N120" s="120"/>
      <c r="O120" s="509"/>
      <c r="P120" s="120"/>
      <c r="Q120" s="509"/>
    </row>
    <row r="121" spans="1:17">
      <c r="A121" s="2"/>
      <c r="C121" s="7"/>
      <c r="D121" s="7"/>
      <c r="E121" s="513"/>
      <c r="F121" s="503"/>
      <c r="G121" s="513"/>
      <c r="H121" s="503"/>
      <c r="I121" s="513"/>
      <c r="J121" s="503"/>
      <c r="K121" s="513"/>
      <c r="L121" s="503"/>
      <c r="M121" s="513"/>
      <c r="N121" s="503"/>
      <c r="O121" s="513"/>
      <c r="P121" s="503"/>
      <c r="Q121" s="513"/>
    </row>
    <row r="122" spans="1:17">
      <c r="A122" s="2"/>
      <c r="D122" s="7"/>
      <c r="E122" s="513"/>
      <c r="F122" s="503"/>
      <c r="G122" s="513"/>
      <c r="H122" s="503"/>
      <c r="I122" s="513"/>
      <c r="J122" s="503"/>
      <c r="K122" s="513"/>
      <c r="L122" s="503"/>
      <c r="M122" s="513"/>
      <c r="N122" s="503"/>
      <c r="O122" s="513"/>
      <c r="P122" s="503"/>
      <c r="Q122" s="513"/>
    </row>
  </sheetData>
  <mergeCells count="2">
    <mergeCell ref="E3:K3"/>
    <mergeCell ref="M3:Q3"/>
  </mergeCells>
  <pageMargins left="0.7" right="0.7" top="0.75" bottom="0.75" header="0.3" footer="0.3"/>
  <pageSetup scale="55" fitToHeight="0" orientation="portrait" horizontalDpi="1200" verticalDpi="1200" r:id="rId1"/>
  <headerFooter>
    <oddHeader>&amp;LPuerto Rico Electric Power Authority 
Docket NEPR-AP-2023-0003
Billing Determinants &amp;RSchedule C-8 (Lighting)
Page &amp;P of &amp;N</oddHeader>
  </headerFooter>
  <rowBreaks count="1" manualBreakCount="1">
    <brk id="72" max="16" man="1"/>
  </rowBreaks>
  <colBreaks count="1" manualBreakCount="1">
    <brk id="14" max="119"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2570-1080-48BF-9300-CA7039A78703}">
  <sheetPr>
    <tabColor theme="7" tint="0.79998168889431442"/>
  </sheetPr>
  <dimension ref="A1:Q20"/>
  <sheetViews>
    <sheetView workbookViewId="0"/>
    <sheetView workbookViewId="1"/>
  </sheetViews>
  <sheetFormatPr defaultColWidth="8.54296875" defaultRowHeight="15" customHeight="1"/>
  <cols>
    <col min="1" max="2" width="5.54296875" style="2" customWidth="1"/>
    <col min="3" max="3" width="26" customWidth="1"/>
    <col min="4" max="4" width="5.54296875" customWidth="1"/>
    <col min="5" max="5" width="16" customWidth="1"/>
    <col min="6" max="6" width="5.54296875" customWidth="1"/>
    <col min="7" max="7" width="17.54296875" customWidth="1"/>
    <col min="8" max="8" width="5.54296875" customWidth="1"/>
    <col min="9" max="9" width="17.54296875" customWidth="1"/>
    <col min="10" max="10" width="5.54296875" customWidth="1"/>
    <col min="11" max="11" width="18.453125" customWidth="1"/>
    <col min="12" max="12" width="5.54296875" customWidth="1"/>
    <col min="13" max="13" width="17.54296875" customWidth="1"/>
    <col min="14" max="14" width="5.54296875" customWidth="1"/>
    <col min="15" max="15" width="18.453125" customWidth="1"/>
  </cols>
  <sheetData>
    <row r="1" spans="1:17" ht="14.9" customHeight="1">
      <c r="M1" s="3"/>
    </row>
    <row r="2" spans="1:17" ht="11.25" customHeight="1">
      <c r="C2" s="12"/>
      <c r="D2" s="12"/>
      <c r="E2" s="12"/>
      <c r="F2" s="12"/>
      <c r="G2" s="12"/>
      <c r="H2" s="12"/>
      <c r="I2" s="12"/>
      <c r="J2" s="12"/>
      <c r="K2" s="12"/>
      <c r="L2" s="12"/>
      <c r="M2" s="12"/>
    </row>
    <row r="3" spans="1:17" ht="29">
      <c r="A3" s="14" t="s">
        <v>127</v>
      </c>
      <c r="C3" s="14" t="s">
        <v>5</v>
      </c>
      <c r="D3" s="12"/>
      <c r="E3" s="14" t="s">
        <v>597</v>
      </c>
      <c r="F3" s="12"/>
      <c r="G3" s="14" t="s">
        <v>598</v>
      </c>
      <c r="H3" s="12"/>
      <c r="I3" s="14" t="s">
        <v>599</v>
      </c>
      <c r="J3" s="12"/>
      <c r="K3" s="14" t="s">
        <v>600</v>
      </c>
      <c r="L3" s="12"/>
      <c r="M3" s="14" t="s">
        <v>601</v>
      </c>
      <c r="O3" s="14" t="s">
        <v>602</v>
      </c>
    </row>
    <row r="4" spans="1:17" ht="14.5">
      <c r="A4" s="15"/>
      <c r="C4" s="15"/>
      <c r="D4" s="12"/>
      <c r="E4" s="15"/>
      <c r="F4" s="12"/>
      <c r="G4" s="15"/>
      <c r="H4" s="12"/>
      <c r="I4" s="15"/>
      <c r="J4" s="12"/>
      <c r="K4" s="15"/>
      <c r="L4" s="12"/>
      <c r="M4" s="15"/>
      <c r="O4" s="15"/>
    </row>
    <row r="5" spans="1:17" ht="14.5">
      <c r="A5" s="2">
        <v>1</v>
      </c>
      <c r="C5" s="26" t="s">
        <v>603</v>
      </c>
      <c r="E5" s="120"/>
      <c r="F5" s="125"/>
      <c r="G5" s="120"/>
      <c r="H5" s="125"/>
      <c r="I5" s="120"/>
      <c r="J5" s="125"/>
      <c r="K5" s="125"/>
      <c r="L5" s="120"/>
      <c r="M5" s="120"/>
      <c r="N5" s="120"/>
      <c r="O5" s="120"/>
    </row>
    <row r="6" spans="1:17" ht="14.5">
      <c r="C6" s="26"/>
      <c r="E6" s="120"/>
      <c r="F6" s="125"/>
      <c r="G6" s="120"/>
      <c r="H6" s="125"/>
      <c r="I6" s="120"/>
      <c r="J6" s="125"/>
      <c r="K6" s="125"/>
      <c r="L6" s="120"/>
      <c r="M6" s="120"/>
      <c r="N6" s="120"/>
      <c r="O6" s="120"/>
    </row>
    <row r="7" spans="1:17" ht="14.5">
      <c r="A7" s="2">
        <f>IF(C7&lt;&gt;"",MAX(A2:A5)+1,"")</f>
        <v>2</v>
      </c>
      <c r="C7" s="16" t="s">
        <v>604</v>
      </c>
      <c r="E7" s="120">
        <v>0</v>
      </c>
      <c r="F7" s="125"/>
      <c r="G7" s="120">
        <v>803</v>
      </c>
      <c r="H7" s="125"/>
      <c r="I7" s="120">
        <v>803</v>
      </c>
      <c r="J7" s="125"/>
      <c r="K7" s="120">
        <v>803</v>
      </c>
      <c r="L7" s="120"/>
      <c r="M7" s="120">
        <v>803</v>
      </c>
      <c r="N7" s="120"/>
      <c r="O7" s="120">
        <v>803</v>
      </c>
    </row>
    <row r="8" spans="1:17" ht="14.5">
      <c r="C8" s="16"/>
      <c r="E8" s="120"/>
      <c r="F8" s="125"/>
      <c r="G8" s="120"/>
      <c r="H8" s="125"/>
      <c r="I8" s="120"/>
      <c r="J8" s="125"/>
      <c r="K8" s="120"/>
      <c r="L8" s="120"/>
      <c r="M8" s="120"/>
      <c r="N8" s="120"/>
      <c r="O8" s="120"/>
    </row>
    <row r="9" spans="1:17" ht="14.5">
      <c r="A9" s="2">
        <f>IF(C9&lt;&gt;"",MAX(A3:A7)+1,"")</f>
        <v>3</v>
      </c>
      <c r="C9" s="16" t="s">
        <v>605</v>
      </c>
      <c r="E9" s="120">
        <v>0</v>
      </c>
      <c r="F9" s="125"/>
      <c r="G9" s="120">
        <v>0</v>
      </c>
      <c r="H9" s="125"/>
      <c r="I9" s="120">
        <v>0</v>
      </c>
      <c r="J9" s="125"/>
      <c r="K9" s="120">
        <v>0</v>
      </c>
      <c r="L9" s="120"/>
      <c r="M9" s="120">
        <v>0</v>
      </c>
      <c r="N9" s="120"/>
      <c r="O9" s="120">
        <v>0</v>
      </c>
    </row>
    <row r="10" spans="1:17" ht="14.5">
      <c r="C10" s="16"/>
      <c r="E10" s="120"/>
      <c r="F10" s="125"/>
      <c r="G10" s="120"/>
      <c r="H10" s="125"/>
      <c r="I10" s="120"/>
      <c r="J10" s="125"/>
      <c r="K10" s="120"/>
      <c r="L10" s="120"/>
      <c r="M10" s="120"/>
      <c r="N10" s="120"/>
      <c r="O10" s="120"/>
    </row>
    <row r="11" spans="1:17" ht="14.5">
      <c r="A11" s="2">
        <f>IF(C11&lt;&gt;"",MAX(A5:A9)+1,"")</f>
        <v>4</v>
      </c>
      <c r="C11" s="16" t="s">
        <v>606</v>
      </c>
      <c r="E11" s="120">
        <v>0</v>
      </c>
      <c r="F11" s="125"/>
      <c r="G11" s="120">
        <v>0</v>
      </c>
      <c r="H11" s="125"/>
      <c r="I11" s="120">
        <v>0</v>
      </c>
      <c r="J11" s="125"/>
      <c r="K11" s="120">
        <v>0</v>
      </c>
      <c r="L11" s="120"/>
      <c r="M11" s="120">
        <v>0</v>
      </c>
      <c r="N11" s="120"/>
      <c r="O11" s="120">
        <v>0</v>
      </c>
    </row>
    <row r="12" spans="1:17" ht="14.5">
      <c r="C12" s="16"/>
      <c r="E12" s="120"/>
      <c r="F12" s="125"/>
      <c r="G12" s="120"/>
      <c r="H12" s="125"/>
      <c r="I12" s="120"/>
      <c r="J12" s="125"/>
      <c r="K12" s="120"/>
      <c r="L12" s="120"/>
      <c r="M12" s="120"/>
      <c r="N12" s="120"/>
      <c r="O12" s="120"/>
    </row>
    <row r="13" spans="1:17" ht="14.5">
      <c r="A13" s="2">
        <f t="shared" ref="A13" si="0">IF(C13&lt;&gt;"",MAX(A7:A11)+1,"")</f>
        <v>5</v>
      </c>
      <c r="C13" s="16" t="s">
        <v>607</v>
      </c>
      <c r="E13" s="120">
        <v>4236</v>
      </c>
      <c r="F13" s="125"/>
      <c r="G13" s="120">
        <v>4861</v>
      </c>
      <c r="H13" s="125"/>
      <c r="I13" s="120">
        <v>4777</v>
      </c>
      <c r="J13" s="125"/>
      <c r="K13" s="120">
        <v>6291</v>
      </c>
      <c r="L13" s="125"/>
      <c r="M13" s="120">
        <v>6934</v>
      </c>
      <c r="N13" s="125"/>
      <c r="O13" s="120">
        <v>7264</v>
      </c>
      <c r="Q13" t="s">
        <v>608</v>
      </c>
    </row>
    <row r="14" spans="1:17" ht="14.5">
      <c r="C14" s="16"/>
      <c r="E14" s="120"/>
      <c r="F14" s="125"/>
      <c r="G14" s="120"/>
      <c r="H14" s="125"/>
      <c r="I14" s="120"/>
      <c r="J14" s="125"/>
      <c r="K14" s="120"/>
      <c r="L14" s="125"/>
      <c r="M14" s="120"/>
      <c r="N14" s="125"/>
      <c r="O14" s="120"/>
    </row>
    <row r="15" spans="1:17" ht="14.5">
      <c r="A15" s="2">
        <v>6</v>
      </c>
      <c r="C15" s="16" t="s">
        <v>609</v>
      </c>
      <c r="E15" s="120">
        <v>4236</v>
      </c>
      <c r="F15" s="125"/>
      <c r="G15" s="120">
        <v>4861</v>
      </c>
      <c r="H15" s="125"/>
      <c r="I15" s="120">
        <v>4777</v>
      </c>
      <c r="J15" s="125"/>
      <c r="K15" s="120">
        <v>5865</v>
      </c>
      <c r="L15" s="125"/>
      <c r="M15" s="120">
        <v>5982</v>
      </c>
      <c r="N15" s="125"/>
      <c r="O15" s="120">
        <v>6101</v>
      </c>
      <c r="Q15" t="s">
        <v>608</v>
      </c>
    </row>
    <row r="16" spans="1:17" ht="15" customHeight="1">
      <c r="A16" s="2" t="str">
        <f>IF(C16&lt;&gt;"",MAX(A8:A12)+1,"")</f>
        <v/>
      </c>
      <c r="C16" s="29"/>
      <c r="E16" s="120"/>
      <c r="F16" s="120"/>
      <c r="G16" s="120"/>
      <c r="H16" s="120"/>
      <c r="I16" s="120"/>
      <c r="J16" s="120"/>
      <c r="K16" s="120"/>
      <c r="L16" s="120"/>
      <c r="M16" s="120"/>
      <c r="N16" s="120"/>
      <c r="O16" s="120"/>
    </row>
    <row r="17" spans="1:15" ht="15" customHeight="1">
      <c r="A17" s="2">
        <v>7</v>
      </c>
      <c r="C17" s="26" t="s">
        <v>610</v>
      </c>
      <c r="E17" s="120"/>
      <c r="F17" s="125"/>
      <c r="G17" s="120"/>
      <c r="H17" s="125"/>
      <c r="I17" s="120"/>
      <c r="J17" s="125"/>
      <c r="K17" s="125"/>
      <c r="L17" s="120"/>
      <c r="M17" s="120"/>
      <c r="N17" s="120"/>
      <c r="O17" s="120"/>
    </row>
    <row r="18" spans="1:15" ht="15" customHeight="1">
      <c r="A18" s="2" t="str">
        <f>IF(C18&lt;&gt;"",MAX(A10:A16)+1,"")</f>
        <v/>
      </c>
      <c r="C18" s="26"/>
      <c r="E18" s="120"/>
      <c r="F18" s="125"/>
      <c r="G18" s="120"/>
      <c r="H18" s="125"/>
      <c r="I18" s="120"/>
      <c r="J18" s="125"/>
      <c r="K18" s="125"/>
      <c r="L18" s="120"/>
      <c r="M18" s="120"/>
      <c r="N18" s="120"/>
      <c r="O18" s="120"/>
    </row>
    <row r="19" spans="1:15" ht="15" customHeight="1">
      <c r="A19" s="2">
        <f>IF(C19&lt;&gt;"",MAX(A11:A17)+1,"")</f>
        <v>8</v>
      </c>
      <c r="C19" s="16" t="s">
        <v>611</v>
      </c>
      <c r="E19" s="120">
        <v>0</v>
      </c>
      <c r="F19" s="125"/>
      <c r="G19" s="120">
        <v>0</v>
      </c>
      <c r="H19" s="125"/>
      <c r="I19" s="120">
        <v>0</v>
      </c>
      <c r="J19" s="125"/>
      <c r="K19" s="120">
        <v>0</v>
      </c>
      <c r="L19" s="120"/>
      <c r="M19" s="120">
        <v>0</v>
      </c>
      <c r="N19" s="120"/>
      <c r="O19" s="120">
        <v>0</v>
      </c>
    </row>
    <row r="20" spans="1:15" ht="15" customHeight="1">
      <c r="A20" s="2" t="str">
        <f>IF(C20&lt;&gt;"",MAX(A12:A18)+1,"")</f>
        <v/>
      </c>
      <c r="C20" s="16"/>
      <c r="E20" s="13"/>
      <c r="F20" s="12"/>
      <c r="G20" s="13"/>
      <c r="H20" s="12"/>
      <c r="I20" s="13"/>
      <c r="J20" s="12"/>
      <c r="K20" s="13"/>
      <c r="L20" s="13"/>
      <c r="M20" s="13"/>
      <c r="O20" s="13"/>
    </row>
  </sheetData>
  <pageMargins left="0.7" right="0.7" top="0.75" bottom="0.75" header="0.3" footer="0.3"/>
  <pageSetup scale="52" orientation="landscape" horizontalDpi="1200" verticalDpi="1200" r:id="rId1"/>
  <headerFooter>
    <oddHeader>&amp;LPuerto Rico Electric Power Authority   
Docket NEPR-AP-2023-0003
Various Operating Statistics  &amp;RSchedule C-9
Page &amp;P of &amp;N</oddHeader>
  </headerFooter>
  <colBreaks count="1" manualBreakCount="1">
    <brk id="15" max="19"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9E141-641C-4DA9-ADB6-BB4CA6EF21AA}">
  <sheetPr>
    <tabColor theme="7" tint="0.79998168889431442"/>
    <pageSetUpPr fitToPage="1"/>
  </sheetPr>
  <dimension ref="B3:K22"/>
  <sheetViews>
    <sheetView workbookViewId="0"/>
    <sheetView workbookViewId="1"/>
  </sheetViews>
  <sheetFormatPr defaultColWidth="8.54296875" defaultRowHeight="14.5"/>
  <cols>
    <col min="2" max="2" width="59.453125" customWidth="1"/>
    <col min="3" max="3" width="38.453125" customWidth="1"/>
    <col min="4" max="4" width="15.81640625" customWidth="1"/>
    <col min="5" max="5" width="15" customWidth="1"/>
  </cols>
  <sheetData>
    <row r="3" spans="2:11" ht="30" customHeight="1">
      <c r="B3" s="491" t="s">
        <v>612</v>
      </c>
      <c r="G3" s="111"/>
      <c r="H3" s="111"/>
      <c r="I3" s="111"/>
      <c r="J3" s="111"/>
      <c r="K3" s="111"/>
    </row>
    <row r="4" spans="2:11" ht="16" thickBot="1">
      <c r="B4" s="492" t="s">
        <v>258</v>
      </c>
      <c r="C4" s="493">
        <v>2026</v>
      </c>
      <c r="D4" s="493">
        <v>2027</v>
      </c>
      <c r="E4" s="493">
        <v>2028</v>
      </c>
    </row>
    <row r="5" spans="2:11" ht="15.5">
      <c r="B5" s="17" t="s">
        <v>613</v>
      </c>
      <c r="C5" s="514">
        <v>1597098.0120776861</v>
      </c>
      <c r="D5" s="514">
        <v>1572832.7809887675</v>
      </c>
      <c r="E5" s="514">
        <v>1518429.7745375761</v>
      </c>
    </row>
    <row r="6" spans="2:11" ht="15.5">
      <c r="B6" s="17" t="s">
        <v>614</v>
      </c>
      <c r="C6" s="514">
        <v>478713.25205599918</v>
      </c>
      <c r="D6" s="514">
        <v>472655.14142147748</v>
      </c>
      <c r="E6" s="514">
        <v>473893.12480351719</v>
      </c>
    </row>
    <row r="7" spans="2:11" ht="15.5">
      <c r="B7" s="17" t="s">
        <v>615</v>
      </c>
      <c r="C7" s="514">
        <v>4707984.4969449164</v>
      </c>
      <c r="D7" s="514">
        <v>4807040.532522399</v>
      </c>
      <c r="E7" s="514">
        <v>4810337.2414912907</v>
      </c>
    </row>
    <row r="8" spans="2:11" ht="15.5">
      <c r="B8" s="17" t="s">
        <v>616</v>
      </c>
      <c r="C8" s="514">
        <v>673154.07530112914</v>
      </c>
      <c r="D8" s="514">
        <v>656704.47845014476</v>
      </c>
      <c r="E8" s="514">
        <v>642280.69417571218</v>
      </c>
    </row>
    <row r="9" spans="2:11" ht="15.5">
      <c r="B9" s="17" t="s">
        <v>617</v>
      </c>
      <c r="C9" s="514">
        <v>13542608.140620088</v>
      </c>
      <c r="D9" s="514">
        <v>13257084.211023979</v>
      </c>
      <c r="E9" s="514">
        <v>13010689.722840486</v>
      </c>
    </row>
    <row r="10" spans="2:11" ht="15.5">
      <c r="B10" s="17" t="s">
        <v>618</v>
      </c>
      <c r="C10" s="514">
        <v>1666901.7300470569</v>
      </c>
      <c r="D10" s="514">
        <v>0</v>
      </c>
      <c r="E10" s="514">
        <v>0</v>
      </c>
    </row>
    <row r="11" spans="2:11" ht="15.5">
      <c r="B11" s="17" t="s">
        <v>619</v>
      </c>
      <c r="C11" s="514">
        <v>2806.2990158692769</v>
      </c>
      <c r="D11" s="514">
        <v>2950.9192408007279</v>
      </c>
      <c r="E11" s="514">
        <v>2954.8382748386393</v>
      </c>
    </row>
    <row r="12" spans="2:11" ht="15.5">
      <c r="B12" s="17" t="s">
        <v>620</v>
      </c>
      <c r="C12" s="514">
        <v>4152000</v>
      </c>
      <c r="D12" s="514">
        <v>4152000</v>
      </c>
      <c r="E12" s="514">
        <v>4152000</v>
      </c>
    </row>
    <row r="13" spans="2:11" ht="15.5">
      <c r="B13" s="17" t="s">
        <v>621</v>
      </c>
      <c r="C13" s="514">
        <v>13873290.03596366</v>
      </c>
      <c r="D13" s="514">
        <v>13475303.09804816</v>
      </c>
      <c r="E13" s="514">
        <v>13033277.351107409</v>
      </c>
    </row>
    <row r="14" spans="2:11" ht="15.5">
      <c r="B14" s="17" t="s">
        <v>622</v>
      </c>
      <c r="C14" s="514">
        <v>2398555.3551328867</v>
      </c>
      <c r="D14" s="514">
        <v>2354101.0952160037</v>
      </c>
      <c r="E14" s="514">
        <v>2360640.9995676135</v>
      </c>
    </row>
    <row r="15" spans="2:11" ht="15.5">
      <c r="B15" s="17" t="s">
        <v>623</v>
      </c>
      <c r="C15" s="514">
        <v>1041.9568149682914</v>
      </c>
      <c r="D15" s="514">
        <v>1036.5028362522332</v>
      </c>
      <c r="E15" s="514">
        <v>1040.6038347430931</v>
      </c>
    </row>
    <row r="16" spans="2:11" ht="15.5">
      <c r="B16" s="17" t="s">
        <v>624</v>
      </c>
      <c r="C16" s="514">
        <v>21868190</v>
      </c>
      <c r="D16" s="514">
        <v>20726690.527132161</v>
      </c>
      <c r="E16" s="514">
        <v>25431151.003094859</v>
      </c>
      <c r="G16" s="514"/>
      <c r="H16" s="514"/>
    </row>
    <row r="17" spans="2:5" ht="15.5">
      <c r="B17" s="17" t="s">
        <v>625</v>
      </c>
      <c r="C17" s="514">
        <v>20247673</v>
      </c>
      <c r="D17" s="514">
        <v>19190763.029110759</v>
      </c>
      <c r="E17" s="514">
        <v>12226310.773313293</v>
      </c>
    </row>
    <row r="18" spans="2:5" ht="15.5">
      <c r="B18" s="17" t="s">
        <v>626</v>
      </c>
      <c r="C18" s="514">
        <v>105619240.41075449</v>
      </c>
      <c r="D18" s="514">
        <v>103751886.10460496</v>
      </c>
      <c r="E18" s="514">
        <v>105987124.26499259</v>
      </c>
    </row>
    <row r="19" spans="2:5" ht="15.5">
      <c r="B19" s="17" t="s">
        <v>627</v>
      </c>
      <c r="C19" s="514">
        <v>16529308.280000003</v>
      </c>
      <c r="D19" s="514">
        <v>16529308.280000003</v>
      </c>
      <c r="E19" s="514">
        <v>16529308.280000003</v>
      </c>
    </row>
    <row r="20" spans="2:5" ht="15.5">
      <c r="B20" s="494" t="s">
        <v>628</v>
      </c>
      <c r="C20" s="495">
        <f t="shared" ref="C20:E20" si="0">SUM(C5:C19)</f>
        <v>207358565.04472873</v>
      </c>
      <c r="D20" s="495">
        <f t="shared" si="0"/>
        <v>200950356.70059586</v>
      </c>
      <c r="E20" s="495">
        <f t="shared" si="0"/>
        <v>200179438.67203394</v>
      </c>
    </row>
    <row r="21" spans="2:5" ht="15.5">
      <c r="B21" t="s">
        <v>629</v>
      </c>
      <c r="C21" s="514">
        <v>93592036.577160656</v>
      </c>
      <c r="D21" s="514">
        <v>85380453.074941054</v>
      </c>
      <c r="E21" s="514">
        <v>86737640.962087542</v>
      </c>
    </row>
    <row r="22" spans="2:5" ht="16" thickBot="1">
      <c r="B22" s="496" t="s">
        <v>446</v>
      </c>
      <c r="C22" s="497">
        <f t="shared" ref="C22:E22" si="1">+C20+C21</f>
        <v>300950601.62188935</v>
      </c>
      <c r="D22" s="497">
        <f t="shared" si="1"/>
        <v>286330809.77553689</v>
      </c>
      <c r="E22" s="497">
        <f t="shared" si="1"/>
        <v>286917079.63412148</v>
      </c>
    </row>
  </sheetData>
  <pageMargins left="0.7" right="0.7" top="0.75" bottom="0.75" header="0.3" footer="0.3"/>
  <pageSetup scale="89" fitToHeight="0" orientation="landscape" horizontalDpi="1200" verticalDpi="1200" r:id="rId1"/>
  <headerFooter>
    <oddHeader>&amp;LPuerto Rico Electric Power Authority   
Docket NEPR-AP-2023-0003
Details of Contributions in Lieu of Taxes (CILT)  &amp;RSchedule C-10
Page &amp;P of &amp;N</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B8559-4241-45D1-88AA-8E5020F82ECE}">
  <sheetPr>
    <tabColor theme="7" tint="0.79998168889431442"/>
    <pageSetUpPr fitToPage="1"/>
  </sheetPr>
  <dimension ref="A2:L2036"/>
  <sheetViews>
    <sheetView workbookViewId="0"/>
    <sheetView workbookViewId="1"/>
  </sheetViews>
  <sheetFormatPr defaultRowHeight="14.5"/>
  <cols>
    <col min="1" max="1" width="13.54296875" bestFit="1" customWidth="1"/>
    <col min="2" max="2" width="16.81640625" customWidth="1"/>
    <col min="3" max="5" width="12.453125" bestFit="1" customWidth="1"/>
    <col min="6" max="6" width="14.54296875" bestFit="1" customWidth="1"/>
    <col min="7" max="7" width="13.54296875" bestFit="1" customWidth="1"/>
    <col min="8" max="8" width="14.81640625" bestFit="1" customWidth="1"/>
    <col min="9" max="9" width="13.54296875" bestFit="1" customWidth="1"/>
    <col min="10" max="10" width="13" bestFit="1" customWidth="1"/>
    <col min="11" max="11" width="13.54296875" bestFit="1" customWidth="1"/>
    <col min="12" max="12" width="14.54296875" bestFit="1" customWidth="1"/>
  </cols>
  <sheetData>
    <row r="2" spans="1:12">
      <c r="B2" s="418" t="s">
        <v>630</v>
      </c>
      <c r="C2" s="418" t="s">
        <v>631</v>
      </c>
      <c r="D2" s="418" t="s">
        <v>632</v>
      </c>
      <c r="E2" s="418" t="s">
        <v>633</v>
      </c>
      <c r="F2" s="419" t="s">
        <v>634</v>
      </c>
      <c r="G2" s="419" t="s">
        <v>635</v>
      </c>
      <c r="H2" s="419" t="s">
        <v>636</v>
      </c>
      <c r="I2" s="419" t="s">
        <v>637</v>
      </c>
      <c r="J2" s="419" t="s">
        <v>638</v>
      </c>
      <c r="K2" s="419" t="s">
        <v>639</v>
      </c>
      <c r="L2" s="419" t="s">
        <v>640</v>
      </c>
    </row>
    <row r="3" spans="1:12" ht="19.5">
      <c r="A3" s="420"/>
      <c r="B3" s="60" t="s">
        <v>641</v>
      </c>
      <c r="C3" s="60" t="s">
        <v>642</v>
      </c>
      <c r="D3" s="60" t="s">
        <v>643</v>
      </c>
      <c r="E3" s="60" t="s">
        <v>644</v>
      </c>
      <c r="F3" s="421">
        <v>-588.22</v>
      </c>
      <c r="G3" s="421">
        <v>0</v>
      </c>
      <c r="H3" s="421">
        <v>0</v>
      </c>
      <c r="I3" s="421">
        <v>0</v>
      </c>
      <c r="J3" s="421">
        <v>0</v>
      </c>
      <c r="K3" s="421">
        <v>-588.22</v>
      </c>
      <c r="L3" s="421">
        <v>0</v>
      </c>
    </row>
    <row r="4" spans="1:12">
      <c r="B4" s="60" t="s">
        <v>645</v>
      </c>
      <c r="C4" s="60" t="s">
        <v>646</v>
      </c>
      <c r="D4" s="60" t="s">
        <v>643</v>
      </c>
      <c r="E4" s="60" t="s">
        <v>644</v>
      </c>
      <c r="F4" s="421">
        <v>427118.23</v>
      </c>
      <c r="G4" s="421">
        <v>0</v>
      </c>
      <c r="H4" s="421">
        <v>0</v>
      </c>
      <c r="I4" s="421">
        <v>11515.58</v>
      </c>
      <c r="J4" s="421">
        <v>0</v>
      </c>
      <c r="K4" s="421">
        <v>49869.21</v>
      </c>
      <c r="L4" s="421">
        <v>365733.44</v>
      </c>
    </row>
    <row r="5" spans="1:12">
      <c r="B5" s="60" t="s">
        <v>647</v>
      </c>
      <c r="C5" s="60" t="s">
        <v>648</v>
      </c>
      <c r="D5" s="60" t="s">
        <v>643</v>
      </c>
      <c r="E5" s="60" t="s">
        <v>649</v>
      </c>
      <c r="F5" s="421">
        <v>-10284.25</v>
      </c>
      <c r="G5" s="421">
        <v>-19982.64</v>
      </c>
      <c r="H5" s="421">
        <v>23130.799999999999</v>
      </c>
      <c r="I5" s="421">
        <v>-48684.22</v>
      </c>
      <c r="J5" s="421">
        <v>-14535.07</v>
      </c>
      <c r="K5" s="421">
        <v>68344.53</v>
      </c>
      <c r="L5" s="421">
        <v>-18557.650000000001</v>
      </c>
    </row>
    <row r="6" spans="1:12">
      <c r="B6" s="60" t="s">
        <v>650</v>
      </c>
      <c r="C6" s="60" t="s">
        <v>651</v>
      </c>
      <c r="D6" s="60" t="s">
        <v>643</v>
      </c>
      <c r="E6" s="60" t="s">
        <v>652</v>
      </c>
      <c r="F6" s="421">
        <v>0</v>
      </c>
      <c r="G6" s="421">
        <v>0</v>
      </c>
      <c r="H6" s="421">
        <v>0</v>
      </c>
      <c r="I6" s="421">
        <v>0</v>
      </c>
      <c r="J6" s="421">
        <v>0</v>
      </c>
      <c r="K6" s="421">
        <v>24991.38</v>
      </c>
      <c r="L6" s="421">
        <v>-24991.38</v>
      </c>
    </row>
    <row r="7" spans="1:12">
      <c r="B7" s="60" t="s">
        <v>653</v>
      </c>
      <c r="C7" s="60" t="s">
        <v>654</v>
      </c>
      <c r="D7" s="60" t="s">
        <v>643</v>
      </c>
      <c r="E7" s="60" t="s">
        <v>649</v>
      </c>
      <c r="F7" s="421">
        <v>1043.24</v>
      </c>
      <c r="G7" s="421">
        <v>-1976.2</v>
      </c>
      <c r="H7" s="421">
        <v>1420.78</v>
      </c>
      <c r="I7" s="421">
        <v>217.1</v>
      </c>
      <c r="J7" s="421">
        <v>136.94999999999999</v>
      </c>
      <c r="K7" s="421">
        <v>-1348.52</v>
      </c>
      <c r="L7" s="421">
        <v>2593.13</v>
      </c>
    </row>
    <row r="8" spans="1:12">
      <c r="B8" s="60" t="s">
        <v>655</v>
      </c>
      <c r="C8" s="60" t="s">
        <v>656</v>
      </c>
      <c r="D8" s="60" t="s">
        <v>643</v>
      </c>
      <c r="E8" s="60" t="s">
        <v>644</v>
      </c>
      <c r="F8" s="421">
        <v>644.27</v>
      </c>
      <c r="G8" s="421">
        <v>0</v>
      </c>
      <c r="H8" s="421">
        <v>0</v>
      </c>
      <c r="I8" s="421">
        <v>0</v>
      </c>
      <c r="J8" s="421">
        <v>0</v>
      </c>
      <c r="K8" s="421">
        <v>0</v>
      </c>
      <c r="L8" s="421">
        <v>644.27</v>
      </c>
    </row>
    <row r="9" spans="1:12">
      <c r="B9" s="60" t="s">
        <v>657</v>
      </c>
      <c r="C9" s="60" t="s">
        <v>658</v>
      </c>
      <c r="D9" s="60" t="s">
        <v>643</v>
      </c>
      <c r="E9" s="60" t="s">
        <v>659</v>
      </c>
      <c r="F9" s="421">
        <v>0</v>
      </c>
      <c r="G9" s="421">
        <v>0</v>
      </c>
      <c r="H9" s="421">
        <v>0</v>
      </c>
      <c r="I9" s="421">
        <v>0</v>
      </c>
      <c r="J9" s="421">
        <v>0</v>
      </c>
      <c r="K9" s="421">
        <v>0</v>
      </c>
      <c r="L9" s="421">
        <v>0</v>
      </c>
    </row>
    <row r="10" spans="1:12">
      <c r="B10" s="60" t="s">
        <v>660</v>
      </c>
      <c r="C10" s="60" t="s">
        <v>661</v>
      </c>
      <c r="D10" s="60" t="s">
        <v>662</v>
      </c>
      <c r="E10" s="60" t="s">
        <v>649</v>
      </c>
      <c r="F10" s="421">
        <v>920545.99</v>
      </c>
      <c r="G10" s="421">
        <v>23534.6</v>
      </c>
      <c r="H10" s="421">
        <v>71396.570000000007</v>
      </c>
      <c r="I10" s="421">
        <v>22068.41</v>
      </c>
      <c r="J10" s="421">
        <v>20996.75</v>
      </c>
      <c r="K10" s="421">
        <v>166371.22</v>
      </c>
      <c r="L10" s="421">
        <v>616178.43999999994</v>
      </c>
    </row>
    <row r="11" spans="1:12">
      <c r="B11" s="60" t="s">
        <v>663</v>
      </c>
      <c r="C11" s="60" t="s">
        <v>664</v>
      </c>
      <c r="D11" s="60" t="s">
        <v>662</v>
      </c>
      <c r="E11" s="60" t="s">
        <v>644</v>
      </c>
      <c r="F11" s="421">
        <v>-10108.11</v>
      </c>
      <c r="G11" s="421">
        <v>0</v>
      </c>
      <c r="H11" s="421">
        <v>0</v>
      </c>
      <c r="I11" s="421">
        <v>0</v>
      </c>
      <c r="J11" s="421">
        <v>0</v>
      </c>
      <c r="K11" s="421">
        <v>0</v>
      </c>
      <c r="L11" s="421">
        <v>-10108.11</v>
      </c>
    </row>
    <row r="12" spans="1:12">
      <c r="B12" s="60" t="s">
        <v>665</v>
      </c>
      <c r="C12" s="60" t="s">
        <v>666</v>
      </c>
      <c r="D12" s="60" t="s">
        <v>643</v>
      </c>
      <c r="E12" s="60" t="s">
        <v>644</v>
      </c>
      <c r="F12" s="421">
        <v>211604.09</v>
      </c>
      <c r="G12" s="421">
        <v>0</v>
      </c>
      <c r="H12" s="421">
        <v>0</v>
      </c>
      <c r="I12" s="421">
        <v>0</v>
      </c>
      <c r="J12" s="421">
        <v>0</v>
      </c>
      <c r="K12" s="421">
        <v>200109.09</v>
      </c>
      <c r="L12" s="421">
        <v>11495</v>
      </c>
    </row>
    <row r="13" spans="1:12">
      <c r="B13" s="60" t="s">
        <v>667</v>
      </c>
      <c r="C13" s="60" t="s">
        <v>668</v>
      </c>
      <c r="D13" s="60" t="s">
        <v>643</v>
      </c>
      <c r="E13" s="60" t="s">
        <v>649</v>
      </c>
      <c r="F13" s="421">
        <v>-1930.39</v>
      </c>
      <c r="G13" s="421">
        <v>0</v>
      </c>
      <c r="H13" s="421">
        <v>0</v>
      </c>
      <c r="I13" s="421">
        <v>0</v>
      </c>
      <c r="J13" s="421">
        <v>0</v>
      </c>
      <c r="K13" s="421">
        <v>0</v>
      </c>
      <c r="L13" s="421">
        <v>-1930.39</v>
      </c>
    </row>
    <row r="14" spans="1:12">
      <c r="B14" s="60" t="s">
        <v>669</v>
      </c>
      <c r="C14" s="60" t="s">
        <v>670</v>
      </c>
      <c r="D14" s="60" t="s">
        <v>643</v>
      </c>
      <c r="E14" s="60" t="s">
        <v>659</v>
      </c>
      <c r="F14" s="421">
        <v>0</v>
      </c>
      <c r="G14" s="421">
        <v>0</v>
      </c>
      <c r="H14" s="421">
        <v>0</v>
      </c>
      <c r="I14" s="421">
        <v>0</v>
      </c>
      <c r="J14" s="421">
        <v>0</v>
      </c>
      <c r="K14" s="421">
        <v>0</v>
      </c>
      <c r="L14" s="421">
        <v>0</v>
      </c>
    </row>
    <row r="15" spans="1:12">
      <c r="B15" s="60" t="s">
        <v>671</v>
      </c>
      <c r="C15" s="60" t="s">
        <v>672</v>
      </c>
      <c r="D15" s="60" t="s">
        <v>643</v>
      </c>
      <c r="E15" s="60" t="s">
        <v>644</v>
      </c>
      <c r="F15" s="421">
        <v>-62.34</v>
      </c>
      <c r="G15" s="421">
        <v>0</v>
      </c>
      <c r="H15" s="421">
        <v>0.33</v>
      </c>
      <c r="I15" s="421">
        <v>0</v>
      </c>
      <c r="J15" s="421">
        <v>0</v>
      </c>
      <c r="K15" s="421">
        <v>0</v>
      </c>
      <c r="L15" s="421">
        <v>-62.67</v>
      </c>
    </row>
    <row r="16" spans="1:12">
      <c r="B16" s="60" t="s">
        <v>673</v>
      </c>
      <c r="C16" s="60" t="s">
        <v>674</v>
      </c>
      <c r="D16" s="60" t="s">
        <v>662</v>
      </c>
      <c r="E16" s="60" t="s">
        <v>644</v>
      </c>
      <c r="F16" s="421">
        <v>-345100.01</v>
      </c>
      <c r="G16" s="421">
        <v>0</v>
      </c>
      <c r="H16" s="421">
        <v>0</v>
      </c>
      <c r="I16" s="421">
        <v>0</v>
      </c>
      <c r="J16" s="421">
        <v>0</v>
      </c>
      <c r="K16" s="421">
        <v>0</v>
      </c>
      <c r="L16" s="421">
        <v>-345100.01</v>
      </c>
    </row>
    <row r="17" spans="2:12">
      <c r="B17" s="60" t="s">
        <v>675</v>
      </c>
      <c r="C17" s="60" t="s">
        <v>676</v>
      </c>
      <c r="D17" s="60" t="s">
        <v>643</v>
      </c>
      <c r="E17" s="60" t="s">
        <v>644</v>
      </c>
      <c r="F17" s="421">
        <v>-54.36</v>
      </c>
      <c r="G17" s="421">
        <v>0</v>
      </c>
      <c r="H17" s="421">
        <v>0</v>
      </c>
      <c r="I17" s="421">
        <v>0</v>
      </c>
      <c r="J17" s="421">
        <v>0</v>
      </c>
      <c r="K17" s="421">
        <v>0</v>
      </c>
      <c r="L17" s="421">
        <v>-54.36</v>
      </c>
    </row>
    <row r="18" spans="2:12">
      <c r="B18" s="60" t="s">
        <v>677</v>
      </c>
      <c r="C18" s="60" t="s">
        <v>678</v>
      </c>
      <c r="D18" s="60" t="s">
        <v>643</v>
      </c>
      <c r="E18" s="60" t="s">
        <v>644</v>
      </c>
      <c r="F18" s="421">
        <v>238451.99</v>
      </c>
      <c r="G18" s="421">
        <v>0</v>
      </c>
      <c r="H18" s="421">
        <v>0</v>
      </c>
      <c r="I18" s="421">
        <v>0</v>
      </c>
      <c r="J18" s="421">
        <v>-2250.4499999999998</v>
      </c>
      <c r="K18" s="421">
        <v>46545</v>
      </c>
      <c r="L18" s="421">
        <v>194157.44</v>
      </c>
    </row>
    <row r="19" spans="2:12">
      <c r="B19" s="60" t="s">
        <v>679</v>
      </c>
      <c r="C19" s="60" t="s">
        <v>680</v>
      </c>
      <c r="D19" s="60" t="s">
        <v>662</v>
      </c>
      <c r="E19" s="60" t="s">
        <v>644</v>
      </c>
      <c r="F19" s="421">
        <v>-12182.12</v>
      </c>
      <c r="G19" s="421">
        <v>0</v>
      </c>
      <c r="H19" s="421">
        <v>0</v>
      </c>
      <c r="I19" s="421">
        <v>0</v>
      </c>
      <c r="J19" s="421">
        <v>0</v>
      </c>
      <c r="K19" s="421">
        <v>0</v>
      </c>
      <c r="L19" s="421">
        <v>-12182.12</v>
      </c>
    </row>
    <row r="20" spans="2:12">
      <c r="B20" s="60" t="s">
        <v>681</v>
      </c>
      <c r="C20" s="60" t="s">
        <v>682</v>
      </c>
      <c r="D20" s="60" t="s">
        <v>643</v>
      </c>
      <c r="E20" s="60" t="s">
        <v>649</v>
      </c>
      <c r="F20" s="421">
        <v>1253709.21</v>
      </c>
      <c r="G20" s="421">
        <v>-3236.46</v>
      </c>
      <c r="H20" s="421">
        <v>-98868.23</v>
      </c>
      <c r="I20" s="421">
        <v>53752.1</v>
      </c>
      <c r="J20" s="421">
        <v>15214.69</v>
      </c>
      <c r="K20" s="421">
        <v>-591901.73</v>
      </c>
      <c r="L20" s="421">
        <v>1878748.84</v>
      </c>
    </row>
    <row r="21" spans="2:12">
      <c r="B21" s="60" t="s">
        <v>683</v>
      </c>
      <c r="C21" s="60" t="s">
        <v>684</v>
      </c>
      <c r="D21" s="60" t="s">
        <v>643</v>
      </c>
      <c r="E21" s="60" t="s">
        <v>649</v>
      </c>
      <c r="F21" s="421">
        <v>243681.96</v>
      </c>
      <c r="G21" s="421">
        <v>121741.21</v>
      </c>
      <c r="H21" s="421">
        <v>-5786.8</v>
      </c>
      <c r="I21" s="421">
        <v>56.2</v>
      </c>
      <c r="J21" s="421">
        <v>-6703.42</v>
      </c>
      <c r="K21" s="421">
        <v>23466.16</v>
      </c>
      <c r="L21" s="421">
        <v>110908.61</v>
      </c>
    </row>
    <row r="22" spans="2:12">
      <c r="B22" s="60" t="s">
        <v>685</v>
      </c>
      <c r="C22" s="60" t="s">
        <v>686</v>
      </c>
      <c r="D22" s="60" t="s">
        <v>643</v>
      </c>
      <c r="E22" s="60" t="s">
        <v>687</v>
      </c>
      <c r="F22" s="421">
        <v>0</v>
      </c>
      <c r="G22" s="421">
        <v>0</v>
      </c>
      <c r="H22" s="421">
        <v>0</v>
      </c>
      <c r="I22" s="421">
        <v>0</v>
      </c>
      <c r="J22" s="421">
        <v>0</v>
      </c>
      <c r="K22" s="421">
        <v>0</v>
      </c>
      <c r="L22" s="421">
        <v>0</v>
      </c>
    </row>
    <row r="23" spans="2:12">
      <c r="B23" s="60" t="s">
        <v>688</v>
      </c>
      <c r="C23" s="60" t="s">
        <v>668</v>
      </c>
      <c r="D23" s="60" t="s">
        <v>643</v>
      </c>
      <c r="E23" s="60" t="s">
        <v>644</v>
      </c>
      <c r="F23" s="421">
        <v>504444.84</v>
      </c>
      <c r="G23" s="421">
        <v>0</v>
      </c>
      <c r="H23" s="421">
        <v>0</v>
      </c>
      <c r="I23" s="421">
        <v>0</v>
      </c>
      <c r="J23" s="421">
        <v>0</v>
      </c>
      <c r="K23" s="421">
        <v>0</v>
      </c>
      <c r="L23" s="421">
        <v>504444.84</v>
      </c>
    </row>
    <row r="24" spans="2:12">
      <c r="B24" s="60" t="s">
        <v>689</v>
      </c>
      <c r="C24" s="60" t="s">
        <v>690</v>
      </c>
      <c r="D24" s="60" t="s">
        <v>662</v>
      </c>
      <c r="E24" s="60" t="s">
        <v>691</v>
      </c>
      <c r="F24" s="421">
        <v>100</v>
      </c>
      <c r="G24" s="421">
        <v>0</v>
      </c>
      <c r="H24" s="421">
        <v>100</v>
      </c>
      <c r="I24" s="421">
        <v>0</v>
      </c>
      <c r="J24" s="421">
        <v>0</v>
      </c>
      <c r="K24" s="421">
        <v>0</v>
      </c>
      <c r="L24" s="421">
        <v>0</v>
      </c>
    </row>
    <row r="25" spans="2:12">
      <c r="B25" s="60" t="s">
        <v>669</v>
      </c>
      <c r="C25" s="60" t="s">
        <v>670</v>
      </c>
      <c r="D25" s="60" t="s">
        <v>643</v>
      </c>
      <c r="E25" s="60" t="s">
        <v>649</v>
      </c>
      <c r="F25" s="421">
        <v>90880.78</v>
      </c>
      <c r="G25" s="421">
        <v>0</v>
      </c>
      <c r="H25" s="421">
        <v>0</v>
      </c>
      <c r="I25" s="421">
        <v>0</v>
      </c>
      <c r="J25" s="421">
        <v>0</v>
      </c>
      <c r="K25" s="421">
        <v>31241.8</v>
      </c>
      <c r="L25" s="421">
        <v>59638.98</v>
      </c>
    </row>
    <row r="26" spans="2:12">
      <c r="B26" s="60" t="s">
        <v>692</v>
      </c>
      <c r="C26" s="60" t="s">
        <v>693</v>
      </c>
      <c r="D26" s="60" t="s">
        <v>643</v>
      </c>
      <c r="E26" s="60" t="s">
        <v>659</v>
      </c>
      <c r="F26" s="421">
        <v>0</v>
      </c>
      <c r="G26" s="421">
        <v>0</v>
      </c>
      <c r="H26" s="421">
        <v>0</v>
      </c>
      <c r="I26" s="421">
        <v>0</v>
      </c>
      <c r="J26" s="421">
        <v>0</v>
      </c>
      <c r="K26" s="421">
        <v>0</v>
      </c>
      <c r="L26" s="421">
        <v>0</v>
      </c>
    </row>
    <row r="27" spans="2:12">
      <c r="B27" s="60" t="s">
        <v>694</v>
      </c>
      <c r="C27" s="60" t="s">
        <v>695</v>
      </c>
      <c r="D27" s="60" t="s">
        <v>662</v>
      </c>
      <c r="E27" s="60" t="s">
        <v>644</v>
      </c>
      <c r="F27" s="421">
        <v>21912.87</v>
      </c>
      <c r="G27" s="421">
        <v>0</v>
      </c>
      <c r="H27" s="421">
        <v>0</v>
      </c>
      <c r="I27" s="421">
        <v>0</v>
      </c>
      <c r="J27" s="421">
        <v>0</v>
      </c>
      <c r="K27" s="421">
        <v>0</v>
      </c>
      <c r="L27" s="421">
        <v>21912.87</v>
      </c>
    </row>
    <row r="28" spans="2:12">
      <c r="B28" s="60" t="s">
        <v>696</v>
      </c>
      <c r="C28" s="60" t="s">
        <v>697</v>
      </c>
      <c r="D28" s="60" t="s">
        <v>643</v>
      </c>
      <c r="E28" s="60" t="s">
        <v>644</v>
      </c>
      <c r="F28" s="421">
        <v>-7260</v>
      </c>
      <c r="G28" s="421">
        <v>0</v>
      </c>
      <c r="H28" s="421">
        <v>0</v>
      </c>
      <c r="I28" s="421">
        <v>0</v>
      </c>
      <c r="J28" s="421">
        <v>0</v>
      </c>
      <c r="K28" s="421">
        <v>0</v>
      </c>
      <c r="L28" s="421">
        <v>-7260</v>
      </c>
    </row>
    <row r="29" spans="2:12">
      <c r="B29" s="60" t="s">
        <v>698</v>
      </c>
      <c r="C29" s="60" t="s">
        <v>699</v>
      </c>
      <c r="D29" s="60" t="s">
        <v>662</v>
      </c>
      <c r="E29" s="60" t="s">
        <v>659</v>
      </c>
      <c r="F29" s="421">
        <v>0</v>
      </c>
      <c r="G29" s="421">
        <v>0</v>
      </c>
      <c r="H29" s="421">
        <v>0</v>
      </c>
      <c r="I29" s="421">
        <v>0</v>
      </c>
      <c r="J29" s="421">
        <v>0</v>
      </c>
      <c r="K29" s="421">
        <v>0</v>
      </c>
      <c r="L29" s="421">
        <v>0</v>
      </c>
    </row>
    <row r="30" spans="2:12">
      <c r="B30" s="60" t="s">
        <v>700</v>
      </c>
      <c r="C30" s="60" t="s">
        <v>701</v>
      </c>
      <c r="D30" s="60" t="s">
        <v>643</v>
      </c>
      <c r="E30" s="60" t="s">
        <v>644</v>
      </c>
      <c r="F30" s="421">
        <v>0</v>
      </c>
      <c r="G30" s="421">
        <v>0</v>
      </c>
      <c r="H30" s="421">
        <v>0</v>
      </c>
      <c r="I30" s="421">
        <v>0</v>
      </c>
      <c r="J30" s="421">
        <v>0</v>
      </c>
      <c r="K30" s="421">
        <v>0</v>
      </c>
      <c r="L30" s="421">
        <v>0</v>
      </c>
    </row>
    <row r="31" spans="2:12">
      <c r="B31" s="60" t="s">
        <v>702</v>
      </c>
      <c r="C31" s="60" t="s">
        <v>668</v>
      </c>
      <c r="D31" s="60" t="s">
        <v>643</v>
      </c>
      <c r="E31" s="60" t="s">
        <v>703</v>
      </c>
      <c r="F31" s="421">
        <v>0</v>
      </c>
      <c r="G31" s="421">
        <v>0</v>
      </c>
      <c r="H31" s="421">
        <v>0</v>
      </c>
      <c r="I31" s="421">
        <v>0</v>
      </c>
      <c r="J31" s="421">
        <v>0</v>
      </c>
      <c r="K31" s="421">
        <v>0</v>
      </c>
      <c r="L31" s="421">
        <v>0</v>
      </c>
    </row>
    <row r="32" spans="2:12">
      <c r="B32" s="60" t="s">
        <v>704</v>
      </c>
      <c r="C32" s="60" t="s">
        <v>705</v>
      </c>
      <c r="D32" s="60" t="s">
        <v>662</v>
      </c>
      <c r="E32" s="60" t="s">
        <v>659</v>
      </c>
      <c r="F32" s="421">
        <v>0</v>
      </c>
      <c r="G32" s="421">
        <v>0</v>
      </c>
      <c r="H32" s="421">
        <v>0</v>
      </c>
      <c r="I32" s="421">
        <v>0</v>
      </c>
      <c r="J32" s="421">
        <v>0</v>
      </c>
      <c r="K32" s="421">
        <v>0</v>
      </c>
      <c r="L32" s="421">
        <v>0</v>
      </c>
    </row>
    <row r="33" spans="2:12">
      <c r="B33" s="60" t="s">
        <v>706</v>
      </c>
      <c r="C33" s="60" t="s">
        <v>707</v>
      </c>
      <c r="D33" s="60" t="s">
        <v>643</v>
      </c>
      <c r="E33" s="60" t="s">
        <v>659</v>
      </c>
      <c r="F33" s="421">
        <v>0</v>
      </c>
      <c r="G33" s="421">
        <v>0</v>
      </c>
      <c r="H33" s="421">
        <v>0</v>
      </c>
      <c r="I33" s="421">
        <v>0</v>
      </c>
      <c r="J33" s="421">
        <v>0</v>
      </c>
      <c r="K33" s="421">
        <v>0</v>
      </c>
      <c r="L33" s="421">
        <v>0</v>
      </c>
    </row>
    <row r="34" spans="2:12">
      <c r="B34" s="60" t="s">
        <v>708</v>
      </c>
      <c r="C34" s="60" t="s">
        <v>709</v>
      </c>
      <c r="D34" s="60" t="s">
        <v>643</v>
      </c>
      <c r="E34" s="60" t="s">
        <v>649</v>
      </c>
      <c r="F34" s="421">
        <v>0</v>
      </c>
      <c r="G34" s="421">
        <v>0</v>
      </c>
      <c r="H34" s="421">
        <v>0</v>
      </c>
      <c r="I34" s="421">
        <v>0</v>
      </c>
      <c r="J34" s="421">
        <v>0</v>
      </c>
      <c r="K34" s="421">
        <v>0</v>
      </c>
      <c r="L34" s="421">
        <v>0</v>
      </c>
    </row>
    <row r="35" spans="2:12">
      <c r="B35" s="60" t="s">
        <v>710</v>
      </c>
      <c r="C35" s="60" t="s">
        <v>711</v>
      </c>
      <c r="D35" s="60" t="s">
        <v>643</v>
      </c>
      <c r="E35" s="60" t="s">
        <v>659</v>
      </c>
      <c r="F35" s="421">
        <v>0</v>
      </c>
      <c r="G35" s="421">
        <v>0</v>
      </c>
      <c r="H35" s="421">
        <v>0</v>
      </c>
      <c r="I35" s="421">
        <v>0</v>
      </c>
      <c r="J35" s="421">
        <v>0</v>
      </c>
      <c r="K35" s="421">
        <v>0</v>
      </c>
      <c r="L35" s="421">
        <v>0</v>
      </c>
    </row>
    <row r="36" spans="2:12">
      <c r="B36" s="60" t="s">
        <v>712</v>
      </c>
      <c r="C36" s="60" t="s">
        <v>713</v>
      </c>
      <c r="D36" s="60" t="s">
        <v>643</v>
      </c>
      <c r="E36" s="60" t="s">
        <v>652</v>
      </c>
      <c r="F36" s="421">
        <v>-1.98</v>
      </c>
      <c r="G36" s="421">
        <v>3.02</v>
      </c>
      <c r="H36" s="421">
        <v>0.33</v>
      </c>
      <c r="I36" s="421">
        <v>4.67</v>
      </c>
      <c r="J36" s="421">
        <v>-5</v>
      </c>
      <c r="K36" s="421">
        <v>-5</v>
      </c>
      <c r="L36" s="421">
        <v>0</v>
      </c>
    </row>
    <row r="37" spans="2:12">
      <c r="B37" s="60" t="s">
        <v>714</v>
      </c>
      <c r="C37" s="60" t="s">
        <v>715</v>
      </c>
      <c r="D37" s="60" t="s">
        <v>643</v>
      </c>
      <c r="E37" s="60" t="s">
        <v>659</v>
      </c>
      <c r="F37" s="421">
        <v>0</v>
      </c>
      <c r="G37" s="421">
        <v>0</v>
      </c>
      <c r="H37" s="421">
        <v>0</v>
      </c>
      <c r="I37" s="421">
        <v>0</v>
      </c>
      <c r="J37" s="421">
        <v>0</v>
      </c>
      <c r="K37" s="421">
        <v>0</v>
      </c>
      <c r="L37" s="421">
        <v>0</v>
      </c>
    </row>
    <row r="38" spans="2:12">
      <c r="B38" s="60" t="s">
        <v>716</v>
      </c>
      <c r="C38" s="60" t="s">
        <v>717</v>
      </c>
      <c r="D38" s="60" t="s">
        <v>662</v>
      </c>
      <c r="E38" s="60" t="s">
        <v>659</v>
      </c>
      <c r="F38" s="421">
        <v>0</v>
      </c>
      <c r="G38" s="421">
        <v>0</v>
      </c>
      <c r="H38" s="421">
        <v>0</v>
      </c>
      <c r="I38" s="421">
        <v>0</v>
      </c>
      <c r="J38" s="421">
        <v>0</v>
      </c>
      <c r="K38" s="421">
        <v>0</v>
      </c>
      <c r="L38" s="421">
        <v>0</v>
      </c>
    </row>
    <row r="39" spans="2:12">
      <c r="B39" s="60" t="s">
        <v>718</v>
      </c>
      <c r="C39" s="60" t="s">
        <v>719</v>
      </c>
      <c r="D39" s="60" t="s">
        <v>643</v>
      </c>
      <c r="E39" s="60" t="s">
        <v>644</v>
      </c>
      <c r="F39" s="421">
        <v>71948.22</v>
      </c>
      <c r="G39" s="421">
        <v>0</v>
      </c>
      <c r="H39" s="421">
        <v>0</v>
      </c>
      <c r="I39" s="421">
        <v>0</v>
      </c>
      <c r="J39" s="421">
        <v>0</v>
      </c>
      <c r="K39" s="421">
        <v>1612.13</v>
      </c>
      <c r="L39" s="421">
        <v>70336.09</v>
      </c>
    </row>
    <row r="40" spans="2:12">
      <c r="B40" s="60" t="s">
        <v>720</v>
      </c>
      <c r="C40" s="60" t="s">
        <v>721</v>
      </c>
      <c r="D40" s="60" t="s">
        <v>643</v>
      </c>
      <c r="E40" s="60" t="s">
        <v>649</v>
      </c>
      <c r="F40" s="421">
        <v>0</v>
      </c>
      <c r="G40" s="421">
        <v>0</v>
      </c>
      <c r="H40" s="421">
        <v>0.33</v>
      </c>
      <c r="I40" s="421">
        <v>-0.33</v>
      </c>
      <c r="J40" s="421">
        <v>0</v>
      </c>
      <c r="K40" s="421">
        <v>-11410.35</v>
      </c>
      <c r="L40" s="421">
        <v>11410.35</v>
      </c>
    </row>
    <row r="41" spans="2:12">
      <c r="B41" s="60" t="s">
        <v>722</v>
      </c>
      <c r="C41" s="60" t="s">
        <v>723</v>
      </c>
      <c r="D41" s="60" t="s">
        <v>643</v>
      </c>
      <c r="E41" s="60" t="s">
        <v>652</v>
      </c>
      <c r="F41" s="421">
        <v>-1367.19</v>
      </c>
      <c r="G41" s="421">
        <v>74.72</v>
      </c>
      <c r="H41" s="421">
        <v>-134.47</v>
      </c>
      <c r="I41" s="421">
        <v>66.97</v>
      </c>
      <c r="J41" s="421">
        <v>-195.21</v>
      </c>
      <c r="K41" s="421">
        <v>114.35</v>
      </c>
      <c r="L41" s="421">
        <v>-1293.55</v>
      </c>
    </row>
    <row r="42" spans="2:12">
      <c r="B42" s="60" t="s">
        <v>724</v>
      </c>
      <c r="C42" s="60" t="s">
        <v>725</v>
      </c>
      <c r="D42" s="60" t="s">
        <v>662</v>
      </c>
      <c r="E42" s="60" t="s">
        <v>649</v>
      </c>
      <c r="F42" s="421">
        <v>1129928.82</v>
      </c>
      <c r="G42" s="421">
        <v>20577.169999999998</v>
      </c>
      <c r="H42" s="421">
        <v>24643.82</v>
      </c>
      <c r="I42" s="421">
        <v>21802.27</v>
      </c>
      <c r="J42" s="421">
        <v>23334.73</v>
      </c>
      <c r="K42" s="421">
        <v>197002.31</v>
      </c>
      <c r="L42" s="421">
        <v>842568.52</v>
      </c>
    </row>
    <row r="43" spans="2:12">
      <c r="B43" s="60" t="s">
        <v>667</v>
      </c>
      <c r="C43" s="60" t="s">
        <v>668</v>
      </c>
      <c r="D43" s="60" t="s">
        <v>643</v>
      </c>
      <c r="E43" s="60" t="s">
        <v>703</v>
      </c>
      <c r="F43" s="421">
        <v>0</v>
      </c>
      <c r="G43" s="421">
        <v>0</v>
      </c>
      <c r="H43" s="421">
        <v>0</v>
      </c>
      <c r="I43" s="421">
        <v>0</v>
      </c>
      <c r="J43" s="421">
        <v>0</v>
      </c>
      <c r="K43" s="421">
        <v>0</v>
      </c>
      <c r="L43" s="421">
        <v>0</v>
      </c>
    </row>
    <row r="44" spans="2:12">
      <c r="B44" s="60" t="s">
        <v>726</v>
      </c>
      <c r="C44" s="60" t="s">
        <v>727</v>
      </c>
      <c r="D44" s="60" t="s">
        <v>643</v>
      </c>
      <c r="E44" s="60" t="s">
        <v>649</v>
      </c>
      <c r="F44" s="421">
        <v>39339496.890000001</v>
      </c>
      <c r="G44" s="421">
        <v>5970502.5</v>
      </c>
      <c r="H44" s="421">
        <v>30346.44</v>
      </c>
      <c r="I44" s="421">
        <v>25059.759999999998</v>
      </c>
      <c r="J44" s="421">
        <v>24178.53</v>
      </c>
      <c r="K44" s="421">
        <v>4581433.1900000004</v>
      </c>
      <c r="L44" s="421">
        <v>28707976.469999999</v>
      </c>
    </row>
    <row r="45" spans="2:12">
      <c r="B45" s="60" t="s">
        <v>728</v>
      </c>
      <c r="C45" s="60" t="s">
        <v>729</v>
      </c>
      <c r="D45" s="60" t="s">
        <v>662</v>
      </c>
      <c r="E45" s="60" t="s">
        <v>644</v>
      </c>
      <c r="F45" s="421">
        <v>-1129.79</v>
      </c>
      <c r="G45" s="421">
        <v>0</v>
      </c>
      <c r="H45" s="421">
        <v>0</v>
      </c>
      <c r="I45" s="421">
        <v>0</v>
      </c>
      <c r="J45" s="421">
        <v>0</v>
      </c>
      <c r="K45" s="421">
        <v>0</v>
      </c>
      <c r="L45" s="421">
        <v>-1129.79</v>
      </c>
    </row>
    <row r="46" spans="2:12">
      <c r="B46" s="60" t="s">
        <v>730</v>
      </c>
      <c r="C46" s="60" t="s">
        <v>731</v>
      </c>
      <c r="D46" s="60" t="s">
        <v>662</v>
      </c>
      <c r="E46" s="60" t="s">
        <v>659</v>
      </c>
      <c r="F46" s="421">
        <v>0</v>
      </c>
      <c r="G46" s="421">
        <v>0</v>
      </c>
      <c r="H46" s="421">
        <v>0</v>
      </c>
      <c r="I46" s="421">
        <v>0</v>
      </c>
      <c r="J46" s="421">
        <v>0</v>
      </c>
      <c r="K46" s="421">
        <v>0</v>
      </c>
      <c r="L46" s="421">
        <v>0</v>
      </c>
    </row>
    <row r="47" spans="2:12">
      <c r="B47" s="60" t="s">
        <v>732</v>
      </c>
      <c r="C47" s="60" t="s">
        <v>719</v>
      </c>
      <c r="D47" s="60" t="s">
        <v>643</v>
      </c>
      <c r="E47" s="60" t="s">
        <v>659</v>
      </c>
      <c r="F47" s="421">
        <v>0</v>
      </c>
      <c r="G47" s="421">
        <v>0</v>
      </c>
      <c r="H47" s="421">
        <v>0</v>
      </c>
      <c r="I47" s="421">
        <v>0</v>
      </c>
      <c r="J47" s="421">
        <v>0</v>
      </c>
      <c r="K47" s="421">
        <v>0</v>
      </c>
      <c r="L47" s="421">
        <v>0</v>
      </c>
    </row>
    <row r="48" spans="2:12">
      <c r="B48" s="60" t="s">
        <v>733</v>
      </c>
      <c r="C48" s="60" t="s">
        <v>734</v>
      </c>
      <c r="D48" s="60" t="s">
        <v>662</v>
      </c>
      <c r="E48" s="60" t="s">
        <v>659</v>
      </c>
      <c r="F48" s="421">
        <v>0</v>
      </c>
      <c r="G48" s="421">
        <v>0</v>
      </c>
      <c r="H48" s="421">
        <v>0</v>
      </c>
      <c r="I48" s="421">
        <v>0</v>
      </c>
      <c r="J48" s="421">
        <v>0</v>
      </c>
      <c r="K48" s="421">
        <v>0</v>
      </c>
      <c r="L48" s="421">
        <v>0</v>
      </c>
    </row>
    <row r="49" spans="2:12">
      <c r="B49" s="60" t="s">
        <v>735</v>
      </c>
      <c r="C49" s="60" t="s">
        <v>736</v>
      </c>
      <c r="D49" s="60" t="s">
        <v>662</v>
      </c>
      <c r="E49" s="60" t="s">
        <v>644</v>
      </c>
      <c r="F49" s="421">
        <v>-5208.79</v>
      </c>
      <c r="G49" s="421">
        <v>0</v>
      </c>
      <c r="H49" s="421">
        <v>0</v>
      </c>
      <c r="I49" s="421">
        <v>0</v>
      </c>
      <c r="J49" s="421">
        <v>0</v>
      </c>
      <c r="K49" s="421">
        <v>0</v>
      </c>
      <c r="L49" s="421">
        <v>-5208.79</v>
      </c>
    </row>
    <row r="50" spans="2:12">
      <c r="B50" s="60" t="s">
        <v>737</v>
      </c>
      <c r="C50" s="60" t="s">
        <v>738</v>
      </c>
      <c r="D50" s="60" t="s">
        <v>662</v>
      </c>
      <c r="E50" s="60" t="s">
        <v>649</v>
      </c>
      <c r="F50" s="421">
        <v>32843.660000000003</v>
      </c>
      <c r="G50" s="421">
        <v>547.86</v>
      </c>
      <c r="H50" s="421">
        <v>619.38</v>
      </c>
      <c r="I50" s="421">
        <v>721.33</v>
      </c>
      <c r="J50" s="421">
        <v>777.55</v>
      </c>
      <c r="K50" s="421">
        <v>4256.99</v>
      </c>
      <c r="L50" s="421">
        <v>25920.55</v>
      </c>
    </row>
    <row r="51" spans="2:12">
      <c r="B51" s="60" t="s">
        <v>739</v>
      </c>
      <c r="C51" s="60" t="s">
        <v>674</v>
      </c>
      <c r="D51" s="60" t="s">
        <v>662</v>
      </c>
      <c r="E51" s="60" t="s">
        <v>644</v>
      </c>
      <c r="F51" s="421">
        <v>-18246.47</v>
      </c>
      <c r="G51" s="421">
        <v>0</v>
      </c>
      <c r="H51" s="421">
        <v>0</v>
      </c>
      <c r="I51" s="421">
        <v>0</v>
      </c>
      <c r="J51" s="421">
        <v>0</v>
      </c>
      <c r="K51" s="421">
        <v>0</v>
      </c>
      <c r="L51" s="421">
        <v>-18246.47</v>
      </c>
    </row>
    <row r="52" spans="2:12">
      <c r="B52" s="60" t="s">
        <v>692</v>
      </c>
      <c r="C52" s="60" t="s">
        <v>693</v>
      </c>
      <c r="D52" s="60" t="s">
        <v>643</v>
      </c>
      <c r="E52" s="60" t="s">
        <v>652</v>
      </c>
      <c r="F52" s="421">
        <v>-2350.52</v>
      </c>
      <c r="G52" s="421">
        <v>-10.63</v>
      </c>
      <c r="H52" s="421">
        <v>113.63</v>
      </c>
      <c r="I52" s="421">
        <v>15.9</v>
      </c>
      <c r="J52" s="421">
        <v>4.8</v>
      </c>
      <c r="K52" s="421">
        <v>146.22</v>
      </c>
      <c r="L52" s="421">
        <v>-2620.44</v>
      </c>
    </row>
    <row r="53" spans="2:12">
      <c r="B53" s="60" t="s">
        <v>740</v>
      </c>
      <c r="C53" s="60" t="s">
        <v>741</v>
      </c>
      <c r="D53" s="60" t="s">
        <v>662</v>
      </c>
      <c r="E53" s="60" t="s">
        <v>649</v>
      </c>
      <c r="F53" s="421">
        <v>1344510.91</v>
      </c>
      <c r="G53" s="421">
        <v>46828.88</v>
      </c>
      <c r="H53" s="421">
        <v>105406.86</v>
      </c>
      <c r="I53" s="421">
        <v>17596.38</v>
      </c>
      <c r="J53" s="421">
        <v>17818.14</v>
      </c>
      <c r="K53" s="421">
        <v>244508.69</v>
      </c>
      <c r="L53" s="421">
        <v>912351.96</v>
      </c>
    </row>
    <row r="54" spans="2:12">
      <c r="B54" s="60" t="s">
        <v>742</v>
      </c>
      <c r="C54" s="60" t="s">
        <v>743</v>
      </c>
      <c r="D54" s="60" t="s">
        <v>643</v>
      </c>
      <c r="E54" s="60" t="s">
        <v>644</v>
      </c>
      <c r="F54" s="421">
        <v>-387.46</v>
      </c>
      <c r="G54" s="421">
        <v>0</v>
      </c>
      <c r="H54" s="421">
        <v>0</v>
      </c>
      <c r="I54" s="421">
        <v>0</v>
      </c>
      <c r="J54" s="421">
        <v>0</v>
      </c>
      <c r="K54" s="421">
        <v>0</v>
      </c>
      <c r="L54" s="421">
        <v>-387.46</v>
      </c>
    </row>
    <row r="55" spans="2:12">
      <c r="B55" s="60" t="s">
        <v>726</v>
      </c>
      <c r="C55" s="60" t="s">
        <v>727</v>
      </c>
      <c r="D55" s="60" t="s">
        <v>643</v>
      </c>
      <c r="E55" s="60" t="s">
        <v>744</v>
      </c>
      <c r="F55" s="421">
        <v>0</v>
      </c>
      <c r="G55" s="421">
        <v>0</v>
      </c>
      <c r="H55" s="421">
        <v>0</v>
      </c>
      <c r="I55" s="421">
        <v>0</v>
      </c>
      <c r="J55" s="421">
        <v>0</v>
      </c>
      <c r="K55" s="421">
        <v>0</v>
      </c>
      <c r="L55" s="421">
        <v>0</v>
      </c>
    </row>
    <row r="56" spans="2:12">
      <c r="B56" s="60" t="s">
        <v>745</v>
      </c>
      <c r="C56" s="60" t="s">
        <v>746</v>
      </c>
      <c r="D56" s="60" t="s">
        <v>643</v>
      </c>
      <c r="E56" s="60" t="s">
        <v>744</v>
      </c>
      <c r="F56" s="421">
        <v>0</v>
      </c>
      <c r="G56" s="421">
        <v>0</v>
      </c>
      <c r="H56" s="421">
        <v>0</v>
      </c>
      <c r="I56" s="421">
        <v>0</v>
      </c>
      <c r="J56" s="421">
        <v>0</v>
      </c>
      <c r="K56" s="421">
        <v>0</v>
      </c>
      <c r="L56" s="421">
        <v>0</v>
      </c>
    </row>
    <row r="57" spans="2:12">
      <c r="B57" s="60" t="s">
        <v>745</v>
      </c>
      <c r="C57" s="60" t="s">
        <v>746</v>
      </c>
      <c r="D57" s="60" t="s">
        <v>643</v>
      </c>
      <c r="E57" s="60" t="s">
        <v>747</v>
      </c>
      <c r="F57" s="421">
        <v>-33556.370000000003</v>
      </c>
      <c r="G57" s="421">
        <v>0</v>
      </c>
      <c r="H57" s="421">
        <v>0</v>
      </c>
      <c r="I57" s="421">
        <v>0</v>
      </c>
      <c r="J57" s="421">
        <v>0</v>
      </c>
      <c r="K57" s="421">
        <v>0</v>
      </c>
      <c r="L57" s="421">
        <v>-33556.370000000003</v>
      </c>
    </row>
    <row r="58" spans="2:12">
      <c r="B58" s="60" t="s">
        <v>748</v>
      </c>
      <c r="C58" s="60" t="s">
        <v>749</v>
      </c>
      <c r="D58" s="60" t="s">
        <v>643</v>
      </c>
      <c r="E58" s="60" t="s">
        <v>652</v>
      </c>
      <c r="F58" s="421">
        <v>40036.959999999999</v>
      </c>
      <c r="G58" s="421">
        <v>6205.11</v>
      </c>
      <c r="H58" s="421">
        <v>6793.71</v>
      </c>
      <c r="I58" s="421">
        <v>6887.22</v>
      </c>
      <c r="J58" s="421">
        <v>-25995.39</v>
      </c>
      <c r="K58" s="421">
        <v>-23509.49</v>
      </c>
      <c r="L58" s="421">
        <v>69655.8</v>
      </c>
    </row>
    <row r="59" spans="2:12">
      <c r="B59" s="60" t="s">
        <v>750</v>
      </c>
      <c r="C59" s="60" t="s">
        <v>751</v>
      </c>
      <c r="D59" s="60" t="s">
        <v>662</v>
      </c>
      <c r="E59" s="60" t="s">
        <v>649</v>
      </c>
      <c r="F59" s="421">
        <v>1037884.54</v>
      </c>
      <c r="G59" s="421">
        <v>22785.56</v>
      </c>
      <c r="H59" s="421">
        <v>46978.63</v>
      </c>
      <c r="I59" s="421">
        <v>16196.54</v>
      </c>
      <c r="J59" s="421">
        <v>15394.27</v>
      </c>
      <c r="K59" s="421">
        <v>231578.68</v>
      </c>
      <c r="L59" s="421">
        <v>704950.86</v>
      </c>
    </row>
    <row r="60" spans="2:12">
      <c r="B60" s="60" t="s">
        <v>752</v>
      </c>
      <c r="C60" s="60" t="s">
        <v>753</v>
      </c>
      <c r="D60" s="60" t="s">
        <v>662</v>
      </c>
      <c r="E60" s="60" t="s">
        <v>659</v>
      </c>
      <c r="F60" s="421">
        <v>0</v>
      </c>
      <c r="G60" s="421">
        <v>0</v>
      </c>
      <c r="H60" s="421">
        <v>0</v>
      </c>
      <c r="I60" s="421">
        <v>0</v>
      </c>
      <c r="J60" s="421">
        <v>0</v>
      </c>
      <c r="K60" s="421">
        <v>0</v>
      </c>
      <c r="L60" s="421">
        <v>0</v>
      </c>
    </row>
    <row r="61" spans="2:12">
      <c r="B61" s="60" t="s">
        <v>754</v>
      </c>
      <c r="C61" s="60" t="s">
        <v>755</v>
      </c>
      <c r="D61" s="60" t="s">
        <v>643</v>
      </c>
      <c r="E61" s="60" t="s">
        <v>644</v>
      </c>
      <c r="F61" s="421">
        <v>69183.820000000007</v>
      </c>
      <c r="G61" s="421">
        <v>0</v>
      </c>
      <c r="H61" s="421">
        <v>0</v>
      </c>
      <c r="I61" s="421">
        <v>0</v>
      </c>
      <c r="J61" s="421">
        <v>0</v>
      </c>
      <c r="K61" s="421">
        <v>0</v>
      </c>
      <c r="L61" s="421">
        <v>69183.820000000007</v>
      </c>
    </row>
    <row r="62" spans="2:12">
      <c r="B62" s="60" t="s">
        <v>756</v>
      </c>
      <c r="C62" s="60" t="s">
        <v>757</v>
      </c>
      <c r="D62" s="60" t="s">
        <v>643</v>
      </c>
      <c r="E62" s="60" t="s">
        <v>659</v>
      </c>
      <c r="F62" s="421">
        <v>0</v>
      </c>
      <c r="G62" s="421">
        <v>0</v>
      </c>
      <c r="H62" s="421">
        <v>0</v>
      </c>
      <c r="I62" s="421">
        <v>0</v>
      </c>
      <c r="J62" s="421">
        <v>0</v>
      </c>
      <c r="K62" s="421">
        <v>0</v>
      </c>
      <c r="L62" s="421">
        <v>0</v>
      </c>
    </row>
    <row r="63" spans="2:12">
      <c r="B63" s="60" t="s">
        <v>758</v>
      </c>
      <c r="C63" s="60" t="s">
        <v>759</v>
      </c>
      <c r="D63" s="60" t="s">
        <v>643</v>
      </c>
      <c r="E63" s="60" t="s">
        <v>649</v>
      </c>
      <c r="F63" s="421">
        <v>-61036.29</v>
      </c>
      <c r="G63" s="421">
        <v>1759.68</v>
      </c>
      <c r="H63" s="421">
        <v>1731.81</v>
      </c>
      <c r="I63" s="421">
        <v>1871.66</v>
      </c>
      <c r="J63" s="421">
        <v>1815.84</v>
      </c>
      <c r="K63" s="421">
        <v>80690.62</v>
      </c>
      <c r="L63" s="421">
        <v>-148905.9</v>
      </c>
    </row>
    <row r="64" spans="2:12">
      <c r="B64" s="60" t="s">
        <v>760</v>
      </c>
      <c r="C64" s="60" t="s">
        <v>761</v>
      </c>
      <c r="D64" s="60" t="s">
        <v>643</v>
      </c>
      <c r="E64" s="60" t="s">
        <v>659</v>
      </c>
      <c r="F64" s="421">
        <v>0</v>
      </c>
      <c r="G64" s="421">
        <v>0</v>
      </c>
      <c r="H64" s="421">
        <v>0</v>
      </c>
      <c r="I64" s="421">
        <v>0</v>
      </c>
      <c r="J64" s="421">
        <v>0</v>
      </c>
      <c r="K64" s="421">
        <v>0</v>
      </c>
      <c r="L64" s="421">
        <v>0</v>
      </c>
    </row>
    <row r="65" spans="2:12">
      <c r="B65" s="60" t="s">
        <v>720</v>
      </c>
      <c r="C65" s="60" t="s">
        <v>721</v>
      </c>
      <c r="D65" s="60" t="s">
        <v>643</v>
      </c>
      <c r="E65" s="60" t="s">
        <v>644</v>
      </c>
      <c r="F65" s="421">
        <v>402194.66</v>
      </c>
      <c r="G65" s="421">
        <v>23807.63</v>
      </c>
      <c r="H65" s="421">
        <v>0</v>
      </c>
      <c r="I65" s="421">
        <v>42235.83</v>
      </c>
      <c r="J65" s="421">
        <v>40488.21</v>
      </c>
      <c r="K65" s="421">
        <v>167073.9</v>
      </c>
      <c r="L65" s="421">
        <v>128589.09</v>
      </c>
    </row>
    <row r="66" spans="2:12">
      <c r="B66" s="60" t="s">
        <v>762</v>
      </c>
      <c r="C66" s="60" t="s">
        <v>763</v>
      </c>
      <c r="D66" s="60" t="s">
        <v>643</v>
      </c>
      <c r="E66" s="60" t="s">
        <v>659</v>
      </c>
      <c r="F66" s="421">
        <v>0</v>
      </c>
      <c r="G66" s="421">
        <v>0</v>
      </c>
      <c r="H66" s="421">
        <v>0</v>
      </c>
      <c r="I66" s="421">
        <v>0</v>
      </c>
      <c r="J66" s="421">
        <v>0</v>
      </c>
      <c r="K66" s="421">
        <v>0</v>
      </c>
      <c r="L66" s="421">
        <v>0</v>
      </c>
    </row>
    <row r="67" spans="2:12">
      <c r="B67" s="60" t="s">
        <v>764</v>
      </c>
      <c r="C67" s="60" t="s">
        <v>765</v>
      </c>
      <c r="D67" s="60" t="s">
        <v>643</v>
      </c>
      <c r="E67" s="60" t="s">
        <v>744</v>
      </c>
      <c r="F67" s="421">
        <v>0</v>
      </c>
      <c r="G67" s="421">
        <v>0</v>
      </c>
      <c r="H67" s="421">
        <v>0</v>
      </c>
      <c r="I67" s="421">
        <v>0</v>
      </c>
      <c r="J67" s="421">
        <v>0</v>
      </c>
      <c r="K67" s="421">
        <v>0</v>
      </c>
      <c r="L67" s="421">
        <v>0</v>
      </c>
    </row>
    <row r="68" spans="2:12">
      <c r="B68" s="60" t="s">
        <v>766</v>
      </c>
      <c r="C68" s="60" t="s">
        <v>767</v>
      </c>
      <c r="D68" s="60" t="s">
        <v>662</v>
      </c>
      <c r="E68" s="60" t="s">
        <v>649</v>
      </c>
      <c r="F68" s="421">
        <v>80082.17</v>
      </c>
      <c r="G68" s="421">
        <v>2034.99</v>
      </c>
      <c r="H68" s="421">
        <v>1898.74</v>
      </c>
      <c r="I68" s="421">
        <v>29863.66</v>
      </c>
      <c r="J68" s="421">
        <v>1091.82</v>
      </c>
      <c r="K68" s="421">
        <v>10532.8</v>
      </c>
      <c r="L68" s="421">
        <v>34660.160000000003</v>
      </c>
    </row>
    <row r="69" spans="2:12">
      <c r="B69" s="60" t="s">
        <v>768</v>
      </c>
      <c r="C69" s="60" t="s">
        <v>769</v>
      </c>
      <c r="D69" s="60" t="s">
        <v>643</v>
      </c>
      <c r="E69" s="60" t="s">
        <v>644</v>
      </c>
      <c r="F69" s="421">
        <v>2229.83</v>
      </c>
      <c r="G69" s="421">
        <v>0</v>
      </c>
      <c r="H69" s="421">
        <v>0</v>
      </c>
      <c r="I69" s="421">
        <v>0</v>
      </c>
      <c r="J69" s="421">
        <v>0</v>
      </c>
      <c r="K69" s="421">
        <v>646.45000000000005</v>
      </c>
      <c r="L69" s="421">
        <v>1583.38</v>
      </c>
    </row>
    <row r="70" spans="2:12">
      <c r="B70" s="60" t="s">
        <v>770</v>
      </c>
      <c r="C70" s="60" t="s">
        <v>771</v>
      </c>
      <c r="D70" s="60" t="s">
        <v>662</v>
      </c>
      <c r="E70" s="60" t="s">
        <v>644</v>
      </c>
      <c r="F70" s="421">
        <v>-97.67</v>
      </c>
      <c r="G70" s="421">
        <v>0</v>
      </c>
      <c r="H70" s="421">
        <v>0</v>
      </c>
      <c r="I70" s="421">
        <v>0</v>
      </c>
      <c r="J70" s="421">
        <v>0</v>
      </c>
      <c r="K70" s="421">
        <v>0</v>
      </c>
      <c r="L70" s="421">
        <v>-97.67</v>
      </c>
    </row>
    <row r="71" spans="2:12">
      <c r="B71" s="60" t="s">
        <v>772</v>
      </c>
      <c r="C71" s="60" t="s">
        <v>773</v>
      </c>
      <c r="D71" s="60" t="s">
        <v>662</v>
      </c>
      <c r="E71" s="60" t="s">
        <v>659</v>
      </c>
      <c r="F71" s="421">
        <v>-17.96</v>
      </c>
      <c r="G71" s="421">
        <v>0</v>
      </c>
      <c r="H71" s="421">
        <v>0</v>
      </c>
      <c r="I71" s="421">
        <v>0</v>
      </c>
      <c r="J71" s="421">
        <v>0</v>
      </c>
      <c r="K71" s="421">
        <v>-8.23</v>
      </c>
      <c r="L71" s="421">
        <v>-9.73</v>
      </c>
    </row>
    <row r="72" spans="2:12">
      <c r="B72" s="60" t="s">
        <v>774</v>
      </c>
      <c r="C72" s="60" t="s">
        <v>775</v>
      </c>
      <c r="D72" s="60" t="s">
        <v>662</v>
      </c>
      <c r="E72" s="60" t="s">
        <v>649</v>
      </c>
      <c r="F72" s="421">
        <v>1658.53</v>
      </c>
      <c r="G72" s="421">
        <v>0</v>
      </c>
      <c r="H72" s="421">
        <v>0</v>
      </c>
      <c r="I72" s="421">
        <v>0</v>
      </c>
      <c r="J72" s="421">
        <v>0</v>
      </c>
      <c r="K72" s="421">
        <v>1658.53</v>
      </c>
      <c r="L72" s="421">
        <v>0</v>
      </c>
    </row>
    <row r="73" spans="2:12">
      <c r="B73" s="60" t="s">
        <v>776</v>
      </c>
      <c r="C73" s="60" t="s">
        <v>777</v>
      </c>
      <c r="D73" s="60" t="s">
        <v>643</v>
      </c>
      <c r="E73" s="60" t="s">
        <v>649</v>
      </c>
      <c r="F73" s="421">
        <v>10014.67</v>
      </c>
      <c r="G73" s="421">
        <v>1298.44</v>
      </c>
      <c r="H73" s="421">
        <v>1528.42</v>
      </c>
      <c r="I73" s="421">
        <v>1493.54</v>
      </c>
      <c r="J73" s="421">
        <v>613.34</v>
      </c>
      <c r="K73" s="421">
        <v>14690.86</v>
      </c>
      <c r="L73" s="421">
        <v>-9609.93</v>
      </c>
    </row>
    <row r="74" spans="2:12">
      <c r="B74" s="60" t="s">
        <v>778</v>
      </c>
      <c r="C74" s="60" t="s">
        <v>779</v>
      </c>
      <c r="D74" s="60" t="s">
        <v>643</v>
      </c>
      <c r="E74" s="60" t="s">
        <v>780</v>
      </c>
      <c r="F74" s="421">
        <v>-9.41</v>
      </c>
      <c r="G74" s="421">
        <v>0</v>
      </c>
      <c r="H74" s="421">
        <v>0</v>
      </c>
      <c r="I74" s="421">
        <v>0</v>
      </c>
      <c r="J74" s="421">
        <v>0</v>
      </c>
      <c r="K74" s="421">
        <v>-9.41</v>
      </c>
      <c r="L74" s="421">
        <v>0</v>
      </c>
    </row>
    <row r="75" spans="2:12">
      <c r="B75" s="60" t="s">
        <v>781</v>
      </c>
      <c r="C75" s="60" t="s">
        <v>782</v>
      </c>
      <c r="D75" s="60" t="s">
        <v>643</v>
      </c>
      <c r="E75" s="60" t="s">
        <v>649</v>
      </c>
      <c r="F75" s="421">
        <v>124003.24</v>
      </c>
      <c r="G75" s="421">
        <v>-6781.08</v>
      </c>
      <c r="H75" s="421">
        <v>-9440.61</v>
      </c>
      <c r="I75" s="421">
        <v>-4429.42</v>
      </c>
      <c r="J75" s="421">
        <v>-180244.45</v>
      </c>
      <c r="K75" s="421">
        <v>169177.48</v>
      </c>
      <c r="L75" s="421">
        <v>155721.32</v>
      </c>
    </row>
    <row r="76" spans="2:12">
      <c r="B76" s="60" t="s">
        <v>783</v>
      </c>
      <c r="C76" s="60" t="s">
        <v>784</v>
      </c>
      <c r="D76" s="60" t="s">
        <v>643</v>
      </c>
      <c r="E76" s="60" t="s">
        <v>649</v>
      </c>
      <c r="F76" s="421">
        <v>-2124.7399999999998</v>
      </c>
      <c r="G76" s="421">
        <v>33.61</v>
      </c>
      <c r="H76" s="421">
        <v>68.08</v>
      </c>
      <c r="I76" s="421">
        <v>73.63</v>
      </c>
      <c r="J76" s="421">
        <v>5</v>
      </c>
      <c r="K76" s="421">
        <v>61600.62</v>
      </c>
      <c r="L76" s="421">
        <v>-63905.68</v>
      </c>
    </row>
    <row r="77" spans="2:12">
      <c r="B77" s="60" t="s">
        <v>785</v>
      </c>
      <c r="C77" s="60" t="s">
        <v>786</v>
      </c>
      <c r="D77" s="60" t="s">
        <v>643</v>
      </c>
      <c r="E77" s="60" t="s">
        <v>652</v>
      </c>
      <c r="F77" s="421">
        <v>5</v>
      </c>
      <c r="G77" s="421">
        <v>-61.55</v>
      </c>
      <c r="H77" s="421">
        <v>7.65</v>
      </c>
      <c r="I77" s="421">
        <v>12.78</v>
      </c>
      <c r="J77" s="421">
        <v>12.95</v>
      </c>
      <c r="K77" s="421">
        <v>33.17</v>
      </c>
      <c r="L77" s="421">
        <v>0</v>
      </c>
    </row>
    <row r="78" spans="2:12">
      <c r="B78" s="60" t="s">
        <v>787</v>
      </c>
      <c r="C78" s="60" t="s">
        <v>788</v>
      </c>
      <c r="D78" s="60" t="s">
        <v>643</v>
      </c>
      <c r="E78" s="60" t="s">
        <v>644</v>
      </c>
      <c r="F78" s="421">
        <v>1657.17</v>
      </c>
      <c r="G78" s="421">
        <v>0</v>
      </c>
      <c r="H78" s="421">
        <v>0</v>
      </c>
      <c r="I78" s="421">
        <v>0</v>
      </c>
      <c r="J78" s="421">
        <v>0</v>
      </c>
      <c r="K78" s="421">
        <v>0</v>
      </c>
      <c r="L78" s="421">
        <v>1657.17</v>
      </c>
    </row>
    <row r="79" spans="2:12">
      <c r="B79" s="60" t="s">
        <v>789</v>
      </c>
      <c r="C79" s="60" t="s">
        <v>790</v>
      </c>
      <c r="D79" s="60" t="s">
        <v>662</v>
      </c>
      <c r="E79" s="60" t="s">
        <v>659</v>
      </c>
      <c r="F79" s="421">
        <v>0</v>
      </c>
      <c r="G79" s="421">
        <v>0</v>
      </c>
      <c r="H79" s="421">
        <v>0</v>
      </c>
      <c r="I79" s="421">
        <v>0</v>
      </c>
      <c r="J79" s="421">
        <v>0</v>
      </c>
      <c r="K79" s="421">
        <v>0</v>
      </c>
      <c r="L79" s="421">
        <v>0</v>
      </c>
    </row>
    <row r="80" spans="2:12">
      <c r="B80" s="60" t="s">
        <v>791</v>
      </c>
      <c r="C80" s="60" t="s">
        <v>792</v>
      </c>
      <c r="D80" s="60" t="s">
        <v>662</v>
      </c>
      <c r="E80" s="60" t="s">
        <v>747</v>
      </c>
      <c r="F80" s="421">
        <v>0</v>
      </c>
      <c r="G80" s="421">
        <v>-5500</v>
      </c>
      <c r="H80" s="421">
        <v>0</v>
      </c>
      <c r="I80" s="421">
        <v>0</v>
      </c>
      <c r="J80" s="421">
        <v>0</v>
      </c>
      <c r="K80" s="421">
        <v>0</v>
      </c>
      <c r="L80" s="421">
        <v>5500</v>
      </c>
    </row>
    <row r="81" spans="2:12">
      <c r="B81" s="60" t="s">
        <v>793</v>
      </c>
      <c r="C81" s="60" t="s">
        <v>794</v>
      </c>
      <c r="D81" s="60" t="s">
        <v>643</v>
      </c>
      <c r="E81" s="60" t="s">
        <v>644</v>
      </c>
      <c r="F81" s="421">
        <v>-3284.53</v>
      </c>
      <c r="G81" s="421">
        <v>0</v>
      </c>
      <c r="H81" s="421">
        <v>0</v>
      </c>
      <c r="I81" s="421">
        <v>0</v>
      </c>
      <c r="J81" s="421">
        <v>0</v>
      </c>
      <c r="K81" s="421">
        <v>0</v>
      </c>
      <c r="L81" s="421">
        <v>-3284.53</v>
      </c>
    </row>
    <row r="82" spans="2:12">
      <c r="B82" s="60" t="s">
        <v>714</v>
      </c>
      <c r="C82" s="60" t="s">
        <v>715</v>
      </c>
      <c r="D82" s="60" t="s">
        <v>643</v>
      </c>
      <c r="E82" s="60" t="s">
        <v>649</v>
      </c>
      <c r="F82" s="421">
        <v>-11422.37</v>
      </c>
      <c r="G82" s="421">
        <v>-2429.85</v>
      </c>
      <c r="H82" s="421">
        <v>12788.19</v>
      </c>
      <c r="I82" s="421">
        <v>341.05</v>
      </c>
      <c r="J82" s="421">
        <v>931.99</v>
      </c>
      <c r="K82" s="421">
        <v>466.21</v>
      </c>
      <c r="L82" s="421">
        <v>-23519.96</v>
      </c>
    </row>
    <row r="83" spans="2:12">
      <c r="B83" s="60" t="s">
        <v>795</v>
      </c>
      <c r="C83" s="60" t="s">
        <v>796</v>
      </c>
      <c r="D83" s="60" t="s">
        <v>643</v>
      </c>
      <c r="E83" s="60" t="s">
        <v>659</v>
      </c>
      <c r="F83" s="421">
        <v>0</v>
      </c>
      <c r="G83" s="421">
        <v>0</v>
      </c>
      <c r="H83" s="421">
        <v>0</v>
      </c>
      <c r="I83" s="421">
        <v>0</v>
      </c>
      <c r="J83" s="421">
        <v>0</v>
      </c>
      <c r="K83" s="421">
        <v>0</v>
      </c>
      <c r="L83" s="421">
        <v>0</v>
      </c>
    </row>
    <row r="84" spans="2:12">
      <c r="B84" s="60" t="s">
        <v>797</v>
      </c>
      <c r="C84" s="60" t="s">
        <v>798</v>
      </c>
      <c r="D84" s="60" t="s">
        <v>643</v>
      </c>
      <c r="E84" s="60" t="s">
        <v>659</v>
      </c>
      <c r="F84" s="421">
        <v>0</v>
      </c>
      <c r="G84" s="421">
        <v>0</v>
      </c>
      <c r="H84" s="421">
        <v>0</v>
      </c>
      <c r="I84" s="421">
        <v>0</v>
      </c>
      <c r="J84" s="421">
        <v>0</v>
      </c>
      <c r="K84" s="421">
        <v>0</v>
      </c>
      <c r="L84" s="421">
        <v>0</v>
      </c>
    </row>
    <row r="85" spans="2:12">
      <c r="B85" s="60" t="s">
        <v>799</v>
      </c>
      <c r="C85" s="60" t="s">
        <v>800</v>
      </c>
      <c r="D85" s="60" t="s">
        <v>643</v>
      </c>
      <c r="E85" s="60" t="s">
        <v>780</v>
      </c>
      <c r="F85" s="421">
        <v>-138567.38</v>
      </c>
      <c r="G85" s="421">
        <v>0</v>
      </c>
      <c r="H85" s="421">
        <v>0</v>
      </c>
      <c r="I85" s="421">
        <v>0</v>
      </c>
      <c r="J85" s="421">
        <v>0</v>
      </c>
      <c r="K85" s="421">
        <v>0</v>
      </c>
      <c r="L85" s="421">
        <v>-138567.38</v>
      </c>
    </row>
    <row r="86" spans="2:12">
      <c r="B86" s="60" t="s">
        <v>801</v>
      </c>
      <c r="C86" s="60" t="s">
        <v>802</v>
      </c>
      <c r="D86" s="60" t="s">
        <v>662</v>
      </c>
      <c r="E86" s="60" t="s">
        <v>644</v>
      </c>
      <c r="F86" s="421">
        <v>-112390.67</v>
      </c>
      <c r="G86" s="421">
        <v>0</v>
      </c>
      <c r="H86" s="421">
        <v>0</v>
      </c>
      <c r="I86" s="421">
        <v>0</v>
      </c>
      <c r="J86" s="421">
        <v>0</v>
      </c>
      <c r="K86" s="421">
        <v>-111103.67999999999</v>
      </c>
      <c r="L86" s="421">
        <v>-1286.99</v>
      </c>
    </row>
    <row r="87" spans="2:12">
      <c r="B87" s="60" t="s">
        <v>712</v>
      </c>
      <c r="C87" s="60" t="s">
        <v>713</v>
      </c>
      <c r="D87" s="60" t="s">
        <v>643</v>
      </c>
      <c r="E87" s="60" t="s">
        <v>644</v>
      </c>
      <c r="F87" s="421">
        <v>972.48</v>
      </c>
      <c r="G87" s="421">
        <v>0</v>
      </c>
      <c r="H87" s="421">
        <v>0</v>
      </c>
      <c r="I87" s="421">
        <v>0</v>
      </c>
      <c r="J87" s="421">
        <v>0</v>
      </c>
      <c r="K87" s="421">
        <v>0</v>
      </c>
      <c r="L87" s="421">
        <v>972.48</v>
      </c>
    </row>
    <row r="88" spans="2:12">
      <c r="B88" s="60" t="s">
        <v>803</v>
      </c>
      <c r="C88" s="60" t="s">
        <v>804</v>
      </c>
      <c r="D88" s="60" t="s">
        <v>643</v>
      </c>
      <c r="E88" s="60" t="s">
        <v>644</v>
      </c>
      <c r="F88" s="421">
        <v>375.51</v>
      </c>
      <c r="G88" s="421">
        <v>194.23</v>
      </c>
      <c r="H88" s="421">
        <v>181.28</v>
      </c>
      <c r="I88" s="421">
        <v>0</v>
      </c>
      <c r="J88" s="421">
        <v>0</v>
      </c>
      <c r="K88" s="421">
        <v>0</v>
      </c>
      <c r="L88" s="421">
        <v>0</v>
      </c>
    </row>
    <row r="89" spans="2:12">
      <c r="B89" s="60" t="s">
        <v>805</v>
      </c>
      <c r="C89" s="60" t="s">
        <v>806</v>
      </c>
      <c r="D89" s="60" t="s">
        <v>643</v>
      </c>
      <c r="E89" s="60" t="s">
        <v>703</v>
      </c>
      <c r="F89" s="421">
        <v>0</v>
      </c>
      <c r="G89" s="421">
        <v>0</v>
      </c>
      <c r="H89" s="421">
        <v>0</v>
      </c>
      <c r="I89" s="421">
        <v>0</v>
      </c>
      <c r="J89" s="421">
        <v>0</v>
      </c>
      <c r="K89" s="421">
        <v>0</v>
      </c>
      <c r="L89" s="421">
        <v>0</v>
      </c>
    </row>
    <row r="90" spans="2:12">
      <c r="B90" s="60" t="s">
        <v>807</v>
      </c>
      <c r="C90" s="60" t="s">
        <v>808</v>
      </c>
      <c r="D90" s="60" t="s">
        <v>643</v>
      </c>
      <c r="E90" s="60" t="s">
        <v>652</v>
      </c>
      <c r="F90" s="421">
        <v>16094.52</v>
      </c>
      <c r="G90" s="421">
        <v>1630.06</v>
      </c>
      <c r="H90" s="421">
        <v>1630.06</v>
      </c>
      <c r="I90" s="421">
        <v>1630.06</v>
      </c>
      <c r="J90" s="421">
        <v>1630.06</v>
      </c>
      <c r="K90" s="421">
        <v>-11566.87</v>
      </c>
      <c r="L90" s="421">
        <v>21141.15</v>
      </c>
    </row>
    <row r="91" spans="2:12">
      <c r="B91" s="60" t="s">
        <v>809</v>
      </c>
      <c r="C91" s="60" t="s">
        <v>738</v>
      </c>
      <c r="D91" s="60" t="s">
        <v>662</v>
      </c>
      <c r="E91" s="60" t="s">
        <v>649</v>
      </c>
      <c r="F91" s="421">
        <v>1028965.83</v>
      </c>
      <c r="G91" s="421">
        <v>20515.87</v>
      </c>
      <c r="H91" s="421">
        <v>22462.58</v>
      </c>
      <c r="I91" s="421">
        <v>38259.870000000003</v>
      </c>
      <c r="J91" s="421">
        <v>22717.91</v>
      </c>
      <c r="K91" s="421">
        <v>194164.04</v>
      </c>
      <c r="L91" s="421">
        <v>730845.56</v>
      </c>
    </row>
    <row r="92" spans="2:12">
      <c r="B92" s="60" t="s">
        <v>810</v>
      </c>
      <c r="C92" s="60" t="s">
        <v>811</v>
      </c>
      <c r="D92" s="60" t="s">
        <v>643</v>
      </c>
      <c r="E92" s="60" t="s">
        <v>644</v>
      </c>
      <c r="F92" s="421">
        <v>967.69</v>
      </c>
      <c r="G92" s="421">
        <v>0</v>
      </c>
      <c r="H92" s="421">
        <v>0</v>
      </c>
      <c r="I92" s="421">
        <v>0</v>
      </c>
      <c r="J92" s="421">
        <v>0</v>
      </c>
      <c r="K92" s="421">
        <v>0</v>
      </c>
      <c r="L92" s="421">
        <v>967.69</v>
      </c>
    </row>
    <row r="93" spans="2:12">
      <c r="B93" s="60" t="s">
        <v>812</v>
      </c>
      <c r="C93" s="60" t="s">
        <v>813</v>
      </c>
      <c r="D93" s="60" t="s">
        <v>643</v>
      </c>
      <c r="E93" s="60" t="s">
        <v>703</v>
      </c>
      <c r="F93" s="421">
        <v>0</v>
      </c>
      <c r="G93" s="421">
        <v>0</v>
      </c>
      <c r="H93" s="421">
        <v>0</v>
      </c>
      <c r="I93" s="421">
        <v>0</v>
      </c>
      <c r="J93" s="421">
        <v>0</v>
      </c>
      <c r="K93" s="421">
        <v>0</v>
      </c>
      <c r="L93" s="421">
        <v>0</v>
      </c>
    </row>
    <row r="94" spans="2:12">
      <c r="B94" s="60" t="s">
        <v>814</v>
      </c>
      <c r="C94" s="60" t="s">
        <v>815</v>
      </c>
      <c r="D94" s="60" t="s">
        <v>643</v>
      </c>
      <c r="E94" s="60" t="s">
        <v>747</v>
      </c>
      <c r="F94" s="421">
        <v>0</v>
      </c>
      <c r="G94" s="421">
        <v>-408</v>
      </c>
      <c r="H94" s="421">
        <v>0</v>
      </c>
      <c r="I94" s="421">
        <v>0</v>
      </c>
      <c r="J94" s="421">
        <v>0</v>
      </c>
      <c r="K94" s="421">
        <v>0</v>
      </c>
      <c r="L94" s="421">
        <v>408</v>
      </c>
    </row>
    <row r="95" spans="2:12">
      <c r="B95" s="60" t="s">
        <v>816</v>
      </c>
      <c r="C95" s="60" t="s">
        <v>817</v>
      </c>
      <c r="D95" s="60" t="s">
        <v>643</v>
      </c>
      <c r="E95" s="60" t="s">
        <v>659</v>
      </c>
      <c r="F95" s="421">
        <v>0</v>
      </c>
      <c r="G95" s="421">
        <v>0</v>
      </c>
      <c r="H95" s="421">
        <v>0</v>
      </c>
      <c r="I95" s="421">
        <v>0</v>
      </c>
      <c r="J95" s="421">
        <v>0</v>
      </c>
      <c r="K95" s="421">
        <v>0</v>
      </c>
      <c r="L95" s="421">
        <v>0</v>
      </c>
    </row>
    <row r="96" spans="2:12">
      <c r="B96" s="60" t="s">
        <v>675</v>
      </c>
      <c r="C96" s="60" t="s">
        <v>676</v>
      </c>
      <c r="D96" s="60" t="s">
        <v>643</v>
      </c>
      <c r="E96" s="60" t="s">
        <v>649</v>
      </c>
      <c r="F96" s="421">
        <v>2028687.47</v>
      </c>
      <c r="G96" s="421">
        <v>46302.55</v>
      </c>
      <c r="H96" s="421">
        <v>46519.43</v>
      </c>
      <c r="I96" s="421">
        <v>46344.800000000003</v>
      </c>
      <c r="J96" s="421">
        <v>46154.42</v>
      </c>
      <c r="K96" s="421">
        <v>374454.34</v>
      </c>
      <c r="L96" s="421">
        <v>1468911.93</v>
      </c>
    </row>
    <row r="97" spans="2:12">
      <c r="B97" s="60" t="s">
        <v>818</v>
      </c>
      <c r="C97" s="60" t="s">
        <v>819</v>
      </c>
      <c r="D97" s="60" t="s">
        <v>643</v>
      </c>
      <c r="E97" s="60" t="s">
        <v>659</v>
      </c>
      <c r="F97" s="421">
        <v>0</v>
      </c>
      <c r="G97" s="421">
        <v>0</v>
      </c>
      <c r="H97" s="421">
        <v>0</v>
      </c>
      <c r="I97" s="421">
        <v>0</v>
      </c>
      <c r="J97" s="421">
        <v>0</v>
      </c>
      <c r="K97" s="421">
        <v>0</v>
      </c>
      <c r="L97" s="421">
        <v>0</v>
      </c>
    </row>
    <row r="98" spans="2:12">
      <c r="B98" s="60" t="s">
        <v>820</v>
      </c>
      <c r="C98" s="60" t="s">
        <v>821</v>
      </c>
      <c r="D98" s="60" t="s">
        <v>662</v>
      </c>
      <c r="E98" s="60" t="s">
        <v>659</v>
      </c>
      <c r="F98" s="421">
        <v>0</v>
      </c>
      <c r="G98" s="421">
        <v>0</v>
      </c>
      <c r="H98" s="421">
        <v>0</v>
      </c>
      <c r="I98" s="421">
        <v>0</v>
      </c>
      <c r="J98" s="421">
        <v>0</v>
      </c>
      <c r="K98" s="421">
        <v>0</v>
      </c>
      <c r="L98" s="421">
        <v>0</v>
      </c>
    </row>
    <row r="99" spans="2:12">
      <c r="B99" s="60" t="s">
        <v>822</v>
      </c>
      <c r="C99" s="60" t="s">
        <v>658</v>
      </c>
      <c r="D99" s="60" t="s">
        <v>643</v>
      </c>
      <c r="E99" s="60" t="s">
        <v>659</v>
      </c>
      <c r="F99" s="421">
        <v>0</v>
      </c>
      <c r="G99" s="421">
        <v>0</v>
      </c>
      <c r="H99" s="421">
        <v>0</v>
      </c>
      <c r="I99" s="421">
        <v>0</v>
      </c>
      <c r="J99" s="421">
        <v>0</v>
      </c>
      <c r="K99" s="421">
        <v>0</v>
      </c>
      <c r="L99" s="421">
        <v>0</v>
      </c>
    </row>
    <row r="100" spans="2:12">
      <c r="B100" s="60" t="s">
        <v>708</v>
      </c>
      <c r="C100" s="60" t="s">
        <v>709</v>
      </c>
      <c r="D100" s="60" t="s">
        <v>643</v>
      </c>
      <c r="E100" s="60" t="s">
        <v>659</v>
      </c>
      <c r="F100" s="421">
        <v>0</v>
      </c>
      <c r="G100" s="421">
        <v>0</v>
      </c>
      <c r="H100" s="421">
        <v>0</v>
      </c>
      <c r="I100" s="421">
        <v>0</v>
      </c>
      <c r="J100" s="421">
        <v>0</v>
      </c>
      <c r="K100" s="421">
        <v>0</v>
      </c>
      <c r="L100" s="421">
        <v>0</v>
      </c>
    </row>
    <row r="101" spans="2:12">
      <c r="B101" s="60" t="s">
        <v>823</v>
      </c>
      <c r="C101" s="60" t="s">
        <v>734</v>
      </c>
      <c r="D101" s="60" t="s">
        <v>662</v>
      </c>
      <c r="E101" s="60" t="s">
        <v>644</v>
      </c>
      <c r="F101" s="421">
        <v>-14066.13</v>
      </c>
      <c r="G101" s="421">
        <v>0</v>
      </c>
      <c r="H101" s="421">
        <v>0</v>
      </c>
      <c r="I101" s="421">
        <v>0</v>
      </c>
      <c r="J101" s="421">
        <v>0</v>
      </c>
      <c r="K101" s="421">
        <v>-5761.61</v>
      </c>
      <c r="L101" s="421">
        <v>-8304.52</v>
      </c>
    </row>
    <row r="102" spans="2:12">
      <c r="B102" s="60" t="s">
        <v>824</v>
      </c>
      <c r="C102" s="60" t="s">
        <v>825</v>
      </c>
      <c r="D102" s="60" t="s">
        <v>643</v>
      </c>
      <c r="E102" s="60" t="s">
        <v>644</v>
      </c>
      <c r="F102" s="421">
        <v>152165.54</v>
      </c>
      <c r="G102" s="421">
        <v>0</v>
      </c>
      <c r="H102" s="421">
        <v>0</v>
      </c>
      <c r="I102" s="421">
        <v>0</v>
      </c>
      <c r="J102" s="421">
        <v>0</v>
      </c>
      <c r="K102" s="421">
        <v>152165.54</v>
      </c>
      <c r="L102" s="421">
        <v>0</v>
      </c>
    </row>
    <row r="103" spans="2:12">
      <c r="B103" s="60" t="s">
        <v>826</v>
      </c>
      <c r="C103" s="60" t="s">
        <v>790</v>
      </c>
      <c r="D103" s="60" t="s">
        <v>662</v>
      </c>
      <c r="E103" s="60" t="s">
        <v>644</v>
      </c>
      <c r="F103" s="421">
        <v>-163672.14000000001</v>
      </c>
      <c r="G103" s="421">
        <v>0</v>
      </c>
      <c r="H103" s="421">
        <v>0</v>
      </c>
      <c r="I103" s="421">
        <v>0</v>
      </c>
      <c r="J103" s="421">
        <v>0</v>
      </c>
      <c r="K103" s="421">
        <v>-163672.14000000001</v>
      </c>
      <c r="L103" s="421">
        <v>0</v>
      </c>
    </row>
    <row r="104" spans="2:12">
      <c r="B104" s="60" t="s">
        <v>827</v>
      </c>
      <c r="C104" s="60" t="s">
        <v>828</v>
      </c>
      <c r="D104" s="60" t="s">
        <v>662</v>
      </c>
      <c r="E104" s="60" t="s">
        <v>659</v>
      </c>
      <c r="F104" s="421">
        <v>0</v>
      </c>
      <c r="G104" s="421">
        <v>0</v>
      </c>
      <c r="H104" s="421">
        <v>0</v>
      </c>
      <c r="I104" s="421">
        <v>0</v>
      </c>
      <c r="J104" s="421">
        <v>0</v>
      </c>
      <c r="K104" s="421">
        <v>0</v>
      </c>
      <c r="L104" s="421">
        <v>0</v>
      </c>
    </row>
    <row r="105" spans="2:12">
      <c r="B105" s="60" t="s">
        <v>726</v>
      </c>
      <c r="C105" s="60" t="s">
        <v>727</v>
      </c>
      <c r="D105" s="60" t="s">
        <v>643</v>
      </c>
      <c r="E105" s="60" t="s">
        <v>659</v>
      </c>
      <c r="F105" s="421">
        <v>-44.37</v>
      </c>
      <c r="G105" s="421">
        <v>0</v>
      </c>
      <c r="H105" s="421">
        <v>0</v>
      </c>
      <c r="I105" s="421">
        <v>0</v>
      </c>
      <c r="J105" s="421">
        <v>0</v>
      </c>
      <c r="K105" s="421">
        <v>0</v>
      </c>
      <c r="L105" s="421">
        <v>-44.37</v>
      </c>
    </row>
    <row r="106" spans="2:12">
      <c r="B106" s="60" t="s">
        <v>829</v>
      </c>
      <c r="C106" s="60" t="s">
        <v>830</v>
      </c>
      <c r="D106" s="60" t="s">
        <v>643</v>
      </c>
      <c r="E106" s="60" t="s">
        <v>644</v>
      </c>
      <c r="F106" s="421">
        <v>837.17</v>
      </c>
      <c r="G106" s="421">
        <v>0</v>
      </c>
      <c r="H106" s="421">
        <v>0</v>
      </c>
      <c r="I106" s="421">
        <v>0</v>
      </c>
      <c r="J106" s="421">
        <v>0</v>
      </c>
      <c r="K106" s="421">
        <v>0</v>
      </c>
      <c r="L106" s="421">
        <v>837.17</v>
      </c>
    </row>
    <row r="107" spans="2:12">
      <c r="B107" s="60" t="s">
        <v>831</v>
      </c>
      <c r="C107" s="60" t="s">
        <v>832</v>
      </c>
      <c r="D107" s="60" t="s">
        <v>643</v>
      </c>
      <c r="E107" s="60" t="s">
        <v>649</v>
      </c>
      <c r="F107" s="421">
        <v>4564.96</v>
      </c>
      <c r="G107" s="421">
        <v>-799.2</v>
      </c>
      <c r="H107" s="421">
        <v>-7129.39</v>
      </c>
      <c r="I107" s="421">
        <v>9139.19</v>
      </c>
      <c r="J107" s="421">
        <v>6140.61</v>
      </c>
      <c r="K107" s="421">
        <v>5801.85</v>
      </c>
      <c r="L107" s="421">
        <v>-8588.1</v>
      </c>
    </row>
    <row r="108" spans="2:12">
      <c r="B108" s="60" t="s">
        <v>645</v>
      </c>
      <c r="C108" s="60" t="s">
        <v>646</v>
      </c>
      <c r="D108" s="60" t="s">
        <v>643</v>
      </c>
      <c r="E108" s="60" t="s">
        <v>744</v>
      </c>
      <c r="F108" s="421">
        <v>0</v>
      </c>
      <c r="G108" s="421">
        <v>0</v>
      </c>
      <c r="H108" s="421">
        <v>0</v>
      </c>
      <c r="I108" s="421">
        <v>0</v>
      </c>
      <c r="J108" s="421">
        <v>0</v>
      </c>
      <c r="K108" s="421">
        <v>0</v>
      </c>
      <c r="L108" s="421">
        <v>0</v>
      </c>
    </row>
    <row r="109" spans="2:12">
      <c r="B109" s="60" t="s">
        <v>681</v>
      </c>
      <c r="C109" s="60" t="s">
        <v>682</v>
      </c>
      <c r="D109" s="60" t="s">
        <v>643</v>
      </c>
      <c r="E109" s="60" t="s">
        <v>659</v>
      </c>
      <c r="F109" s="421">
        <v>0</v>
      </c>
      <c r="G109" s="421">
        <v>0</v>
      </c>
      <c r="H109" s="421">
        <v>0</v>
      </c>
      <c r="I109" s="421">
        <v>0</v>
      </c>
      <c r="J109" s="421">
        <v>0</v>
      </c>
      <c r="K109" s="421">
        <v>0</v>
      </c>
      <c r="L109" s="421">
        <v>0</v>
      </c>
    </row>
    <row r="110" spans="2:12">
      <c r="B110" s="60" t="s">
        <v>833</v>
      </c>
      <c r="C110" s="60" t="s">
        <v>834</v>
      </c>
      <c r="D110" s="60" t="s">
        <v>643</v>
      </c>
      <c r="E110" s="60" t="s">
        <v>659</v>
      </c>
      <c r="F110" s="421">
        <v>0</v>
      </c>
      <c r="G110" s="421">
        <v>0</v>
      </c>
      <c r="H110" s="421">
        <v>0</v>
      </c>
      <c r="I110" s="421">
        <v>0</v>
      </c>
      <c r="J110" s="421">
        <v>0</v>
      </c>
      <c r="K110" s="421">
        <v>0</v>
      </c>
      <c r="L110" s="421">
        <v>0</v>
      </c>
    </row>
    <row r="111" spans="2:12">
      <c r="B111" s="60" t="s">
        <v>835</v>
      </c>
      <c r="C111" s="60" t="s">
        <v>836</v>
      </c>
      <c r="D111" s="60" t="s">
        <v>662</v>
      </c>
      <c r="E111" s="60" t="s">
        <v>652</v>
      </c>
      <c r="F111" s="421">
        <v>86.99</v>
      </c>
      <c r="G111" s="421">
        <v>13.19</v>
      </c>
      <c r="H111" s="421">
        <v>13.9</v>
      </c>
      <c r="I111" s="421">
        <v>13.06</v>
      </c>
      <c r="J111" s="421">
        <v>12.73</v>
      </c>
      <c r="K111" s="421">
        <v>34.11</v>
      </c>
      <c r="L111" s="421">
        <v>0</v>
      </c>
    </row>
    <row r="112" spans="2:12">
      <c r="B112" s="60" t="s">
        <v>837</v>
      </c>
      <c r="C112" s="60" t="s">
        <v>838</v>
      </c>
      <c r="D112" s="60" t="s">
        <v>643</v>
      </c>
      <c r="E112" s="60" t="s">
        <v>652</v>
      </c>
      <c r="F112" s="421">
        <v>-83270.740000000005</v>
      </c>
      <c r="G112" s="421">
        <v>-98616.95</v>
      </c>
      <c r="H112" s="421">
        <v>-62272.78</v>
      </c>
      <c r="I112" s="421">
        <v>-32790.54</v>
      </c>
      <c r="J112" s="421">
        <v>0</v>
      </c>
      <c r="K112" s="421">
        <v>110409.53</v>
      </c>
      <c r="L112" s="421">
        <v>0</v>
      </c>
    </row>
    <row r="113" spans="2:12">
      <c r="B113" s="60" t="s">
        <v>839</v>
      </c>
      <c r="C113" s="60" t="s">
        <v>840</v>
      </c>
      <c r="D113" s="60" t="s">
        <v>643</v>
      </c>
      <c r="E113" s="60" t="s">
        <v>659</v>
      </c>
      <c r="F113" s="421">
        <v>0</v>
      </c>
      <c r="G113" s="421">
        <v>0</v>
      </c>
      <c r="H113" s="421">
        <v>0</v>
      </c>
      <c r="I113" s="421">
        <v>0</v>
      </c>
      <c r="J113" s="421">
        <v>0</v>
      </c>
      <c r="K113" s="421">
        <v>0</v>
      </c>
      <c r="L113" s="421">
        <v>0</v>
      </c>
    </row>
    <row r="114" spans="2:12">
      <c r="B114" s="60" t="s">
        <v>841</v>
      </c>
      <c r="C114" s="60" t="s">
        <v>784</v>
      </c>
      <c r="D114" s="60" t="s">
        <v>643</v>
      </c>
      <c r="E114" s="60" t="s">
        <v>659</v>
      </c>
      <c r="F114" s="421">
        <v>0</v>
      </c>
      <c r="G114" s="421">
        <v>0</v>
      </c>
      <c r="H114" s="421">
        <v>0</v>
      </c>
      <c r="I114" s="421">
        <v>0</v>
      </c>
      <c r="J114" s="421">
        <v>0</v>
      </c>
      <c r="K114" s="421">
        <v>0</v>
      </c>
      <c r="L114" s="421">
        <v>0</v>
      </c>
    </row>
    <row r="115" spans="2:12">
      <c r="B115" s="60" t="s">
        <v>842</v>
      </c>
      <c r="C115" s="60" t="s">
        <v>843</v>
      </c>
      <c r="D115" s="60" t="s">
        <v>662</v>
      </c>
      <c r="E115" s="60" t="s">
        <v>649</v>
      </c>
      <c r="F115" s="421">
        <v>186495.28</v>
      </c>
      <c r="G115" s="421">
        <v>3550.69</v>
      </c>
      <c r="H115" s="421">
        <v>4488.8500000000004</v>
      </c>
      <c r="I115" s="421">
        <v>4854.97</v>
      </c>
      <c r="J115" s="421">
        <v>4703.67</v>
      </c>
      <c r="K115" s="421">
        <v>28398.19</v>
      </c>
      <c r="L115" s="421">
        <v>140498.91</v>
      </c>
    </row>
    <row r="116" spans="2:12">
      <c r="B116" s="60" t="s">
        <v>844</v>
      </c>
      <c r="C116" s="60" t="s">
        <v>845</v>
      </c>
      <c r="D116" s="60" t="s">
        <v>662</v>
      </c>
      <c r="E116" s="60" t="s">
        <v>649</v>
      </c>
      <c r="F116" s="421">
        <v>49034.03</v>
      </c>
      <c r="G116" s="421">
        <v>696.93</v>
      </c>
      <c r="H116" s="421">
        <v>3215.69</v>
      </c>
      <c r="I116" s="421">
        <v>915.53</v>
      </c>
      <c r="J116" s="421">
        <v>814.87</v>
      </c>
      <c r="K116" s="421">
        <v>5443.16</v>
      </c>
      <c r="L116" s="421">
        <v>37947.85</v>
      </c>
    </row>
    <row r="117" spans="2:12">
      <c r="B117" s="60" t="s">
        <v>846</v>
      </c>
      <c r="C117" s="60" t="s">
        <v>847</v>
      </c>
      <c r="D117" s="60" t="s">
        <v>643</v>
      </c>
      <c r="E117" s="60" t="s">
        <v>649</v>
      </c>
      <c r="F117" s="421">
        <v>-958.46</v>
      </c>
      <c r="G117" s="421">
        <v>-1112.8800000000001</v>
      </c>
      <c r="H117" s="421">
        <v>-22014.91</v>
      </c>
      <c r="I117" s="421">
        <v>38094.160000000003</v>
      </c>
      <c r="J117" s="421">
        <v>-15607.78</v>
      </c>
      <c r="K117" s="421">
        <v>-55940.7</v>
      </c>
      <c r="L117" s="421">
        <v>55623.65</v>
      </c>
    </row>
    <row r="118" spans="2:12">
      <c r="B118" s="60" t="s">
        <v>848</v>
      </c>
      <c r="C118" s="60" t="s">
        <v>849</v>
      </c>
      <c r="D118" s="60" t="s">
        <v>643</v>
      </c>
      <c r="E118" s="60" t="s">
        <v>850</v>
      </c>
      <c r="F118" s="421">
        <v>0</v>
      </c>
      <c r="G118" s="421">
        <v>0</v>
      </c>
      <c r="H118" s="421">
        <v>0</v>
      </c>
      <c r="I118" s="421">
        <v>0</v>
      </c>
      <c r="J118" s="421">
        <v>0</v>
      </c>
      <c r="K118" s="421">
        <v>0</v>
      </c>
      <c r="L118" s="421">
        <v>0</v>
      </c>
    </row>
    <row r="119" spans="2:12">
      <c r="B119" s="60" t="s">
        <v>851</v>
      </c>
      <c r="C119" s="60" t="s">
        <v>852</v>
      </c>
      <c r="D119" s="60" t="s">
        <v>643</v>
      </c>
      <c r="E119" s="60" t="s">
        <v>649</v>
      </c>
      <c r="F119" s="421">
        <v>6113136.4900000002</v>
      </c>
      <c r="G119" s="421">
        <v>181059.21</v>
      </c>
      <c r="H119" s="421">
        <v>173893.79</v>
      </c>
      <c r="I119" s="421">
        <v>683945.73</v>
      </c>
      <c r="J119" s="421">
        <v>92721.47</v>
      </c>
      <c r="K119" s="421">
        <v>973610.3</v>
      </c>
      <c r="L119" s="421">
        <v>4007905.99</v>
      </c>
    </row>
    <row r="120" spans="2:12">
      <c r="B120" s="60" t="s">
        <v>853</v>
      </c>
      <c r="C120" s="60" t="s">
        <v>854</v>
      </c>
      <c r="D120" s="60" t="s">
        <v>662</v>
      </c>
      <c r="E120" s="60" t="s">
        <v>644</v>
      </c>
      <c r="F120" s="421">
        <v>-28814.3</v>
      </c>
      <c r="G120" s="421">
        <v>0</v>
      </c>
      <c r="H120" s="421">
        <v>0</v>
      </c>
      <c r="I120" s="421">
        <v>0</v>
      </c>
      <c r="J120" s="421">
        <v>0</v>
      </c>
      <c r="K120" s="421">
        <v>-2051.81</v>
      </c>
      <c r="L120" s="421">
        <v>-26762.49</v>
      </c>
    </row>
    <row r="121" spans="2:12">
      <c r="B121" s="60" t="s">
        <v>716</v>
      </c>
      <c r="C121" s="60" t="s">
        <v>717</v>
      </c>
      <c r="D121" s="60" t="s">
        <v>662</v>
      </c>
      <c r="E121" s="60" t="s">
        <v>644</v>
      </c>
      <c r="F121" s="421">
        <v>-32238.19</v>
      </c>
      <c r="G121" s="421">
        <v>0</v>
      </c>
      <c r="H121" s="421">
        <v>0</v>
      </c>
      <c r="I121" s="421">
        <v>0</v>
      </c>
      <c r="J121" s="421">
        <v>0</v>
      </c>
      <c r="K121" s="421">
        <v>0</v>
      </c>
      <c r="L121" s="421">
        <v>-32238.19</v>
      </c>
    </row>
    <row r="122" spans="2:12">
      <c r="B122" s="60" t="s">
        <v>855</v>
      </c>
      <c r="C122" s="60" t="s">
        <v>856</v>
      </c>
      <c r="D122" s="60" t="s">
        <v>662</v>
      </c>
      <c r="E122" s="60" t="s">
        <v>659</v>
      </c>
      <c r="F122" s="421">
        <v>0</v>
      </c>
      <c r="G122" s="421">
        <v>0</v>
      </c>
      <c r="H122" s="421">
        <v>0</v>
      </c>
      <c r="I122" s="421">
        <v>0</v>
      </c>
      <c r="J122" s="421">
        <v>0</v>
      </c>
      <c r="K122" s="421">
        <v>0</v>
      </c>
      <c r="L122" s="421">
        <v>0</v>
      </c>
    </row>
    <row r="123" spans="2:12">
      <c r="B123" s="60" t="s">
        <v>857</v>
      </c>
      <c r="C123" s="60" t="s">
        <v>858</v>
      </c>
      <c r="D123" s="60" t="s">
        <v>662</v>
      </c>
      <c r="E123" s="60" t="s">
        <v>747</v>
      </c>
      <c r="F123" s="421">
        <v>-5776</v>
      </c>
      <c r="G123" s="421">
        <v>-5776</v>
      </c>
      <c r="H123" s="421">
        <v>0</v>
      </c>
      <c r="I123" s="421">
        <v>0</v>
      </c>
      <c r="J123" s="421">
        <v>0</v>
      </c>
      <c r="K123" s="421">
        <v>0</v>
      </c>
      <c r="L123" s="421">
        <v>0</v>
      </c>
    </row>
    <row r="124" spans="2:12">
      <c r="B124" s="60" t="s">
        <v>859</v>
      </c>
      <c r="C124" s="60" t="s">
        <v>860</v>
      </c>
      <c r="D124" s="60" t="s">
        <v>643</v>
      </c>
      <c r="E124" s="60" t="s">
        <v>652</v>
      </c>
      <c r="F124" s="421">
        <v>17688.87</v>
      </c>
      <c r="G124" s="421">
        <v>398.82</v>
      </c>
      <c r="H124" s="421">
        <v>422.31</v>
      </c>
      <c r="I124" s="421">
        <v>456.9</v>
      </c>
      <c r="J124" s="421">
        <v>442.44</v>
      </c>
      <c r="K124" s="421">
        <v>3189.18</v>
      </c>
      <c r="L124" s="421">
        <v>12779.22</v>
      </c>
    </row>
    <row r="125" spans="2:12">
      <c r="B125" s="60" t="s">
        <v>861</v>
      </c>
      <c r="C125" s="60" t="s">
        <v>862</v>
      </c>
      <c r="D125" s="60" t="s">
        <v>643</v>
      </c>
      <c r="E125" s="60" t="s">
        <v>649</v>
      </c>
      <c r="F125" s="421">
        <v>2635748.25</v>
      </c>
      <c r="G125" s="421">
        <v>61312.91</v>
      </c>
      <c r="H125" s="421">
        <v>61336.14</v>
      </c>
      <c r="I125" s="421">
        <v>61341.93</v>
      </c>
      <c r="J125" s="421">
        <v>61321.81</v>
      </c>
      <c r="K125" s="421">
        <v>481818.87</v>
      </c>
      <c r="L125" s="421">
        <v>1908616.59</v>
      </c>
    </row>
    <row r="126" spans="2:12">
      <c r="B126" s="60" t="s">
        <v>863</v>
      </c>
      <c r="C126" s="60" t="s">
        <v>864</v>
      </c>
      <c r="D126" s="60" t="s">
        <v>643</v>
      </c>
      <c r="E126" s="60" t="s">
        <v>649</v>
      </c>
      <c r="F126" s="421">
        <v>7762886.4299999997</v>
      </c>
      <c r="G126" s="421">
        <v>180552.88</v>
      </c>
      <c r="H126" s="421">
        <v>180591.28</v>
      </c>
      <c r="I126" s="421">
        <v>180639.79</v>
      </c>
      <c r="J126" s="421">
        <v>180633.93</v>
      </c>
      <c r="K126" s="421">
        <v>1418318.47</v>
      </c>
      <c r="L126" s="421">
        <v>5622150.0800000001</v>
      </c>
    </row>
    <row r="127" spans="2:12">
      <c r="B127" s="60" t="s">
        <v>865</v>
      </c>
      <c r="C127" s="60" t="s">
        <v>866</v>
      </c>
      <c r="D127" s="60" t="s">
        <v>662</v>
      </c>
      <c r="E127" s="60" t="s">
        <v>649</v>
      </c>
      <c r="F127" s="421">
        <v>229400.8</v>
      </c>
      <c r="G127" s="421">
        <v>8274.57</v>
      </c>
      <c r="H127" s="421">
        <v>1408.11</v>
      </c>
      <c r="I127" s="421">
        <v>6369.71</v>
      </c>
      <c r="J127" s="421">
        <v>6290.73</v>
      </c>
      <c r="K127" s="421">
        <v>42626.73</v>
      </c>
      <c r="L127" s="421">
        <v>164430.95000000001</v>
      </c>
    </row>
    <row r="128" spans="2:12">
      <c r="B128" s="60" t="s">
        <v>867</v>
      </c>
      <c r="C128" s="60" t="s">
        <v>868</v>
      </c>
      <c r="D128" s="60" t="s">
        <v>662</v>
      </c>
      <c r="E128" s="60" t="s">
        <v>659</v>
      </c>
      <c r="F128" s="421">
        <v>-4.58</v>
      </c>
      <c r="G128" s="421">
        <v>0</v>
      </c>
      <c r="H128" s="421">
        <v>0</v>
      </c>
      <c r="I128" s="421">
        <v>0</v>
      </c>
      <c r="J128" s="421">
        <v>0</v>
      </c>
      <c r="K128" s="421">
        <v>21.06</v>
      </c>
      <c r="L128" s="421">
        <v>-25.64</v>
      </c>
    </row>
    <row r="129" spans="2:12">
      <c r="B129" s="60" t="s">
        <v>869</v>
      </c>
      <c r="C129" s="60" t="s">
        <v>870</v>
      </c>
      <c r="D129" s="60" t="s">
        <v>643</v>
      </c>
      <c r="E129" s="60" t="s">
        <v>659</v>
      </c>
      <c r="F129" s="421">
        <v>8.52</v>
      </c>
      <c r="G129" s="421">
        <v>0</v>
      </c>
      <c r="H129" s="421">
        <v>0</v>
      </c>
      <c r="I129" s="421">
        <v>0</v>
      </c>
      <c r="J129" s="421">
        <v>0</v>
      </c>
      <c r="K129" s="421">
        <v>0</v>
      </c>
      <c r="L129" s="421">
        <v>8.52</v>
      </c>
    </row>
    <row r="130" spans="2:12">
      <c r="B130" s="60" t="s">
        <v>871</v>
      </c>
      <c r="C130" s="60" t="s">
        <v>806</v>
      </c>
      <c r="D130" s="60" t="s">
        <v>643</v>
      </c>
      <c r="E130" s="60" t="s">
        <v>649</v>
      </c>
      <c r="F130" s="421">
        <v>-34019.29</v>
      </c>
      <c r="G130" s="421">
        <v>-88124.09</v>
      </c>
      <c r="H130" s="421">
        <v>46613.440000000002</v>
      </c>
      <c r="I130" s="421">
        <v>2803.83</v>
      </c>
      <c r="J130" s="421">
        <v>4687.53</v>
      </c>
      <c r="K130" s="421">
        <v>0</v>
      </c>
      <c r="L130" s="421">
        <v>0</v>
      </c>
    </row>
    <row r="131" spans="2:12">
      <c r="B131" s="60" t="s">
        <v>872</v>
      </c>
      <c r="C131" s="60" t="s">
        <v>873</v>
      </c>
      <c r="D131" s="60" t="s">
        <v>643</v>
      </c>
      <c r="E131" s="60" t="s">
        <v>649</v>
      </c>
      <c r="F131" s="421">
        <v>89197.56</v>
      </c>
      <c r="G131" s="421">
        <v>7668.61</v>
      </c>
      <c r="H131" s="421">
        <v>14648.16</v>
      </c>
      <c r="I131" s="421">
        <v>4124.41</v>
      </c>
      <c r="J131" s="421">
        <v>4217.5200000000004</v>
      </c>
      <c r="K131" s="421">
        <v>37274.31</v>
      </c>
      <c r="L131" s="421">
        <v>21264.55</v>
      </c>
    </row>
    <row r="132" spans="2:12">
      <c r="B132" s="60" t="s">
        <v>874</v>
      </c>
      <c r="C132" s="60" t="s">
        <v>875</v>
      </c>
      <c r="D132" s="60" t="s">
        <v>643</v>
      </c>
      <c r="E132" s="60" t="s">
        <v>644</v>
      </c>
      <c r="F132" s="421">
        <v>-20168.29</v>
      </c>
      <c r="G132" s="421">
        <v>0</v>
      </c>
      <c r="H132" s="421">
        <v>0</v>
      </c>
      <c r="I132" s="421">
        <v>0</v>
      </c>
      <c r="J132" s="421">
        <v>0</v>
      </c>
      <c r="K132" s="421">
        <v>0</v>
      </c>
      <c r="L132" s="421">
        <v>-20168.29</v>
      </c>
    </row>
    <row r="133" spans="2:12">
      <c r="B133" s="60" t="s">
        <v>876</v>
      </c>
      <c r="C133" s="60" t="s">
        <v>877</v>
      </c>
      <c r="D133" s="60" t="s">
        <v>662</v>
      </c>
      <c r="E133" s="60" t="s">
        <v>659</v>
      </c>
      <c r="F133" s="421">
        <v>0</v>
      </c>
      <c r="G133" s="421">
        <v>0</v>
      </c>
      <c r="H133" s="421">
        <v>0</v>
      </c>
      <c r="I133" s="421">
        <v>0</v>
      </c>
      <c r="J133" s="421">
        <v>0</v>
      </c>
      <c r="K133" s="421">
        <v>0</v>
      </c>
      <c r="L133" s="421">
        <v>0</v>
      </c>
    </row>
    <row r="134" spans="2:12">
      <c r="B134" s="60" t="s">
        <v>878</v>
      </c>
      <c r="C134" s="60" t="s">
        <v>879</v>
      </c>
      <c r="D134" s="60" t="s">
        <v>662</v>
      </c>
      <c r="E134" s="60" t="s">
        <v>659</v>
      </c>
      <c r="F134" s="421">
        <v>-112.28</v>
      </c>
      <c r="G134" s="421">
        <v>0</v>
      </c>
      <c r="H134" s="421">
        <v>0</v>
      </c>
      <c r="I134" s="421">
        <v>0</v>
      </c>
      <c r="J134" s="421">
        <v>0</v>
      </c>
      <c r="K134" s="421">
        <v>0</v>
      </c>
      <c r="L134" s="421">
        <v>-112.28</v>
      </c>
    </row>
    <row r="135" spans="2:12">
      <c r="B135" s="60" t="s">
        <v>880</v>
      </c>
      <c r="C135" s="60" t="s">
        <v>881</v>
      </c>
      <c r="D135" s="60" t="s">
        <v>643</v>
      </c>
      <c r="E135" s="60" t="s">
        <v>747</v>
      </c>
      <c r="F135" s="421">
        <v>0</v>
      </c>
      <c r="G135" s="421">
        <v>-851</v>
      </c>
      <c r="H135" s="421">
        <v>0</v>
      </c>
      <c r="I135" s="421">
        <v>0</v>
      </c>
      <c r="J135" s="421">
        <v>0</v>
      </c>
      <c r="K135" s="421">
        <v>0</v>
      </c>
      <c r="L135" s="421">
        <v>851</v>
      </c>
    </row>
    <row r="136" spans="2:12">
      <c r="B136" s="60" t="s">
        <v>882</v>
      </c>
      <c r="C136" s="60" t="s">
        <v>883</v>
      </c>
      <c r="D136" s="60" t="s">
        <v>643</v>
      </c>
      <c r="E136" s="60" t="s">
        <v>649</v>
      </c>
      <c r="F136" s="421">
        <v>356.78</v>
      </c>
      <c r="G136" s="421">
        <v>-57.41</v>
      </c>
      <c r="H136" s="421">
        <v>-176.24</v>
      </c>
      <c r="I136" s="421">
        <v>-43.74</v>
      </c>
      <c r="J136" s="421">
        <v>-32.82</v>
      </c>
      <c r="K136" s="421">
        <v>-412.44</v>
      </c>
      <c r="L136" s="421">
        <v>1079.43</v>
      </c>
    </row>
    <row r="137" spans="2:12">
      <c r="B137" s="60" t="s">
        <v>884</v>
      </c>
      <c r="C137" s="60" t="s">
        <v>885</v>
      </c>
      <c r="D137" s="60" t="s">
        <v>643</v>
      </c>
      <c r="E137" s="60" t="s">
        <v>659</v>
      </c>
      <c r="F137" s="421">
        <v>0</v>
      </c>
      <c r="G137" s="421">
        <v>0</v>
      </c>
      <c r="H137" s="421">
        <v>0</v>
      </c>
      <c r="I137" s="421">
        <v>0</v>
      </c>
      <c r="J137" s="421">
        <v>0</v>
      </c>
      <c r="K137" s="421">
        <v>0</v>
      </c>
      <c r="L137" s="421">
        <v>0</v>
      </c>
    </row>
    <row r="138" spans="2:12">
      <c r="B138" s="60" t="s">
        <v>886</v>
      </c>
      <c r="C138" s="60" t="s">
        <v>887</v>
      </c>
      <c r="D138" s="60" t="s">
        <v>643</v>
      </c>
      <c r="E138" s="60" t="s">
        <v>644</v>
      </c>
      <c r="F138" s="421">
        <v>192232.84</v>
      </c>
      <c r="G138" s="421">
        <v>447.74</v>
      </c>
      <c r="H138" s="421">
        <v>0</v>
      </c>
      <c r="I138" s="421">
        <v>0</v>
      </c>
      <c r="J138" s="421">
        <v>0</v>
      </c>
      <c r="K138" s="421">
        <v>-7707.57</v>
      </c>
      <c r="L138" s="421">
        <v>199492.67</v>
      </c>
    </row>
    <row r="139" spans="2:12">
      <c r="B139" s="60" t="s">
        <v>888</v>
      </c>
      <c r="C139" s="60" t="s">
        <v>889</v>
      </c>
      <c r="D139" s="60" t="s">
        <v>643</v>
      </c>
      <c r="E139" s="60" t="s">
        <v>644</v>
      </c>
      <c r="F139" s="421">
        <v>554237.72</v>
      </c>
      <c r="G139" s="421">
        <v>0</v>
      </c>
      <c r="H139" s="421">
        <v>0</v>
      </c>
      <c r="I139" s="421">
        <v>0</v>
      </c>
      <c r="J139" s="421">
        <v>0</v>
      </c>
      <c r="K139" s="421">
        <v>476943.78</v>
      </c>
      <c r="L139" s="421">
        <v>77293.94</v>
      </c>
    </row>
    <row r="140" spans="2:12">
      <c r="B140" s="60" t="s">
        <v>890</v>
      </c>
      <c r="C140" s="60" t="s">
        <v>891</v>
      </c>
      <c r="D140" s="60" t="s">
        <v>643</v>
      </c>
      <c r="E140" s="60" t="s">
        <v>659</v>
      </c>
      <c r="F140" s="421">
        <v>0</v>
      </c>
      <c r="G140" s="421">
        <v>0</v>
      </c>
      <c r="H140" s="421">
        <v>0</v>
      </c>
      <c r="I140" s="421">
        <v>0</v>
      </c>
      <c r="J140" s="421">
        <v>0</v>
      </c>
      <c r="K140" s="421">
        <v>0</v>
      </c>
      <c r="L140" s="421">
        <v>0</v>
      </c>
    </row>
    <row r="141" spans="2:12">
      <c r="B141" s="60" t="s">
        <v>892</v>
      </c>
      <c r="C141" s="60" t="s">
        <v>893</v>
      </c>
      <c r="D141" s="60" t="s">
        <v>643</v>
      </c>
      <c r="E141" s="60" t="s">
        <v>659</v>
      </c>
      <c r="F141" s="421">
        <v>0</v>
      </c>
      <c r="G141" s="421">
        <v>0</v>
      </c>
      <c r="H141" s="421">
        <v>0</v>
      </c>
      <c r="I141" s="421">
        <v>0</v>
      </c>
      <c r="J141" s="421">
        <v>0</v>
      </c>
      <c r="K141" s="421">
        <v>0</v>
      </c>
      <c r="L141" s="421">
        <v>0</v>
      </c>
    </row>
    <row r="142" spans="2:12">
      <c r="B142" s="60" t="s">
        <v>894</v>
      </c>
      <c r="C142" s="60" t="s">
        <v>701</v>
      </c>
      <c r="D142" s="60" t="s">
        <v>643</v>
      </c>
      <c r="E142" s="60" t="s">
        <v>649</v>
      </c>
      <c r="F142" s="421">
        <v>554415.38</v>
      </c>
      <c r="G142" s="421">
        <v>58106.2</v>
      </c>
      <c r="H142" s="421">
        <v>52061.22</v>
      </c>
      <c r="I142" s="421">
        <v>52059.76</v>
      </c>
      <c r="J142" s="421">
        <v>58248.24</v>
      </c>
      <c r="K142" s="421">
        <v>319110.48</v>
      </c>
      <c r="L142" s="421">
        <v>14829.48</v>
      </c>
    </row>
    <row r="143" spans="2:12">
      <c r="B143" s="60" t="s">
        <v>895</v>
      </c>
      <c r="C143" s="60" t="s">
        <v>896</v>
      </c>
      <c r="D143" s="60" t="s">
        <v>643</v>
      </c>
      <c r="E143" s="60" t="s">
        <v>649</v>
      </c>
      <c r="F143" s="421">
        <v>-111708.79</v>
      </c>
      <c r="G143" s="421">
        <v>4946.3900000000003</v>
      </c>
      <c r="H143" s="421">
        <v>5550.07</v>
      </c>
      <c r="I143" s="421">
        <v>22696.3</v>
      </c>
      <c r="J143" s="421">
        <v>211551.78</v>
      </c>
      <c r="K143" s="421">
        <v>-331636.33</v>
      </c>
      <c r="L143" s="421">
        <v>-24817</v>
      </c>
    </row>
    <row r="144" spans="2:12">
      <c r="B144" s="60" t="s">
        <v>897</v>
      </c>
      <c r="C144" s="60" t="s">
        <v>658</v>
      </c>
      <c r="D144" s="60" t="s">
        <v>643</v>
      </c>
      <c r="E144" s="60" t="s">
        <v>644</v>
      </c>
      <c r="F144" s="421">
        <v>385026.14</v>
      </c>
      <c r="G144" s="421">
        <v>12906.39</v>
      </c>
      <c r="H144" s="421">
        <v>12901.9</v>
      </c>
      <c r="I144" s="421">
        <v>12845.01</v>
      </c>
      <c r="J144" s="421">
        <v>12074.51</v>
      </c>
      <c r="K144" s="421">
        <v>31011.48</v>
      </c>
      <c r="L144" s="421">
        <v>303286.84999999998</v>
      </c>
    </row>
    <row r="145" spans="2:12">
      <c r="B145" s="60" t="s">
        <v>898</v>
      </c>
      <c r="C145" s="60" t="s">
        <v>899</v>
      </c>
      <c r="D145" s="60" t="s">
        <v>643</v>
      </c>
      <c r="E145" s="60" t="s">
        <v>659</v>
      </c>
      <c r="F145" s="421">
        <v>0</v>
      </c>
      <c r="G145" s="421">
        <v>0</v>
      </c>
      <c r="H145" s="421">
        <v>0</v>
      </c>
      <c r="I145" s="421">
        <v>0</v>
      </c>
      <c r="J145" s="421">
        <v>0</v>
      </c>
      <c r="K145" s="421">
        <v>0</v>
      </c>
      <c r="L145" s="421">
        <v>0</v>
      </c>
    </row>
    <row r="146" spans="2:12">
      <c r="B146" s="60" t="s">
        <v>900</v>
      </c>
      <c r="C146" s="60" t="s">
        <v>901</v>
      </c>
      <c r="D146" s="60" t="s">
        <v>643</v>
      </c>
      <c r="E146" s="60" t="s">
        <v>659</v>
      </c>
      <c r="F146" s="421">
        <v>0</v>
      </c>
      <c r="G146" s="421">
        <v>0</v>
      </c>
      <c r="H146" s="421">
        <v>0</v>
      </c>
      <c r="I146" s="421">
        <v>0</v>
      </c>
      <c r="J146" s="421">
        <v>0</v>
      </c>
      <c r="K146" s="421">
        <v>0</v>
      </c>
      <c r="L146" s="421">
        <v>0</v>
      </c>
    </row>
    <row r="147" spans="2:12">
      <c r="B147" s="60" t="s">
        <v>902</v>
      </c>
      <c r="C147" s="60" t="s">
        <v>903</v>
      </c>
      <c r="D147" s="60" t="s">
        <v>643</v>
      </c>
      <c r="E147" s="60" t="s">
        <v>659</v>
      </c>
      <c r="F147" s="421">
        <v>0</v>
      </c>
      <c r="G147" s="421">
        <v>0</v>
      </c>
      <c r="H147" s="421">
        <v>0</v>
      </c>
      <c r="I147" s="421">
        <v>0</v>
      </c>
      <c r="J147" s="421">
        <v>0</v>
      </c>
      <c r="K147" s="421">
        <v>0</v>
      </c>
      <c r="L147" s="421">
        <v>0</v>
      </c>
    </row>
    <row r="148" spans="2:12">
      <c r="B148" s="60" t="s">
        <v>904</v>
      </c>
      <c r="C148" s="60" t="s">
        <v>836</v>
      </c>
      <c r="D148" s="60" t="s">
        <v>662</v>
      </c>
      <c r="E148" s="60" t="s">
        <v>659</v>
      </c>
      <c r="F148" s="421">
        <v>-38.54</v>
      </c>
      <c r="G148" s="421">
        <v>0</v>
      </c>
      <c r="H148" s="421">
        <v>0</v>
      </c>
      <c r="I148" s="421">
        <v>0</v>
      </c>
      <c r="J148" s="421">
        <v>0</v>
      </c>
      <c r="K148" s="421">
        <v>0</v>
      </c>
      <c r="L148" s="421">
        <v>-38.54</v>
      </c>
    </row>
    <row r="149" spans="2:12">
      <c r="B149" s="60" t="s">
        <v>905</v>
      </c>
      <c r="C149" s="60" t="s">
        <v>906</v>
      </c>
      <c r="D149" s="60" t="s">
        <v>662</v>
      </c>
      <c r="E149" s="60" t="s">
        <v>644</v>
      </c>
      <c r="F149" s="421">
        <v>-3764254.48</v>
      </c>
      <c r="G149" s="421">
        <v>0</v>
      </c>
      <c r="H149" s="421">
        <v>0</v>
      </c>
      <c r="I149" s="421">
        <v>0</v>
      </c>
      <c r="J149" s="421">
        <v>0</v>
      </c>
      <c r="K149" s="421">
        <v>-88.06</v>
      </c>
      <c r="L149" s="421">
        <v>-3764166.42</v>
      </c>
    </row>
    <row r="150" spans="2:12">
      <c r="B150" s="60" t="s">
        <v>764</v>
      </c>
      <c r="C150" s="60" t="s">
        <v>765</v>
      </c>
      <c r="D150" s="60" t="s">
        <v>643</v>
      </c>
      <c r="E150" s="60" t="s">
        <v>644</v>
      </c>
      <c r="F150" s="421">
        <v>-775.37</v>
      </c>
      <c r="G150" s="421">
        <v>0</v>
      </c>
      <c r="H150" s="421">
        <v>0</v>
      </c>
      <c r="I150" s="421">
        <v>0</v>
      </c>
      <c r="J150" s="421">
        <v>0</v>
      </c>
      <c r="K150" s="421">
        <v>0</v>
      </c>
      <c r="L150" s="421">
        <v>-775.37</v>
      </c>
    </row>
    <row r="151" spans="2:12">
      <c r="B151" s="60" t="s">
        <v>907</v>
      </c>
      <c r="C151" s="60" t="s">
        <v>908</v>
      </c>
      <c r="D151" s="60" t="s">
        <v>643</v>
      </c>
      <c r="E151" s="60" t="s">
        <v>649</v>
      </c>
      <c r="F151" s="421">
        <v>-6683.82</v>
      </c>
      <c r="G151" s="421">
        <v>-3559.32</v>
      </c>
      <c r="H151" s="421">
        <v>870.21</v>
      </c>
      <c r="I151" s="421">
        <v>977.52</v>
      </c>
      <c r="J151" s="421">
        <v>-114804.61</v>
      </c>
      <c r="K151" s="421">
        <v>98265.58</v>
      </c>
      <c r="L151" s="421">
        <v>11566.8</v>
      </c>
    </row>
    <row r="152" spans="2:12">
      <c r="B152" s="60" t="s">
        <v>909</v>
      </c>
      <c r="C152" s="60" t="s">
        <v>910</v>
      </c>
      <c r="D152" s="60" t="s">
        <v>643</v>
      </c>
      <c r="E152" s="60" t="s">
        <v>649</v>
      </c>
      <c r="F152" s="421">
        <v>-14851.57</v>
      </c>
      <c r="G152" s="421">
        <v>261.99</v>
      </c>
      <c r="H152" s="421">
        <v>266.47000000000003</v>
      </c>
      <c r="I152" s="421">
        <v>251.71</v>
      </c>
      <c r="J152" s="421">
        <v>261.99</v>
      </c>
      <c r="K152" s="421">
        <v>-15280.71</v>
      </c>
      <c r="L152" s="421">
        <v>-613.02</v>
      </c>
    </row>
    <row r="153" spans="2:12">
      <c r="B153" s="60" t="s">
        <v>911</v>
      </c>
      <c r="C153" s="60" t="s">
        <v>906</v>
      </c>
      <c r="D153" s="60" t="s">
        <v>662</v>
      </c>
      <c r="E153" s="60" t="s">
        <v>644</v>
      </c>
      <c r="F153" s="421">
        <v>-95211.48</v>
      </c>
      <c r="G153" s="421">
        <v>0</v>
      </c>
      <c r="H153" s="421">
        <v>0</v>
      </c>
      <c r="I153" s="421">
        <v>0</v>
      </c>
      <c r="J153" s="421">
        <v>0</v>
      </c>
      <c r="K153" s="421">
        <v>0</v>
      </c>
      <c r="L153" s="421">
        <v>-95211.48</v>
      </c>
    </row>
    <row r="154" spans="2:12">
      <c r="B154" s="60" t="s">
        <v>912</v>
      </c>
      <c r="C154" s="60" t="s">
        <v>913</v>
      </c>
      <c r="D154" s="60" t="s">
        <v>643</v>
      </c>
      <c r="E154" s="60" t="s">
        <v>644</v>
      </c>
      <c r="F154" s="421">
        <v>98276.11</v>
      </c>
      <c r="G154" s="421">
        <v>0</v>
      </c>
      <c r="H154" s="421">
        <v>0</v>
      </c>
      <c r="I154" s="421">
        <v>0</v>
      </c>
      <c r="J154" s="421">
        <v>0</v>
      </c>
      <c r="K154" s="421">
        <v>0</v>
      </c>
      <c r="L154" s="421">
        <v>98276.11</v>
      </c>
    </row>
    <row r="155" spans="2:12">
      <c r="B155" s="60" t="s">
        <v>733</v>
      </c>
      <c r="C155" s="60" t="s">
        <v>734</v>
      </c>
      <c r="D155" s="60" t="s">
        <v>662</v>
      </c>
      <c r="E155" s="60" t="s">
        <v>644</v>
      </c>
      <c r="F155" s="421">
        <v>-9167.73</v>
      </c>
      <c r="G155" s="421">
        <v>0</v>
      </c>
      <c r="H155" s="421">
        <v>0</v>
      </c>
      <c r="I155" s="421">
        <v>0</v>
      </c>
      <c r="J155" s="421">
        <v>0</v>
      </c>
      <c r="K155" s="421">
        <v>0</v>
      </c>
      <c r="L155" s="421">
        <v>-9167.73</v>
      </c>
    </row>
    <row r="156" spans="2:12">
      <c r="B156" s="60" t="s">
        <v>914</v>
      </c>
      <c r="C156" s="60" t="s">
        <v>915</v>
      </c>
      <c r="D156" s="60" t="s">
        <v>643</v>
      </c>
      <c r="E156" s="60" t="s">
        <v>649</v>
      </c>
      <c r="F156" s="421">
        <v>-596.70000000000005</v>
      </c>
      <c r="G156" s="421">
        <v>-1447.22</v>
      </c>
      <c r="H156" s="421">
        <v>-2326.59</v>
      </c>
      <c r="I156" s="421">
        <v>2273.46</v>
      </c>
      <c r="J156" s="421">
        <v>-1675.51</v>
      </c>
      <c r="K156" s="421">
        <v>-32256.34</v>
      </c>
      <c r="L156" s="421">
        <v>34835.5</v>
      </c>
    </row>
    <row r="157" spans="2:12">
      <c r="B157" s="60" t="s">
        <v>916</v>
      </c>
      <c r="C157" s="60" t="s">
        <v>917</v>
      </c>
      <c r="D157" s="60" t="s">
        <v>643</v>
      </c>
      <c r="E157" s="60" t="s">
        <v>659</v>
      </c>
      <c r="F157" s="421">
        <v>0</v>
      </c>
      <c r="G157" s="421">
        <v>0</v>
      </c>
      <c r="H157" s="421">
        <v>0</v>
      </c>
      <c r="I157" s="421">
        <v>0</v>
      </c>
      <c r="J157" s="421">
        <v>0</v>
      </c>
      <c r="K157" s="421">
        <v>0</v>
      </c>
      <c r="L157" s="421">
        <v>0</v>
      </c>
    </row>
    <row r="158" spans="2:12">
      <c r="B158" s="60" t="s">
        <v>918</v>
      </c>
      <c r="C158" s="60" t="s">
        <v>919</v>
      </c>
      <c r="D158" s="60" t="s">
        <v>643</v>
      </c>
      <c r="E158" s="60" t="s">
        <v>644</v>
      </c>
      <c r="F158" s="421">
        <v>-30808.95</v>
      </c>
      <c r="G158" s="421">
        <v>0</v>
      </c>
      <c r="H158" s="421">
        <v>0</v>
      </c>
      <c r="I158" s="421">
        <v>0</v>
      </c>
      <c r="J158" s="421">
        <v>0</v>
      </c>
      <c r="K158" s="421">
        <v>0</v>
      </c>
      <c r="L158" s="421">
        <v>-30808.95</v>
      </c>
    </row>
    <row r="159" spans="2:12">
      <c r="B159" s="60" t="s">
        <v>920</v>
      </c>
      <c r="C159" s="60" t="s">
        <v>921</v>
      </c>
      <c r="D159" s="60" t="s">
        <v>643</v>
      </c>
      <c r="E159" s="60" t="s">
        <v>659</v>
      </c>
      <c r="F159" s="421">
        <v>0</v>
      </c>
      <c r="G159" s="421">
        <v>0</v>
      </c>
      <c r="H159" s="421">
        <v>0</v>
      </c>
      <c r="I159" s="421">
        <v>0</v>
      </c>
      <c r="J159" s="421">
        <v>0</v>
      </c>
      <c r="K159" s="421">
        <v>0</v>
      </c>
      <c r="L159" s="421">
        <v>0</v>
      </c>
    </row>
    <row r="160" spans="2:12">
      <c r="B160" s="60" t="s">
        <v>922</v>
      </c>
      <c r="C160" s="60" t="s">
        <v>717</v>
      </c>
      <c r="D160" s="60" t="s">
        <v>662</v>
      </c>
      <c r="E160" s="60" t="s">
        <v>659</v>
      </c>
      <c r="F160" s="421">
        <v>0</v>
      </c>
      <c r="G160" s="421">
        <v>0</v>
      </c>
      <c r="H160" s="421">
        <v>0</v>
      </c>
      <c r="I160" s="421">
        <v>0</v>
      </c>
      <c r="J160" s="421">
        <v>0</v>
      </c>
      <c r="K160" s="421">
        <v>0</v>
      </c>
      <c r="L160" s="421">
        <v>0</v>
      </c>
    </row>
    <row r="161" spans="2:12">
      <c r="B161" s="60" t="s">
        <v>923</v>
      </c>
      <c r="C161" s="60" t="s">
        <v>924</v>
      </c>
      <c r="D161" s="60" t="s">
        <v>662</v>
      </c>
      <c r="E161" s="60" t="s">
        <v>659</v>
      </c>
      <c r="F161" s="421">
        <v>0</v>
      </c>
      <c r="G161" s="421">
        <v>0</v>
      </c>
      <c r="H161" s="421">
        <v>0</v>
      </c>
      <c r="I161" s="421">
        <v>0</v>
      </c>
      <c r="J161" s="421">
        <v>0</v>
      </c>
      <c r="K161" s="421">
        <v>0</v>
      </c>
      <c r="L161" s="421">
        <v>0</v>
      </c>
    </row>
    <row r="162" spans="2:12">
      <c r="B162" s="60" t="s">
        <v>925</v>
      </c>
      <c r="C162" s="60" t="s">
        <v>699</v>
      </c>
      <c r="D162" s="60" t="s">
        <v>662</v>
      </c>
      <c r="E162" s="60" t="s">
        <v>649</v>
      </c>
      <c r="F162" s="421">
        <v>140408.29</v>
      </c>
      <c r="G162" s="421">
        <v>2510.58</v>
      </c>
      <c r="H162" s="421">
        <v>2979.95</v>
      </c>
      <c r="I162" s="421">
        <v>3038.02</v>
      </c>
      <c r="J162" s="421">
        <v>2687.14</v>
      </c>
      <c r="K162" s="421">
        <v>34367.160000000003</v>
      </c>
      <c r="L162" s="421">
        <v>94825.44</v>
      </c>
    </row>
    <row r="163" spans="2:12">
      <c r="B163" s="60" t="s">
        <v>926</v>
      </c>
      <c r="C163" s="60" t="s">
        <v>927</v>
      </c>
      <c r="D163" s="60" t="s">
        <v>662</v>
      </c>
      <c r="E163" s="60" t="s">
        <v>649</v>
      </c>
      <c r="F163" s="421">
        <v>1918094.7</v>
      </c>
      <c r="G163" s="421">
        <v>46764.800000000003</v>
      </c>
      <c r="H163" s="421">
        <v>57311.43</v>
      </c>
      <c r="I163" s="421">
        <v>60854.57</v>
      </c>
      <c r="J163" s="421">
        <v>55768.91</v>
      </c>
      <c r="K163" s="421">
        <v>372668.38</v>
      </c>
      <c r="L163" s="421">
        <v>1324726.6100000001</v>
      </c>
    </row>
    <row r="164" spans="2:12">
      <c r="B164" s="60" t="s">
        <v>928</v>
      </c>
      <c r="C164" s="60" t="s">
        <v>929</v>
      </c>
      <c r="D164" s="60" t="s">
        <v>643</v>
      </c>
      <c r="E164" s="60" t="s">
        <v>780</v>
      </c>
      <c r="F164" s="421">
        <v>-579.79</v>
      </c>
      <c r="G164" s="421">
        <v>0</v>
      </c>
      <c r="H164" s="421">
        <v>0</v>
      </c>
      <c r="I164" s="421">
        <v>0</v>
      </c>
      <c r="J164" s="421">
        <v>0</v>
      </c>
      <c r="K164" s="421">
        <v>0</v>
      </c>
      <c r="L164" s="421">
        <v>-579.79</v>
      </c>
    </row>
    <row r="165" spans="2:12">
      <c r="B165" s="60" t="s">
        <v>930</v>
      </c>
      <c r="C165" s="60" t="s">
        <v>931</v>
      </c>
      <c r="D165" s="60" t="s">
        <v>643</v>
      </c>
      <c r="E165" s="60" t="s">
        <v>644</v>
      </c>
      <c r="F165" s="421">
        <v>32435.86</v>
      </c>
      <c r="G165" s="421">
        <v>0</v>
      </c>
      <c r="H165" s="421">
        <v>0</v>
      </c>
      <c r="I165" s="421">
        <v>0</v>
      </c>
      <c r="J165" s="421">
        <v>0</v>
      </c>
      <c r="K165" s="421">
        <v>0</v>
      </c>
      <c r="L165" s="421">
        <v>32435.86</v>
      </c>
    </row>
    <row r="166" spans="2:12">
      <c r="B166" s="60" t="s">
        <v>907</v>
      </c>
      <c r="C166" s="60" t="s">
        <v>908</v>
      </c>
      <c r="D166" s="60" t="s">
        <v>643</v>
      </c>
      <c r="E166" s="60" t="s">
        <v>659</v>
      </c>
      <c r="F166" s="421">
        <v>0</v>
      </c>
      <c r="G166" s="421">
        <v>0</v>
      </c>
      <c r="H166" s="421">
        <v>0</v>
      </c>
      <c r="I166" s="421">
        <v>0</v>
      </c>
      <c r="J166" s="421">
        <v>0</v>
      </c>
      <c r="K166" s="421">
        <v>0</v>
      </c>
      <c r="L166" s="421">
        <v>0</v>
      </c>
    </row>
    <row r="167" spans="2:12">
      <c r="B167" s="60" t="s">
        <v>894</v>
      </c>
      <c r="C167" s="60" t="s">
        <v>701</v>
      </c>
      <c r="D167" s="60" t="s">
        <v>643</v>
      </c>
      <c r="E167" s="60" t="s">
        <v>659</v>
      </c>
      <c r="F167" s="421">
        <v>0</v>
      </c>
      <c r="G167" s="421">
        <v>0</v>
      </c>
      <c r="H167" s="421">
        <v>0</v>
      </c>
      <c r="I167" s="421">
        <v>0</v>
      </c>
      <c r="J167" s="421">
        <v>0</v>
      </c>
      <c r="K167" s="421">
        <v>0</v>
      </c>
      <c r="L167" s="421">
        <v>0</v>
      </c>
    </row>
    <row r="168" spans="2:12">
      <c r="B168" s="60" t="s">
        <v>932</v>
      </c>
      <c r="C168" s="60" t="s">
        <v>701</v>
      </c>
      <c r="D168" s="60" t="s">
        <v>643</v>
      </c>
      <c r="E168" s="60" t="s">
        <v>649</v>
      </c>
      <c r="F168" s="421">
        <v>646763.22</v>
      </c>
      <c r="G168" s="421">
        <v>258212.57</v>
      </c>
      <c r="H168" s="421">
        <v>-306013.58</v>
      </c>
      <c r="I168" s="421">
        <v>44757.13</v>
      </c>
      <c r="J168" s="421">
        <v>127911.98</v>
      </c>
      <c r="K168" s="421">
        <v>487979.45</v>
      </c>
      <c r="L168" s="421">
        <v>33915.67</v>
      </c>
    </row>
    <row r="169" spans="2:12">
      <c r="B169" s="60" t="s">
        <v>933</v>
      </c>
      <c r="C169" s="60" t="s">
        <v>934</v>
      </c>
      <c r="D169" s="60" t="s">
        <v>643</v>
      </c>
      <c r="E169" s="60" t="s">
        <v>744</v>
      </c>
      <c r="F169" s="421">
        <v>0</v>
      </c>
      <c r="G169" s="421">
        <v>0</v>
      </c>
      <c r="H169" s="421">
        <v>0</v>
      </c>
      <c r="I169" s="421">
        <v>0</v>
      </c>
      <c r="J169" s="421">
        <v>0</v>
      </c>
      <c r="K169" s="421">
        <v>0</v>
      </c>
      <c r="L169" s="421">
        <v>0</v>
      </c>
    </row>
    <row r="170" spans="2:12">
      <c r="B170" s="60" t="s">
        <v>935</v>
      </c>
      <c r="C170" s="60" t="s">
        <v>936</v>
      </c>
      <c r="D170" s="60" t="s">
        <v>662</v>
      </c>
      <c r="E170" s="60" t="s">
        <v>747</v>
      </c>
      <c r="F170" s="421">
        <v>2124</v>
      </c>
      <c r="G170" s="421">
        <v>0</v>
      </c>
      <c r="H170" s="421">
        <v>0</v>
      </c>
      <c r="I170" s="421">
        <v>0</v>
      </c>
      <c r="J170" s="421">
        <v>0</v>
      </c>
      <c r="K170" s="421">
        <v>0</v>
      </c>
      <c r="L170" s="421">
        <v>2124</v>
      </c>
    </row>
    <row r="171" spans="2:12">
      <c r="B171" s="60" t="s">
        <v>937</v>
      </c>
      <c r="C171" s="60" t="s">
        <v>938</v>
      </c>
      <c r="D171" s="60" t="s">
        <v>643</v>
      </c>
      <c r="E171" s="60" t="s">
        <v>644</v>
      </c>
      <c r="F171" s="421">
        <v>1160774.1599999999</v>
      </c>
      <c r="G171" s="421">
        <v>0</v>
      </c>
      <c r="H171" s="421">
        <v>0</v>
      </c>
      <c r="I171" s="421">
        <v>0</v>
      </c>
      <c r="J171" s="421">
        <v>0</v>
      </c>
      <c r="K171" s="421">
        <v>0</v>
      </c>
      <c r="L171" s="421">
        <v>1160774.1599999999</v>
      </c>
    </row>
    <row r="172" spans="2:12">
      <c r="B172" s="60" t="s">
        <v>939</v>
      </c>
      <c r="C172" s="60" t="s">
        <v>940</v>
      </c>
      <c r="D172" s="60" t="s">
        <v>643</v>
      </c>
      <c r="E172" s="60" t="s">
        <v>649</v>
      </c>
      <c r="F172" s="421">
        <v>0</v>
      </c>
      <c r="G172" s="421">
        <v>0</v>
      </c>
      <c r="H172" s="421">
        <v>0</v>
      </c>
      <c r="I172" s="421">
        <v>0</v>
      </c>
      <c r="J172" s="421">
        <v>0</v>
      </c>
      <c r="K172" s="421">
        <v>0</v>
      </c>
      <c r="L172" s="421">
        <v>0</v>
      </c>
    </row>
    <row r="173" spans="2:12">
      <c r="B173" s="60" t="s">
        <v>650</v>
      </c>
      <c r="C173" s="60" t="s">
        <v>651</v>
      </c>
      <c r="D173" s="60" t="s">
        <v>643</v>
      </c>
      <c r="E173" s="60" t="s">
        <v>659</v>
      </c>
      <c r="F173" s="421">
        <v>238</v>
      </c>
      <c r="G173" s="421">
        <v>0</v>
      </c>
      <c r="H173" s="421">
        <v>0</v>
      </c>
      <c r="I173" s="421">
        <v>0</v>
      </c>
      <c r="J173" s="421">
        <v>0</v>
      </c>
      <c r="K173" s="421">
        <v>0</v>
      </c>
      <c r="L173" s="421">
        <v>238</v>
      </c>
    </row>
    <row r="174" spans="2:12">
      <c r="B174" s="60" t="s">
        <v>941</v>
      </c>
      <c r="C174" s="60" t="s">
        <v>942</v>
      </c>
      <c r="D174" s="60" t="s">
        <v>662</v>
      </c>
      <c r="E174" s="60" t="s">
        <v>659</v>
      </c>
      <c r="F174" s="421">
        <v>0</v>
      </c>
      <c r="G174" s="421">
        <v>0</v>
      </c>
      <c r="H174" s="421">
        <v>0</v>
      </c>
      <c r="I174" s="421">
        <v>0</v>
      </c>
      <c r="J174" s="421">
        <v>0</v>
      </c>
      <c r="K174" s="421">
        <v>0</v>
      </c>
      <c r="L174" s="421">
        <v>0</v>
      </c>
    </row>
    <row r="175" spans="2:12">
      <c r="B175" s="60" t="s">
        <v>943</v>
      </c>
      <c r="C175" s="60" t="s">
        <v>944</v>
      </c>
      <c r="D175" s="60" t="s">
        <v>643</v>
      </c>
      <c r="E175" s="60" t="s">
        <v>659</v>
      </c>
      <c r="F175" s="421">
        <v>0</v>
      </c>
      <c r="G175" s="421">
        <v>0</v>
      </c>
      <c r="H175" s="421">
        <v>0</v>
      </c>
      <c r="I175" s="421">
        <v>0</v>
      </c>
      <c r="J175" s="421">
        <v>0</v>
      </c>
      <c r="K175" s="421">
        <v>0</v>
      </c>
      <c r="L175" s="421">
        <v>0</v>
      </c>
    </row>
    <row r="176" spans="2:12">
      <c r="B176" s="60" t="s">
        <v>945</v>
      </c>
      <c r="C176" s="60" t="s">
        <v>946</v>
      </c>
      <c r="D176" s="60" t="s">
        <v>662</v>
      </c>
      <c r="E176" s="60" t="s">
        <v>649</v>
      </c>
      <c r="F176" s="421">
        <v>1304784.1599999999</v>
      </c>
      <c r="G176" s="421">
        <v>28184.09</v>
      </c>
      <c r="H176" s="421">
        <v>49067.89</v>
      </c>
      <c r="I176" s="421">
        <v>31267.16</v>
      </c>
      <c r="J176" s="421">
        <v>33800.230000000003</v>
      </c>
      <c r="K176" s="421">
        <v>219869.62</v>
      </c>
      <c r="L176" s="421">
        <v>942595.17</v>
      </c>
    </row>
    <row r="177" spans="2:12">
      <c r="B177" s="60" t="s">
        <v>947</v>
      </c>
      <c r="C177" s="60" t="s">
        <v>948</v>
      </c>
      <c r="D177" s="60" t="s">
        <v>643</v>
      </c>
      <c r="E177" s="60" t="s">
        <v>649</v>
      </c>
      <c r="F177" s="421">
        <v>1379066.92</v>
      </c>
      <c r="G177" s="421">
        <v>32586.75</v>
      </c>
      <c r="H177" s="421">
        <v>32749.29</v>
      </c>
      <c r="I177" s="421">
        <v>32824.19</v>
      </c>
      <c r="J177" s="421">
        <v>32759.200000000001</v>
      </c>
      <c r="K177" s="421">
        <v>253437.63</v>
      </c>
      <c r="L177" s="421">
        <v>994709.86</v>
      </c>
    </row>
    <row r="178" spans="2:12">
      <c r="B178" s="60" t="s">
        <v>774</v>
      </c>
      <c r="C178" s="60" t="s">
        <v>775</v>
      </c>
      <c r="D178" s="60" t="s">
        <v>662</v>
      </c>
      <c r="E178" s="60" t="s">
        <v>659</v>
      </c>
      <c r="F178" s="421">
        <v>0</v>
      </c>
      <c r="G178" s="421">
        <v>0</v>
      </c>
      <c r="H178" s="421">
        <v>0</v>
      </c>
      <c r="I178" s="421">
        <v>0</v>
      </c>
      <c r="J178" s="421">
        <v>0</v>
      </c>
      <c r="K178" s="421">
        <v>0</v>
      </c>
      <c r="L178" s="421">
        <v>0</v>
      </c>
    </row>
    <row r="179" spans="2:12">
      <c r="B179" s="60" t="s">
        <v>949</v>
      </c>
      <c r="C179" s="60" t="s">
        <v>950</v>
      </c>
      <c r="D179" s="60" t="s">
        <v>662</v>
      </c>
      <c r="E179" s="60" t="s">
        <v>644</v>
      </c>
      <c r="F179" s="421">
        <v>-488712.86</v>
      </c>
      <c r="G179" s="421">
        <v>0</v>
      </c>
      <c r="H179" s="421">
        <v>0</v>
      </c>
      <c r="I179" s="421">
        <v>0</v>
      </c>
      <c r="J179" s="421">
        <v>0</v>
      </c>
      <c r="K179" s="421">
        <v>0</v>
      </c>
      <c r="L179" s="421">
        <v>-488712.86</v>
      </c>
    </row>
    <row r="180" spans="2:12">
      <c r="B180" s="60" t="s">
        <v>951</v>
      </c>
      <c r="C180" s="60" t="s">
        <v>731</v>
      </c>
      <c r="D180" s="60" t="s">
        <v>662</v>
      </c>
      <c r="E180" s="60" t="s">
        <v>649</v>
      </c>
      <c r="F180" s="421">
        <v>938671.6</v>
      </c>
      <c r="G180" s="421">
        <v>17047.18</v>
      </c>
      <c r="H180" s="421">
        <v>17675.64</v>
      </c>
      <c r="I180" s="421">
        <v>23944.74</v>
      </c>
      <c r="J180" s="421">
        <v>20764.63</v>
      </c>
      <c r="K180" s="421">
        <v>162728.76999999999</v>
      </c>
      <c r="L180" s="421">
        <v>696510.64</v>
      </c>
    </row>
    <row r="181" spans="2:12">
      <c r="B181" s="60" t="s">
        <v>939</v>
      </c>
      <c r="C181" s="60" t="s">
        <v>940</v>
      </c>
      <c r="D181" s="60" t="s">
        <v>643</v>
      </c>
      <c r="E181" s="60" t="s">
        <v>644</v>
      </c>
      <c r="F181" s="421">
        <v>14090.65</v>
      </c>
      <c r="G181" s="421">
        <v>0</v>
      </c>
      <c r="H181" s="421">
        <v>0</v>
      </c>
      <c r="I181" s="421">
        <v>0</v>
      </c>
      <c r="J181" s="421">
        <v>0</v>
      </c>
      <c r="K181" s="421">
        <v>0</v>
      </c>
      <c r="L181" s="421">
        <v>14090.65</v>
      </c>
    </row>
    <row r="182" spans="2:12">
      <c r="B182" s="60" t="s">
        <v>952</v>
      </c>
      <c r="C182" s="60" t="s">
        <v>800</v>
      </c>
      <c r="D182" s="60" t="s">
        <v>643</v>
      </c>
      <c r="E182" s="60" t="s">
        <v>644</v>
      </c>
      <c r="F182" s="421">
        <v>10025.58</v>
      </c>
      <c r="G182" s="421">
        <v>0</v>
      </c>
      <c r="H182" s="421">
        <v>0.67</v>
      </c>
      <c r="I182" s="421">
        <v>0</v>
      </c>
      <c r="J182" s="421">
        <v>0</v>
      </c>
      <c r="K182" s="421">
        <v>0</v>
      </c>
      <c r="L182" s="421">
        <v>10024.91</v>
      </c>
    </row>
    <row r="183" spans="2:12">
      <c r="B183" s="60" t="s">
        <v>650</v>
      </c>
      <c r="C183" s="60" t="s">
        <v>651</v>
      </c>
      <c r="D183" s="60" t="s">
        <v>643</v>
      </c>
      <c r="E183" s="60" t="s">
        <v>644</v>
      </c>
      <c r="F183" s="421">
        <v>458665.54</v>
      </c>
      <c r="G183" s="421">
        <v>0</v>
      </c>
      <c r="H183" s="421">
        <v>0</v>
      </c>
      <c r="I183" s="421">
        <v>0</v>
      </c>
      <c r="J183" s="421">
        <v>0</v>
      </c>
      <c r="K183" s="421">
        <v>299020.65999999997</v>
      </c>
      <c r="L183" s="421">
        <v>159644.88</v>
      </c>
    </row>
    <row r="184" spans="2:12">
      <c r="B184" s="60" t="s">
        <v>871</v>
      </c>
      <c r="C184" s="60" t="s">
        <v>806</v>
      </c>
      <c r="D184" s="60" t="s">
        <v>643</v>
      </c>
      <c r="E184" s="60" t="s">
        <v>659</v>
      </c>
      <c r="F184" s="421">
        <v>0</v>
      </c>
      <c r="G184" s="421">
        <v>0</v>
      </c>
      <c r="H184" s="421">
        <v>0</v>
      </c>
      <c r="I184" s="421">
        <v>0</v>
      </c>
      <c r="J184" s="421">
        <v>0</v>
      </c>
      <c r="K184" s="421">
        <v>0</v>
      </c>
      <c r="L184" s="421">
        <v>0</v>
      </c>
    </row>
    <row r="185" spans="2:12">
      <c r="B185" s="60" t="s">
        <v>953</v>
      </c>
      <c r="C185" s="60" t="s">
        <v>954</v>
      </c>
      <c r="D185" s="60" t="s">
        <v>643</v>
      </c>
      <c r="E185" s="60" t="s">
        <v>659</v>
      </c>
      <c r="F185" s="421">
        <v>0</v>
      </c>
      <c r="G185" s="421">
        <v>0</v>
      </c>
      <c r="H185" s="421">
        <v>0</v>
      </c>
      <c r="I185" s="421">
        <v>0</v>
      </c>
      <c r="J185" s="421">
        <v>0</v>
      </c>
      <c r="K185" s="421">
        <v>0</v>
      </c>
      <c r="L185" s="421">
        <v>0</v>
      </c>
    </row>
    <row r="186" spans="2:12">
      <c r="B186" s="60" t="s">
        <v>955</v>
      </c>
      <c r="C186" s="60" t="s">
        <v>956</v>
      </c>
      <c r="D186" s="60" t="s">
        <v>643</v>
      </c>
      <c r="E186" s="60" t="s">
        <v>644</v>
      </c>
      <c r="F186" s="421">
        <v>-6974.35</v>
      </c>
      <c r="G186" s="421">
        <v>30367.11</v>
      </c>
      <c r="H186" s="421">
        <v>30367.11</v>
      </c>
      <c r="I186" s="421">
        <v>0</v>
      </c>
      <c r="J186" s="421">
        <v>0</v>
      </c>
      <c r="K186" s="421">
        <v>56736.12</v>
      </c>
      <c r="L186" s="421">
        <v>-124444.69</v>
      </c>
    </row>
    <row r="187" spans="2:12">
      <c r="B187" s="60" t="s">
        <v>957</v>
      </c>
      <c r="C187" s="60" t="s">
        <v>958</v>
      </c>
      <c r="D187" s="60" t="s">
        <v>643</v>
      </c>
      <c r="E187" s="60" t="s">
        <v>649</v>
      </c>
      <c r="F187" s="421">
        <v>82817.570000000007</v>
      </c>
      <c r="G187" s="421">
        <v>5818.35</v>
      </c>
      <c r="H187" s="421">
        <v>6549.82</v>
      </c>
      <c r="I187" s="421">
        <v>1981.56</v>
      </c>
      <c r="J187" s="421">
        <v>1957.18</v>
      </c>
      <c r="K187" s="421">
        <v>-3621.77</v>
      </c>
      <c r="L187" s="421">
        <v>70132.429999999993</v>
      </c>
    </row>
    <row r="188" spans="2:12">
      <c r="B188" s="60" t="s">
        <v>959</v>
      </c>
      <c r="C188" s="60" t="s">
        <v>960</v>
      </c>
      <c r="D188" s="60" t="s">
        <v>643</v>
      </c>
      <c r="E188" s="60" t="s">
        <v>659</v>
      </c>
      <c r="F188" s="421">
        <v>0</v>
      </c>
      <c r="G188" s="421">
        <v>0</v>
      </c>
      <c r="H188" s="421">
        <v>0</v>
      </c>
      <c r="I188" s="421">
        <v>0</v>
      </c>
      <c r="J188" s="421">
        <v>0</v>
      </c>
      <c r="K188" s="421">
        <v>0</v>
      </c>
      <c r="L188" s="421">
        <v>0</v>
      </c>
    </row>
    <row r="189" spans="2:12">
      <c r="B189" s="60" t="s">
        <v>961</v>
      </c>
      <c r="C189" s="60" t="s">
        <v>962</v>
      </c>
      <c r="D189" s="60" t="s">
        <v>643</v>
      </c>
      <c r="E189" s="60" t="s">
        <v>659</v>
      </c>
      <c r="F189" s="421">
        <v>0</v>
      </c>
      <c r="G189" s="421">
        <v>0</v>
      </c>
      <c r="H189" s="421">
        <v>0</v>
      </c>
      <c r="I189" s="421">
        <v>0</v>
      </c>
      <c r="J189" s="421">
        <v>0</v>
      </c>
      <c r="K189" s="421">
        <v>0</v>
      </c>
      <c r="L189" s="421">
        <v>0</v>
      </c>
    </row>
    <row r="190" spans="2:12">
      <c r="B190" s="60" t="s">
        <v>963</v>
      </c>
      <c r="C190" s="60" t="s">
        <v>964</v>
      </c>
      <c r="D190" s="60" t="s">
        <v>643</v>
      </c>
      <c r="E190" s="60" t="s">
        <v>659</v>
      </c>
      <c r="F190" s="421">
        <v>0</v>
      </c>
      <c r="G190" s="421">
        <v>0</v>
      </c>
      <c r="H190" s="421">
        <v>0</v>
      </c>
      <c r="I190" s="421">
        <v>0</v>
      </c>
      <c r="J190" s="421">
        <v>0</v>
      </c>
      <c r="K190" s="421">
        <v>0</v>
      </c>
      <c r="L190" s="421">
        <v>0</v>
      </c>
    </row>
    <row r="191" spans="2:12">
      <c r="B191" s="60" t="s">
        <v>965</v>
      </c>
      <c r="C191" s="60" t="s">
        <v>690</v>
      </c>
      <c r="D191" s="60" t="s">
        <v>662</v>
      </c>
      <c r="E191" s="60" t="s">
        <v>644</v>
      </c>
      <c r="F191" s="421">
        <v>-21457.33</v>
      </c>
      <c r="G191" s="421">
        <v>0</v>
      </c>
      <c r="H191" s="421">
        <v>0</v>
      </c>
      <c r="I191" s="421">
        <v>0</v>
      </c>
      <c r="J191" s="421">
        <v>0</v>
      </c>
      <c r="K191" s="421">
        <v>0</v>
      </c>
      <c r="L191" s="421">
        <v>-21457.33</v>
      </c>
    </row>
    <row r="192" spans="2:12">
      <c r="B192" s="60" t="s">
        <v>966</v>
      </c>
      <c r="C192" s="60" t="s">
        <v>967</v>
      </c>
      <c r="D192" s="60" t="s">
        <v>643</v>
      </c>
      <c r="E192" s="60" t="s">
        <v>649</v>
      </c>
      <c r="F192" s="421">
        <v>-291142.7</v>
      </c>
      <c r="G192" s="421">
        <v>-873816.25</v>
      </c>
      <c r="H192" s="421">
        <v>805296.43</v>
      </c>
      <c r="I192" s="421">
        <v>720266.87</v>
      </c>
      <c r="J192" s="421">
        <v>-764615.68000000005</v>
      </c>
      <c r="K192" s="421">
        <v>62767.29</v>
      </c>
      <c r="L192" s="421">
        <v>-241041.36</v>
      </c>
    </row>
    <row r="193" spans="2:12">
      <c r="B193" s="60" t="s">
        <v>968</v>
      </c>
      <c r="C193" s="60" t="s">
        <v>969</v>
      </c>
      <c r="D193" s="60" t="s">
        <v>662</v>
      </c>
      <c r="E193" s="60" t="s">
        <v>649</v>
      </c>
      <c r="F193" s="421">
        <v>79103.83</v>
      </c>
      <c r="G193" s="421">
        <v>1562</v>
      </c>
      <c r="H193" s="421">
        <v>1789.56</v>
      </c>
      <c r="I193" s="421">
        <v>2128.17</v>
      </c>
      <c r="J193" s="421">
        <v>1934.22</v>
      </c>
      <c r="K193" s="421">
        <v>11477.2</v>
      </c>
      <c r="L193" s="421">
        <v>60212.68</v>
      </c>
    </row>
    <row r="194" spans="2:12">
      <c r="B194" s="60" t="s">
        <v>970</v>
      </c>
      <c r="C194" s="60" t="s">
        <v>971</v>
      </c>
      <c r="D194" s="60" t="s">
        <v>662</v>
      </c>
      <c r="E194" s="60" t="s">
        <v>659</v>
      </c>
      <c r="F194" s="421">
        <v>0</v>
      </c>
      <c r="G194" s="421">
        <v>0</v>
      </c>
      <c r="H194" s="421">
        <v>0</v>
      </c>
      <c r="I194" s="421">
        <v>0</v>
      </c>
      <c r="J194" s="421">
        <v>0</v>
      </c>
      <c r="K194" s="421">
        <v>0</v>
      </c>
      <c r="L194" s="421">
        <v>0</v>
      </c>
    </row>
    <row r="195" spans="2:12">
      <c r="B195" s="60" t="s">
        <v>972</v>
      </c>
      <c r="C195" s="60" t="s">
        <v>845</v>
      </c>
      <c r="D195" s="60" t="s">
        <v>662</v>
      </c>
      <c r="E195" s="60" t="s">
        <v>644</v>
      </c>
      <c r="F195" s="421">
        <v>-4.2699999999999996</v>
      </c>
      <c r="G195" s="421">
        <v>0</v>
      </c>
      <c r="H195" s="421">
        <v>0</v>
      </c>
      <c r="I195" s="421">
        <v>0</v>
      </c>
      <c r="J195" s="421">
        <v>0</v>
      </c>
      <c r="K195" s="421">
        <v>0</v>
      </c>
      <c r="L195" s="421">
        <v>-4.2699999999999996</v>
      </c>
    </row>
    <row r="196" spans="2:12">
      <c r="B196" s="60" t="s">
        <v>973</v>
      </c>
      <c r="C196" s="60" t="s">
        <v>974</v>
      </c>
      <c r="D196" s="60" t="s">
        <v>643</v>
      </c>
      <c r="E196" s="60" t="s">
        <v>644</v>
      </c>
      <c r="F196" s="421">
        <v>8555.8799999999992</v>
      </c>
      <c r="G196" s="421">
        <v>0</v>
      </c>
      <c r="H196" s="421">
        <v>0</v>
      </c>
      <c r="I196" s="421">
        <v>0</v>
      </c>
      <c r="J196" s="421">
        <v>0</v>
      </c>
      <c r="K196" s="421">
        <v>0</v>
      </c>
      <c r="L196" s="421">
        <v>8555.8799999999992</v>
      </c>
    </row>
    <row r="197" spans="2:12">
      <c r="B197" s="60" t="s">
        <v>975</v>
      </c>
      <c r="C197" s="60" t="s">
        <v>976</v>
      </c>
      <c r="D197" s="60" t="s">
        <v>662</v>
      </c>
      <c r="E197" s="60" t="s">
        <v>659</v>
      </c>
      <c r="F197" s="421">
        <v>0</v>
      </c>
      <c r="G197" s="421">
        <v>0</v>
      </c>
      <c r="H197" s="421">
        <v>0</v>
      </c>
      <c r="I197" s="421">
        <v>0</v>
      </c>
      <c r="J197" s="421">
        <v>0</v>
      </c>
      <c r="K197" s="421">
        <v>0</v>
      </c>
      <c r="L197" s="421">
        <v>0</v>
      </c>
    </row>
    <row r="198" spans="2:12">
      <c r="B198" s="60" t="s">
        <v>977</v>
      </c>
      <c r="C198" s="60" t="s">
        <v>978</v>
      </c>
      <c r="D198" s="60" t="s">
        <v>662</v>
      </c>
      <c r="E198" s="60" t="s">
        <v>659</v>
      </c>
      <c r="F198" s="421">
        <v>0</v>
      </c>
      <c r="G198" s="421">
        <v>0</v>
      </c>
      <c r="H198" s="421">
        <v>0</v>
      </c>
      <c r="I198" s="421">
        <v>0</v>
      </c>
      <c r="J198" s="421">
        <v>0</v>
      </c>
      <c r="K198" s="421">
        <v>0</v>
      </c>
      <c r="L198" s="421">
        <v>0</v>
      </c>
    </row>
    <row r="199" spans="2:12">
      <c r="B199" s="60" t="s">
        <v>857</v>
      </c>
      <c r="C199" s="60" t="s">
        <v>858</v>
      </c>
      <c r="D199" s="60" t="s">
        <v>662</v>
      </c>
      <c r="E199" s="60" t="s">
        <v>649</v>
      </c>
      <c r="F199" s="421">
        <v>164891.69</v>
      </c>
      <c r="G199" s="421">
        <v>-1708.1</v>
      </c>
      <c r="H199" s="421">
        <v>4880.34</v>
      </c>
      <c r="I199" s="421">
        <v>6642.25</v>
      </c>
      <c r="J199" s="421">
        <v>4665.42</v>
      </c>
      <c r="K199" s="421">
        <v>30501.96</v>
      </c>
      <c r="L199" s="421">
        <v>119909.82</v>
      </c>
    </row>
    <row r="200" spans="2:12">
      <c r="B200" s="60" t="s">
        <v>979</v>
      </c>
      <c r="C200" s="60" t="s">
        <v>980</v>
      </c>
      <c r="D200" s="60" t="s">
        <v>643</v>
      </c>
      <c r="E200" s="60" t="s">
        <v>659</v>
      </c>
      <c r="F200" s="421">
        <v>0</v>
      </c>
      <c r="G200" s="421">
        <v>0</v>
      </c>
      <c r="H200" s="421">
        <v>0</v>
      </c>
      <c r="I200" s="421">
        <v>0</v>
      </c>
      <c r="J200" s="421">
        <v>0</v>
      </c>
      <c r="K200" s="421">
        <v>0</v>
      </c>
      <c r="L200" s="421">
        <v>0</v>
      </c>
    </row>
    <row r="201" spans="2:12">
      <c r="B201" s="60" t="s">
        <v>981</v>
      </c>
      <c r="C201" s="60" t="s">
        <v>792</v>
      </c>
      <c r="D201" s="60" t="s">
        <v>662</v>
      </c>
      <c r="E201" s="60" t="s">
        <v>659</v>
      </c>
      <c r="F201" s="421">
        <v>0</v>
      </c>
      <c r="G201" s="421">
        <v>0</v>
      </c>
      <c r="H201" s="421">
        <v>0</v>
      </c>
      <c r="I201" s="421">
        <v>0</v>
      </c>
      <c r="J201" s="421">
        <v>0</v>
      </c>
      <c r="K201" s="421">
        <v>0</v>
      </c>
      <c r="L201" s="421">
        <v>0</v>
      </c>
    </row>
    <row r="202" spans="2:12">
      <c r="B202" s="60" t="s">
        <v>982</v>
      </c>
      <c r="C202" s="60" t="s">
        <v>983</v>
      </c>
      <c r="D202" s="60" t="s">
        <v>643</v>
      </c>
      <c r="E202" s="60" t="s">
        <v>649</v>
      </c>
      <c r="F202" s="421">
        <v>-94550.58</v>
      </c>
      <c r="G202" s="421">
        <v>-34066.81</v>
      </c>
      <c r="H202" s="421">
        <v>34066.81</v>
      </c>
      <c r="I202" s="421">
        <v>0</v>
      </c>
      <c r="J202" s="421">
        <v>0</v>
      </c>
      <c r="K202" s="421">
        <v>-96175.17</v>
      </c>
      <c r="L202" s="421">
        <v>1624.59</v>
      </c>
    </row>
    <row r="203" spans="2:12">
      <c r="B203" s="60" t="s">
        <v>841</v>
      </c>
      <c r="C203" s="60" t="s">
        <v>784</v>
      </c>
      <c r="D203" s="60" t="s">
        <v>643</v>
      </c>
      <c r="E203" s="60" t="s">
        <v>644</v>
      </c>
      <c r="F203" s="421">
        <v>604555.17000000004</v>
      </c>
      <c r="G203" s="421">
        <v>0</v>
      </c>
      <c r="H203" s="421">
        <v>18292.75</v>
      </c>
      <c r="I203" s="421">
        <v>36687.379999999997</v>
      </c>
      <c r="J203" s="421">
        <v>24537.7</v>
      </c>
      <c r="K203" s="421">
        <v>188235.46</v>
      </c>
      <c r="L203" s="421">
        <v>336801.88</v>
      </c>
    </row>
    <row r="204" spans="2:12">
      <c r="B204" s="60" t="s">
        <v>984</v>
      </c>
      <c r="C204" s="60" t="s">
        <v>985</v>
      </c>
      <c r="D204" s="60" t="s">
        <v>643</v>
      </c>
      <c r="E204" s="60" t="s">
        <v>644</v>
      </c>
      <c r="F204" s="421">
        <v>129.77000000000001</v>
      </c>
      <c r="G204" s="421">
        <v>0</v>
      </c>
      <c r="H204" s="421">
        <v>0</v>
      </c>
      <c r="I204" s="421">
        <v>0</v>
      </c>
      <c r="J204" s="421">
        <v>0</v>
      </c>
      <c r="K204" s="421">
        <v>0</v>
      </c>
      <c r="L204" s="421">
        <v>129.77000000000001</v>
      </c>
    </row>
    <row r="205" spans="2:12">
      <c r="B205" s="60" t="s">
        <v>986</v>
      </c>
      <c r="C205" s="60" t="s">
        <v>753</v>
      </c>
      <c r="D205" s="60" t="s">
        <v>662</v>
      </c>
      <c r="E205" s="60" t="s">
        <v>659</v>
      </c>
      <c r="F205" s="421">
        <v>0</v>
      </c>
      <c r="G205" s="421">
        <v>0</v>
      </c>
      <c r="H205" s="421">
        <v>0</v>
      </c>
      <c r="I205" s="421">
        <v>0</v>
      </c>
      <c r="J205" s="421">
        <v>0</v>
      </c>
      <c r="K205" s="421">
        <v>0</v>
      </c>
      <c r="L205" s="421">
        <v>0</v>
      </c>
    </row>
    <row r="206" spans="2:12">
      <c r="B206" s="60" t="s">
        <v>987</v>
      </c>
      <c r="C206" s="60" t="s">
        <v>843</v>
      </c>
      <c r="D206" s="60" t="s">
        <v>662</v>
      </c>
      <c r="E206" s="60" t="s">
        <v>659</v>
      </c>
      <c r="F206" s="421">
        <v>0</v>
      </c>
      <c r="G206" s="421">
        <v>0</v>
      </c>
      <c r="H206" s="421">
        <v>0</v>
      </c>
      <c r="I206" s="421">
        <v>0</v>
      </c>
      <c r="J206" s="421">
        <v>0</v>
      </c>
      <c r="K206" s="421">
        <v>0</v>
      </c>
      <c r="L206" s="421">
        <v>0</v>
      </c>
    </row>
    <row r="207" spans="2:12">
      <c r="B207" s="60" t="s">
        <v>988</v>
      </c>
      <c r="C207" s="60" t="s">
        <v>989</v>
      </c>
      <c r="D207" s="60" t="s">
        <v>643</v>
      </c>
      <c r="E207" s="60" t="s">
        <v>644</v>
      </c>
      <c r="F207" s="421">
        <v>7.52</v>
      </c>
      <c r="G207" s="421">
        <v>7.52</v>
      </c>
      <c r="H207" s="421">
        <v>0</v>
      </c>
      <c r="I207" s="421">
        <v>0</v>
      </c>
      <c r="J207" s="421">
        <v>0</v>
      </c>
      <c r="K207" s="421">
        <v>0</v>
      </c>
      <c r="L207" s="421">
        <v>0</v>
      </c>
    </row>
    <row r="208" spans="2:12">
      <c r="B208" s="60" t="s">
        <v>748</v>
      </c>
      <c r="C208" s="60" t="s">
        <v>749</v>
      </c>
      <c r="D208" s="60" t="s">
        <v>643</v>
      </c>
      <c r="E208" s="60" t="s">
        <v>990</v>
      </c>
      <c r="F208" s="421">
        <v>0</v>
      </c>
      <c r="G208" s="421">
        <v>0</v>
      </c>
      <c r="H208" s="421">
        <v>0</v>
      </c>
      <c r="I208" s="421">
        <v>0</v>
      </c>
      <c r="J208" s="421">
        <v>0</v>
      </c>
      <c r="K208" s="421">
        <v>0</v>
      </c>
      <c r="L208" s="421">
        <v>0</v>
      </c>
    </row>
    <row r="209" spans="2:12">
      <c r="B209" s="60" t="s">
        <v>991</v>
      </c>
      <c r="C209" s="60" t="s">
        <v>992</v>
      </c>
      <c r="D209" s="60" t="s">
        <v>643</v>
      </c>
      <c r="E209" s="60" t="s">
        <v>659</v>
      </c>
      <c r="F209" s="421">
        <v>0</v>
      </c>
      <c r="G209" s="421">
        <v>0</v>
      </c>
      <c r="H209" s="421">
        <v>0</v>
      </c>
      <c r="I209" s="421">
        <v>0</v>
      </c>
      <c r="J209" s="421">
        <v>0</v>
      </c>
      <c r="K209" s="421">
        <v>0</v>
      </c>
      <c r="L209" s="421">
        <v>0</v>
      </c>
    </row>
    <row r="210" spans="2:12">
      <c r="B210" s="60" t="s">
        <v>993</v>
      </c>
      <c r="C210" s="60" t="s">
        <v>994</v>
      </c>
      <c r="D210" s="60" t="s">
        <v>662</v>
      </c>
      <c r="E210" s="60" t="s">
        <v>644</v>
      </c>
      <c r="F210" s="421">
        <v>-1241784.57</v>
      </c>
      <c r="G210" s="421">
        <v>0</v>
      </c>
      <c r="H210" s="421">
        <v>0</v>
      </c>
      <c r="I210" s="421">
        <v>0</v>
      </c>
      <c r="J210" s="421">
        <v>0</v>
      </c>
      <c r="K210" s="421">
        <v>0</v>
      </c>
      <c r="L210" s="421">
        <v>-1241784.57</v>
      </c>
    </row>
    <row r="211" spans="2:12">
      <c r="B211" s="60" t="s">
        <v>831</v>
      </c>
      <c r="C211" s="60" t="s">
        <v>832</v>
      </c>
      <c r="D211" s="60" t="s">
        <v>643</v>
      </c>
      <c r="E211" s="60" t="s">
        <v>644</v>
      </c>
      <c r="F211" s="421">
        <v>-3823.73</v>
      </c>
      <c r="G211" s="421">
        <v>0</v>
      </c>
      <c r="H211" s="421">
        <v>0</v>
      </c>
      <c r="I211" s="421">
        <v>0</v>
      </c>
      <c r="J211" s="421">
        <v>0</v>
      </c>
      <c r="K211" s="421">
        <v>0</v>
      </c>
      <c r="L211" s="421">
        <v>-3823.73</v>
      </c>
    </row>
    <row r="212" spans="2:12">
      <c r="B212" s="60" t="s">
        <v>704</v>
      </c>
      <c r="C212" s="60" t="s">
        <v>705</v>
      </c>
      <c r="D212" s="60" t="s">
        <v>662</v>
      </c>
      <c r="E212" s="60" t="s">
        <v>644</v>
      </c>
      <c r="F212" s="421">
        <v>-365.97</v>
      </c>
      <c r="G212" s="421">
        <v>0</v>
      </c>
      <c r="H212" s="421">
        <v>0</v>
      </c>
      <c r="I212" s="421">
        <v>0</v>
      </c>
      <c r="J212" s="421">
        <v>0</v>
      </c>
      <c r="K212" s="421">
        <v>0</v>
      </c>
      <c r="L212" s="421">
        <v>-365.97</v>
      </c>
    </row>
    <row r="213" spans="2:12">
      <c r="B213" s="60" t="s">
        <v>995</v>
      </c>
      <c r="C213" s="60" t="s">
        <v>828</v>
      </c>
      <c r="D213" s="60" t="s">
        <v>662</v>
      </c>
      <c r="E213" s="60" t="s">
        <v>659</v>
      </c>
      <c r="F213" s="421">
        <v>0</v>
      </c>
      <c r="G213" s="421">
        <v>0</v>
      </c>
      <c r="H213" s="421">
        <v>0</v>
      </c>
      <c r="I213" s="421">
        <v>0</v>
      </c>
      <c r="J213" s="421">
        <v>0</v>
      </c>
      <c r="K213" s="421">
        <v>0</v>
      </c>
      <c r="L213" s="421">
        <v>0</v>
      </c>
    </row>
    <row r="214" spans="2:12">
      <c r="B214" s="60" t="s">
        <v>996</v>
      </c>
      <c r="C214" s="60" t="s">
        <v>938</v>
      </c>
      <c r="D214" s="60" t="s">
        <v>643</v>
      </c>
      <c r="E214" s="60" t="s">
        <v>659</v>
      </c>
      <c r="F214" s="421">
        <v>0</v>
      </c>
      <c r="G214" s="421">
        <v>0</v>
      </c>
      <c r="H214" s="421">
        <v>0</v>
      </c>
      <c r="I214" s="421">
        <v>0</v>
      </c>
      <c r="J214" s="421">
        <v>0</v>
      </c>
      <c r="K214" s="421">
        <v>0</v>
      </c>
      <c r="L214" s="421">
        <v>0</v>
      </c>
    </row>
    <row r="215" spans="2:12">
      <c r="B215" s="60" t="s">
        <v>997</v>
      </c>
      <c r="C215" s="60" t="s">
        <v>773</v>
      </c>
      <c r="D215" s="60" t="s">
        <v>662</v>
      </c>
      <c r="E215" s="60" t="s">
        <v>649</v>
      </c>
      <c r="F215" s="421">
        <v>725433.09</v>
      </c>
      <c r="G215" s="421">
        <v>12861.12</v>
      </c>
      <c r="H215" s="421">
        <v>16020</v>
      </c>
      <c r="I215" s="421">
        <v>14707.11</v>
      </c>
      <c r="J215" s="421">
        <v>13920.33</v>
      </c>
      <c r="K215" s="421">
        <v>103982.33</v>
      </c>
      <c r="L215" s="421">
        <v>563942.19999999995</v>
      </c>
    </row>
    <row r="216" spans="2:12">
      <c r="B216" s="60" t="s">
        <v>812</v>
      </c>
      <c r="C216" s="60" t="s">
        <v>813</v>
      </c>
      <c r="D216" s="60" t="s">
        <v>643</v>
      </c>
      <c r="E216" s="60" t="s">
        <v>649</v>
      </c>
      <c r="F216" s="421">
        <v>-427705.99</v>
      </c>
      <c r="G216" s="421">
        <v>0</v>
      </c>
      <c r="H216" s="421">
        <v>0</v>
      </c>
      <c r="I216" s="421">
        <v>0</v>
      </c>
      <c r="J216" s="421">
        <v>0</v>
      </c>
      <c r="K216" s="421">
        <v>0</v>
      </c>
      <c r="L216" s="421">
        <v>-427705.99</v>
      </c>
    </row>
    <row r="217" spans="2:12">
      <c r="B217" s="60" t="s">
        <v>998</v>
      </c>
      <c r="C217" s="60" t="s">
        <v>999</v>
      </c>
      <c r="D217" s="60" t="s">
        <v>662</v>
      </c>
      <c r="E217" s="60" t="s">
        <v>744</v>
      </c>
      <c r="F217" s="421">
        <v>0</v>
      </c>
      <c r="G217" s="421">
        <v>0</v>
      </c>
      <c r="H217" s="421">
        <v>0</v>
      </c>
      <c r="I217" s="421">
        <v>0</v>
      </c>
      <c r="J217" s="421">
        <v>0</v>
      </c>
      <c r="K217" s="421">
        <v>0</v>
      </c>
      <c r="L217" s="421">
        <v>0</v>
      </c>
    </row>
    <row r="218" spans="2:12">
      <c r="B218" s="60" t="s">
        <v>653</v>
      </c>
      <c r="C218" s="60" t="s">
        <v>654</v>
      </c>
      <c r="D218" s="60" t="s">
        <v>643</v>
      </c>
      <c r="E218" s="60" t="s">
        <v>644</v>
      </c>
      <c r="F218" s="421">
        <v>4837.92</v>
      </c>
      <c r="G218" s="421">
        <v>0</v>
      </c>
      <c r="H218" s="421">
        <v>0</v>
      </c>
      <c r="I218" s="421">
        <v>0</v>
      </c>
      <c r="J218" s="421">
        <v>0</v>
      </c>
      <c r="K218" s="421">
        <v>0</v>
      </c>
      <c r="L218" s="421">
        <v>4837.92</v>
      </c>
    </row>
    <row r="219" spans="2:12">
      <c r="B219" s="60" t="s">
        <v>1000</v>
      </c>
      <c r="C219" s="60" t="s">
        <v>678</v>
      </c>
      <c r="D219" s="60" t="s">
        <v>643</v>
      </c>
      <c r="E219" s="60" t="s">
        <v>649</v>
      </c>
      <c r="F219" s="421">
        <v>41378.15</v>
      </c>
      <c r="G219" s="421">
        <v>-6843.3</v>
      </c>
      <c r="H219" s="421">
        <v>26639.65</v>
      </c>
      <c r="I219" s="421">
        <v>0</v>
      </c>
      <c r="J219" s="421">
        <v>0</v>
      </c>
      <c r="K219" s="421">
        <v>24784.53</v>
      </c>
      <c r="L219" s="421">
        <v>-3202.73</v>
      </c>
    </row>
    <row r="220" spans="2:12">
      <c r="B220" s="60" t="s">
        <v>1001</v>
      </c>
      <c r="C220" s="60" t="s">
        <v>1002</v>
      </c>
      <c r="D220" s="60" t="s">
        <v>662</v>
      </c>
      <c r="E220" s="60" t="s">
        <v>659</v>
      </c>
      <c r="F220" s="421">
        <v>0</v>
      </c>
      <c r="G220" s="421">
        <v>0</v>
      </c>
      <c r="H220" s="421">
        <v>0</v>
      </c>
      <c r="I220" s="421">
        <v>0</v>
      </c>
      <c r="J220" s="421">
        <v>0</v>
      </c>
      <c r="K220" s="421">
        <v>0</v>
      </c>
      <c r="L220" s="421">
        <v>0</v>
      </c>
    </row>
    <row r="221" spans="2:12">
      <c r="B221" s="60" t="s">
        <v>1003</v>
      </c>
      <c r="C221" s="60" t="s">
        <v>1004</v>
      </c>
      <c r="D221" s="60" t="s">
        <v>643</v>
      </c>
      <c r="E221" s="60" t="s">
        <v>780</v>
      </c>
      <c r="F221" s="421">
        <v>-83049.78</v>
      </c>
      <c r="G221" s="421">
        <v>0</v>
      </c>
      <c r="H221" s="421">
        <v>0</v>
      </c>
      <c r="I221" s="421">
        <v>0</v>
      </c>
      <c r="J221" s="421">
        <v>0</v>
      </c>
      <c r="K221" s="421">
        <v>-83049.78</v>
      </c>
      <c r="L221" s="421">
        <v>0</v>
      </c>
    </row>
    <row r="222" spans="2:12">
      <c r="B222" s="60" t="s">
        <v>1005</v>
      </c>
      <c r="C222" s="60" t="s">
        <v>705</v>
      </c>
      <c r="D222" s="60" t="s">
        <v>662</v>
      </c>
      <c r="E222" s="60" t="s">
        <v>652</v>
      </c>
      <c r="F222" s="421">
        <v>1070.8499999999999</v>
      </c>
      <c r="G222" s="421">
        <v>0</v>
      </c>
      <c r="H222" s="421">
        <v>0</v>
      </c>
      <c r="I222" s="421">
        <v>0</v>
      </c>
      <c r="J222" s="421">
        <v>0</v>
      </c>
      <c r="K222" s="421">
        <v>1070.8499999999999</v>
      </c>
      <c r="L222" s="421">
        <v>0</v>
      </c>
    </row>
    <row r="223" spans="2:12">
      <c r="B223" s="60" t="s">
        <v>1006</v>
      </c>
      <c r="C223" s="60" t="s">
        <v>845</v>
      </c>
      <c r="D223" s="60" t="s">
        <v>662</v>
      </c>
      <c r="E223" s="60" t="s">
        <v>644</v>
      </c>
      <c r="F223" s="421">
        <v>-31291.05</v>
      </c>
      <c r="G223" s="421">
        <v>0</v>
      </c>
      <c r="H223" s="421">
        <v>0</v>
      </c>
      <c r="I223" s="421">
        <v>0</v>
      </c>
      <c r="J223" s="421">
        <v>0</v>
      </c>
      <c r="K223" s="421">
        <v>0</v>
      </c>
      <c r="L223" s="421">
        <v>-31291.05</v>
      </c>
    </row>
    <row r="224" spans="2:12">
      <c r="B224" s="60" t="s">
        <v>1007</v>
      </c>
      <c r="C224" s="60" t="s">
        <v>1008</v>
      </c>
      <c r="D224" s="60" t="s">
        <v>643</v>
      </c>
      <c r="E224" s="60" t="s">
        <v>659</v>
      </c>
      <c r="F224" s="421">
        <v>0</v>
      </c>
      <c r="G224" s="421">
        <v>0</v>
      </c>
      <c r="H224" s="421">
        <v>0</v>
      </c>
      <c r="I224" s="421">
        <v>0</v>
      </c>
      <c r="J224" s="421">
        <v>0</v>
      </c>
      <c r="K224" s="421">
        <v>0</v>
      </c>
      <c r="L224" s="421">
        <v>0</v>
      </c>
    </row>
    <row r="225" spans="2:12">
      <c r="B225" s="60" t="s">
        <v>861</v>
      </c>
      <c r="C225" s="60" t="s">
        <v>862</v>
      </c>
      <c r="D225" s="60" t="s">
        <v>643</v>
      </c>
      <c r="E225" s="60" t="s">
        <v>744</v>
      </c>
      <c r="F225" s="421">
        <v>0</v>
      </c>
      <c r="G225" s="421">
        <v>0</v>
      </c>
      <c r="H225" s="421">
        <v>0</v>
      </c>
      <c r="I225" s="421">
        <v>0</v>
      </c>
      <c r="J225" s="421">
        <v>0</v>
      </c>
      <c r="K225" s="421">
        <v>0</v>
      </c>
      <c r="L225" s="421">
        <v>0</v>
      </c>
    </row>
    <row r="226" spans="2:12">
      <c r="B226" s="60" t="s">
        <v>1009</v>
      </c>
      <c r="C226" s="60" t="s">
        <v>1010</v>
      </c>
      <c r="D226" s="60" t="s">
        <v>643</v>
      </c>
      <c r="E226" s="60" t="s">
        <v>649</v>
      </c>
      <c r="F226" s="421">
        <v>-928388.08</v>
      </c>
      <c r="G226" s="421">
        <v>-3653.93</v>
      </c>
      <c r="H226" s="421">
        <v>-16257.33</v>
      </c>
      <c r="I226" s="421">
        <v>1892.33</v>
      </c>
      <c r="J226" s="421">
        <v>2587.77</v>
      </c>
      <c r="K226" s="421">
        <v>-8955.98</v>
      </c>
      <c r="L226" s="421">
        <v>-904000.94</v>
      </c>
    </row>
    <row r="227" spans="2:12">
      <c r="B227" s="60" t="s">
        <v>797</v>
      </c>
      <c r="C227" s="60" t="s">
        <v>798</v>
      </c>
      <c r="D227" s="60" t="s">
        <v>643</v>
      </c>
      <c r="E227" s="60" t="s">
        <v>649</v>
      </c>
      <c r="F227" s="421">
        <v>-34811.370000000003</v>
      </c>
      <c r="G227" s="421">
        <v>-10800.34</v>
      </c>
      <c r="H227" s="421">
        <v>5476.26</v>
      </c>
      <c r="I227" s="421">
        <v>5378.35</v>
      </c>
      <c r="J227" s="421">
        <v>-790.58</v>
      </c>
      <c r="K227" s="421">
        <v>-29248.16</v>
      </c>
      <c r="L227" s="421">
        <v>-4826.8999999999996</v>
      </c>
    </row>
    <row r="228" spans="2:12">
      <c r="B228" s="60" t="s">
        <v>835</v>
      </c>
      <c r="C228" s="60" t="s">
        <v>836</v>
      </c>
      <c r="D228" s="60" t="s">
        <v>662</v>
      </c>
      <c r="E228" s="60" t="s">
        <v>659</v>
      </c>
      <c r="F228" s="421">
        <v>154.84</v>
      </c>
      <c r="G228" s="421">
        <v>0</v>
      </c>
      <c r="H228" s="421">
        <v>0</v>
      </c>
      <c r="I228" s="421">
        <v>0</v>
      </c>
      <c r="J228" s="421">
        <v>0</v>
      </c>
      <c r="K228" s="421">
        <v>-921.39</v>
      </c>
      <c r="L228" s="421">
        <v>1076.23</v>
      </c>
    </row>
    <row r="229" spans="2:12">
      <c r="B229" s="60" t="s">
        <v>1011</v>
      </c>
      <c r="C229" s="60" t="s">
        <v>1012</v>
      </c>
      <c r="D229" s="60" t="s">
        <v>643</v>
      </c>
      <c r="E229" s="60" t="s">
        <v>659</v>
      </c>
      <c r="F229" s="421">
        <v>0</v>
      </c>
      <c r="G229" s="421">
        <v>0</v>
      </c>
      <c r="H229" s="421">
        <v>0</v>
      </c>
      <c r="I229" s="421">
        <v>0</v>
      </c>
      <c r="J229" s="421">
        <v>0</v>
      </c>
      <c r="K229" s="421">
        <v>0</v>
      </c>
      <c r="L229" s="421">
        <v>0</v>
      </c>
    </row>
    <row r="230" spans="2:12">
      <c r="B230" s="60" t="s">
        <v>1013</v>
      </c>
      <c r="C230" s="60" t="s">
        <v>1014</v>
      </c>
      <c r="D230" s="60" t="s">
        <v>643</v>
      </c>
      <c r="E230" s="60" t="s">
        <v>659</v>
      </c>
      <c r="F230" s="421">
        <v>0</v>
      </c>
      <c r="G230" s="421">
        <v>0</v>
      </c>
      <c r="H230" s="421">
        <v>0</v>
      </c>
      <c r="I230" s="421">
        <v>0</v>
      </c>
      <c r="J230" s="421">
        <v>0</v>
      </c>
      <c r="K230" s="421">
        <v>0</v>
      </c>
      <c r="L230" s="421">
        <v>0</v>
      </c>
    </row>
    <row r="231" spans="2:12">
      <c r="B231" s="60" t="s">
        <v>1015</v>
      </c>
      <c r="C231" s="60" t="s">
        <v>1016</v>
      </c>
      <c r="D231" s="60" t="s">
        <v>643</v>
      </c>
      <c r="E231" s="60" t="s">
        <v>649</v>
      </c>
      <c r="F231" s="421">
        <v>3515.47</v>
      </c>
      <c r="G231" s="421">
        <v>135.41999999999999</v>
      </c>
      <c r="H231" s="421">
        <v>310.82</v>
      </c>
      <c r="I231" s="421">
        <v>-339.19</v>
      </c>
      <c r="J231" s="421">
        <v>-372.26</v>
      </c>
      <c r="K231" s="421">
        <v>1446.98</v>
      </c>
      <c r="L231" s="421">
        <v>2333.6999999999998</v>
      </c>
    </row>
    <row r="232" spans="2:12">
      <c r="B232" s="60" t="s">
        <v>1017</v>
      </c>
      <c r="C232" s="60" t="s">
        <v>1018</v>
      </c>
      <c r="D232" s="60" t="s">
        <v>643</v>
      </c>
      <c r="E232" s="60" t="s">
        <v>649</v>
      </c>
      <c r="F232" s="421">
        <v>857653.87</v>
      </c>
      <c r="G232" s="421">
        <v>25089.42</v>
      </c>
      <c r="H232" s="421">
        <v>21642.880000000001</v>
      </c>
      <c r="I232" s="421">
        <v>15837.27</v>
      </c>
      <c r="J232" s="421">
        <v>22731.83</v>
      </c>
      <c r="K232" s="421">
        <v>196532.33</v>
      </c>
      <c r="L232" s="421">
        <v>575820.14</v>
      </c>
    </row>
    <row r="233" spans="2:12">
      <c r="B233" s="60" t="s">
        <v>1019</v>
      </c>
      <c r="C233" s="60" t="s">
        <v>1020</v>
      </c>
      <c r="D233" s="60" t="s">
        <v>643</v>
      </c>
      <c r="E233" s="60" t="s">
        <v>644</v>
      </c>
      <c r="F233" s="421">
        <v>8239.85</v>
      </c>
      <c r="G233" s="421">
        <v>0</v>
      </c>
      <c r="H233" s="421">
        <v>0</v>
      </c>
      <c r="I233" s="421">
        <v>0</v>
      </c>
      <c r="J233" s="421">
        <v>0</v>
      </c>
      <c r="K233" s="421">
        <v>0</v>
      </c>
      <c r="L233" s="421">
        <v>8239.85</v>
      </c>
    </row>
    <row r="234" spans="2:12">
      <c r="B234" s="60" t="s">
        <v>1021</v>
      </c>
      <c r="C234" s="60" t="s">
        <v>889</v>
      </c>
      <c r="D234" s="60" t="s">
        <v>643</v>
      </c>
      <c r="E234" s="60" t="s">
        <v>659</v>
      </c>
      <c r="F234" s="421">
        <v>0</v>
      </c>
      <c r="G234" s="421">
        <v>0</v>
      </c>
      <c r="H234" s="421">
        <v>0</v>
      </c>
      <c r="I234" s="421">
        <v>0</v>
      </c>
      <c r="J234" s="421">
        <v>0</v>
      </c>
      <c r="K234" s="421">
        <v>0</v>
      </c>
      <c r="L234" s="421">
        <v>0</v>
      </c>
    </row>
    <row r="235" spans="2:12">
      <c r="B235" s="60" t="s">
        <v>995</v>
      </c>
      <c r="C235" s="60" t="s">
        <v>828</v>
      </c>
      <c r="D235" s="60" t="s">
        <v>662</v>
      </c>
      <c r="E235" s="60" t="s">
        <v>649</v>
      </c>
      <c r="F235" s="421">
        <v>5361.35</v>
      </c>
      <c r="G235" s="421">
        <v>423.6</v>
      </c>
      <c r="H235" s="421">
        <v>439.49</v>
      </c>
      <c r="I235" s="421">
        <v>452.25</v>
      </c>
      <c r="J235" s="421">
        <v>452.75</v>
      </c>
      <c r="K235" s="421">
        <v>3293.41</v>
      </c>
      <c r="L235" s="421">
        <v>299.85000000000002</v>
      </c>
    </row>
    <row r="236" spans="2:12">
      <c r="B236" s="60" t="s">
        <v>1022</v>
      </c>
      <c r="C236" s="60" t="s">
        <v>1023</v>
      </c>
      <c r="D236" s="60" t="s">
        <v>643</v>
      </c>
      <c r="E236" s="60" t="s">
        <v>649</v>
      </c>
      <c r="F236" s="421">
        <v>-154255.57</v>
      </c>
      <c r="G236" s="421">
        <v>34590.07</v>
      </c>
      <c r="H236" s="421">
        <v>27762.94</v>
      </c>
      <c r="I236" s="421">
        <v>-71745.259999999995</v>
      </c>
      <c r="J236" s="421">
        <v>75350.11</v>
      </c>
      <c r="K236" s="421">
        <v>-56352.22</v>
      </c>
      <c r="L236" s="421">
        <v>-163861.21</v>
      </c>
    </row>
    <row r="237" spans="2:12">
      <c r="B237" s="60" t="s">
        <v>673</v>
      </c>
      <c r="C237" s="60" t="s">
        <v>674</v>
      </c>
      <c r="D237" s="60" t="s">
        <v>662</v>
      </c>
      <c r="E237" s="60" t="s">
        <v>659</v>
      </c>
      <c r="F237" s="421">
        <v>0</v>
      </c>
      <c r="G237" s="421">
        <v>0</v>
      </c>
      <c r="H237" s="421">
        <v>0</v>
      </c>
      <c r="I237" s="421">
        <v>0</v>
      </c>
      <c r="J237" s="421">
        <v>0</v>
      </c>
      <c r="K237" s="421">
        <v>0</v>
      </c>
      <c r="L237" s="421">
        <v>0</v>
      </c>
    </row>
    <row r="238" spans="2:12">
      <c r="B238" s="60" t="s">
        <v>694</v>
      </c>
      <c r="C238" s="60" t="s">
        <v>695</v>
      </c>
      <c r="D238" s="60" t="s">
        <v>662</v>
      </c>
      <c r="E238" s="60" t="s">
        <v>744</v>
      </c>
      <c r="F238" s="421">
        <v>0</v>
      </c>
      <c r="G238" s="421">
        <v>0</v>
      </c>
      <c r="H238" s="421">
        <v>0</v>
      </c>
      <c r="I238" s="421">
        <v>0</v>
      </c>
      <c r="J238" s="421">
        <v>0</v>
      </c>
      <c r="K238" s="421">
        <v>0</v>
      </c>
      <c r="L238" s="421">
        <v>0</v>
      </c>
    </row>
    <row r="239" spans="2:12">
      <c r="B239" s="60" t="s">
        <v>1024</v>
      </c>
      <c r="C239" s="60" t="s">
        <v>1025</v>
      </c>
      <c r="D239" s="60" t="s">
        <v>643</v>
      </c>
      <c r="E239" s="60" t="s">
        <v>659</v>
      </c>
      <c r="F239" s="421">
        <v>0</v>
      </c>
      <c r="G239" s="421">
        <v>0</v>
      </c>
      <c r="H239" s="421">
        <v>0</v>
      </c>
      <c r="I239" s="421">
        <v>0</v>
      </c>
      <c r="J239" s="421">
        <v>0</v>
      </c>
      <c r="K239" s="421">
        <v>0</v>
      </c>
      <c r="L239" s="421">
        <v>0</v>
      </c>
    </row>
    <row r="240" spans="2:12">
      <c r="B240" s="60" t="s">
        <v>1026</v>
      </c>
      <c r="C240" s="60" t="s">
        <v>1027</v>
      </c>
      <c r="D240" s="60" t="s">
        <v>643</v>
      </c>
      <c r="E240" s="60" t="s">
        <v>659</v>
      </c>
      <c r="F240" s="421">
        <v>0</v>
      </c>
      <c r="G240" s="421">
        <v>0</v>
      </c>
      <c r="H240" s="421">
        <v>0</v>
      </c>
      <c r="I240" s="421">
        <v>0</v>
      </c>
      <c r="J240" s="421">
        <v>0</v>
      </c>
      <c r="K240" s="421">
        <v>0</v>
      </c>
      <c r="L240" s="421">
        <v>0</v>
      </c>
    </row>
    <row r="241" spans="2:12">
      <c r="B241" s="60" t="s">
        <v>1028</v>
      </c>
      <c r="C241" s="60" t="s">
        <v>690</v>
      </c>
      <c r="D241" s="60" t="s">
        <v>662</v>
      </c>
      <c r="E241" s="60" t="s">
        <v>747</v>
      </c>
      <c r="F241" s="421">
        <v>2809</v>
      </c>
      <c r="G241" s="421">
        <v>0</v>
      </c>
      <c r="H241" s="421">
        <v>0</v>
      </c>
      <c r="I241" s="421">
        <v>0</v>
      </c>
      <c r="J241" s="421">
        <v>0</v>
      </c>
      <c r="K241" s="421">
        <v>0</v>
      </c>
      <c r="L241" s="421">
        <v>2809</v>
      </c>
    </row>
    <row r="242" spans="2:12">
      <c r="B242" s="60" t="s">
        <v>745</v>
      </c>
      <c r="C242" s="60" t="s">
        <v>746</v>
      </c>
      <c r="D242" s="60" t="s">
        <v>643</v>
      </c>
      <c r="E242" s="60" t="s">
        <v>644</v>
      </c>
      <c r="F242" s="421">
        <v>50745.279999999999</v>
      </c>
      <c r="G242" s="421">
        <v>0</v>
      </c>
      <c r="H242" s="421">
        <v>2683.19</v>
      </c>
      <c r="I242" s="421">
        <v>12206.03</v>
      </c>
      <c r="J242" s="421">
        <v>14058.43</v>
      </c>
      <c r="K242" s="421">
        <v>6.96</v>
      </c>
      <c r="L242" s="421">
        <v>21790.67</v>
      </c>
    </row>
    <row r="243" spans="2:12">
      <c r="B243" s="60" t="s">
        <v>667</v>
      </c>
      <c r="C243" s="60" t="s">
        <v>668</v>
      </c>
      <c r="D243" s="60" t="s">
        <v>643</v>
      </c>
      <c r="E243" s="60" t="s">
        <v>644</v>
      </c>
      <c r="F243" s="421">
        <v>-1241019.23</v>
      </c>
      <c r="G243" s="421">
        <v>0</v>
      </c>
      <c r="H243" s="421">
        <v>0</v>
      </c>
      <c r="I243" s="421">
        <v>0</v>
      </c>
      <c r="J243" s="421">
        <v>0</v>
      </c>
      <c r="K243" s="421">
        <v>0</v>
      </c>
      <c r="L243" s="421">
        <v>-1241019.23</v>
      </c>
    </row>
    <row r="244" spans="2:12">
      <c r="B244" s="60" t="s">
        <v>714</v>
      </c>
      <c r="C244" s="60" t="s">
        <v>715</v>
      </c>
      <c r="D244" s="60" t="s">
        <v>643</v>
      </c>
      <c r="E244" s="60" t="s">
        <v>644</v>
      </c>
      <c r="F244" s="421">
        <v>1916.02</v>
      </c>
      <c r="G244" s="421">
        <v>0</v>
      </c>
      <c r="H244" s="421">
        <v>0</v>
      </c>
      <c r="I244" s="421">
        <v>0</v>
      </c>
      <c r="J244" s="421">
        <v>0</v>
      </c>
      <c r="K244" s="421">
        <v>1733.59</v>
      </c>
      <c r="L244" s="421">
        <v>182.43</v>
      </c>
    </row>
    <row r="245" spans="2:12">
      <c r="B245" s="60" t="s">
        <v>1029</v>
      </c>
      <c r="C245" s="60" t="s">
        <v>695</v>
      </c>
      <c r="D245" s="60" t="s">
        <v>662</v>
      </c>
      <c r="E245" s="60" t="s">
        <v>659</v>
      </c>
      <c r="F245" s="421">
        <v>0</v>
      </c>
      <c r="G245" s="421">
        <v>0</v>
      </c>
      <c r="H245" s="421">
        <v>0</v>
      </c>
      <c r="I245" s="421">
        <v>0</v>
      </c>
      <c r="J245" s="421">
        <v>0</v>
      </c>
      <c r="K245" s="421">
        <v>0</v>
      </c>
      <c r="L245" s="421">
        <v>0</v>
      </c>
    </row>
    <row r="246" spans="2:12">
      <c r="B246" s="60" t="s">
        <v>1030</v>
      </c>
      <c r="C246" s="60" t="s">
        <v>1031</v>
      </c>
      <c r="D246" s="60" t="s">
        <v>643</v>
      </c>
      <c r="E246" s="60" t="s">
        <v>659</v>
      </c>
      <c r="F246" s="421">
        <v>0</v>
      </c>
      <c r="G246" s="421">
        <v>0</v>
      </c>
      <c r="H246" s="421">
        <v>0</v>
      </c>
      <c r="I246" s="421">
        <v>0</v>
      </c>
      <c r="J246" s="421">
        <v>0</v>
      </c>
      <c r="K246" s="421">
        <v>0</v>
      </c>
      <c r="L246" s="421">
        <v>0</v>
      </c>
    </row>
    <row r="247" spans="2:12">
      <c r="B247" s="60" t="s">
        <v>907</v>
      </c>
      <c r="C247" s="60" t="s">
        <v>908</v>
      </c>
      <c r="D247" s="60" t="s">
        <v>643</v>
      </c>
      <c r="E247" s="60" t="s">
        <v>1032</v>
      </c>
      <c r="F247" s="421">
        <v>63594.61</v>
      </c>
      <c r="G247" s="421">
        <v>-10501.65</v>
      </c>
      <c r="H247" s="421">
        <v>0</v>
      </c>
      <c r="I247" s="421">
        <v>74096.259999999995</v>
      </c>
      <c r="J247" s="421">
        <v>0</v>
      </c>
      <c r="K247" s="421">
        <v>0</v>
      </c>
      <c r="L247" s="421">
        <v>0</v>
      </c>
    </row>
    <row r="248" spans="2:12">
      <c r="B248" s="60" t="s">
        <v>781</v>
      </c>
      <c r="C248" s="60" t="s">
        <v>782</v>
      </c>
      <c r="D248" s="60" t="s">
        <v>643</v>
      </c>
      <c r="E248" s="60" t="s">
        <v>644</v>
      </c>
      <c r="F248" s="421">
        <v>796719.23</v>
      </c>
      <c r="G248" s="421">
        <v>0</v>
      </c>
      <c r="H248" s="421">
        <v>0</v>
      </c>
      <c r="I248" s="421">
        <v>0</v>
      </c>
      <c r="J248" s="421">
        <v>0</v>
      </c>
      <c r="K248" s="421">
        <v>0</v>
      </c>
      <c r="L248" s="421">
        <v>796719.23</v>
      </c>
    </row>
    <row r="249" spans="2:12">
      <c r="B249" s="60" t="s">
        <v>1033</v>
      </c>
      <c r="C249" s="60" t="s">
        <v>1034</v>
      </c>
      <c r="D249" s="60" t="s">
        <v>662</v>
      </c>
      <c r="E249" s="60" t="s">
        <v>644</v>
      </c>
      <c r="F249" s="421">
        <v>-109.55</v>
      </c>
      <c r="G249" s="421">
        <v>0</v>
      </c>
      <c r="H249" s="421">
        <v>0</v>
      </c>
      <c r="I249" s="421">
        <v>0</v>
      </c>
      <c r="J249" s="421">
        <v>0</v>
      </c>
      <c r="K249" s="421">
        <v>0</v>
      </c>
      <c r="L249" s="421">
        <v>-109.55</v>
      </c>
    </row>
    <row r="250" spans="2:12">
      <c r="B250" s="60" t="s">
        <v>1035</v>
      </c>
      <c r="C250" s="60" t="s">
        <v>1036</v>
      </c>
      <c r="D250" s="60" t="s">
        <v>662</v>
      </c>
      <c r="E250" s="60" t="s">
        <v>644</v>
      </c>
      <c r="F250" s="421">
        <v>5922.17</v>
      </c>
      <c r="G250" s="421">
        <v>0</v>
      </c>
      <c r="H250" s="421">
        <v>0</v>
      </c>
      <c r="I250" s="421">
        <v>0</v>
      </c>
      <c r="J250" s="421">
        <v>0</v>
      </c>
      <c r="K250" s="421">
        <v>0</v>
      </c>
      <c r="L250" s="421">
        <v>5922.17</v>
      </c>
    </row>
    <row r="251" spans="2:12">
      <c r="B251" s="60" t="s">
        <v>1037</v>
      </c>
      <c r="C251" s="60" t="s">
        <v>1038</v>
      </c>
      <c r="D251" s="60" t="s">
        <v>662</v>
      </c>
      <c r="E251" s="60" t="s">
        <v>659</v>
      </c>
      <c r="F251" s="421">
        <v>0</v>
      </c>
      <c r="G251" s="421">
        <v>0</v>
      </c>
      <c r="H251" s="421">
        <v>0</v>
      </c>
      <c r="I251" s="421">
        <v>0</v>
      </c>
      <c r="J251" s="421">
        <v>0</v>
      </c>
      <c r="K251" s="421">
        <v>0</v>
      </c>
      <c r="L251" s="421">
        <v>0</v>
      </c>
    </row>
    <row r="252" spans="2:12">
      <c r="B252" s="60" t="s">
        <v>1039</v>
      </c>
      <c r="C252" s="60" t="s">
        <v>1040</v>
      </c>
      <c r="D252" s="60" t="s">
        <v>643</v>
      </c>
      <c r="E252" s="60" t="s">
        <v>644</v>
      </c>
      <c r="F252" s="421">
        <v>1961019.08</v>
      </c>
      <c r="G252" s="421">
        <v>0</v>
      </c>
      <c r="H252" s="421">
        <v>0</v>
      </c>
      <c r="I252" s="421">
        <v>0</v>
      </c>
      <c r="J252" s="421">
        <v>0</v>
      </c>
      <c r="K252" s="421">
        <v>147924.6</v>
      </c>
      <c r="L252" s="421">
        <v>1813094.48</v>
      </c>
    </row>
    <row r="253" spans="2:12">
      <c r="B253" s="60" t="s">
        <v>1041</v>
      </c>
      <c r="C253" s="60" t="s">
        <v>969</v>
      </c>
      <c r="D253" s="60" t="s">
        <v>662</v>
      </c>
      <c r="E253" s="60" t="s">
        <v>649</v>
      </c>
      <c r="F253" s="421">
        <v>391502.72</v>
      </c>
      <c r="G253" s="421">
        <v>10150.459999999999</v>
      </c>
      <c r="H253" s="421">
        <v>8467.65</v>
      </c>
      <c r="I253" s="421">
        <v>9206.7099999999991</v>
      </c>
      <c r="J253" s="421">
        <v>12682.5</v>
      </c>
      <c r="K253" s="421">
        <v>80677.539999999994</v>
      </c>
      <c r="L253" s="421">
        <v>270317.86</v>
      </c>
    </row>
    <row r="254" spans="2:12">
      <c r="B254" s="60" t="s">
        <v>1042</v>
      </c>
      <c r="C254" s="60" t="s">
        <v>1043</v>
      </c>
      <c r="D254" s="60" t="s">
        <v>643</v>
      </c>
      <c r="E254" s="60" t="s">
        <v>744</v>
      </c>
      <c r="F254" s="421">
        <v>0</v>
      </c>
      <c r="G254" s="421">
        <v>0</v>
      </c>
      <c r="H254" s="421">
        <v>0</v>
      </c>
      <c r="I254" s="421">
        <v>0</v>
      </c>
      <c r="J254" s="421">
        <v>0</v>
      </c>
      <c r="K254" s="421">
        <v>0</v>
      </c>
      <c r="L254" s="421">
        <v>0</v>
      </c>
    </row>
    <row r="255" spans="2:12">
      <c r="B255" s="60" t="s">
        <v>1044</v>
      </c>
      <c r="C255" s="60" t="s">
        <v>1045</v>
      </c>
      <c r="D255" s="60" t="s">
        <v>643</v>
      </c>
      <c r="E255" s="60" t="s">
        <v>649</v>
      </c>
      <c r="F255" s="421">
        <v>-147981.24</v>
      </c>
      <c r="G255" s="421">
        <v>1182.42</v>
      </c>
      <c r="H255" s="421">
        <v>1122.9100000000001</v>
      </c>
      <c r="I255" s="421">
        <v>1257.56</v>
      </c>
      <c r="J255" s="421">
        <v>1343.36</v>
      </c>
      <c r="K255" s="421">
        <v>37745.699999999997</v>
      </c>
      <c r="L255" s="421">
        <v>-190633.19</v>
      </c>
    </row>
    <row r="256" spans="2:12">
      <c r="B256" s="60" t="s">
        <v>1007</v>
      </c>
      <c r="C256" s="60" t="s">
        <v>1008</v>
      </c>
      <c r="D256" s="60" t="s">
        <v>643</v>
      </c>
      <c r="E256" s="60" t="s">
        <v>652</v>
      </c>
      <c r="F256" s="421">
        <v>7751.81</v>
      </c>
      <c r="G256" s="421">
        <v>78.34</v>
      </c>
      <c r="H256" s="421">
        <v>49.43</v>
      </c>
      <c r="I256" s="421">
        <v>52.27</v>
      </c>
      <c r="J256" s="421">
        <v>51.74</v>
      </c>
      <c r="K256" s="421">
        <v>448.46</v>
      </c>
      <c r="L256" s="421">
        <v>7071.57</v>
      </c>
    </row>
    <row r="257" spans="2:12">
      <c r="B257" s="60" t="s">
        <v>1033</v>
      </c>
      <c r="C257" s="60" t="s">
        <v>1034</v>
      </c>
      <c r="D257" s="60" t="s">
        <v>662</v>
      </c>
      <c r="E257" s="60" t="s">
        <v>659</v>
      </c>
      <c r="F257" s="421">
        <v>0</v>
      </c>
      <c r="G257" s="421">
        <v>0</v>
      </c>
      <c r="H257" s="421">
        <v>0</v>
      </c>
      <c r="I257" s="421">
        <v>0</v>
      </c>
      <c r="J257" s="421">
        <v>0</v>
      </c>
      <c r="K257" s="421">
        <v>0</v>
      </c>
      <c r="L257" s="421">
        <v>0</v>
      </c>
    </row>
    <row r="258" spans="2:12">
      <c r="B258" s="60" t="s">
        <v>740</v>
      </c>
      <c r="C258" s="60" t="s">
        <v>741</v>
      </c>
      <c r="D258" s="60" t="s">
        <v>662</v>
      </c>
      <c r="E258" s="60" t="s">
        <v>644</v>
      </c>
      <c r="F258" s="421">
        <v>-672.05</v>
      </c>
      <c r="G258" s="421">
        <v>0</v>
      </c>
      <c r="H258" s="421">
        <v>0</v>
      </c>
      <c r="I258" s="421">
        <v>0</v>
      </c>
      <c r="J258" s="421">
        <v>0</v>
      </c>
      <c r="K258" s="421">
        <v>-222.74</v>
      </c>
      <c r="L258" s="421">
        <v>-449.31</v>
      </c>
    </row>
    <row r="259" spans="2:12">
      <c r="B259" s="60" t="s">
        <v>822</v>
      </c>
      <c r="C259" s="60" t="s">
        <v>658</v>
      </c>
      <c r="D259" s="60" t="s">
        <v>643</v>
      </c>
      <c r="E259" s="60" t="s">
        <v>644</v>
      </c>
      <c r="F259" s="421">
        <v>294527.48</v>
      </c>
      <c r="G259" s="421">
        <v>0</v>
      </c>
      <c r="H259" s="421">
        <v>0</v>
      </c>
      <c r="I259" s="421">
        <v>0</v>
      </c>
      <c r="J259" s="421">
        <v>0</v>
      </c>
      <c r="K259" s="421">
        <v>8506.99</v>
      </c>
      <c r="L259" s="421">
        <v>286020.49</v>
      </c>
    </row>
    <row r="260" spans="2:12">
      <c r="B260" s="60" t="s">
        <v>1046</v>
      </c>
      <c r="C260" s="60" t="s">
        <v>1047</v>
      </c>
      <c r="D260" s="60" t="s">
        <v>643</v>
      </c>
      <c r="E260" s="60" t="s">
        <v>644</v>
      </c>
      <c r="F260" s="421">
        <v>1766544.05</v>
      </c>
      <c r="G260" s="421">
        <v>0</v>
      </c>
      <c r="H260" s="421">
        <v>0</v>
      </c>
      <c r="I260" s="421">
        <v>0</v>
      </c>
      <c r="J260" s="421">
        <v>0</v>
      </c>
      <c r="K260" s="421">
        <v>-3046.67</v>
      </c>
      <c r="L260" s="421">
        <v>1769590.72</v>
      </c>
    </row>
    <row r="261" spans="2:12">
      <c r="B261" s="60" t="s">
        <v>1048</v>
      </c>
      <c r="C261" s="60" t="s">
        <v>664</v>
      </c>
      <c r="D261" s="60" t="s">
        <v>662</v>
      </c>
      <c r="E261" s="60" t="s">
        <v>659</v>
      </c>
      <c r="F261" s="421">
        <v>15.92</v>
      </c>
      <c r="G261" s="421">
        <v>0</v>
      </c>
      <c r="H261" s="421">
        <v>0</v>
      </c>
      <c r="I261" s="421">
        <v>0</v>
      </c>
      <c r="J261" s="421">
        <v>0</v>
      </c>
      <c r="K261" s="421">
        <v>0</v>
      </c>
      <c r="L261" s="421">
        <v>15.92</v>
      </c>
    </row>
    <row r="262" spans="2:12">
      <c r="B262" s="60" t="s">
        <v>1049</v>
      </c>
      <c r="C262" s="60" t="s">
        <v>1050</v>
      </c>
      <c r="D262" s="60" t="s">
        <v>643</v>
      </c>
      <c r="E262" s="60" t="s">
        <v>659</v>
      </c>
      <c r="F262" s="421">
        <v>0</v>
      </c>
      <c r="G262" s="421">
        <v>0</v>
      </c>
      <c r="H262" s="421">
        <v>0</v>
      </c>
      <c r="I262" s="421">
        <v>0</v>
      </c>
      <c r="J262" s="421">
        <v>0</v>
      </c>
      <c r="K262" s="421">
        <v>0</v>
      </c>
      <c r="L262" s="421">
        <v>0</v>
      </c>
    </row>
    <row r="263" spans="2:12">
      <c r="B263" s="60" t="s">
        <v>984</v>
      </c>
      <c r="C263" s="60" t="s">
        <v>985</v>
      </c>
      <c r="D263" s="60" t="s">
        <v>643</v>
      </c>
      <c r="E263" s="60" t="s">
        <v>659</v>
      </c>
      <c r="F263" s="421">
        <v>0</v>
      </c>
      <c r="G263" s="421">
        <v>0</v>
      </c>
      <c r="H263" s="421">
        <v>0</v>
      </c>
      <c r="I263" s="421">
        <v>0</v>
      </c>
      <c r="J263" s="421">
        <v>0</v>
      </c>
      <c r="K263" s="421">
        <v>0</v>
      </c>
      <c r="L263" s="421">
        <v>0</v>
      </c>
    </row>
    <row r="264" spans="2:12">
      <c r="B264" s="60" t="s">
        <v>696</v>
      </c>
      <c r="C264" s="60" t="s">
        <v>697</v>
      </c>
      <c r="D264" s="60" t="s">
        <v>643</v>
      </c>
      <c r="E264" s="60" t="s">
        <v>744</v>
      </c>
      <c r="F264" s="421">
        <v>0</v>
      </c>
      <c r="G264" s="421">
        <v>0</v>
      </c>
      <c r="H264" s="421">
        <v>0</v>
      </c>
      <c r="I264" s="421">
        <v>0</v>
      </c>
      <c r="J264" s="421">
        <v>0</v>
      </c>
      <c r="K264" s="421">
        <v>0</v>
      </c>
      <c r="L264" s="421">
        <v>0</v>
      </c>
    </row>
    <row r="265" spans="2:12">
      <c r="B265" s="60" t="s">
        <v>1051</v>
      </c>
      <c r="C265" s="60" t="s">
        <v>1052</v>
      </c>
      <c r="D265" s="60" t="s">
        <v>643</v>
      </c>
      <c r="E265" s="60" t="s">
        <v>644</v>
      </c>
      <c r="F265" s="421">
        <v>48537.36</v>
      </c>
      <c r="G265" s="421">
        <v>0</v>
      </c>
      <c r="H265" s="421">
        <v>0</v>
      </c>
      <c r="I265" s="421">
        <v>0</v>
      </c>
      <c r="J265" s="421">
        <v>0</v>
      </c>
      <c r="K265" s="421">
        <v>0</v>
      </c>
      <c r="L265" s="421">
        <v>48537.36</v>
      </c>
    </row>
    <row r="266" spans="2:12">
      <c r="B266" s="60" t="s">
        <v>1022</v>
      </c>
      <c r="C266" s="60" t="s">
        <v>1023</v>
      </c>
      <c r="D266" s="60" t="s">
        <v>643</v>
      </c>
      <c r="E266" s="60" t="s">
        <v>1032</v>
      </c>
      <c r="F266" s="421">
        <v>338493.11</v>
      </c>
      <c r="G266" s="421">
        <v>-45615</v>
      </c>
      <c r="H266" s="421">
        <v>-3732.09</v>
      </c>
      <c r="I266" s="421">
        <v>-19268.41</v>
      </c>
      <c r="J266" s="421">
        <v>-46001</v>
      </c>
      <c r="K266" s="421">
        <v>-184004</v>
      </c>
      <c r="L266" s="421">
        <v>637113.61</v>
      </c>
    </row>
    <row r="267" spans="2:12">
      <c r="B267" s="60" t="s">
        <v>1053</v>
      </c>
      <c r="C267" s="60" t="s">
        <v>1054</v>
      </c>
      <c r="D267" s="60" t="s">
        <v>643</v>
      </c>
      <c r="E267" s="60" t="s">
        <v>649</v>
      </c>
      <c r="F267" s="421">
        <v>0</v>
      </c>
      <c r="G267" s="421">
        <v>-1.02</v>
      </c>
      <c r="H267" s="421">
        <v>1.02</v>
      </c>
      <c r="I267" s="421">
        <v>0</v>
      </c>
      <c r="J267" s="421">
        <v>0</v>
      </c>
      <c r="K267" s="421">
        <v>-219.62</v>
      </c>
      <c r="L267" s="421">
        <v>219.62</v>
      </c>
    </row>
    <row r="268" spans="2:12">
      <c r="B268" s="60" t="s">
        <v>1055</v>
      </c>
      <c r="C268" s="60" t="s">
        <v>1056</v>
      </c>
      <c r="D268" s="60" t="s">
        <v>643</v>
      </c>
      <c r="E268" s="60" t="s">
        <v>644</v>
      </c>
      <c r="F268" s="421">
        <v>841.55</v>
      </c>
      <c r="G268" s="421">
        <v>0</v>
      </c>
      <c r="H268" s="421">
        <v>0</v>
      </c>
      <c r="I268" s="421">
        <v>0</v>
      </c>
      <c r="J268" s="421">
        <v>0</v>
      </c>
      <c r="K268" s="421">
        <v>0</v>
      </c>
      <c r="L268" s="421">
        <v>841.55</v>
      </c>
    </row>
    <row r="269" spans="2:12">
      <c r="B269" s="60" t="s">
        <v>1057</v>
      </c>
      <c r="C269" s="60" t="s">
        <v>1058</v>
      </c>
      <c r="D269" s="60" t="s">
        <v>662</v>
      </c>
      <c r="E269" s="60" t="s">
        <v>649</v>
      </c>
      <c r="F269" s="421">
        <v>18136.2</v>
      </c>
      <c r="G269" s="421">
        <v>467.28</v>
      </c>
      <c r="H269" s="421">
        <v>454.56</v>
      </c>
      <c r="I269" s="421">
        <v>376.27</v>
      </c>
      <c r="J269" s="421">
        <v>394.42</v>
      </c>
      <c r="K269" s="421">
        <v>2799.4</v>
      </c>
      <c r="L269" s="421">
        <v>13644.27</v>
      </c>
    </row>
    <row r="270" spans="2:12">
      <c r="B270" s="60" t="s">
        <v>722</v>
      </c>
      <c r="C270" s="60" t="s">
        <v>723</v>
      </c>
      <c r="D270" s="60" t="s">
        <v>643</v>
      </c>
      <c r="E270" s="60" t="s">
        <v>659</v>
      </c>
      <c r="F270" s="421">
        <v>0</v>
      </c>
      <c r="G270" s="421">
        <v>0</v>
      </c>
      <c r="H270" s="421">
        <v>0</v>
      </c>
      <c r="I270" s="421">
        <v>0</v>
      </c>
      <c r="J270" s="421">
        <v>0</v>
      </c>
      <c r="K270" s="421">
        <v>0</v>
      </c>
      <c r="L270" s="421">
        <v>0</v>
      </c>
    </row>
    <row r="271" spans="2:12">
      <c r="B271" s="60" t="s">
        <v>892</v>
      </c>
      <c r="C271" s="60" t="s">
        <v>893</v>
      </c>
      <c r="D271" s="60" t="s">
        <v>643</v>
      </c>
      <c r="E271" s="60" t="s">
        <v>649</v>
      </c>
      <c r="F271" s="421">
        <v>2812503.22</v>
      </c>
      <c r="G271" s="421">
        <v>65493.88</v>
      </c>
      <c r="H271" s="421">
        <v>65459.27</v>
      </c>
      <c r="I271" s="421">
        <v>65430.76</v>
      </c>
      <c r="J271" s="421">
        <v>65385.03</v>
      </c>
      <c r="K271" s="421">
        <v>514982.61</v>
      </c>
      <c r="L271" s="421">
        <v>2035751.67</v>
      </c>
    </row>
    <row r="272" spans="2:12">
      <c r="B272" s="60" t="s">
        <v>1059</v>
      </c>
      <c r="C272" s="60" t="s">
        <v>889</v>
      </c>
      <c r="D272" s="60" t="s">
        <v>643</v>
      </c>
      <c r="E272" s="60" t="s">
        <v>649</v>
      </c>
      <c r="F272" s="421">
        <v>1159534.07</v>
      </c>
      <c r="G272" s="421">
        <v>503206.58</v>
      </c>
      <c r="H272" s="421">
        <v>-678683.15</v>
      </c>
      <c r="I272" s="421">
        <v>428606.36</v>
      </c>
      <c r="J272" s="421">
        <v>474034.38</v>
      </c>
      <c r="K272" s="421">
        <v>363115.38</v>
      </c>
      <c r="L272" s="421">
        <v>69254.52</v>
      </c>
    </row>
    <row r="273" spans="2:12">
      <c r="B273" s="60" t="s">
        <v>846</v>
      </c>
      <c r="C273" s="60" t="s">
        <v>847</v>
      </c>
      <c r="D273" s="60" t="s">
        <v>643</v>
      </c>
      <c r="E273" s="60" t="s">
        <v>659</v>
      </c>
      <c r="F273" s="421">
        <v>0</v>
      </c>
      <c r="G273" s="421">
        <v>0</v>
      </c>
      <c r="H273" s="421">
        <v>0</v>
      </c>
      <c r="I273" s="421">
        <v>0</v>
      </c>
      <c r="J273" s="421">
        <v>0</v>
      </c>
      <c r="K273" s="421">
        <v>0</v>
      </c>
      <c r="L273" s="421">
        <v>0</v>
      </c>
    </row>
    <row r="274" spans="2:12">
      <c r="B274" s="60" t="s">
        <v>1060</v>
      </c>
      <c r="C274" s="60" t="s">
        <v>775</v>
      </c>
      <c r="D274" s="60" t="s">
        <v>662</v>
      </c>
      <c r="E274" s="60" t="s">
        <v>659</v>
      </c>
      <c r="F274" s="421">
        <v>0</v>
      </c>
      <c r="G274" s="421">
        <v>0</v>
      </c>
      <c r="H274" s="421">
        <v>0</v>
      </c>
      <c r="I274" s="421">
        <v>0</v>
      </c>
      <c r="J274" s="421">
        <v>0</v>
      </c>
      <c r="K274" s="421">
        <v>0</v>
      </c>
      <c r="L274" s="421">
        <v>0</v>
      </c>
    </row>
    <row r="275" spans="2:12">
      <c r="B275" s="60" t="s">
        <v>1061</v>
      </c>
      <c r="C275" s="60" t="s">
        <v>976</v>
      </c>
      <c r="D275" s="60" t="s">
        <v>662</v>
      </c>
      <c r="E275" s="60" t="s">
        <v>649</v>
      </c>
      <c r="F275" s="421">
        <v>318107.42</v>
      </c>
      <c r="G275" s="421">
        <v>7980.25</v>
      </c>
      <c r="H275" s="421">
        <v>7375.94</v>
      </c>
      <c r="I275" s="421">
        <v>7840.07</v>
      </c>
      <c r="J275" s="421">
        <v>7928.88</v>
      </c>
      <c r="K275" s="421">
        <v>54509.97</v>
      </c>
      <c r="L275" s="421">
        <v>232472.31</v>
      </c>
    </row>
    <row r="276" spans="2:12">
      <c r="B276" s="60" t="s">
        <v>1062</v>
      </c>
      <c r="C276" s="60" t="s">
        <v>1063</v>
      </c>
      <c r="D276" s="60" t="s">
        <v>643</v>
      </c>
      <c r="E276" s="60" t="s">
        <v>644</v>
      </c>
      <c r="F276" s="421">
        <v>2684.57</v>
      </c>
      <c r="G276" s="421">
        <v>0</v>
      </c>
      <c r="H276" s="421">
        <v>0</v>
      </c>
      <c r="I276" s="421">
        <v>0</v>
      </c>
      <c r="J276" s="421">
        <v>0</v>
      </c>
      <c r="K276" s="421">
        <v>0</v>
      </c>
      <c r="L276" s="421">
        <v>2684.57</v>
      </c>
    </row>
    <row r="277" spans="2:12">
      <c r="B277" s="60" t="s">
        <v>1064</v>
      </c>
      <c r="C277" s="60" t="s">
        <v>648</v>
      </c>
      <c r="D277" s="60" t="s">
        <v>643</v>
      </c>
      <c r="E277" s="60" t="s">
        <v>644</v>
      </c>
      <c r="F277" s="421">
        <v>60353.22</v>
      </c>
      <c r="G277" s="421">
        <v>0</v>
      </c>
      <c r="H277" s="421">
        <v>0</v>
      </c>
      <c r="I277" s="421">
        <v>0</v>
      </c>
      <c r="J277" s="421">
        <v>0</v>
      </c>
      <c r="K277" s="421">
        <v>60353.22</v>
      </c>
      <c r="L277" s="421">
        <v>0</v>
      </c>
    </row>
    <row r="278" spans="2:12">
      <c r="B278" s="60" t="s">
        <v>1065</v>
      </c>
      <c r="C278" s="60" t="s">
        <v>1066</v>
      </c>
      <c r="D278" s="60" t="s">
        <v>662</v>
      </c>
      <c r="E278" s="60" t="s">
        <v>649</v>
      </c>
      <c r="F278" s="421">
        <v>244806.19</v>
      </c>
      <c r="G278" s="421">
        <v>13411.85</v>
      </c>
      <c r="H278" s="421">
        <v>13960.9</v>
      </c>
      <c r="I278" s="421">
        <v>13846.11</v>
      </c>
      <c r="J278" s="421">
        <v>14994.5</v>
      </c>
      <c r="K278" s="421">
        <v>122635.59</v>
      </c>
      <c r="L278" s="421">
        <v>65957.240000000005</v>
      </c>
    </row>
    <row r="279" spans="2:12">
      <c r="B279" s="60" t="s">
        <v>1067</v>
      </c>
      <c r="C279" s="60" t="s">
        <v>1068</v>
      </c>
      <c r="D279" s="60" t="s">
        <v>662</v>
      </c>
      <c r="E279" s="60" t="s">
        <v>659</v>
      </c>
      <c r="F279" s="421">
        <v>0</v>
      </c>
      <c r="G279" s="421">
        <v>0</v>
      </c>
      <c r="H279" s="421">
        <v>0</v>
      </c>
      <c r="I279" s="421">
        <v>0</v>
      </c>
      <c r="J279" s="421">
        <v>0</v>
      </c>
      <c r="K279" s="421">
        <v>0</v>
      </c>
      <c r="L279" s="421">
        <v>0</v>
      </c>
    </row>
    <row r="280" spans="2:12">
      <c r="B280" s="60" t="s">
        <v>1069</v>
      </c>
      <c r="C280" s="60" t="s">
        <v>1070</v>
      </c>
      <c r="D280" s="60" t="s">
        <v>643</v>
      </c>
      <c r="E280" s="60" t="s">
        <v>659</v>
      </c>
      <c r="F280" s="421">
        <v>-74.42</v>
      </c>
      <c r="G280" s="421">
        <v>0</v>
      </c>
      <c r="H280" s="421">
        <v>0</v>
      </c>
      <c r="I280" s="421">
        <v>0</v>
      </c>
      <c r="J280" s="421">
        <v>0</v>
      </c>
      <c r="K280" s="421">
        <v>8.25</v>
      </c>
      <c r="L280" s="421">
        <v>-82.67</v>
      </c>
    </row>
    <row r="281" spans="2:12">
      <c r="B281" s="60" t="s">
        <v>957</v>
      </c>
      <c r="C281" s="60" t="s">
        <v>958</v>
      </c>
      <c r="D281" s="60" t="s">
        <v>643</v>
      </c>
      <c r="E281" s="60" t="s">
        <v>644</v>
      </c>
      <c r="F281" s="421">
        <v>-35124.080000000002</v>
      </c>
      <c r="G281" s="421">
        <v>0</v>
      </c>
      <c r="H281" s="421">
        <v>0</v>
      </c>
      <c r="I281" s="421">
        <v>0</v>
      </c>
      <c r="J281" s="421">
        <v>0</v>
      </c>
      <c r="K281" s="421">
        <v>0</v>
      </c>
      <c r="L281" s="421">
        <v>-35124.080000000002</v>
      </c>
    </row>
    <row r="282" spans="2:12">
      <c r="B282" s="60" t="s">
        <v>1071</v>
      </c>
      <c r="C282" s="60" t="s">
        <v>790</v>
      </c>
      <c r="D282" s="60" t="s">
        <v>662</v>
      </c>
      <c r="E282" s="60" t="s">
        <v>659</v>
      </c>
      <c r="F282" s="421">
        <v>0</v>
      </c>
      <c r="G282" s="421">
        <v>0</v>
      </c>
      <c r="H282" s="421">
        <v>0</v>
      </c>
      <c r="I282" s="421">
        <v>0</v>
      </c>
      <c r="J282" s="421">
        <v>0</v>
      </c>
      <c r="K282" s="421">
        <v>0</v>
      </c>
      <c r="L282" s="421">
        <v>0</v>
      </c>
    </row>
    <row r="283" spans="2:12">
      <c r="B283" s="60" t="s">
        <v>1072</v>
      </c>
      <c r="C283" s="60" t="s">
        <v>808</v>
      </c>
      <c r="D283" s="60" t="s">
        <v>643</v>
      </c>
      <c r="E283" s="60" t="s">
        <v>744</v>
      </c>
      <c r="F283" s="421">
        <v>0</v>
      </c>
      <c r="G283" s="421">
        <v>0</v>
      </c>
      <c r="H283" s="421">
        <v>0</v>
      </c>
      <c r="I283" s="421">
        <v>0</v>
      </c>
      <c r="J283" s="421">
        <v>0</v>
      </c>
      <c r="K283" s="421">
        <v>0</v>
      </c>
      <c r="L283" s="421">
        <v>0</v>
      </c>
    </row>
    <row r="284" spans="2:12">
      <c r="B284" s="60" t="s">
        <v>1073</v>
      </c>
      <c r="C284" s="60" t="s">
        <v>1074</v>
      </c>
      <c r="D284" s="60" t="s">
        <v>643</v>
      </c>
      <c r="E284" s="60" t="s">
        <v>649</v>
      </c>
      <c r="F284" s="421">
        <v>-6273.91</v>
      </c>
      <c r="G284" s="421">
        <v>124.47</v>
      </c>
      <c r="H284" s="421">
        <v>99.05</v>
      </c>
      <c r="I284" s="421">
        <v>75.209999999999994</v>
      </c>
      <c r="J284" s="421">
        <v>52.15</v>
      </c>
      <c r="K284" s="421">
        <v>-9190.4699999999993</v>
      </c>
      <c r="L284" s="421">
        <v>2565.6799999999998</v>
      </c>
    </row>
    <row r="285" spans="2:12">
      <c r="B285" s="60" t="s">
        <v>894</v>
      </c>
      <c r="C285" s="60" t="s">
        <v>701</v>
      </c>
      <c r="D285" s="60" t="s">
        <v>643</v>
      </c>
      <c r="E285" s="60" t="s">
        <v>644</v>
      </c>
      <c r="F285" s="421">
        <v>-2200</v>
      </c>
      <c r="G285" s="421">
        <v>0</v>
      </c>
      <c r="H285" s="421">
        <v>0</v>
      </c>
      <c r="I285" s="421">
        <v>0</v>
      </c>
      <c r="J285" s="421">
        <v>0</v>
      </c>
      <c r="K285" s="421">
        <v>-2200</v>
      </c>
      <c r="L285" s="421">
        <v>0</v>
      </c>
    </row>
    <row r="286" spans="2:12">
      <c r="B286" s="60" t="s">
        <v>1075</v>
      </c>
      <c r="C286" s="60" t="s">
        <v>856</v>
      </c>
      <c r="D286" s="60" t="s">
        <v>662</v>
      </c>
      <c r="E286" s="60" t="s">
        <v>691</v>
      </c>
      <c r="F286" s="421">
        <v>0</v>
      </c>
      <c r="G286" s="421">
        <v>0</v>
      </c>
      <c r="H286" s="421">
        <v>0</v>
      </c>
      <c r="I286" s="421">
        <v>0</v>
      </c>
      <c r="J286" s="421">
        <v>0</v>
      </c>
      <c r="K286" s="421">
        <v>0</v>
      </c>
      <c r="L286" s="421">
        <v>0</v>
      </c>
    </row>
    <row r="287" spans="2:12">
      <c r="B287" s="60" t="s">
        <v>1076</v>
      </c>
      <c r="C287" s="60" t="s">
        <v>725</v>
      </c>
      <c r="D287" s="60" t="s">
        <v>662</v>
      </c>
      <c r="E287" s="60" t="s">
        <v>649</v>
      </c>
      <c r="F287" s="421">
        <v>332200.07</v>
      </c>
      <c r="G287" s="421">
        <v>6662.33</v>
      </c>
      <c r="H287" s="421">
        <v>8684.27</v>
      </c>
      <c r="I287" s="421">
        <v>8092.3</v>
      </c>
      <c r="J287" s="421">
        <v>7873.76</v>
      </c>
      <c r="K287" s="421">
        <v>90109</v>
      </c>
      <c r="L287" s="421">
        <v>210778.41</v>
      </c>
    </row>
    <row r="288" spans="2:12">
      <c r="B288" s="60" t="s">
        <v>1077</v>
      </c>
      <c r="C288" s="60" t="s">
        <v>725</v>
      </c>
      <c r="D288" s="60" t="s">
        <v>662</v>
      </c>
      <c r="E288" s="60" t="s">
        <v>659</v>
      </c>
      <c r="F288" s="421">
        <v>0</v>
      </c>
      <c r="G288" s="421">
        <v>0</v>
      </c>
      <c r="H288" s="421">
        <v>0</v>
      </c>
      <c r="I288" s="421">
        <v>0</v>
      </c>
      <c r="J288" s="421">
        <v>0</v>
      </c>
      <c r="K288" s="421">
        <v>0</v>
      </c>
      <c r="L288" s="421">
        <v>0</v>
      </c>
    </row>
    <row r="289" spans="2:12">
      <c r="B289" s="60" t="s">
        <v>1078</v>
      </c>
      <c r="C289" s="60" t="s">
        <v>1079</v>
      </c>
      <c r="D289" s="60" t="s">
        <v>643</v>
      </c>
      <c r="E289" s="60" t="s">
        <v>659</v>
      </c>
      <c r="F289" s="421">
        <v>0</v>
      </c>
      <c r="G289" s="421">
        <v>0</v>
      </c>
      <c r="H289" s="421">
        <v>0</v>
      </c>
      <c r="I289" s="421">
        <v>0</v>
      </c>
      <c r="J289" s="421">
        <v>0</v>
      </c>
      <c r="K289" s="421">
        <v>0</v>
      </c>
      <c r="L289" s="421">
        <v>0</v>
      </c>
    </row>
    <row r="290" spans="2:12">
      <c r="B290" s="60" t="s">
        <v>1080</v>
      </c>
      <c r="C290" s="60" t="s">
        <v>1081</v>
      </c>
      <c r="D290" s="60" t="s">
        <v>662</v>
      </c>
      <c r="E290" s="60" t="s">
        <v>649</v>
      </c>
      <c r="F290" s="421">
        <v>92023.58</v>
      </c>
      <c r="G290" s="421">
        <v>681.9</v>
      </c>
      <c r="H290" s="421">
        <v>993.47</v>
      </c>
      <c r="I290" s="421">
        <v>1140.51</v>
      </c>
      <c r="J290" s="421">
        <v>1360.4</v>
      </c>
      <c r="K290" s="421">
        <v>14047.19</v>
      </c>
      <c r="L290" s="421">
        <v>73800.11</v>
      </c>
    </row>
    <row r="291" spans="2:12">
      <c r="B291" s="60" t="s">
        <v>1082</v>
      </c>
      <c r="C291" s="60" t="s">
        <v>1083</v>
      </c>
      <c r="D291" s="60" t="s">
        <v>643</v>
      </c>
      <c r="E291" s="60" t="s">
        <v>659</v>
      </c>
      <c r="F291" s="421">
        <v>0</v>
      </c>
      <c r="G291" s="421">
        <v>0</v>
      </c>
      <c r="H291" s="421">
        <v>0</v>
      </c>
      <c r="I291" s="421">
        <v>0</v>
      </c>
      <c r="J291" s="421">
        <v>0</v>
      </c>
      <c r="K291" s="421">
        <v>0</v>
      </c>
      <c r="L291" s="421">
        <v>0</v>
      </c>
    </row>
    <row r="292" spans="2:12">
      <c r="B292" s="60" t="s">
        <v>1084</v>
      </c>
      <c r="C292" s="60" t="s">
        <v>1085</v>
      </c>
      <c r="D292" s="60" t="s">
        <v>643</v>
      </c>
      <c r="E292" s="60" t="s">
        <v>744</v>
      </c>
      <c r="F292" s="421">
        <v>0</v>
      </c>
      <c r="G292" s="421">
        <v>0</v>
      </c>
      <c r="H292" s="421">
        <v>0</v>
      </c>
      <c r="I292" s="421">
        <v>0</v>
      </c>
      <c r="J292" s="421">
        <v>0</v>
      </c>
      <c r="K292" s="421">
        <v>0</v>
      </c>
      <c r="L292" s="421">
        <v>0</v>
      </c>
    </row>
    <row r="293" spans="2:12">
      <c r="B293" s="60" t="s">
        <v>987</v>
      </c>
      <c r="C293" s="60" t="s">
        <v>843</v>
      </c>
      <c r="D293" s="60" t="s">
        <v>662</v>
      </c>
      <c r="E293" s="60" t="s">
        <v>649</v>
      </c>
      <c r="F293" s="421">
        <v>1105712.99</v>
      </c>
      <c r="G293" s="421">
        <v>21321.040000000001</v>
      </c>
      <c r="H293" s="421">
        <v>34852.699999999997</v>
      </c>
      <c r="I293" s="421">
        <v>35730.86</v>
      </c>
      <c r="J293" s="421">
        <v>34766.06</v>
      </c>
      <c r="K293" s="421">
        <v>209907.82</v>
      </c>
      <c r="L293" s="421">
        <v>769134.51</v>
      </c>
    </row>
    <row r="294" spans="2:12">
      <c r="B294" s="60" t="s">
        <v>823</v>
      </c>
      <c r="C294" s="60" t="s">
        <v>734</v>
      </c>
      <c r="D294" s="60" t="s">
        <v>662</v>
      </c>
      <c r="E294" s="60" t="s">
        <v>649</v>
      </c>
      <c r="F294" s="421">
        <v>2317447.77</v>
      </c>
      <c r="G294" s="421">
        <v>44766.32</v>
      </c>
      <c r="H294" s="421">
        <v>189535.41</v>
      </c>
      <c r="I294" s="421">
        <v>42641.63</v>
      </c>
      <c r="J294" s="421">
        <v>41560.129999999997</v>
      </c>
      <c r="K294" s="421">
        <v>357191</v>
      </c>
      <c r="L294" s="421">
        <v>1641753.28</v>
      </c>
    </row>
    <row r="295" spans="2:12">
      <c r="B295" s="60" t="s">
        <v>1071</v>
      </c>
      <c r="C295" s="60" t="s">
        <v>790</v>
      </c>
      <c r="D295" s="60" t="s">
        <v>662</v>
      </c>
      <c r="E295" s="60" t="s">
        <v>649</v>
      </c>
      <c r="F295" s="421">
        <v>716767.31</v>
      </c>
      <c r="G295" s="421">
        <v>15990.19</v>
      </c>
      <c r="H295" s="421">
        <v>18225.8</v>
      </c>
      <c r="I295" s="421">
        <v>21358.46</v>
      </c>
      <c r="J295" s="421">
        <v>18089.47</v>
      </c>
      <c r="K295" s="421">
        <v>146776.57</v>
      </c>
      <c r="L295" s="421">
        <v>496326.82</v>
      </c>
    </row>
    <row r="296" spans="2:12">
      <c r="B296" s="60" t="s">
        <v>748</v>
      </c>
      <c r="C296" s="60" t="s">
        <v>749</v>
      </c>
      <c r="D296" s="60" t="s">
        <v>643</v>
      </c>
      <c r="E296" s="60" t="s">
        <v>644</v>
      </c>
      <c r="F296" s="421">
        <v>-105607.7</v>
      </c>
      <c r="G296" s="421">
        <v>0</v>
      </c>
      <c r="H296" s="421">
        <v>0</v>
      </c>
      <c r="I296" s="421">
        <v>0</v>
      </c>
      <c r="J296" s="421">
        <v>0</v>
      </c>
      <c r="K296" s="421">
        <v>-399</v>
      </c>
      <c r="L296" s="421">
        <v>-105208.7</v>
      </c>
    </row>
    <row r="297" spans="2:12">
      <c r="B297" s="60" t="s">
        <v>1086</v>
      </c>
      <c r="C297" s="60" t="s">
        <v>1087</v>
      </c>
      <c r="D297" s="60" t="s">
        <v>643</v>
      </c>
      <c r="E297" s="60" t="s">
        <v>649</v>
      </c>
      <c r="F297" s="421">
        <v>102895.76</v>
      </c>
      <c r="G297" s="421">
        <v>-10821.85</v>
      </c>
      <c r="H297" s="421">
        <v>26820.240000000002</v>
      </c>
      <c r="I297" s="421">
        <v>27556.41</v>
      </c>
      <c r="J297" s="421">
        <v>-46735.23</v>
      </c>
      <c r="K297" s="421">
        <v>-102377.2</v>
      </c>
      <c r="L297" s="421">
        <v>208453.39</v>
      </c>
    </row>
    <row r="298" spans="2:12">
      <c r="B298" s="60" t="s">
        <v>1088</v>
      </c>
      <c r="C298" s="60" t="s">
        <v>828</v>
      </c>
      <c r="D298" s="60" t="s">
        <v>662</v>
      </c>
      <c r="E298" s="60" t="s">
        <v>659</v>
      </c>
      <c r="F298" s="421">
        <v>0</v>
      </c>
      <c r="G298" s="421">
        <v>0</v>
      </c>
      <c r="H298" s="421">
        <v>0</v>
      </c>
      <c r="I298" s="421">
        <v>0</v>
      </c>
      <c r="J298" s="421">
        <v>0</v>
      </c>
      <c r="K298" s="421">
        <v>0</v>
      </c>
      <c r="L298" s="421">
        <v>0</v>
      </c>
    </row>
    <row r="299" spans="2:12">
      <c r="B299" s="60" t="s">
        <v>818</v>
      </c>
      <c r="C299" s="60" t="s">
        <v>819</v>
      </c>
      <c r="D299" s="60" t="s">
        <v>643</v>
      </c>
      <c r="E299" s="60" t="s">
        <v>649</v>
      </c>
      <c r="F299" s="421">
        <v>-33945.74</v>
      </c>
      <c r="G299" s="421">
        <v>-15081.26</v>
      </c>
      <c r="H299" s="421">
        <v>14197.36</v>
      </c>
      <c r="I299" s="421">
        <v>-18490.61</v>
      </c>
      <c r="J299" s="421">
        <v>15017.74</v>
      </c>
      <c r="K299" s="421">
        <v>13177.27</v>
      </c>
      <c r="L299" s="421">
        <v>-42766.239999999998</v>
      </c>
    </row>
    <row r="300" spans="2:12">
      <c r="B300" s="60" t="s">
        <v>1089</v>
      </c>
      <c r="C300" s="60" t="s">
        <v>1090</v>
      </c>
      <c r="D300" s="60" t="s">
        <v>662</v>
      </c>
      <c r="E300" s="60" t="s">
        <v>659</v>
      </c>
      <c r="F300" s="421">
        <v>0</v>
      </c>
      <c r="G300" s="421">
        <v>0</v>
      </c>
      <c r="H300" s="421">
        <v>0</v>
      </c>
      <c r="I300" s="421">
        <v>0</v>
      </c>
      <c r="J300" s="421">
        <v>0</v>
      </c>
      <c r="K300" s="421">
        <v>0</v>
      </c>
      <c r="L300" s="421">
        <v>0</v>
      </c>
    </row>
    <row r="301" spans="2:12">
      <c r="B301" s="60" t="s">
        <v>1091</v>
      </c>
      <c r="C301" s="60" t="s">
        <v>1092</v>
      </c>
      <c r="D301" s="60" t="s">
        <v>643</v>
      </c>
      <c r="E301" s="60" t="s">
        <v>649</v>
      </c>
      <c r="F301" s="421">
        <v>5232397.4000000004</v>
      </c>
      <c r="G301" s="421">
        <v>121958.42</v>
      </c>
      <c r="H301" s="421">
        <v>122002.9</v>
      </c>
      <c r="I301" s="421">
        <v>121797.93</v>
      </c>
      <c r="J301" s="421">
        <v>122018.92</v>
      </c>
      <c r="K301" s="421">
        <v>958748.31</v>
      </c>
      <c r="L301" s="421">
        <v>3785870.92</v>
      </c>
    </row>
    <row r="302" spans="2:12">
      <c r="B302" s="60" t="s">
        <v>1093</v>
      </c>
      <c r="C302" s="60" t="s">
        <v>1094</v>
      </c>
      <c r="D302" s="60" t="s">
        <v>643</v>
      </c>
      <c r="E302" s="60" t="s">
        <v>649</v>
      </c>
      <c r="F302" s="421">
        <v>-6673.15</v>
      </c>
      <c r="G302" s="421">
        <v>-48058.13</v>
      </c>
      <c r="H302" s="421">
        <v>47781.31</v>
      </c>
      <c r="I302" s="421">
        <v>-360.21</v>
      </c>
      <c r="J302" s="421">
        <v>27137.82</v>
      </c>
      <c r="K302" s="421">
        <v>24921.59</v>
      </c>
      <c r="L302" s="421">
        <v>-58095.53</v>
      </c>
    </row>
    <row r="303" spans="2:12">
      <c r="B303" s="60" t="s">
        <v>1095</v>
      </c>
      <c r="C303" s="60" t="s">
        <v>1096</v>
      </c>
      <c r="D303" s="60" t="s">
        <v>662</v>
      </c>
      <c r="E303" s="60" t="s">
        <v>644</v>
      </c>
      <c r="F303" s="421">
        <v>-1954.16</v>
      </c>
      <c r="G303" s="421">
        <v>0</v>
      </c>
      <c r="H303" s="421">
        <v>0</v>
      </c>
      <c r="I303" s="421">
        <v>0</v>
      </c>
      <c r="J303" s="421">
        <v>-1837.54</v>
      </c>
      <c r="K303" s="421">
        <v>0</v>
      </c>
      <c r="L303" s="421">
        <v>-116.62</v>
      </c>
    </row>
    <row r="304" spans="2:12">
      <c r="B304" s="60" t="s">
        <v>1097</v>
      </c>
      <c r="C304" s="60" t="s">
        <v>1098</v>
      </c>
      <c r="D304" s="60" t="s">
        <v>643</v>
      </c>
      <c r="E304" s="60" t="s">
        <v>659</v>
      </c>
      <c r="F304" s="421">
        <v>0</v>
      </c>
      <c r="G304" s="421">
        <v>0</v>
      </c>
      <c r="H304" s="421">
        <v>0</v>
      </c>
      <c r="I304" s="421">
        <v>0</v>
      </c>
      <c r="J304" s="421">
        <v>0</v>
      </c>
      <c r="K304" s="421">
        <v>0</v>
      </c>
      <c r="L304" s="421">
        <v>0</v>
      </c>
    </row>
    <row r="305" spans="2:12">
      <c r="B305" s="60" t="s">
        <v>1099</v>
      </c>
      <c r="C305" s="60" t="s">
        <v>1100</v>
      </c>
      <c r="D305" s="60" t="s">
        <v>643</v>
      </c>
      <c r="E305" s="60" t="s">
        <v>644</v>
      </c>
      <c r="F305" s="421">
        <v>64387.66</v>
      </c>
      <c r="G305" s="421">
        <v>0</v>
      </c>
      <c r="H305" s="421">
        <v>0</v>
      </c>
      <c r="I305" s="421">
        <v>0</v>
      </c>
      <c r="J305" s="421">
        <v>1069.3800000000001</v>
      </c>
      <c r="K305" s="421">
        <v>23204.34</v>
      </c>
      <c r="L305" s="421">
        <v>40113.94</v>
      </c>
    </row>
    <row r="306" spans="2:12">
      <c r="B306" s="60" t="s">
        <v>1101</v>
      </c>
      <c r="C306" s="60" t="s">
        <v>1102</v>
      </c>
      <c r="D306" s="60" t="s">
        <v>643</v>
      </c>
      <c r="E306" s="60" t="s">
        <v>649</v>
      </c>
      <c r="F306" s="421">
        <v>9202.19</v>
      </c>
      <c r="G306" s="421">
        <v>265.70999999999998</v>
      </c>
      <c r="H306" s="421">
        <v>-179.71</v>
      </c>
      <c r="I306" s="421">
        <v>-243.76</v>
      </c>
      <c r="J306" s="421">
        <v>-56.86</v>
      </c>
      <c r="K306" s="421">
        <v>69196.98</v>
      </c>
      <c r="L306" s="421">
        <v>-59780.17</v>
      </c>
    </row>
    <row r="307" spans="2:12">
      <c r="B307" s="60" t="s">
        <v>890</v>
      </c>
      <c r="C307" s="60" t="s">
        <v>891</v>
      </c>
      <c r="D307" s="60" t="s">
        <v>643</v>
      </c>
      <c r="E307" s="60" t="s">
        <v>649</v>
      </c>
      <c r="F307" s="421">
        <v>1394.36</v>
      </c>
      <c r="G307" s="421">
        <v>-1322.11</v>
      </c>
      <c r="H307" s="421">
        <v>1394.36</v>
      </c>
      <c r="I307" s="421">
        <v>-45.76</v>
      </c>
      <c r="J307" s="421">
        <v>0</v>
      </c>
      <c r="K307" s="421">
        <v>1367.87</v>
      </c>
      <c r="L307" s="421">
        <v>0</v>
      </c>
    </row>
    <row r="308" spans="2:12">
      <c r="B308" s="60" t="s">
        <v>922</v>
      </c>
      <c r="C308" s="60" t="s">
        <v>717</v>
      </c>
      <c r="D308" s="60" t="s">
        <v>662</v>
      </c>
      <c r="E308" s="60" t="s">
        <v>649</v>
      </c>
      <c r="F308" s="421">
        <v>151672.19</v>
      </c>
      <c r="G308" s="421">
        <v>2136.21</v>
      </c>
      <c r="H308" s="421">
        <v>2275.34</v>
      </c>
      <c r="I308" s="421">
        <v>2063.15</v>
      </c>
      <c r="J308" s="421">
        <v>2371.7800000000002</v>
      </c>
      <c r="K308" s="421">
        <v>16022.92</v>
      </c>
      <c r="L308" s="421">
        <v>126802.79</v>
      </c>
    </row>
    <row r="309" spans="2:12">
      <c r="B309" s="60" t="s">
        <v>1103</v>
      </c>
      <c r="C309" s="60" t="s">
        <v>1104</v>
      </c>
      <c r="D309" s="60" t="s">
        <v>643</v>
      </c>
      <c r="E309" s="60" t="s">
        <v>659</v>
      </c>
      <c r="F309" s="421">
        <v>0</v>
      </c>
      <c r="G309" s="421">
        <v>0</v>
      </c>
      <c r="H309" s="421">
        <v>0</v>
      </c>
      <c r="I309" s="421">
        <v>0</v>
      </c>
      <c r="J309" s="421">
        <v>0</v>
      </c>
      <c r="K309" s="421">
        <v>0</v>
      </c>
      <c r="L309" s="421">
        <v>0</v>
      </c>
    </row>
    <row r="310" spans="2:12">
      <c r="B310" s="60" t="s">
        <v>645</v>
      </c>
      <c r="C310" s="60" t="s">
        <v>646</v>
      </c>
      <c r="D310" s="60" t="s">
        <v>643</v>
      </c>
      <c r="E310" s="60" t="s">
        <v>659</v>
      </c>
      <c r="F310" s="421">
        <v>0</v>
      </c>
      <c r="G310" s="421">
        <v>0</v>
      </c>
      <c r="H310" s="421">
        <v>0</v>
      </c>
      <c r="I310" s="421">
        <v>0</v>
      </c>
      <c r="J310" s="421">
        <v>0</v>
      </c>
      <c r="K310" s="421">
        <v>0</v>
      </c>
      <c r="L310" s="421">
        <v>0</v>
      </c>
    </row>
    <row r="311" spans="2:12">
      <c r="B311" s="60" t="s">
        <v>884</v>
      </c>
      <c r="C311" s="60" t="s">
        <v>885</v>
      </c>
      <c r="D311" s="60" t="s">
        <v>643</v>
      </c>
      <c r="E311" s="60" t="s">
        <v>644</v>
      </c>
      <c r="F311" s="421">
        <v>-1378565.42</v>
      </c>
      <c r="G311" s="421">
        <v>0</v>
      </c>
      <c r="H311" s="421">
        <v>0</v>
      </c>
      <c r="I311" s="421">
        <v>0</v>
      </c>
      <c r="J311" s="421">
        <v>0</v>
      </c>
      <c r="K311" s="421">
        <v>1824.28</v>
      </c>
      <c r="L311" s="421">
        <v>-1380389.7</v>
      </c>
    </row>
    <row r="312" spans="2:12">
      <c r="B312" s="60" t="s">
        <v>993</v>
      </c>
      <c r="C312" s="60" t="s">
        <v>994</v>
      </c>
      <c r="D312" s="60" t="s">
        <v>662</v>
      </c>
      <c r="E312" s="60" t="s">
        <v>649</v>
      </c>
      <c r="F312" s="421">
        <v>2444903.2000000002</v>
      </c>
      <c r="G312" s="421">
        <v>17122.04</v>
      </c>
      <c r="H312" s="421">
        <v>42504.11</v>
      </c>
      <c r="I312" s="421">
        <v>36568.5</v>
      </c>
      <c r="J312" s="421">
        <v>43610.07</v>
      </c>
      <c r="K312" s="421">
        <v>218192.8</v>
      </c>
      <c r="L312" s="421">
        <v>2086905.68</v>
      </c>
    </row>
    <row r="313" spans="2:12">
      <c r="B313" s="60" t="s">
        <v>1105</v>
      </c>
      <c r="C313" s="60" t="s">
        <v>1106</v>
      </c>
      <c r="D313" s="60" t="s">
        <v>643</v>
      </c>
      <c r="E313" s="60" t="s">
        <v>644</v>
      </c>
      <c r="F313" s="421">
        <v>176.81</v>
      </c>
      <c r="G313" s="421">
        <v>0</v>
      </c>
      <c r="H313" s="421">
        <v>0</v>
      </c>
      <c r="I313" s="421">
        <v>0</v>
      </c>
      <c r="J313" s="421">
        <v>0</v>
      </c>
      <c r="K313" s="421">
        <v>0</v>
      </c>
      <c r="L313" s="421">
        <v>176.81</v>
      </c>
    </row>
    <row r="314" spans="2:12">
      <c r="B314" s="60" t="s">
        <v>1107</v>
      </c>
      <c r="C314" s="60" t="s">
        <v>1108</v>
      </c>
      <c r="D314" s="60" t="s">
        <v>662</v>
      </c>
      <c r="E314" s="60" t="s">
        <v>659</v>
      </c>
      <c r="F314" s="421">
        <v>0</v>
      </c>
      <c r="G314" s="421">
        <v>0</v>
      </c>
      <c r="H314" s="421">
        <v>0</v>
      </c>
      <c r="I314" s="421">
        <v>0</v>
      </c>
      <c r="J314" s="421">
        <v>0</v>
      </c>
      <c r="K314" s="421">
        <v>0</v>
      </c>
      <c r="L314" s="421">
        <v>0</v>
      </c>
    </row>
    <row r="315" spans="2:12">
      <c r="B315" s="60" t="s">
        <v>1073</v>
      </c>
      <c r="C315" s="60" t="s">
        <v>1074</v>
      </c>
      <c r="D315" s="60" t="s">
        <v>643</v>
      </c>
      <c r="E315" s="60" t="s">
        <v>644</v>
      </c>
      <c r="F315" s="421">
        <v>1897.83</v>
      </c>
      <c r="G315" s="421">
        <v>0</v>
      </c>
      <c r="H315" s="421">
        <v>0</v>
      </c>
      <c r="I315" s="421">
        <v>0</v>
      </c>
      <c r="J315" s="421">
        <v>0</v>
      </c>
      <c r="K315" s="421">
        <v>0</v>
      </c>
      <c r="L315" s="421">
        <v>1897.83</v>
      </c>
    </row>
    <row r="316" spans="2:12">
      <c r="B316" s="60" t="s">
        <v>1109</v>
      </c>
      <c r="C316" s="60" t="s">
        <v>1110</v>
      </c>
      <c r="D316" s="60" t="s">
        <v>643</v>
      </c>
      <c r="E316" s="60" t="s">
        <v>644</v>
      </c>
      <c r="F316" s="421">
        <v>-1601.7</v>
      </c>
      <c r="G316" s="421">
        <v>0</v>
      </c>
      <c r="H316" s="421">
        <v>0</v>
      </c>
      <c r="I316" s="421">
        <v>0</v>
      </c>
      <c r="J316" s="421">
        <v>0</v>
      </c>
      <c r="K316" s="421">
        <v>0</v>
      </c>
      <c r="L316" s="421">
        <v>-1601.7</v>
      </c>
    </row>
    <row r="317" spans="2:12">
      <c r="B317" s="60" t="s">
        <v>1111</v>
      </c>
      <c r="C317" s="60" t="s">
        <v>1112</v>
      </c>
      <c r="D317" s="60" t="s">
        <v>643</v>
      </c>
      <c r="E317" s="60" t="s">
        <v>649</v>
      </c>
      <c r="F317" s="421">
        <v>107199.62</v>
      </c>
      <c r="G317" s="421">
        <v>-9262.86</v>
      </c>
      <c r="H317" s="421">
        <v>2103.7800000000002</v>
      </c>
      <c r="I317" s="421">
        <v>-122273.23</v>
      </c>
      <c r="J317" s="421">
        <v>124219.18</v>
      </c>
      <c r="K317" s="421">
        <v>-127388.03</v>
      </c>
      <c r="L317" s="421">
        <v>239800.78</v>
      </c>
    </row>
    <row r="318" spans="2:12">
      <c r="B318" s="60" t="s">
        <v>772</v>
      </c>
      <c r="C318" s="60" t="s">
        <v>773</v>
      </c>
      <c r="D318" s="60" t="s">
        <v>662</v>
      </c>
      <c r="E318" s="60" t="s">
        <v>649</v>
      </c>
      <c r="F318" s="421">
        <v>1146858.69</v>
      </c>
      <c r="G318" s="421">
        <v>30764.85</v>
      </c>
      <c r="H318" s="421">
        <v>136540.41</v>
      </c>
      <c r="I318" s="421">
        <v>20113.169999999998</v>
      </c>
      <c r="J318" s="421">
        <v>18414.439999999999</v>
      </c>
      <c r="K318" s="421">
        <v>244250.19</v>
      </c>
      <c r="L318" s="421">
        <v>696775.63</v>
      </c>
    </row>
    <row r="319" spans="2:12">
      <c r="B319" s="60" t="s">
        <v>1113</v>
      </c>
      <c r="C319" s="60" t="s">
        <v>924</v>
      </c>
      <c r="D319" s="60" t="s">
        <v>662</v>
      </c>
      <c r="E319" s="60" t="s">
        <v>659</v>
      </c>
      <c r="F319" s="421">
        <v>0</v>
      </c>
      <c r="G319" s="421">
        <v>0</v>
      </c>
      <c r="H319" s="421">
        <v>0</v>
      </c>
      <c r="I319" s="421">
        <v>0</v>
      </c>
      <c r="J319" s="421">
        <v>0</v>
      </c>
      <c r="K319" s="421">
        <v>0</v>
      </c>
      <c r="L319" s="421">
        <v>0</v>
      </c>
    </row>
    <row r="320" spans="2:12">
      <c r="B320" s="60" t="s">
        <v>679</v>
      </c>
      <c r="C320" s="60" t="s">
        <v>680</v>
      </c>
      <c r="D320" s="60" t="s">
        <v>662</v>
      </c>
      <c r="E320" s="60" t="s">
        <v>652</v>
      </c>
      <c r="F320" s="421">
        <v>8347.93</v>
      </c>
      <c r="G320" s="421">
        <v>1104.48</v>
      </c>
      <c r="H320" s="421">
        <v>1149.52</v>
      </c>
      <c r="I320" s="421">
        <v>1196.8800000000001</v>
      </c>
      <c r="J320" s="421">
        <v>1120.3800000000001</v>
      </c>
      <c r="K320" s="421">
        <v>3776.67</v>
      </c>
      <c r="L320" s="421">
        <v>0</v>
      </c>
    </row>
    <row r="321" spans="2:12">
      <c r="B321" s="60" t="s">
        <v>823</v>
      </c>
      <c r="C321" s="60" t="s">
        <v>734</v>
      </c>
      <c r="D321" s="60" t="s">
        <v>662</v>
      </c>
      <c r="E321" s="60" t="s">
        <v>744</v>
      </c>
      <c r="F321" s="421">
        <v>0</v>
      </c>
      <c r="G321" s="421">
        <v>0</v>
      </c>
      <c r="H321" s="421">
        <v>0</v>
      </c>
      <c r="I321" s="421">
        <v>0</v>
      </c>
      <c r="J321" s="421">
        <v>0</v>
      </c>
      <c r="K321" s="421">
        <v>0</v>
      </c>
      <c r="L321" s="421">
        <v>0</v>
      </c>
    </row>
    <row r="322" spans="2:12">
      <c r="B322" s="60" t="s">
        <v>1114</v>
      </c>
      <c r="C322" s="60" t="s">
        <v>695</v>
      </c>
      <c r="D322" s="60" t="s">
        <v>662</v>
      </c>
      <c r="E322" s="60" t="s">
        <v>644</v>
      </c>
      <c r="F322" s="421">
        <v>-8399.51</v>
      </c>
      <c r="G322" s="421">
        <v>0</v>
      </c>
      <c r="H322" s="421">
        <v>0</v>
      </c>
      <c r="I322" s="421">
        <v>0</v>
      </c>
      <c r="J322" s="421">
        <v>0</v>
      </c>
      <c r="K322" s="421">
        <v>0</v>
      </c>
      <c r="L322" s="421">
        <v>-8399.51</v>
      </c>
    </row>
    <row r="323" spans="2:12">
      <c r="B323" s="60" t="s">
        <v>1115</v>
      </c>
      <c r="C323" s="60" t="s">
        <v>1116</v>
      </c>
      <c r="D323" s="60" t="s">
        <v>643</v>
      </c>
      <c r="E323" s="60" t="s">
        <v>644</v>
      </c>
      <c r="F323" s="421">
        <v>412119.18</v>
      </c>
      <c r="G323" s="421">
        <v>0</v>
      </c>
      <c r="H323" s="421">
        <v>0</v>
      </c>
      <c r="I323" s="421">
        <v>0</v>
      </c>
      <c r="J323" s="421">
        <v>0</v>
      </c>
      <c r="K323" s="421">
        <v>0</v>
      </c>
      <c r="L323" s="421">
        <v>412119.18</v>
      </c>
    </row>
    <row r="324" spans="2:12">
      <c r="B324" s="60" t="s">
        <v>1117</v>
      </c>
      <c r="C324" s="60" t="s">
        <v>1002</v>
      </c>
      <c r="D324" s="60" t="s">
        <v>662</v>
      </c>
      <c r="E324" s="60" t="s">
        <v>644</v>
      </c>
      <c r="F324" s="421">
        <v>-53342.43</v>
      </c>
      <c r="G324" s="421">
        <v>0</v>
      </c>
      <c r="H324" s="421">
        <v>0</v>
      </c>
      <c r="I324" s="421">
        <v>0</v>
      </c>
      <c r="J324" s="421">
        <v>0</v>
      </c>
      <c r="K324" s="421">
        <v>-195.17</v>
      </c>
      <c r="L324" s="421">
        <v>-53147.26</v>
      </c>
    </row>
    <row r="325" spans="2:12">
      <c r="B325" s="60" t="s">
        <v>724</v>
      </c>
      <c r="C325" s="60" t="s">
        <v>725</v>
      </c>
      <c r="D325" s="60" t="s">
        <v>662</v>
      </c>
      <c r="E325" s="60" t="s">
        <v>644</v>
      </c>
      <c r="F325" s="421">
        <v>-520.25</v>
      </c>
      <c r="G325" s="421">
        <v>0</v>
      </c>
      <c r="H325" s="421">
        <v>0</v>
      </c>
      <c r="I325" s="421">
        <v>0</v>
      </c>
      <c r="J325" s="421">
        <v>0</v>
      </c>
      <c r="K325" s="421">
        <v>0</v>
      </c>
      <c r="L325" s="421">
        <v>-520.25</v>
      </c>
    </row>
    <row r="326" spans="2:12">
      <c r="B326" s="60" t="s">
        <v>1118</v>
      </c>
      <c r="C326" s="60" t="s">
        <v>1068</v>
      </c>
      <c r="D326" s="60" t="s">
        <v>662</v>
      </c>
      <c r="E326" s="60" t="s">
        <v>649</v>
      </c>
      <c r="F326" s="421">
        <v>2619191.7200000002</v>
      </c>
      <c r="G326" s="421">
        <v>49872.37</v>
      </c>
      <c r="H326" s="421">
        <v>89713.39</v>
      </c>
      <c r="I326" s="421">
        <v>65138.12</v>
      </c>
      <c r="J326" s="421">
        <v>56819.59</v>
      </c>
      <c r="K326" s="421">
        <v>441864.67</v>
      </c>
      <c r="L326" s="421">
        <v>1915783.58</v>
      </c>
    </row>
    <row r="327" spans="2:12">
      <c r="B327" s="60" t="s">
        <v>1119</v>
      </c>
      <c r="C327" s="60" t="s">
        <v>1120</v>
      </c>
      <c r="D327" s="60" t="s">
        <v>643</v>
      </c>
      <c r="E327" s="60" t="s">
        <v>649</v>
      </c>
      <c r="F327" s="421">
        <v>4324404.7300000004</v>
      </c>
      <c r="G327" s="421">
        <v>100354.51</v>
      </c>
      <c r="H327" s="421">
        <v>100344.12</v>
      </c>
      <c r="I327" s="421">
        <v>100352.92</v>
      </c>
      <c r="J327" s="421">
        <v>100327.86</v>
      </c>
      <c r="K327" s="421">
        <v>791360.25</v>
      </c>
      <c r="L327" s="421">
        <v>3131665.07</v>
      </c>
    </row>
    <row r="328" spans="2:12">
      <c r="B328" s="60" t="s">
        <v>1121</v>
      </c>
      <c r="C328" s="60" t="s">
        <v>1122</v>
      </c>
      <c r="D328" s="60" t="s">
        <v>643</v>
      </c>
      <c r="E328" s="60" t="s">
        <v>649</v>
      </c>
      <c r="F328" s="421">
        <v>2410367.75</v>
      </c>
      <c r="G328" s="421">
        <v>55290.09</v>
      </c>
      <c r="H328" s="421">
        <v>55136.43</v>
      </c>
      <c r="I328" s="421">
        <v>55219.03</v>
      </c>
      <c r="J328" s="421">
        <v>55252.800000000003</v>
      </c>
      <c r="K328" s="421">
        <v>434488.92</v>
      </c>
      <c r="L328" s="421">
        <v>1754980.48</v>
      </c>
    </row>
    <row r="329" spans="2:12">
      <c r="B329" s="60" t="s">
        <v>1123</v>
      </c>
      <c r="C329" s="60" t="s">
        <v>1124</v>
      </c>
      <c r="D329" s="60" t="s">
        <v>662</v>
      </c>
      <c r="E329" s="60" t="s">
        <v>659</v>
      </c>
      <c r="F329" s="421">
        <v>0</v>
      </c>
      <c r="G329" s="421">
        <v>0</v>
      </c>
      <c r="H329" s="421">
        <v>0</v>
      </c>
      <c r="I329" s="421">
        <v>0</v>
      </c>
      <c r="J329" s="421">
        <v>0</v>
      </c>
      <c r="K329" s="421">
        <v>0</v>
      </c>
      <c r="L329" s="421">
        <v>0</v>
      </c>
    </row>
    <row r="330" spans="2:12">
      <c r="B330" s="60" t="s">
        <v>1125</v>
      </c>
      <c r="C330" s="60" t="s">
        <v>1126</v>
      </c>
      <c r="D330" s="60" t="s">
        <v>643</v>
      </c>
      <c r="E330" s="60" t="s">
        <v>659</v>
      </c>
      <c r="F330" s="421">
        <v>0</v>
      </c>
      <c r="G330" s="421">
        <v>0</v>
      </c>
      <c r="H330" s="421">
        <v>0</v>
      </c>
      <c r="I330" s="421">
        <v>0</v>
      </c>
      <c r="J330" s="421">
        <v>0</v>
      </c>
      <c r="K330" s="421">
        <v>0</v>
      </c>
      <c r="L330" s="421">
        <v>0</v>
      </c>
    </row>
    <row r="331" spans="2:12">
      <c r="B331" s="60" t="s">
        <v>1127</v>
      </c>
      <c r="C331" s="60" t="s">
        <v>1128</v>
      </c>
      <c r="D331" s="60" t="s">
        <v>662</v>
      </c>
      <c r="E331" s="60" t="s">
        <v>644</v>
      </c>
      <c r="F331" s="421">
        <v>-2209</v>
      </c>
      <c r="G331" s="421">
        <v>0</v>
      </c>
      <c r="H331" s="421">
        <v>0</v>
      </c>
      <c r="I331" s="421">
        <v>0</v>
      </c>
      <c r="J331" s="421">
        <v>0</v>
      </c>
      <c r="K331" s="421">
        <v>0</v>
      </c>
      <c r="L331" s="421">
        <v>-2209</v>
      </c>
    </row>
    <row r="332" spans="2:12">
      <c r="B332" s="60" t="s">
        <v>1129</v>
      </c>
      <c r="C332" s="60" t="s">
        <v>1034</v>
      </c>
      <c r="D332" s="60" t="s">
        <v>662</v>
      </c>
      <c r="E332" s="60" t="s">
        <v>703</v>
      </c>
      <c r="F332" s="421">
        <v>0</v>
      </c>
      <c r="G332" s="421">
        <v>0</v>
      </c>
      <c r="H332" s="421">
        <v>0</v>
      </c>
      <c r="I332" s="421">
        <v>0</v>
      </c>
      <c r="J332" s="421">
        <v>0</v>
      </c>
      <c r="K332" s="421">
        <v>0</v>
      </c>
      <c r="L332" s="421">
        <v>0</v>
      </c>
    </row>
    <row r="333" spans="2:12">
      <c r="B333" s="60" t="s">
        <v>1130</v>
      </c>
      <c r="C333" s="60" t="s">
        <v>1131</v>
      </c>
      <c r="D333" s="60" t="s">
        <v>643</v>
      </c>
      <c r="E333" s="60" t="s">
        <v>644</v>
      </c>
      <c r="F333" s="421">
        <v>214510.27</v>
      </c>
      <c r="G333" s="421">
        <v>0</v>
      </c>
      <c r="H333" s="421">
        <v>0</v>
      </c>
      <c r="I333" s="421">
        <v>0</v>
      </c>
      <c r="J333" s="421">
        <v>0</v>
      </c>
      <c r="K333" s="421">
        <v>0</v>
      </c>
      <c r="L333" s="421">
        <v>214510.27</v>
      </c>
    </row>
    <row r="334" spans="2:12">
      <c r="B334" s="60" t="s">
        <v>1132</v>
      </c>
      <c r="C334" s="60" t="s">
        <v>1133</v>
      </c>
      <c r="D334" s="60" t="s">
        <v>643</v>
      </c>
      <c r="E334" s="60" t="s">
        <v>659</v>
      </c>
      <c r="F334" s="421">
        <v>0</v>
      </c>
      <c r="G334" s="421">
        <v>0</v>
      </c>
      <c r="H334" s="421">
        <v>0</v>
      </c>
      <c r="I334" s="421">
        <v>0</v>
      </c>
      <c r="J334" s="421">
        <v>0</v>
      </c>
      <c r="K334" s="421">
        <v>0</v>
      </c>
      <c r="L334" s="421">
        <v>0</v>
      </c>
    </row>
    <row r="335" spans="2:12">
      <c r="B335" s="60" t="s">
        <v>1134</v>
      </c>
      <c r="C335" s="60" t="s">
        <v>784</v>
      </c>
      <c r="D335" s="60" t="s">
        <v>643</v>
      </c>
      <c r="E335" s="60" t="s">
        <v>649</v>
      </c>
      <c r="F335" s="421">
        <v>-16456.03</v>
      </c>
      <c r="G335" s="421">
        <v>-3683.02</v>
      </c>
      <c r="H335" s="421">
        <v>-1912.57</v>
      </c>
      <c r="I335" s="421">
        <v>-3001.55</v>
      </c>
      <c r="J335" s="421">
        <v>6075.94</v>
      </c>
      <c r="K335" s="421">
        <v>-13934.83</v>
      </c>
      <c r="L335" s="421">
        <v>0</v>
      </c>
    </row>
    <row r="336" spans="2:12">
      <c r="B336" s="60" t="s">
        <v>694</v>
      </c>
      <c r="C336" s="60" t="s">
        <v>695</v>
      </c>
      <c r="D336" s="60" t="s">
        <v>662</v>
      </c>
      <c r="E336" s="60" t="s">
        <v>659</v>
      </c>
      <c r="F336" s="421">
        <v>14.45</v>
      </c>
      <c r="G336" s="421">
        <v>0</v>
      </c>
      <c r="H336" s="421">
        <v>0</v>
      </c>
      <c r="I336" s="421">
        <v>0</v>
      </c>
      <c r="J336" s="421">
        <v>0</v>
      </c>
      <c r="K336" s="421">
        <v>16.32</v>
      </c>
      <c r="L336" s="421">
        <v>-1.87</v>
      </c>
    </row>
    <row r="337" spans="2:12">
      <c r="B337" s="60" t="s">
        <v>1135</v>
      </c>
      <c r="C337" s="60" t="s">
        <v>1136</v>
      </c>
      <c r="D337" s="60" t="s">
        <v>643</v>
      </c>
      <c r="E337" s="60" t="s">
        <v>644</v>
      </c>
      <c r="F337" s="421">
        <v>-6697.35</v>
      </c>
      <c r="G337" s="421">
        <v>0</v>
      </c>
      <c r="H337" s="421">
        <v>0</v>
      </c>
      <c r="I337" s="421">
        <v>0</v>
      </c>
      <c r="J337" s="421">
        <v>0</v>
      </c>
      <c r="K337" s="421">
        <v>0</v>
      </c>
      <c r="L337" s="421">
        <v>-6697.35</v>
      </c>
    </row>
    <row r="338" spans="2:12">
      <c r="B338" s="60" t="s">
        <v>1137</v>
      </c>
      <c r="C338" s="60" t="s">
        <v>1138</v>
      </c>
      <c r="D338" s="60" t="s">
        <v>643</v>
      </c>
      <c r="E338" s="60" t="s">
        <v>659</v>
      </c>
      <c r="F338" s="421">
        <v>0</v>
      </c>
      <c r="G338" s="421">
        <v>0</v>
      </c>
      <c r="H338" s="421">
        <v>0</v>
      </c>
      <c r="I338" s="421">
        <v>0</v>
      </c>
      <c r="J338" s="421">
        <v>0</v>
      </c>
      <c r="K338" s="421">
        <v>0</v>
      </c>
      <c r="L338" s="421">
        <v>0</v>
      </c>
    </row>
    <row r="339" spans="2:12">
      <c r="B339" s="60" t="s">
        <v>1139</v>
      </c>
      <c r="C339" s="60" t="s">
        <v>1140</v>
      </c>
      <c r="D339" s="60" t="s">
        <v>643</v>
      </c>
      <c r="E339" s="60" t="s">
        <v>659</v>
      </c>
      <c r="F339" s="421">
        <v>0</v>
      </c>
      <c r="G339" s="421">
        <v>0</v>
      </c>
      <c r="H339" s="421">
        <v>0</v>
      </c>
      <c r="I339" s="421">
        <v>0</v>
      </c>
      <c r="J339" s="421">
        <v>0</v>
      </c>
      <c r="K339" s="421">
        <v>0</v>
      </c>
      <c r="L339" s="421">
        <v>0</v>
      </c>
    </row>
    <row r="340" spans="2:12">
      <c r="B340" s="60" t="s">
        <v>1141</v>
      </c>
      <c r="C340" s="60" t="s">
        <v>729</v>
      </c>
      <c r="D340" s="60" t="s">
        <v>662</v>
      </c>
      <c r="E340" s="60" t="s">
        <v>652</v>
      </c>
      <c r="F340" s="421">
        <v>97207.86</v>
      </c>
      <c r="G340" s="421">
        <v>9171.09</v>
      </c>
      <c r="H340" s="421">
        <v>9803.4</v>
      </c>
      <c r="I340" s="421">
        <v>9790.07</v>
      </c>
      <c r="J340" s="421">
        <v>8965.7099999999991</v>
      </c>
      <c r="K340" s="421">
        <v>59477.59</v>
      </c>
      <c r="L340" s="421">
        <v>0</v>
      </c>
    </row>
    <row r="341" spans="2:12">
      <c r="B341" s="60" t="s">
        <v>1142</v>
      </c>
      <c r="C341" s="60" t="s">
        <v>994</v>
      </c>
      <c r="D341" s="60" t="s">
        <v>662</v>
      </c>
      <c r="E341" s="60" t="s">
        <v>659</v>
      </c>
      <c r="F341" s="421">
        <v>0</v>
      </c>
      <c r="G341" s="421">
        <v>0</v>
      </c>
      <c r="H341" s="421">
        <v>0</v>
      </c>
      <c r="I341" s="421">
        <v>0</v>
      </c>
      <c r="J341" s="421">
        <v>0</v>
      </c>
      <c r="K341" s="421">
        <v>0</v>
      </c>
      <c r="L341" s="421">
        <v>0</v>
      </c>
    </row>
    <row r="342" spans="2:12">
      <c r="B342" s="60" t="s">
        <v>1143</v>
      </c>
      <c r="C342" s="60" t="s">
        <v>1144</v>
      </c>
      <c r="D342" s="60" t="s">
        <v>643</v>
      </c>
      <c r="E342" s="60" t="s">
        <v>659</v>
      </c>
      <c r="F342" s="421">
        <v>0</v>
      </c>
      <c r="G342" s="421">
        <v>0</v>
      </c>
      <c r="H342" s="421">
        <v>0</v>
      </c>
      <c r="I342" s="421">
        <v>0</v>
      </c>
      <c r="J342" s="421">
        <v>0</v>
      </c>
      <c r="K342" s="421">
        <v>0</v>
      </c>
      <c r="L342" s="421">
        <v>0</v>
      </c>
    </row>
    <row r="343" spans="2:12">
      <c r="B343" s="60" t="s">
        <v>1145</v>
      </c>
      <c r="C343" s="60" t="s">
        <v>1146</v>
      </c>
      <c r="D343" s="60" t="s">
        <v>643</v>
      </c>
      <c r="E343" s="60" t="s">
        <v>649</v>
      </c>
      <c r="F343" s="421">
        <v>-2165.63</v>
      </c>
      <c r="G343" s="421">
        <v>-200.72</v>
      </c>
      <c r="H343" s="421">
        <v>179.85</v>
      </c>
      <c r="I343" s="421">
        <v>-3205.89</v>
      </c>
      <c r="J343" s="421">
        <v>-4104.6899999999996</v>
      </c>
      <c r="K343" s="421">
        <v>-173.31</v>
      </c>
      <c r="L343" s="421">
        <v>5339.13</v>
      </c>
    </row>
    <row r="344" spans="2:12">
      <c r="B344" s="60" t="s">
        <v>762</v>
      </c>
      <c r="C344" s="60" t="s">
        <v>763</v>
      </c>
      <c r="D344" s="60" t="s">
        <v>643</v>
      </c>
      <c r="E344" s="60" t="s">
        <v>1147</v>
      </c>
      <c r="F344" s="421">
        <v>384449.65</v>
      </c>
      <c r="G344" s="421">
        <v>384449.65</v>
      </c>
      <c r="H344" s="421">
        <v>0</v>
      </c>
      <c r="I344" s="421">
        <v>0</v>
      </c>
      <c r="J344" s="421">
        <v>0</v>
      </c>
      <c r="K344" s="421">
        <v>0</v>
      </c>
      <c r="L344" s="421">
        <v>0</v>
      </c>
    </row>
    <row r="345" spans="2:12">
      <c r="B345" s="60" t="s">
        <v>805</v>
      </c>
      <c r="C345" s="60" t="s">
        <v>806</v>
      </c>
      <c r="D345" s="60" t="s">
        <v>643</v>
      </c>
      <c r="E345" s="60" t="s">
        <v>744</v>
      </c>
      <c r="F345" s="421">
        <v>0</v>
      </c>
      <c r="G345" s="421">
        <v>0</v>
      </c>
      <c r="H345" s="421">
        <v>0</v>
      </c>
      <c r="I345" s="421">
        <v>0</v>
      </c>
      <c r="J345" s="421">
        <v>0</v>
      </c>
      <c r="K345" s="421">
        <v>0</v>
      </c>
      <c r="L345" s="421">
        <v>0</v>
      </c>
    </row>
    <row r="346" spans="2:12">
      <c r="B346" s="60" t="s">
        <v>692</v>
      </c>
      <c r="C346" s="60" t="s">
        <v>693</v>
      </c>
      <c r="D346" s="60" t="s">
        <v>643</v>
      </c>
      <c r="E346" s="60" t="s">
        <v>1032</v>
      </c>
      <c r="F346" s="421">
        <v>93607.74</v>
      </c>
      <c r="G346" s="421">
        <v>-7055.88</v>
      </c>
      <c r="H346" s="421">
        <v>-7055.88</v>
      </c>
      <c r="I346" s="421">
        <v>-11392.1</v>
      </c>
      <c r="J346" s="421">
        <v>0</v>
      </c>
      <c r="K346" s="421">
        <v>-77614.679999999993</v>
      </c>
      <c r="L346" s="421">
        <v>196726.28</v>
      </c>
    </row>
    <row r="347" spans="2:12">
      <c r="B347" s="60" t="s">
        <v>809</v>
      </c>
      <c r="C347" s="60" t="s">
        <v>738</v>
      </c>
      <c r="D347" s="60" t="s">
        <v>662</v>
      </c>
      <c r="E347" s="60" t="s">
        <v>644</v>
      </c>
      <c r="F347" s="421">
        <v>-16801.68</v>
      </c>
      <c r="G347" s="421">
        <v>0</v>
      </c>
      <c r="H347" s="421">
        <v>0</v>
      </c>
      <c r="I347" s="421">
        <v>0</v>
      </c>
      <c r="J347" s="421">
        <v>0</v>
      </c>
      <c r="K347" s="421">
        <v>0</v>
      </c>
      <c r="L347" s="421">
        <v>-16801.68</v>
      </c>
    </row>
    <row r="348" spans="2:12">
      <c r="B348" s="60" t="s">
        <v>1006</v>
      </c>
      <c r="C348" s="60" t="s">
        <v>845</v>
      </c>
      <c r="D348" s="60" t="s">
        <v>662</v>
      </c>
      <c r="E348" s="60" t="s">
        <v>659</v>
      </c>
      <c r="F348" s="421">
        <v>-4.66</v>
      </c>
      <c r="G348" s="421">
        <v>0</v>
      </c>
      <c r="H348" s="421">
        <v>0</v>
      </c>
      <c r="I348" s="421">
        <v>0</v>
      </c>
      <c r="J348" s="421">
        <v>0</v>
      </c>
      <c r="K348" s="421">
        <v>0</v>
      </c>
      <c r="L348" s="421">
        <v>-4.66</v>
      </c>
    </row>
    <row r="349" spans="2:12">
      <c r="B349" s="60" t="s">
        <v>1148</v>
      </c>
      <c r="C349" s="60" t="s">
        <v>1149</v>
      </c>
      <c r="D349" s="60" t="s">
        <v>643</v>
      </c>
      <c r="E349" s="60" t="s">
        <v>644</v>
      </c>
      <c r="F349" s="421">
        <v>20897.73</v>
      </c>
      <c r="G349" s="421">
        <v>0</v>
      </c>
      <c r="H349" s="421">
        <v>0</v>
      </c>
      <c r="I349" s="421">
        <v>0</v>
      </c>
      <c r="J349" s="421">
        <v>0</v>
      </c>
      <c r="K349" s="421">
        <v>-4585.5200000000004</v>
      </c>
      <c r="L349" s="421">
        <v>25483.25</v>
      </c>
    </row>
    <row r="350" spans="2:12">
      <c r="B350" s="60" t="s">
        <v>1150</v>
      </c>
      <c r="C350" s="60" t="s">
        <v>661</v>
      </c>
      <c r="D350" s="60" t="s">
        <v>662</v>
      </c>
      <c r="E350" s="60" t="s">
        <v>649</v>
      </c>
      <c r="F350" s="421">
        <v>344210.53</v>
      </c>
      <c r="G350" s="421">
        <v>6480.39</v>
      </c>
      <c r="H350" s="421">
        <v>9354.94</v>
      </c>
      <c r="I350" s="421">
        <v>6866.25</v>
      </c>
      <c r="J350" s="421">
        <v>6630.32</v>
      </c>
      <c r="K350" s="421">
        <v>70401.42</v>
      </c>
      <c r="L350" s="421">
        <v>244477.21</v>
      </c>
    </row>
    <row r="351" spans="2:12">
      <c r="B351" s="60" t="s">
        <v>1151</v>
      </c>
      <c r="C351" s="60" t="s">
        <v>1124</v>
      </c>
      <c r="D351" s="60" t="s">
        <v>662</v>
      </c>
      <c r="E351" s="60" t="s">
        <v>649</v>
      </c>
      <c r="F351" s="421">
        <v>1787878.25</v>
      </c>
      <c r="G351" s="421">
        <v>41921.620000000003</v>
      </c>
      <c r="H351" s="421">
        <v>44420.2</v>
      </c>
      <c r="I351" s="421">
        <v>47518.6</v>
      </c>
      <c r="J351" s="421">
        <v>46035.53</v>
      </c>
      <c r="K351" s="421">
        <v>322725.43</v>
      </c>
      <c r="L351" s="421">
        <v>1285256.8700000001</v>
      </c>
    </row>
    <row r="352" spans="2:12">
      <c r="B352" s="60" t="s">
        <v>1152</v>
      </c>
      <c r="C352" s="60" t="s">
        <v>763</v>
      </c>
      <c r="D352" s="60" t="s">
        <v>643</v>
      </c>
      <c r="E352" s="60" t="s">
        <v>649</v>
      </c>
      <c r="F352" s="421">
        <v>3608650.61</v>
      </c>
      <c r="G352" s="421">
        <v>-1274014</v>
      </c>
      <c r="H352" s="421">
        <v>2073596.63</v>
      </c>
      <c r="I352" s="421">
        <v>-190073.67</v>
      </c>
      <c r="J352" s="421">
        <v>-541716.22</v>
      </c>
      <c r="K352" s="421">
        <v>-809799.13</v>
      </c>
      <c r="L352" s="421">
        <v>4350657</v>
      </c>
    </row>
    <row r="353" spans="2:12">
      <c r="B353" s="60" t="s">
        <v>1153</v>
      </c>
      <c r="C353" s="60" t="s">
        <v>1090</v>
      </c>
      <c r="D353" s="60" t="s">
        <v>662</v>
      </c>
      <c r="E353" s="60" t="s">
        <v>649</v>
      </c>
      <c r="F353" s="421">
        <v>260236.88</v>
      </c>
      <c r="G353" s="421">
        <v>848.46</v>
      </c>
      <c r="H353" s="421">
        <v>910.97</v>
      </c>
      <c r="I353" s="421">
        <v>861.64</v>
      </c>
      <c r="J353" s="421">
        <v>906.48</v>
      </c>
      <c r="K353" s="421">
        <v>6808.23</v>
      </c>
      <c r="L353" s="421">
        <v>249901.1</v>
      </c>
    </row>
    <row r="354" spans="2:12">
      <c r="B354" s="60" t="s">
        <v>1154</v>
      </c>
      <c r="C354" s="60" t="s">
        <v>1155</v>
      </c>
      <c r="D354" s="60" t="s">
        <v>643</v>
      </c>
      <c r="E354" s="60" t="s">
        <v>659</v>
      </c>
      <c r="F354" s="421">
        <v>-55.83</v>
      </c>
      <c r="G354" s="421">
        <v>0</v>
      </c>
      <c r="H354" s="421">
        <v>0</v>
      </c>
      <c r="I354" s="421">
        <v>0</v>
      </c>
      <c r="J354" s="421">
        <v>0</v>
      </c>
      <c r="K354" s="421">
        <v>0</v>
      </c>
      <c r="L354" s="421">
        <v>-55.83</v>
      </c>
    </row>
    <row r="355" spans="2:12">
      <c r="B355" s="60" t="s">
        <v>1156</v>
      </c>
      <c r="C355" s="60" t="s">
        <v>1157</v>
      </c>
      <c r="D355" s="60" t="s">
        <v>643</v>
      </c>
      <c r="E355" s="60" t="s">
        <v>649</v>
      </c>
      <c r="F355" s="421">
        <v>-28690.12</v>
      </c>
      <c r="G355" s="421">
        <v>367.34</v>
      </c>
      <c r="H355" s="421">
        <v>-9007.77</v>
      </c>
      <c r="I355" s="421">
        <v>-22123.67</v>
      </c>
      <c r="J355" s="421">
        <v>2073.98</v>
      </c>
      <c r="K355" s="421">
        <v>0</v>
      </c>
      <c r="L355" s="421">
        <v>0</v>
      </c>
    </row>
    <row r="356" spans="2:12">
      <c r="B356" s="60" t="s">
        <v>791</v>
      </c>
      <c r="C356" s="60" t="s">
        <v>792</v>
      </c>
      <c r="D356" s="60" t="s">
        <v>662</v>
      </c>
      <c r="E356" s="60" t="s">
        <v>659</v>
      </c>
      <c r="F356" s="421">
        <v>0</v>
      </c>
      <c r="G356" s="421">
        <v>0</v>
      </c>
      <c r="H356" s="421">
        <v>0</v>
      </c>
      <c r="I356" s="421">
        <v>0</v>
      </c>
      <c r="J356" s="421">
        <v>0</v>
      </c>
      <c r="K356" s="421">
        <v>0</v>
      </c>
      <c r="L356" s="421">
        <v>0</v>
      </c>
    </row>
    <row r="357" spans="2:12">
      <c r="B357" s="60" t="s">
        <v>1158</v>
      </c>
      <c r="C357" s="60" t="s">
        <v>946</v>
      </c>
      <c r="D357" s="60" t="s">
        <v>662</v>
      </c>
      <c r="E357" s="60" t="s">
        <v>659</v>
      </c>
      <c r="F357" s="421">
        <v>0</v>
      </c>
      <c r="G357" s="421">
        <v>0</v>
      </c>
      <c r="H357" s="421">
        <v>0</v>
      </c>
      <c r="I357" s="421">
        <v>0</v>
      </c>
      <c r="J357" s="421">
        <v>0</v>
      </c>
      <c r="K357" s="421">
        <v>0</v>
      </c>
      <c r="L357" s="421">
        <v>0</v>
      </c>
    </row>
    <row r="358" spans="2:12">
      <c r="B358" s="60" t="s">
        <v>1159</v>
      </c>
      <c r="C358" s="60" t="s">
        <v>763</v>
      </c>
      <c r="D358" s="60" t="s">
        <v>643</v>
      </c>
      <c r="E358" s="60" t="s">
        <v>644</v>
      </c>
      <c r="F358" s="421">
        <v>10958163.23</v>
      </c>
      <c r="G358" s="421">
        <v>0</v>
      </c>
      <c r="H358" s="421">
        <v>0</v>
      </c>
      <c r="I358" s="421">
        <v>0</v>
      </c>
      <c r="J358" s="421">
        <v>0</v>
      </c>
      <c r="K358" s="421">
        <v>-692.16</v>
      </c>
      <c r="L358" s="421">
        <v>10958855.390000001</v>
      </c>
    </row>
    <row r="359" spans="2:12">
      <c r="B359" s="60" t="s">
        <v>762</v>
      </c>
      <c r="C359" s="60" t="s">
        <v>763</v>
      </c>
      <c r="D359" s="60" t="s">
        <v>643</v>
      </c>
      <c r="E359" s="60" t="s">
        <v>644</v>
      </c>
      <c r="F359" s="421">
        <v>22043110.940000001</v>
      </c>
      <c r="G359" s="421">
        <v>0</v>
      </c>
      <c r="H359" s="421">
        <v>0</v>
      </c>
      <c r="I359" s="421">
        <v>0</v>
      </c>
      <c r="J359" s="421">
        <v>0</v>
      </c>
      <c r="K359" s="421">
        <v>-244.54</v>
      </c>
      <c r="L359" s="421">
        <v>22043355.48</v>
      </c>
    </row>
    <row r="360" spans="2:12">
      <c r="B360" s="60" t="s">
        <v>1160</v>
      </c>
      <c r="C360" s="60" t="s">
        <v>1161</v>
      </c>
      <c r="D360" s="60" t="s">
        <v>643</v>
      </c>
      <c r="E360" s="60" t="s">
        <v>659</v>
      </c>
      <c r="F360" s="421">
        <v>0</v>
      </c>
      <c r="G360" s="421">
        <v>0</v>
      </c>
      <c r="H360" s="421">
        <v>0</v>
      </c>
      <c r="I360" s="421">
        <v>0</v>
      </c>
      <c r="J360" s="421">
        <v>0</v>
      </c>
      <c r="K360" s="421">
        <v>0</v>
      </c>
      <c r="L360" s="421">
        <v>0</v>
      </c>
    </row>
    <row r="361" spans="2:12">
      <c r="B361" s="60" t="s">
        <v>1162</v>
      </c>
      <c r="C361" s="60" t="s">
        <v>1163</v>
      </c>
      <c r="D361" s="60" t="s">
        <v>643</v>
      </c>
      <c r="E361" s="60" t="s">
        <v>652</v>
      </c>
      <c r="F361" s="421">
        <v>-21</v>
      </c>
      <c r="G361" s="421">
        <v>-55.21</v>
      </c>
      <c r="H361" s="421">
        <v>-21.98</v>
      </c>
      <c r="I361" s="421">
        <v>-73.55</v>
      </c>
      <c r="J361" s="421">
        <v>9.5399999999999991</v>
      </c>
      <c r="K361" s="421">
        <v>1418.06</v>
      </c>
      <c r="L361" s="421">
        <v>-1297.8599999999999</v>
      </c>
    </row>
    <row r="362" spans="2:12">
      <c r="B362" s="60" t="s">
        <v>1164</v>
      </c>
      <c r="C362" s="60" t="s">
        <v>1165</v>
      </c>
      <c r="D362" s="60" t="s">
        <v>643</v>
      </c>
      <c r="E362" s="60" t="s">
        <v>644</v>
      </c>
      <c r="F362" s="421">
        <v>-14673.72</v>
      </c>
      <c r="G362" s="421">
        <v>0</v>
      </c>
      <c r="H362" s="421">
        <v>0</v>
      </c>
      <c r="I362" s="421">
        <v>0</v>
      </c>
      <c r="J362" s="421">
        <v>0</v>
      </c>
      <c r="K362" s="421">
        <v>0</v>
      </c>
      <c r="L362" s="421">
        <v>-14673.72</v>
      </c>
    </row>
    <row r="363" spans="2:12">
      <c r="B363" s="60" t="s">
        <v>814</v>
      </c>
      <c r="C363" s="60" t="s">
        <v>815</v>
      </c>
      <c r="D363" s="60" t="s">
        <v>643</v>
      </c>
      <c r="E363" s="60" t="s">
        <v>644</v>
      </c>
      <c r="F363" s="421">
        <v>178.09</v>
      </c>
      <c r="G363" s="421">
        <v>0</v>
      </c>
      <c r="H363" s="421">
        <v>0</v>
      </c>
      <c r="I363" s="421">
        <v>0</v>
      </c>
      <c r="J363" s="421">
        <v>0</v>
      </c>
      <c r="K363" s="421">
        <v>0</v>
      </c>
      <c r="L363" s="421">
        <v>178.09</v>
      </c>
    </row>
    <row r="364" spans="2:12">
      <c r="B364" s="60" t="s">
        <v>1143</v>
      </c>
      <c r="C364" s="60" t="s">
        <v>1144</v>
      </c>
      <c r="D364" s="60" t="s">
        <v>643</v>
      </c>
      <c r="E364" s="60" t="s">
        <v>649</v>
      </c>
      <c r="F364" s="421">
        <v>-133055.91</v>
      </c>
      <c r="G364" s="421">
        <v>-42892.63</v>
      </c>
      <c r="H364" s="421">
        <v>-25433.55</v>
      </c>
      <c r="I364" s="421">
        <v>-50057.32</v>
      </c>
      <c r="J364" s="421">
        <v>159.21</v>
      </c>
      <c r="K364" s="421">
        <v>23144.07</v>
      </c>
      <c r="L364" s="421">
        <v>-37975.69</v>
      </c>
    </row>
    <row r="365" spans="2:12">
      <c r="B365" s="60" t="s">
        <v>760</v>
      </c>
      <c r="C365" s="60" t="s">
        <v>761</v>
      </c>
      <c r="D365" s="60" t="s">
        <v>643</v>
      </c>
      <c r="E365" s="60" t="s">
        <v>649</v>
      </c>
      <c r="F365" s="421">
        <v>-14178.15</v>
      </c>
      <c r="G365" s="421">
        <v>603.76</v>
      </c>
      <c r="H365" s="421">
        <v>838.29</v>
      </c>
      <c r="I365" s="421">
        <v>894.16</v>
      </c>
      <c r="J365" s="421">
        <v>856.75</v>
      </c>
      <c r="K365" s="421">
        <v>5007.8500000000004</v>
      </c>
      <c r="L365" s="421">
        <v>-22378.959999999999</v>
      </c>
    </row>
    <row r="366" spans="2:12">
      <c r="B366" s="60" t="s">
        <v>1166</v>
      </c>
      <c r="C366" s="60" t="s">
        <v>1167</v>
      </c>
      <c r="D366" s="60" t="s">
        <v>643</v>
      </c>
      <c r="E366" s="60" t="s">
        <v>659</v>
      </c>
      <c r="F366" s="421">
        <v>0</v>
      </c>
      <c r="G366" s="421">
        <v>0</v>
      </c>
      <c r="H366" s="421">
        <v>0</v>
      </c>
      <c r="I366" s="421">
        <v>0</v>
      </c>
      <c r="J366" s="421">
        <v>0</v>
      </c>
      <c r="K366" s="421">
        <v>0</v>
      </c>
      <c r="L366" s="421">
        <v>0</v>
      </c>
    </row>
    <row r="367" spans="2:12">
      <c r="B367" s="60" t="s">
        <v>791</v>
      </c>
      <c r="C367" s="60" t="s">
        <v>792</v>
      </c>
      <c r="D367" s="60" t="s">
        <v>662</v>
      </c>
      <c r="E367" s="60" t="s">
        <v>649</v>
      </c>
      <c r="F367" s="421">
        <v>1168207.1100000001</v>
      </c>
      <c r="G367" s="421">
        <v>19982.86</v>
      </c>
      <c r="H367" s="421">
        <v>21711.17</v>
      </c>
      <c r="I367" s="421">
        <v>22450.21</v>
      </c>
      <c r="J367" s="421">
        <v>39613.68</v>
      </c>
      <c r="K367" s="421">
        <v>184930.6</v>
      </c>
      <c r="L367" s="421">
        <v>879518.59</v>
      </c>
    </row>
    <row r="368" spans="2:12">
      <c r="B368" s="60" t="s">
        <v>776</v>
      </c>
      <c r="C368" s="60" t="s">
        <v>777</v>
      </c>
      <c r="D368" s="60" t="s">
        <v>643</v>
      </c>
      <c r="E368" s="60" t="s">
        <v>659</v>
      </c>
      <c r="F368" s="421">
        <v>0</v>
      </c>
      <c r="G368" s="421">
        <v>0</v>
      </c>
      <c r="H368" s="421">
        <v>0</v>
      </c>
      <c r="I368" s="421">
        <v>0</v>
      </c>
      <c r="J368" s="421">
        <v>0</v>
      </c>
      <c r="K368" s="421">
        <v>0</v>
      </c>
      <c r="L368" s="421">
        <v>0</v>
      </c>
    </row>
    <row r="369" spans="2:12">
      <c r="B369" s="60" t="s">
        <v>1168</v>
      </c>
      <c r="C369" s="60" t="s">
        <v>1169</v>
      </c>
      <c r="D369" s="60" t="s">
        <v>662</v>
      </c>
      <c r="E369" s="60" t="s">
        <v>659</v>
      </c>
      <c r="F369" s="421">
        <v>0</v>
      </c>
      <c r="G369" s="421">
        <v>0</v>
      </c>
      <c r="H369" s="421">
        <v>0</v>
      </c>
      <c r="I369" s="421">
        <v>0</v>
      </c>
      <c r="J369" s="421">
        <v>0</v>
      </c>
      <c r="K369" s="421">
        <v>0</v>
      </c>
      <c r="L369" s="421">
        <v>0</v>
      </c>
    </row>
    <row r="370" spans="2:12">
      <c r="B370" s="60" t="s">
        <v>1170</v>
      </c>
      <c r="C370" s="60" t="s">
        <v>1171</v>
      </c>
      <c r="D370" s="60" t="s">
        <v>662</v>
      </c>
      <c r="E370" s="60" t="s">
        <v>659</v>
      </c>
      <c r="F370" s="421">
        <v>0</v>
      </c>
      <c r="G370" s="421">
        <v>0</v>
      </c>
      <c r="H370" s="421">
        <v>0</v>
      </c>
      <c r="I370" s="421">
        <v>0</v>
      </c>
      <c r="J370" s="421">
        <v>0</v>
      </c>
      <c r="K370" s="421">
        <v>0</v>
      </c>
      <c r="L370" s="421">
        <v>0</v>
      </c>
    </row>
    <row r="371" spans="2:12">
      <c r="B371" s="60" t="s">
        <v>1172</v>
      </c>
      <c r="C371" s="60" t="s">
        <v>1173</v>
      </c>
      <c r="D371" s="60" t="s">
        <v>643</v>
      </c>
      <c r="E371" s="60" t="s">
        <v>644</v>
      </c>
      <c r="F371" s="421">
        <v>55631.26</v>
      </c>
      <c r="G371" s="421">
        <v>0</v>
      </c>
      <c r="H371" s="421">
        <v>0</v>
      </c>
      <c r="I371" s="421">
        <v>0</v>
      </c>
      <c r="J371" s="421">
        <v>989.01</v>
      </c>
      <c r="K371" s="421">
        <v>863.46</v>
      </c>
      <c r="L371" s="421">
        <v>53778.79</v>
      </c>
    </row>
    <row r="372" spans="2:12">
      <c r="B372" s="60" t="s">
        <v>1174</v>
      </c>
      <c r="C372" s="60" t="s">
        <v>1175</v>
      </c>
      <c r="D372" s="60" t="s">
        <v>662</v>
      </c>
      <c r="E372" s="60" t="s">
        <v>659</v>
      </c>
      <c r="F372" s="421">
        <v>0</v>
      </c>
      <c r="G372" s="421">
        <v>0</v>
      </c>
      <c r="H372" s="421">
        <v>0</v>
      </c>
      <c r="I372" s="421">
        <v>0</v>
      </c>
      <c r="J372" s="421">
        <v>0</v>
      </c>
      <c r="K372" s="421">
        <v>1.17</v>
      </c>
      <c r="L372" s="421">
        <v>-1.17</v>
      </c>
    </row>
    <row r="373" spans="2:12">
      <c r="B373" s="60" t="s">
        <v>1082</v>
      </c>
      <c r="C373" s="60" t="s">
        <v>1083</v>
      </c>
      <c r="D373" s="60" t="s">
        <v>643</v>
      </c>
      <c r="E373" s="60" t="s">
        <v>649</v>
      </c>
      <c r="F373" s="421">
        <v>3923793.21</v>
      </c>
      <c r="G373" s="421">
        <v>90757.97</v>
      </c>
      <c r="H373" s="421">
        <v>90508.98</v>
      </c>
      <c r="I373" s="421">
        <v>90505.36</v>
      </c>
      <c r="J373" s="421">
        <v>90515.08</v>
      </c>
      <c r="K373" s="421">
        <v>715040.75</v>
      </c>
      <c r="L373" s="421">
        <v>2846465.07</v>
      </c>
    </row>
    <row r="374" spans="2:12">
      <c r="B374" s="60" t="s">
        <v>842</v>
      </c>
      <c r="C374" s="60" t="s">
        <v>843</v>
      </c>
      <c r="D374" s="60" t="s">
        <v>662</v>
      </c>
      <c r="E374" s="60" t="s">
        <v>644</v>
      </c>
      <c r="F374" s="421">
        <v>-2882.42</v>
      </c>
      <c r="G374" s="421">
        <v>0</v>
      </c>
      <c r="H374" s="421">
        <v>0</v>
      </c>
      <c r="I374" s="421">
        <v>0</v>
      </c>
      <c r="J374" s="421">
        <v>0</v>
      </c>
      <c r="K374" s="421">
        <v>0</v>
      </c>
      <c r="L374" s="421">
        <v>-2882.42</v>
      </c>
    </row>
    <row r="375" spans="2:12">
      <c r="B375" s="60" t="s">
        <v>1164</v>
      </c>
      <c r="C375" s="60" t="s">
        <v>1165</v>
      </c>
      <c r="D375" s="60" t="s">
        <v>643</v>
      </c>
      <c r="E375" s="60" t="s">
        <v>659</v>
      </c>
      <c r="F375" s="421">
        <v>0</v>
      </c>
      <c r="G375" s="421">
        <v>0</v>
      </c>
      <c r="H375" s="421">
        <v>0</v>
      </c>
      <c r="I375" s="421">
        <v>0</v>
      </c>
      <c r="J375" s="421">
        <v>0</v>
      </c>
      <c r="K375" s="421">
        <v>0</v>
      </c>
      <c r="L375" s="421">
        <v>0</v>
      </c>
    </row>
    <row r="376" spans="2:12">
      <c r="B376" s="60" t="s">
        <v>925</v>
      </c>
      <c r="C376" s="60" t="s">
        <v>699</v>
      </c>
      <c r="D376" s="60" t="s">
        <v>662</v>
      </c>
      <c r="E376" s="60" t="s">
        <v>659</v>
      </c>
      <c r="F376" s="421">
        <v>0</v>
      </c>
      <c r="G376" s="421">
        <v>0</v>
      </c>
      <c r="H376" s="421">
        <v>0</v>
      </c>
      <c r="I376" s="421">
        <v>0</v>
      </c>
      <c r="J376" s="421">
        <v>0</v>
      </c>
      <c r="K376" s="421">
        <v>0</v>
      </c>
      <c r="L376" s="421">
        <v>0</v>
      </c>
    </row>
    <row r="377" spans="2:12">
      <c r="B377" s="60" t="s">
        <v>857</v>
      </c>
      <c r="C377" s="60" t="s">
        <v>858</v>
      </c>
      <c r="D377" s="60" t="s">
        <v>662</v>
      </c>
      <c r="E377" s="60" t="s">
        <v>644</v>
      </c>
      <c r="F377" s="421">
        <v>-4596.3500000000004</v>
      </c>
      <c r="G377" s="421">
        <v>0</v>
      </c>
      <c r="H377" s="421">
        <v>0</v>
      </c>
      <c r="I377" s="421">
        <v>0</v>
      </c>
      <c r="J377" s="421">
        <v>0</v>
      </c>
      <c r="K377" s="421">
        <v>0</v>
      </c>
      <c r="L377" s="421">
        <v>-4596.3500000000004</v>
      </c>
    </row>
    <row r="378" spans="2:12">
      <c r="B378" s="60" t="s">
        <v>1176</v>
      </c>
      <c r="C378" s="60" t="s">
        <v>1177</v>
      </c>
      <c r="D378" s="60" t="s">
        <v>643</v>
      </c>
      <c r="E378" s="60" t="s">
        <v>649</v>
      </c>
      <c r="F378" s="421">
        <v>92974.02</v>
      </c>
      <c r="G378" s="421">
        <v>-17221.37</v>
      </c>
      <c r="H378" s="421">
        <v>1769.42</v>
      </c>
      <c r="I378" s="421">
        <v>24912.66</v>
      </c>
      <c r="J378" s="421">
        <v>11458.92</v>
      </c>
      <c r="K378" s="421">
        <v>50733.95</v>
      </c>
      <c r="L378" s="421">
        <v>21320.44</v>
      </c>
    </row>
    <row r="379" spans="2:12">
      <c r="B379" s="60" t="s">
        <v>1103</v>
      </c>
      <c r="C379" s="60" t="s">
        <v>1104</v>
      </c>
      <c r="D379" s="60" t="s">
        <v>643</v>
      </c>
      <c r="E379" s="60" t="s">
        <v>644</v>
      </c>
      <c r="F379" s="421">
        <v>-4168</v>
      </c>
      <c r="G379" s="421">
        <v>0</v>
      </c>
      <c r="H379" s="421">
        <v>0</v>
      </c>
      <c r="I379" s="421">
        <v>0</v>
      </c>
      <c r="J379" s="421">
        <v>0</v>
      </c>
      <c r="K379" s="421">
        <v>0</v>
      </c>
      <c r="L379" s="421">
        <v>-4168</v>
      </c>
    </row>
    <row r="380" spans="2:12">
      <c r="B380" s="60" t="s">
        <v>1178</v>
      </c>
      <c r="C380" s="60" t="s">
        <v>1179</v>
      </c>
      <c r="D380" s="60" t="s">
        <v>643</v>
      </c>
      <c r="E380" s="60" t="s">
        <v>649</v>
      </c>
      <c r="F380" s="421">
        <v>-2042.91</v>
      </c>
      <c r="G380" s="421">
        <v>-12378.13</v>
      </c>
      <c r="H380" s="421">
        <v>13216.46</v>
      </c>
      <c r="I380" s="421">
        <v>28.18</v>
      </c>
      <c r="J380" s="421">
        <v>31.5</v>
      </c>
      <c r="K380" s="421">
        <v>-422.56</v>
      </c>
      <c r="L380" s="421">
        <v>-2518.36</v>
      </c>
    </row>
    <row r="381" spans="2:12">
      <c r="B381" s="60" t="s">
        <v>1180</v>
      </c>
      <c r="C381" s="60" t="s">
        <v>1068</v>
      </c>
      <c r="D381" s="60" t="s">
        <v>662</v>
      </c>
      <c r="E381" s="60" t="s">
        <v>649</v>
      </c>
      <c r="F381" s="421">
        <v>183013.7</v>
      </c>
      <c r="G381" s="421">
        <v>3664.99</v>
      </c>
      <c r="H381" s="421">
        <v>3982.43</v>
      </c>
      <c r="I381" s="421">
        <v>3772.21</v>
      </c>
      <c r="J381" s="421">
        <v>3408</v>
      </c>
      <c r="K381" s="421">
        <v>95062.63</v>
      </c>
      <c r="L381" s="421">
        <v>73123.44</v>
      </c>
    </row>
    <row r="382" spans="2:12">
      <c r="B382" s="60" t="s">
        <v>728</v>
      </c>
      <c r="C382" s="60" t="s">
        <v>729</v>
      </c>
      <c r="D382" s="60" t="s">
        <v>662</v>
      </c>
      <c r="E382" s="60" t="s">
        <v>659</v>
      </c>
      <c r="F382" s="421">
        <v>0</v>
      </c>
      <c r="G382" s="421">
        <v>0</v>
      </c>
      <c r="H382" s="421">
        <v>0</v>
      </c>
      <c r="I382" s="421">
        <v>0</v>
      </c>
      <c r="J382" s="421">
        <v>0</v>
      </c>
      <c r="K382" s="421">
        <v>0</v>
      </c>
      <c r="L382" s="421">
        <v>0</v>
      </c>
    </row>
    <row r="383" spans="2:12">
      <c r="B383" s="60" t="s">
        <v>1181</v>
      </c>
      <c r="C383" s="60" t="s">
        <v>821</v>
      </c>
      <c r="D383" s="60" t="s">
        <v>662</v>
      </c>
      <c r="E383" s="60" t="s">
        <v>659</v>
      </c>
      <c r="F383" s="421">
        <v>0</v>
      </c>
      <c r="G383" s="421">
        <v>0</v>
      </c>
      <c r="H383" s="421">
        <v>0</v>
      </c>
      <c r="I383" s="421">
        <v>0</v>
      </c>
      <c r="J383" s="421">
        <v>0</v>
      </c>
      <c r="K383" s="421">
        <v>0</v>
      </c>
      <c r="L383" s="421">
        <v>0</v>
      </c>
    </row>
    <row r="384" spans="2:12">
      <c r="B384" s="60" t="s">
        <v>1182</v>
      </c>
      <c r="C384" s="60" t="s">
        <v>1157</v>
      </c>
      <c r="D384" s="60" t="s">
        <v>643</v>
      </c>
      <c r="E384" s="60" t="s">
        <v>644</v>
      </c>
      <c r="F384" s="421">
        <v>8027.41</v>
      </c>
      <c r="G384" s="421">
        <v>0</v>
      </c>
      <c r="H384" s="421">
        <v>0</v>
      </c>
      <c r="I384" s="421">
        <v>0</v>
      </c>
      <c r="J384" s="421">
        <v>0</v>
      </c>
      <c r="K384" s="421">
        <v>-22.33</v>
      </c>
      <c r="L384" s="421">
        <v>8049.74</v>
      </c>
    </row>
    <row r="385" spans="2:12">
      <c r="B385" s="60" t="s">
        <v>1183</v>
      </c>
      <c r="C385" s="60" t="s">
        <v>1184</v>
      </c>
      <c r="D385" s="60" t="s">
        <v>643</v>
      </c>
      <c r="E385" s="60" t="s">
        <v>659</v>
      </c>
      <c r="F385" s="421">
        <v>0</v>
      </c>
      <c r="G385" s="421">
        <v>0</v>
      </c>
      <c r="H385" s="421">
        <v>0</v>
      </c>
      <c r="I385" s="421">
        <v>0</v>
      </c>
      <c r="J385" s="421">
        <v>0</v>
      </c>
      <c r="K385" s="421">
        <v>0</v>
      </c>
      <c r="L385" s="421">
        <v>0</v>
      </c>
    </row>
    <row r="386" spans="2:12">
      <c r="B386" s="60" t="s">
        <v>1185</v>
      </c>
      <c r="C386" s="60" t="s">
        <v>1186</v>
      </c>
      <c r="D386" s="60" t="s">
        <v>643</v>
      </c>
      <c r="E386" s="60" t="s">
        <v>659</v>
      </c>
      <c r="F386" s="421">
        <v>0</v>
      </c>
      <c r="G386" s="421">
        <v>0</v>
      </c>
      <c r="H386" s="421">
        <v>0</v>
      </c>
      <c r="I386" s="421">
        <v>0</v>
      </c>
      <c r="J386" s="421">
        <v>0</v>
      </c>
      <c r="K386" s="421">
        <v>0</v>
      </c>
      <c r="L386" s="421">
        <v>0</v>
      </c>
    </row>
    <row r="387" spans="2:12">
      <c r="B387" s="60" t="s">
        <v>1187</v>
      </c>
      <c r="C387" s="60" t="s">
        <v>753</v>
      </c>
      <c r="D387" s="60" t="s">
        <v>662</v>
      </c>
      <c r="E387" s="60" t="s">
        <v>659</v>
      </c>
      <c r="F387" s="421">
        <v>0.39</v>
      </c>
      <c r="G387" s="421">
        <v>0</v>
      </c>
      <c r="H387" s="421">
        <v>0</v>
      </c>
      <c r="I387" s="421">
        <v>0</v>
      </c>
      <c r="J387" s="421">
        <v>0</v>
      </c>
      <c r="K387" s="421">
        <v>0</v>
      </c>
      <c r="L387" s="421">
        <v>0.39</v>
      </c>
    </row>
    <row r="388" spans="2:12">
      <c r="B388" s="60" t="s">
        <v>1125</v>
      </c>
      <c r="C388" s="60" t="s">
        <v>1126</v>
      </c>
      <c r="D388" s="60" t="s">
        <v>643</v>
      </c>
      <c r="E388" s="60" t="s">
        <v>649</v>
      </c>
      <c r="F388" s="421">
        <v>3485.98</v>
      </c>
      <c r="G388" s="421">
        <v>394.7</v>
      </c>
      <c r="H388" s="421">
        <v>-16782.61</v>
      </c>
      <c r="I388" s="421">
        <v>-14007.92</v>
      </c>
      <c r="J388" s="421">
        <v>273.74</v>
      </c>
      <c r="K388" s="421">
        <v>40590.230000000003</v>
      </c>
      <c r="L388" s="421">
        <v>-6982.16</v>
      </c>
    </row>
    <row r="389" spans="2:12">
      <c r="B389" s="60" t="s">
        <v>650</v>
      </c>
      <c r="C389" s="60" t="s">
        <v>651</v>
      </c>
      <c r="D389" s="60" t="s">
        <v>643</v>
      </c>
      <c r="E389" s="60" t="s">
        <v>744</v>
      </c>
      <c r="F389" s="421">
        <v>0</v>
      </c>
      <c r="G389" s="421">
        <v>0</v>
      </c>
      <c r="H389" s="421">
        <v>0</v>
      </c>
      <c r="I389" s="421">
        <v>0</v>
      </c>
      <c r="J389" s="421">
        <v>0</v>
      </c>
      <c r="K389" s="421">
        <v>0</v>
      </c>
      <c r="L389" s="421">
        <v>0</v>
      </c>
    </row>
    <row r="390" spans="2:12">
      <c r="B390" s="60" t="s">
        <v>835</v>
      </c>
      <c r="C390" s="60" t="s">
        <v>836</v>
      </c>
      <c r="D390" s="60" t="s">
        <v>662</v>
      </c>
      <c r="E390" s="60" t="s">
        <v>703</v>
      </c>
      <c r="F390" s="421">
        <v>0</v>
      </c>
      <c r="G390" s="421">
        <v>0</v>
      </c>
      <c r="H390" s="421">
        <v>0</v>
      </c>
      <c r="I390" s="421">
        <v>0</v>
      </c>
      <c r="J390" s="421">
        <v>0</v>
      </c>
      <c r="K390" s="421">
        <v>0</v>
      </c>
      <c r="L390" s="421">
        <v>0</v>
      </c>
    </row>
    <row r="391" spans="2:12">
      <c r="B391" s="60" t="s">
        <v>1188</v>
      </c>
      <c r="C391" s="60" t="s">
        <v>668</v>
      </c>
      <c r="D391" s="60" t="s">
        <v>643</v>
      </c>
      <c r="E391" s="60" t="s">
        <v>747</v>
      </c>
      <c r="F391" s="421">
        <v>-6647</v>
      </c>
      <c r="G391" s="421">
        <v>0</v>
      </c>
      <c r="H391" s="421">
        <v>0</v>
      </c>
      <c r="I391" s="421">
        <v>0</v>
      </c>
      <c r="J391" s="421">
        <v>0</v>
      </c>
      <c r="K391" s="421">
        <v>0</v>
      </c>
      <c r="L391" s="421">
        <v>-6647</v>
      </c>
    </row>
    <row r="392" spans="2:12">
      <c r="B392" s="60" t="s">
        <v>1064</v>
      </c>
      <c r="C392" s="60" t="s">
        <v>648</v>
      </c>
      <c r="D392" s="60" t="s">
        <v>643</v>
      </c>
      <c r="E392" s="60" t="s">
        <v>659</v>
      </c>
      <c r="F392" s="421">
        <v>0</v>
      </c>
      <c r="G392" s="421">
        <v>0</v>
      </c>
      <c r="H392" s="421">
        <v>0</v>
      </c>
      <c r="I392" s="421">
        <v>0</v>
      </c>
      <c r="J392" s="421">
        <v>0</v>
      </c>
      <c r="K392" s="421">
        <v>0</v>
      </c>
      <c r="L392" s="421">
        <v>0</v>
      </c>
    </row>
    <row r="393" spans="2:12">
      <c r="B393" s="60" t="s">
        <v>1189</v>
      </c>
      <c r="C393" s="60" t="s">
        <v>734</v>
      </c>
      <c r="D393" s="60" t="s">
        <v>662</v>
      </c>
      <c r="E393" s="60" t="s">
        <v>644</v>
      </c>
      <c r="F393" s="421">
        <v>-175.07</v>
      </c>
      <c r="G393" s="421">
        <v>0</v>
      </c>
      <c r="H393" s="421">
        <v>0</v>
      </c>
      <c r="I393" s="421">
        <v>0</v>
      </c>
      <c r="J393" s="421">
        <v>0</v>
      </c>
      <c r="K393" s="421">
        <v>0</v>
      </c>
      <c r="L393" s="421">
        <v>-175.07</v>
      </c>
    </row>
    <row r="394" spans="2:12">
      <c r="B394" s="60" t="s">
        <v>1190</v>
      </c>
      <c r="C394" s="60" t="s">
        <v>858</v>
      </c>
      <c r="D394" s="60" t="s">
        <v>662</v>
      </c>
      <c r="E394" s="60" t="s">
        <v>644</v>
      </c>
      <c r="F394" s="421">
        <v>-16761</v>
      </c>
      <c r="G394" s="421">
        <v>0</v>
      </c>
      <c r="H394" s="421">
        <v>0</v>
      </c>
      <c r="I394" s="421">
        <v>0</v>
      </c>
      <c r="J394" s="421">
        <v>0</v>
      </c>
      <c r="K394" s="421">
        <v>0</v>
      </c>
      <c r="L394" s="421">
        <v>-16761</v>
      </c>
    </row>
    <row r="395" spans="2:12">
      <c r="B395" s="60" t="s">
        <v>998</v>
      </c>
      <c r="C395" s="60" t="s">
        <v>999</v>
      </c>
      <c r="D395" s="60" t="s">
        <v>662</v>
      </c>
      <c r="E395" s="60" t="s">
        <v>659</v>
      </c>
      <c r="F395" s="421">
        <v>0</v>
      </c>
      <c r="G395" s="421">
        <v>0</v>
      </c>
      <c r="H395" s="421">
        <v>0</v>
      </c>
      <c r="I395" s="421">
        <v>0</v>
      </c>
      <c r="J395" s="421">
        <v>0</v>
      </c>
      <c r="K395" s="421">
        <v>0</v>
      </c>
      <c r="L395" s="421">
        <v>0</v>
      </c>
    </row>
    <row r="396" spans="2:12">
      <c r="B396" s="60" t="s">
        <v>1191</v>
      </c>
      <c r="C396" s="60" t="s">
        <v>1192</v>
      </c>
      <c r="D396" s="60" t="s">
        <v>643</v>
      </c>
      <c r="E396" s="60" t="s">
        <v>1032</v>
      </c>
      <c r="F396" s="421">
        <v>54510.21</v>
      </c>
      <c r="G396" s="421">
        <v>-9813.0300000000007</v>
      </c>
      <c r="H396" s="421">
        <v>0</v>
      </c>
      <c r="I396" s="421">
        <v>0</v>
      </c>
      <c r="J396" s="421">
        <v>-9813.0300000000007</v>
      </c>
      <c r="K396" s="421">
        <v>-19626.060000000001</v>
      </c>
      <c r="L396" s="421">
        <v>93762.33</v>
      </c>
    </row>
    <row r="397" spans="2:12">
      <c r="B397" s="60" t="s">
        <v>1193</v>
      </c>
      <c r="C397" s="60" t="s">
        <v>1194</v>
      </c>
      <c r="D397" s="60" t="s">
        <v>662</v>
      </c>
      <c r="E397" s="60" t="s">
        <v>649</v>
      </c>
      <c r="F397" s="421">
        <v>1854765.57</v>
      </c>
      <c r="G397" s="421">
        <v>32468.78</v>
      </c>
      <c r="H397" s="421">
        <v>40558.379999999997</v>
      </c>
      <c r="I397" s="421">
        <v>50858.78</v>
      </c>
      <c r="J397" s="421">
        <v>40343.58</v>
      </c>
      <c r="K397" s="421">
        <v>300252.39</v>
      </c>
      <c r="L397" s="421">
        <v>1390283.66</v>
      </c>
    </row>
    <row r="398" spans="2:12">
      <c r="B398" s="60" t="s">
        <v>1195</v>
      </c>
      <c r="C398" s="60" t="s">
        <v>1196</v>
      </c>
      <c r="D398" s="60" t="s">
        <v>643</v>
      </c>
      <c r="E398" s="60" t="s">
        <v>659</v>
      </c>
      <c r="F398" s="421">
        <v>0</v>
      </c>
      <c r="G398" s="421">
        <v>0</v>
      </c>
      <c r="H398" s="421">
        <v>0</v>
      </c>
      <c r="I398" s="421">
        <v>0</v>
      </c>
      <c r="J398" s="421">
        <v>0</v>
      </c>
      <c r="K398" s="421">
        <v>0</v>
      </c>
      <c r="L398" s="421">
        <v>0</v>
      </c>
    </row>
    <row r="399" spans="2:12">
      <c r="B399" s="60" t="s">
        <v>1039</v>
      </c>
      <c r="C399" s="60" t="s">
        <v>1040</v>
      </c>
      <c r="D399" s="60" t="s">
        <v>643</v>
      </c>
      <c r="E399" s="60" t="s">
        <v>659</v>
      </c>
      <c r="F399" s="421">
        <v>0</v>
      </c>
      <c r="G399" s="421">
        <v>0</v>
      </c>
      <c r="H399" s="421">
        <v>0</v>
      </c>
      <c r="I399" s="421">
        <v>0</v>
      </c>
      <c r="J399" s="421">
        <v>0</v>
      </c>
      <c r="K399" s="421">
        <v>0</v>
      </c>
      <c r="L399" s="421">
        <v>0</v>
      </c>
    </row>
    <row r="400" spans="2:12">
      <c r="B400" s="60" t="s">
        <v>677</v>
      </c>
      <c r="C400" s="60" t="s">
        <v>678</v>
      </c>
      <c r="D400" s="60" t="s">
        <v>643</v>
      </c>
      <c r="E400" s="60" t="s">
        <v>649</v>
      </c>
      <c r="F400" s="421">
        <v>2893.32</v>
      </c>
      <c r="G400" s="421">
        <v>-4655.3900000000003</v>
      </c>
      <c r="H400" s="421">
        <v>9619.17</v>
      </c>
      <c r="I400" s="421">
        <v>5623</v>
      </c>
      <c r="J400" s="421">
        <v>11114.34</v>
      </c>
      <c r="K400" s="421">
        <v>56775.25</v>
      </c>
      <c r="L400" s="421">
        <v>-75583.05</v>
      </c>
    </row>
    <row r="401" spans="2:12">
      <c r="B401" s="60" t="s">
        <v>1197</v>
      </c>
      <c r="C401" s="60" t="s">
        <v>1198</v>
      </c>
      <c r="D401" s="60" t="s">
        <v>643</v>
      </c>
      <c r="E401" s="60" t="s">
        <v>649</v>
      </c>
      <c r="F401" s="421">
        <v>47645.14</v>
      </c>
      <c r="G401" s="421">
        <v>10033.98</v>
      </c>
      <c r="H401" s="421">
        <v>6506.34</v>
      </c>
      <c r="I401" s="421">
        <v>-88665.58</v>
      </c>
      <c r="J401" s="421">
        <v>6747.79</v>
      </c>
      <c r="K401" s="421">
        <v>82508.91</v>
      </c>
      <c r="L401" s="421">
        <v>30513.7</v>
      </c>
    </row>
    <row r="402" spans="2:12">
      <c r="B402" s="60" t="s">
        <v>1199</v>
      </c>
      <c r="C402" s="60" t="s">
        <v>1200</v>
      </c>
      <c r="D402" s="60" t="s">
        <v>643</v>
      </c>
      <c r="E402" s="60" t="s">
        <v>644</v>
      </c>
      <c r="F402" s="421">
        <v>312551.88</v>
      </c>
      <c r="G402" s="421">
        <v>0</v>
      </c>
      <c r="H402" s="421">
        <v>0</v>
      </c>
      <c r="I402" s="421">
        <v>-4087.8</v>
      </c>
      <c r="J402" s="421">
        <v>0</v>
      </c>
      <c r="K402" s="421">
        <v>-13063.98</v>
      </c>
      <c r="L402" s="421">
        <v>329703.65999999997</v>
      </c>
    </row>
    <row r="403" spans="2:12">
      <c r="B403" s="60" t="s">
        <v>1201</v>
      </c>
      <c r="C403" s="60" t="s">
        <v>1090</v>
      </c>
      <c r="D403" s="60" t="s">
        <v>662</v>
      </c>
      <c r="E403" s="60" t="s">
        <v>659</v>
      </c>
      <c r="F403" s="421">
        <v>0</v>
      </c>
      <c r="G403" s="421">
        <v>0</v>
      </c>
      <c r="H403" s="421">
        <v>0</v>
      </c>
      <c r="I403" s="421">
        <v>0</v>
      </c>
      <c r="J403" s="421">
        <v>0</v>
      </c>
      <c r="K403" s="421">
        <v>0</v>
      </c>
      <c r="L403" s="421">
        <v>0</v>
      </c>
    </row>
    <row r="404" spans="2:12">
      <c r="B404" s="60" t="s">
        <v>1202</v>
      </c>
      <c r="C404" s="60" t="s">
        <v>1203</v>
      </c>
      <c r="D404" s="60" t="s">
        <v>643</v>
      </c>
      <c r="E404" s="60" t="s">
        <v>649</v>
      </c>
      <c r="F404" s="421">
        <v>6720312.3600000003</v>
      </c>
      <c r="G404" s="421">
        <v>151749.67000000001</v>
      </c>
      <c r="H404" s="421">
        <v>172476.77</v>
      </c>
      <c r="I404" s="421">
        <v>156231.78</v>
      </c>
      <c r="J404" s="421">
        <v>173969.89</v>
      </c>
      <c r="K404" s="421">
        <v>1871191.18</v>
      </c>
      <c r="L404" s="421">
        <v>4194693.07</v>
      </c>
    </row>
    <row r="405" spans="2:12">
      <c r="B405" s="60" t="s">
        <v>1204</v>
      </c>
      <c r="C405" s="60" t="s">
        <v>1205</v>
      </c>
      <c r="D405" s="60" t="s">
        <v>643</v>
      </c>
      <c r="E405" s="60" t="s">
        <v>649</v>
      </c>
      <c r="F405" s="421">
        <v>2425657.16</v>
      </c>
      <c r="G405" s="421">
        <v>53923.86</v>
      </c>
      <c r="H405" s="421">
        <v>53623.14</v>
      </c>
      <c r="I405" s="421">
        <v>53615.75</v>
      </c>
      <c r="J405" s="421">
        <v>53847.83</v>
      </c>
      <c r="K405" s="421">
        <v>441391</v>
      </c>
      <c r="L405" s="421">
        <v>1769255.58</v>
      </c>
    </row>
    <row r="406" spans="2:12">
      <c r="B406" s="60" t="s">
        <v>700</v>
      </c>
      <c r="C406" s="60" t="s">
        <v>701</v>
      </c>
      <c r="D406" s="60" t="s">
        <v>643</v>
      </c>
      <c r="E406" s="60" t="s">
        <v>659</v>
      </c>
      <c r="F406" s="421">
        <v>0</v>
      </c>
      <c r="G406" s="421">
        <v>0</v>
      </c>
      <c r="H406" s="421">
        <v>0</v>
      </c>
      <c r="I406" s="421">
        <v>0</v>
      </c>
      <c r="J406" s="421">
        <v>0</v>
      </c>
      <c r="K406" s="421">
        <v>0</v>
      </c>
      <c r="L406" s="421">
        <v>0</v>
      </c>
    </row>
    <row r="407" spans="2:12">
      <c r="B407" s="60" t="s">
        <v>1206</v>
      </c>
      <c r="C407" s="60" t="s">
        <v>648</v>
      </c>
      <c r="D407" s="60" t="s">
        <v>643</v>
      </c>
      <c r="E407" s="60" t="s">
        <v>649</v>
      </c>
      <c r="F407" s="421">
        <v>102821.21</v>
      </c>
      <c r="G407" s="421">
        <v>-26654.080000000002</v>
      </c>
      <c r="H407" s="421">
        <v>51232.71</v>
      </c>
      <c r="I407" s="421">
        <v>-24576.85</v>
      </c>
      <c r="J407" s="421">
        <v>-3419.62</v>
      </c>
      <c r="K407" s="421">
        <v>81371.7</v>
      </c>
      <c r="L407" s="421">
        <v>24867.35</v>
      </c>
    </row>
    <row r="408" spans="2:12">
      <c r="B408" s="60" t="s">
        <v>1207</v>
      </c>
      <c r="C408" s="60" t="s">
        <v>1208</v>
      </c>
      <c r="D408" s="60" t="s">
        <v>643</v>
      </c>
      <c r="E408" s="60" t="s">
        <v>659</v>
      </c>
      <c r="F408" s="421">
        <v>0</v>
      </c>
      <c r="G408" s="421">
        <v>0</v>
      </c>
      <c r="H408" s="421">
        <v>0</v>
      </c>
      <c r="I408" s="421">
        <v>0</v>
      </c>
      <c r="J408" s="421">
        <v>0</v>
      </c>
      <c r="K408" s="421">
        <v>0</v>
      </c>
      <c r="L408" s="421">
        <v>0</v>
      </c>
    </row>
    <row r="409" spans="2:12">
      <c r="B409" s="60" t="s">
        <v>1209</v>
      </c>
      <c r="C409" s="60" t="s">
        <v>1210</v>
      </c>
      <c r="D409" s="60" t="s">
        <v>643</v>
      </c>
      <c r="E409" s="60" t="s">
        <v>644</v>
      </c>
      <c r="F409" s="421">
        <v>0</v>
      </c>
      <c r="G409" s="421">
        <v>0</v>
      </c>
      <c r="H409" s="421">
        <v>0</v>
      </c>
      <c r="I409" s="421">
        <v>0</v>
      </c>
      <c r="J409" s="421">
        <v>0</v>
      </c>
      <c r="K409" s="421">
        <v>0</v>
      </c>
      <c r="L409" s="421">
        <v>0</v>
      </c>
    </row>
    <row r="410" spans="2:12">
      <c r="B410" s="60" t="s">
        <v>952</v>
      </c>
      <c r="C410" s="60" t="s">
        <v>800</v>
      </c>
      <c r="D410" s="60" t="s">
        <v>643</v>
      </c>
      <c r="E410" s="60" t="s">
        <v>652</v>
      </c>
      <c r="F410" s="421">
        <v>499.32</v>
      </c>
      <c r="G410" s="421">
        <v>242.12</v>
      </c>
      <c r="H410" s="421">
        <v>-1126.27</v>
      </c>
      <c r="I410" s="421">
        <v>342.11</v>
      </c>
      <c r="J410" s="421">
        <v>2000.25</v>
      </c>
      <c r="K410" s="421">
        <v>-4401.8100000000004</v>
      </c>
      <c r="L410" s="421">
        <v>3442.92</v>
      </c>
    </row>
    <row r="411" spans="2:12">
      <c r="B411" s="60" t="s">
        <v>1211</v>
      </c>
      <c r="C411" s="60" t="s">
        <v>1212</v>
      </c>
      <c r="D411" s="60" t="s">
        <v>643</v>
      </c>
      <c r="E411" s="60" t="s">
        <v>644</v>
      </c>
      <c r="F411" s="421">
        <v>177.07</v>
      </c>
      <c r="G411" s="421">
        <v>0</v>
      </c>
      <c r="H411" s="421">
        <v>0</v>
      </c>
      <c r="I411" s="421">
        <v>0</v>
      </c>
      <c r="J411" s="421">
        <v>0</v>
      </c>
      <c r="K411" s="421">
        <v>0</v>
      </c>
      <c r="L411" s="421">
        <v>177.07</v>
      </c>
    </row>
    <row r="412" spans="2:12">
      <c r="B412" s="60" t="s">
        <v>1213</v>
      </c>
      <c r="C412" s="60" t="s">
        <v>1214</v>
      </c>
      <c r="D412" s="60" t="s">
        <v>643</v>
      </c>
      <c r="E412" s="60" t="s">
        <v>649</v>
      </c>
      <c r="F412" s="421">
        <v>128696.91</v>
      </c>
      <c r="G412" s="421">
        <v>59576.28</v>
      </c>
      <c r="H412" s="421">
        <v>-4703.17</v>
      </c>
      <c r="I412" s="421">
        <v>-342.67</v>
      </c>
      <c r="J412" s="421">
        <v>2101.92</v>
      </c>
      <c r="K412" s="421">
        <v>-59744.39</v>
      </c>
      <c r="L412" s="421">
        <v>131808.94</v>
      </c>
    </row>
    <row r="413" spans="2:12">
      <c r="B413" s="60" t="s">
        <v>1215</v>
      </c>
      <c r="C413" s="60" t="s">
        <v>1216</v>
      </c>
      <c r="D413" s="60" t="s">
        <v>643</v>
      </c>
      <c r="E413" s="60" t="s">
        <v>649</v>
      </c>
      <c r="F413" s="421">
        <v>139354.01999999999</v>
      </c>
      <c r="G413" s="421">
        <v>193991.73</v>
      </c>
      <c r="H413" s="421">
        <v>-2042.05</v>
      </c>
      <c r="I413" s="421">
        <v>182541.58</v>
      </c>
      <c r="J413" s="421">
        <v>25823.59</v>
      </c>
      <c r="K413" s="421">
        <v>-197575.72</v>
      </c>
      <c r="L413" s="421">
        <v>-63385.11</v>
      </c>
    </row>
    <row r="414" spans="2:12">
      <c r="B414" s="60" t="s">
        <v>1204</v>
      </c>
      <c r="C414" s="60" t="s">
        <v>1205</v>
      </c>
      <c r="D414" s="60" t="s">
        <v>643</v>
      </c>
      <c r="E414" s="60" t="s">
        <v>744</v>
      </c>
      <c r="F414" s="421">
        <v>0</v>
      </c>
      <c r="G414" s="421">
        <v>0</v>
      </c>
      <c r="H414" s="421">
        <v>0</v>
      </c>
      <c r="I414" s="421">
        <v>0</v>
      </c>
      <c r="J414" s="421">
        <v>0</v>
      </c>
      <c r="K414" s="421">
        <v>0</v>
      </c>
      <c r="L414" s="421">
        <v>0</v>
      </c>
    </row>
    <row r="415" spans="2:12">
      <c r="B415" s="60" t="s">
        <v>979</v>
      </c>
      <c r="C415" s="60" t="s">
        <v>980</v>
      </c>
      <c r="D415" s="60" t="s">
        <v>643</v>
      </c>
      <c r="E415" s="60" t="s">
        <v>747</v>
      </c>
      <c r="F415" s="421">
        <v>0</v>
      </c>
      <c r="G415" s="421">
        <v>-1433</v>
      </c>
      <c r="H415" s="421">
        <v>0</v>
      </c>
      <c r="I415" s="421">
        <v>0</v>
      </c>
      <c r="J415" s="421">
        <v>0</v>
      </c>
      <c r="K415" s="421">
        <v>0</v>
      </c>
      <c r="L415" s="421">
        <v>1433</v>
      </c>
    </row>
    <row r="416" spans="2:12">
      <c r="B416" s="60" t="s">
        <v>1217</v>
      </c>
      <c r="C416" s="60" t="s">
        <v>1218</v>
      </c>
      <c r="D416" s="60" t="s">
        <v>643</v>
      </c>
      <c r="E416" s="60" t="s">
        <v>649</v>
      </c>
      <c r="F416" s="421">
        <v>-13173.51</v>
      </c>
      <c r="G416" s="421">
        <v>-596.14</v>
      </c>
      <c r="H416" s="421">
        <v>292.23</v>
      </c>
      <c r="I416" s="421">
        <v>697.24</v>
      </c>
      <c r="J416" s="421">
        <v>-457.35</v>
      </c>
      <c r="K416" s="421">
        <v>-452.82</v>
      </c>
      <c r="L416" s="421">
        <v>-12656.67</v>
      </c>
    </row>
    <row r="417" spans="2:12">
      <c r="B417" s="60" t="s">
        <v>1219</v>
      </c>
      <c r="C417" s="60" t="s">
        <v>648</v>
      </c>
      <c r="D417" s="60" t="s">
        <v>643</v>
      </c>
      <c r="E417" s="60" t="s">
        <v>649</v>
      </c>
      <c r="F417" s="421">
        <v>472376.4</v>
      </c>
      <c r="G417" s="421">
        <v>-93982.399999999994</v>
      </c>
      <c r="H417" s="421">
        <v>283601.86</v>
      </c>
      <c r="I417" s="421">
        <v>-390829.9</v>
      </c>
      <c r="J417" s="421">
        <v>11845.46</v>
      </c>
      <c r="K417" s="421">
        <v>361809.3</v>
      </c>
      <c r="L417" s="421">
        <v>299932.08</v>
      </c>
    </row>
    <row r="418" spans="2:12">
      <c r="B418" s="60" t="s">
        <v>1220</v>
      </c>
      <c r="C418" s="60" t="s">
        <v>1221</v>
      </c>
      <c r="D418" s="60" t="s">
        <v>643</v>
      </c>
      <c r="E418" s="60" t="s">
        <v>644</v>
      </c>
      <c r="F418" s="421">
        <v>124259.27</v>
      </c>
      <c r="G418" s="421">
        <v>0</v>
      </c>
      <c r="H418" s="421">
        <v>0</v>
      </c>
      <c r="I418" s="421">
        <v>0</v>
      </c>
      <c r="J418" s="421">
        <v>0</v>
      </c>
      <c r="K418" s="421">
        <v>0</v>
      </c>
      <c r="L418" s="421">
        <v>124259.27</v>
      </c>
    </row>
    <row r="419" spans="2:12">
      <c r="B419" s="60" t="s">
        <v>1222</v>
      </c>
      <c r="C419" s="60" t="s">
        <v>858</v>
      </c>
      <c r="D419" s="60" t="s">
        <v>662</v>
      </c>
      <c r="E419" s="60" t="s">
        <v>659</v>
      </c>
      <c r="F419" s="421">
        <v>0</v>
      </c>
      <c r="G419" s="421">
        <v>0</v>
      </c>
      <c r="H419" s="421">
        <v>0</v>
      </c>
      <c r="I419" s="421">
        <v>0</v>
      </c>
      <c r="J419" s="421">
        <v>0</v>
      </c>
      <c r="K419" s="421">
        <v>0</v>
      </c>
      <c r="L419" s="421">
        <v>0</v>
      </c>
    </row>
    <row r="420" spans="2:12">
      <c r="B420" s="60" t="s">
        <v>1061</v>
      </c>
      <c r="C420" s="60" t="s">
        <v>976</v>
      </c>
      <c r="D420" s="60" t="s">
        <v>662</v>
      </c>
      <c r="E420" s="60" t="s">
        <v>644</v>
      </c>
      <c r="F420" s="421">
        <v>-29641.74</v>
      </c>
      <c r="G420" s="421">
        <v>0</v>
      </c>
      <c r="H420" s="421">
        <v>0</v>
      </c>
      <c r="I420" s="421">
        <v>0</v>
      </c>
      <c r="J420" s="421">
        <v>0</v>
      </c>
      <c r="K420" s="421">
        <v>0</v>
      </c>
      <c r="L420" s="421">
        <v>-29641.74</v>
      </c>
    </row>
    <row r="421" spans="2:12">
      <c r="B421" s="60" t="s">
        <v>1093</v>
      </c>
      <c r="C421" s="60" t="s">
        <v>1094</v>
      </c>
      <c r="D421" s="60" t="s">
        <v>643</v>
      </c>
      <c r="E421" s="60" t="s">
        <v>659</v>
      </c>
      <c r="F421" s="421">
        <v>0</v>
      </c>
      <c r="G421" s="421">
        <v>0</v>
      </c>
      <c r="H421" s="421">
        <v>0</v>
      </c>
      <c r="I421" s="421">
        <v>0</v>
      </c>
      <c r="J421" s="421">
        <v>0</v>
      </c>
      <c r="K421" s="421">
        <v>0</v>
      </c>
      <c r="L421" s="421">
        <v>0</v>
      </c>
    </row>
    <row r="422" spans="2:12">
      <c r="B422" s="60" t="s">
        <v>1223</v>
      </c>
      <c r="C422" s="60" t="s">
        <v>784</v>
      </c>
      <c r="D422" s="60" t="s">
        <v>643</v>
      </c>
      <c r="E422" s="60" t="s">
        <v>644</v>
      </c>
      <c r="F422" s="421">
        <v>424130.92</v>
      </c>
      <c r="G422" s="421">
        <v>19749.07</v>
      </c>
      <c r="H422" s="421">
        <v>26178.3</v>
      </c>
      <c r="I422" s="421">
        <v>25102.82</v>
      </c>
      <c r="J422" s="421">
        <v>23370.720000000001</v>
      </c>
      <c r="K422" s="421">
        <v>173943.44</v>
      </c>
      <c r="L422" s="421">
        <v>155786.57</v>
      </c>
    </row>
    <row r="423" spans="2:12">
      <c r="B423" s="60" t="s">
        <v>1224</v>
      </c>
      <c r="C423" s="60" t="s">
        <v>994</v>
      </c>
      <c r="D423" s="60" t="s">
        <v>662</v>
      </c>
      <c r="E423" s="60" t="s">
        <v>659</v>
      </c>
      <c r="F423" s="421">
        <v>0</v>
      </c>
      <c r="G423" s="421">
        <v>0</v>
      </c>
      <c r="H423" s="421">
        <v>0</v>
      </c>
      <c r="I423" s="421">
        <v>0</v>
      </c>
      <c r="J423" s="421">
        <v>0</v>
      </c>
      <c r="K423" s="421">
        <v>0</v>
      </c>
      <c r="L423" s="421">
        <v>0</v>
      </c>
    </row>
    <row r="424" spans="2:12">
      <c r="B424" s="60" t="s">
        <v>1225</v>
      </c>
      <c r="C424" s="60" t="s">
        <v>1128</v>
      </c>
      <c r="D424" s="60" t="s">
        <v>662</v>
      </c>
      <c r="E424" s="60" t="s">
        <v>659</v>
      </c>
      <c r="F424" s="421">
        <v>0</v>
      </c>
      <c r="G424" s="421">
        <v>0</v>
      </c>
      <c r="H424" s="421">
        <v>0</v>
      </c>
      <c r="I424" s="421">
        <v>0</v>
      </c>
      <c r="J424" s="421">
        <v>0</v>
      </c>
      <c r="K424" s="421">
        <v>0</v>
      </c>
      <c r="L424" s="421">
        <v>0</v>
      </c>
    </row>
    <row r="425" spans="2:12">
      <c r="B425" s="60" t="s">
        <v>1226</v>
      </c>
      <c r="C425" s="60" t="s">
        <v>701</v>
      </c>
      <c r="D425" s="60" t="s">
        <v>643</v>
      </c>
      <c r="E425" s="60" t="s">
        <v>649</v>
      </c>
      <c r="F425" s="421">
        <v>863876.57</v>
      </c>
      <c r="G425" s="421">
        <v>131954.68</v>
      </c>
      <c r="H425" s="421">
        <v>163054.94</v>
      </c>
      <c r="I425" s="421">
        <v>-301764.23</v>
      </c>
      <c r="J425" s="421">
        <v>134063.5</v>
      </c>
      <c r="K425" s="421">
        <v>665287.13</v>
      </c>
      <c r="L425" s="421">
        <v>71280.55</v>
      </c>
    </row>
    <row r="426" spans="2:12">
      <c r="B426" s="60" t="s">
        <v>1227</v>
      </c>
      <c r="C426" s="60" t="s">
        <v>678</v>
      </c>
      <c r="D426" s="60" t="s">
        <v>643</v>
      </c>
      <c r="E426" s="60" t="s">
        <v>659</v>
      </c>
      <c r="F426" s="421">
        <v>0</v>
      </c>
      <c r="G426" s="421">
        <v>0</v>
      </c>
      <c r="H426" s="421">
        <v>0</v>
      </c>
      <c r="I426" s="421">
        <v>0</v>
      </c>
      <c r="J426" s="421">
        <v>0</v>
      </c>
      <c r="K426" s="421">
        <v>0</v>
      </c>
      <c r="L426" s="421">
        <v>0</v>
      </c>
    </row>
    <row r="427" spans="2:12">
      <c r="B427" s="60" t="s">
        <v>884</v>
      </c>
      <c r="C427" s="60" t="s">
        <v>885</v>
      </c>
      <c r="D427" s="60" t="s">
        <v>643</v>
      </c>
      <c r="E427" s="60" t="s">
        <v>649</v>
      </c>
      <c r="F427" s="421">
        <v>49567.05</v>
      </c>
      <c r="G427" s="421">
        <v>-46904.84</v>
      </c>
      <c r="H427" s="421">
        <v>-19292.29</v>
      </c>
      <c r="I427" s="421">
        <v>-443315.11</v>
      </c>
      <c r="J427" s="421">
        <v>44315.519999999997</v>
      </c>
      <c r="K427" s="421">
        <v>362090.47</v>
      </c>
      <c r="L427" s="421">
        <v>152673.29999999999</v>
      </c>
    </row>
    <row r="428" spans="2:12">
      <c r="B428" s="60" t="s">
        <v>1228</v>
      </c>
      <c r="C428" s="60" t="s">
        <v>1229</v>
      </c>
      <c r="D428" s="60" t="s">
        <v>643</v>
      </c>
      <c r="E428" s="60" t="s">
        <v>644</v>
      </c>
      <c r="F428" s="421">
        <v>16864.810000000001</v>
      </c>
      <c r="G428" s="421">
        <v>0</v>
      </c>
      <c r="H428" s="421">
        <v>0</v>
      </c>
      <c r="I428" s="421">
        <v>0</v>
      </c>
      <c r="J428" s="421">
        <v>0</v>
      </c>
      <c r="K428" s="421">
        <v>9861.0499999999993</v>
      </c>
      <c r="L428" s="421">
        <v>7003.76</v>
      </c>
    </row>
    <row r="429" spans="2:12">
      <c r="B429" s="60" t="s">
        <v>1230</v>
      </c>
      <c r="C429" s="60" t="s">
        <v>1231</v>
      </c>
      <c r="D429" s="60" t="s">
        <v>662</v>
      </c>
      <c r="E429" s="60" t="s">
        <v>659</v>
      </c>
      <c r="F429" s="421">
        <v>0</v>
      </c>
      <c r="G429" s="421">
        <v>0</v>
      </c>
      <c r="H429" s="421">
        <v>0</v>
      </c>
      <c r="I429" s="421">
        <v>0</v>
      </c>
      <c r="J429" s="421">
        <v>0</v>
      </c>
      <c r="K429" s="421">
        <v>0</v>
      </c>
      <c r="L429" s="421">
        <v>0</v>
      </c>
    </row>
    <row r="430" spans="2:12">
      <c r="B430" s="60" t="s">
        <v>826</v>
      </c>
      <c r="C430" s="60" t="s">
        <v>790</v>
      </c>
      <c r="D430" s="60" t="s">
        <v>662</v>
      </c>
      <c r="E430" s="60" t="s">
        <v>659</v>
      </c>
      <c r="F430" s="421">
        <v>0</v>
      </c>
      <c r="G430" s="421">
        <v>0</v>
      </c>
      <c r="H430" s="421">
        <v>0</v>
      </c>
      <c r="I430" s="421">
        <v>0</v>
      </c>
      <c r="J430" s="421">
        <v>0</v>
      </c>
      <c r="K430" s="421">
        <v>0</v>
      </c>
      <c r="L430" s="421">
        <v>0</v>
      </c>
    </row>
    <row r="431" spans="2:12">
      <c r="B431" s="60" t="s">
        <v>1232</v>
      </c>
      <c r="C431" s="60" t="s">
        <v>1233</v>
      </c>
      <c r="D431" s="60" t="s">
        <v>643</v>
      </c>
      <c r="E431" s="60" t="s">
        <v>649</v>
      </c>
      <c r="F431" s="421">
        <v>13609.33</v>
      </c>
      <c r="G431" s="421">
        <v>1400.14</v>
      </c>
      <c r="H431" s="421">
        <v>1794.38</v>
      </c>
      <c r="I431" s="421">
        <v>1803.83</v>
      </c>
      <c r="J431" s="421">
        <v>1629.32</v>
      </c>
      <c r="K431" s="421">
        <v>18095.66</v>
      </c>
      <c r="L431" s="421">
        <v>-11114</v>
      </c>
    </row>
    <row r="432" spans="2:12">
      <c r="B432" s="60" t="s">
        <v>920</v>
      </c>
      <c r="C432" s="60" t="s">
        <v>921</v>
      </c>
      <c r="D432" s="60" t="s">
        <v>643</v>
      </c>
      <c r="E432" s="60" t="s">
        <v>649</v>
      </c>
      <c r="F432" s="421">
        <v>-6413.13</v>
      </c>
      <c r="G432" s="421">
        <v>6533.33</v>
      </c>
      <c r="H432" s="421">
        <v>-83.22</v>
      </c>
      <c r="I432" s="421">
        <v>45.99</v>
      </c>
      <c r="J432" s="421">
        <v>-17.579999999999998</v>
      </c>
      <c r="K432" s="421">
        <v>-21094.61</v>
      </c>
      <c r="L432" s="421">
        <v>8202.9599999999991</v>
      </c>
    </row>
    <row r="433" spans="2:12">
      <c r="B433" s="60" t="s">
        <v>973</v>
      </c>
      <c r="C433" s="60" t="s">
        <v>974</v>
      </c>
      <c r="D433" s="60" t="s">
        <v>643</v>
      </c>
      <c r="E433" s="60" t="s">
        <v>659</v>
      </c>
      <c r="F433" s="421">
        <v>0</v>
      </c>
      <c r="G433" s="421">
        <v>0</v>
      </c>
      <c r="H433" s="421">
        <v>0</v>
      </c>
      <c r="I433" s="421">
        <v>0</v>
      </c>
      <c r="J433" s="421">
        <v>0</v>
      </c>
      <c r="K433" s="421">
        <v>0</v>
      </c>
      <c r="L433" s="421">
        <v>0</v>
      </c>
    </row>
    <row r="434" spans="2:12">
      <c r="B434" s="60" t="s">
        <v>1234</v>
      </c>
      <c r="C434" s="60" t="s">
        <v>1235</v>
      </c>
      <c r="D434" s="60" t="s">
        <v>662</v>
      </c>
      <c r="E434" s="60" t="s">
        <v>649</v>
      </c>
      <c r="F434" s="421">
        <v>345577.33</v>
      </c>
      <c r="G434" s="421">
        <v>9042.9599999999991</v>
      </c>
      <c r="H434" s="421">
        <v>10715.49</v>
      </c>
      <c r="I434" s="421">
        <v>10931.38</v>
      </c>
      <c r="J434" s="421">
        <v>11151.01</v>
      </c>
      <c r="K434" s="421">
        <v>75602.52</v>
      </c>
      <c r="L434" s="421">
        <v>228133.97</v>
      </c>
    </row>
    <row r="435" spans="2:12">
      <c r="B435" s="60" t="s">
        <v>1236</v>
      </c>
      <c r="C435" s="60" t="s">
        <v>651</v>
      </c>
      <c r="D435" s="60" t="s">
        <v>643</v>
      </c>
      <c r="E435" s="60" t="s">
        <v>649</v>
      </c>
      <c r="F435" s="421">
        <v>3901.61</v>
      </c>
      <c r="G435" s="421">
        <v>320.20999999999998</v>
      </c>
      <c r="H435" s="421">
        <v>-710.88</v>
      </c>
      <c r="I435" s="421">
        <v>116.89</v>
      </c>
      <c r="J435" s="421">
        <v>-372.66</v>
      </c>
      <c r="K435" s="421">
        <v>-31829.56</v>
      </c>
      <c r="L435" s="421">
        <v>36377.61</v>
      </c>
    </row>
    <row r="436" spans="2:12">
      <c r="B436" s="60" t="s">
        <v>1237</v>
      </c>
      <c r="C436" s="60" t="s">
        <v>1238</v>
      </c>
      <c r="D436" s="60" t="s">
        <v>643</v>
      </c>
      <c r="E436" s="60" t="s">
        <v>747</v>
      </c>
      <c r="F436" s="421">
        <v>-4226</v>
      </c>
      <c r="G436" s="421">
        <v>-4226</v>
      </c>
      <c r="H436" s="421">
        <v>0</v>
      </c>
      <c r="I436" s="421">
        <v>0</v>
      </c>
      <c r="J436" s="421">
        <v>0</v>
      </c>
      <c r="K436" s="421">
        <v>0</v>
      </c>
      <c r="L436" s="421">
        <v>0</v>
      </c>
    </row>
    <row r="437" spans="2:12">
      <c r="B437" s="60" t="s">
        <v>1239</v>
      </c>
      <c r="C437" s="60" t="s">
        <v>802</v>
      </c>
      <c r="D437" s="60" t="s">
        <v>662</v>
      </c>
      <c r="E437" s="60" t="s">
        <v>659</v>
      </c>
      <c r="F437" s="421">
        <v>0</v>
      </c>
      <c r="G437" s="421">
        <v>0</v>
      </c>
      <c r="H437" s="421">
        <v>0</v>
      </c>
      <c r="I437" s="421">
        <v>0</v>
      </c>
      <c r="J437" s="421">
        <v>0</v>
      </c>
      <c r="K437" s="421">
        <v>0</v>
      </c>
      <c r="L437" s="421">
        <v>0</v>
      </c>
    </row>
    <row r="438" spans="2:12">
      <c r="B438" s="60" t="s">
        <v>1187</v>
      </c>
      <c r="C438" s="60" t="s">
        <v>753</v>
      </c>
      <c r="D438" s="60" t="s">
        <v>662</v>
      </c>
      <c r="E438" s="60" t="s">
        <v>644</v>
      </c>
      <c r="F438" s="421">
        <v>-33914.44</v>
      </c>
      <c r="G438" s="421">
        <v>0</v>
      </c>
      <c r="H438" s="421">
        <v>0</v>
      </c>
      <c r="I438" s="421">
        <v>0</v>
      </c>
      <c r="J438" s="421">
        <v>0</v>
      </c>
      <c r="K438" s="421">
        <v>0</v>
      </c>
      <c r="L438" s="421">
        <v>-33914.44</v>
      </c>
    </row>
    <row r="439" spans="2:12">
      <c r="B439" s="60" t="s">
        <v>1240</v>
      </c>
      <c r="C439" s="60" t="s">
        <v>1241</v>
      </c>
      <c r="D439" s="60" t="s">
        <v>643</v>
      </c>
      <c r="E439" s="60" t="s">
        <v>1032</v>
      </c>
      <c r="F439" s="421">
        <v>4522628.33</v>
      </c>
      <c r="G439" s="421">
        <v>-50029.08</v>
      </c>
      <c r="H439" s="421">
        <v>-50029.08</v>
      </c>
      <c r="I439" s="421">
        <v>-50029.08</v>
      </c>
      <c r="J439" s="421">
        <v>-50029.08</v>
      </c>
      <c r="K439" s="421">
        <v>-400232.64</v>
      </c>
      <c r="L439" s="421">
        <v>5122977.29</v>
      </c>
    </row>
    <row r="440" spans="2:12">
      <c r="B440" s="60" t="s">
        <v>1242</v>
      </c>
      <c r="C440" s="60" t="s">
        <v>674</v>
      </c>
      <c r="D440" s="60" t="s">
        <v>662</v>
      </c>
      <c r="E440" s="60" t="s">
        <v>649</v>
      </c>
      <c r="F440" s="421">
        <v>43114.59</v>
      </c>
      <c r="G440" s="421">
        <v>768.75</v>
      </c>
      <c r="H440" s="421">
        <v>844.96</v>
      </c>
      <c r="I440" s="421">
        <v>909.2</v>
      </c>
      <c r="J440" s="421">
        <v>994.15</v>
      </c>
      <c r="K440" s="421">
        <v>6763.21</v>
      </c>
      <c r="L440" s="421">
        <v>32834.32</v>
      </c>
    </row>
    <row r="441" spans="2:12">
      <c r="B441" s="60" t="s">
        <v>1243</v>
      </c>
      <c r="C441" s="60" t="s">
        <v>1066</v>
      </c>
      <c r="D441" s="60" t="s">
        <v>662</v>
      </c>
      <c r="E441" s="60" t="s">
        <v>644</v>
      </c>
      <c r="F441" s="421">
        <v>-79684.53</v>
      </c>
      <c r="G441" s="421">
        <v>0</v>
      </c>
      <c r="H441" s="421">
        <v>0</v>
      </c>
      <c r="I441" s="421">
        <v>0</v>
      </c>
      <c r="J441" s="421">
        <v>0</v>
      </c>
      <c r="K441" s="421">
        <v>-51136.38</v>
      </c>
      <c r="L441" s="421">
        <v>-28548.15</v>
      </c>
    </row>
    <row r="442" spans="2:12">
      <c r="B442" s="60" t="s">
        <v>1244</v>
      </c>
      <c r="C442" s="60" t="s">
        <v>927</v>
      </c>
      <c r="D442" s="60" t="s">
        <v>662</v>
      </c>
      <c r="E442" s="60" t="s">
        <v>659</v>
      </c>
      <c r="F442" s="421">
        <v>0</v>
      </c>
      <c r="G442" s="421">
        <v>0</v>
      </c>
      <c r="H442" s="421">
        <v>0</v>
      </c>
      <c r="I442" s="421">
        <v>0</v>
      </c>
      <c r="J442" s="421">
        <v>0</v>
      </c>
      <c r="K442" s="421">
        <v>0</v>
      </c>
      <c r="L442" s="421">
        <v>0</v>
      </c>
    </row>
    <row r="443" spans="2:12">
      <c r="B443" s="60" t="s">
        <v>1245</v>
      </c>
      <c r="C443" s="60" t="s">
        <v>1246</v>
      </c>
      <c r="D443" s="60" t="s">
        <v>643</v>
      </c>
      <c r="E443" s="60" t="s">
        <v>659</v>
      </c>
      <c r="F443" s="421">
        <v>-13.06</v>
      </c>
      <c r="G443" s="421">
        <v>0</v>
      </c>
      <c r="H443" s="421">
        <v>0</v>
      </c>
      <c r="I443" s="421">
        <v>0</v>
      </c>
      <c r="J443" s="421">
        <v>0</v>
      </c>
      <c r="K443" s="421">
        <v>0</v>
      </c>
      <c r="L443" s="421">
        <v>-13.06</v>
      </c>
    </row>
    <row r="444" spans="2:12">
      <c r="B444" s="60" t="s">
        <v>1247</v>
      </c>
      <c r="C444" s="60" t="s">
        <v>1248</v>
      </c>
      <c r="D444" s="60" t="s">
        <v>643</v>
      </c>
      <c r="E444" s="60" t="s">
        <v>649</v>
      </c>
      <c r="F444" s="421">
        <v>5607199.4199999999</v>
      </c>
      <c r="G444" s="421">
        <v>130822.61</v>
      </c>
      <c r="H444" s="421">
        <v>131013.73</v>
      </c>
      <c r="I444" s="421">
        <v>130059.61</v>
      </c>
      <c r="J444" s="421">
        <v>135014.85</v>
      </c>
      <c r="K444" s="421">
        <v>1013395.96</v>
      </c>
      <c r="L444" s="421">
        <v>4066892.66</v>
      </c>
    </row>
    <row r="445" spans="2:12">
      <c r="B445" s="60" t="s">
        <v>1037</v>
      </c>
      <c r="C445" s="60" t="s">
        <v>1038</v>
      </c>
      <c r="D445" s="60" t="s">
        <v>662</v>
      </c>
      <c r="E445" s="60" t="s">
        <v>644</v>
      </c>
      <c r="F445" s="421">
        <v>-3309.08</v>
      </c>
      <c r="G445" s="421">
        <v>0</v>
      </c>
      <c r="H445" s="421">
        <v>0</v>
      </c>
      <c r="I445" s="421">
        <v>0</v>
      </c>
      <c r="J445" s="421">
        <v>0</v>
      </c>
      <c r="K445" s="421">
        <v>0</v>
      </c>
      <c r="L445" s="421">
        <v>-3309.08</v>
      </c>
    </row>
    <row r="446" spans="2:12">
      <c r="B446" s="60" t="s">
        <v>1249</v>
      </c>
      <c r="C446" s="60" t="s">
        <v>1250</v>
      </c>
      <c r="D446" s="60" t="s">
        <v>643</v>
      </c>
      <c r="E446" s="60" t="s">
        <v>644</v>
      </c>
      <c r="F446" s="421">
        <v>706301.59</v>
      </c>
      <c r="G446" s="421">
        <v>0</v>
      </c>
      <c r="H446" s="421">
        <v>0</v>
      </c>
      <c r="I446" s="421">
        <v>0</v>
      </c>
      <c r="J446" s="421">
        <v>0</v>
      </c>
      <c r="K446" s="421">
        <v>110635.96</v>
      </c>
      <c r="L446" s="421">
        <v>595665.63</v>
      </c>
    </row>
    <row r="447" spans="2:12">
      <c r="B447" s="60" t="s">
        <v>1251</v>
      </c>
      <c r="C447" s="60" t="s">
        <v>1252</v>
      </c>
      <c r="D447" s="60" t="s">
        <v>643</v>
      </c>
      <c r="E447" s="60" t="s">
        <v>659</v>
      </c>
      <c r="F447" s="421">
        <v>0</v>
      </c>
      <c r="G447" s="421">
        <v>0</v>
      </c>
      <c r="H447" s="421">
        <v>0</v>
      </c>
      <c r="I447" s="421">
        <v>0</v>
      </c>
      <c r="J447" s="421">
        <v>0</v>
      </c>
      <c r="K447" s="421">
        <v>0</v>
      </c>
      <c r="L447" s="421">
        <v>0</v>
      </c>
    </row>
    <row r="448" spans="2:12">
      <c r="B448" s="60" t="s">
        <v>1253</v>
      </c>
      <c r="C448" s="60" t="s">
        <v>1254</v>
      </c>
      <c r="D448" s="60" t="s">
        <v>643</v>
      </c>
      <c r="E448" s="60" t="s">
        <v>659</v>
      </c>
      <c r="F448" s="421">
        <v>0</v>
      </c>
      <c r="G448" s="421">
        <v>0</v>
      </c>
      <c r="H448" s="421">
        <v>0</v>
      </c>
      <c r="I448" s="421">
        <v>0</v>
      </c>
      <c r="J448" s="421">
        <v>0</v>
      </c>
      <c r="K448" s="421">
        <v>0</v>
      </c>
      <c r="L448" s="421">
        <v>0</v>
      </c>
    </row>
    <row r="449" spans="2:12">
      <c r="B449" s="60" t="s">
        <v>835</v>
      </c>
      <c r="C449" s="60" t="s">
        <v>836</v>
      </c>
      <c r="D449" s="60" t="s">
        <v>662</v>
      </c>
      <c r="E449" s="60" t="s">
        <v>687</v>
      </c>
      <c r="F449" s="421">
        <v>0</v>
      </c>
      <c r="G449" s="421">
        <v>0</v>
      </c>
      <c r="H449" s="421">
        <v>0</v>
      </c>
      <c r="I449" s="421">
        <v>0</v>
      </c>
      <c r="J449" s="421">
        <v>0</v>
      </c>
      <c r="K449" s="421">
        <v>0</v>
      </c>
      <c r="L449" s="421">
        <v>0</v>
      </c>
    </row>
    <row r="450" spans="2:12">
      <c r="B450" s="60" t="s">
        <v>1255</v>
      </c>
      <c r="C450" s="60" t="s">
        <v>1256</v>
      </c>
      <c r="D450" s="60" t="s">
        <v>643</v>
      </c>
      <c r="E450" s="60" t="s">
        <v>644</v>
      </c>
      <c r="F450" s="421">
        <v>7593</v>
      </c>
      <c r="G450" s="421">
        <v>0</v>
      </c>
      <c r="H450" s="421">
        <v>0</v>
      </c>
      <c r="I450" s="421">
        <v>0</v>
      </c>
      <c r="J450" s="421">
        <v>0</v>
      </c>
      <c r="K450" s="421">
        <v>0</v>
      </c>
      <c r="L450" s="421">
        <v>7593</v>
      </c>
    </row>
    <row r="451" spans="2:12">
      <c r="B451" s="60" t="s">
        <v>848</v>
      </c>
      <c r="C451" s="60" t="s">
        <v>849</v>
      </c>
      <c r="D451" s="60" t="s">
        <v>643</v>
      </c>
      <c r="E451" s="60" t="s">
        <v>644</v>
      </c>
      <c r="F451" s="421">
        <v>22374.93</v>
      </c>
      <c r="G451" s="421">
        <v>0</v>
      </c>
      <c r="H451" s="421">
        <v>0</v>
      </c>
      <c r="I451" s="421">
        <v>0</v>
      </c>
      <c r="J451" s="421">
        <v>0</v>
      </c>
      <c r="K451" s="421">
        <v>0</v>
      </c>
      <c r="L451" s="421">
        <v>22374.93</v>
      </c>
    </row>
    <row r="452" spans="2:12">
      <c r="B452" s="60" t="s">
        <v>1174</v>
      </c>
      <c r="C452" s="60" t="s">
        <v>1175</v>
      </c>
      <c r="D452" s="60" t="s">
        <v>662</v>
      </c>
      <c r="E452" s="60" t="s">
        <v>644</v>
      </c>
      <c r="F452" s="421">
        <v>2728.54</v>
      </c>
      <c r="G452" s="421">
        <v>0</v>
      </c>
      <c r="H452" s="421">
        <v>0</v>
      </c>
      <c r="I452" s="421">
        <v>0</v>
      </c>
      <c r="J452" s="421">
        <v>0</v>
      </c>
      <c r="K452" s="421">
        <v>0</v>
      </c>
      <c r="L452" s="421">
        <v>2728.54</v>
      </c>
    </row>
    <row r="453" spans="2:12">
      <c r="B453" s="60" t="s">
        <v>1257</v>
      </c>
      <c r="C453" s="60" t="s">
        <v>1258</v>
      </c>
      <c r="D453" s="60" t="s">
        <v>643</v>
      </c>
      <c r="E453" s="60" t="s">
        <v>649</v>
      </c>
      <c r="F453" s="421">
        <v>-12012.93</v>
      </c>
      <c r="G453" s="421">
        <v>2687.03</v>
      </c>
      <c r="H453" s="421">
        <v>3868.77</v>
      </c>
      <c r="I453" s="421">
        <v>3840.05</v>
      </c>
      <c r="J453" s="421">
        <v>3874.91</v>
      </c>
      <c r="K453" s="421">
        <v>28168.81</v>
      </c>
      <c r="L453" s="421">
        <v>-54452.5</v>
      </c>
    </row>
    <row r="454" spans="2:12">
      <c r="B454" s="60" t="s">
        <v>1259</v>
      </c>
      <c r="C454" s="60" t="s">
        <v>658</v>
      </c>
      <c r="D454" s="60" t="s">
        <v>643</v>
      </c>
      <c r="E454" s="60" t="s">
        <v>659</v>
      </c>
      <c r="F454" s="421">
        <v>0</v>
      </c>
      <c r="G454" s="421">
        <v>0</v>
      </c>
      <c r="H454" s="421">
        <v>0</v>
      </c>
      <c r="I454" s="421">
        <v>0</v>
      </c>
      <c r="J454" s="421">
        <v>0</v>
      </c>
      <c r="K454" s="421">
        <v>0</v>
      </c>
      <c r="L454" s="421">
        <v>0</v>
      </c>
    </row>
    <row r="455" spans="2:12">
      <c r="B455" s="60" t="s">
        <v>750</v>
      </c>
      <c r="C455" s="60" t="s">
        <v>751</v>
      </c>
      <c r="D455" s="60" t="s">
        <v>662</v>
      </c>
      <c r="E455" s="60" t="s">
        <v>659</v>
      </c>
      <c r="F455" s="421">
        <v>0</v>
      </c>
      <c r="G455" s="421">
        <v>0</v>
      </c>
      <c r="H455" s="421">
        <v>0</v>
      </c>
      <c r="I455" s="421">
        <v>0</v>
      </c>
      <c r="J455" s="421">
        <v>0</v>
      </c>
      <c r="K455" s="421">
        <v>0</v>
      </c>
      <c r="L455" s="421">
        <v>0</v>
      </c>
    </row>
    <row r="456" spans="2:12">
      <c r="B456" s="60" t="s">
        <v>1260</v>
      </c>
      <c r="C456" s="60" t="s">
        <v>1261</v>
      </c>
      <c r="D456" s="60" t="s">
        <v>643</v>
      </c>
      <c r="E456" s="60" t="s">
        <v>649</v>
      </c>
      <c r="F456" s="421">
        <v>3779.97</v>
      </c>
      <c r="G456" s="421">
        <v>2611.64</v>
      </c>
      <c r="H456" s="421">
        <v>-3021.5</v>
      </c>
      <c r="I456" s="421">
        <v>352.98</v>
      </c>
      <c r="J456" s="421">
        <v>2936.69</v>
      </c>
      <c r="K456" s="421">
        <v>243.05</v>
      </c>
      <c r="L456" s="421">
        <v>657.11</v>
      </c>
    </row>
    <row r="457" spans="2:12">
      <c r="B457" s="60" t="s">
        <v>1051</v>
      </c>
      <c r="C457" s="60" t="s">
        <v>1052</v>
      </c>
      <c r="D457" s="60" t="s">
        <v>643</v>
      </c>
      <c r="E457" s="60" t="s">
        <v>659</v>
      </c>
      <c r="F457" s="421">
        <v>0</v>
      </c>
      <c r="G457" s="421">
        <v>0</v>
      </c>
      <c r="H457" s="421">
        <v>0</v>
      </c>
      <c r="I457" s="421">
        <v>0</v>
      </c>
      <c r="J457" s="421">
        <v>0</v>
      </c>
      <c r="K457" s="421">
        <v>0</v>
      </c>
      <c r="L457" s="421">
        <v>0</v>
      </c>
    </row>
    <row r="458" spans="2:12">
      <c r="B458" s="60" t="s">
        <v>1019</v>
      </c>
      <c r="C458" s="60" t="s">
        <v>1020</v>
      </c>
      <c r="D458" s="60" t="s">
        <v>643</v>
      </c>
      <c r="E458" s="60" t="s">
        <v>649</v>
      </c>
      <c r="F458" s="421">
        <v>56592.95</v>
      </c>
      <c r="G458" s="421">
        <v>27597.05</v>
      </c>
      <c r="H458" s="421">
        <v>-2433.5700000000002</v>
      </c>
      <c r="I458" s="421">
        <v>5494.91</v>
      </c>
      <c r="J458" s="421">
        <v>-10205.27</v>
      </c>
      <c r="K458" s="421">
        <v>10536.41</v>
      </c>
      <c r="L458" s="421">
        <v>25603.42</v>
      </c>
    </row>
    <row r="459" spans="2:12">
      <c r="B459" s="60" t="s">
        <v>1262</v>
      </c>
      <c r="C459" s="60" t="s">
        <v>971</v>
      </c>
      <c r="D459" s="60" t="s">
        <v>662</v>
      </c>
      <c r="E459" s="60" t="s">
        <v>644</v>
      </c>
      <c r="F459" s="421">
        <v>-48073.760000000002</v>
      </c>
      <c r="G459" s="421">
        <v>0</v>
      </c>
      <c r="H459" s="421">
        <v>0</v>
      </c>
      <c r="I459" s="421">
        <v>0</v>
      </c>
      <c r="J459" s="421">
        <v>0</v>
      </c>
      <c r="K459" s="421">
        <v>0</v>
      </c>
      <c r="L459" s="421">
        <v>-48073.760000000002</v>
      </c>
    </row>
    <row r="460" spans="2:12">
      <c r="B460" s="60" t="s">
        <v>1263</v>
      </c>
      <c r="C460" s="60" t="s">
        <v>1264</v>
      </c>
      <c r="D460" s="60" t="s">
        <v>643</v>
      </c>
      <c r="E460" s="60" t="s">
        <v>1032</v>
      </c>
      <c r="F460" s="421">
        <v>458046.62</v>
      </c>
      <c r="G460" s="421">
        <v>-69401.009999999995</v>
      </c>
      <c r="H460" s="421">
        <v>-69401.009999999995</v>
      </c>
      <c r="I460" s="421">
        <v>32120.31</v>
      </c>
      <c r="J460" s="421">
        <v>-114327.24</v>
      </c>
      <c r="K460" s="421">
        <v>-426341.24</v>
      </c>
      <c r="L460" s="421">
        <v>1105396.81</v>
      </c>
    </row>
    <row r="461" spans="2:12">
      <c r="B461" s="60" t="s">
        <v>1265</v>
      </c>
      <c r="C461" s="60" t="s">
        <v>1266</v>
      </c>
      <c r="D461" s="60" t="s">
        <v>643</v>
      </c>
      <c r="E461" s="60" t="s">
        <v>644</v>
      </c>
      <c r="F461" s="421">
        <v>-151176.95000000001</v>
      </c>
      <c r="G461" s="421">
        <v>0</v>
      </c>
      <c r="H461" s="421">
        <v>0</v>
      </c>
      <c r="I461" s="421">
        <v>0</v>
      </c>
      <c r="J461" s="421">
        <v>0</v>
      </c>
      <c r="K461" s="421">
        <v>0</v>
      </c>
      <c r="L461" s="421">
        <v>-151176.95000000001</v>
      </c>
    </row>
    <row r="462" spans="2:12">
      <c r="B462" s="60" t="s">
        <v>1267</v>
      </c>
      <c r="C462" s="60" t="s">
        <v>705</v>
      </c>
      <c r="D462" s="60" t="s">
        <v>662</v>
      </c>
      <c r="E462" s="60" t="s">
        <v>649</v>
      </c>
      <c r="F462" s="421">
        <v>37704.11</v>
      </c>
      <c r="G462" s="421">
        <v>646.15</v>
      </c>
      <c r="H462" s="421">
        <v>781.26</v>
      </c>
      <c r="I462" s="421">
        <v>1056.47</v>
      </c>
      <c r="J462" s="421">
        <v>1040.9000000000001</v>
      </c>
      <c r="K462" s="421">
        <v>6247.25</v>
      </c>
      <c r="L462" s="421">
        <v>27932.080000000002</v>
      </c>
    </row>
    <row r="463" spans="2:12">
      <c r="B463" s="60" t="s">
        <v>1268</v>
      </c>
      <c r="C463" s="60" t="s">
        <v>1269</v>
      </c>
      <c r="D463" s="60" t="s">
        <v>643</v>
      </c>
      <c r="E463" s="60" t="s">
        <v>649</v>
      </c>
      <c r="F463" s="421">
        <v>-4273.59</v>
      </c>
      <c r="G463" s="421">
        <v>0</v>
      </c>
      <c r="H463" s="421">
        <v>0</v>
      </c>
      <c r="I463" s="421">
        <v>0</v>
      </c>
      <c r="J463" s="421">
        <v>0</v>
      </c>
      <c r="K463" s="421">
        <v>0</v>
      </c>
      <c r="L463" s="421">
        <v>-4273.59</v>
      </c>
    </row>
    <row r="464" spans="2:12">
      <c r="B464" s="60" t="s">
        <v>818</v>
      </c>
      <c r="C464" s="60" t="s">
        <v>819</v>
      </c>
      <c r="D464" s="60" t="s">
        <v>643</v>
      </c>
      <c r="E464" s="60" t="s">
        <v>644</v>
      </c>
      <c r="F464" s="421">
        <v>56855.43</v>
      </c>
      <c r="G464" s="421">
        <v>0</v>
      </c>
      <c r="H464" s="421">
        <v>0</v>
      </c>
      <c r="I464" s="421">
        <v>0</v>
      </c>
      <c r="J464" s="421">
        <v>0</v>
      </c>
      <c r="K464" s="421">
        <v>0</v>
      </c>
      <c r="L464" s="421">
        <v>56855.43</v>
      </c>
    </row>
    <row r="465" spans="2:12">
      <c r="B465" s="60" t="s">
        <v>814</v>
      </c>
      <c r="C465" s="60" t="s">
        <v>815</v>
      </c>
      <c r="D465" s="60" t="s">
        <v>643</v>
      </c>
      <c r="E465" s="60" t="s">
        <v>659</v>
      </c>
      <c r="F465" s="421">
        <v>0</v>
      </c>
      <c r="G465" s="421">
        <v>0</v>
      </c>
      <c r="H465" s="421">
        <v>0</v>
      </c>
      <c r="I465" s="421">
        <v>0</v>
      </c>
      <c r="J465" s="421">
        <v>0</v>
      </c>
      <c r="K465" s="421">
        <v>0</v>
      </c>
      <c r="L465" s="421">
        <v>0</v>
      </c>
    </row>
    <row r="466" spans="2:12">
      <c r="B466" s="60" t="s">
        <v>1270</v>
      </c>
      <c r="C466" s="60" t="s">
        <v>1271</v>
      </c>
      <c r="D466" s="60" t="s">
        <v>643</v>
      </c>
      <c r="E466" s="60" t="s">
        <v>649</v>
      </c>
      <c r="F466" s="421">
        <v>2638723.17</v>
      </c>
      <c r="G466" s="421">
        <v>60958.65</v>
      </c>
      <c r="H466" s="421">
        <v>61237.67</v>
      </c>
      <c r="I466" s="421">
        <v>61303.46</v>
      </c>
      <c r="J466" s="421">
        <v>61452.82</v>
      </c>
      <c r="K466" s="421">
        <v>480573.3</v>
      </c>
      <c r="L466" s="421">
        <v>1913197.27</v>
      </c>
    </row>
    <row r="467" spans="2:12">
      <c r="B467" s="60" t="s">
        <v>930</v>
      </c>
      <c r="C467" s="60" t="s">
        <v>931</v>
      </c>
      <c r="D467" s="60" t="s">
        <v>643</v>
      </c>
      <c r="E467" s="60" t="s">
        <v>659</v>
      </c>
      <c r="F467" s="421">
        <v>-118.79</v>
      </c>
      <c r="G467" s="421">
        <v>0</v>
      </c>
      <c r="H467" s="421">
        <v>0</v>
      </c>
      <c r="I467" s="421">
        <v>0</v>
      </c>
      <c r="J467" s="421">
        <v>0</v>
      </c>
      <c r="K467" s="421">
        <v>0</v>
      </c>
      <c r="L467" s="421">
        <v>-118.79</v>
      </c>
    </row>
    <row r="468" spans="2:12">
      <c r="B468" s="60" t="s">
        <v>1084</v>
      </c>
      <c r="C468" s="60" t="s">
        <v>1085</v>
      </c>
      <c r="D468" s="60" t="s">
        <v>643</v>
      </c>
      <c r="E468" s="60" t="s">
        <v>649</v>
      </c>
      <c r="F468" s="421">
        <v>7049498.7000000002</v>
      </c>
      <c r="G468" s="421">
        <v>161904.85999999999</v>
      </c>
      <c r="H468" s="421">
        <v>166343.14000000001</v>
      </c>
      <c r="I468" s="421">
        <v>165276.07</v>
      </c>
      <c r="J468" s="421">
        <v>164999.57999999999</v>
      </c>
      <c r="K468" s="421">
        <v>1275777.6299999999</v>
      </c>
      <c r="L468" s="421">
        <v>5115197.42</v>
      </c>
    </row>
    <row r="469" spans="2:12">
      <c r="B469" s="60" t="s">
        <v>1272</v>
      </c>
      <c r="C469" s="60" t="s">
        <v>1273</v>
      </c>
      <c r="D469" s="60" t="s">
        <v>643</v>
      </c>
      <c r="E469" s="60" t="s">
        <v>649</v>
      </c>
      <c r="F469" s="421">
        <v>1666916.78</v>
      </c>
      <c r="G469" s="421">
        <v>-109575.91</v>
      </c>
      <c r="H469" s="421">
        <v>705391.12</v>
      </c>
      <c r="I469" s="421">
        <v>79673.460000000006</v>
      </c>
      <c r="J469" s="421">
        <v>30063.09</v>
      </c>
      <c r="K469" s="421">
        <v>-744946.5</v>
      </c>
      <c r="L469" s="421">
        <v>1706311.52</v>
      </c>
    </row>
    <row r="470" spans="2:12">
      <c r="B470" s="60" t="s">
        <v>952</v>
      </c>
      <c r="C470" s="60" t="s">
        <v>800</v>
      </c>
      <c r="D470" s="60" t="s">
        <v>643</v>
      </c>
      <c r="E470" s="60" t="s">
        <v>649</v>
      </c>
      <c r="F470" s="421">
        <v>37477.74</v>
      </c>
      <c r="G470" s="421">
        <v>-4476.1899999999996</v>
      </c>
      <c r="H470" s="421">
        <v>-39749.29</v>
      </c>
      <c r="I470" s="421">
        <v>43480.11</v>
      </c>
      <c r="J470" s="421">
        <v>-4771.41</v>
      </c>
      <c r="K470" s="421">
        <v>15920.03</v>
      </c>
      <c r="L470" s="421">
        <v>27074.49</v>
      </c>
    </row>
    <row r="471" spans="2:12">
      <c r="B471" s="60" t="s">
        <v>823</v>
      </c>
      <c r="C471" s="60" t="s">
        <v>734</v>
      </c>
      <c r="D471" s="60" t="s">
        <v>662</v>
      </c>
      <c r="E471" s="60" t="s">
        <v>652</v>
      </c>
      <c r="F471" s="421">
        <v>39499.870000000003</v>
      </c>
      <c r="G471" s="421">
        <v>822.05</v>
      </c>
      <c r="H471" s="421">
        <v>1212.5899999999999</v>
      </c>
      <c r="I471" s="421">
        <v>1160.92</v>
      </c>
      <c r="J471" s="421">
        <v>1194.3</v>
      </c>
      <c r="K471" s="421">
        <v>9286.69</v>
      </c>
      <c r="L471" s="421">
        <v>25823.32</v>
      </c>
    </row>
    <row r="472" spans="2:12">
      <c r="B472" s="60" t="s">
        <v>1274</v>
      </c>
      <c r="C472" s="60" t="s">
        <v>1108</v>
      </c>
      <c r="D472" s="60" t="s">
        <v>662</v>
      </c>
      <c r="E472" s="60" t="s">
        <v>644</v>
      </c>
      <c r="F472" s="421">
        <v>-33760.97</v>
      </c>
      <c r="G472" s="421">
        <v>0</v>
      </c>
      <c r="H472" s="421">
        <v>0</v>
      </c>
      <c r="I472" s="421">
        <v>0</v>
      </c>
      <c r="J472" s="421">
        <v>0</v>
      </c>
      <c r="K472" s="421">
        <v>0</v>
      </c>
      <c r="L472" s="421">
        <v>-33760.97</v>
      </c>
    </row>
    <row r="473" spans="2:12">
      <c r="B473" s="60" t="s">
        <v>1129</v>
      </c>
      <c r="C473" s="60" t="s">
        <v>1034</v>
      </c>
      <c r="D473" s="60" t="s">
        <v>662</v>
      </c>
      <c r="E473" s="60" t="s">
        <v>644</v>
      </c>
      <c r="F473" s="421">
        <v>-14428.04</v>
      </c>
      <c r="G473" s="421">
        <v>0</v>
      </c>
      <c r="H473" s="421">
        <v>0</v>
      </c>
      <c r="I473" s="421">
        <v>0</v>
      </c>
      <c r="J473" s="421">
        <v>0</v>
      </c>
      <c r="K473" s="421">
        <v>-12301.25</v>
      </c>
      <c r="L473" s="421">
        <v>-2126.79</v>
      </c>
    </row>
    <row r="474" spans="2:12">
      <c r="B474" s="60" t="s">
        <v>1117</v>
      </c>
      <c r="C474" s="60" t="s">
        <v>1002</v>
      </c>
      <c r="D474" s="60" t="s">
        <v>662</v>
      </c>
      <c r="E474" s="60" t="s">
        <v>649</v>
      </c>
      <c r="F474" s="421">
        <v>1685006.13</v>
      </c>
      <c r="G474" s="421">
        <v>38229.58</v>
      </c>
      <c r="H474" s="421">
        <v>43249.19</v>
      </c>
      <c r="I474" s="421">
        <v>46398.7</v>
      </c>
      <c r="J474" s="421">
        <v>41953.97</v>
      </c>
      <c r="K474" s="421">
        <v>434548.82</v>
      </c>
      <c r="L474" s="421">
        <v>1080625.8700000001</v>
      </c>
    </row>
    <row r="475" spans="2:12">
      <c r="B475" s="60" t="s">
        <v>1275</v>
      </c>
      <c r="C475" s="60" t="s">
        <v>1276</v>
      </c>
      <c r="D475" s="60" t="s">
        <v>643</v>
      </c>
      <c r="E475" s="60" t="s">
        <v>652</v>
      </c>
      <c r="F475" s="421">
        <v>0</v>
      </c>
      <c r="G475" s="421">
        <v>0</v>
      </c>
      <c r="H475" s="421">
        <v>0.33</v>
      </c>
      <c r="I475" s="421">
        <v>-0.33</v>
      </c>
      <c r="J475" s="421">
        <v>0</v>
      </c>
      <c r="K475" s="421">
        <v>0</v>
      </c>
      <c r="L475" s="421">
        <v>0</v>
      </c>
    </row>
    <row r="476" spans="2:12">
      <c r="B476" s="60" t="s">
        <v>1277</v>
      </c>
      <c r="C476" s="60" t="s">
        <v>971</v>
      </c>
      <c r="D476" s="60" t="s">
        <v>662</v>
      </c>
      <c r="E476" s="60" t="s">
        <v>649</v>
      </c>
      <c r="F476" s="421">
        <v>2447995.27</v>
      </c>
      <c r="G476" s="421">
        <v>69540.539999999994</v>
      </c>
      <c r="H476" s="421">
        <v>73320.38</v>
      </c>
      <c r="I476" s="421">
        <v>69696.789999999994</v>
      </c>
      <c r="J476" s="421">
        <v>367809.75</v>
      </c>
      <c r="K476" s="421">
        <v>527107.17000000004</v>
      </c>
      <c r="L476" s="421">
        <v>1340520.6399999999</v>
      </c>
    </row>
    <row r="477" spans="2:12">
      <c r="B477" s="60" t="s">
        <v>945</v>
      </c>
      <c r="C477" s="60" t="s">
        <v>946</v>
      </c>
      <c r="D477" s="60" t="s">
        <v>662</v>
      </c>
      <c r="E477" s="60" t="s">
        <v>747</v>
      </c>
      <c r="F477" s="421">
        <v>0</v>
      </c>
      <c r="G477" s="421">
        <v>-1100</v>
      </c>
      <c r="H477" s="421">
        <v>0</v>
      </c>
      <c r="I477" s="421">
        <v>0</v>
      </c>
      <c r="J477" s="421">
        <v>0</v>
      </c>
      <c r="K477" s="421">
        <v>0</v>
      </c>
      <c r="L477" s="421">
        <v>1100</v>
      </c>
    </row>
    <row r="478" spans="2:12">
      <c r="B478" s="60" t="s">
        <v>1185</v>
      </c>
      <c r="C478" s="60" t="s">
        <v>1186</v>
      </c>
      <c r="D478" s="60" t="s">
        <v>643</v>
      </c>
      <c r="E478" s="60" t="s">
        <v>649</v>
      </c>
      <c r="F478" s="421">
        <v>4899850.2300000004</v>
      </c>
      <c r="G478" s="421">
        <v>113949.52</v>
      </c>
      <c r="H478" s="421">
        <v>114019.18</v>
      </c>
      <c r="I478" s="421">
        <v>114011.2</v>
      </c>
      <c r="J478" s="421">
        <v>113780.32</v>
      </c>
      <c r="K478" s="421">
        <v>894299.54</v>
      </c>
      <c r="L478" s="421">
        <v>3549790.47</v>
      </c>
    </row>
    <row r="479" spans="2:12">
      <c r="B479" s="60" t="s">
        <v>768</v>
      </c>
      <c r="C479" s="60" t="s">
        <v>769</v>
      </c>
      <c r="D479" s="60" t="s">
        <v>643</v>
      </c>
      <c r="E479" s="60" t="s">
        <v>649</v>
      </c>
      <c r="F479" s="421">
        <v>519.82000000000005</v>
      </c>
      <c r="G479" s="421">
        <v>327.18</v>
      </c>
      <c r="H479" s="421">
        <v>543.09</v>
      </c>
      <c r="I479" s="421">
        <v>751.53</v>
      </c>
      <c r="J479" s="421">
        <v>360.35</v>
      </c>
      <c r="K479" s="421">
        <v>226.53</v>
      </c>
      <c r="L479" s="421">
        <v>-1688.86</v>
      </c>
    </row>
    <row r="480" spans="2:12">
      <c r="B480" s="60" t="s">
        <v>886</v>
      </c>
      <c r="C480" s="60" t="s">
        <v>887</v>
      </c>
      <c r="D480" s="60" t="s">
        <v>643</v>
      </c>
      <c r="E480" s="60" t="s">
        <v>659</v>
      </c>
      <c r="F480" s="421">
        <v>0</v>
      </c>
      <c r="G480" s="421">
        <v>0</v>
      </c>
      <c r="H480" s="421">
        <v>0</v>
      </c>
      <c r="I480" s="421">
        <v>0</v>
      </c>
      <c r="J480" s="421">
        <v>0</v>
      </c>
      <c r="K480" s="421">
        <v>0</v>
      </c>
      <c r="L480" s="421">
        <v>0</v>
      </c>
    </row>
    <row r="481" spans="2:12">
      <c r="B481" s="60" t="s">
        <v>1111</v>
      </c>
      <c r="C481" s="60" t="s">
        <v>1112</v>
      </c>
      <c r="D481" s="60" t="s">
        <v>643</v>
      </c>
      <c r="E481" s="60" t="s">
        <v>659</v>
      </c>
      <c r="F481" s="421">
        <v>0</v>
      </c>
      <c r="G481" s="421">
        <v>0</v>
      </c>
      <c r="H481" s="421">
        <v>0</v>
      </c>
      <c r="I481" s="421">
        <v>0</v>
      </c>
      <c r="J481" s="421">
        <v>0</v>
      </c>
      <c r="K481" s="421">
        <v>0</v>
      </c>
      <c r="L481" s="421">
        <v>0</v>
      </c>
    </row>
    <row r="482" spans="2:12">
      <c r="B482" s="60" t="s">
        <v>1278</v>
      </c>
      <c r="C482" s="60" t="s">
        <v>1279</v>
      </c>
      <c r="D482" s="60" t="s">
        <v>643</v>
      </c>
      <c r="E482" s="60" t="s">
        <v>649</v>
      </c>
      <c r="F482" s="421">
        <v>-1.53</v>
      </c>
      <c r="G482" s="421">
        <v>-3256.5</v>
      </c>
      <c r="H482" s="421">
        <v>-4256.1400000000003</v>
      </c>
      <c r="I482" s="421">
        <v>3977.38</v>
      </c>
      <c r="J482" s="421">
        <v>-40.880000000000003</v>
      </c>
      <c r="K482" s="421">
        <v>287.95999999999998</v>
      </c>
      <c r="L482" s="421">
        <v>3286.65</v>
      </c>
    </row>
    <row r="483" spans="2:12">
      <c r="B483" s="60" t="s">
        <v>1280</v>
      </c>
      <c r="C483" s="60" t="s">
        <v>1281</v>
      </c>
      <c r="D483" s="60" t="s">
        <v>643</v>
      </c>
      <c r="E483" s="60" t="s">
        <v>644</v>
      </c>
      <c r="F483" s="421">
        <v>-12633.05</v>
      </c>
      <c r="G483" s="421">
        <v>-277.68</v>
      </c>
      <c r="H483" s="421">
        <v>-647.62</v>
      </c>
      <c r="I483" s="421">
        <v>-719.76</v>
      </c>
      <c r="J483" s="421">
        <v>-663.34</v>
      </c>
      <c r="K483" s="421">
        <v>-3732.91</v>
      </c>
      <c r="L483" s="421">
        <v>-6591.74</v>
      </c>
    </row>
    <row r="484" spans="2:12">
      <c r="B484" s="60" t="s">
        <v>1259</v>
      </c>
      <c r="C484" s="60" t="s">
        <v>658</v>
      </c>
      <c r="D484" s="60" t="s">
        <v>643</v>
      </c>
      <c r="E484" s="60" t="s">
        <v>644</v>
      </c>
      <c r="F484" s="421">
        <v>250315.22</v>
      </c>
      <c r="G484" s="421">
        <v>0</v>
      </c>
      <c r="H484" s="421">
        <v>0</v>
      </c>
      <c r="I484" s="421">
        <v>0</v>
      </c>
      <c r="J484" s="421">
        <v>0</v>
      </c>
      <c r="K484" s="421">
        <v>5117.72</v>
      </c>
      <c r="L484" s="421">
        <v>245197.5</v>
      </c>
    </row>
    <row r="485" spans="2:12">
      <c r="B485" s="60" t="s">
        <v>1282</v>
      </c>
      <c r="C485" s="60" t="s">
        <v>938</v>
      </c>
      <c r="D485" s="60" t="s">
        <v>643</v>
      </c>
      <c r="E485" s="60" t="s">
        <v>649</v>
      </c>
      <c r="F485" s="421">
        <v>-827455.45</v>
      </c>
      <c r="G485" s="421">
        <v>19197.21</v>
      </c>
      <c r="H485" s="421">
        <v>-549.47</v>
      </c>
      <c r="I485" s="421">
        <v>-2576.6</v>
      </c>
      <c r="J485" s="421">
        <v>3710.09</v>
      </c>
      <c r="K485" s="421">
        <v>12518.76</v>
      </c>
      <c r="L485" s="421">
        <v>-859755.44</v>
      </c>
    </row>
    <row r="486" spans="2:12">
      <c r="B486" s="60" t="s">
        <v>688</v>
      </c>
      <c r="C486" s="60" t="s">
        <v>668</v>
      </c>
      <c r="D486" s="60" t="s">
        <v>643</v>
      </c>
      <c r="E486" s="60" t="s">
        <v>703</v>
      </c>
      <c r="F486" s="421">
        <v>0</v>
      </c>
      <c r="G486" s="421">
        <v>0</v>
      </c>
      <c r="H486" s="421">
        <v>0</v>
      </c>
      <c r="I486" s="421">
        <v>0</v>
      </c>
      <c r="J486" s="421">
        <v>0</v>
      </c>
      <c r="K486" s="421">
        <v>0</v>
      </c>
      <c r="L486" s="421">
        <v>0</v>
      </c>
    </row>
    <row r="487" spans="2:12">
      <c r="B487" s="60" t="s">
        <v>1283</v>
      </c>
      <c r="C487" s="60" t="s">
        <v>1284</v>
      </c>
      <c r="D487" s="60" t="s">
        <v>643</v>
      </c>
      <c r="E487" s="60" t="s">
        <v>659</v>
      </c>
      <c r="F487" s="421">
        <v>0</v>
      </c>
      <c r="G487" s="421">
        <v>0</v>
      </c>
      <c r="H487" s="421">
        <v>0</v>
      </c>
      <c r="I487" s="421">
        <v>0</v>
      </c>
      <c r="J487" s="421">
        <v>0</v>
      </c>
      <c r="K487" s="421">
        <v>0</v>
      </c>
      <c r="L487" s="421">
        <v>0</v>
      </c>
    </row>
    <row r="488" spans="2:12">
      <c r="B488" s="60" t="s">
        <v>1285</v>
      </c>
      <c r="C488" s="60" t="s">
        <v>1221</v>
      </c>
      <c r="D488" s="60" t="s">
        <v>643</v>
      </c>
      <c r="E488" s="60" t="s">
        <v>644</v>
      </c>
      <c r="F488" s="421">
        <v>92493.03</v>
      </c>
      <c r="G488" s="421">
        <v>15</v>
      </c>
      <c r="H488" s="421">
        <v>15</v>
      </c>
      <c r="I488" s="421">
        <v>15214.98</v>
      </c>
      <c r="J488" s="421">
        <v>15214.98</v>
      </c>
      <c r="K488" s="421">
        <v>53003.61</v>
      </c>
      <c r="L488" s="421">
        <v>9029.4599999999991</v>
      </c>
    </row>
    <row r="489" spans="2:12">
      <c r="B489" s="60" t="s">
        <v>1286</v>
      </c>
      <c r="C489" s="60" t="s">
        <v>1081</v>
      </c>
      <c r="D489" s="60" t="s">
        <v>662</v>
      </c>
      <c r="E489" s="60" t="s">
        <v>687</v>
      </c>
      <c r="F489" s="421">
        <v>0</v>
      </c>
      <c r="G489" s="421">
        <v>0</v>
      </c>
      <c r="H489" s="421">
        <v>0</v>
      </c>
      <c r="I489" s="421">
        <v>0</v>
      </c>
      <c r="J489" s="421">
        <v>0</v>
      </c>
      <c r="K489" s="421">
        <v>0</v>
      </c>
      <c r="L489" s="421">
        <v>0</v>
      </c>
    </row>
    <row r="490" spans="2:12">
      <c r="B490" s="60" t="s">
        <v>714</v>
      </c>
      <c r="C490" s="60" t="s">
        <v>715</v>
      </c>
      <c r="D490" s="60" t="s">
        <v>643</v>
      </c>
      <c r="E490" s="60" t="s">
        <v>687</v>
      </c>
      <c r="F490" s="421">
        <v>0</v>
      </c>
      <c r="G490" s="421">
        <v>0</v>
      </c>
      <c r="H490" s="421">
        <v>0</v>
      </c>
      <c r="I490" s="421">
        <v>0</v>
      </c>
      <c r="J490" s="421">
        <v>0</v>
      </c>
      <c r="K490" s="421">
        <v>0</v>
      </c>
      <c r="L490" s="421">
        <v>0</v>
      </c>
    </row>
    <row r="491" spans="2:12">
      <c r="B491" s="60" t="s">
        <v>1287</v>
      </c>
      <c r="C491" s="60" t="s">
        <v>767</v>
      </c>
      <c r="D491" s="60" t="s">
        <v>662</v>
      </c>
      <c r="E491" s="60" t="s">
        <v>649</v>
      </c>
      <c r="F491" s="421">
        <v>28565.47</v>
      </c>
      <c r="G491" s="421">
        <v>678.09</v>
      </c>
      <c r="H491" s="421">
        <v>743.8</v>
      </c>
      <c r="I491" s="421">
        <v>757.12</v>
      </c>
      <c r="J491" s="421">
        <v>679.94</v>
      </c>
      <c r="K491" s="421">
        <v>5152.7299999999996</v>
      </c>
      <c r="L491" s="421">
        <v>20553.79</v>
      </c>
    </row>
    <row r="492" spans="2:12">
      <c r="B492" s="60" t="s">
        <v>1288</v>
      </c>
      <c r="C492" s="60" t="s">
        <v>1289</v>
      </c>
      <c r="D492" s="60" t="s">
        <v>662</v>
      </c>
      <c r="E492" s="60" t="s">
        <v>649</v>
      </c>
      <c r="F492" s="421">
        <v>47719.98</v>
      </c>
      <c r="G492" s="421">
        <v>1018.25</v>
      </c>
      <c r="H492" s="421">
        <v>1129.24</v>
      </c>
      <c r="I492" s="421">
        <v>1497.26</v>
      </c>
      <c r="J492" s="421">
        <v>1437.63</v>
      </c>
      <c r="K492" s="421">
        <v>7789</v>
      </c>
      <c r="L492" s="421">
        <v>34848.6</v>
      </c>
    </row>
    <row r="493" spans="2:12">
      <c r="B493" s="60" t="s">
        <v>1290</v>
      </c>
      <c r="C493" s="60" t="s">
        <v>825</v>
      </c>
      <c r="D493" s="60" t="s">
        <v>643</v>
      </c>
      <c r="E493" s="60" t="s">
        <v>652</v>
      </c>
      <c r="F493" s="421">
        <v>80</v>
      </c>
      <c r="G493" s="421">
        <v>8</v>
      </c>
      <c r="H493" s="421">
        <v>8</v>
      </c>
      <c r="I493" s="421">
        <v>8</v>
      </c>
      <c r="J493" s="421">
        <v>8</v>
      </c>
      <c r="K493" s="421">
        <v>20</v>
      </c>
      <c r="L493" s="421">
        <v>28</v>
      </c>
    </row>
    <row r="494" spans="2:12">
      <c r="B494" s="60" t="s">
        <v>1274</v>
      </c>
      <c r="C494" s="60" t="s">
        <v>1108</v>
      </c>
      <c r="D494" s="60" t="s">
        <v>662</v>
      </c>
      <c r="E494" s="60" t="s">
        <v>659</v>
      </c>
      <c r="F494" s="421">
        <v>0</v>
      </c>
      <c r="G494" s="421">
        <v>0</v>
      </c>
      <c r="H494" s="421">
        <v>0</v>
      </c>
      <c r="I494" s="421">
        <v>0</v>
      </c>
      <c r="J494" s="421">
        <v>0</v>
      </c>
      <c r="K494" s="421">
        <v>0</v>
      </c>
      <c r="L494" s="421">
        <v>0</v>
      </c>
    </row>
    <row r="495" spans="2:12">
      <c r="B495" s="60" t="s">
        <v>965</v>
      </c>
      <c r="C495" s="60" t="s">
        <v>690</v>
      </c>
      <c r="D495" s="60" t="s">
        <v>662</v>
      </c>
      <c r="E495" s="60" t="s">
        <v>649</v>
      </c>
      <c r="F495" s="421">
        <v>570024.19999999995</v>
      </c>
      <c r="G495" s="421">
        <v>13071.6</v>
      </c>
      <c r="H495" s="421">
        <v>11056.81</v>
      </c>
      <c r="I495" s="421">
        <v>8176.66</v>
      </c>
      <c r="J495" s="421">
        <v>15433.21</v>
      </c>
      <c r="K495" s="421">
        <v>210021.94</v>
      </c>
      <c r="L495" s="421">
        <v>312263.98</v>
      </c>
    </row>
    <row r="496" spans="2:12">
      <c r="B496" s="60" t="s">
        <v>1291</v>
      </c>
      <c r="C496" s="60" t="s">
        <v>971</v>
      </c>
      <c r="D496" s="60" t="s">
        <v>662</v>
      </c>
      <c r="E496" s="60" t="s">
        <v>1147</v>
      </c>
      <c r="F496" s="421">
        <v>4846.18</v>
      </c>
      <c r="G496" s="421">
        <v>0</v>
      </c>
      <c r="H496" s="421">
        <v>0</v>
      </c>
      <c r="I496" s="421">
        <v>0</v>
      </c>
      <c r="J496" s="421">
        <v>0</v>
      </c>
      <c r="K496" s="421">
        <v>4846.18</v>
      </c>
      <c r="L496" s="421">
        <v>0</v>
      </c>
    </row>
    <row r="497" spans="2:12">
      <c r="B497" s="60" t="s">
        <v>1292</v>
      </c>
      <c r="C497" s="60" t="s">
        <v>1293</v>
      </c>
      <c r="D497" s="60" t="s">
        <v>643</v>
      </c>
      <c r="E497" s="60" t="s">
        <v>659</v>
      </c>
      <c r="F497" s="421">
        <v>0</v>
      </c>
      <c r="G497" s="421">
        <v>0</v>
      </c>
      <c r="H497" s="421">
        <v>0</v>
      </c>
      <c r="I497" s="421">
        <v>0</v>
      </c>
      <c r="J497" s="421">
        <v>0</v>
      </c>
      <c r="K497" s="421">
        <v>0</v>
      </c>
      <c r="L497" s="421">
        <v>0</v>
      </c>
    </row>
    <row r="498" spans="2:12">
      <c r="B498" s="60" t="s">
        <v>1294</v>
      </c>
      <c r="C498" s="60" t="s">
        <v>1295</v>
      </c>
      <c r="D498" s="60" t="s">
        <v>643</v>
      </c>
      <c r="E498" s="60" t="s">
        <v>644</v>
      </c>
      <c r="F498" s="421">
        <v>40366.339999999997</v>
      </c>
      <c r="G498" s="421">
        <v>0</v>
      </c>
      <c r="H498" s="421">
        <v>0</v>
      </c>
      <c r="I498" s="421">
        <v>0</v>
      </c>
      <c r="J498" s="421">
        <v>0</v>
      </c>
      <c r="K498" s="421">
        <v>0</v>
      </c>
      <c r="L498" s="421">
        <v>40366.339999999997</v>
      </c>
    </row>
    <row r="499" spans="2:12">
      <c r="B499" s="60" t="s">
        <v>1296</v>
      </c>
      <c r="C499" s="60" t="s">
        <v>889</v>
      </c>
      <c r="D499" s="60" t="s">
        <v>643</v>
      </c>
      <c r="E499" s="60" t="s">
        <v>649</v>
      </c>
      <c r="F499" s="421">
        <v>1738034.45</v>
      </c>
      <c r="G499" s="421">
        <v>-587233.99</v>
      </c>
      <c r="H499" s="421">
        <v>-530135.63</v>
      </c>
      <c r="I499" s="421">
        <v>807563.28</v>
      </c>
      <c r="J499" s="421">
        <v>707241.47</v>
      </c>
      <c r="K499" s="421">
        <v>74646.539999999994</v>
      </c>
      <c r="L499" s="421">
        <v>1265952.78</v>
      </c>
    </row>
    <row r="500" spans="2:12">
      <c r="B500" s="60" t="s">
        <v>807</v>
      </c>
      <c r="C500" s="60" t="s">
        <v>808</v>
      </c>
      <c r="D500" s="60" t="s">
        <v>643</v>
      </c>
      <c r="E500" s="60" t="s">
        <v>744</v>
      </c>
      <c r="F500" s="421">
        <v>0</v>
      </c>
      <c r="G500" s="421">
        <v>0</v>
      </c>
      <c r="H500" s="421">
        <v>0</v>
      </c>
      <c r="I500" s="421">
        <v>0</v>
      </c>
      <c r="J500" s="421">
        <v>0</v>
      </c>
      <c r="K500" s="421">
        <v>0</v>
      </c>
      <c r="L500" s="421">
        <v>0</v>
      </c>
    </row>
    <row r="501" spans="2:12">
      <c r="B501" s="60" t="s">
        <v>1297</v>
      </c>
      <c r="C501" s="60" t="s">
        <v>1298</v>
      </c>
      <c r="D501" s="60" t="s">
        <v>643</v>
      </c>
      <c r="E501" s="60" t="s">
        <v>644</v>
      </c>
      <c r="F501" s="421">
        <v>136661.5</v>
      </c>
      <c r="G501" s="421">
        <v>95.67</v>
      </c>
      <c r="H501" s="421">
        <v>95.5</v>
      </c>
      <c r="I501" s="421">
        <v>7.93</v>
      </c>
      <c r="J501" s="421">
        <v>0</v>
      </c>
      <c r="K501" s="421">
        <v>567</v>
      </c>
      <c r="L501" s="421">
        <v>135895.4</v>
      </c>
    </row>
    <row r="502" spans="2:12">
      <c r="B502" s="60" t="s">
        <v>1299</v>
      </c>
      <c r="C502" s="60" t="s">
        <v>1300</v>
      </c>
      <c r="D502" s="60" t="s">
        <v>662</v>
      </c>
      <c r="E502" s="60" t="s">
        <v>644</v>
      </c>
      <c r="F502" s="421">
        <v>-257658.36</v>
      </c>
      <c r="G502" s="421">
        <v>0</v>
      </c>
      <c r="H502" s="421">
        <v>0</v>
      </c>
      <c r="I502" s="421">
        <v>0</v>
      </c>
      <c r="J502" s="421">
        <v>0</v>
      </c>
      <c r="K502" s="421">
        <v>0</v>
      </c>
      <c r="L502" s="421">
        <v>-257658.36</v>
      </c>
    </row>
    <row r="503" spans="2:12">
      <c r="B503" s="60" t="s">
        <v>1301</v>
      </c>
      <c r="C503" s="60" t="s">
        <v>1302</v>
      </c>
      <c r="D503" s="60" t="s">
        <v>643</v>
      </c>
      <c r="E503" s="60" t="s">
        <v>659</v>
      </c>
      <c r="F503" s="421">
        <v>0</v>
      </c>
      <c r="G503" s="421">
        <v>0</v>
      </c>
      <c r="H503" s="421">
        <v>0</v>
      </c>
      <c r="I503" s="421">
        <v>0</v>
      </c>
      <c r="J503" s="421">
        <v>0</v>
      </c>
      <c r="K503" s="421">
        <v>0</v>
      </c>
      <c r="L503" s="421">
        <v>0</v>
      </c>
    </row>
    <row r="504" spans="2:12">
      <c r="B504" s="60" t="s">
        <v>869</v>
      </c>
      <c r="C504" s="60" t="s">
        <v>870</v>
      </c>
      <c r="D504" s="60" t="s">
        <v>643</v>
      </c>
      <c r="E504" s="60" t="s">
        <v>644</v>
      </c>
      <c r="F504" s="421">
        <v>739.09</v>
      </c>
      <c r="G504" s="421">
        <v>0</v>
      </c>
      <c r="H504" s="421">
        <v>0</v>
      </c>
      <c r="I504" s="421">
        <v>0</v>
      </c>
      <c r="J504" s="421">
        <v>0</v>
      </c>
      <c r="K504" s="421">
        <v>727.44</v>
      </c>
      <c r="L504" s="421">
        <v>11.65</v>
      </c>
    </row>
    <row r="505" spans="2:12">
      <c r="B505" s="60" t="s">
        <v>1303</v>
      </c>
      <c r="C505" s="60" t="s">
        <v>1198</v>
      </c>
      <c r="D505" s="60" t="s">
        <v>643</v>
      </c>
      <c r="E505" s="60" t="s">
        <v>649</v>
      </c>
      <c r="F505" s="421">
        <v>50926.96</v>
      </c>
      <c r="G505" s="421">
        <v>17067.3</v>
      </c>
      <c r="H505" s="421">
        <v>21973.53</v>
      </c>
      <c r="I505" s="421">
        <v>-44727.29</v>
      </c>
      <c r="J505" s="421">
        <v>-37299.14</v>
      </c>
      <c r="K505" s="421">
        <v>31791.19</v>
      </c>
      <c r="L505" s="421">
        <v>62121.37</v>
      </c>
    </row>
    <row r="506" spans="2:12">
      <c r="B506" s="60" t="s">
        <v>1304</v>
      </c>
      <c r="C506" s="60" t="s">
        <v>1305</v>
      </c>
      <c r="D506" s="60" t="s">
        <v>643</v>
      </c>
      <c r="E506" s="60" t="s">
        <v>659</v>
      </c>
      <c r="F506" s="421">
        <v>0</v>
      </c>
      <c r="G506" s="421">
        <v>0</v>
      </c>
      <c r="H506" s="421">
        <v>0</v>
      </c>
      <c r="I506" s="421">
        <v>0</v>
      </c>
      <c r="J506" s="421">
        <v>0</v>
      </c>
      <c r="K506" s="421">
        <v>0</v>
      </c>
      <c r="L506" s="421">
        <v>0</v>
      </c>
    </row>
    <row r="507" spans="2:12">
      <c r="B507" s="60" t="s">
        <v>952</v>
      </c>
      <c r="C507" s="60" t="s">
        <v>800</v>
      </c>
      <c r="D507" s="60" t="s">
        <v>643</v>
      </c>
      <c r="E507" s="60" t="s">
        <v>659</v>
      </c>
      <c r="F507" s="421">
        <v>0</v>
      </c>
      <c r="G507" s="421">
        <v>0</v>
      </c>
      <c r="H507" s="421">
        <v>0</v>
      </c>
      <c r="I507" s="421">
        <v>0</v>
      </c>
      <c r="J507" s="421">
        <v>0</v>
      </c>
      <c r="K507" s="421">
        <v>0</v>
      </c>
      <c r="L507" s="421">
        <v>0</v>
      </c>
    </row>
    <row r="508" spans="2:12">
      <c r="B508" s="60" t="s">
        <v>1042</v>
      </c>
      <c r="C508" s="60" t="s">
        <v>1043</v>
      </c>
      <c r="D508" s="60" t="s">
        <v>643</v>
      </c>
      <c r="E508" s="60" t="s">
        <v>644</v>
      </c>
      <c r="F508" s="421">
        <v>3320.19</v>
      </c>
      <c r="G508" s="421">
        <v>0</v>
      </c>
      <c r="H508" s="421">
        <v>0</v>
      </c>
      <c r="I508" s="421">
        <v>0</v>
      </c>
      <c r="J508" s="421">
        <v>0</v>
      </c>
      <c r="K508" s="421">
        <v>0</v>
      </c>
      <c r="L508" s="421">
        <v>3320.19</v>
      </c>
    </row>
    <row r="509" spans="2:12">
      <c r="B509" s="60" t="s">
        <v>1086</v>
      </c>
      <c r="C509" s="60" t="s">
        <v>1087</v>
      </c>
      <c r="D509" s="60" t="s">
        <v>643</v>
      </c>
      <c r="E509" s="60" t="s">
        <v>659</v>
      </c>
      <c r="F509" s="421">
        <v>0</v>
      </c>
      <c r="G509" s="421">
        <v>0</v>
      </c>
      <c r="H509" s="421">
        <v>0</v>
      </c>
      <c r="I509" s="421">
        <v>0</v>
      </c>
      <c r="J509" s="421">
        <v>0</v>
      </c>
      <c r="K509" s="421">
        <v>0</v>
      </c>
      <c r="L509" s="421">
        <v>0</v>
      </c>
    </row>
    <row r="510" spans="2:12">
      <c r="B510" s="60" t="s">
        <v>1306</v>
      </c>
      <c r="C510" s="60" t="s">
        <v>1307</v>
      </c>
      <c r="D510" s="60" t="s">
        <v>643</v>
      </c>
      <c r="E510" s="60" t="s">
        <v>649</v>
      </c>
      <c r="F510" s="421">
        <v>27751.14</v>
      </c>
      <c r="G510" s="421">
        <v>13093.75</v>
      </c>
      <c r="H510" s="421">
        <v>12545.92</v>
      </c>
      <c r="I510" s="421">
        <v>-3272.9</v>
      </c>
      <c r="J510" s="421">
        <v>-19980.79</v>
      </c>
      <c r="K510" s="421">
        <v>17361.59</v>
      </c>
      <c r="L510" s="421">
        <v>8003.57</v>
      </c>
    </row>
    <row r="511" spans="2:12">
      <c r="B511" s="60" t="s">
        <v>878</v>
      </c>
      <c r="C511" s="60" t="s">
        <v>879</v>
      </c>
      <c r="D511" s="60" t="s">
        <v>662</v>
      </c>
      <c r="E511" s="60" t="s">
        <v>649</v>
      </c>
      <c r="F511" s="421">
        <v>160012.04999999999</v>
      </c>
      <c r="G511" s="421">
        <v>5702.38</v>
      </c>
      <c r="H511" s="421">
        <v>4534.8500000000004</v>
      </c>
      <c r="I511" s="421">
        <v>4493.54</v>
      </c>
      <c r="J511" s="421">
        <v>4908.5200000000004</v>
      </c>
      <c r="K511" s="421">
        <v>48152.2</v>
      </c>
      <c r="L511" s="421">
        <v>92220.56</v>
      </c>
    </row>
    <row r="512" spans="2:12">
      <c r="B512" s="60" t="s">
        <v>694</v>
      </c>
      <c r="C512" s="60" t="s">
        <v>695</v>
      </c>
      <c r="D512" s="60" t="s">
        <v>662</v>
      </c>
      <c r="E512" s="60" t="s">
        <v>649</v>
      </c>
      <c r="F512" s="421">
        <v>6348756.4000000004</v>
      </c>
      <c r="G512" s="421">
        <v>149681.4</v>
      </c>
      <c r="H512" s="421">
        <v>149108.6</v>
      </c>
      <c r="I512" s="421">
        <v>146621.15</v>
      </c>
      <c r="J512" s="421">
        <v>252794.92</v>
      </c>
      <c r="K512" s="421">
        <v>1123829.81</v>
      </c>
      <c r="L512" s="421">
        <v>4526720.5199999996</v>
      </c>
    </row>
    <row r="513" spans="2:12">
      <c r="B513" s="60" t="s">
        <v>1308</v>
      </c>
      <c r="C513" s="60" t="s">
        <v>701</v>
      </c>
      <c r="D513" s="60" t="s">
        <v>643</v>
      </c>
      <c r="E513" s="60" t="s">
        <v>659</v>
      </c>
      <c r="F513" s="421">
        <v>0</v>
      </c>
      <c r="G513" s="421">
        <v>0</v>
      </c>
      <c r="H513" s="421">
        <v>0</v>
      </c>
      <c r="I513" s="421">
        <v>0</v>
      </c>
      <c r="J513" s="421">
        <v>0</v>
      </c>
      <c r="K513" s="421">
        <v>0</v>
      </c>
      <c r="L513" s="421">
        <v>0</v>
      </c>
    </row>
    <row r="514" spans="2:12">
      <c r="B514" s="60" t="s">
        <v>1309</v>
      </c>
      <c r="C514" s="60" t="s">
        <v>1310</v>
      </c>
      <c r="D514" s="60" t="s">
        <v>643</v>
      </c>
      <c r="E514" s="60" t="s">
        <v>644</v>
      </c>
      <c r="F514" s="421">
        <v>350016.26</v>
      </c>
      <c r="G514" s="421">
        <v>0</v>
      </c>
      <c r="H514" s="421">
        <v>0</v>
      </c>
      <c r="I514" s="421">
        <v>0</v>
      </c>
      <c r="J514" s="421">
        <v>0</v>
      </c>
      <c r="K514" s="421">
        <v>0</v>
      </c>
      <c r="L514" s="421">
        <v>350016.26</v>
      </c>
    </row>
    <row r="515" spans="2:12">
      <c r="B515" s="60" t="s">
        <v>869</v>
      </c>
      <c r="C515" s="60" t="s">
        <v>870</v>
      </c>
      <c r="D515" s="60" t="s">
        <v>643</v>
      </c>
      <c r="E515" s="60" t="s">
        <v>649</v>
      </c>
      <c r="F515" s="421">
        <v>14496.62</v>
      </c>
      <c r="G515" s="421">
        <v>4798.68</v>
      </c>
      <c r="H515" s="421">
        <v>-36608.01</v>
      </c>
      <c r="I515" s="421">
        <v>-1566.43</v>
      </c>
      <c r="J515" s="421">
        <v>33911.07</v>
      </c>
      <c r="K515" s="421">
        <v>-65785.91</v>
      </c>
      <c r="L515" s="421">
        <v>79747.22</v>
      </c>
    </row>
    <row r="516" spans="2:12">
      <c r="B516" s="60" t="s">
        <v>660</v>
      </c>
      <c r="C516" s="60" t="s">
        <v>661</v>
      </c>
      <c r="D516" s="60" t="s">
        <v>662</v>
      </c>
      <c r="E516" s="60" t="s">
        <v>644</v>
      </c>
      <c r="F516" s="421">
        <v>-16498.95</v>
      </c>
      <c r="G516" s="421">
        <v>0</v>
      </c>
      <c r="H516" s="421">
        <v>0</v>
      </c>
      <c r="I516" s="421">
        <v>0</v>
      </c>
      <c r="J516" s="421">
        <v>0</v>
      </c>
      <c r="K516" s="421">
        <v>0</v>
      </c>
      <c r="L516" s="421">
        <v>-16498.95</v>
      </c>
    </row>
    <row r="517" spans="2:12">
      <c r="B517" s="60" t="s">
        <v>1311</v>
      </c>
      <c r="C517" s="60" t="s">
        <v>775</v>
      </c>
      <c r="D517" s="60" t="s">
        <v>662</v>
      </c>
      <c r="E517" s="60" t="s">
        <v>644</v>
      </c>
      <c r="F517" s="421">
        <v>-193875.16</v>
      </c>
      <c r="G517" s="421">
        <v>0</v>
      </c>
      <c r="H517" s="421">
        <v>0</v>
      </c>
      <c r="I517" s="421">
        <v>0</v>
      </c>
      <c r="J517" s="421">
        <v>0</v>
      </c>
      <c r="K517" s="421">
        <v>0</v>
      </c>
      <c r="L517" s="421">
        <v>-193875.16</v>
      </c>
    </row>
    <row r="518" spans="2:12">
      <c r="B518" s="60" t="s">
        <v>1312</v>
      </c>
      <c r="C518" s="60" t="s">
        <v>1313</v>
      </c>
      <c r="D518" s="60" t="s">
        <v>643</v>
      </c>
      <c r="E518" s="60" t="s">
        <v>659</v>
      </c>
      <c r="F518" s="421">
        <v>0</v>
      </c>
      <c r="G518" s="421">
        <v>0</v>
      </c>
      <c r="H518" s="421">
        <v>0</v>
      </c>
      <c r="I518" s="421">
        <v>0</v>
      </c>
      <c r="J518" s="421">
        <v>0</v>
      </c>
      <c r="K518" s="421">
        <v>0</v>
      </c>
      <c r="L518" s="421">
        <v>0</v>
      </c>
    </row>
    <row r="519" spans="2:12">
      <c r="B519" s="60" t="s">
        <v>688</v>
      </c>
      <c r="C519" s="60" t="s">
        <v>668</v>
      </c>
      <c r="D519" s="60" t="s">
        <v>643</v>
      </c>
      <c r="E519" s="60" t="s">
        <v>652</v>
      </c>
      <c r="F519" s="421">
        <v>-6076.7</v>
      </c>
      <c r="G519" s="421">
        <v>0</v>
      </c>
      <c r="H519" s="421">
        <v>0</v>
      </c>
      <c r="I519" s="421">
        <v>0</v>
      </c>
      <c r="J519" s="421">
        <v>0</v>
      </c>
      <c r="K519" s="421">
        <v>0</v>
      </c>
      <c r="L519" s="421">
        <v>-6076.7</v>
      </c>
    </row>
    <row r="520" spans="2:12">
      <c r="B520" s="60" t="s">
        <v>1314</v>
      </c>
      <c r="C520" s="60" t="s">
        <v>731</v>
      </c>
      <c r="D520" s="60" t="s">
        <v>662</v>
      </c>
      <c r="E520" s="60" t="s">
        <v>649</v>
      </c>
      <c r="F520" s="421">
        <v>196151.47</v>
      </c>
      <c r="G520" s="421">
        <v>2552.8000000000002</v>
      </c>
      <c r="H520" s="421">
        <v>5912.86</v>
      </c>
      <c r="I520" s="421">
        <v>4166.95</v>
      </c>
      <c r="J520" s="421">
        <v>3017.3</v>
      </c>
      <c r="K520" s="421">
        <v>40085.07</v>
      </c>
      <c r="L520" s="421">
        <v>140416.49</v>
      </c>
    </row>
    <row r="521" spans="2:12">
      <c r="B521" s="60" t="s">
        <v>1051</v>
      </c>
      <c r="C521" s="60" t="s">
        <v>1052</v>
      </c>
      <c r="D521" s="60" t="s">
        <v>643</v>
      </c>
      <c r="E521" s="60" t="s">
        <v>649</v>
      </c>
      <c r="F521" s="421">
        <v>247626.98</v>
      </c>
      <c r="G521" s="421">
        <v>-22333.25</v>
      </c>
      <c r="H521" s="421">
        <v>-1048.82</v>
      </c>
      <c r="I521" s="421">
        <v>22615.55</v>
      </c>
      <c r="J521" s="421">
        <v>-37599.019999999997</v>
      </c>
      <c r="K521" s="421">
        <v>170117.15</v>
      </c>
      <c r="L521" s="421">
        <v>115875.37</v>
      </c>
    </row>
    <row r="522" spans="2:12">
      <c r="B522" s="60" t="s">
        <v>955</v>
      </c>
      <c r="C522" s="60" t="s">
        <v>956</v>
      </c>
      <c r="D522" s="60" t="s">
        <v>643</v>
      </c>
      <c r="E522" s="60" t="s">
        <v>649</v>
      </c>
      <c r="F522" s="421">
        <v>8033.68</v>
      </c>
      <c r="G522" s="421">
        <v>-2916.2</v>
      </c>
      <c r="H522" s="421">
        <v>348.01</v>
      </c>
      <c r="I522" s="421">
        <v>-1215.27</v>
      </c>
      <c r="J522" s="421">
        <v>-11941.4</v>
      </c>
      <c r="K522" s="421">
        <v>23758.54</v>
      </c>
      <c r="L522" s="421">
        <v>0</v>
      </c>
    </row>
    <row r="523" spans="2:12">
      <c r="B523" s="60" t="s">
        <v>1315</v>
      </c>
      <c r="C523" s="60" t="s">
        <v>767</v>
      </c>
      <c r="D523" s="60" t="s">
        <v>662</v>
      </c>
      <c r="E523" s="60" t="s">
        <v>659</v>
      </c>
      <c r="F523" s="421">
        <v>0</v>
      </c>
      <c r="G523" s="421">
        <v>0</v>
      </c>
      <c r="H523" s="421">
        <v>0</v>
      </c>
      <c r="I523" s="421">
        <v>0</v>
      </c>
      <c r="J523" s="421">
        <v>0</v>
      </c>
      <c r="K523" s="421">
        <v>0</v>
      </c>
      <c r="L523" s="421">
        <v>0</v>
      </c>
    </row>
    <row r="524" spans="2:12">
      <c r="B524" s="60" t="s">
        <v>1316</v>
      </c>
      <c r="C524" s="60" t="s">
        <v>1317</v>
      </c>
      <c r="D524" s="60" t="s">
        <v>643</v>
      </c>
      <c r="E524" s="60" t="s">
        <v>644</v>
      </c>
      <c r="F524" s="421">
        <v>-7260</v>
      </c>
      <c r="G524" s="421">
        <v>0</v>
      </c>
      <c r="H524" s="421">
        <v>0</v>
      </c>
      <c r="I524" s="421">
        <v>0</v>
      </c>
      <c r="J524" s="421">
        <v>0</v>
      </c>
      <c r="K524" s="421">
        <v>0</v>
      </c>
      <c r="L524" s="421">
        <v>-7260</v>
      </c>
    </row>
    <row r="525" spans="2:12">
      <c r="B525" s="60" t="s">
        <v>1318</v>
      </c>
      <c r="C525" s="60" t="s">
        <v>1319</v>
      </c>
      <c r="D525" s="60" t="s">
        <v>643</v>
      </c>
      <c r="E525" s="60" t="s">
        <v>659</v>
      </c>
      <c r="F525" s="421">
        <v>0</v>
      </c>
      <c r="G525" s="421">
        <v>0</v>
      </c>
      <c r="H525" s="421">
        <v>0</v>
      </c>
      <c r="I525" s="421">
        <v>0</v>
      </c>
      <c r="J525" s="421">
        <v>0</v>
      </c>
      <c r="K525" s="421">
        <v>0</v>
      </c>
      <c r="L525" s="421">
        <v>0</v>
      </c>
    </row>
    <row r="526" spans="2:12">
      <c r="B526" s="60" t="s">
        <v>1320</v>
      </c>
      <c r="C526" s="60" t="s">
        <v>1321</v>
      </c>
      <c r="D526" s="60" t="s">
        <v>643</v>
      </c>
      <c r="E526" s="60" t="s">
        <v>649</v>
      </c>
      <c r="F526" s="421">
        <v>-110461.41</v>
      </c>
      <c r="G526" s="421">
        <v>-1385.69</v>
      </c>
      <c r="H526" s="421">
        <v>1456.81</v>
      </c>
      <c r="I526" s="421">
        <v>-3688.53</v>
      </c>
      <c r="J526" s="421">
        <v>3521.88</v>
      </c>
      <c r="K526" s="421">
        <v>-34636.49</v>
      </c>
      <c r="L526" s="421">
        <v>-75729.39</v>
      </c>
    </row>
    <row r="527" spans="2:12">
      <c r="B527" s="60" t="s">
        <v>1065</v>
      </c>
      <c r="C527" s="60" t="s">
        <v>1066</v>
      </c>
      <c r="D527" s="60" t="s">
        <v>662</v>
      </c>
      <c r="E527" s="60" t="s">
        <v>644</v>
      </c>
      <c r="F527" s="421">
        <v>-2926.28</v>
      </c>
      <c r="G527" s="421">
        <v>0</v>
      </c>
      <c r="H527" s="421">
        <v>0</v>
      </c>
      <c r="I527" s="421">
        <v>0</v>
      </c>
      <c r="J527" s="421">
        <v>0</v>
      </c>
      <c r="K527" s="421">
        <v>0</v>
      </c>
      <c r="L527" s="421">
        <v>-2926.28</v>
      </c>
    </row>
    <row r="528" spans="2:12">
      <c r="B528" s="60" t="s">
        <v>1148</v>
      </c>
      <c r="C528" s="60" t="s">
        <v>1149</v>
      </c>
      <c r="D528" s="60" t="s">
        <v>643</v>
      </c>
      <c r="E528" s="60" t="s">
        <v>744</v>
      </c>
      <c r="F528" s="421">
        <v>0</v>
      </c>
      <c r="G528" s="421">
        <v>0</v>
      </c>
      <c r="H528" s="421">
        <v>0</v>
      </c>
      <c r="I528" s="421">
        <v>0</v>
      </c>
      <c r="J528" s="421">
        <v>0</v>
      </c>
      <c r="K528" s="421">
        <v>0</v>
      </c>
      <c r="L528" s="421">
        <v>0</v>
      </c>
    </row>
    <row r="529" spans="2:12">
      <c r="B529" s="60" t="s">
        <v>1322</v>
      </c>
      <c r="C529" s="60" t="s">
        <v>915</v>
      </c>
      <c r="D529" s="60" t="s">
        <v>643</v>
      </c>
      <c r="E529" s="60" t="s">
        <v>649</v>
      </c>
      <c r="F529" s="421">
        <v>0</v>
      </c>
      <c r="G529" s="421">
        <v>-10049.540000000001</v>
      </c>
      <c r="H529" s="421">
        <v>10069.540000000001</v>
      </c>
      <c r="I529" s="421">
        <v>-18092.11</v>
      </c>
      <c r="J529" s="421">
        <v>18072.11</v>
      </c>
      <c r="K529" s="421">
        <v>-29789.77</v>
      </c>
      <c r="L529" s="421">
        <v>29789.77</v>
      </c>
    </row>
    <row r="530" spans="2:12">
      <c r="B530" s="60" t="s">
        <v>712</v>
      </c>
      <c r="C530" s="60" t="s">
        <v>713</v>
      </c>
      <c r="D530" s="60" t="s">
        <v>643</v>
      </c>
      <c r="E530" s="60" t="s">
        <v>649</v>
      </c>
      <c r="F530" s="421">
        <v>-1836.31</v>
      </c>
      <c r="G530" s="421">
        <v>-629.86</v>
      </c>
      <c r="H530" s="421">
        <v>22.98</v>
      </c>
      <c r="I530" s="421">
        <v>5479.7</v>
      </c>
      <c r="J530" s="421">
        <v>-5417.22</v>
      </c>
      <c r="K530" s="421">
        <v>9789.74</v>
      </c>
      <c r="L530" s="421">
        <v>-11081.65</v>
      </c>
    </row>
    <row r="531" spans="2:12">
      <c r="B531" s="60" t="s">
        <v>1234</v>
      </c>
      <c r="C531" s="60" t="s">
        <v>1235</v>
      </c>
      <c r="D531" s="60" t="s">
        <v>662</v>
      </c>
      <c r="E531" s="60" t="s">
        <v>644</v>
      </c>
      <c r="F531" s="421">
        <v>-3531.54</v>
      </c>
      <c r="G531" s="421">
        <v>0</v>
      </c>
      <c r="H531" s="421">
        <v>0</v>
      </c>
      <c r="I531" s="421">
        <v>0</v>
      </c>
      <c r="J531" s="421">
        <v>0</v>
      </c>
      <c r="K531" s="421">
        <v>-1958.65</v>
      </c>
      <c r="L531" s="421">
        <v>-1572.89</v>
      </c>
    </row>
    <row r="532" spans="2:12">
      <c r="B532" s="60" t="s">
        <v>1323</v>
      </c>
      <c r="C532" s="60" t="s">
        <v>1157</v>
      </c>
      <c r="D532" s="60" t="s">
        <v>643</v>
      </c>
      <c r="E532" s="60" t="s">
        <v>652</v>
      </c>
      <c r="F532" s="421">
        <v>56.34</v>
      </c>
      <c r="G532" s="421">
        <v>32.36</v>
      </c>
      <c r="H532" s="421">
        <v>23.98</v>
      </c>
      <c r="I532" s="421">
        <v>0</v>
      </c>
      <c r="J532" s="421">
        <v>-44.35</v>
      </c>
      <c r="K532" s="421">
        <v>66.33</v>
      </c>
      <c r="L532" s="421">
        <v>-21.98</v>
      </c>
    </row>
    <row r="533" spans="2:12">
      <c r="B533" s="60" t="s">
        <v>1180</v>
      </c>
      <c r="C533" s="60" t="s">
        <v>1068</v>
      </c>
      <c r="D533" s="60" t="s">
        <v>662</v>
      </c>
      <c r="E533" s="60" t="s">
        <v>652</v>
      </c>
      <c r="F533" s="421">
        <v>469.36</v>
      </c>
      <c r="G533" s="421">
        <v>17.45</v>
      </c>
      <c r="H533" s="421">
        <v>434.45</v>
      </c>
      <c r="I533" s="421">
        <v>17.46</v>
      </c>
      <c r="J533" s="421">
        <v>0</v>
      </c>
      <c r="K533" s="421">
        <v>0</v>
      </c>
      <c r="L533" s="421">
        <v>0</v>
      </c>
    </row>
    <row r="534" spans="2:12">
      <c r="B534" s="60" t="s">
        <v>1324</v>
      </c>
      <c r="C534" s="60" t="s">
        <v>1325</v>
      </c>
      <c r="D534" s="60" t="s">
        <v>643</v>
      </c>
      <c r="E534" s="60" t="s">
        <v>644</v>
      </c>
      <c r="F534" s="421">
        <v>464677.4</v>
      </c>
      <c r="G534" s="421">
        <v>0</v>
      </c>
      <c r="H534" s="421">
        <v>0</v>
      </c>
      <c r="I534" s="421">
        <v>0</v>
      </c>
      <c r="J534" s="421">
        <v>0</v>
      </c>
      <c r="K534" s="421">
        <v>0</v>
      </c>
      <c r="L534" s="421">
        <v>464677.4</v>
      </c>
    </row>
    <row r="535" spans="2:12">
      <c r="B535" s="60" t="s">
        <v>1326</v>
      </c>
      <c r="C535" s="60" t="s">
        <v>1169</v>
      </c>
      <c r="D535" s="60" t="s">
        <v>662</v>
      </c>
      <c r="E535" s="60" t="s">
        <v>649</v>
      </c>
      <c r="F535" s="421">
        <v>137932.54999999999</v>
      </c>
      <c r="G535" s="421">
        <v>4944.9399999999996</v>
      </c>
      <c r="H535" s="421">
        <v>2068.66</v>
      </c>
      <c r="I535" s="421">
        <v>3053.2</v>
      </c>
      <c r="J535" s="421">
        <v>2930.27</v>
      </c>
      <c r="K535" s="421">
        <v>27046.58</v>
      </c>
      <c r="L535" s="421">
        <v>97888.9</v>
      </c>
    </row>
    <row r="536" spans="2:12">
      <c r="B536" s="60" t="s">
        <v>1327</v>
      </c>
      <c r="C536" s="60" t="s">
        <v>1328</v>
      </c>
      <c r="D536" s="60" t="s">
        <v>643</v>
      </c>
      <c r="E536" s="60" t="s">
        <v>644</v>
      </c>
      <c r="F536" s="421">
        <v>43.59</v>
      </c>
      <c r="G536" s="421">
        <v>0</v>
      </c>
      <c r="H536" s="421">
        <v>0</v>
      </c>
      <c r="I536" s="421">
        <v>0</v>
      </c>
      <c r="J536" s="421">
        <v>0</v>
      </c>
      <c r="K536" s="421">
        <v>43.59</v>
      </c>
      <c r="L536" s="421">
        <v>0</v>
      </c>
    </row>
    <row r="537" spans="2:12">
      <c r="B537" s="60" t="s">
        <v>1329</v>
      </c>
      <c r="C537" s="60" t="s">
        <v>1330</v>
      </c>
      <c r="D537" s="60" t="s">
        <v>643</v>
      </c>
      <c r="E537" s="60" t="s">
        <v>649</v>
      </c>
      <c r="F537" s="421">
        <v>2540466.4500000002</v>
      </c>
      <c r="G537" s="421">
        <v>59170.63</v>
      </c>
      <c r="H537" s="421">
        <v>59098.38</v>
      </c>
      <c r="I537" s="421">
        <v>59247.86</v>
      </c>
      <c r="J537" s="421">
        <v>59202.03</v>
      </c>
      <c r="K537" s="421">
        <v>465487.04</v>
      </c>
      <c r="L537" s="421">
        <v>1838260.51</v>
      </c>
    </row>
    <row r="538" spans="2:12">
      <c r="B538" s="60" t="s">
        <v>1331</v>
      </c>
      <c r="C538" s="60" t="s">
        <v>741</v>
      </c>
      <c r="D538" s="60" t="s">
        <v>662</v>
      </c>
      <c r="E538" s="60" t="s">
        <v>659</v>
      </c>
      <c r="F538" s="421">
        <v>0</v>
      </c>
      <c r="G538" s="421">
        <v>0</v>
      </c>
      <c r="H538" s="421">
        <v>0</v>
      </c>
      <c r="I538" s="421">
        <v>0</v>
      </c>
      <c r="J538" s="421">
        <v>0</v>
      </c>
      <c r="K538" s="421">
        <v>0</v>
      </c>
      <c r="L538" s="421">
        <v>0</v>
      </c>
    </row>
    <row r="539" spans="2:12">
      <c r="B539" s="60" t="s">
        <v>1123</v>
      </c>
      <c r="C539" s="60" t="s">
        <v>1124</v>
      </c>
      <c r="D539" s="60" t="s">
        <v>662</v>
      </c>
      <c r="E539" s="60" t="s">
        <v>652</v>
      </c>
      <c r="F539" s="421">
        <v>86.15</v>
      </c>
      <c r="G539" s="421">
        <v>0</v>
      </c>
      <c r="H539" s="421">
        <v>0</v>
      </c>
      <c r="I539" s="421">
        <v>0</v>
      </c>
      <c r="J539" s="421">
        <v>0</v>
      </c>
      <c r="K539" s="421">
        <v>61.15</v>
      </c>
      <c r="L539" s="421">
        <v>25</v>
      </c>
    </row>
    <row r="540" spans="2:12">
      <c r="B540" s="60" t="s">
        <v>987</v>
      </c>
      <c r="C540" s="60" t="s">
        <v>843</v>
      </c>
      <c r="D540" s="60" t="s">
        <v>662</v>
      </c>
      <c r="E540" s="60" t="s">
        <v>644</v>
      </c>
      <c r="F540" s="421">
        <v>-277.52</v>
      </c>
      <c r="G540" s="421">
        <v>0</v>
      </c>
      <c r="H540" s="421">
        <v>0</v>
      </c>
      <c r="I540" s="421">
        <v>0</v>
      </c>
      <c r="J540" s="421">
        <v>0</v>
      </c>
      <c r="K540" s="421">
        <v>0</v>
      </c>
      <c r="L540" s="421">
        <v>-277.52</v>
      </c>
    </row>
    <row r="541" spans="2:12">
      <c r="B541" s="60" t="s">
        <v>1332</v>
      </c>
      <c r="C541" s="60" t="s">
        <v>1333</v>
      </c>
      <c r="D541" s="60" t="s">
        <v>643</v>
      </c>
      <c r="E541" s="60" t="s">
        <v>644</v>
      </c>
      <c r="F541" s="421">
        <v>315.64</v>
      </c>
      <c r="G541" s="421">
        <v>0</v>
      </c>
      <c r="H541" s="421">
        <v>0</v>
      </c>
      <c r="I541" s="421">
        <v>0</v>
      </c>
      <c r="J541" s="421">
        <v>0</v>
      </c>
      <c r="K541" s="421">
        <v>315.64</v>
      </c>
      <c r="L541" s="421">
        <v>0</v>
      </c>
    </row>
    <row r="542" spans="2:12">
      <c r="B542" s="60" t="s">
        <v>1088</v>
      </c>
      <c r="C542" s="60" t="s">
        <v>828</v>
      </c>
      <c r="D542" s="60" t="s">
        <v>662</v>
      </c>
      <c r="E542" s="60" t="s">
        <v>649</v>
      </c>
      <c r="F542" s="421">
        <v>119234.06</v>
      </c>
      <c r="G542" s="421">
        <v>3454.69</v>
      </c>
      <c r="H542" s="421">
        <v>2739.93</v>
      </c>
      <c r="I542" s="421">
        <v>2596.86</v>
      </c>
      <c r="J542" s="421">
        <v>3215</v>
      </c>
      <c r="K542" s="421">
        <v>29940.22</v>
      </c>
      <c r="L542" s="421">
        <v>77287.360000000001</v>
      </c>
    </row>
    <row r="543" spans="2:12">
      <c r="B543" s="60" t="s">
        <v>1262</v>
      </c>
      <c r="C543" s="60" t="s">
        <v>971</v>
      </c>
      <c r="D543" s="60" t="s">
        <v>662</v>
      </c>
      <c r="E543" s="60" t="s">
        <v>659</v>
      </c>
      <c r="F543" s="421">
        <v>5.56</v>
      </c>
      <c r="G543" s="421">
        <v>0</v>
      </c>
      <c r="H543" s="421">
        <v>0</v>
      </c>
      <c r="I543" s="421">
        <v>0</v>
      </c>
      <c r="J543" s="421">
        <v>0</v>
      </c>
      <c r="K543" s="421">
        <v>10.73</v>
      </c>
      <c r="L543" s="421">
        <v>-5.17</v>
      </c>
    </row>
    <row r="544" spans="2:12">
      <c r="B544" s="60" t="s">
        <v>1334</v>
      </c>
      <c r="C544" s="60" t="s">
        <v>1096</v>
      </c>
      <c r="D544" s="60" t="s">
        <v>662</v>
      </c>
      <c r="E544" s="60" t="s">
        <v>659</v>
      </c>
      <c r="F544" s="421">
        <v>198.88</v>
      </c>
      <c r="G544" s="421">
        <v>0</v>
      </c>
      <c r="H544" s="421">
        <v>0</v>
      </c>
      <c r="I544" s="421">
        <v>0</v>
      </c>
      <c r="J544" s="421">
        <v>0</v>
      </c>
      <c r="K544" s="421">
        <v>-20.41</v>
      </c>
      <c r="L544" s="421">
        <v>219.29</v>
      </c>
    </row>
    <row r="545" spans="2:12">
      <c r="B545" s="60" t="s">
        <v>742</v>
      </c>
      <c r="C545" s="60" t="s">
        <v>743</v>
      </c>
      <c r="D545" s="60" t="s">
        <v>643</v>
      </c>
      <c r="E545" s="60" t="s">
        <v>659</v>
      </c>
      <c r="F545" s="421">
        <v>0</v>
      </c>
      <c r="G545" s="421">
        <v>0</v>
      </c>
      <c r="H545" s="421">
        <v>0</v>
      </c>
      <c r="I545" s="421">
        <v>0</v>
      </c>
      <c r="J545" s="421">
        <v>0</v>
      </c>
      <c r="K545" s="421">
        <v>0</v>
      </c>
      <c r="L545" s="421">
        <v>0</v>
      </c>
    </row>
    <row r="546" spans="2:12">
      <c r="B546" s="60" t="s">
        <v>1335</v>
      </c>
      <c r="C546" s="60" t="s">
        <v>1336</v>
      </c>
      <c r="D546" s="60" t="s">
        <v>643</v>
      </c>
      <c r="E546" s="60" t="s">
        <v>659</v>
      </c>
      <c r="F546" s="421">
        <v>0</v>
      </c>
      <c r="G546" s="421">
        <v>0</v>
      </c>
      <c r="H546" s="421">
        <v>0</v>
      </c>
      <c r="I546" s="421">
        <v>0</v>
      </c>
      <c r="J546" s="421">
        <v>0</v>
      </c>
      <c r="K546" s="421">
        <v>0</v>
      </c>
      <c r="L546" s="421">
        <v>0</v>
      </c>
    </row>
    <row r="547" spans="2:12">
      <c r="B547" s="60" t="s">
        <v>1337</v>
      </c>
      <c r="C547" s="60" t="s">
        <v>1338</v>
      </c>
      <c r="D547" s="60" t="s">
        <v>643</v>
      </c>
      <c r="E547" s="60" t="s">
        <v>659</v>
      </c>
      <c r="F547" s="421">
        <v>0</v>
      </c>
      <c r="G547" s="421">
        <v>0</v>
      </c>
      <c r="H547" s="421">
        <v>0</v>
      </c>
      <c r="I547" s="421">
        <v>0</v>
      </c>
      <c r="J547" s="421">
        <v>0</v>
      </c>
      <c r="K547" s="421">
        <v>0</v>
      </c>
      <c r="L547" s="421">
        <v>0</v>
      </c>
    </row>
    <row r="548" spans="2:12">
      <c r="B548" s="60" t="s">
        <v>1320</v>
      </c>
      <c r="C548" s="60" t="s">
        <v>1321</v>
      </c>
      <c r="D548" s="60" t="s">
        <v>643</v>
      </c>
      <c r="E548" s="60" t="s">
        <v>659</v>
      </c>
      <c r="F548" s="421">
        <v>0</v>
      </c>
      <c r="G548" s="421">
        <v>0</v>
      </c>
      <c r="H548" s="421">
        <v>0</v>
      </c>
      <c r="I548" s="421">
        <v>0</v>
      </c>
      <c r="J548" s="421">
        <v>0</v>
      </c>
      <c r="K548" s="421">
        <v>0</v>
      </c>
      <c r="L548" s="421">
        <v>0</v>
      </c>
    </row>
    <row r="549" spans="2:12">
      <c r="B549" s="60" t="s">
        <v>1339</v>
      </c>
      <c r="C549" s="60" t="s">
        <v>971</v>
      </c>
      <c r="D549" s="60" t="s">
        <v>662</v>
      </c>
      <c r="E549" s="60" t="s">
        <v>659</v>
      </c>
      <c r="F549" s="421">
        <v>-206.98</v>
      </c>
      <c r="G549" s="421">
        <v>0</v>
      </c>
      <c r="H549" s="421">
        <v>0</v>
      </c>
      <c r="I549" s="421">
        <v>0</v>
      </c>
      <c r="J549" s="421">
        <v>0</v>
      </c>
      <c r="K549" s="421">
        <v>-272.81</v>
      </c>
      <c r="L549" s="421">
        <v>65.83</v>
      </c>
    </row>
    <row r="550" spans="2:12">
      <c r="B550" s="60" t="s">
        <v>650</v>
      </c>
      <c r="C550" s="60" t="s">
        <v>651</v>
      </c>
      <c r="D550" s="60" t="s">
        <v>643</v>
      </c>
      <c r="E550" s="60" t="s">
        <v>649</v>
      </c>
      <c r="F550" s="421">
        <v>-464758.4</v>
      </c>
      <c r="G550" s="421">
        <v>-38815.910000000003</v>
      </c>
      <c r="H550" s="421">
        <v>1698.29</v>
      </c>
      <c r="I550" s="421">
        <v>53852.65</v>
      </c>
      <c r="J550" s="421">
        <v>58103.68</v>
      </c>
      <c r="K550" s="421">
        <v>145223.91</v>
      </c>
      <c r="L550" s="421">
        <v>-684821.02</v>
      </c>
    </row>
    <row r="551" spans="2:12">
      <c r="B551" s="60" t="s">
        <v>1340</v>
      </c>
      <c r="C551" s="60" t="s">
        <v>1341</v>
      </c>
      <c r="D551" s="60" t="s">
        <v>662</v>
      </c>
      <c r="E551" s="60" t="s">
        <v>644</v>
      </c>
      <c r="F551" s="421">
        <v>-1329.89</v>
      </c>
      <c r="G551" s="421">
        <v>0</v>
      </c>
      <c r="H551" s="421">
        <v>0</v>
      </c>
      <c r="I551" s="421">
        <v>0</v>
      </c>
      <c r="J551" s="421">
        <v>0</v>
      </c>
      <c r="K551" s="421">
        <v>0</v>
      </c>
      <c r="L551" s="421">
        <v>-1329.89</v>
      </c>
    </row>
    <row r="552" spans="2:12">
      <c r="B552" s="60" t="s">
        <v>1342</v>
      </c>
      <c r="C552" s="60" t="s">
        <v>1124</v>
      </c>
      <c r="D552" s="60" t="s">
        <v>662</v>
      </c>
      <c r="E552" s="60" t="s">
        <v>659</v>
      </c>
      <c r="F552" s="421">
        <v>0</v>
      </c>
      <c r="G552" s="421">
        <v>0</v>
      </c>
      <c r="H552" s="421">
        <v>0</v>
      </c>
      <c r="I552" s="421">
        <v>0</v>
      </c>
      <c r="J552" s="421">
        <v>0</v>
      </c>
      <c r="K552" s="421">
        <v>0</v>
      </c>
      <c r="L552" s="421">
        <v>0</v>
      </c>
    </row>
    <row r="553" spans="2:12">
      <c r="B553" s="60" t="s">
        <v>1343</v>
      </c>
      <c r="C553" s="60" t="s">
        <v>1344</v>
      </c>
      <c r="D553" s="60" t="s">
        <v>643</v>
      </c>
      <c r="E553" s="60" t="s">
        <v>659</v>
      </c>
      <c r="F553" s="421">
        <v>0</v>
      </c>
      <c r="G553" s="421">
        <v>0</v>
      </c>
      <c r="H553" s="421">
        <v>0</v>
      </c>
      <c r="I553" s="421">
        <v>0</v>
      </c>
      <c r="J553" s="421">
        <v>0</v>
      </c>
      <c r="K553" s="421">
        <v>0</v>
      </c>
      <c r="L553" s="421">
        <v>0</v>
      </c>
    </row>
    <row r="554" spans="2:12">
      <c r="B554" s="60" t="s">
        <v>831</v>
      </c>
      <c r="C554" s="60" t="s">
        <v>832</v>
      </c>
      <c r="D554" s="60" t="s">
        <v>643</v>
      </c>
      <c r="E554" s="60" t="s">
        <v>659</v>
      </c>
      <c r="F554" s="421">
        <v>0</v>
      </c>
      <c r="G554" s="421">
        <v>0</v>
      </c>
      <c r="H554" s="421">
        <v>0</v>
      </c>
      <c r="I554" s="421">
        <v>0</v>
      </c>
      <c r="J554" s="421">
        <v>0</v>
      </c>
      <c r="K554" s="421">
        <v>0</v>
      </c>
      <c r="L554" s="421">
        <v>0</v>
      </c>
    </row>
    <row r="555" spans="2:12">
      <c r="B555" s="60" t="s">
        <v>810</v>
      </c>
      <c r="C555" s="60" t="s">
        <v>811</v>
      </c>
      <c r="D555" s="60" t="s">
        <v>643</v>
      </c>
      <c r="E555" s="60" t="s">
        <v>659</v>
      </c>
      <c r="F555" s="421">
        <v>0</v>
      </c>
      <c r="G555" s="421">
        <v>0</v>
      </c>
      <c r="H555" s="421">
        <v>0</v>
      </c>
      <c r="I555" s="421">
        <v>0</v>
      </c>
      <c r="J555" s="421">
        <v>0</v>
      </c>
      <c r="K555" s="421">
        <v>0</v>
      </c>
      <c r="L555" s="421">
        <v>0</v>
      </c>
    </row>
    <row r="556" spans="2:12">
      <c r="B556" s="60" t="s">
        <v>1029</v>
      </c>
      <c r="C556" s="60" t="s">
        <v>695</v>
      </c>
      <c r="D556" s="60" t="s">
        <v>662</v>
      </c>
      <c r="E556" s="60" t="s">
        <v>649</v>
      </c>
      <c r="F556" s="421">
        <v>776820.84</v>
      </c>
      <c r="G556" s="421">
        <v>14971.85</v>
      </c>
      <c r="H556" s="421">
        <v>25657.89</v>
      </c>
      <c r="I556" s="421">
        <v>20647.759999999998</v>
      </c>
      <c r="J556" s="421">
        <v>19861.900000000001</v>
      </c>
      <c r="K556" s="421">
        <v>141446.24</v>
      </c>
      <c r="L556" s="421">
        <v>554235.19999999995</v>
      </c>
    </row>
    <row r="557" spans="2:12">
      <c r="B557" s="60" t="s">
        <v>1174</v>
      </c>
      <c r="C557" s="60" t="s">
        <v>1175</v>
      </c>
      <c r="D557" s="60" t="s">
        <v>662</v>
      </c>
      <c r="E557" s="60" t="s">
        <v>649</v>
      </c>
      <c r="F557" s="421">
        <v>1368573.59</v>
      </c>
      <c r="G557" s="421">
        <v>27032.15</v>
      </c>
      <c r="H557" s="421">
        <v>33094.519999999997</v>
      </c>
      <c r="I557" s="421">
        <v>31772.82</v>
      </c>
      <c r="J557" s="421">
        <v>33321.15</v>
      </c>
      <c r="K557" s="421">
        <v>637465.61</v>
      </c>
      <c r="L557" s="421">
        <v>605887.34</v>
      </c>
    </row>
    <row r="558" spans="2:12">
      <c r="B558" s="60" t="s">
        <v>1345</v>
      </c>
      <c r="C558" s="60" t="s">
        <v>1346</v>
      </c>
      <c r="D558" s="60" t="s">
        <v>643</v>
      </c>
      <c r="E558" s="60" t="s">
        <v>659</v>
      </c>
      <c r="F558" s="421">
        <v>0</v>
      </c>
      <c r="G558" s="421">
        <v>0</v>
      </c>
      <c r="H558" s="421">
        <v>0</v>
      </c>
      <c r="I558" s="421">
        <v>0</v>
      </c>
      <c r="J558" s="421">
        <v>0</v>
      </c>
      <c r="K558" s="421">
        <v>0</v>
      </c>
      <c r="L558" s="421">
        <v>0</v>
      </c>
    </row>
    <row r="559" spans="2:12">
      <c r="B559" s="60" t="s">
        <v>700</v>
      </c>
      <c r="C559" s="60" t="s">
        <v>701</v>
      </c>
      <c r="D559" s="60" t="s">
        <v>643</v>
      </c>
      <c r="E559" s="60" t="s">
        <v>649</v>
      </c>
      <c r="F559" s="421">
        <v>801411.55</v>
      </c>
      <c r="G559" s="421">
        <v>26959.51</v>
      </c>
      <c r="H559" s="421">
        <v>-52059.21</v>
      </c>
      <c r="I559" s="421">
        <v>118045.23</v>
      </c>
      <c r="J559" s="421">
        <v>138679.07</v>
      </c>
      <c r="K559" s="421">
        <v>-45482.239999999998</v>
      </c>
      <c r="L559" s="421">
        <v>615269.18999999994</v>
      </c>
    </row>
    <row r="560" spans="2:12">
      <c r="B560" s="60" t="s">
        <v>1039</v>
      </c>
      <c r="C560" s="60" t="s">
        <v>1040</v>
      </c>
      <c r="D560" s="60" t="s">
        <v>643</v>
      </c>
      <c r="E560" s="60" t="s">
        <v>649</v>
      </c>
      <c r="F560" s="421">
        <v>260516.83</v>
      </c>
      <c r="G560" s="421">
        <v>-255606.04</v>
      </c>
      <c r="H560" s="421">
        <v>253770.75</v>
      </c>
      <c r="I560" s="421">
        <v>8184.24</v>
      </c>
      <c r="J560" s="421">
        <v>57878.82</v>
      </c>
      <c r="K560" s="421">
        <v>-789337.92</v>
      </c>
      <c r="L560" s="421">
        <v>985626.98</v>
      </c>
    </row>
    <row r="561" spans="2:12">
      <c r="B561" s="60" t="s">
        <v>1201</v>
      </c>
      <c r="C561" s="60" t="s">
        <v>1090</v>
      </c>
      <c r="D561" s="60" t="s">
        <v>662</v>
      </c>
      <c r="E561" s="60" t="s">
        <v>644</v>
      </c>
      <c r="F561" s="421">
        <v>-49262.73</v>
      </c>
      <c r="G561" s="421">
        <v>0</v>
      </c>
      <c r="H561" s="421">
        <v>0</v>
      </c>
      <c r="I561" s="421">
        <v>0</v>
      </c>
      <c r="J561" s="421">
        <v>0</v>
      </c>
      <c r="K561" s="421">
        <v>0</v>
      </c>
      <c r="L561" s="421">
        <v>-49262.73</v>
      </c>
    </row>
    <row r="562" spans="2:12">
      <c r="B562" s="60" t="s">
        <v>1347</v>
      </c>
      <c r="C562" s="60" t="s">
        <v>661</v>
      </c>
      <c r="D562" s="60" t="s">
        <v>662</v>
      </c>
      <c r="E562" s="60" t="s">
        <v>649</v>
      </c>
      <c r="F562" s="421">
        <v>200635.7</v>
      </c>
      <c r="G562" s="421">
        <v>5730.87</v>
      </c>
      <c r="H562" s="421">
        <v>4357.66</v>
      </c>
      <c r="I562" s="421">
        <v>19224.759999999998</v>
      </c>
      <c r="J562" s="421">
        <v>4514.8</v>
      </c>
      <c r="K562" s="421">
        <v>31403.1</v>
      </c>
      <c r="L562" s="421">
        <v>135404.51</v>
      </c>
    </row>
    <row r="563" spans="2:12">
      <c r="B563" s="60" t="s">
        <v>1348</v>
      </c>
      <c r="C563" s="60" t="s">
        <v>1349</v>
      </c>
      <c r="D563" s="60" t="s">
        <v>643</v>
      </c>
      <c r="E563" s="60" t="s">
        <v>659</v>
      </c>
      <c r="F563" s="421">
        <v>0</v>
      </c>
      <c r="G563" s="421">
        <v>0</v>
      </c>
      <c r="H563" s="421">
        <v>0</v>
      </c>
      <c r="I563" s="421">
        <v>0</v>
      </c>
      <c r="J563" s="421">
        <v>0</v>
      </c>
      <c r="K563" s="421">
        <v>0</v>
      </c>
      <c r="L563" s="421">
        <v>0</v>
      </c>
    </row>
    <row r="564" spans="2:12">
      <c r="B564" s="60" t="s">
        <v>1350</v>
      </c>
      <c r="C564" s="60" t="s">
        <v>1351</v>
      </c>
      <c r="D564" s="60" t="s">
        <v>643</v>
      </c>
      <c r="E564" s="60" t="s">
        <v>649</v>
      </c>
      <c r="F564" s="421">
        <v>4238726.5599999996</v>
      </c>
      <c r="G564" s="421">
        <v>110346.18</v>
      </c>
      <c r="H564" s="421">
        <v>112324.59</v>
      </c>
      <c r="I564" s="421">
        <v>98337.2</v>
      </c>
      <c r="J564" s="421">
        <v>104923.63</v>
      </c>
      <c r="K564" s="421">
        <v>771763.64</v>
      </c>
      <c r="L564" s="421">
        <v>3041031.32</v>
      </c>
    </row>
    <row r="565" spans="2:12">
      <c r="B565" s="60" t="s">
        <v>1352</v>
      </c>
      <c r="C565" s="60" t="s">
        <v>701</v>
      </c>
      <c r="D565" s="60" t="s">
        <v>643</v>
      </c>
      <c r="E565" s="60" t="s">
        <v>644</v>
      </c>
      <c r="F565" s="421">
        <v>117403.62</v>
      </c>
      <c r="G565" s="421">
        <v>0</v>
      </c>
      <c r="H565" s="421">
        <v>-10096.92</v>
      </c>
      <c r="I565" s="421">
        <v>10096.92</v>
      </c>
      <c r="J565" s="421">
        <v>0</v>
      </c>
      <c r="K565" s="421">
        <v>-391.69</v>
      </c>
      <c r="L565" s="421">
        <v>117795.31</v>
      </c>
    </row>
    <row r="566" spans="2:12">
      <c r="B566" s="60" t="s">
        <v>1353</v>
      </c>
      <c r="C566" s="60" t="s">
        <v>763</v>
      </c>
      <c r="D566" s="60" t="s">
        <v>643</v>
      </c>
      <c r="E566" s="60" t="s">
        <v>644</v>
      </c>
      <c r="F566" s="421">
        <v>6526777.6600000001</v>
      </c>
      <c r="G566" s="421">
        <v>49144.72</v>
      </c>
      <c r="H566" s="421">
        <v>0</v>
      </c>
      <c r="I566" s="421">
        <v>0</v>
      </c>
      <c r="J566" s="421">
        <v>0</v>
      </c>
      <c r="K566" s="421">
        <v>0</v>
      </c>
      <c r="L566" s="421">
        <v>6477632.9400000004</v>
      </c>
    </row>
    <row r="567" spans="2:12">
      <c r="B567" s="60" t="s">
        <v>1354</v>
      </c>
      <c r="C567" s="60" t="s">
        <v>1355</v>
      </c>
      <c r="D567" s="60" t="s">
        <v>643</v>
      </c>
      <c r="E567" s="60" t="s">
        <v>649</v>
      </c>
      <c r="F567" s="421">
        <v>-76250.67</v>
      </c>
      <c r="G567" s="421">
        <v>-25190.5</v>
      </c>
      <c r="H567" s="421">
        <v>0</v>
      </c>
      <c r="I567" s="421">
        <v>-12593</v>
      </c>
      <c r="J567" s="421">
        <v>-14231.05</v>
      </c>
      <c r="K567" s="421">
        <v>-27019.52</v>
      </c>
      <c r="L567" s="421">
        <v>2783.4</v>
      </c>
    </row>
    <row r="568" spans="2:12">
      <c r="B568" s="60" t="s">
        <v>1356</v>
      </c>
      <c r="C568" s="60" t="s">
        <v>1258</v>
      </c>
      <c r="D568" s="60" t="s">
        <v>643</v>
      </c>
      <c r="E568" s="60" t="s">
        <v>649</v>
      </c>
      <c r="F568" s="421">
        <v>-79722.16</v>
      </c>
      <c r="G568" s="421">
        <v>621.48</v>
      </c>
      <c r="H568" s="421">
        <v>623.88</v>
      </c>
      <c r="I568" s="421">
        <v>707.86</v>
      </c>
      <c r="J568" s="421">
        <v>661.48</v>
      </c>
      <c r="K568" s="421">
        <v>4560.01</v>
      </c>
      <c r="L568" s="421">
        <v>-86896.87</v>
      </c>
    </row>
    <row r="569" spans="2:12">
      <c r="B569" s="60" t="s">
        <v>1357</v>
      </c>
      <c r="C569" s="60" t="s">
        <v>784</v>
      </c>
      <c r="D569" s="60" t="s">
        <v>643</v>
      </c>
      <c r="E569" s="60" t="s">
        <v>644</v>
      </c>
      <c r="F569" s="421">
        <v>474407.38</v>
      </c>
      <c r="G569" s="421">
        <v>20066.419999999998</v>
      </c>
      <c r="H569" s="421">
        <v>0</v>
      </c>
      <c r="I569" s="421">
        <v>0</v>
      </c>
      <c r="J569" s="421">
        <v>0</v>
      </c>
      <c r="K569" s="421">
        <v>0</v>
      </c>
      <c r="L569" s="421">
        <v>454340.96</v>
      </c>
    </row>
    <row r="570" spans="2:12">
      <c r="B570" s="60" t="s">
        <v>1223</v>
      </c>
      <c r="C570" s="60" t="s">
        <v>784</v>
      </c>
      <c r="D570" s="60" t="s">
        <v>643</v>
      </c>
      <c r="E570" s="60" t="s">
        <v>649</v>
      </c>
      <c r="F570" s="421">
        <v>0</v>
      </c>
      <c r="G570" s="421">
        <v>0</v>
      </c>
      <c r="H570" s="421">
        <v>53.66</v>
      </c>
      <c r="I570" s="421">
        <v>-53.66</v>
      </c>
      <c r="J570" s="421">
        <v>0</v>
      </c>
      <c r="K570" s="421">
        <v>37540.959999999999</v>
      </c>
      <c r="L570" s="421">
        <v>-37540.959999999999</v>
      </c>
    </row>
    <row r="571" spans="2:12">
      <c r="B571" s="60" t="s">
        <v>1358</v>
      </c>
      <c r="C571" s="60" t="s">
        <v>1175</v>
      </c>
      <c r="D571" s="60" t="s">
        <v>662</v>
      </c>
      <c r="E571" s="60" t="s">
        <v>644</v>
      </c>
      <c r="F571" s="421">
        <v>402.34</v>
      </c>
      <c r="G571" s="421">
        <v>0</v>
      </c>
      <c r="H571" s="421">
        <v>0</v>
      </c>
      <c r="I571" s="421">
        <v>0</v>
      </c>
      <c r="J571" s="421">
        <v>0</v>
      </c>
      <c r="K571" s="421">
        <v>0</v>
      </c>
      <c r="L571" s="421">
        <v>402.34</v>
      </c>
    </row>
    <row r="572" spans="2:12">
      <c r="B572" s="60" t="s">
        <v>1359</v>
      </c>
      <c r="C572" s="60" t="s">
        <v>1360</v>
      </c>
      <c r="D572" s="60" t="s">
        <v>643</v>
      </c>
      <c r="E572" s="60" t="s">
        <v>649</v>
      </c>
      <c r="F572" s="421">
        <v>-75901.97</v>
      </c>
      <c r="G572" s="421">
        <v>-29860.33</v>
      </c>
      <c r="H572" s="421">
        <v>11193.1</v>
      </c>
      <c r="I572" s="421">
        <v>5435.75</v>
      </c>
      <c r="J572" s="421">
        <v>-3851.92</v>
      </c>
      <c r="K572" s="421">
        <v>-28277.57</v>
      </c>
      <c r="L572" s="421">
        <v>-30541</v>
      </c>
    </row>
    <row r="573" spans="2:12">
      <c r="B573" s="60" t="s">
        <v>793</v>
      </c>
      <c r="C573" s="60" t="s">
        <v>794</v>
      </c>
      <c r="D573" s="60" t="s">
        <v>643</v>
      </c>
      <c r="E573" s="60" t="s">
        <v>1032</v>
      </c>
      <c r="F573" s="421">
        <v>193648.73</v>
      </c>
      <c r="G573" s="421">
        <v>-13113.91</v>
      </c>
      <c r="H573" s="421">
        <v>-21718.03</v>
      </c>
      <c r="I573" s="421">
        <v>-13113.9</v>
      </c>
      <c r="J573" s="421">
        <v>-4509.8</v>
      </c>
      <c r="K573" s="421">
        <v>-105650.13</v>
      </c>
      <c r="L573" s="421">
        <v>351754.5</v>
      </c>
    </row>
    <row r="574" spans="2:12">
      <c r="B574" s="60" t="s">
        <v>1222</v>
      </c>
      <c r="C574" s="60" t="s">
        <v>858</v>
      </c>
      <c r="D574" s="60" t="s">
        <v>662</v>
      </c>
      <c r="E574" s="60" t="s">
        <v>644</v>
      </c>
      <c r="F574" s="421">
        <v>-68224.429999999993</v>
      </c>
      <c r="G574" s="421">
        <v>0</v>
      </c>
      <c r="H574" s="421">
        <v>0</v>
      </c>
      <c r="I574" s="421">
        <v>0</v>
      </c>
      <c r="J574" s="421">
        <v>0</v>
      </c>
      <c r="K574" s="421">
        <v>-23037.84</v>
      </c>
      <c r="L574" s="421">
        <v>-45186.59</v>
      </c>
    </row>
    <row r="575" spans="2:12">
      <c r="B575" s="60" t="s">
        <v>1292</v>
      </c>
      <c r="C575" s="60" t="s">
        <v>1293</v>
      </c>
      <c r="D575" s="60" t="s">
        <v>643</v>
      </c>
      <c r="E575" s="60" t="s">
        <v>644</v>
      </c>
      <c r="F575" s="421">
        <v>1090.17</v>
      </c>
      <c r="G575" s="421">
        <v>1090.17</v>
      </c>
      <c r="H575" s="421">
        <v>0</v>
      </c>
      <c r="I575" s="421">
        <v>0</v>
      </c>
      <c r="J575" s="421">
        <v>0</v>
      </c>
      <c r="K575" s="421">
        <v>0</v>
      </c>
      <c r="L575" s="421">
        <v>0</v>
      </c>
    </row>
    <row r="576" spans="2:12">
      <c r="B576" s="60" t="s">
        <v>1132</v>
      </c>
      <c r="C576" s="60" t="s">
        <v>1133</v>
      </c>
      <c r="D576" s="60" t="s">
        <v>643</v>
      </c>
      <c r="E576" s="60" t="s">
        <v>703</v>
      </c>
      <c r="F576" s="421">
        <v>-0.3</v>
      </c>
      <c r="G576" s="421">
        <v>0</v>
      </c>
      <c r="H576" s="421">
        <v>0</v>
      </c>
      <c r="I576" s="421">
        <v>0</v>
      </c>
      <c r="J576" s="421">
        <v>0</v>
      </c>
      <c r="K576" s="421">
        <v>0</v>
      </c>
      <c r="L576" s="421">
        <v>-0.3</v>
      </c>
    </row>
    <row r="577" spans="2:12">
      <c r="B577" s="60" t="s">
        <v>1361</v>
      </c>
      <c r="C577" s="60" t="s">
        <v>1362</v>
      </c>
      <c r="D577" s="60" t="s">
        <v>643</v>
      </c>
      <c r="E577" s="60" t="s">
        <v>644</v>
      </c>
      <c r="F577" s="421">
        <v>-1561.28</v>
      </c>
      <c r="G577" s="421">
        <v>0</v>
      </c>
      <c r="H577" s="421">
        <v>0</v>
      </c>
      <c r="I577" s="421">
        <v>0</v>
      </c>
      <c r="J577" s="421">
        <v>0</v>
      </c>
      <c r="K577" s="421">
        <v>0</v>
      </c>
      <c r="L577" s="421">
        <v>-1561.28</v>
      </c>
    </row>
    <row r="578" spans="2:12">
      <c r="B578" s="60" t="s">
        <v>764</v>
      </c>
      <c r="C578" s="60" t="s">
        <v>765</v>
      </c>
      <c r="D578" s="60" t="s">
        <v>643</v>
      </c>
      <c r="E578" s="60" t="s">
        <v>659</v>
      </c>
      <c r="F578" s="421">
        <v>0</v>
      </c>
      <c r="G578" s="421">
        <v>0</v>
      </c>
      <c r="H578" s="421">
        <v>0</v>
      </c>
      <c r="I578" s="421">
        <v>0</v>
      </c>
      <c r="J578" s="421">
        <v>0</v>
      </c>
      <c r="K578" s="421">
        <v>0</v>
      </c>
      <c r="L578" s="421">
        <v>0</v>
      </c>
    </row>
    <row r="579" spans="2:12">
      <c r="B579" s="60" t="s">
        <v>1363</v>
      </c>
      <c r="C579" s="60" t="s">
        <v>1364</v>
      </c>
      <c r="D579" s="60" t="s">
        <v>643</v>
      </c>
      <c r="E579" s="60" t="s">
        <v>659</v>
      </c>
      <c r="F579" s="421">
        <v>0</v>
      </c>
      <c r="G579" s="421">
        <v>0</v>
      </c>
      <c r="H579" s="421">
        <v>0</v>
      </c>
      <c r="I579" s="421">
        <v>0</v>
      </c>
      <c r="J579" s="421">
        <v>0</v>
      </c>
      <c r="K579" s="421">
        <v>0</v>
      </c>
      <c r="L579" s="421">
        <v>0</v>
      </c>
    </row>
    <row r="580" spans="2:12">
      <c r="B580" s="60" t="s">
        <v>816</v>
      </c>
      <c r="C580" s="60" t="s">
        <v>817</v>
      </c>
      <c r="D580" s="60" t="s">
        <v>643</v>
      </c>
      <c r="E580" s="60" t="s">
        <v>652</v>
      </c>
      <c r="F580" s="421">
        <v>7152.04</v>
      </c>
      <c r="G580" s="421">
        <v>165.94</v>
      </c>
      <c r="H580" s="421">
        <v>72.94</v>
      </c>
      <c r="I580" s="421">
        <v>182.2</v>
      </c>
      <c r="J580" s="421">
        <v>146.30000000000001</v>
      </c>
      <c r="K580" s="421">
        <v>1189.8699999999999</v>
      </c>
      <c r="L580" s="421">
        <v>5394.79</v>
      </c>
    </row>
    <row r="581" spans="2:12">
      <c r="B581" s="60" t="s">
        <v>1365</v>
      </c>
      <c r="C581" s="60" t="s">
        <v>1366</v>
      </c>
      <c r="D581" s="60" t="s">
        <v>643</v>
      </c>
      <c r="E581" s="60" t="s">
        <v>644</v>
      </c>
      <c r="F581" s="421">
        <v>-20008.97</v>
      </c>
      <c r="G581" s="421">
        <v>0</v>
      </c>
      <c r="H581" s="421">
        <v>0</v>
      </c>
      <c r="I581" s="421">
        <v>0</v>
      </c>
      <c r="J581" s="421">
        <v>0</v>
      </c>
      <c r="K581" s="421">
        <v>-20008.97</v>
      </c>
      <c r="L581" s="421">
        <v>0</v>
      </c>
    </row>
    <row r="582" spans="2:12">
      <c r="B582" s="60" t="s">
        <v>1067</v>
      </c>
      <c r="C582" s="60" t="s">
        <v>1068</v>
      </c>
      <c r="D582" s="60" t="s">
        <v>662</v>
      </c>
      <c r="E582" s="60" t="s">
        <v>644</v>
      </c>
      <c r="F582" s="421">
        <v>-3619.54</v>
      </c>
      <c r="G582" s="421">
        <v>0</v>
      </c>
      <c r="H582" s="421">
        <v>0</v>
      </c>
      <c r="I582" s="421">
        <v>0</v>
      </c>
      <c r="J582" s="421">
        <v>0</v>
      </c>
      <c r="K582" s="421">
        <v>-620.42999999999995</v>
      </c>
      <c r="L582" s="421">
        <v>-2999.11</v>
      </c>
    </row>
    <row r="583" spans="2:12">
      <c r="B583" s="60" t="s">
        <v>1367</v>
      </c>
      <c r="C583" s="60" t="s">
        <v>1368</v>
      </c>
      <c r="D583" s="60" t="s">
        <v>643</v>
      </c>
      <c r="E583" s="60" t="s">
        <v>780</v>
      </c>
      <c r="F583" s="421">
        <v>-50105.81</v>
      </c>
      <c r="G583" s="421">
        <v>0</v>
      </c>
      <c r="H583" s="421">
        <v>0</v>
      </c>
      <c r="I583" s="421">
        <v>0</v>
      </c>
      <c r="J583" s="421">
        <v>0</v>
      </c>
      <c r="K583" s="421">
        <v>-50105.81</v>
      </c>
      <c r="L583" s="421">
        <v>0</v>
      </c>
    </row>
    <row r="584" spans="2:12">
      <c r="B584" s="60" t="s">
        <v>1103</v>
      </c>
      <c r="C584" s="60" t="s">
        <v>1104</v>
      </c>
      <c r="D584" s="60" t="s">
        <v>643</v>
      </c>
      <c r="E584" s="60" t="s">
        <v>649</v>
      </c>
      <c r="F584" s="421">
        <v>24736196.149999999</v>
      </c>
      <c r="G584" s="421">
        <v>589365.44999999995</v>
      </c>
      <c r="H584" s="421">
        <v>593140.07999999996</v>
      </c>
      <c r="I584" s="421">
        <v>618418.66</v>
      </c>
      <c r="J584" s="421">
        <v>594342.94999999995</v>
      </c>
      <c r="K584" s="421">
        <v>4567591.1900000004</v>
      </c>
      <c r="L584" s="421">
        <v>17773337.82</v>
      </c>
    </row>
    <row r="585" spans="2:12">
      <c r="B585" s="60" t="s">
        <v>1199</v>
      </c>
      <c r="C585" s="60" t="s">
        <v>1200</v>
      </c>
      <c r="D585" s="60" t="s">
        <v>643</v>
      </c>
      <c r="E585" s="60" t="s">
        <v>1147</v>
      </c>
      <c r="F585" s="421">
        <v>0</v>
      </c>
      <c r="G585" s="421">
        <v>0</v>
      </c>
      <c r="H585" s="421">
        <v>0</v>
      </c>
      <c r="I585" s="421">
        <v>4087.8</v>
      </c>
      <c r="J585" s="421">
        <v>0</v>
      </c>
      <c r="K585" s="421">
        <v>-4087.8</v>
      </c>
      <c r="L585" s="421">
        <v>0</v>
      </c>
    </row>
    <row r="586" spans="2:12">
      <c r="B586" s="60" t="s">
        <v>1242</v>
      </c>
      <c r="C586" s="60" t="s">
        <v>674</v>
      </c>
      <c r="D586" s="60" t="s">
        <v>662</v>
      </c>
      <c r="E586" s="60" t="s">
        <v>644</v>
      </c>
      <c r="F586" s="421">
        <v>-1740.11</v>
      </c>
      <c r="G586" s="421">
        <v>0</v>
      </c>
      <c r="H586" s="421">
        <v>0</v>
      </c>
      <c r="I586" s="421">
        <v>0</v>
      </c>
      <c r="J586" s="421">
        <v>0</v>
      </c>
      <c r="K586" s="421">
        <v>0</v>
      </c>
      <c r="L586" s="421">
        <v>-1740.11</v>
      </c>
    </row>
    <row r="587" spans="2:12">
      <c r="B587" s="60" t="s">
        <v>1190</v>
      </c>
      <c r="C587" s="60" t="s">
        <v>858</v>
      </c>
      <c r="D587" s="60" t="s">
        <v>662</v>
      </c>
      <c r="E587" s="60" t="s">
        <v>659</v>
      </c>
      <c r="F587" s="421">
        <v>0</v>
      </c>
      <c r="G587" s="421">
        <v>0</v>
      </c>
      <c r="H587" s="421">
        <v>0</v>
      </c>
      <c r="I587" s="421">
        <v>0</v>
      </c>
      <c r="J587" s="421">
        <v>0</v>
      </c>
      <c r="K587" s="421">
        <v>0</v>
      </c>
      <c r="L587" s="421">
        <v>0</v>
      </c>
    </row>
    <row r="588" spans="2:12">
      <c r="B588" s="60" t="s">
        <v>1095</v>
      </c>
      <c r="C588" s="60" t="s">
        <v>1096</v>
      </c>
      <c r="D588" s="60" t="s">
        <v>662</v>
      </c>
      <c r="E588" s="60" t="s">
        <v>649</v>
      </c>
      <c r="F588" s="421">
        <v>3855831.64</v>
      </c>
      <c r="G588" s="421">
        <v>71662.53</v>
      </c>
      <c r="H588" s="421">
        <v>289877.2</v>
      </c>
      <c r="I588" s="421">
        <v>96037.02</v>
      </c>
      <c r="J588" s="421">
        <v>87361.75</v>
      </c>
      <c r="K588" s="421">
        <v>949168.8</v>
      </c>
      <c r="L588" s="421">
        <v>2361724.34</v>
      </c>
    </row>
    <row r="589" spans="2:12">
      <c r="B589" s="60" t="s">
        <v>911</v>
      </c>
      <c r="C589" s="60" t="s">
        <v>906</v>
      </c>
      <c r="D589" s="60" t="s">
        <v>662</v>
      </c>
      <c r="E589" s="60" t="s">
        <v>649</v>
      </c>
      <c r="F589" s="421">
        <v>562010.76</v>
      </c>
      <c r="G589" s="421">
        <v>10670.24</v>
      </c>
      <c r="H589" s="421">
        <v>13853.67</v>
      </c>
      <c r="I589" s="421">
        <v>14749.69</v>
      </c>
      <c r="J589" s="421">
        <v>14778.35</v>
      </c>
      <c r="K589" s="421">
        <v>83852.61</v>
      </c>
      <c r="L589" s="421">
        <v>424106.2</v>
      </c>
    </row>
    <row r="590" spans="2:12">
      <c r="B590" s="60" t="s">
        <v>1369</v>
      </c>
      <c r="C590" s="60" t="s">
        <v>1370</v>
      </c>
      <c r="D590" s="60" t="s">
        <v>643</v>
      </c>
      <c r="E590" s="60" t="s">
        <v>1371</v>
      </c>
      <c r="F590" s="421">
        <v>0</v>
      </c>
      <c r="G590" s="421">
        <v>0</v>
      </c>
      <c r="H590" s="421">
        <v>0</v>
      </c>
      <c r="I590" s="421">
        <v>0</v>
      </c>
      <c r="J590" s="421">
        <v>0</v>
      </c>
      <c r="K590" s="421">
        <v>0</v>
      </c>
      <c r="L590" s="421">
        <v>0</v>
      </c>
    </row>
    <row r="591" spans="2:12">
      <c r="B591" s="60" t="s">
        <v>1251</v>
      </c>
      <c r="C591" s="60" t="s">
        <v>1252</v>
      </c>
      <c r="D591" s="60" t="s">
        <v>643</v>
      </c>
      <c r="E591" s="60" t="s">
        <v>649</v>
      </c>
      <c r="F591" s="421">
        <v>798834.46</v>
      </c>
      <c r="G591" s="421">
        <v>17887.04</v>
      </c>
      <c r="H591" s="421">
        <v>142077.51999999999</v>
      </c>
      <c r="I591" s="421">
        <v>10716.86</v>
      </c>
      <c r="J591" s="421">
        <v>9721.09</v>
      </c>
      <c r="K591" s="421">
        <v>84306.08</v>
      </c>
      <c r="L591" s="421">
        <v>534125.87</v>
      </c>
    </row>
    <row r="592" spans="2:12">
      <c r="B592" s="60" t="s">
        <v>1166</v>
      </c>
      <c r="C592" s="60" t="s">
        <v>1167</v>
      </c>
      <c r="D592" s="60" t="s">
        <v>643</v>
      </c>
      <c r="E592" s="60" t="s">
        <v>644</v>
      </c>
      <c r="F592" s="421">
        <v>211.61</v>
      </c>
      <c r="G592" s="421">
        <v>0</v>
      </c>
      <c r="H592" s="421">
        <v>0</v>
      </c>
      <c r="I592" s="421">
        <v>0</v>
      </c>
      <c r="J592" s="421">
        <v>0</v>
      </c>
      <c r="K592" s="421">
        <v>0</v>
      </c>
      <c r="L592" s="421">
        <v>211.61</v>
      </c>
    </row>
    <row r="593" spans="2:12">
      <c r="B593" s="60" t="s">
        <v>1372</v>
      </c>
      <c r="C593" s="60" t="s">
        <v>749</v>
      </c>
      <c r="D593" s="60" t="s">
        <v>643</v>
      </c>
      <c r="E593" s="60" t="s">
        <v>644</v>
      </c>
      <c r="F593" s="421">
        <v>-5466.29</v>
      </c>
      <c r="G593" s="421">
        <v>0</v>
      </c>
      <c r="H593" s="421">
        <v>0</v>
      </c>
      <c r="I593" s="421">
        <v>0</v>
      </c>
      <c r="J593" s="421">
        <v>0</v>
      </c>
      <c r="K593" s="421">
        <v>0</v>
      </c>
      <c r="L593" s="421">
        <v>-5466.29</v>
      </c>
    </row>
    <row r="594" spans="2:12">
      <c r="B594" s="60" t="s">
        <v>1373</v>
      </c>
      <c r="C594" s="60" t="s">
        <v>1374</v>
      </c>
      <c r="D594" s="60" t="s">
        <v>643</v>
      </c>
      <c r="E594" s="60" t="s">
        <v>649</v>
      </c>
      <c r="F594" s="421">
        <v>19316.650000000001</v>
      </c>
      <c r="G594" s="421">
        <v>22178.92</v>
      </c>
      <c r="H594" s="421">
        <v>2494.83</v>
      </c>
      <c r="I594" s="421">
        <v>-8178.65</v>
      </c>
      <c r="J594" s="421">
        <v>2458.12</v>
      </c>
      <c r="K594" s="421">
        <v>-100778.65</v>
      </c>
      <c r="L594" s="421">
        <v>101142.08</v>
      </c>
    </row>
    <row r="595" spans="2:12">
      <c r="B595" s="60" t="s">
        <v>1375</v>
      </c>
      <c r="C595" s="60" t="s">
        <v>1376</v>
      </c>
      <c r="D595" s="60" t="s">
        <v>662</v>
      </c>
      <c r="E595" s="60" t="s">
        <v>659</v>
      </c>
      <c r="F595" s="421">
        <v>0</v>
      </c>
      <c r="G595" s="421">
        <v>0</v>
      </c>
      <c r="H595" s="421">
        <v>0</v>
      </c>
      <c r="I595" s="421">
        <v>0</v>
      </c>
      <c r="J595" s="421">
        <v>0</v>
      </c>
      <c r="K595" s="421">
        <v>0</v>
      </c>
      <c r="L595" s="421">
        <v>0</v>
      </c>
    </row>
    <row r="596" spans="2:12">
      <c r="B596" s="60" t="s">
        <v>696</v>
      </c>
      <c r="C596" s="60" t="s">
        <v>697</v>
      </c>
      <c r="D596" s="60" t="s">
        <v>643</v>
      </c>
      <c r="E596" s="60" t="s">
        <v>659</v>
      </c>
      <c r="F596" s="421">
        <v>0</v>
      </c>
      <c r="G596" s="421">
        <v>0</v>
      </c>
      <c r="H596" s="421">
        <v>0</v>
      </c>
      <c r="I596" s="421">
        <v>0</v>
      </c>
      <c r="J596" s="421">
        <v>0</v>
      </c>
      <c r="K596" s="421">
        <v>0</v>
      </c>
      <c r="L596" s="421">
        <v>0</v>
      </c>
    </row>
    <row r="597" spans="2:12">
      <c r="B597" s="60" t="s">
        <v>1377</v>
      </c>
      <c r="C597" s="60" t="s">
        <v>946</v>
      </c>
      <c r="D597" s="60" t="s">
        <v>662</v>
      </c>
      <c r="E597" s="60" t="s">
        <v>644</v>
      </c>
      <c r="F597" s="421">
        <v>-4250.4399999999996</v>
      </c>
      <c r="G597" s="421">
        <v>0</v>
      </c>
      <c r="H597" s="421">
        <v>0</v>
      </c>
      <c r="I597" s="421">
        <v>0</v>
      </c>
      <c r="J597" s="421">
        <v>0</v>
      </c>
      <c r="K597" s="421">
        <v>0</v>
      </c>
      <c r="L597" s="421">
        <v>-4250.4399999999996</v>
      </c>
    </row>
    <row r="598" spans="2:12">
      <c r="B598" s="60" t="s">
        <v>1358</v>
      </c>
      <c r="C598" s="60" t="s">
        <v>1175</v>
      </c>
      <c r="D598" s="60" t="s">
        <v>662</v>
      </c>
      <c r="E598" s="60" t="s">
        <v>659</v>
      </c>
      <c r="F598" s="421">
        <v>0</v>
      </c>
      <c r="G598" s="421">
        <v>0</v>
      </c>
      <c r="H598" s="421">
        <v>0</v>
      </c>
      <c r="I598" s="421">
        <v>0</v>
      </c>
      <c r="J598" s="421">
        <v>0</v>
      </c>
      <c r="K598" s="421">
        <v>0</v>
      </c>
      <c r="L598" s="421">
        <v>0</v>
      </c>
    </row>
    <row r="599" spans="2:12">
      <c r="B599" s="60" t="s">
        <v>1359</v>
      </c>
      <c r="C599" s="60" t="s">
        <v>1360</v>
      </c>
      <c r="D599" s="60" t="s">
        <v>643</v>
      </c>
      <c r="E599" s="60" t="s">
        <v>659</v>
      </c>
      <c r="F599" s="421">
        <v>0</v>
      </c>
      <c r="G599" s="421">
        <v>0</v>
      </c>
      <c r="H599" s="421">
        <v>0</v>
      </c>
      <c r="I599" s="421">
        <v>0</v>
      </c>
      <c r="J599" s="421">
        <v>0</v>
      </c>
      <c r="K599" s="421">
        <v>0</v>
      </c>
      <c r="L599" s="421">
        <v>0</v>
      </c>
    </row>
    <row r="600" spans="2:12">
      <c r="B600" s="60" t="s">
        <v>1378</v>
      </c>
      <c r="C600" s="60" t="s">
        <v>1020</v>
      </c>
      <c r="D600" s="60" t="s">
        <v>643</v>
      </c>
      <c r="E600" s="60" t="s">
        <v>659</v>
      </c>
      <c r="F600" s="421">
        <v>0</v>
      </c>
      <c r="G600" s="421">
        <v>0</v>
      </c>
      <c r="H600" s="421">
        <v>0</v>
      </c>
      <c r="I600" s="421">
        <v>0</v>
      </c>
      <c r="J600" s="421">
        <v>0</v>
      </c>
      <c r="K600" s="421">
        <v>0</v>
      </c>
      <c r="L600" s="421">
        <v>0</v>
      </c>
    </row>
    <row r="601" spans="2:12">
      <c r="B601" s="60" t="s">
        <v>1019</v>
      </c>
      <c r="C601" s="60" t="s">
        <v>1020</v>
      </c>
      <c r="D601" s="60" t="s">
        <v>643</v>
      </c>
      <c r="E601" s="60" t="s">
        <v>659</v>
      </c>
      <c r="F601" s="421">
        <v>0</v>
      </c>
      <c r="G601" s="421">
        <v>0</v>
      </c>
      <c r="H601" s="421">
        <v>0</v>
      </c>
      <c r="I601" s="421">
        <v>0</v>
      </c>
      <c r="J601" s="421">
        <v>0</v>
      </c>
      <c r="K601" s="421">
        <v>0</v>
      </c>
      <c r="L601" s="421">
        <v>0</v>
      </c>
    </row>
    <row r="602" spans="2:12">
      <c r="B602" s="60" t="s">
        <v>855</v>
      </c>
      <c r="C602" s="60" t="s">
        <v>856</v>
      </c>
      <c r="D602" s="60" t="s">
        <v>662</v>
      </c>
      <c r="E602" s="60" t="s">
        <v>649</v>
      </c>
      <c r="F602" s="421">
        <v>181313.59</v>
      </c>
      <c r="G602" s="421">
        <v>3165.57</v>
      </c>
      <c r="H602" s="421">
        <v>6049.35</v>
      </c>
      <c r="I602" s="421">
        <v>873.87</v>
      </c>
      <c r="J602" s="421">
        <v>3057.27</v>
      </c>
      <c r="K602" s="421">
        <v>30980.67</v>
      </c>
      <c r="L602" s="421">
        <v>137186.85999999999</v>
      </c>
    </row>
    <row r="603" spans="2:12">
      <c r="B603" s="60" t="s">
        <v>1379</v>
      </c>
      <c r="C603" s="60" t="s">
        <v>1380</v>
      </c>
      <c r="D603" s="60" t="s">
        <v>643</v>
      </c>
      <c r="E603" s="60" t="s">
        <v>649</v>
      </c>
      <c r="F603" s="421">
        <v>1979133.21</v>
      </c>
      <c r="G603" s="421">
        <v>46062.239999999998</v>
      </c>
      <c r="H603" s="421">
        <v>46062.239999999998</v>
      </c>
      <c r="I603" s="421">
        <v>46062.239999999998</v>
      </c>
      <c r="J603" s="421">
        <v>46062.239999999998</v>
      </c>
      <c r="K603" s="421">
        <v>362057.73</v>
      </c>
      <c r="L603" s="421">
        <v>1432826.52</v>
      </c>
    </row>
    <row r="604" spans="2:12">
      <c r="B604" s="60" t="s">
        <v>1381</v>
      </c>
      <c r="C604" s="60" t="s">
        <v>1382</v>
      </c>
      <c r="D604" s="60" t="s">
        <v>643</v>
      </c>
      <c r="E604" s="60" t="s">
        <v>649</v>
      </c>
      <c r="F604" s="421">
        <v>4230922.17</v>
      </c>
      <c r="G604" s="421">
        <v>75015.17</v>
      </c>
      <c r="H604" s="421">
        <v>98916.68</v>
      </c>
      <c r="I604" s="421">
        <v>98910.09</v>
      </c>
      <c r="J604" s="421">
        <v>98912.15</v>
      </c>
      <c r="K604" s="421">
        <v>776724.45</v>
      </c>
      <c r="L604" s="421">
        <v>3082443.63</v>
      </c>
    </row>
    <row r="605" spans="2:12">
      <c r="B605" s="60" t="s">
        <v>932</v>
      </c>
      <c r="C605" s="60" t="s">
        <v>701</v>
      </c>
      <c r="D605" s="60" t="s">
        <v>643</v>
      </c>
      <c r="E605" s="60" t="s">
        <v>744</v>
      </c>
      <c r="F605" s="421">
        <v>0</v>
      </c>
      <c r="G605" s="421">
        <v>0</v>
      </c>
      <c r="H605" s="421">
        <v>0</v>
      </c>
      <c r="I605" s="421">
        <v>0</v>
      </c>
      <c r="J605" s="421">
        <v>0</v>
      </c>
      <c r="K605" s="421">
        <v>0</v>
      </c>
      <c r="L605" s="421">
        <v>0</v>
      </c>
    </row>
    <row r="606" spans="2:12">
      <c r="B606" s="60" t="s">
        <v>1383</v>
      </c>
      <c r="C606" s="60" t="s">
        <v>749</v>
      </c>
      <c r="D606" s="60" t="s">
        <v>643</v>
      </c>
      <c r="E606" s="60" t="s">
        <v>649</v>
      </c>
      <c r="F606" s="421">
        <v>-4465463.6100000003</v>
      </c>
      <c r="G606" s="421">
        <v>-239406.47</v>
      </c>
      <c r="H606" s="421">
        <v>70509.53</v>
      </c>
      <c r="I606" s="421">
        <v>73395.399999999994</v>
      </c>
      <c r="J606" s="421">
        <v>-145813.22</v>
      </c>
      <c r="K606" s="421">
        <v>2168068.5299999998</v>
      </c>
      <c r="L606" s="421">
        <v>-6392217.3799999999</v>
      </c>
    </row>
    <row r="607" spans="2:12">
      <c r="B607" s="60" t="s">
        <v>1383</v>
      </c>
      <c r="C607" s="60" t="s">
        <v>749</v>
      </c>
      <c r="D607" s="60" t="s">
        <v>643</v>
      </c>
      <c r="E607" s="60" t="s">
        <v>644</v>
      </c>
      <c r="F607" s="421">
        <v>673.88</v>
      </c>
      <c r="G607" s="421">
        <v>0</v>
      </c>
      <c r="H607" s="421">
        <v>0</v>
      </c>
      <c r="I607" s="421">
        <v>0</v>
      </c>
      <c r="J607" s="421">
        <v>0</v>
      </c>
      <c r="K607" s="421">
        <v>0</v>
      </c>
      <c r="L607" s="421">
        <v>673.88</v>
      </c>
    </row>
    <row r="608" spans="2:12">
      <c r="B608" s="60" t="s">
        <v>1384</v>
      </c>
      <c r="C608" s="60" t="s">
        <v>1385</v>
      </c>
      <c r="D608" s="60" t="s">
        <v>643</v>
      </c>
      <c r="E608" s="60" t="s">
        <v>659</v>
      </c>
      <c r="F608" s="421">
        <v>0</v>
      </c>
      <c r="G608" s="421">
        <v>0</v>
      </c>
      <c r="H608" s="421">
        <v>0</v>
      </c>
      <c r="I608" s="421">
        <v>0</v>
      </c>
      <c r="J608" s="421">
        <v>0</v>
      </c>
      <c r="K608" s="421">
        <v>0</v>
      </c>
      <c r="L608" s="421">
        <v>0</v>
      </c>
    </row>
    <row r="609" spans="2:12">
      <c r="B609" s="60" t="s">
        <v>1386</v>
      </c>
      <c r="C609" s="60" t="s">
        <v>1387</v>
      </c>
      <c r="D609" s="60" t="s">
        <v>643</v>
      </c>
      <c r="E609" s="60" t="s">
        <v>659</v>
      </c>
      <c r="F609" s="421">
        <v>0</v>
      </c>
      <c r="G609" s="421">
        <v>0</v>
      </c>
      <c r="H609" s="421">
        <v>0</v>
      </c>
      <c r="I609" s="421">
        <v>0</v>
      </c>
      <c r="J609" s="421">
        <v>0</v>
      </c>
      <c r="K609" s="421">
        <v>0</v>
      </c>
      <c r="L609" s="421">
        <v>0</v>
      </c>
    </row>
    <row r="610" spans="2:12">
      <c r="B610" s="60" t="s">
        <v>1388</v>
      </c>
      <c r="C610" s="60" t="s">
        <v>868</v>
      </c>
      <c r="D610" s="60" t="s">
        <v>662</v>
      </c>
      <c r="E610" s="60" t="s">
        <v>649</v>
      </c>
      <c r="F610" s="421">
        <v>446666.94</v>
      </c>
      <c r="G610" s="421">
        <v>12195.85</v>
      </c>
      <c r="H610" s="421">
        <v>13181.85</v>
      </c>
      <c r="I610" s="421">
        <v>14305.18</v>
      </c>
      <c r="J610" s="421">
        <v>21060.1</v>
      </c>
      <c r="K610" s="421">
        <v>84913.94</v>
      </c>
      <c r="L610" s="421">
        <v>301010.02</v>
      </c>
    </row>
    <row r="611" spans="2:12">
      <c r="B611" s="60" t="s">
        <v>1389</v>
      </c>
      <c r="C611" s="60" t="s">
        <v>773</v>
      </c>
      <c r="D611" s="60" t="s">
        <v>662</v>
      </c>
      <c r="E611" s="60" t="s">
        <v>649</v>
      </c>
      <c r="F611" s="421">
        <v>1646757.03</v>
      </c>
      <c r="G611" s="421">
        <v>37010.21</v>
      </c>
      <c r="H611" s="421">
        <v>42089.56</v>
      </c>
      <c r="I611" s="421">
        <v>40878.1</v>
      </c>
      <c r="J611" s="421">
        <v>42796.480000000003</v>
      </c>
      <c r="K611" s="421">
        <v>316606.84999999998</v>
      </c>
      <c r="L611" s="421">
        <v>1167375.83</v>
      </c>
    </row>
    <row r="612" spans="2:12">
      <c r="B612" s="60" t="s">
        <v>1390</v>
      </c>
      <c r="C612" s="60" t="s">
        <v>906</v>
      </c>
      <c r="D612" s="60" t="s">
        <v>662</v>
      </c>
      <c r="E612" s="60" t="s">
        <v>659</v>
      </c>
      <c r="F612" s="421">
        <v>0</v>
      </c>
      <c r="G612" s="421">
        <v>0</v>
      </c>
      <c r="H612" s="421">
        <v>0</v>
      </c>
      <c r="I612" s="421">
        <v>0</v>
      </c>
      <c r="J612" s="421">
        <v>0</v>
      </c>
      <c r="K612" s="421">
        <v>0</v>
      </c>
      <c r="L612" s="421">
        <v>0</v>
      </c>
    </row>
    <row r="613" spans="2:12">
      <c r="B613" s="60" t="s">
        <v>1361</v>
      </c>
      <c r="C613" s="60" t="s">
        <v>1362</v>
      </c>
      <c r="D613" s="60" t="s">
        <v>643</v>
      </c>
      <c r="E613" s="60" t="s">
        <v>649</v>
      </c>
      <c r="F613" s="421">
        <v>-51887.86</v>
      </c>
      <c r="G613" s="421">
        <v>-9677.11</v>
      </c>
      <c r="H613" s="421">
        <v>1923.27</v>
      </c>
      <c r="I613" s="421">
        <v>5835.05</v>
      </c>
      <c r="J613" s="421">
        <v>19228.28</v>
      </c>
      <c r="K613" s="421">
        <v>57003.03</v>
      </c>
      <c r="L613" s="421">
        <v>-126200.38</v>
      </c>
    </row>
    <row r="614" spans="2:12">
      <c r="B614" s="60" t="s">
        <v>1391</v>
      </c>
      <c r="C614" s="60" t="s">
        <v>1392</v>
      </c>
      <c r="D614" s="60" t="s">
        <v>643</v>
      </c>
      <c r="E614" s="60" t="s">
        <v>652</v>
      </c>
      <c r="F614" s="421">
        <v>7917.8</v>
      </c>
      <c r="G614" s="421">
        <v>207.72</v>
      </c>
      <c r="H614" s="421">
        <v>194.55</v>
      </c>
      <c r="I614" s="421">
        <v>188.36</v>
      </c>
      <c r="J614" s="421">
        <v>187.07</v>
      </c>
      <c r="K614" s="421">
        <v>1487.67</v>
      </c>
      <c r="L614" s="421">
        <v>5652.43</v>
      </c>
    </row>
    <row r="615" spans="2:12">
      <c r="B615" s="60" t="s">
        <v>968</v>
      </c>
      <c r="C615" s="60" t="s">
        <v>969</v>
      </c>
      <c r="D615" s="60" t="s">
        <v>662</v>
      </c>
      <c r="E615" s="60" t="s">
        <v>659</v>
      </c>
      <c r="F615" s="421">
        <v>0</v>
      </c>
      <c r="G615" s="421">
        <v>0</v>
      </c>
      <c r="H615" s="421">
        <v>0</v>
      </c>
      <c r="I615" s="421">
        <v>0</v>
      </c>
      <c r="J615" s="421">
        <v>0</v>
      </c>
      <c r="K615" s="421">
        <v>0</v>
      </c>
      <c r="L615" s="421">
        <v>0</v>
      </c>
    </row>
    <row r="616" spans="2:12">
      <c r="B616" s="60" t="s">
        <v>1393</v>
      </c>
      <c r="C616" s="60" t="s">
        <v>1394</v>
      </c>
      <c r="D616" s="60" t="s">
        <v>643</v>
      </c>
      <c r="E616" s="60" t="s">
        <v>644</v>
      </c>
      <c r="F616" s="421">
        <v>86755.36</v>
      </c>
      <c r="G616" s="421">
        <v>0</v>
      </c>
      <c r="H616" s="421">
        <v>0</v>
      </c>
      <c r="I616" s="421">
        <v>0</v>
      </c>
      <c r="J616" s="421">
        <v>0</v>
      </c>
      <c r="K616" s="421">
        <v>86755.36</v>
      </c>
      <c r="L616" s="421">
        <v>0</v>
      </c>
    </row>
    <row r="617" spans="2:12">
      <c r="B617" s="60" t="s">
        <v>1395</v>
      </c>
      <c r="C617" s="60" t="s">
        <v>924</v>
      </c>
      <c r="D617" s="60" t="s">
        <v>662</v>
      </c>
      <c r="E617" s="60" t="s">
        <v>649</v>
      </c>
      <c r="F617" s="421">
        <v>909598.63</v>
      </c>
      <c r="G617" s="421">
        <v>15517.73</v>
      </c>
      <c r="H617" s="421">
        <v>20408.57</v>
      </c>
      <c r="I617" s="421">
        <v>21801.27</v>
      </c>
      <c r="J617" s="421">
        <v>21937.57</v>
      </c>
      <c r="K617" s="421">
        <v>152989.70000000001</v>
      </c>
      <c r="L617" s="421">
        <v>676943.79</v>
      </c>
    </row>
    <row r="618" spans="2:12">
      <c r="B618" s="60" t="s">
        <v>966</v>
      </c>
      <c r="C618" s="60" t="s">
        <v>967</v>
      </c>
      <c r="D618" s="60" t="s">
        <v>643</v>
      </c>
      <c r="E618" s="60" t="s">
        <v>659</v>
      </c>
      <c r="F618" s="421">
        <v>0</v>
      </c>
      <c r="G618" s="421">
        <v>0</v>
      </c>
      <c r="H618" s="421">
        <v>0</v>
      </c>
      <c r="I618" s="421">
        <v>0</v>
      </c>
      <c r="J618" s="421">
        <v>0</v>
      </c>
      <c r="K618" s="421">
        <v>0</v>
      </c>
      <c r="L618" s="421">
        <v>0</v>
      </c>
    </row>
    <row r="619" spans="2:12">
      <c r="B619" s="60" t="s">
        <v>1127</v>
      </c>
      <c r="C619" s="60" t="s">
        <v>1128</v>
      </c>
      <c r="D619" s="60" t="s">
        <v>662</v>
      </c>
      <c r="E619" s="60" t="s">
        <v>659</v>
      </c>
      <c r="F619" s="421">
        <v>0</v>
      </c>
      <c r="G619" s="421">
        <v>0</v>
      </c>
      <c r="H619" s="421">
        <v>0</v>
      </c>
      <c r="I619" s="421">
        <v>0</v>
      </c>
      <c r="J619" s="421">
        <v>0</v>
      </c>
      <c r="K619" s="421">
        <v>0</v>
      </c>
      <c r="L619" s="421">
        <v>0</v>
      </c>
    </row>
    <row r="620" spans="2:12">
      <c r="B620" s="60" t="s">
        <v>655</v>
      </c>
      <c r="C620" s="60" t="s">
        <v>656</v>
      </c>
      <c r="D620" s="60" t="s">
        <v>643</v>
      </c>
      <c r="E620" s="60" t="s">
        <v>649</v>
      </c>
      <c r="F620" s="421">
        <v>3101.33</v>
      </c>
      <c r="G620" s="421">
        <v>-362.68</v>
      </c>
      <c r="H620" s="421">
        <v>-667.9</v>
      </c>
      <c r="I620" s="421">
        <v>-33.549999999999997</v>
      </c>
      <c r="J620" s="421">
        <v>483.51</v>
      </c>
      <c r="K620" s="421">
        <v>-2411.1799999999998</v>
      </c>
      <c r="L620" s="421">
        <v>6093.13</v>
      </c>
    </row>
    <row r="621" spans="2:12">
      <c r="B621" s="60" t="s">
        <v>1220</v>
      </c>
      <c r="C621" s="60" t="s">
        <v>1221</v>
      </c>
      <c r="D621" s="60" t="s">
        <v>643</v>
      </c>
      <c r="E621" s="60" t="s">
        <v>659</v>
      </c>
      <c r="F621" s="421">
        <v>0</v>
      </c>
      <c r="G621" s="421">
        <v>0</v>
      </c>
      <c r="H621" s="421">
        <v>0</v>
      </c>
      <c r="I621" s="421">
        <v>0</v>
      </c>
      <c r="J621" s="421">
        <v>0</v>
      </c>
      <c r="K621" s="421">
        <v>0</v>
      </c>
      <c r="L621" s="421">
        <v>0</v>
      </c>
    </row>
    <row r="622" spans="2:12">
      <c r="B622" s="60" t="s">
        <v>692</v>
      </c>
      <c r="C622" s="60" t="s">
        <v>693</v>
      </c>
      <c r="D622" s="60" t="s">
        <v>643</v>
      </c>
      <c r="E622" s="60" t="s">
        <v>644</v>
      </c>
      <c r="F622" s="421">
        <v>-5</v>
      </c>
      <c r="G622" s="421">
        <v>0</v>
      </c>
      <c r="H622" s="421">
        <v>0</v>
      </c>
      <c r="I622" s="421">
        <v>0</v>
      </c>
      <c r="J622" s="421">
        <v>0</v>
      </c>
      <c r="K622" s="421">
        <v>0</v>
      </c>
      <c r="L622" s="421">
        <v>-5</v>
      </c>
    </row>
    <row r="623" spans="2:12">
      <c r="B623" s="60" t="s">
        <v>902</v>
      </c>
      <c r="C623" s="60" t="s">
        <v>903</v>
      </c>
      <c r="D623" s="60" t="s">
        <v>643</v>
      </c>
      <c r="E623" s="60" t="s">
        <v>649</v>
      </c>
      <c r="F623" s="421">
        <v>38679.19</v>
      </c>
      <c r="G623" s="421">
        <v>18600.64</v>
      </c>
      <c r="H623" s="421">
        <v>-14216.82</v>
      </c>
      <c r="I623" s="421">
        <v>280.48</v>
      </c>
      <c r="J623" s="421">
        <v>17187.349999999999</v>
      </c>
      <c r="K623" s="421">
        <v>-15345.27</v>
      </c>
      <c r="L623" s="421">
        <v>32172.81</v>
      </c>
    </row>
    <row r="624" spans="2:12">
      <c r="B624" s="60" t="s">
        <v>1396</v>
      </c>
      <c r="C624" s="60" t="s">
        <v>648</v>
      </c>
      <c r="D624" s="60" t="s">
        <v>643</v>
      </c>
      <c r="E624" s="60" t="s">
        <v>659</v>
      </c>
      <c r="F624" s="421">
        <v>0</v>
      </c>
      <c r="G624" s="421">
        <v>0</v>
      </c>
      <c r="H624" s="421">
        <v>0</v>
      </c>
      <c r="I624" s="421">
        <v>0</v>
      </c>
      <c r="J624" s="421">
        <v>0</v>
      </c>
      <c r="K624" s="421">
        <v>0</v>
      </c>
      <c r="L624" s="421">
        <v>0</v>
      </c>
    </row>
    <row r="625" spans="2:12">
      <c r="B625" s="60" t="s">
        <v>1369</v>
      </c>
      <c r="C625" s="60" t="s">
        <v>1370</v>
      </c>
      <c r="D625" s="60" t="s">
        <v>643</v>
      </c>
      <c r="E625" s="60" t="s">
        <v>644</v>
      </c>
      <c r="F625" s="421">
        <v>0</v>
      </c>
      <c r="G625" s="421">
        <v>0</v>
      </c>
      <c r="H625" s="421">
        <v>0</v>
      </c>
      <c r="I625" s="421">
        <v>0</v>
      </c>
      <c r="J625" s="421">
        <v>0</v>
      </c>
      <c r="K625" s="421">
        <v>0</v>
      </c>
      <c r="L625" s="421">
        <v>0</v>
      </c>
    </row>
    <row r="626" spans="2:12">
      <c r="B626" s="60" t="s">
        <v>1397</v>
      </c>
      <c r="C626" s="60" t="s">
        <v>1171</v>
      </c>
      <c r="D626" s="60" t="s">
        <v>662</v>
      </c>
      <c r="E626" s="60" t="s">
        <v>649</v>
      </c>
      <c r="F626" s="421">
        <v>519741.09</v>
      </c>
      <c r="G626" s="421">
        <v>13272.93</v>
      </c>
      <c r="H626" s="421">
        <v>14328.2</v>
      </c>
      <c r="I626" s="421">
        <v>15696.05</v>
      </c>
      <c r="J626" s="421">
        <v>15753.29</v>
      </c>
      <c r="K626" s="421">
        <v>89225.61</v>
      </c>
      <c r="L626" s="421">
        <v>371465.01</v>
      </c>
    </row>
    <row r="627" spans="2:12">
      <c r="B627" s="60" t="s">
        <v>1398</v>
      </c>
      <c r="C627" s="60" t="s">
        <v>879</v>
      </c>
      <c r="D627" s="60" t="s">
        <v>662</v>
      </c>
      <c r="E627" s="60" t="s">
        <v>649</v>
      </c>
      <c r="F627" s="421">
        <v>771014.63</v>
      </c>
      <c r="G627" s="421">
        <v>15473.85</v>
      </c>
      <c r="H627" s="421">
        <v>18411.86</v>
      </c>
      <c r="I627" s="421">
        <v>20199.77</v>
      </c>
      <c r="J627" s="421">
        <v>18833.580000000002</v>
      </c>
      <c r="K627" s="421">
        <v>136388.42000000001</v>
      </c>
      <c r="L627" s="421">
        <v>561707.15</v>
      </c>
    </row>
    <row r="628" spans="2:12">
      <c r="B628" s="60" t="s">
        <v>1399</v>
      </c>
      <c r="C628" s="60" t="s">
        <v>889</v>
      </c>
      <c r="D628" s="60" t="s">
        <v>643</v>
      </c>
      <c r="E628" s="60" t="s">
        <v>649</v>
      </c>
      <c r="F628" s="421">
        <v>-14093.56</v>
      </c>
      <c r="G628" s="421">
        <v>4.93</v>
      </c>
      <c r="H628" s="421">
        <v>34336.75</v>
      </c>
      <c r="I628" s="421">
        <v>-6242.57</v>
      </c>
      <c r="J628" s="421">
        <v>-6533.48</v>
      </c>
      <c r="K628" s="421">
        <v>-158909.82</v>
      </c>
      <c r="L628" s="421">
        <v>123250.63</v>
      </c>
    </row>
    <row r="629" spans="2:12">
      <c r="B629" s="60" t="s">
        <v>855</v>
      </c>
      <c r="C629" s="60" t="s">
        <v>856</v>
      </c>
      <c r="D629" s="60" t="s">
        <v>662</v>
      </c>
      <c r="E629" s="60" t="s">
        <v>644</v>
      </c>
      <c r="F629" s="421">
        <v>-28239.279999999999</v>
      </c>
      <c r="G629" s="421">
        <v>0</v>
      </c>
      <c r="H629" s="421">
        <v>0</v>
      </c>
      <c r="I629" s="421">
        <v>0</v>
      </c>
      <c r="J629" s="421">
        <v>0</v>
      </c>
      <c r="K629" s="421">
        <v>0</v>
      </c>
      <c r="L629" s="421">
        <v>-28239.279999999999</v>
      </c>
    </row>
    <row r="630" spans="2:12">
      <c r="B630" s="60" t="s">
        <v>1400</v>
      </c>
      <c r="C630" s="60" t="s">
        <v>1401</v>
      </c>
      <c r="D630" s="60" t="s">
        <v>643</v>
      </c>
      <c r="E630" s="60" t="s">
        <v>649</v>
      </c>
      <c r="F630" s="421">
        <v>4491532.96</v>
      </c>
      <c r="G630" s="421">
        <v>104486.55</v>
      </c>
      <c r="H630" s="421">
        <v>104502.59</v>
      </c>
      <c r="I630" s="421">
        <v>104469.62</v>
      </c>
      <c r="J630" s="421">
        <v>104440.05</v>
      </c>
      <c r="K630" s="421">
        <v>820218.86</v>
      </c>
      <c r="L630" s="421">
        <v>3253415.29</v>
      </c>
    </row>
    <row r="631" spans="2:12">
      <c r="B631" s="60" t="s">
        <v>1402</v>
      </c>
      <c r="C631" s="60" t="s">
        <v>843</v>
      </c>
      <c r="D631" s="60" t="s">
        <v>662</v>
      </c>
      <c r="E631" s="60" t="s">
        <v>644</v>
      </c>
      <c r="F631" s="421">
        <v>-7979.01</v>
      </c>
      <c r="G631" s="421">
        <v>0</v>
      </c>
      <c r="H631" s="421">
        <v>0</v>
      </c>
      <c r="I631" s="421">
        <v>0</v>
      </c>
      <c r="J631" s="421">
        <v>0</v>
      </c>
      <c r="K631" s="421">
        <v>0</v>
      </c>
      <c r="L631" s="421">
        <v>-7979.01</v>
      </c>
    </row>
    <row r="632" spans="2:12">
      <c r="B632" s="60" t="s">
        <v>645</v>
      </c>
      <c r="C632" s="60" t="s">
        <v>646</v>
      </c>
      <c r="D632" s="60" t="s">
        <v>643</v>
      </c>
      <c r="E632" s="60" t="s">
        <v>649</v>
      </c>
      <c r="F632" s="421">
        <v>4781.01</v>
      </c>
      <c r="G632" s="421">
        <v>4948.3500000000004</v>
      </c>
      <c r="H632" s="421">
        <v>48722.9</v>
      </c>
      <c r="I632" s="421">
        <v>-9793.93</v>
      </c>
      <c r="J632" s="421">
        <v>-13077.65</v>
      </c>
      <c r="K632" s="421">
        <v>-23040.79</v>
      </c>
      <c r="L632" s="421">
        <v>-2977.87</v>
      </c>
    </row>
    <row r="633" spans="2:12">
      <c r="B633" s="60" t="s">
        <v>647</v>
      </c>
      <c r="C633" s="60" t="s">
        <v>648</v>
      </c>
      <c r="D633" s="60" t="s">
        <v>643</v>
      </c>
      <c r="E633" s="60" t="s">
        <v>659</v>
      </c>
      <c r="F633" s="421">
        <v>0</v>
      </c>
      <c r="G633" s="421">
        <v>0</v>
      </c>
      <c r="H633" s="421">
        <v>0</v>
      </c>
      <c r="I633" s="421">
        <v>0</v>
      </c>
      <c r="J633" s="421">
        <v>0</v>
      </c>
      <c r="K633" s="421">
        <v>0</v>
      </c>
      <c r="L633" s="421">
        <v>0</v>
      </c>
    </row>
    <row r="634" spans="2:12">
      <c r="B634" s="60" t="s">
        <v>982</v>
      </c>
      <c r="C634" s="60" t="s">
        <v>983</v>
      </c>
      <c r="D634" s="60" t="s">
        <v>643</v>
      </c>
      <c r="E634" s="60" t="s">
        <v>659</v>
      </c>
      <c r="F634" s="421">
        <v>0</v>
      </c>
      <c r="G634" s="421">
        <v>0</v>
      </c>
      <c r="H634" s="421">
        <v>0</v>
      </c>
      <c r="I634" s="421">
        <v>0</v>
      </c>
      <c r="J634" s="421">
        <v>0</v>
      </c>
      <c r="K634" s="421">
        <v>0</v>
      </c>
      <c r="L634" s="421">
        <v>0</v>
      </c>
    </row>
    <row r="635" spans="2:12">
      <c r="B635" s="60" t="s">
        <v>1403</v>
      </c>
      <c r="C635" s="60" t="s">
        <v>1404</v>
      </c>
      <c r="D635" s="60" t="s">
        <v>662</v>
      </c>
      <c r="E635" s="60" t="s">
        <v>649</v>
      </c>
      <c r="F635" s="421">
        <v>31777.56</v>
      </c>
      <c r="G635" s="421">
        <v>905.93</v>
      </c>
      <c r="H635" s="421">
        <v>1142.78</v>
      </c>
      <c r="I635" s="421">
        <v>1370.68</v>
      </c>
      <c r="J635" s="421">
        <v>1329.56</v>
      </c>
      <c r="K635" s="421">
        <v>6589.09</v>
      </c>
      <c r="L635" s="421">
        <v>20439.52</v>
      </c>
    </row>
    <row r="636" spans="2:12">
      <c r="B636" s="60" t="s">
        <v>1405</v>
      </c>
      <c r="C636" s="60" t="s">
        <v>1406</v>
      </c>
      <c r="D636" s="60" t="s">
        <v>662</v>
      </c>
      <c r="E636" s="60" t="s">
        <v>644</v>
      </c>
      <c r="F636" s="421">
        <v>-109866.44</v>
      </c>
      <c r="G636" s="421">
        <v>0</v>
      </c>
      <c r="H636" s="421">
        <v>0</v>
      </c>
      <c r="I636" s="421">
        <v>0</v>
      </c>
      <c r="J636" s="421">
        <v>0</v>
      </c>
      <c r="K636" s="421">
        <v>0</v>
      </c>
      <c r="L636" s="421">
        <v>-109866.44</v>
      </c>
    </row>
    <row r="637" spans="2:12">
      <c r="B637" s="60" t="s">
        <v>923</v>
      </c>
      <c r="C637" s="60" t="s">
        <v>924</v>
      </c>
      <c r="D637" s="60" t="s">
        <v>662</v>
      </c>
      <c r="E637" s="60" t="s">
        <v>649</v>
      </c>
      <c r="F637" s="421">
        <v>153853.75</v>
      </c>
      <c r="G637" s="421">
        <v>2644.97</v>
      </c>
      <c r="H637" s="421">
        <v>2183.5700000000002</v>
      </c>
      <c r="I637" s="421">
        <v>2933.79</v>
      </c>
      <c r="J637" s="421">
        <v>2899.6</v>
      </c>
      <c r="K637" s="421">
        <v>53570.7</v>
      </c>
      <c r="L637" s="421">
        <v>89621.119999999995</v>
      </c>
    </row>
    <row r="638" spans="2:12">
      <c r="B638" s="60" t="s">
        <v>1407</v>
      </c>
      <c r="C638" s="60" t="s">
        <v>1408</v>
      </c>
      <c r="D638" s="60" t="s">
        <v>643</v>
      </c>
      <c r="E638" s="60" t="s">
        <v>659</v>
      </c>
      <c r="F638" s="421">
        <v>0</v>
      </c>
      <c r="G638" s="421">
        <v>0</v>
      </c>
      <c r="H638" s="421">
        <v>0</v>
      </c>
      <c r="I638" s="421">
        <v>0</v>
      </c>
      <c r="J638" s="421">
        <v>0</v>
      </c>
      <c r="K638" s="421">
        <v>0</v>
      </c>
      <c r="L638" s="421">
        <v>0</v>
      </c>
    </row>
    <row r="639" spans="2:12">
      <c r="B639" s="60" t="s">
        <v>905</v>
      </c>
      <c r="C639" s="60" t="s">
        <v>906</v>
      </c>
      <c r="D639" s="60" t="s">
        <v>662</v>
      </c>
      <c r="E639" s="60" t="s">
        <v>659</v>
      </c>
      <c r="F639" s="421">
        <v>0</v>
      </c>
      <c r="G639" s="421">
        <v>0</v>
      </c>
      <c r="H639" s="421">
        <v>0</v>
      </c>
      <c r="I639" s="421">
        <v>0</v>
      </c>
      <c r="J639" s="421">
        <v>0</v>
      </c>
      <c r="K639" s="421">
        <v>0</v>
      </c>
      <c r="L639" s="421">
        <v>0</v>
      </c>
    </row>
    <row r="640" spans="2:12">
      <c r="B640" s="60" t="s">
        <v>1234</v>
      </c>
      <c r="C640" s="60" t="s">
        <v>1235</v>
      </c>
      <c r="D640" s="60" t="s">
        <v>662</v>
      </c>
      <c r="E640" s="60" t="s">
        <v>659</v>
      </c>
      <c r="F640" s="421">
        <v>0</v>
      </c>
      <c r="G640" s="421">
        <v>0</v>
      </c>
      <c r="H640" s="421">
        <v>0</v>
      </c>
      <c r="I640" s="421">
        <v>0</v>
      </c>
      <c r="J640" s="421">
        <v>0</v>
      </c>
      <c r="K640" s="421">
        <v>0</v>
      </c>
      <c r="L640" s="421">
        <v>0</v>
      </c>
    </row>
    <row r="641" spans="2:12">
      <c r="B641" s="60" t="s">
        <v>930</v>
      </c>
      <c r="C641" s="60" t="s">
        <v>931</v>
      </c>
      <c r="D641" s="60" t="s">
        <v>643</v>
      </c>
      <c r="E641" s="60" t="s">
        <v>703</v>
      </c>
      <c r="F641" s="421">
        <v>0</v>
      </c>
      <c r="G641" s="421">
        <v>0</v>
      </c>
      <c r="H641" s="421">
        <v>0</v>
      </c>
      <c r="I641" s="421">
        <v>0</v>
      </c>
      <c r="J641" s="421">
        <v>0</v>
      </c>
      <c r="K641" s="421">
        <v>0</v>
      </c>
      <c r="L641" s="421">
        <v>0</v>
      </c>
    </row>
    <row r="642" spans="2:12">
      <c r="B642" s="60" t="s">
        <v>698</v>
      </c>
      <c r="C642" s="60" t="s">
        <v>699</v>
      </c>
      <c r="D642" s="60" t="s">
        <v>662</v>
      </c>
      <c r="E642" s="60" t="s">
        <v>747</v>
      </c>
      <c r="F642" s="421">
        <v>0</v>
      </c>
      <c r="G642" s="421">
        <v>-825</v>
      </c>
      <c r="H642" s="421">
        <v>0</v>
      </c>
      <c r="I642" s="421">
        <v>0</v>
      </c>
      <c r="J642" s="421">
        <v>0</v>
      </c>
      <c r="K642" s="421">
        <v>0</v>
      </c>
      <c r="L642" s="421">
        <v>825</v>
      </c>
    </row>
    <row r="643" spans="2:12">
      <c r="B643" s="60" t="s">
        <v>1409</v>
      </c>
      <c r="C643" s="60" t="s">
        <v>1410</v>
      </c>
      <c r="D643" s="60" t="s">
        <v>643</v>
      </c>
      <c r="E643" s="60" t="s">
        <v>649</v>
      </c>
      <c r="F643" s="421">
        <v>4062.45</v>
      </c>
      <c r="G643" s="421">
        <v>528.29</v>
      </c>
      <c r="H643" s="421">
        <v>1368.49</v>
      </c>
      <c r="I643" s="421">
        <v>-7545.41</v>
      </c>
      <c r="J643" s="421">
        <v>4740.62</v>
      </c>
      <c r="K643" s="421">
        <v>4349.8</v>
      </c>
      <c r="L643" s="421">
        <v>620.66</v>
      </c>
    </row>
    <row r="644" spans="2:12">
      <c r="B644" s="60" t="s">
        <v>937</v>
      </c>
      <c r="C644" s="60" t="s">
        <v>938</v>
      </c>
      <c r="D644" s="60" t="s">
        <v>643</v>
      </c>
      <c r="E644" s="60" t="s">
        <v>659</v>
      </c>
      <c r="F644" s="421">
        <v>0</v>
      </c>
      <c r="G644" s="421">
        <v>0</v>
      </c>
      <c r="H644" s="421">
        <v>0</v>
      </c>
      <c r="I644" s="421">
        <v>0</v>
      </c>
      <c r="J644" s="421">
        <v>0</v>
      </c>
      <c r="K644" s="421">
        <v>0</v>
      </c>
      <c r="L644" s="421">
        <v>0</v>
      </c>
    </row>
    <row r="645" spans="2:12">
      <c r="B645" s="60" t="s">
        <v>791</v>
      </c>
      <c r="C645" s="60" t="s">
        <v>792</v>
      </c>
      <c r="D645" s="60" t="s">
        <v>662</v>
      </c>
      <c r="E645" s="60" t="s">
        <v>644</v>
      </c>
      <c r="F645" s="421">
        <v>-17355.95</v>
      </c>
      <c r="G645" s="421">
        <v>0</v>
      </c>
      <c r="H645" s="421">
        <v>0</v>
      </c>
      <c r="I645" s="421">
        <v>0</v>
      </c>
      <c r="J645" s="421">
        <v>0</v>
      </c>
      <c r="K645" s="421">
        <v>-1067.95</v>
      </c>
      <c r="L645" s="421">
        <v>-16288</v>
      </c>
    </row>
    <row r="646" spans="2:12">
      <c r="B646" s="60" t="s">
        <v>1312</v>
      </c>
      <c r="C646" s="60" t="s">
        <v>1313</v>
      </c>
      <c r="D646" s="60" t="s">
        <v>643</v>
      </c>
      <c r="E646" s="60" t="s">
        <v>649</v>
      </c>
      <c r="F646" s="421">
        <v>347089.54</v>
      </c>
      <c r="G646" s="421">
        <v>748924.27</v>
      </c>
      <c r="H646" s="421">
        <v>-317909.14</v>
      </c>
      <c r="I646" s="421">
        <v>198078.24</v>
      </c>
      <c r="J646" s="421">
        <v>-283863.90000000002</v>
      </c>
      <c r="K646" s="421">
        <v>-657879.66</v>
      </c>
      <c r="L646" s="421">
        <v>659739.73</v>
      </c>
    </row>
    <row r="647" spans="2:12">
      <c r="B647" s="60" t="s">
        <v>1411</v>
      </c>
      <c r="C647" s="60" t="s">
        <v>978</v>
      </c>
      <c r="D647" s="60" t="s">
        <v>662</v>
      </c>
      <c r="E647" s="60" t="s">
        <v>659</v>
      </c>
      <c r="F647" s="421">
        <v>0</v>
      </c>
      <c r="G647" s="421">
        <v>0</v>
      </c>
      <c r="H647" s="421">
        <v>0</v>
      </c>
      <c r="I647" s="421">
        <v>0</v>
      </c>
      <c r="J647" s="421">
        <v>0</v>
      </c>
      <c r="K647" s="421">
        <v>0</v>
      </c>
      <c r="L647" s="421">
        <v>0</v>
      </c>
    </row>
    <row r="648" spans="2:12">
      <c r="B648" s="60" t="s">
        <v>1354</v>
      </c>
      <c r="C648" s="60" t="s">
        <v>1355</v>
      </c>
      <c r="D648" s="60" t="s">
        <v>643</v>
      </c>
      <c r="E648" s="60" t="s">
        <v>659</v>
      </c>
      <c r="F648" s="421">
        <v>0</v>
      </c>
      <c r="G648" s="421">
        <v>0</v>
      </c>
      <c r="H648" s="421">
        <v>0</v>
      </c>
      <c r="I648" s="421">
        <v>0</v>
      </c>
      <c r="J648" s="421">
        <v>0</v>
      </c>
      <c r="K648" s="421">
        <v>0</v>
      </c>
      <c r="L648" s="421">
        <v>0</v>
      </c>
    </row>
    <row r="649" spans="2:12">
      <c r="B649" s="60" t="s">
        <v>1075</v>
      </c>
      <c r="C649" s="60" t="s">
        <v>856</v>
      </c>
      <c r="D649" s="60" t="s">
        <v>662</v>
      </c>
      <c r="E649" s="60" t="s">
        <v>649</v>
      </c>
      <c r="F649" s="421">
        <v>900896.67</v>
      </c>
      <c r="G649" s="421">
        <v>16116.47</v>
      </c>
      <c r="H649" s="421">
        <v>19382.669999999998</v>
      </c>
      <c r="I649" s="421">
        <v>20559.759999999998</v>
      </c>
      <c r="J649" s="421">
        <v>20880.7</v>
      </c>
      <c r="K649" s="421">
        <v>157949.78</v>
      </c>
      <c r="L649" s="421">
        <v>666007.29</v>
      </c>
    </row>
    <row r="650" spans="2:12">
      <c r="B650" s="60" t="s">
        <v>1412</v>
      </c>
      <c r="C650" s="60" t="s">
        <v>674</v>
      </c>
      <c r="D650" s="60" t="s">
        <v>662</v>
      </c>
      <c r="E650" s="60" t="s">
        <v>659</v>
      </c>
      <c r="F650" s="421">
        <v>0</v>
      </c>
      <c r="G650" s="421">
        <v>0</v>
      </c>
      <c r="H650" s="421">
        <v>0</v>
      </c>
      <c r="I650" s="421">
        <v>0</v>
      </c>
      <c r="J650" s="421">
        <v>0</v>
      </c>
      <c r="K650" s="421">
        <v>0</v>
      </c>
      <c r="L650" s="421">
        <v>0</v>
      </c>
    </row>
    <row r="651" spans="2:12">
      <c r="B651" s="60" t="s">
        <v>1413</v>
      </c>
      <c r="C651" s="60" t="s">
        <v>976</v>
      </c>
      <c r="D651" s="60" t="s">
        <v>662</v>
      </c>
      <c r="E651" s="60" t="s">
        <v>659</v>
      </c>
      <c r="F651" s="421">
        <v>0</v>
      </c>
      <c r="G651" s="421">
        <v>0</v>
      </c>
      <c r="H651" s="421">
        <v>0</v>
      </c>
      <c r="I651" s="421">
        <v>0</v>
      </c>
      <c r="J651" s="421">
        <v>0</v>
      </c>
      <c r="K651" s="421">
        <v>0</v>
      </c>
      <c r="L651" s="421">
        <v>0</v>
      </c>
    </row>
    <row r="652" spans="2:12">
      <c r="B652" s="60" t="s">
        <v>1414</v>
      </c>
      <c r="C652" s="60" t="s">
        <v>1415</v>
      </c>
      <c r="D652" s="60" t="s">
        <v>643</v>
      </c>
      <c r="E652" s="60" t="s">
        <v>691</v>
      </c>
      <c r="F652" s="421">
        <v>100</v>
      </c>
      <c r="G652" s="421">
        <v>0</v>
      </c>
      <c r="H652" s="421">
        <v>100</v>
      </c>
      <c r="I652" s="421">
        <v>0</v>
      </c>
      <c r="J652" s="421">
        <v>0</v>
      </c>
      <c r="K652" s="421">
        <v>0</v>
      </c>
      <c r="L652" s="421">
        <v>0</v>
      </c>
    </row>
    <row r="653" spans="2:12">
      <c r="B653" s="60" t="s">
        <v>1416</v>
      </c>
      <c r="C653" s="60" t="s">
        <v>1417</v>
      </c>
      <c r="D653" s="60" t="s">
        <v>643</v>
      </c>
      <c r="E653" s="60" t="s">
        <v>649</v>
      </c>
      <c r="F653" s="421">
        <v>2811526.95</v>
      </c>
      <c r="G653" s="421">
        <v>64295.82</v>
      </c>
      <c r="H653" s="421">
        <v>64217.66</v>
      </c>
      <c r="I653" s="421">
        <v>65048.86</v>
      </c>
      <c r="J653" s="421">
        <v>64925.14</v>
      </c>
      <c r="K653" s="421">
        <v>508522.22</v>
      </c>
      <c r="L653" s="421">
        <v>2044517.25</v>
      </c>
    </row>
    <row r="654" spans="2:12">
      <c r="B654" s="60" t="s">
        <v>1418</v>
      </c>
      <c r="C654" s="60" t="s">
        <v>1419</v>
      </c>
      <c r="D654" s="60" t="s">
        <v>643</v>
      </c>
      <c r="E654" s="60" t="s">
        <v>644</v>
      </c>
      <c r="F654" s="421">
        <v>-231906.95</v>
      </c>
      <c r="G654" s="421">
        <v>0</v>
      </c>
      <c r="H654" s="421">
        <v>0</v>
      </c>
      <c r="I654" s="421">
        <v>0</v>
      </c>
      <c r="J654" s="421">
        <v>0</v>
      </c>
      <c r="K654" s="421">
        <v>0</v>
      </c>
      <c r="L654" s="421">
        <v>-231906.95</v>
      </c>
    </row>
    <row r="655" spans="2:12">
      <c r="B655" s="60" t="s">
        <v>1323</v>
      </c>
      <c r="C655" s="60" t="s">
        <v>1157</v>
      </c>
      <c r="D655" s="60" t="s">
        <v>643</v>
      </c>
      <c r="E655" s="60" t="s">
        <v>644</v>
      </c>
      <c r="F655" s="421">
        <v>449439.26</v>
      </c>
      <c r="G655" s="421">
        <v>0</v>
      </c>
      <c r="H655" s="421">
        <v>0</v>
      </c>
      <c r="I655" s="421">
        <v>1633.6</v>
      </c>
      <c r="J655" s="421">
        <v>0</v>
      </c>
      <c r="K655" s="421">
        <v>120317.16</v>
      </c>
      <c r="L655" s="421">
        <v>327488.5</v>
      </c>
    </row>
    <row r="656" spans="2:12">
      <c r="B656" s="60" t="s">
        <v>1420</v>
      </c>
      <c r="C656" s="60" t="s">
        <v>1300</v>
      </c>
      <c r="D656" s="60" t="s">
        <v>662</v>
      </c>
      <c r="E656" s="60" t="s">
        <v>744</v>
      </c>
      <c r="F656" s="421">
        <v>0</v>
      </c>
      <c r="G656" s="421">
        <v>0</v>
      </c>
      <c r="H656" s="421">
        <v>0</v>
      </c>
      <c r="I656" s="421">
        <v>0</v>
      </c>
      <c r="J656" s="421">
        <v>0</v>
      </c>
      <c r="K656" s="421">
        <v>0</v>
      </c>
      <c r="L656" s="421">
        <v>0</v>
      </c>
    </row>
    <row r="657" spans="2:12">
      <c r="B657" s="60" t="s">
        <v>1421</v>
      </c>
      <c r="C657" s="60" t="s">
        <v>1422</v>
      </c>
      <c r="D657" s="60" t="s">
        <v>643</v>
      </c>
      <c r="E657" s="60" t="s">
        <v>644</v>
      </c>
      <c r="F657" s="421">
        <v>0</v>
      </c>
      <c r="G657" s="421">
        <v>0</v>
      </c>
      <c r="H657" s="421">
        <v>0</v>
      </c>
      <c r="I657" s="421">
        <v>0</v>
      </c>
      <c r="J657" s="421">
        <v>0</v>
      </c>
      <c r="K657" s="421">
        <v>0</v>
      </c>
      <c r="L657" s="421">
        <v>0</v>
      </c>
    </row>
    <row r="658" spans="2:12">
      <c r="B658" s="60" t="s">
        <v>1423</v>
      </c>
      <c r="C658" s="60" t="s">
        <v>678</v>
      </c>
      <c r="D658" s="60" t="s">
        <v>643</v>
      </c>
      <c r="E658" s="60" t="s">
        <v>659</v>
      </c>
      <c r="F658" s="421">
        <v>0</v>
      </c>
      <c r="G658" s="421">
        <v>0</v>
      </c>
      <c r="H658" s="421">
        <v>0</v>
      </c>
      <c r="I658" s="421">
        <v>0</v>
      </c>
      <c r="J658" s="421">
        <v>0</v>
      </c>
      <c r="K658" s="421">
        <v>0</v>
      </c>
      <c r="L658" s="421">
        <v>0</v>
      </c>
    </row>
    <row r="659" spans="2:12">
      <c r="B659" s="60" t="s">
        <v>1230</v>
      </c>
      <c r="C659" s="60" t="s">
        <v>1231</v>
      </c>
      <c r="D659" s="60" t="s">
        <v>662</v>
      </c>
      <c r="E659" s="60" t="s">
        <v>649</v>
      </c>
      <c r="F659" s="421">
        <v>51459.82</v>
      </c>
      <c r="G659" s="421">
        <v>586.66999999999996</v>
      </c>
      <c r="H659" s="421">
        <v>517.80999999999995</v>
      </c>
      <c r="I659" s="421">
        <v>596.33000000000004</v>
      </c>
      <c r="J659" s="421">
        <v>536.09</v>
      </c>
      <c r="K659" s="421">
        <v>8237.0400000000009</v>
      </c>
      <c r="L659" s="421">
        <v>40985.879999999997</v>
      </c>
    </row>
    <row r="660" spans="2:12">
      <c r="B660" s="60" t="s">
        <v>1152</v>
      </c>
      <c r="C660" s="60" t="s">
        <v>763</v>
      </c>
      <c r="D660" s="60" t="s">
        <v>643</v>
      </c>
      <c r="E660" s="60" t="s">
        <v>659</v>
      </c>
      <c r="F660" s="421">
        <v>0</v>
      </c>
      <c r="G660" s="421">
        <v>0</v>
      </c>
      <c r="H660" s="421">
        <v>0</v>
      </c>
      <c r="I660" s="421">
        <v>0</v>
      </c>
      <c r="J660" s="421">
        <v>0</v>
      </c>
      <c r="K660" s="421">
        <v>0</v>
      </c>
      <c r="L660" s="421">
        <v>0</v>
      </c>
    </row>
    <row r="661" spans="2:12">
      <c r="B661" s="60" t="s">
        <v>1159</v>
      </c>
      <c r="C661" s="60" t="s">
        <v>763</v>
      </c>
      <c r="D661" s="60" t="s">
        <v>643</v>
      </c>
      <c r="E661" s="60" t="s">
        <v>659</v>
      </c>
      <c r="F661" s="421">
        <v>0</v>
      </c>
      <c r="G661" s="421">
        <v>0</v>
      </c>
      <c r="H661" s="421">
        <v>0</v>
      </c>
      <c r="I661" s="421">
        <v>0</v>
      </c>
      <c r="J661" s="421">
        <v>0</v>
      </c>
      <c r="K661" s="421">
        <v>0</v>
      </c>
      <c r="L661" s="421">
        <v>0</v>
      </c>
    </row>
    <row r="662" spans="2:12">
      <c r="B662" s="60" t="s">
        <v>1424</v>
      </c>
      <c r="C662" s="60" t="s">
        <v>1425</v>
      </c>
      <c r="D662" s="60" t="s">
        <v>643</v>
      </c>
      <c r="E662" s="60" t="s">
        <v>649</v>
      </c>
      <c r="F662" s="421">
        <v>-27353.53</v>
      </c>
      <c r="G662" s="421">
        <v>-4957.5600000000004</v>
      </c>
      <c r="H662" s="421">
        <v>732.72</v>
      </c>
      <c r="I662" s="421">
        <v>1494.95</v>
      </c>
      <c r="J662" s="421">
        <v>-1827.15</v>
      </c>
      <c r="K662" s="421">
        <v>-54.74</v>
      </c>
      <c r="L662" s="421">
        <v>-22741.75</v>
      </c>
    </row>
    <row r="663" spans="2:12">
      <c r="B663" s="60" t="s">
        <v>1426</v>
      </c>
      <c r="C663" s="60" t="s">
        <v>1427</v>
      </c>
      <c r="D663" s="60" t="s">
        <v>643</v>
      </c>
      <c r="E663" s="60" t="s">
        <v>659</v>
      </c>
      <c r="F663" s="421">
        <v>0</v>
      </c>
      <c r="G663" s="421">
        <v>0</v>
      </c>
      <c r="H663" s="421">
        <v>0</v>
      </c>
      <c r="I663" s="421">
        <v>0</v>
      </c>
      <c r="J663" s="421">
        <v>0</v>
      </c>
      <c r="K663" s="421">
        <v>0</v>
      </c>
      <c r="L663" s="421">
        <v>0</v>
      </c>
    </row>
    <row r="664" spans="2:12">
      <c r="B664" s="60" t="s">
        <v>1428</v>
      </c>
      <c r="C664" s="60" t="s">
        <v>936</v>
      </c>
      <c r="D664" s="60" t="s">
        <v>662</v>
      </c>
      <c r="E664" s="60" t="s">
        <v>659</v>
      </c>
      <c r="F664" s="421">
        <v>0</v>
      </c>
      <c r="G664" s="421">
        <v>0</v>
      </c>
      <c r="H664" s="421">
        <v>0</v>
      </c>
      <c r="I664" s="421">
        <v>0</v>
      </c>
      <c r="J664" s="421">
        <v>0</v>
      </c>
      <c r="K664" s="421">
        <v>0</v>
      </c>
      <c r="L664" s="421">
        <v>0</v>
      </c>
    </row>
    <row r="665" spans="2:12">
      <c r="B665" s="60" t="s">
        <v>1429</v>
      </c>
      <c r="C665" s="60" t="s">
        <v>1289</v>
      </c>
      <c r="D665" s="60" t="s">
        <v>662</v>
      </c>
      <c r="E665" s="60" t="s">
        <v>644</v>
      </c>
      <c r="F665" s="421">
        <v>-59220.77</v>
      </c>
      <c r="G665" s="421">
        <v>0</v>
      </c>
      <c r="H665" s="421">
        <v>0</v>
      </c>
      <c r="I665" s="421">
        <v>0</v>
      </c>
      <c r="J665" s="421">
        <v>0</v>
      </c>
      <c r="K665" s="421">
        <v>0</v>
      </c>
      <c r="L665" s="421">
        <v>-59220.77</v>
      </c>
    </row>
    <row r="666" spans="2:12">
      <c r="B666" s="60" t="s">
        <v>1430</v>
      </c>
      <c r="C666" s="60" t="s">
        <v>1431</v>
      </c>
      <c r="D666" s="60" t="s">
        <v>643</v>
      </c>
      <c r="E666" s="60" t="s">
        <v>649</v>
      </c>
      <c r="F666" s="421">
        <v>-423897.49</v>
      </c>
      <c r="G666" s="421">
        <v>17206.740000000002</v>
      </c>
      <c r="H666" s="421">
        <v>445191.96</v>
      </c>
      <c r="I666" s="421">
        <v>-100011.65</v>
      </c>
      <c r="J666" s="421">
        <v>-96310.86</v>
      </c>
      <c r="K666" s="421">
        <v>128444.14</v>
      </c>
      <c r="L666" s="421">
        <v>-818417.82</v>
      </c>
    </row>
    <row r="667" spans="2:12">
      <c r="B667" s="60" t="s">
        <v>795</v>
      </c>
      <c r="C667" s="60" t="s">
        <v>796</v>
      </c>
      <c r="D667" s="60" t="s">
        <v>643</v>
      </c>
      <c r="E667" s="60" t="s">
        <v>649</v>
      </c>
      <c r="F667" s="421">
        <v>307244.76</v>
      </c>
      <c r="G667" s="421">
        <v>7178.14</v>
      </c>
      <c r="H667" s="421">
        <v>7160.52</v>
      </c>
      <c r="I667" s="421">
        <v>7156.07</v>
      </c>
      <c r="J667" s="421">
        <v>7154.85</v>
      </c>
      <c r="K667" s="421">
        <v>56266.59</v>
      </c>
      <c r="L667" s="421">
        <v>222328.59</v>
      </c>
    </row>
    <row r="668" spans="2:12">
      <c r="B668" s="60" t="s">
        <v>1199</v>
      </c>
      <c r="C668" s="60" t="s">
        <v>1200</v>
      </c>
      <c r="D668" s="60" t="s">
        <v>643</v>
      </c>
      <c r="E668" s="60" t="s">
        <v>649</v>
      </c>
      <c r="F668" s="421">
        <v>-16691.62</v>
      </c>
      <c r="G668" s="421">
        <v>0</v>
      </c>
      <c r="H668" s="421">
        <v>0</v>
      </c>
      <c r="I668" s="421">
        <v>315069.86</v>
      </c>
      <c r="J668" s="421">
        <v>-14155.32</v>
      </c>
      <c r="K668" s="421">
        <v>38425.050000000003</v>
      </c>
      <c r="L668" s="421">
        <v>-356031.21</v>
      </c>
    </row>
    <row r="669" spans="2:12">
      <c r="B669" s="60" t="s">
        <v>897</v>
      </c>
      <c r="C669" s="60" t="s">
        <v>658</v>
      </c>
      <c r="D669" s="60" t="s">
        <v>643</v>
      </c>
      <c r="E669" s="60" t="s">
        <v>659</v>
      </c>
      <c r="F669" s="421">
        <v>0</v>
      </c>
      <c r="G669" s="421">
        <v>0</v>
      </c>
      <c r="H669" s="421">
        <v>0</v>
      </c>
      <c r="I669" s="421">
        <v>0</v>
      </c>
      <c r="J669" s="421">
        <v>0</v>
      </c>
      <c r="K669" s="421">
        <v>0</v>
      </c>
      <c r="L669" s="421">
        <v>0</v>
      </c>
    </row>
    <row r="670" spans="2:12">
      <c r="B670" s="60" t="s">
        <v>758</v>
      </c>
      <c r="C670" s="60" t="s">
        <v>759</v>
      </c>
      <c r="D670" s="60" t="s">
        <v>643</v>
      </c>
      <c r="E670" s="60" t="s">
        <v>644</v>
      </c>
      <c r="F670" s="421">
        <v>120754.07</v>
      </c>
      <c r="G670" s="421">
        <v>0</v>
      </c>
      <c r="H670" s="421">
        <v>0</v>
      </c>
      <c r="I670" s="421">
        <v>0</v>
      </c>
      <c r="J670" s="421">
        <v>0</v>
      </c>
      <c r="K670" s="421">
        <v>0</v>
      </c>
      <c r="L670" s="421">
        <v>120754.07</v>
      </c>
    </row>
    <row r="671" spans="2:12">
      <c r="B671" s="60" t="s">
        <v>835</v>
      </c>
      <c r="C671" s="60" t="s">
        <v>836</v>
      </c>
      <c r="D671" s="60" t="s">
        <v>662</v>
      </c>
      <c r="E671" s="60" t="s">
        <v>649</v>
      </c>
      <c r="F671" s="421">
        <v>7671518.8200000003</v>
      </c>
      <c r="G671" s="421">
        <v>111404.76</v>
      </c>
      <c r="H671" s="421">
        <v>176752.46</v>
      </c>
      <c r="I671" s="421">
        <v>171923.18</v>
      </c>
      <c r="J671" s="421">
        <v>167542.69</v>
      </c>
      <c r="K671" s="421">
        <v>1981220.38</v>
      </c>
      <c r="L671" s="421">
        <v>5062675.3499999996</v>
      </c>
    </row>
    <row r="672" spans="2:12">
      <c r="B672" s="60" t="s">
        <v>1432</v>
      </c>
      <c r="C672" s="60" t="s">
        <v>1433</v>
      </c>
      <c r="D672" s="60" t="s">
        <v>643</v>
      </c>
      <c r="E672" s="60" t="s">
        <v>652</v>
      </c>
      <c r="F672" s="421">
        <v>153.88</v>
      </c>
      <c r="G672" s="421">
        <v>-174.07</v>
      </c>
      <c r="H672" s="421">
        <v>154.69</v>
      </c>
      <c r="I672" s="421">
        <v>2.15</v>
      </c>
      <c r="J672" s="421">
        <v>-15.37</v>
      </c>
      <c r="K672" s="421">
        <v>24.3</v>
      </c>
      <c r="L672" s="421">
        <v>162.18</v>
      </c>
    </row>
    <row r="673" spans="2:12">
      <c r="B673" s="60" t="s">
        <v>669</v>
      </c>
      <c r="C673" s="60" t="s">
        <v>670</v>
      </c>
      <c r="D673" s="60" t="s">
        <v>643</v>
      </c>
      <c r="E673" s="60" t="s">
        <v>652</v>
      </c>
      <c r="F673" s="421">
        <v>-3183</v>
      </c>
      <c r="G673" s="421">
        <v>0</v>
      </c>
      <c r="H673" s="421">
        <v>0</v>
      </c>
      <c r="I673" s="421">
        <v>0</v>
      </c>
      <c r="J673" s="421">
        <v>0</v>
      </c>
      <c r="K673" s="421">
        <v>0</v>
      </c>
      <c r="L673" s="421">
        <v>-3183</v>
      </c>
    </row>
    <row r="674" spans="2:12">
      <c r="B674" s="60" t="s">
        <v>1434</v>
      </c>
      <c r="C674" s="60" t="s">
        <v>784</v>
      </c>
      <c r="D674" s="60" t="s">
        <v>643</v>
      </c>
      <c r="E674" s="60" t="s">
        <v>644</v>
      </c>
      <c r="F674" s="421">
        <v>221377.85</v>
      </c>
      <c r="G674" s="421">
        <v>0</v>
      </c>
      <c r="H674" s="421">
        <v>0</v>
      </c>
      <c r="I674" s="421">
        <v>9308.51</v>
      </c>
      <c r="J674" s="421">
        <v>14888.94</v>
      </c>
      <c r="K674" s="421">
        <v>69196.460000000006</v>
      </c>
      <c r="L674" s="421">
        <v>127983.94</v>
      </c>
    </row>
    <row r="675" spans="2:12">
      <c r="B675" s="60" t="s">
        <v>1363</v>
      </c>
      <c r="C675" s="60" t="s">
        <v>1364</v>
      </c>
      <c r="D675" s="60" t="s">
        <v>643</v>
      </c>
      <c r="E675" s="60" t="s">
        <v>649</v>
      </c>
      <c r="F675" s="421">
        <v>4816078.3899999997</v>
      </c>
      <c r="G675" s="421">
        <v>111983.91</v>
      </c>
      <c r="H675" s="421">
        <v>112147.4</v>
      </c>
      <c r="I675" s="421">
        <v>111977.60000000001</v>
      </c>
      <c r="J675" s="421">
        <v>112229.99</v>
      </c>
      <c r="K675" s="421">
        <v>879607.02</v>
      </c>
      <c r="L675" s="421">
        <v>3488132.47</v>
      </c>
    </row>
    <row r="676" spans="2:12">
      <c r="B676" s="60" t="s">
        <v>1365</v>
      </c>
      <c r="C676" s="60" t="s">
        <v>1366</v>
      </c>
      <c r="D676" s="60" t="s">
        <v>643</v>
      </c>
      <c r="E676" s="60" t="s">
        <v>652</v>
      </c>
      <c r="F676" s="421">
        <v>63.68</v>
      </c>
      <c r="G676" s="421">
        <v>4</v>
      </c>
      <c r="H676" s="421">
        <v>8</v>
      </c>
      <c r="I676" s="421">
        <v>0</v>
      </c>
      <c r="J676" s="421">
        <v>13.19</v>
      </c>
      <c r="K676" s="421">
        <v>38.49</v>
      </c>
      <c r="L676" s="421">
        <v>0</v>
      </c>
    </row>
    <row r="677" spans="2:12">
      <c r="B677" s="60" t="s">
        <v>1189</v>
      </c>
      <c r="C677" s="60" t="s">
        <v>734</v>
      </c>
      <c r="D677" s="60" t="s">
        <v>662</v>
      </c>
      <c r="E677" s="60" t="s">
        <v>659</v>
      </c>
      <c r="F677" s="421">
        <v>0</v>
      </c>
      <c r="G677" s="421">
        <v>0</v>
      </c>
      <c r="H677" s="421">
        <v>0</v>
      </c>
      <c r="I677" s="421">
        <v>0</v>
      </c>
      <c r="J677" s="421">
        <v>0</v>
      </c>
      <c r="K677" s="421">
        <v>0</v>
      </c>
      <c r="L677" s="421">
        <v>0</v>
      </c>
    </row>
    <row r="678" spans="2:12">
      <c r="B678" s="60" t="s">
        <v>932</v>
      </c>
      <c r="C678" s="60" t="s">
        <v>701</v>
      </c>
      <c r="D678" s="60" t="s">
        <v>643</v>
      </c>
      <c r="E678" s="60" t="s">
        <v>644</v>
      </c>
      <c r="F678" s="421">
        <v>133603.70000000001</v>
      </c>
      <c r="G678" s="421">
        <v>0</v>
      </c>
      <c r="H678" s="421">
        <v>0</v>
      </c>
      <c r="I678" s="421">
        <v>0</v>
      </c>
      <c r="J678" s="421">
        <v>0</v>
      </c>
      <c r="K678" s="421">
        <v>-123.19</v>
      </c>
      <c r="L678" s="421">
        <v>133726.89000000001</v>
      </c>
    </row>
    <row r="679" spans="2:12">
      <c r="B679" s="60" t="s">
        <v>653</v>
      </c>
      <c r="C679" s="60" t="s">
        <v>654</v>
      </c>
      <c r="D679" s="60" t="s">
        <v>643</v>
      </c>
      <c r="E679" s="60" t="s">
        <v>659</v>
      </c>
      <c r="F679" s="421">
        <v>0</v>
      </c>
      <c r="G679" s="421">
        <v>0</v>
      </c>
      <c r="H679" s="421">
        <v>0</v>
      </c>
      <c r="I679" s="421">
        <v>0</v>
      </c>
      <c r="J679" s="421">
        <v>0</v>
      </c>
      <c r="K679" s="421">
        <v>0</v>
      </c>
      <c r="L679" s="421">
        <v>0</v>
      </c>
    </row>
    <row r="680" spans="2:12">
      <c r="B680" s="60" t="s">
        <v>735</v>
      </c>
      <c r="C680" s="60" t="s">
        <v>736</v>
      </c>
      <c r="D680" s="60" t="s">
        <v>662</v>
      </c>
      <c r="E680" s="60" t="s">
        <v>659</v>
      </c>
      <c r="F680" s="421">
        <v>0</v>
      </c>
      <c r="G680" s="421">
        <v>0</v>
      </c>
      <c r="H680" s="421">
        <v>0</v>
      </c>
      <c r="I680" s="421">
        <v>0</v>
      </c>
      <c r="J680" s="421">
        <v>0</v>
      </c>
      <c r="K680" s="421">
        <v>0</v>
      </c>
      <c r="L680" s="421">
        <v>0</v>
      </c>
    </row>
    <row r="681" spans="2:12">
      <c r="B681" s="60" t="s">
        <v>793</v>
      </c>
      <c r="C681" s="60" t="s">
        <v>794</v>
      </c>
      <c r="D681" s="60" t="s">
        <v>643</v>
      </c>
      <c r="E681" s="60" t="s">
        <v>659</v>
      </c>
      <c r="F681" s="421">
        <v>0</v>
      </c>
      <c r="G681" s="421">
        <v>0</v>
      </c>
      <c r="H681" s="421">
        <v>0</v>
      </c>
      <c r="I681" s="421">
        <v>0</v>
      </c>
      <c r="J681" s="421">
        <v>0</v>
      </c>
      <c r="K681" s="421">
        <v>0</v>
      </c>
      <c r="L681" s="421">
        <v>0</v>
      </c>
    </row>
    <row r="682" spans="2:12">
      <c r="B682" s="60" t="s">
        <v>1435</v>
      </c>
      <c r="C682" s="60" t="s">
        <v>784</v>
      </c>
      <c r="D682" s="60" t="s">
        <v>643</v>
      </c>
      <c r="E682" s="60" t="s">
        <v>644</v>
      </c>
      <c r="F682" s="421">
        <v>4279969.74</v>
      </c>
      <c r="G682" s="421">
        <v>6259.84</v>
      </c>
      <c r="H682" s="421">
        <v>6904.89</v>
      </c>
      <c r="I682" s="421">
        <v>7303.89</v>
      </c>
      <c r="J682" s="421">
        <v>6760.78</v>
      </c>
      <c r="K682" s="421">
        <v>24804.1</v>
      </c>
      <c r="L682" s="421">
        <v>4227936.24</v>
      </c>
    </row>
    <row r="683" spans="2:12">
      <c r="B683" s="60" t="s">
        <v>1118</v>
      </c>
      <c r="C683" s="60" t="s">
        <v>1068</v>
      </c>
      <c r="D683" s="60" t="s">
        <v>662</v>
      </c>
      <c r="E683" s="60" t="s">
        <v>644</v>
      </c>
      <c r="F683" s="421">
        <v>-222.17</v>
      </c>
      <c r="G683" s="421">
        <v>0</v>
      </c>
      <c r="H683" s="421">
        <v>0</v>
      </c>
      <c r="I683" s="421">
        <v>0</v>
      </c>
      <c r="J683" s="421">
        <v>0</v>
      </c>
      <c r="K683" s="421">
        <v>0</v>
      </c>
      <c r="L683" s="421">
        <v>-222.17</v>
      </c>
    </row>
    <row r="684" spans="2:12">
      <c r="B684" s="60" t="s">
        <v>1202</v>
      </c>
      <c r="C684" s="60" t="s">
        <v>1203</v>
      </c>
      <c r="D684" s="60" t="s">
        <v>643</v>
      </c>
      <c r="E684" s="60" t="s">
        <v>659</v>
      </c>
      <c r="F684" s="421">
        <v>0</v>
      </c>
      <c r="G684" s="421">
        <v>0</v>
      </c>
      <c r="H684" s="421">
        <v>0</v>
      </c>
      <c r="I684" s="421">
        <v>0</v>
      </c>
      <c r="J684" s="421">
        <v>0</v>
      </c>
      <c r="K684" s="421">
        <v>235.93</v>
      </c>
      <c r="L684" s="421">
        <v>-235.93</v>
      </c>
    </row>
    <row r="685" spans="2:12">
      <c r="B685" s="60" t="s">
        <v>1436</v>
      </c>
      <c r="C685" s="60" t="s">
        <v>1437</v>
      </c>
      <c r="D685" s="60" t="s">
        <v>643</v>
      </c>
      <c r="E685" s="60" t="s">
        <v>649</v>
      </c>
      <c r="F685" s="421">
        <v>1402439.6799999999</v>
      </c>
      <c r="G685" s="421">
        <v>32681.83</v>
      </c>
      <c r="H685" s="421">
        <v>32660.23</v>
      </c>
      <c r="I685" s="421">
        <v>32651.97</v>
      </c>
      <c r="J685" s="421">
        <v>32691.07</v>
      </c>
      <c r="K685" s="421">
        <v>258935.39</v>
      </c>
      <c r="L685" s="421">
        <v>1012819.19</v>
      </c>
    </row>
    <row r="686" spans="2:12">
      <c r="B686" s="60" t="s">
        <v>1438</v>
      </c>
      <c r="C686" s="60" t="s">
        <v>1439</v>
      </c>
      <c r="D686" s="60" t="s">
        <v>643</v>
      </c>
      <c r="E686" s="60" t="s">
        <v>652</v>
      </c>
      <c r="F686" s="421">
        <v>3288.01</v>
      </c>
      <c r="G686" s="421">
        <v>80.41</v>
      </c>
      <c r="H686" s="421">
        <v>80.41</v>
      </c>
      <c r="I686" s="421">
        <v>73.180000000000007</v>
      </c>
      <c r="J686" s="421">
        <v>72.150000000000006</v>
      </c>
      <c r="K686" s="421">
        <v>3294.62</v>
      </c>
      <c r="L686" s="421">
        <v>-312.76</v>
      </c>
    </row>
    <row r="687" spans="2:12">
      <c r="B687" s="60" t="s">
        <v>1440</v>
      </c>
      <c r="C687" s="60" t="s">
        <v>1441</v>
      </c>
      <c r="D687" s="60" t="s">
        <v>643</v>
      </c>
      <c r="E687" s="60" t="s">
        <v>649</v>
      </c>
      <c r="F687" s="421">
        <v>-375716.44</v>
      </c>
      <c r="G687" s="421">
        <v>18164.93</v>
      </c>
      <c r="H687" s="421">
        <v>143336.41</v>
      </c>
      <c r="I687" s="421">
        <v>-25064.79</v>
      </c>
      <c r="J687" s="421">
        <v>14632.43</v>
      </c>
      <c r="K687" s="421">
        <v>13589.51</v>
      </c>
      <c r="L687" s="421">
        <v>-540374.93000000005</v>
      </c>
    </row>
    <row r="688" spans="2:12">
      <c r="B688" s="60" t="s">
        <v>1442</v>
      </c>
      <c r="C688" s="60" t="s">
        <v>1406</v>
      </c>
      <c r="D688" s="60" t="s">
        <v>662</v>
      </c>
      <c r="E688" s="60" t="s">
        <v>649</v>
      </c>
      <c r="F688" s="421">
        <v>31575</v>
      </c>
      <c r="G688" s="421">
        <v>832.81</v>
      </c>
      <c r="H688" s="421">
        <v>958.93</v>
      </c>
      <c r="I688" s="421">
        <v>1108.2</v>
      </c>
      <c r="J688" s="421">
        <v>1124.49</v>
      </c>
      <c r="K688" s="421">
        <v>6174.88</v>
      </c>
      <c r="L688" s="421">
        <v>21375.69</v>
      </c>
    </row>
    <row r="689" spans="2:12">
      <c r="B689" s="60" t="s">
        <v>1443</v>
      </c>
      <c r="C689" s="60" t="s">
        <v>1444</v>
      </c>
      <c r="D689" s="60" t="s">
        <v>643</v>
      </c>
      <c r="E689" s="60" t="s">
        <v>649</v>
      </c>
      <c r="F689" s="421">
        <v>1515.96</v>
      </c>
      <c r="G689" s="421">
        <v>460.1</v>
      </c>
      <c r="H689" s="421">
        <v>491.08</v>
      </c>
      <c r="I689" s="421">
        <v>316.60000000000002</v>
      </c>
      <c r="J689" s="421">
        <v>88.67</v>
      </c>
      <c r="K689" s="421">
        <v>194.51</v>
      </c>
      <c r="L689" s="421">
        <v>-35</v>
      </c>
    </row>
    <row r="690" spans="2:12">
      <c r="B690" s="60" t="s">
        <v>933</v>
      </c>
      <c r="C690" s="60" t="s">
        <v>934</v>
      </c>
      <c r="D690" s="60" t="s">
        <v>643</v>
      </c>
      <c r="E690" s="60" t="s">
        <v>644</v>
      </c>
      <c r="F690" s="421">
        <v>-379148.69</v>
      </c>
      <c r="G690" s="421">
        <v>0</v>
      </c>
      <c r="H690" s="421">
        <v>0</v>
      </c>
      <c r="I690" s="421">
        <v>0</v>
      </c>
      <c r="J690" s="421">
        <v>0</v>
      </c>
      <c r="K690" s="421">
        <v>-11422.4</v>
      </c>
      <c r="L690" s="421">
        <v>-367726.29</v>
      </c>
    </row>
    <row r="691" spans="2:12">
      <c r="B691" s="60" t="s">
        <v>1445</v>
      </c>
      <c r="C691" s="60" t="s">
        <v>678</v>
      </c>
      <c r="D691" s="60" t="s">
        <v>643</v>
      </c>
      <c r="E691" s="60" t="s">
        <v>644</v>
      </c>
      <c r="F691" s="421">
        <v>42877.45</v>
      </c>
      <c r="G691" s="421">
        <v>0</v>
      </c>
      <c r="H691" s="421">
        <v>0</v>
      </c>
      <c r="I691" s="421">
        <v>0</v>
      </c>
      <c r="J691" s="421">
        <v>39214.01</v>
      </c>
      <c r="K691" s="421">
        <v>0</v>
      </c>
      <c r="L691" s="421">
        <v>3663.44</v>
      </c>
    </row>
    <row r="692" spans="2:12">
      <c r="B692" s="60" t="s">
        <v>939</v>
      </c>
      <c r="C692" s="60" t="s">
        <v>940</v>
      </c>
      <c r="D692" s="60" t="s">
        <v>643</v>
      </c>
      <c r="E692" s="60" t="s">
        <v>659</v>
      </c>
      <c r="F692" s="421">
        <v>0</v>
      </c>
      <c r="G692" s="421">
        <v>0</v>
      </c>
      <c r="H692" s="421">
        <v>0</v>
      </c>
      <c r="I692" s="421">
        <v>0</v>
      </c>
      <c r="J692" s="421">
        <v>0</v>
      </c>
      <c r="K692" s="421">
        <v>0</v>
      </c>
      <c r="L692" s="421">
        <v>0</v>
      </c>
    </row>
    <row r="693" spans="2:12">
      <c r="B693" s="60" t="s">
        <v>965</v>
      </c>
      <c r="C693" s="60" t="s">
        <v>690</v>
      </c>
      <c r="D693" s="60" t="s">
        <v>662</v>
      </c>
      <c r="E693" s="60" t="s">
        <v>652</v>
      </c>
      <c r="F693" s="421">
        <v>2657.14</v>
      </c>
      <c r="G693" s="421">
        <v>571.97</v>
      </c>
      <c r="H693" s="421">
        <v>831.6</v>
      </c>
      <c r="I693" s="421">
        <v>397.11</v>
      </c>
      <c r="J693" s="421">
        <v>455.39</v>
      </c>
      <c r="K693" s="421">
        <v>401.07</v>
      </c>
      <c r="L693" s="421">
        <v>0</v>
      </c>
    </row>
    <row r="694" spans="2:12">
      <c r="B694" s="60" t="s">
        <v>1446</v>
      </c>
      <c r="C694" s="60" t="s">
        <v>1447</v>
      </c>
      <c r="D694" s="60" t="s">
        <v>643</v>
      </c>
      <c r="E694" s="60" t="s">
        <v>659</v>
      </c>
      <c r="F694" s="421">
        <v>0</v>
      </c>
      <c r="G694" s="421">
        <v>0</v>
      </c>
      <c r="H694" s="421">
        <v>0</v>
      </c>
      <c r="I694" s="421">
        <v>0</v>
      </c>
      <c r="J694" s="421">
        <v>0</v>
      </c>
      <c r="K694" s="421">
        <v>0</v>
      </c>
      <c r="L694" s="421">
        <v>0</v>
      </c>
    </row>
    <row r="695" spans="2:12">
      <c r="B695" s="60" t="s">
        <v>1448</v>
      </c>
      <c r="C695" s="60" t="s">
        <v>938</v>
      </c>
      <c r="D695" s="60" t="s">
        <v>643</v>
      </c>
      <c r="E695" s="60" t="s">
        <v>649</v>
      </c>
      <c r="F695" s="421">
        <v>-6907378.1399999997</v>
      </c>
      <c r="G695" s="421">
        <v>53409</v>
      </c>
      <c r="H695" s="421">
        <v>-153738.13</v>
      </c>
      <c r="I695" s="421">
        <v>-195412.82</v>
      </c>
      <c r="J695" s="421">
        <v>-146800.95999999999</v>
      </c>
      <c r="K695" s="421">
        <v>-813698.6</v>
      </c>
      <c r="L695" s="421">
        <v>-5651136.6299999999</v>
      </c>
    </row>
    <row r="696" spans="2:12">
      <c r="B696" s="60" t="s">
        <v>1449</v>
      </c>
      <c r="C696" s="60" t="s">
        <v>1450</v>
      </c>
      <c r="D696" s="60" t="s">
        <v>662</v>
      </c>
      <c r="E696" s="60" t="s">
        <v>659</v>
      </c>
      <c r="F696" s="421">
        <v>0</v>
      </c>
      <c r="G696" s="421">
        <v>0</v>
      </c>
      <c r="H696" s="421">
        <v>0</v>
      </c>
      <c r="I696" s="421">
        <v>0</v>
      </c>
      <c r="J696" s="421">
        <v>0</v>
      </c>
      <c r="K696" s="421">
        <v>0</v>
      </c>
      <c r="L696" s="421">
        <v>0</v>
      </c>
    </row>
    <row r="697" spans="2:12">
      <c r="B697" s="60" t="s">
        <v>812</v>
      </c>
      <c r="C697" s="60" t="s">
        <v>813</v>
      </c>
      <c r="D697" s="60" t="s">
        <v>643</v>
      </c>
      <c r="E697" s="60" t="s">
        <v>644</v>
      </c>
      <c r="F697" s="421">
        <v>28073.41</v>
      </c>
      <c r="G697" s="421">
        <v>0</v>
      </c>
      <c r="H697" s="421">
        <v>0</v>
      </c>
      <c r="I697" s="421">
        <v>0</v>
      </c>
      <c r="J697" s="421">
        <v>0</v>
      </c>
      <c r="K697" s="421">
        <v>0</v>
      </c>
      <c r="L697" s="421">
        <v>28073.41</v>
      </c>
    </row>
    <row r="698" spans="2:12">
      <c r="B698" s="60" t="s">
        <v>1142</v>
      </c>
      <c r="C698" s="60" t="s">
        <v>994</v>
      </c>
      <c r="D698" s="60" t="s">
        <v>662</v>
      </c>
      <c r="E698" s="60" t="s">
        <v>649</v>
      </c>
      <c r="F698" s="421">
        <v>108292.55</v>
      </c>
      <c r="G698" s="421">
        <v>2678.63</v>
      </c>
      <c r="H698" s="421">
        <v>3026.65</v>
      </c>
      <c r="I698" s="421">
        <v>3139.98</v>
      </c>
      <c r="J698" s="421">
        <v>2328.21</v>
      </c>
      <c r="K698" s="421">
        <v>21252.55</v>
      </c>
      <c r="L698" s="421">
        <v>75866.53</v>
      </c>
    </row>
    <row r="699" spans="2:12">
      <c r="B699" s="60" t="s">
        <v>1451</v>
      </c>
      <c r="C699" s="60" t="s">
        <v>802</v>
      </c>
      <c r="D699" s="60" t="s">
        <v>662</v>
      </c>
      <c r="E699" s="60" t="s">
        <v>659</v>
      </c>
      <c r="F699" s="421">
        <v>0</v>
      </c>
      <c r="G699" s="421">
        <v>0</v>
      </c>
      <c r="H699" s="421">
        <v>0</v>
      </c>
      <c r="I699" s="421">
        <v>0</v>
      </c>
      <c r="J699" s="421">
        <v>0</v>
      </c>
      <c r="K699" s="421">
        <v>0</v>
      </c>
      <c r="L699" s="421">
        <v>0</v>
      </c>
    </row>
    <row r="700" spans="2:12">
      <c r="B700" s="60" t="s">
        <v>1452</v>
      </c>
      <c r="C700" s="60" t="s">
        <v>1370</v>
      </c>
      <c r="D700" s="60" t="s">
        <v>643</v>
      </c>
      <c r="E700" s="60" t="s">
        <v>649</v>
      </c>
      <c r="F700" s="421">
        <v>0</v>
      </c>
      <c r="G700" s="421">
        <v>0</v>
      </c>
      <c r="H700" s="421">
        <v>0.83</v>
      </c>
      <c r="I700" s="421">
        <v>-0.83</v>
      </c>
      <c r="J700" s="421">
        <v>0</v>
      </c>
      <c r="K700" s="421">
        <v>864.66</v>
      </c>
      <c r="L700" s="421">
        <v>-864.66</v>
      </c>
    </row>
    <row r="701" spans="2:12">
      <c r="B701" s="60" t="s">
        <v>1272</v>
      </c>
      <c r="C701" s="60" t="s">
        <v>1273</v>
      </c>
      <c r="D701" s="60" t="s">
        <v>643</v>
      </c>
      <c r="E701" s="60" t="s">
        <v>644</v>
      </c>
      <c r="F701" s="421">
        <v>3.03</v>
      </c>
      <c r="G701" s="421">
        <v>0</v>
      </c>
      <c r="H701" s="421">
        <v>0</v>
      </c>
      <c r="I701" s="421">
        <v>0</v>
      </c>
      <c r="J701" s="421">
        <v>0</v>
      </c>
      <c r="K701" s="421">
        <v>0</v>
      </c>
      <c r="L701" s="421">
        <v>3.03</v>
      </c>
    </row>
    <row r="702" spans="2:12">
      <c r="B702" s="60" t="s">
        <v>1453</v>
      </c>
      <c r="C702" s="60" t="s">
        <v>956</v>
      </c>
      <c r="D702" s="60" t="s">
        <v>643</v>
      </c>
      <c r="E702" s="60" t="s">
        <v>649</v>
      </c>
      <c r="F702" s="421">
        <v>-47137.1</v>
      </c>
      <c r="G702" s="421">
        <v>23168.560000000001</v>
      </c>
      <c r="H702" s="421">
        <v>-20769</v>
      </c>
      <c r="I702" s="421">
        <v>10246.879999999999</v>
      </c>
      <c r="J702" s="421">
        <v>40694.43</v>
      </c>
      <c r="K702" s="421">
        <v>-18056.080000000002</v>
      </c>
      <c r="L702" s="421">
        <v>-82421.89</v>
      </c>
    </row>
    <row r="703" spans="2:12">
      <c r="B703" s="60" t="s">
        <v>1454</v>
      </c>
      <c r="C703" s="60" t="s">
        <v>1376</v>
      </c>
      <c r="D703" s="60" t="s">
        <v>662</v>
      </c>
      <c r="E703" s="60" t="s">
        <v>659</v>
      </c>
      <c r="F703" s="421">
        <v>0</v>
      </c>
      <c r="G703" s="421">
        <v>0</v>
      </c>
      <c r="H703" s="421">
        <v>0</v>
      </c>
      <c r="I703" s="421">
        <v>0</v>
      </c>
      <c r="J703" s="421">
        <v>0</v>
      </c>
      <c r="K703" s="421">
        <v>0</v>
      </c>
      <c r="L703" s="421">
        <v>0</v>
      </c>
    </row>
    <row r="704" spans="2:12">
      <c r="B704" s="60" t="s">
        <v>1211</v>
      </c>
      <c r="C704" s="60" t="s">
        <v>1212</v>
      </c>
      <c r="D704" s="60" t="s">
        <v>643</v>
      </c>
      <c r="E704" s="60" t="s">
        <v>649</v>
      </c>
      <c r="F704" s="421">
        <v>-177.07</v>
      </c>
      <c r="G704" s="421">
        <v>0</v>
      </c>
      <c r="H704" s="421">
        <v>0</v>
      </c>
      <c r="I704" s="421">
        <v>0</v>
      </c>
      <c r="J704" s="421">
        <v>0</v>
      </c>
      <c r="K704" s="421">
        <v>0</v>
      </c>
      <c r="L704" s="421">
        <v>-177.07</v>
      </c>
    </row>
    <row r="705" spans="2:12">
      <c r="B705" s="60" t="s">
        <v>1044</v>
      </c>
      <c r="C705" s="60" t="s">
        <v>1045</v>
      </c>
      <c r="D705" s="60" t="s">
        <v>643</v>
      </c>
      <c r="E705" s="60" t="s">
        <v>1032</v>
      </c>
      <c r="F705" s="421">
        <v>203048.67</v>
      </c>
      <c r="G705" s="421">
        <v>0</v>
      </c>
      <c r="H705" s="421">
        <v>0</v>
      </c>
      <c r="I705" s="421">
        <v>0</v>
      </c>
      <c r="J705" s="421">
        <v>0</v>
      </c>
      <c r="K705" s="421">
        <v>-21507.17</v>
      </c>
      <c r="L705" s="421">
        <v>224555.84</v>
      </c>
    </row>
    <row r="706" spans="2:12">
      <c r="B706" s="60" t="s">
        <v>1399</v>
      </c>
      <c r="C706" s="60" t="s">
        <v>889</v>
      </c>
      <c r="D706" s="60" t="s">
        <v>643</v>
      </c>
      <c r="E706" s="60" t="s">
        <v>644</v>
      </c>
      <c r="F706" s="421">
        <v>207783.04000000001</v>
      </c>
      <c r="G706" s="421">
        <v>0</v>
      </c>
      <c r="H706" s="421">
        <v>0</v>
      </c>
      <c r="I706" s="421">
        <v>0</v>
      </c>
      <c r="J706" s="421">
        <v>0</v>
      </c>
      <c r="K706" s="421">
        <v>55262.09</v>
      </c>
      <c r="L706" s="421">
        <v>152520.95000000001</v>
      </c>
    </row>
    <row r="707" spans="2:12">
      <c r="B707" s="60" t="s">
        <v>671</v>
      </c>
      <c r="C707" s="60" t="s">
        <v>672</v>
      </c>
      <c r="D707" s="60" t="s">
        <v>643</v>
      </c>
      <c r="E707" s="60" t="s">
        <v>659</v>
      </c>
      <c r="F707" s="421">
        <v>0</v>
      </c>
      <c r="G707" s="421">
        <v>0</v>
      </c>
      <c r="H707" s="421">
        <v>0</v>
      </c>
      <c r="I707" s="421">
        <v>0</v>
      </c>
      <c r="J707" s="421">
        <v>0</v>
      </c>
      <c r="K707" s="421">
        <v>0</v>
      </c>
      <c r="L707" s="421">
        <v>0</v>
      </c>
    </row>
    <row r="708" spans="2:12">
      <c r="B708" s="60" t="s">
        <v>1455</v>
      </c>
      <c r="C708" s="60" t="s">
        <v>1456</v>
      </c>
      <c r="D708" s="60" t="s">
        <v>643</v>
      </c>
      <c r="E708" s="60" t="s">
        <v>703</v>
      </c>
      <c r="F708" s="421">
        <v>0</v>
      </c>
      <c r="G708" s="421">
        <v>0</v>
      </c>
      <c r="H708" s="421">
        <v>0</v>
      </c>
      <c r="I708" s="421">
        <v>0</v>
      </c>
      <c r="J708" s="421">
        <v>0</v>
      </c>
      <c r="K708" s="421">
        <v>0</v>
      </c>
      <c r="L708" s="421">
        <v>0</v>
      </c>
    </row>
    <row r="709" spans="2:12">
      <c r="B709" s="60" t="s">
        <v>1009</v>
      </c>
      <c r="C709" s="60" t="s">
        <v>1010</v>
      </c>
      <c r="D709" s="60" t="s">
        <v>643</v>
      </c>
      <c r="E709" s="60" t="s">
        <v>1032</v>
      </c>
      <c r="F709" s="421">
        <v>633609.32999999996</v>
      </c>
      <c r="G709" s="421">
        <v>-17864.93</v>
      </c>
      <c r="H709" s="421">
        <v>-9227.5</v>
      </c>
      <c r="I709" s="421">
        <v>-13075.01</v>
      </c>
      <c r="J709" s="421">
        <v>-31292.28</v>
      </c>
      <c r="K709" s="421">
        <v>-152447.4</v>
      </c>
      <c r="L709" s="421">
        <v>857516.45</v>
      </c>
    </row>
    <row r="710" spans="2:12">
      <c r="B710" s="60" t="s">
        <v>1457</v>
      </c>
      <c r="C710" s="60" t="s">
        <v>836</v>
      </c>
      <c r="D710" s="60" t="s">
        <v>662</v>
      </c>
      <c r="E710" s="60" t="s">
        <v>659</v>
      </c>
      <c r="F710" s="421">
        <v>5.48</v>
      </c>
      <c r="G710" s="421">
        <v>0</v>
      </c>
      <c r="H710" s="421">
        <v>0</v>
      </c>
      <c r="I710" s="421">
        <v>0</v>
      </c>
      <c r="J710" s="421">
        <v>0</v>
      </c>
      <c r="K710" s="421">
        <v>26.97</v>
      </c>
      <c r="L710" s="421">
        <v>-21.49</v>
      </c>
    </row>
    <row r="711" spans="2:12">
      <c r="B711" s="60" t="s">
        <v>1458</v>
      </c>
      <c r="C711" s="60" t="s">
        <v>1450</v>
      </c>
      <c r="D711" s="60" t="s">
        <v>662</v>
      </c>
      <c r="E711" s="60" t="s">
        <v>644</v>
      </c>
      <c r="F711" s="421">
        <v>-8622.52</v>
      </c>
      <c r="G711" s="421">
        <v>0</v>
      </c>
      <c r="H711" s="421">
        <v>0</v>
      </c>
      <c r="I711" s="421">
        <v>0</v>
      </c>
      <c r="J711" s="421">
        <v>0</v>
      </c>
      <c r="K711" s="421">
        <v>0</v>
      </c>
      <c r="L711" s="421">
        <v>-8622.52</v>
      </c>
    </row>
    <row r="712" spans="2:12">
      <c r="B712" s="60" t="s">
        <v>822</v>
      </c>
      <c r="C712" s="60" t="s">
        <v>658</v>
      </c>
      <c r="D712" s="60" t="s">
        <v>643</v>
      </c>
      <c r="E712" s="60" t="s">
        <v>649</v>
      </c>
      <c r="F712" s="421">
        <v>-269120.46999999997</v>
      </c>
      <c r="G712" s="421">
        <v>-336.27</v>
      </c>
      <c r="H712" s="421">
        <v>-447.65</v>
      </c>
      <c r="I712" s="421">
        <v>-635.67999999999995</v>
      </c>
      <c r="J712" s="421">
        <v>-487.8</v>
      </c>
      <c r="K712" s="421">
        <v>70515.899999999994</v>
      </c>
      <c r="L712" s="421">
        <v>-337728.97</v>
      </c>
    </row>
    <row r="713" spans="2:12">
      <c r="B713" s="60" t="s">
        <v>1232</v>
      </c>
      <c r="C713" s="60" t="s">
        <v>1233</v>
      </c>
      <c r="D713" s="60" t="s">
        <v>643</v>
      </c>
      <c r="E713" s="60" t="s">
        <v>644</v>
      </c>
      <c r="F713" s="421">
        <v>41760.730000000003</v>
      </c>
      <c r="G713" s="421">
        <v>0</v>
      </c>
      <c r="H713" s="421">
        <v>0</v>
      </c>
      <c r="I713" s="421">
        <v>0</v>
      </c>
      <c r="J713" s="421">
        <v>0</v>
      </c>
      <c r="K713" s="421">
        <v>0</v>
      </c>
      <c r="L713" s="421">
        <v>41760.730000000003</v>
      </c>
    </row>
    <row r="714" spans="2:12">
      <c r="B714" s="60" t="s">
        <v>1168</v>
      </c>
      <c r="C714" s="60" t="s">
        <v>1169</v>
      </c>
      <c r="D714" s="60" t="s">
        <v>662</v>
      </c>
      <c r="E714" s="60" t="s">
        <v>1371</v>
      </c>
      <c r="F714" s="421">
        <v>0</v>
      </c>
      <c r="G714" s="421">
        <v>0</v>
      </c>
      <c r="H714" s="421">
        <v>0</v>
      </c>
      <c r="I714" s="421">
        <v>0</v>
      </c>
      <c r="J714" s="421">
        <v>0</v>
      </c>
      <c r="K714" s="421">
        <v>0</v>
      </c>
      <c r="L714" s="421">
        <v>0</v>
      </c>
    </row>
    <row r="715" spans="2:12">
      <c r="B715" s="60" t="s">
        <v>1109</v>
      </c>
      <c r="C715" s="60" t="s">
        <v>1110</v>
      </c>
      <c r="D715" s="60" t="s">
        <v>643</v>
      </c>
      <c r="E715" s="60" t="s">
        <v>652</v>
      </c>
      <c r="F715" s="421">
        <v>4583.5200000000004</v>
      </c>
      <c r="G715" s="421">
        <v>115.45</v>
      </c>
      <c r="H715" s="421">
        <v>116.5</v>
      </c>
      <c r="I715" s="421">
        <v>107.73</v>
      </c>
      <c r="J715" s="421">
        <v>104.38</v>
      </c>
      <c r="K715" s="421">
        <v>837.94</v>
      </c>
      <c r="L715" s="421">
        <v>3301.52</v>
      </c>
    </row>
    <row r="716" spans="2:12">
      <c r="B716" s="60" t="s">
        <v>1459</v>
      </c>
      <c r="C716" s="60" t="s">
        <v>1460</v>
      </c>
      <c r="D716" s="60" t="s">
        <v>643</v>
      </c>
      <c r="E716" s="60" t="s">
        <v>649</v>
      </c>
      <c r="F716" s="421">
        <v>-27471.07</v>
      </c>
      <c r="G716" s="421">
        <v>-2695.15</v>
      </c>
      <c r="H716" s="421">
        <v>-37074.620000000003</v>
      </c>
      <c r="I716" s="421">
        <v>33769.69</v>
      </c>
      <c r="J716" s="421">
        <v>5357.3</v>
      </c>
      <c r="K716" s="421">
        <v>-651.20000000000005</v>
      </c>
      <c r="L716" s="421">
        <v>-26177.09</v>
      </c>
    </row>
    <row r="717" spans="2:12">
      <c r="B717" s="60" t="s">
        <v>1239</v>
      </c>
      <c r="C717" s="60" t="s">
        <v>802</v>
      </c>
      <c r="D717" s="60" t="s">
        <v>662</v>
      </c>
      <c r="E717" s="60" t="s">
        <v>649</v>
      </c>
      <c r="F717" s="421">
        <v>163551.43</v>
      </c>
      <c r="G717" s="421">
        <v>3532.46</v>
      </c>
      <c r="H717" s="421">
        <v>4128.29</v>
      </c>
      <c r="I717" s="421">
        <v>22345.66</v>
      </c>
      <c r="J717" s="421">
        <v>-4316.6000000000004</v>
      </c>
      <c r="K717" s="421">
        <v>26449.599999999999</v>
      </c>
      <c r="L717" s="421">
        <v>111412.02</v>
      </c>
    </row>
    <row r="718" spans="2:12">
      <c r="B718" s="60" t="s">
        <v>1035</v>
      </c>
      <c r="C718" s="60" t="s">
        <v>1036</v>
      </c>
      <c r="D718" s="60" t="s">
        <v>662</v>
      </c>
      <c r="E718" s="60" t="s">
        <v>649</v>
      </c>
      <c r="F718" s="421">
        <v>302591.28000000003</v>
      </c>
      <c r="G718" s="421">
        <v>6178.63</v>
      </c>
      <c r="H718" s="421">
        <v>6950.51</v>
      </c>
      <c r="I718" s="421">
        <v>6794.72</v>
      </c>
      <c r="J718" s="421">
        <v>6599.43</v>
      </c>
      <c r="K718" s="421">
        <v>127202.97</v>
      </c>
      <c r="L718" s="421">
        <v>148865.01999999999</v>
      </c>
    </row>
    <row r="719" spans="2:12">
      <c r="B719" s="60" t="s">
        <v>1461</v>
      </c>
      <c r="C719" s="60" t="s">
        <v>658</v>
      </c>
      <c r="D719" s="60" t="s">
        <v>643</v>
      </c>
      <c r="E719" s="60" t="s">
        <v>644</v>
      </c>
      <c r="F719" s="421">
        <v>371375.93</v>
      </c>
      <c r="G719" s="421">
        <v>0</v>
      </c>
      <c r="H719" s="421">
        <v>0</v>
      </c>
      <c r="I719" s="421">
        <v>0</v>
      </c>
      <c r="J719" s="421">
        <v>0</v>
      </c>
      <c r="K719" s="421">
        <v>0</v>
      </c>
      <c r="L719" s="421">
        <v>371375.93</v>
      </c>
    </row>
    <row r="720" spans="2:12">
      <c r="B720" s="60" t="s">
        <v>1390</v>
      </c>
      <c r="C720" s="60" t="s">
        <v>906</v>
      </c>
      <c r="D720" s="60" t="s">
        <v>662</v>
      </c>
      <c r="E720" s="60" t="s">
        <v>652</v>
      </c>
      <c r="F720" s="421">
        <v>0</v>
      </c>
      <c r="G720" s="421">
        <v>0</v>
      </c>
      <c r="H720" s="421">
        <v>0</v>
      </c>
      <c r="I720" s="421">
        <v>0</v>
      </c>
      <c r="J720" s="421">
        <v>0</v>
      </c>
      <c r="K720" s="421">
        <v>0</v>
      </c>
      <c r="L720" s="421">
        <v>0</v>
      </c>
    </row>
    <row r="721" spans="2:12">
      <c r="B721" s="60" t="s">
        <v>1255</v>
      </c>
      <c r="C721" s="60" t="s">
        <v>1256</v>
      </c>
      <c r="D721" s="60" t="s">
        <v>643</v>
      </c>
      <c r="E721" s="60" t="s">
        <v>659</v>
      </c>
      <c r="F721" s="421">
        <v>0</v>
      </c>
      <c r="G721" s="421">
        <v>0</v>
      </c>
      <c r="H721" s="421">
        <v>0</v>
      </c>
      <c r="I721" s="421">
        <v>0</v>
      </c>
      <c r="J721" s="421">
        <v>0</v>
      </c>
      <c r="K721" s="421">
        <v>0</v>
      </c>
      <c r="L721" s="421">
        <v>0</v>
      </c>
    </row>
    <row r="722" spans="2:12">
      <c r="B722" s="60" t="s">
        <v>1462</v>
      </c>
      <c r="C722" s="60" t="s">
        <v>1376</v>
      </c>
      <c r="D722" s="60" t="s">
        <v>662</v>
      </c>
      <c r="E722" s="60" t="s">
        <v>649</v>
      </c>
      <c r="F722" s="421">
        <v>873768.2</v>
      </c>
      <c r="G722" s="421">
        <v>17650.02</v>
      </c>
      <c r="H722" s="421">
        <v>54771.77</v>
      </c>
      <c r="I722" s="421">
        <v>1615.15</v>
      </c>
      <c r="J722" s="421">
        <v>14422.95</v>
      </c>
      <c r="K722" s="421">
        <v>109236.34</v>
      </c>
      <c r="L722" s="421">
        <v>676071.97</v>
      </c>
    </row>
    <row r="723" spans="2:12">
      <c r="B723" s="60" t="s">
        <v>704</v>
      </c>
      <c r="C723" s="60" t="s">
        <v>705</v>
      </c>
      <c r="D723" s="60" t="s">
        <v>662</v>
      </c>
      <c r="E723" s="60" t="s">
        <v>649</v>
      </c>
      <c r="F723" s="421">
        <v>511560.94</v>
      </c>
      <c r="G723" s="421">
        <v>13715.78</v>
      </c>
      <c r="H723" s="421">
        <v>16834.36</v>
      </c>
      <c r="I723" s="421">
        <v>6053.45</v>
      </c>
      <c r="J723" s="421">
        <v>7949.7</v>
      </c>
      <c r="K723" s="421">
        <v>111622.14</v>
      </c>
      <c r="L723" s="421">
        <v>355385.51</v>
      </c>
    </row>
    <row r="724" spans="2:12">
      <c r="B724" s="60" t="s">
        <v>1022</v>
      </c>
      <c r="C724" s="60" t="s">
        <v>1023</v>
      </c>
      <c r="D724" s="60" t="s">
        <v>643</v>
      </c>
      <c r="E724" s="60" t="s">
        <v>659</v>
      </c>
      <c r="F724" s="421">
        <v>0</v>
      </c>
      <c r="G724" s="421">
        <v>0</v>
      </c>
      <c r="H724" s="421">
        <v>0</v>
      </c>
      <c r="I724" s="421">
        <v>0</v>
      </c>
      <c r="J724" s="421">
        <v>0</v>
      </c>
      <c r="K724" s="421">
        <v>0</v>
      </c>
      <c r="L724" s="421">
        <v>0</v>
      </c>
    </row>
    <row r="725" spans="2:12">
      <c r="B725" s="60" t="s">
        <v>1463</v>
      </c>
      <c r="C725" s="60" t="s">
        <v>664</v>
      </c>
      <c r="D725" s="60" t="s">
        <v>662</v>
      </c>
      <c r="E725" s="60" t="s">
        <v>652</v>
      </c>
      <c r="F725" s="421">
        <v>76192.3</v>
      </c>
      <c r="G725" s="421">
        <v>1204.1099999999999</v>
      </c>
      <c r="H725" s="421">
        <v>1257.4100000000001</v>
      </c>
      <c r="I725" s="421">
        <v>1143.71</v>
      </c>
      <c r="J725" s="421">
        <v>3093.92</v>
      </c>
      <c r="K725" s="421">
        <v>60430.41</v>
      </c>
      <c r="L725" s="421">
        <v>9062.74</v>
      </c>
    </row>
    <row r="726" spans="2:12">
      <c r="B726" s="60" t="s">
        <v>1464</v>
      </c>
      <c r="C726" s="60" t="s">
        <v>1465</v>
      </c>
      <c r="D726" s="60" t="s">
        <v>643</v>
      </c>
      <c r="E726" s="60" t="s">
        <v>644</v>
      </c>
      <c r="F726" s="421">
        <v>-3933.13</v>
      </c>
      <c r="G726" s="421">
        <v>0</v>
      </c>
      <c r="H726" s="421">
        <v>0</v>
      </c>
      <c r="I726" s="421">
        <v>0</v>
      </c>
      <c r="J726" s="421">
        <v>0</v>
      </c>
      <c r="K726" s="421">
        <v>0</v>
      </c>
      <c r="L726" s="421">
        <v>-3933.13</v>
      </c>
    </row>
    <row r="727" spans="2:12">
      <c r="B727" s="60" t="s">
        <v>1466</v>
      </c>
      <c r="C727" s="60" t="s">
        <v>1467</v>
      </c>
      <c r="D727" s="60" t="s">
        <v>643</v>
      </c>
      <c r="E727" s="60" t="s">
        <v>659</v>
      </c>
      <c r="F727" s="421">
        <v>0</v>
      </c>
      <c r="G727" s="421">
        <v>0</v>
      </c>
      <c r="H727" s="421">
        <v>0</v>
      </c>
      <c r="I727" s="421">
        <v>0</v>
      </c>
      <c r="J727" s="421">
        <v>0</v>
      </c>
      <c r="K727" s="421">
        <v>0</v>
      </c>
      <c r="L727" s="421">
        <v>0</v>
      </c>
    </row>
    <row r="728" spans="2:12">
      <c r="B728" s="60" t="s">
        <v>1418</v>
      </c>
      <c r="C728" s="60" t="s">
        <v>1419</v>
      </c>
      <c r="D728" s="60" t="s">
        <v>643</v>
      </c>
      <c r="E728" s="60" t="s">
        <v>652</v>
      </c>
      <c r="F728" s="421">
        <v>2568.44</v>
      </c>
      <c r="G728" s="421">
        <v>146.63999999999999</v>
      </c>
      <c r="H728" s="421">
        <v>0</v>
      </c>
      <c r="I728" s="421">
        <v>0</v>
      </c>
      <c r="J728" s="421">
        <v>0</v>
      </c>
      <c r="K728" s="421">
        <v>2421.8000000000002</v>
      </c>
      <c r="L728" s="421">
        <v>0</v>
      </c>
    </row>
    <row r="729" spans="2:12">
      <c r="B729" s="60" t="s">
        <v>1468</v>
      </c>
      <c r="C729" s="60" t="s">
        <v>1469</v>
      </c>
      <c r="D729" s="60" t="s">
        <v>643</v>
      </c>
      <c r="E729" s="60" t="s">
        <v>649</v>
      </c>
      <c r="F729" s="421">
        <v>-44035.31</v>
      </c>
      <c r="G729" s="421">
        <v>-2396.65</v>
      </c>
      <c r="H729" s="421">
        <v>-1073.94</v>
      </c>
      <c r="I729" s="421">
        <v>1315.99</v>
      </c>
      <c r="J729" s="421">
        <v>-3450.14</v>
      </c>
      <c r="K729" s="421">
        <v>-3501.87</v>
      </c>
      <c r="L729" s="421">
        <v>-34928.699999999997</v>
      </c>
    </row>
    <row r="730" spans="2:12">
      <c r="B730" s="60" t="s">
        <v>949</v>
      </c>
      <c r="C730" s="60" t="s">
        <v>950</v>
      </c>
      <c r="D730" s="60" t="s">
        <v>662</v>
      </c>
      <c r="E730" s="60" t="s">
        <v>649</v>
      </c>
      <c r="F730" s="421">
        <v>3679600.35</v>
      </c>
      <c r="G730" s="421">
        <v>121083.77</v>
      </c>
      <c r="H730" s="421">
        <v>85053.62</v>
      </c>
      <c r="I730" s="421">
        <v>84833.59</v>
      </c>
      <c r="J730" s="421">
        <v>90728.71</v>
      </c>
      <c r="K730" s="421">
        <v>941870.23</v>
      </c>
      <c r="L730" s="421">
        <v>2356030.4300000002</v>
      </c>
    </row>
    <row r="731" spans="2:12">
      <c r="B731" s="60" t="s">
        <v>1470</v>
      </c>
      <c r="C731" s="60" t="s">
        <v>1047</v>
      </c>
      <c r="D731" s="60" t="s">
        <v>643</v>
      </c>
      <c r="E731" s="60" t="s">
        <v>659</v>
      </c>
      <c r="F731" s="421">
        <v>0</v>
      </c>
      <c r="G731" s="421">
        <v>0</v>
      </c>
      <c r="H731" s="421">
        <v>0</v>
      </c>
      <c r="I731" s="421">
        <v>0</v>
      </c>
      <c r="J731" s="421">
        <v>0</v>
      </c>
      <c r="K731" s="421">
        <v>0</v>
      </c>
      <c r="L731" s="421">
        <v>0</v>
      </c>
    </row>
    <row r="732" spans="2:12">
      <c r="B732" s="60" t="s">
        <v>1471</v>
      </c>
      <c r="C732" s="60" t="s">
        <v>1472</v>
      </c>
      <c r="D732" s="60" t="s">
        <v>643</v>
      </c>
      <c r="E732" s="60" t="s">
        <v>644</v>
      </c>
      <c r="F732" s="421">
        <v>6405.98</v>
      </c>
      <c r="G732" s="421">
        <v>0</v>
      </c>
      <c r="H732" s="421">
        <v>0</v>
      </c>
      <c r="I732" s="421">
        <v>0</v>
      </c>
      <c r="J732" s="421">
        <v>0</v>
      </c>
      <c r="K732" s="421">
        <v>0</v>
      </c>
      <c r="L732" s="421">
        <v>6405.98</v>
      </c>
    </row>
    <row r="733" spans="2:12">
      <c r="B733" s="60" t="s">
        <v>1143</v>
      </c>
      <c r="C733" s="60" t="s">
        <v>1144</v>
      </c>
      <c r="D733" s="60" t="s">
        <v>643</v>
      </c>
      <c r="E733" s="60" t="s">
        <v>644</v>
      </c>
      <c r="F733" s="421">
        <v>25421.72</v>
      </c>
      <c r="G733" s="421">
        <v>0</v>
      </c>
      <c r="H733" s="421">
        <v>0</v>
      </c>
      <c r="I733" s="421">
        <v>0</v>
      </c>
      <c r="J733" s="421">
        <v>0</v>
      </c>
      <c r="K733" s="421">
        <v>25421.72</v>
      </c>
      <c r="L733" s="421">
        <v>0</v>
      </c>
    </row>
    <row r="734" spans="2:12">
      <c r="B734" s="60" t="s">
        <v>1473</v>
      </c>
      <c r="C734" s="60" t="s">
        <v>1198</v>
      </c>
      <c r="D734" s="60" t="s">
        <v>643</v>
      </c>
      <c r="E734" s="60" t="s">
        <v>644</v>
      </c>
      <c r="F734" s="421">
        <v>342743.26</v>
      </c>
      <c r="G734" s="421">
        <v>4018.36</v>
      </c>
      <c r="H734" s="421">
        <v>0</v>
      </c>
      <c r="I734" s="421">
        <v>0</v>
      </c>
      <c r="J734" s="421">
        <v>0</v>
      </c>
      <c r="K734" s="421">
        <v>27960.52</v>
      </c>
      <c r="L734" s="421">
        <v>310764.38</v>
      </c>
    </row>
    <row r="735" spans="2:12">
      <c r="B735" s="60" t="s">
        <v>1086</v>
      </c>
      <c r="C735" s="60" t="s">
        <v>1087</v>
      </c>
      <c r="D735" s="60" t="s">
        <v>643</v>
      </c>
      <c r="E735" s="60" t="s">
        <v>744</v>
      </c>
      <c r="F735" s="421">
        <v>0</v>
      </c>
      <c r="G735" s="421">
        <v>0</v>
      </c>
      <c r="H735" s="421">
        <v>0</v>
      </c>
      <c r="I735" s="421">
        <v>0</v>
      </c>
      <c r="J735" s="421">
        <v>0</v>
      </c>
      <c r="K735" s="421">
        <v>0</v>
      </c>
      <c r="L735" s="421">
        <v>0</v>
      </c>
    </row>
    <row r="736" spans="2:12">
      <c r="B736" s="60" t="s">
        <v>1372</v>
      </c>
      <c r="C736" s="60" t="s">
        <v>749</v>
      </c>
      <c r="D736" s="60" t="s">
        <v>643</v>
      </c>
      <c r="E736" s="60" t="s">
        <v>649</v>
      </c>
      <c r="F736" s="421">
        <v>9497.73</v>
      </c>
      <c r="G736" s="421">
        <v>974.65</v>
      </c>
      <c r="H736" s="421">
        <v>876.64</v>
      </c>
      <c r="I736" s="421">
        <v>916.21</v>
      </c>
      <c r="J736" s="421">
        <v>842.2</v>
      </c>
      <c r="K736" s="421">
        <v>-3796.75</v>
      </c>
      <c r="L736" s="421">
        <v>9684.7800000000007</v>
      </c>
    </row>
    <row r="737" spans="2:12">
      <c r="B737" s="60" t="s">
        <v>1292</v>
      </c>
      <c r="C737" s="60" t="s">
        <v>1293</v>
      </c>
      <c r="D737" s="60" t="s">
        <v>643</v>
      </c>
      <c r="E737" s="60" t="s">
        <v>649</v>
      </c>
      <c r="F737" s="421">
        <v>-43398.68</v>
      </c>
      <c r="G737" s="421">
        <v>-1100.17</v>
      </c>
      <c r="H737" s="421">
        <v>0</v>
      </c>
      <c r="I737" s="421">
        <v>-1439.09</v>
      </c>
      <c r="J737" s="421">
        <v>-1638.08</v>
      </c>
      <c r="K737" s="421">
        <v>-22094.44</v>
      </c>
      <c r="L737" s="421">
        <v>-17126.900000000001</v>
      </c>
    </row>
    <row r="738" spans="2:12">
      <c r="B738" s="60" t="s">
        <v>1474</v>
      </c>
      <c r="C738" s="60" t="s">
        <v>651</v>
      </c>
      <c r="D738" s="60" t="s">
        <v>643</v>
      </c>
      <c r="E738" s="60" t="s">
        <v>744</v>
      </c>
      <c r="F738" s="421">
        <v>0</v>
      </c>
      <c r="G738" s="421">
        <v>0</v>
      </c>
      <c r="H738" s="421">
        <v>0</v>
      </c>
      <c r="I738" s="421">
        <v>0</v>
      </c>
      <c r="J738" s="421">
        <v>0</v>
      </c>
      <c r="K738" s="421">
        <v>0</v>
      </c>
      <c r="L738" s="421">
        <v>0</v>
      </c>
    </row>
    <row r="739" spans="2:12">
      <c r="B739" s="60" t="s">
        <v>1475</v>
      </c>
      <c r="C739" s="60" t="s">
        <v>1404</v>
      </c>
      <c r="D739" s="60" t="s">
        <v>662</v>
      </c>
      <c r="E739" s="60" t="s">
        <v>644</v>
      </c>
      <c r="F739" s="421">
        <v>-71090.92</v>
      </c>
      <c r="G739" s="421">
        <v>0</v>
      </c>
      <c r="H739" s="421">
        <v>0</v>
      </c>
      <c r="I739" s="421">
        <v>0</v>
      </c>
      <c r="J739" s="421">
        <v>0</v>
      </c>
      <c r="K739" s="421">
        <v>-144.81</v>
      </c>
      <c r="L739" s="421">
        <v>-70946.11</v>
      </c>
    </row>
    <row r="740" spans="2:12">
      <c r="B740" s="60" t="s">
        <v>1160</v>
      </c>
      <c r="C740" s="60" t="s">
        <v>1161</v>
      </c>
      <c r="D740" s="60" t="s">
        <v>643</v>
      </c>
      <c r="E740" s="60" t="s">
        <v>644</v>
      </c>
      <c r="F740" s="421">
        <v>0</v>
      </c>
      <c r="G740" s="421">
        <v>0</v>
      </c>
      <c r="H740" s="421">
        <v>0</v>
      </c>
      <c r="I740" s="421">
        <v>0</v>
      </c>
      <c r="J740" s="421">
        <v>0</v>
      </c>
      <c r="K740" s="421">
        <v>0</v>
      </c>
      <c r="L740" s="421">
        <v>0</v>
      </c>
    </row>
    <row r="741" spans="2:12">
      <c r="B741" s="60" t="s">
        <v>1286</v>
      </c>
      <c r="C741" s="60" t="s">
        <v>1081</v>
      </c>
      <c r="D741" s="60" t="s">
        <v>662</v>
      </c>
      <c r="E741" s="60" t="s">
        <v>649</v>
      </c>
      <c r="F741" s="421">
        <v>4619707.8099999996</v>
      </c>
      <c r="G741" s="421">
        <v>65263.75</v>
      </c>
      <c r="H741" s="421">
        <v>70247.94</v>
      </c>
      <c r="I741" s="421">
        <v>66600.929999999993</v>
      </c>
      <c r="J741" s="421">
        <v>57118.720000000001</v>
      </c>
      <c r="K741" s="421">
        <v>468812.79999999999</v>
      </c>
      <c r="L741" s="421">
        <v>3891663.67</v>
      </c>
    </row>
    <row r="742" spans="2:12">
      <c r="B742" s="60" t="s">
        <v>1476</v>
      </c>
      <c r="C742" s="60" t="s">
        <v>731</v>
      </c>
      <c r="D742" s="60" t="s">
        <v>662</v>
      </c>
      <c r="E742" s="60" t="s">
        <v>649</v>
      </c>
      <c r="F742" s="421">
        <v>2575487.38</v>
      </c>
      <c r="G742" s="421">
        <v>56159.66</v>
      </c>
      <c r="H742" s="421">
        <v>63380.74</v>
      </c>
      <c r="I742" s="421">
        <v>66263.58</v>
      </c>
      <c r="J742" s="421">
        <v>66519.05</v>
      </c>
      <c r="K742" s="421">
        <v>468352.23</v>
      </c>
      <c r="L742" s="421">
        <v>1854812.12</v>
      </c>
    </row>
    <row r="743" spans="2:12">
      <c r="B743" s="60" t="s">
        <v>1297</v>
      </c>
      <c r="C743" s="60" t="s">
        <v>1298</v>
      </c>
      <c r="D743" s="60" t="s">
        <v>643</v>
      </c>
      <c r="E743" s="60" t="s">
        <v>659</v>
      </c>
      <c r="F743" s="421">
        <v>0</v>
      </c>
      <c r="G743" s="421">
        <v>0</v>
      </c>
      <c r="H743" s="421">
        <v>0</v>
      </c>
      <c r="I743" s="421">
        <v>0</v>
      </c>
      <c r="J743" s="421">
        <v>0</v>
      </c>
      <c r="K743" s="421">
        <v>0</v>
      </c>
      <c r="L743" s="421">
        <v>0</v>
      </c>
    </row>
    <row r="744" spans="2:12">
      <c r="B744" s="60" t="s">
        <v>961</v>
      </c>
      <c r="C744" s="60" t="s">
        <v>962</v>
      </c>
      <c r="D744" s="60" t="s">
        <v>643</v>
      </c>
      <c r="E744" s="60" t="s">
        <v>649</v>
      </c>
      <c r="F744" s="421">
        <v>3733388.47</v>
      </c>
      <c r="G744" s="421">
        <v>87811.05</v>
      </c>
      <c r="H744" s="421">
        <v>87661.29</v>
      </c>
      <c r="I744" s="421">
        <v>87502.75</v>
      </c>
      <c r="J744" s="421">
        <v>87480.94</v>
      </c>
      <c r="K744" s="421">
        <v>683311.82</v>
      </c>
      <c r="L744" s="421">
        <v>2699620.62</v>
      </c>
    </row>
    <row r="745" spans="2:12">
      <c r="B745" s="60" t="s">
        <v>1365</v>
      </c>
      <c r="C745" s="60" t="s">
        <v>1366</v>
      </c>
      <c r="D745" s="60" t="s">
        <v>643</v>
      </c>
      <c r="E745" s="60" t="s">
        <v>659</v>
      </c>
      <c r="F745" s="421">
        <v>0</v>
      </c>
      <c r="G745" s="421">
        <v>0</v>
      </c>
      <c r="H745" s="421">
        <v>0</v>
      </c>
      <c r="I745" s="421">
        <v>0</v>
      </c>
      <c r="J745" s="421">
        <v>0</v>
      </c>
      <c r="K745" s="421">
        <v>0</v>
      </c>
      <c r="L745" s="421">
        <v>0</v>
      </c>
    </row>
    <row r="746" spans="2:12">
      <c r="B746" s="60" t="s">
        <v>1443</v>
      </c>
      <c r="C746" s="60" t="s">
        <v>1444</v>
      </c>
      <c r="D746" s="60" t="s">
        <v>643</v>
      </c>
      <c r="E746" s="60" t="s">
        <v>659</v>
      </c>
      <c r="F746" s="421">
        <v>0</v>
      </c>
      <c r="G746" s="421">
        <v>0</v>
      </c>
      <c r="H746" s="421">
        <v>0</v>
      </c>
      <c r="I746" s="421">
        <v>0</v>
      </c>
      <c r="J746" s="421">
        <v>0</v>
      </c>
      <c r="K746" s="421">
        <v>0</v>
      </c>
      <c r="L746" s="421">
        <v>0</v>
      </c>
    </row>
    <row r="747" spans="2:12">
      <c r="B747" s="60" t="s">
        <v>909</v>
      </c>
      <c r="C747" s="60" t="s">
        <v>910</v>
      </c>
      <c r="D747" s="60" t="s">
        <v>643</v>
      </c>
      <c r="E747" s="60" t="s">
        <v>644</v>
      </c>
      <c r="F747" s="421">
        <v>-1039.56</v>
      </c>
      <c r="G747" s="421">
        <v>0</v>
      </c>
      <c r="H747" s="421">
        <v>0</v>
      </c>
      <c r="I747" s="421">
        <v>0</v>
      </c>
      <c r="J747" s="421">
        <v>0</v>
      </c>
      <c r="K747" s="421">
        <v>0</v>
      </c>
      <c r="L747" s="421">
        <v>-1039.56</v>
      </c>
    </row>
    <row r="748" spans="2:12">
      <c r="B748" s="60" t="s">
        <v>918</v>
      </c>
      <c r="C748" s="60" t="s">
        <v>919</v>
      </c>
      <c r="D748" s="60" t="s">
        <v>643</v>
      </c>
      <c r="E748" s="60" t="s">
        <v>649</v>
      </c>
      <c r="F748" s="421">
        <v>44867.47</v>
      </c>
      <c r="G748" s="421">
        <v>22172.5</v>
      </c>
      <c r="H748" s="421">
        <v>-22076.6</v>
      </c>
      <c r="I748" s="421">
        <v>21158.94</v>
      </c>
      <c r="J748" s="421">
        <v>225.14</v>
      </c>
      <c r="K748" s="421">
        <v>-52706.26</v>
      </c>
      <c r="L748" s="421">
        <v>76093.75</v>
      </c>
    </row>
    <row r="749" spans="2:12">
      <c r="B749" s="60" t="s">
        <v>1301</v>
      </c>
      <c r="C749" s="60" t="s">
        <v>1302</v>
      </c>
      <c r="D749" s="60" t="s">
        <v>643</v>
      </c>
      <c r="E749" s="60" t="s">
        <v>644</v>
      </c>
      <c r="F749" s="421">
        <v>36698.92</v>
      </c>
      <c r="G749" s="421">
        <v>0</v>
      </c>
      <c r="H749" s="421">
        <v>0</v>
      </c>
      <c r="I749" s="421">
        <v>0</v>
      </c>
      <c r="J749" s="421">
        <v>0</v>
      </c>
      <c r="K749" s="421">
        <v>-5</v>
      </c>
      <c r="L749" s="421">
        <v>36703.919999999998</v>
      </c>
    </row>
    <row r="750" spans="2:12">
      <c r="B750" s="60" t="s">
        <v>1477</v>
      </c>
      <c r="C750" s="60" t="s">
        <v>1478</v>
      </c>
      <c r="D750" s="60" t="s">
        <v>643</v>
      </c>
      <c r="E750" s="60" t="s">
        <v>649</v>
      </c>
      <c r="F750" s="421">
        <v>-7939.95</v>
      </c>
      <c r="G750" s="421">
        <v>-1535.55</v>
      </c>
      <c r="H750" s="421">
        <v>-1541.69</v>
      </c>
      <c r="I750" s="421">
        <v>-1564.06</v>
      </c>
      <c r="J750" s="421">
        <v>-1552.88</v>
      </c>
      <c r="K750" s="421">
        <v>-237915.98</v>
      </c>
      <c r="L750" s="421">
        <v>236170.21</v>
      </c>
    </row>
    <row r="751" spans="2:12">
      <c r="B751" s="60" t="s">
        <v>1191</v>
      </c>
      <c r="C751" s="60" t="s">
        <v>1192</v>
      </c>
      <c r="D751" s="60" t="s">
        <v>643</v>
      </c>
      <c r="E751" s="60" t="s">
        <v>659</v>
      </c>
      <c r="F751" s="421">
        <v>0</v>
      </c>
      <c r="G751" s="421">
        <v>0</v>
      </c>
      <c r="H751" s="421">
        <v>0</v>
      </c>
      <c r="I751" s="421">
        <v>0</v>
      </c>
      <c r="J751" s="421">
        <v>0</v>
      </c>
      <c r="K751" s="421">
        <v>0</v>
      </c>
      <c r="L751" s="421">
        <v>0</v>
      </c>
    </row>
    <row r="752" spans="2:12">
      <c r="B752" s="60" t="s">
        <v>1402</v>
      </c>
      <c r="C752" s="60" t="s">
        <v>843</v>
      </c>
      <c r="D752" s="60" t="s">
        <v>662</v>
      </c>
      <c r="E752" s="60" t="s">
        <v>649</v>
      </c>
      <c r="F752" s="421">
        <v>537918.41</v>
      </c>
      <c r="G752" s="421">
        <v>12323.18</v>
      </c>
      <c r="H752" s="421">
        <v>13791.63</v>
      </c>
      <c r="I752" s="421">
        <v>15336.04</v>
      </c>
      <c r="J752" s="421">
        <v>15748.69</v>
      </c>
      <c r="K752" s="421">
        <v>107678.92</v>
      </c>
      <c r="L752" s="421">
        <v>373039.95</v>
      </c>
    </row>
    <row r="753" spans="2:12">
      <c r="B753" s="60" t="s">
        <v>692</v>
      </c>
      <c r="C753" s="60" t="s">
        <v>693</v>
      </c>
      <c r="D753" s="60" t="s">
        <v>643</v>
      </c>
      <c r="E753" s="60" t="s">
        <v>744</v>
      </c>
      <c r="F753" s="421">
        <v>0</v>
      </c>
      <c r="G753" s="421">
        <v>0</v>
      </c>
      <c r="H753" s="421">
        <v>0</v>
      </c>
      <c r="I753" s="421">
        <v>0</v>
      </c>
      <c r="J753" s="421">
        <v>0</v>
      </c>
      <c r="K753" s="421">
        <v>0</v>
      </c>
      <c r="L753" s="421">
        <v>0</v>
      </c>
    </row>
    <row r="754" spans="2:12">
      <c r="B754" s="60" t="s">
        <v>1479</v>
      </c>
      <c r="C754" s="60" t="s">
        <v>1341</v>
      </c>
      <c r="D754" s="60" t="s">
        <v>662</v>
      </c>
      <c r="E754" s="60" t="s">
        <v>659</v>
      </c>
      <c r="F754" s="421">
        <v>-16.97</v>
      </c>
      <c r="G754" s="421">
        <v>0</v>
      </c>
      <c r="H754" s="421">
        <v>0</v>
      </c>
      <c r="I754" s="421">
        <v>0</v>
      </c>
      <c r="J754" s="421">
        <v>0</v>
      </c>
      <c r="K754" s="421">
        <v>0</v>
      </c>
      <c r="L754" s="421">
        <v>-16.97</v>
      </c>
    </row>
    <row r="755" spans="2:12">
      <c r="B755" s="60" t="s">
        <v>945</v>
      </c>
      <c r="C755" s="60" t="s">
        <v>946</v>
      </c>
      <c r="D755" s="60" t="s">
        <v>662</v>
      </c>
      <c r="E755" s="60" t="s">
        <v>644</v>
      </c>
      <c r="F755" s="421">
        <v>-102257.02</v>
      </c>
      <c r="G755" s="421">
        <v>0</v>
      </c>
      <c r="H755" s="421">
        <v>0</v>
      </c>
      <c r="I755" s="421">
        <v>0</v>
      </c>
      <c r="J755" s="421">
        <v>0</v>
      </c>
      <c r="K755" s="421">
        <v>-160.41999999999999</v>
      </c>
      <c r="L755" s="421">
        <v>-102096.6</v>
      </c>
    </row>
    <row r="756" spans="2:12">
      <c r="B756" s="60" t="s">
        <v>1480</v>
      </c>
      <c r="C756" s="60" t="s">
        <v>1194</v>
      </c>
      <c r="D756" s="60" t="s">
        <v>662</v>
      </c>
      <c r="E756" s="60" t="s">
        <v>747</v>
      </c>
      <c r="F756" s="421">
        <v>0</v>
      </c>
      <c r="G756" s="421">
        <v>-990</v>
      </c>
      <c r="H756" s="421">
        <v>0</v>
      </c>
      <c r="I756" s="421">
        <v>0</v>
      </c>
      <c r="J756" s="421">
        <v>0</v>
      </c>
      <c r="K756" s="421">
        <v>0</v>
      </c>
      <c r="L756" s="421">
        <v>990</v>
      </c>
    </row>
    <row r="757" spans="2:12">
      <c r="B757" s="60" t="s">
        <v>1464</v>
      </c>
      <c r="C757" s="60" t="s">
        <v>1465</v>
      </c>
      <c r="D757" s="60" t="s">
        <v>643</v>
      </c>
      <c r="E757" s="60" t="s">
        <v>703</v>
      </c>
      <c r="F757" s="421">
        <v>0</v>
      </c>
      <c r="G757" s="421">
        <v>0</v>
      </c>
      <c r="H757" s="421">
        <v>0</v>
      </c>
      <c r="I757" s="421">
        <v>0</v>
      </c>
      <c r="J757" s="421">
        <v>0</v>
      </c>
      <c r="K757" s="421">
        <v>0</v>
      </c>
      <c r="L757" s="421">
        <v>0</v>
      </c>
    </row>
    <row r="758" spans="2:12">
      <c r="B758" s="60" t="s">
        <v>880</v>
      </c>
      <c r="C758" s="60" t="s">
        <v>881</v>
      </c>
      <c r="D758" s="60" t="s">
        <v>643</v>
      </c>
      <c r="E758" s="60" t="s">
        <v>659</v>
      </c>
      <c r="F758" s="421">
        <v>0</v>
      </c>
      <c r="G758" s="421">
        <v>0</v>
      </c>
      <c r="H758" s="421">
        <v>0</v>
      </c>
      <c r="I758" s="421">
        <v>0</v>
      </c>
      <c r="J758" s="421">
        <v>0</v>
      </c>
      <c r="K758" s="421">
        <v>0</v>
      </c>
      <c r="L758" s="421">
        <v>0</v>
      </c>
    </row>
    <row r="759" spans="2:12">
      <c r="B759" s="60" t="s">
        <v>1481</v>
      </c>
      <c r="C759" s="60" t="s">
        <v>1482</v>
      </c>
      <c r="D759" s="60" t="s">
        <v>643</v>
      </c>
      <c r="E759" s="60" t="s">
        <v>649</v>
      </c>
      <c r="F759" s="421">
        <v>505207.4</v>
      </c>
      <c r="G759" s="421">
        <v>15635.91</v>
      </c>
      <c r="H759" s="421">
        <v>-542555.32999999996</v>
      </c>
      <c r="I759" s="421">
        <v>-30888.47</v>
      </c>
      <c r="J759" s="421">
        <v>-776.75</v>
      </c>
      <c r="K759" s="421">
        <v>1185561.17</v>
      </c>
      <c r="L759" s="421">
        <v>-121769.13</v>
      </c>
    </row>
    <row r="760" spans="2:12">
      <c r="B760" s="60" t="s">
        <v>718</v>
      </c>
      <c r="C760" s="60" t="s">
        <v>719</v>
      </c>
      <c r="D760" s="60" t="s">
        <v>643</v>
      </c>
      <c r="E760" s="60" t="s">
        <v>659</v>
      </c>
      <c r="F760" s="421">
        <v>0</v>
      </c>
      <c r="G760" s="421">
        <v>0</v>
      </c>
      <c r="H760" s="421">
        <v>0</v>
      </c>
      <c r="I760" s="421">
        <v>0</v>
      </c>
      <c r="J760" s="421">
        <v>0</v>
      </c>
      <c r="K760" s="421">
        <v>0</v>
      </c>
      <c r="L760" s="421">
        <v>0</v>
      </c>
    </row>
    <row r="761" spans="2:12">
      <c r="B761" s="60" t="s">
        <v>1227</v>
      </c>
      <c r="C761" s="60" t="s">
        <v>678</v>
      </c>
      <c r="D761" s="60" t="s">
        <v>643</v>
      </c>
      <c r="E761" s="60" t="s">
        <v>644</v>
      </c>
      <c r="F761" s="421">
        <v>72091.03</v>
      </c>
      <c r="G761" s="421">
        <v>0</v>
      </c>
      <c r="H761" s="421">
        <v>0</v>
      </c>
      <c r="I761" s="421">
        <v>0</v>
      </c>
      <c r="J761" s="421">
        <v>0</v>
      </c>
      <c r="K761" s="421">
        <v>26555.75</v>
      </c>
      <c r="L761" s="421">
        <v>45535.28</v>
      </c>
    </row>
    <row r="762" spans="2:12">
      <c r="B762" s="60" t="s">
        <v>657</v>
      </c>
      <c r="C762" s="60" t="s">
        <v>658</v>
      </c>
      <c r="D762" s="60" t="s">
        <v>643</v>
      </c>
      <c r="E762" s="60" t="s">
        <v>649</v>
      </c>
      <c r="F762" s="421">
        <v>-28317.59</v>
      </c>
      <c r="G762" s="421">
        <v>4263.51</v>
      </c>
      <c r="H762" s="421">
        <v>-2308.98</v>
      </c>
      <c r="I762" s="421">
        <v>-2273.87</v>
      </c>
      <c r="J762" s="421">
        <v>1915.39</v>
      </c>
      <c r="K762" s="421">
        <v>56880.1</v>
      </c>
      <c r="L762" s="421">
        <v>-86793.74</v>
      </c>
    </row>
    <row r="763" spans="2:12">
      <c r="B763" s="60" t="s">
        <v>898</v>
      </c>
      <c r="C763" s="60" t="s">
        <v>899</v>
      </c>
      <c r="D763" s="60" t="s">
        <v>643</v>
      </c>
      <c r="E763" s="60" t="s">
        <v>644</v>
      </c>
      <c r="F763" s="421">
        <v>-120371.52</v>
      </c>
      <c r="G763" s="421">
        <v>0</v>
      </c>
      <c r="H763" s="421">
        <v>0</v>
      </c>
      <c r="I763" s="421">
        <v>0</v>
      </c>
      <c r="J763" s="421">
        <v>0</v>
      </c>
      <c r="K763" s="421">
        <v>0</v>
      </c>
      <c r="L763" s="421">
        <v>-120371.52</v>
      </c>
    </row>
    <row r="764" spans="2:12">
      <c r="B764" s="60" t="s">
        <v>1483</v>
      </c>
      <c r="C764" s="60" t="s">
        <v>969</v>
      </c>
      <c r="D764" s="60" t="s">
        <v>662</v>
      </c>
      <c r="E764" s="60" t="s">
        <v>659</v>
      </c>
      <c r="F764" s="421">
        <v>0</v>
      </c>
      <c r="G764" s="421">
        <v>0</v>
      </c>
      <c r="H764" s="421">
        <v>0</v>
      </c>
      <c r="I764" s="421">
        <v>0</v>
      </c>
      <c r="J764" s="421">
        <v>0</v>
      </c>
      <c r="K764" s="421">
        <v>0</v>
      </c>
      <c r="L764" s="421">
        <v>0</v>
      </c>
    </row>
    <row r="765" spans="2:12">
      <c r="B765" s="60" t="s">
        <v>1117</v>
      </c>
      <c r="C765" s="60" t="s">
        <v>1002</v>
      </c>
      <c r="D765" s="60" t="s">
        <v>662</v>
      </c>
      <c r="E765" s="60" t="s">
        <v>652</v>
      </c>
      <c r="F765" s="421">
        <v>4077.74</v>
      </c>
      <c r="G765" s="421">
        <v>0</v>
      </c>
      <c r="H765" s="421">
        <v>0</v>
      </c>
      <c r="I765" s="421">
        <v>0</v>
      </c>
      <c r="J765" s="421">
        <v>0</v>
      </c>
      <c r="K765" s="421">
        <v>4077.74</v>
      </c>
      <c r="L765" s="421">
        <v>0</v>
      </c>
    </row>
    <row r="766" spans="2:12">
      <c r="B766" s="60" t="s">
        <v>1484</v>
      </c>
      <c r="C766" s="60" t="s">
        <v>1485</v>
      </c>
      <c r="D766" s="60" t="s">
        <v>643</v>
      </c>
      <c r="E766" s="60" t="s">
        <v>659</v>
      </c>
      <c r="F766" s="421">
        <v>0</v>
      </c>
      <c r="G766" s="421">
        <v>0</v>
      </c>
      <c r="H766" s="421">
        <v>0</v>
      </c>
      <c r="I766" s="421">
        <v>0</v>
      </c>
      <c r="J766" s="421">
        <v>0</v>
      </c>
      <c r="K766" s="421">
        <v>0</v>
      </c>
      <c r="L766" s="421">
        <v>0</v>
      </c>
    </row>
    <row r="767" spans="2:12">
      <c r="B767" s="60" t="s">
        <v>1232</v>
      </c>
      <c r="C767" s="60" t="s">
        <v>1233</v>
      </c>
      <c r="D767" s="60" t="s">
        <v>643</v>
      </c>
      <c r="E767" s="60" t="s">
        <v>659</v>
      </c>
      <c r="F767" s="421">
        <v>0</v>
      </c>
      <c r="G767" s="421">
        <v>0</v>
      </c>
      <c r="H767" s="421">
        <v>0</v>
      </c>
      <c r="I767" s="421">
        <v>0</v>
      </c>
      <c r="J767" s="421">
        <v>0</v>
      </c>
      <c r="K767" s="421">
        <v>0</v>
      </c>
      <c r="L767" s="421">
        <v>0</v>
      </c>
    </row>
    <row r="768" spans="2:12">
      <c r="B768" s="60" t="s">
        <v>1486</v>
      </c>
      <c r="C768" s="60" t="s">
        <v>1300</v>
      </c>
      <c r="D768" s="60" t="s">
        <v>662</v>
      </c>
      <c r="E768" s="60" t="s">
        <v>659</v>
      </c>
      <c r="F768" s="421">
        <v>0</v>
      </c>
      <c r="G768" s="421">
        <v>0</v>
      </c>
      <c r="H768" s="421">
        <v>0</v>
      </c>
      <c r="I768" s="421">
        <v>0</v>
      </c>
      <c r="J768" s="421">
        <v>0</v>
      </c>
      <c r="K768" s="421">
        <v>0</v>
      </c>
      <c r="L768" s="421">
        <v>0</v>
      </c>
    </row>
    <row r="769" spans="2:12">
      <c r="B769" s="60" t="s">
        <v>716</v>
      </c>
      <c r="C769" s="60" t="s">
        <v>717</v>
      </c>
      <c r="D769" s="60" t="s">
        <v>662</v>
      </c>
      <c r="E769" s="60" t="s">
        <v>649</v>
      </c>
      <c r="F769" s="421">
        <v>830438.16</v>
      </c>
      <c r="G769" s="421">
        <v>1996.19</v>
      </c>
      <c r="H769" s="421">
        <v>1953.79</v>
      </c>
      <c r="I769" s="421">
        <v>1759.52</v>
      </c>
      <c r="J769" s="421">
        <v>1636.44</v>
      </c>
      <c r="K769" s="421">
        <v>125098.77</v>
      </c>
      <c r="L769" s="421">
        <v>697993.45</v>
      </c>
    </row>
    <row r="770" spans="2:12">
      <c r="B770" s="60" t="s">
        <v>1024</v>
      </c>
      <c r="C770" s="60" t="s">
        <v>1025</v>
      </c>
      <c r="D770" s="60" t="s">
        <v>643</v>
      </c>
      <c r="E770" s="60" t="s">
        <v>649</v>
      </c>
      <c r="F770" s="421">
        <v>1663728.78</v>
      </c>
      <c r="G770" s="421">
        <v>38811.31</v>
      </c>
      <c r="H770" s="421">
        <v>38766.79</v>
      </c>
      <c r="I770" s="421">
        <v>38694.870000000003</v>
      </c>
      <c r="J770" s="421">
        <v>38691.35</v>
      </c>
      <c r="K770" s="421">
        <v>304626.86</v>
      </c>
      <c r="L770" s="421">
        <v>1204137.6000000001</v>
      </c>
    </row>
    <row r="771" spans="2:12">
      <c r="B771" s="60" t="s">
        <v>1487</v>
      </c>
      <c r="C771" s="60" t="s">
        <v>1488</v>
      </c>
      <c r="D771" s="60" t="s">
        <v>643</v>
      </c>
      <c r="E771" s="60" t="s">
        <v>649</v>
      </c>
      <c r="F771" s="421">
        <v>2854.17</v>
      </c>
      <c r="G771" s="421">
        <v>253.76</v>
      </c>
      <c r="H771" s="421">
        <v>3749.87</v>
      </c>
      <c r="I771" s="421">
        <v>-1229.83</v>
      </c>
      <c r="J771" s="421">
        <v>3241.23</v>
      </c>
      <c r="K771" s="421">
        <v>1437.2</v>
      </c>
      <c r="L771" s="421">
        <v>-4598.0600000000004</v>
      </c>
    </row>
    <row r="772" spans="2:12">
      <c r="B772" s="60" t="s">
        <v>1489</v>
      </c>
      <c r="C772" s="60" t="s">
        <v>971</v>
      </c>
      <c r="D772" s="60" t="s">
        <v>662</v>
      </c>
      <c r="E772" s="60" t="s">
        <v>649</v>
      </c>
      <c r="F772" s="421">
        <v>1428410.86</v>
      </c>
      <c r="G772" s="421">
        <v>31050.77</v>
      </c>
      <c r="H772" s="421">
        <v>55579.17</v>
      </c>
      <c r="I772" s="421">
        <v>33992.080000000002</v>
      </c>
      <c r="J772" s="421">
        <v>33839.99</v>
      </c>
      <c r="K772" s="421">
        <v>307098.62</v>
      </c>
      <c r="L772" s="421">
        <v>966850.23</v>
      </c>
    </row>
    <row r="773" spans="2:12">
      <c r="B773" s="60" t="s">
        <v>733</v>
      </c>
      <c r="C773" s="60" t="s">
        <v>734</v>
      </c>
      <c r="D773" s="60" t="s">
        <v>662</v>
      </c>
      <c r="E773" s="60" t="s">
        <v>649</v>
      </c>
      <c r="F773" s="421">
        <v>87251.42</v>
      </c>
      <c r="G773" s="421">
        <v>1734.95</v>
      </c>
      <c r="H773" s="421">
        <v>1799.35</v>
      </c>
      <c r="I773" s="421">
        <v>1743.2</v>
      </c>
      <c r="J773" s="421">
        <v>1895.75</v>
      </c>
      <c r="K773" s="421">
        <v>12718.81</v>
      </c>
      <c r="L773" s="421">
        <v>67359.360000000001</v>
      </c>
    </row>
    <row r="774" spans="2:12">
      <c r="B774" s="60" t="s">
        <v>1339</v>
      </c>
      <c r="C774" s="60" t="s">
        <v>971</v>
      </c>
      <c r="D774" s="60" t="s">
        <v>662</v>
      </c>
      <c r="E774" s="60" t="s">
        <v>644</v>
      </c>
      <c r="F774" s="421">
        <v>-100634.28</v>
      </c>
      <c r="G774" s="421">
        <v>-35093.97</v>
      </c>
      <c r="H774" s="421">
        <v>35093.97</v>
      </c>
      <c r="I774" s="421">
        <v>0</v>
      </c>
      <c r="J774" s="421">
        <v>0</v>
      </c>
      <c r="K774" s="421">
        <v>-92952.01</v>
      </c>
      <c r="L774" s="421">
        <v>-7682.27</v>
      </c>
    </row>
    <row r="775" spans="2:12">
      <c r="B775" s="60" t="s">
        <v>1490</v>
      </c>
      <c r="C775" s="60" t="s">
        <v>1491</v>
      </c>
      <c r="D775" s="60" t="s">
        <v>643</v>
      </c>
      <c r="E775" s="60" t="s">
        <v>644</v>
      </c>
      <c r="F775" s="421">
        <v>6165.97</v>
      </c>
      <c r="G775" s="421">
        <v>0</v>
      </c>
      <c r="H775" s="421">
        <v>0</v>
      </c>
      <c r="I775" s="421">
        <v>0</v>
      </c>
      <c r="J775" s="421">
        <v>0</v>
      </c>
      <c r="K775" s="421">
        <v>0</v>
      </c>
      <c r="L775" s="421">
        <v>6165.97</v>
      </c>
    </row>
    <row r="776" spans="2:12">
      <c r="B776" s="60" t="s">
        <v>1311</v>
      </c>
      <c r="C776" s="60" t="s">
        <v>775</v>
      </c>
      <c r="D776" s="60" t="s">
        <v>662</v>
      </c>
      <c r="E776" s="60" t="s">
        <v>649</v>
      </c>
      <c r="F776" s="421">
        <v>1716581.94</v>
      </c>
      <c r="G776" s="421">
        <v>60246.31</v>
      </c>
      <c r="H776" s="421">
        <v>44144.49</v>
      </c>
      <c r="I776" s="421">
        <v>31801.279999999999</v>
      </c>
      <c r="J776" s="421">
        <v>43400.42</v>
      </c>
      <c r="K776" s="421">
        <v>252826.85</v>
      </c>
      <c r="L776" s="421">
        <v>1284162.5900000001</v>
      </c>
    </row>
    <row r="777" spans="2:12">
      <c r="B777" s="60" t="s">
        <v>683</v>
      </c>
      <c r="C777" s="60" t="s">
        <v>684</v>
      </c>
      <c r="D777" s="60" t="s">
        <v>643</v>
      </c>
      <c r="E777" s="60" t="s">
        <v>644</v>
      </c>
      <c r="F777" s="421">
        <v>268154.51</v>
      </c>
      <c r="G777" s="421">
        <v>0</v>
      </c>
      <c r="H777" s="421">
        <v>0</v>
      </c>
      <c r="I777" s="421">
        <v>0</v>
      </c>
      <c r="J777" s="421">
        <v>0</v>
      </c>
      <c r="K777" s="421">
        <v>0</v>
      </c>
      <c r="L777" s="421">
        <v>268154.51</v>
      </c>
    </row>
    <row r="778" spans="2:12">
      <c r="B778" s="60" t="s">
        <v>1492</v>
      </c>
      <c r="C778" s="60" t="s">
        <v>1422</v>
      </c>
      <c r="D778" s="60" t="s">
        <v>643</v>
      </c>
      <c r="E778" s="60" t="s">
        <v>644</v>
      </c>
      <c r="F778" s="421">
        <v>469.97</v>
      </c>
      <c r="G778" s="421">
        <v>0</v>
      </c>
      <c r="H778" s="421">
        <v>0</v>
      </c>
      <c r="I778" s="421">
        <v>0</v>
      </c>
      <c r="J778" s="421">
        <v>0</v>
      </c>
      <c r="K778" s="421">
        <v>0</v>
      </c>
      <c r="L778" s="421">
        <v>469.97</v>
      </c>
    </row>
    <row r="779" spans="2:12">
      <c r="B779" s="60" t="s">
        <v>1076</v>
      </c>
      <c r="C779" s="60" t="s">
        <v>725</v>
      </c>
      <c r="D779" s="60" t="s">
        <v>662</v>
      </c>
      <c r="E779" s="60" t="s">
        <v>659</v>
      </c>
      <c r="F779" s="421">
        <v>0</v>
      </c>
      <c r="G779" s="421">
        <v>0</v>
      </c>
      <c r="H779" s="421">
        <v>0</v>
      </c>
      <c r="I779" s="421">
        <v>0</v>
      </c>
      <c r="J779" s="421">
        <v>0</v>
      </c>
      <c r="K779" s="421">
        <v>0</v>
      </c>
      <c r="L779" s="421">
        <v>0</v>
      </c>
    </row>
    <row r="780" spans="2:12">
      <c r="B780" s="60" t="s">
        <v>722</v>
      </c>
      <c r="C780" s="60" t="s">
        <v>723</v>
      </c>
      <c r="D780" s="60" t="s">
        <v>643</v>
      </c>
      <c r="E780" s="60" t="s">
        <v>644</v>
      </c>
      <c r="F780" s="421">
        <v>1435103.59</v>
      </c>
      <c r="G780" s="421">
        <v>0</v>
      </c>
      <c r="H780" s="421">
        <v>0</v>
      </c>
      <c r="I780" s="421">
        <v>0</v>
      </c>
      <c r="J780" s="421">
        <v>0</v>
      </c>
      <c r="K780" s="421">
        <v>-3693.85</v>
      </c>
      <c r="L780" s="421">
        <v>1438797.44</v>
      </c>
    </row>
    <row r="781" spans="2:12">
      <c r="B781" s="60" t="s">
        <v>943</v>
      </c>
      <c r="C781" s="60" t="s">
        <v>944</v>
      </c>
      <c r="D781" s="60" t="s">
        <v>643</v>
      </c>
      <c r="E781" s="60" t="s">
        <v>649</v>
      </c>
      <c r="F781" s="421">
        <v>782047.14</v>
      </c>
      <c r="G781" s="421">
        <v>44163.29</v>
      </c>
      <c r="H781" s="421">
        <v>-34924.15</v>
      </c>
      <c r="I781" s="421">
        <v>347770.95</v>
      </c>
      <c r="J781" s="421">
        <v>-290899.7</v>
      </c>
      <c r="K781" s="421">
        <v>-87386.81</v>
      </c>
      <c r="L781" s="421">
        <v>803323.56</v>
      </c>
    </row>
    <row r="782" spans="2:12">
      <c r="B782" s="60" t="s">
        <v>1154</v>
      </c>
      <c r="C782" s="60" t="s">
        <v>1155</v>
      </c>
      <c r="D782" s="60" t="s">
        <v>643</v>
      </c>
      <c r="E782" s="60" t="s">
        <v>649</v>
      </c>
      <c r="F782" s="421">
        <v>-56234.32</v>
      </c>
      <c r="G782" s="421">
        <v>2860</v>
      </c>
      <c r="H782" s="421">
        <v>-4231.8999999999996</v>
      </c>
      <c r="I782" s="421">
        <v>-1099.33</v>
      </c>
      <c r="J782" s="421">
        <v>5086.4799999999996</v>
      </c>
      <c r="K782" s="421">
        <v>-3039.68</v>
      </c>
      <c r="L782" s="421">
        <v>-55809.89</v>
      </c>
    </row>
    <row r="783" spans="2:12">
      <c r="B783" s="60" t="s">
        <v>1493</v>
      </c>
      <c r="C783" s="60" t="s">
        <v>1494</v>
      </c>
      <c r="D783" s="60" t="s">
        <v>643</v>
      </c>
      <c r="E783" s="60" t="s">
        <v>659</v>
      </c>
      <c r="F783" s="421">
        <v>0</v>
      </c>
      <c r="G783" s="421">
        <v>0</v>
      </c>
      <c r="H783" s="421">
        <v>0</v>
      </c>
      <c r="I783" s="421">
        <v>0</v>
      </c>
      <c r="J783" s="421">
        <v>0</v>
      </c>
      <c r="K783" s="421">
        <v>0</v>
      </c>
      <c r="L783" s="421">
        <v>0</v>
      </c>
    </row>
    <row r="784" spans="2:12">
      <c r="B784" s="60" t="s">
        <v>1495</v>
      </c>
      <c r="C784" s="60" t="s">
        <v>1194</v>
      </c>
      <c r="D784" s="60" t="s">
        <v>662</v>
      </c>
      <c r="E784" s="60" t="s">
        <v>659</v>
      </c>
      <c r="F784" s="421">
        <v>0</v>
      </c>
      <c r="G784" s="421">
        <v>0</v>
      </c>
      <c r="H784" s="421">
        <v>0</v>
      </c>
      <c r="I784" s="421">
        <v>0</v>
      </c>
      <c r="J784" s="421">
        <v>0</v>
      </c>
      <c r="K784" s="421">
        <v>0</v>
      </c>
      <c r="L784" s="421">
        <v>0</v>
      </c>
    </row>
    <row r="785" spans="2:12">
      <c r="B785" s="60" t="s">
        <v>1377</v>
      </c>
      <c r="C785" s="60" t="s">
        <v>946</v>
      </c>
      <c r="D785" s="60" t="s">
        <v>662</v>
      </c>
      <c r="E785" s="60" t="s">
        <v>659</v>
      </c>
      <c r="F785" s="421">
        <v>0</v>
      </c>
      <c r="G785" s="421">
        <v>0</v>
      </c>
      <c r="H785" s="421">
        <v>0</v>
      </c>
      <c r="I785" s="421">
        <v>0</v>
      </c>
      <c r="J785" s="421">
        <v>0</v>
      </c>
      <c r="K785" s="421">
        <v>0</v>
      </c>
      <c r="L785" s="421">
        <v>0</v>
      </c>
    </row>
    <row r="786" spans="2:12">
      <c r="B786" s="60" t="s">
        <v>1496</v>
      </c>
      <c r="C786" s="60" t="s">
        <v>1497</v>
      </c>
      <c r="D786" s="60" t="s">
        <v>643</v>
      </c>
      <c r="E786" s="60" t="s">
        <v>644</v>
      </c>
      <c r="F786" s="421">
        <v>113650.44</v>
      </c>
      <c r="G786" s="421">
        <v>0</v>
      </c>
      <c r="H786" s="421">
        <v>0</v>
      </c>
      <c r="I786" s="421">
        <v>0</v>
      </c>
      <c r="J786" s="421">
        <v>0</v>
      </c>
      <c r="K786" s="421">
        <v>0</v>
      </c>
      <c r="L786" s="421">
        <v>113650.44</v>
      </c>
    </row>
    <row r="787" spans="2:12">
      <c r="B787" s="60" t="s">
        <v>1395</v>
      </c>
      <c r="C787" s="60" t="s">
        <v>924</v>
      </c>
      <c r="D787" s="60" t="s">
        <v>662</v>
      </c>
      <c r="E787" s="60" t="s">
        <v>659</v>
      </c>
      <c r="F787" s="421">
        <v>0</v>
      </c>
      <c r="G787" s="421">
        <v>0</v>
      </c>
      <c r="H787" s="421">
        <v>0</v>
      </c>
      <c r="I787" s="421">
        <v>0</v>
      </c>
      <c r="J787" s="421">
        <v>0</v>
      </c>
      <c r="K787" s="421">
        <v>0</v>
      </c>
      <c r="L787" s="421">
        <v>0</v>
      </c>
    </row>
    <row r="788" spans="2:12">
      <c r="B788" s="60" t="s">
        <v>898</v>
      </c>
      <c r="C788" s="60" t="s">
        <v>899</v>
      </c>
      <c r="D788" s="60" t="s">
        <v>643</v>
      </c>
      <c r="E788" s="60" t="s">
        <v>649</v>
      </c>
      <c r="F788" s="421">
        <v>-68850.81</v>
      </c>
      <c r="G788" s="421">
        <v>-6500.7</v>
      </c>
      <c r="H788" s="421">
        <v>3954.5</v>
      </c>
      <c r="I788" s="421">
        <v>28037.43</v>
      </c>
      <c r="J788" s="421">
        <v>-10898.45</v>
      </c>
      <c r="K788" s="421">
        <v>-2618.67</v>
      </c>
      <c r="L788" s="421">
        <v>-80824.92</v>
      </c>
    </row>
    <row r="789" spans="2:12">
      <c r="B789" s="60" t="s">
        <v>671</v>
      </c>
      <c r="C789" s="60" t="s">
        <v>672</v>
      </c>
      <c r="D789" s="60" t="s">
        <v>643</v>
      </c>
      <c r="E789" s="60" t="s">
        <v>649</v>
      </c>
      <c r="F789" s="421">
        <v>-27971.58</v>
      </c>
      <c r="G789" s="421">
        <v>-2329.23</v>
      </c>
      <c r="H789" s="421">
        <v>-2339.36</v>
      </c>
      <c r="I789" s="421">
        <v>800.35</v>
      </c>
      <c r="J789" s="421">
        <v>-1699</v>
      </c>
      <c r="K789" s="421">
        <v>-22103.75</v>
      </c>
      <c r="L789" s="421">
        <v>-300.58999999999997</v>
      </c>
    </row>
    <row r="790" spans="2:12">
      <c r="B790" s="60" t="s">
        <v>1498</v>
      </c>
      <c r="C790" s="60" t="s">
        <v>1038</v>
      </c>
      <c r="D790" s="60" t="s">
        <v>662</v>
      </c>
      <c r="E790" s="60" t="s">
        <v>652</v>
      </c>
      <c r="F790" s="421">
        <v>4185.1400000000003</v>
      </c>
      <c r="G790" s="421">
        <v>769.76</v>
      </c>
      <c r="H790" s="421">
        <v>1490.58</v>
      </c>
      <c r="I790" s="421">
        <v>494.83</v>
      </c>
      <c r="J790" s="421">
        <v>489.53</v>
      </c>
      <c r="K790" s="421">
        <v>940.44</v>
      </c>
      <c r="L790" s="421">
        <v>0</v>
      </c>
    </row>
    <row r="791" spans="2:12">
      <c r="B791" s="60" t="s">
        <v>1499</v>
      </c>
      <c r="C791" s="60" t="s">
        <v>1500</v>
      </c>
      <c r="D791" s="60" t="s">
        <v>643</v>
      </c>
      <c r="E791" s="60" t="s">
        <v>659</v>
      </c>
      <c r="F791" s="421">
        <v>0</v>
      </c>
      <c r="G791" s="421">
        <v>0</v>
      </c>
      <c r="H791" s="421">
        <v>0</v>
      </c>
      <c r="I791" s="421">
        <v>0</v>
      </c>
      <c r="J791" s="421">
        <v>0</v>
      </c>
      <c r="K791" s="421">
        <v>0</v>
      </c>
      <c r="L791" s="421">
        <v>0</v>
      </c>
    </row>
    <row r="792" spans="2:12">
      <c r="B792" s="60" t="s">
        <v>1084</v>
      </c>
      <c r="C792" s="60" t="s">
        <v>1085</v>
      </c>
      <c r="D792" s="60" t="s">
        <v>643</v>
      </c>
      <c r="E792" s="60" t="s">
        <v>644</v>
      </c>
      <c r="F792" s="421">
        <v>-1238.99</v>
      </c>
      <c r="G792" s="421">
        <v>0</v>
      </c>
      <c r="H792" s="421">
        <v>0</v>
      </c>
      <c r="I792" s="421">
        <v>0</v>
      </c>
      <c r="J792" s="421">
        <v>0</v>
      </c>
      <c r="K792" s="421">
        <v>0</v>
      </c>
      <c r="L792" s="421">
        <v>-1238.99</v>
      </c>
    </row>
    <row r="793" spans="2:12">
      <c r="B793" s="60" t="s">
        <v>1287</v>
      </c>
      <c r="C793" s="60" t="s">
        <v>767</v>
      </c>
      <c r="D793" s="60" t="s">
        <v>662</v>
      </c>
      <c r="E793" s="60" t="s">
        <v>659</v>
      </c>
      <c r="F793" s="421">
        <v>0</v>
      </c>
      <c r="G793" s="421">
        <v>0</v>
      </c>
      <c r="H793" s="421">
        <v>0</v>
      </c>
      <c r="I793" s="421">
        <v>0</v>
      </c>
      <c r="J793" s="421">
        <v>0</v>
      </c>
      <c r="K793" s="421">
        <v>0</v>
      </c>
      <c r="L793" s="421">
        <v>0</v>
      </c>
    </row>
    <row r="794" spans="2:12">
      <c r="B794" s="60" t="s">
        <v>1278</v>
      </c>
      <c r="C794" s="60" t="s">
        <v>1279</v>
      </c>
      <c r="D794" s="60" t="s">
        <v>643</v>
      </c>
      <c r="E794" s="60" t="s">
        <v>652</v>
      </c>
      <c r="F794" s="421">
        <v>3804.11</v>
      </c>
      <c r="G794" s="421">
        <v>1777.54</v>
      </c>
      <c r="H794" s="421">
        <v>-21921.51</v>
      </c>
      <c r="I794" s="421">
        <v>23948.080000000002</v>
      </c>
      <c r="J794" s="421">
        <v>0</v>
      </c>
      <c r="K794" s="421">
        <v>0</v>
      </c>
      <c r="L794" s="421">
        <v>0</v>
      </c>
    </row>
    <row r="795" spans="2:12">
      <c r="B795" s="60" t="s">
        <v>1501</v>
      </c>
      <c r="C795" s="60" t="s">
        <v>699</v>
      </c>
      <c r="D795" s="60" t="s">
        <v>662</v>
      </c>
      <c r="E795" s="60" t="s">
        <v>747</v>
      </c>
      <c r="F795" s="421">
        <v>-12650</v>
      </c>
      <c r="G795" s="421">
        <v>-12650</v>
      </c>
      <c r="H795" s="421">
        <v>0</v>
      </c>
      <c r="I795" s="421">
        <v>0</v>
      </c>
      <c r="J795" s="421">
        <v>0</v>
      </c>
      <c r="K795" s="421">
        <v>0</v>
      </c>
      <c r="L795" s="421">
        <v>0</v>
      </c>
    </row>
    <row r="796" spans="2:12">
      <c r="B796" s="60" t="s">
        <v>1386</v>
      </c>
      <c r="C796" s="60" t="s">
        <v>1387</v>
      </c>
      <c r="D796" s="60" t="s">
        <v>643</v>
      </c>
      <c r="E796" s="60" t="s">
        <v>644</v>
      </c>
      <c r="F796" s="421">
        <v>53.04</v>
      </c>
      <c r="G796" s="421">
        <v>0</v>
      </c>
      <c r="H796" s="421">
        <v>0</v>
      </c>
      <c r="I796" s="421">
        <v>0</v>
      </c>
      <c r="J796" s="421">
        <v>0</v>
      </c>
      <c r="K796" s="421">
        <v>0.3</v>
      </c>
      <c r="L796" s="421">
        <v>52.74</v>
      </c>
    </row>
    <row r="797" spans="2:12">
      <c r="B797" s="60" t="s">
        <v>1502</v>
      </c>
      <c r="C797" s="60" t="s">
        <v>915</v>
      </c>
      <c r="D797" s="60" t="s">
        <v>643</v>
      </c>
      <c r="E797" s="60" t="s">
        <v>659</v>
      </c>
      <c r="F797" s="421">
        <v>0</v>
      </c>
      <c r="G797" s="421">
        <v>0</v>
      </c>
      <c r="H797" s="421">
        <v>0</v>
      </c>
      <c r="I797" s="421">
        <v>0</v>
      </c>
      <c r="J797" s="421">
        <v>0</v>
      </c>
      <c r="K797" s="421">
        <v>0</v>
      </c>
      <c r="L797" s="421">
        <v>0</v>
      </c>
    </row>
    <row r="798" spans="2:12">
      <c r="B798" s="60" t="s">
        <v>1503</v>
      </c>
      <c r="C798" s="60" t="s">
        <v>1504</v>
      </c>
      <c r="D798" s="60" t="s">
        <v>643</v>
      </c>
      <c r="E798" s="60" t="s">
        <v>649</v>
      </c>
      <c r="F798" s="421">
        <v>47246.39</v>
      </c>
      <c r="G798" s="421">
        <v>-14270.91</v>
      </c>
      <c r="H798" s="421">
        <v>6484.99</v>
      </c>
      <c r="I798" s="421">
        <v>-1748.28</v>
      </c>
      <c r="J798" s="421">
        <v>-63518.71</v>
      </c>
      <c r="K798" s="421">
        <v>220125.34</v>
      </c>
      <c r="L798" s="421">
        <v>-99826.04</v>
      </c>
    </row>
    <row r="799" spans="2:12">
      <c r="B799" s="60" t="s">
        <v>1505</v>
      </c>
      <c r="C799" s="60" t="s">
        <v>1506</v>
      </c>
      <c r="D799" s="60" t="s">
        <v>643</v>
      </c>
      <c r="E799" s="60" t="s">
        <v>659</v>
      </c>
      <c r="F799" s="421">
        <v>0</v>
      </c>
      <c r="G799" s="421">
        <v>0</v>
      </c>
      <c r="H799" s="421">
        <v>0</v>
      </c>
      <c r="I799" s="421">
        <v>0</v>
      </c>
      <c r="J799" s="421">
        <v>0</v>
      </c>
      <c r="K799" s="421">
        <v>0</v>
      </c>
      <c r="L799" s="421">
        <v>0</v>
      </c>
    </row>
    <row r="800" spans="2:12">
      <c r="B800" s="60" t="s">
        <v>965</v>
      </c>
      <c r="C800" s="60" t="s">
        <v>690</v>
      </c>
      <c r="D800" s="60" t="s">
        <v>662</v>
      </c>
      <c r="E800" s="60" t="s">
        <v>659</v>
      </c>
      <c r="F800" s="421">
        <v>0</v>
      </c>
      <c r="G800" s="421">
        <v>0</v>
      </c>
      <c r="H800" s="421">
        <v>0</v>
      </c>
      <c r="I800" s="421">
        <v>0</v>
      </c>
      <c r="J800" s="421">
        <v>0</v>
      </c>
      <c r="K800" s="421">
        <v>0</v>
      </c>
      <c r="L800" s="421">
        <v>0</v>
      </c>
    </row>
    <row r="801" spans="2:12">
      <c r="B801" s="60" t="s">
        <v>1507</v>
      </c>
      <c r="C801" s="60" t="s">
        <v>1298</v>
      </c>
      <c r="D801" s="60" t="s">
        <v>643</v>
      </c>
      <c r="E801" s="60" t="s">
        <v>644</v>
      </c>
      <c r="F801" s="421">
        <v>183921.97</v>
      </c>
      <c r="G801" s="421">
        <v>0</v>
      </c>
      <c r="H801" s="421">
        <v>0</v>
      </c>
      <c r="I801" s="421">
        <v>0</v>
      </c>
      <c r="J801" s="421">
        <v>0</v>
      </c>
      <c r="K801" s="421">
        <v>0</v>
      </c>
      <c r="L801" s="421">
        <v>183921.97</v>
      </c>
    </row>
    <row r="802" spans="2:12">
      <c r="B802" s="60" t="s">
        <v>1007</v>
      </c>
      <c r="C802" s="60" t="s">
        <v>1008</v>
      </c>
      <c r="D802" s="60" t="s">
        <v>643</v>
      </c>
      <c r="E802" s="60" t="s">
        <v>703</v>
      </c>
      <c r="F802" s="421">
        <v>0</v>
      </c>
      <c r="G802" s="421">
        <v>0</v>
      </c>
      <c r="H802" s="421">
        <v>0</v>
      </c>
      <c r="I802" s="421">
        <v>0</v>
      </c>
      <c r="J802" s="421">
        <v>0</v>
      </c>
      <c r="K802" s="421">
        <v>0</v>
      </c>
      <c r="L802" s="421">
        <v>0</v>
      </c>
    </row>
    <row r="803" spans="2:12">
      <c r="B803" s="60" t="s">
        <v>1442</v>
      </c>
      <c r="C803" s="60" t="s">
        <v>1406</v>
      </c>
      <c r="D803" s="60" t="s">
        <v>662</v>
      </c>
      <c r="E803" s="60" t="s">
        <v>659</v>
      </c>
      <c r="F803" s="421">
        <v>0</v>
      </c>
      <c r="G803" s="421">
        <v>0</v>
      </c>
      <c r="H803" s="421">
        <v>0</v>
      </c>
      <c r="I803" s="421">
        <v>0</v>
      </c>
      <c r="J803" s="421">
        <v>0</v>
      </c>
      <c r="K803" s="421">
        <v>0</v>
      </c>
      <c r="L803" s="421">
        <v>0</v>
      </c>
    </row>
    <row r="804" spans="2:12">
      <c r="B804" s="60" t="s">
        <v>998</v>
      </c>
      <c r="C804" s="60" t="s">
        <v>999</v>
      </c>
      <c r="D804" s="60" t="s">
        <v>662</v>
      </c>
      <c r="E804" s="60" t="s">
        <v>652</v>
      </c>
      <c r="F804" s="421">
        <v>831.45</v>
      </c>
      <c r="G804" s="421">
        <v>216.66</v>
      </c>
      <c r="H804" s="421">
        <v>0</v>
      </c>
      <c r="I804" s="421">
        <v>118.91</v>
      </c>
      <c r="J804" s="421">
        <v>328.21</v>
      </c>
      <c r="K804" s="421">
        <v>20</v>
      </c>
      <c r="L804" s="421">
        <v>147.66999999999999</v>
      </c>
    </row>
    <row r="805" spans="2:12">
      <c r="B805" s="60" t="s">
        <v>1508</v>
      </c>
      <c r="C805" s="60" t="s">
        <v>1509</v>
      </c>
      <c r="D805" s="60" t="s">
        <v>643</v>
      </c>
      <c r="E805" s="60" t="s">
        <v>644</v>
      </c>
      <c r="F805" s="421">
        <v>2123105.9500000002</v>
      </c>
      <c r="G805" s="421">
        <v>0</v>
      </c>
      <c r="H805" s="421">
        <v>0</v>
      </c>
      <c r="I805" s="421">
        <v>0</v>
      </c>
      <c r="J805" s="421">
        <v>0</v>
      </c>
      <c r="K805" s="421">
        <v>-3470.33</v>
      </c>
      <c r="L805" s="421">
        <v>2126576.2799999998</v>
      </c>
    </row>
    <row r="806" spans="2:12">
      <c r="B806" s="60" t="s">
        <v>760</v>
      </c>
      <c r="C806" s="60" t="s">
        <v>761</v>
      </c>
      <c r="D806" s="60" t="s">
        <v>643</v>
      </c>
      <c r="E806" s="60" t="s">
        <v>644</v>
      </c>
      <c r="F806" s="421">
        <v>113154.08</v>
      </c>
      <c r="G806" s="421">
        <v>0</v>
      </c>
      <c r="H806" s="421">
        <v>0</v>
      </c>
      <c r="I806" s="421">
        <v>0</v>
      </c>
      <c r="J806" s="421">
        <v>0</v>
      </c>
      <c r="K806" s="421">
        <v>0</v>
      </c>
      <c r="L806" s="421">
        <v>113154.08</v>
      </c>
    </row>
    <row r="807" spans="2:12">
      <c r="B807" s="60" t="s">
        <v>1510</v>
      </c>
      <c r="C807" s="60" t="s">
        <v>775</v>
      </c>
      <c r="D807" s="60" t="s">
        <v>662</v>
      </c>
      <c r="E807" s="60" t="s">
        <v>659</v>
      </c>
      <c r="F807" s="421">
        <v>0</v>
      </c>
      <c r="G807" s="421">
        <v>0</v>
      </c>
      <c r="H807" s="421">
        <v>0</v>
      </c>
      <c r="I807" s="421">
        <v>0</v>
      </c>
      <c r="J807" s="421">
        <v>0</v>
      </c>
      <c r="K807" s="421">
        <v>0</v>
      </c>
      <c r="L807" s="421">
        <v>0</v>
      </c>
    </row>
    <row r="808" spans="2:12">
      <c r="B808" s="60" t="s">
        <v>702</v>
      </c>
      <c r="C808" s="60" t="s">
        <v>668</v>
      </c>
      <c r="D808" s="60" t="s">
        <v>643</v>
      </c>
      <c r="E808" s="60" t="s">
        <v>644</v>
      </c>
      <c r="F808" s="421">
        <v>495502.05</v>
      </c>
      <c r="G808" s="421">
        <v>0</v>
      </c>
      <c r="H808" s="421">
        <v>0</v>
      </c>
      <c r="I808" s="421">
        <v>0</v>
      </c>
      <c r="J808" s="421">
        <v>0</v>
      </c>
      <c r="K808" s="421">
        <v>374781</v>
      </c>
      <c r="L808" s="421">
        <v>120721.05</v>
      </c>
    </row>
    <row r="809" spans="2:12">
      <c r="B809" s="60" t="s">
        <v>1049</v>
      </c>
      <c r="C809" s="60" t="s">
        <v>1050</v>
      </c>
      <c r="D809" s="60" t="s">
        <v>643</v>
      </c>
      <c r="E809" s="60" t="s">
        <v>649</v>
      </c>
      <c r="F809" s="421">
        <v>605489.48</v>
      </c>
      <c r="G809" s="421">
        <v>-14880.62</v>
      </c>
      <c r="H809" s="421">
        <v>-23288.240000000002</v>
      </c>
      <c r="I809" s="421">
        <v>-12277.39</v>
      </c>
      <c r="J809" s="421">
        <v>-209108.71</v>
      </c>
      <c r="K809" s="421">
        <v>263195.21999999997</v>
      </c>
      <c r="L809" s="421">
        <v>601849.22</v>
      </c>
    </row>
    <row r="810" spans="2:12">
      <c r="B810" s="60" t="s">
        <v>1182</v>
      </c>
      <c r="C810" s="60" t="s">
        <v>1157</v>
      </c>
      <c r="D810" s="60" t="s">
        <v>643</v>
      </c>
      <c r="E810" s="60" t="s">
        <v>649</v>
      </c>
      <c r="F810" s="421">
        <v>-7762.77</v>
      </c>
      <c r="G810" s="421">
        <v>1908.4</v>
      </c>
      <c r="H810" s="421">
        <v>-73.72</v>
      </c>
      <c r="I810" s="421">
        <v>-16.260000000000002</v>
      </c>
      <c r="J810" s="421">
        <v>-3.91</v>
      </c>
      <c r="K810" s="421">
        <v>-2251.33</v>
      </c>
      <c r="L810" s="421">
        <v>-7325.95</v>
      </c>
    </row>
    <row r="811" spans="2:12">
      <c r="B811" s="60" t="s">
        <v>1511</v>
      </c>
      <c r="C811" s="60" t="s">
        <v>1058</v>
      </c>
      <c r="D811" s="60" t="s">
        <v>662</v>
      </c>
      <c r="E811" s="60" t="s">
        <v>659</v>
      </c>
      <c r="F811" s="421">
        <v>0</v>
      </c>
      <c r="G811" s="421">
        <v>0</v>
      </c>
      <c r="H811" s="421">
        <v>0</v>
      </c>
      <c r="I811" s="421">
        <v>0</v>
      </c>
      <c r="J811" s="421">
        <v>0</v>
      </c>
      <c r="K811" s="421">
        <v>0</v>
      </c>
      <c r="L811" s="421">
        <v>0</v>
      </c>
    </row>
    <row r="812" spans="2:12">
      <c r="B812" s="60" t="s">
        <v>1119</v>
      </c>
      <c r="C812" s="60" t="s">
        <v>1120</v>
      </c>
      <c r="D812" s="60" t="s">
        <v>643</v>
      </c>
      <c r="E812" s="60" t="s">
        <v>659</v>
      </c>
      <c r="F812" s="421">
        <v>0</v>
      </c>
      <c r="G812" s="421">
        <v>0</v>
      </c>
      <c r="H812" s="421">
        <v>0</v>
      </c>
      <c r="I812" s="421">
        <v>0</v>
      </c>
      <c r="J812" s="421">
        <v>0</v>
      </c>
      <c r="K812" s="421">
        <v>0</v>
      </c>
      <c r="L812" s="421">
        <v>0</v>
      </c>
    </row>
    <row r="813" spans="2:12">
      <c r="B813" s="60" t="s">
        <v>1512</v>
      </c>
      <c r="C813" s="60" t="s">
        <v>1513</v>
      </c>
      <c r="D813" s="60" t="s">
        <v>643</v>
      </c>
      <c r="E813" s="60" t="s">
        <v>649</v>
      </c>
      <c r="F813" s="421">
        <v>15156.61</v>
      </c>
      <c r="G813" s="421">
        <v>-16529.43</v>
      </c>
      <c r="H813" s="421">
        <v>15573.24</v>
      </c>
      <c r="I813" s="421">
        <v>-15883.76</v>
      </c>
      <c r="J813" s="421">
        <v>15902.84</v>
      </c>
      <c r="K813" s="421">
        <v>-17347.580000000002</v>
      </c>
      <c r="L813" s="421">
        <v>33441.300000000003</v>
      </c>
    </row>
    <row r="814" spans="2:12">
      <c r="B814" s="60" t="s">
        <v>645</v>
      </c>
      <c r="C814" s="60" t="s">
        <v>646</v>
      </c>
      <c r="D814" s="60" t="s">
        <v>643</v>
      </c>
      <c r="E814" s="60" t="s">
        <v>652</v>
      </c>
      <c r="F814" s="421">
        <v>5308.7</v>
      </c>
      <c r="G814" s="421">
        <v>3287.66</v>
      </c>
      <c r="H814" s="421">
        <v>2021.04</v>
      </c>
      <c r="I814" s="421">
        <v>0</v>
      </c>
      <c r="J814" s="421">
        <v>0</v>
      </c>
      <c r="K814" s="421">
        <v>0</v>
      </c>
      <c r="L814" s="421">
        <v>0</v>
      </c>
    </row>
    <row r="815" spans="2:12">
      <c r="B815" s="60" t="s">
        <v>1042</v>
      </c>
      <c r="C815" s="60" t="s">
        <v>1043</v>
      </c>
      <c r="D815" s="60" t="s">
        <v>643</v>
      </c>
      <c r="E815" s="60" t="s">
        <v>652</v>
      </c>
      <c r="F815" s="421">
        <v>-10.1</v>
      </c>
      <c r="G815" s="421">
        <v>0</v>
      </c>
      <c r="H815" s="421">
        <v>0</v>
      </c>
      <c r="I815" s="421">
        <v>0</v>
      </c>
      <c r="J815" s="421">
        <v>0</v>
      </c>
      <c r="K815" s="421">
        <v>-112.12</v>
      </c>
      <c r="L815" s="421">
        <v>102.02</v>
      </c>
    </row>
    <row r="816" spans="2:12">
      <c r="B816" s="60" t="s">
        <v>1514</v>
      </c>
      <c r="C816" s="60" t="s">
        <v>1515</v>
      </c>
      <c r="D816" s="60" t="s">
        <v>643</v>
      </c>
      <c r="E816" s="60" t="s">
        <v>649</v>
      </c>
      <c r="F816" s="421">
        <v>-115540.39</v>
      </c>
      <c r="G816" s="421">
        <v>132.12</v>
      </c>
      <c r="H816" s="421">
        <v>3207.83</v>
      </c>
      <c r="I816" s="421">
        <v>-8045.4</v>
      </c>
      <c r="J816" s="421">
        <v>16098.61</v>
      </c>
      <c r="K816" s="421">
        <v>-59808.480000000003</v>
      </c>
      <c r="L816" s="421">
        <v>-67125.070000000007</v>
      </c>
    </row>
    <row r="817" spans="2:12">
      <c r="B817" s="60" t="s">
        <v>1516</v>
      </c>
      <c r="C817" s="60" t="s">
        <v>1517</v>
      </c>
      <c r="D817" s="60" t="s">
        <v>643</v>
      </c>
      <c r="E817" s="60" t="s">
        <v>659</v>
      </c>
      <c r="F817" s="421">
        <v>0</v>
      </c>
      <c r="G817" s="421">
        <v>0</v>
      </c>
      <c r="H817" s="421">
        <v>0</v>
      </c>
      <c r="I817" s="421">
        <v>0</v>
      </c>
      <c r="J817" s="421">
        <v>0</v>
      </c>
      <c r="K817" s="421">
        <v>0</v>
      </c>
      <c r="L817" s="421">
        <v>0</v>
      </c>
    </row>
    <row r="818" spans="2:12">
      <c r="B818" s="60" t="s">
        <v>1518</v>
      </c>
      <c r="C818" s="60" t="s">
        <v>1519</v>
      </c>
      <c r="D818" s="60" t="s">
        <v>643</v>
      </c>
      <c r="E818" s="60" t="s">
        <v>644</v>
      </c>
      <c r="F818" s="421">
        <v>14684.56</v>
      </c>
      <c r="G818" s="421">
        <v>0</v>
      </c>
      <c r="H818" s="421">
        <v>0</v>
      </c>
      <c r="I818" s="421">
        <v>0</v>
      </c>
      <c r="J818" s="421">
        <v>0</v>
      </c>
      <c r="K818" s="421">
        <v>0</v>
      </c>
      <c r="L818" s="421">
        <v>14684.56</v>
      </c>
    </row>
    <row r="819" spans="2:12">
      <c r="B819" s="60" t="s">
        <v>1520</v>
      </c>
      <c r="C819" s="60" t="s">
        <v>956</v>
      </c>
      <c r="D819" s="60" t="s">
        <v>643</v>
      </c>
      <c r="E819" s="60" t="s">
        <v>649</v>
      </c>
      <c r="F819" s="421">
        <v>288563.21000000002</v>
      </c>
      <c r="G819" s="421">
        <v>-1776.4</v>
      </c>
      <c r="H819" s="421">
        <v>23543.33</v>
      </c>
      <c r="I819" s="421">
        <v>-1273.9100000000001</v>
      </c>
      <c r="J819" s="421">
        <v>6376.75</v>
      </c>
      <c r="K819" s="421">
        <v>120874.48</v>
      </c>
      <c r="L819" s="421">
        <v>140818.96</v>
      </c>
    </row>
    <row r="820" spans="2:12">
      <c r="B820" s="60" t="s">
        <v>1521</v>
      </c>
      <c r="C820" s="60" t="s">
        <v>1522</v>
      </c>
      <c r="D820" s="60" t="s">
        <v>643</v>
      </c>
      <c r="E820" s="60" t="s">
        <v>649</v>
      </c>
      <c r="F820" s="421">
        <v>-1796.18</v>
      </c>
      <c r="G820" s="421">
        <v>-133.80000000000001</v>
      </c>
      <c r="H820" s="421">
        <v>-78.430000000000007</v>
      </c>
      <c r="I820" s="421">
        <v>-566.39</v>
      </c>
      <c r="J820" s="421">
        <v>-108.1</v>
      </c>
      <c r="K820" s="421">
        <v>846.54</v>
      </c>
      <c r="L820" s="421">
        <v>-1756</v>
      </c>
    </row>
    <row r="821" spans="2:12">
      <c r="B821" s="60" t="s">
        <v>1224</v>
      </c>
      <c r="C821" s="60" t="s">
        <v>994</v>
      </c>
      <c r="D821" s="60" t="s">
        <v>662</v>
      </c>
      <c r="E821" s="60" t="s">
        <v>644</v>
      </c>
      <c r="F821" s="421">
        <v>-79419.42</v>
      </c>
      <c r="G821" s="421">
        <v>0</v>
      </c>
      <c r="H821" s="421">
        <v>0</v>
      </c>
      <c r="I821" s="421">
        <v>0</v>
      </c>
      <c r="J821" s="421">
        <v>0</v>
      </c>
      <c r="K821" s="421">
        <v>0</v>
      </c>
      <c r="L821" s="421">
        <v>-79419.42</v>
      </c>
    </row>
    <row r="822" spans="2:12">
      <c r="B822" s="60" t="s">
        <v>1170</v>
      </c>
      <c r="C822" s="60" t="s">
        <v>1171</v>
      </c>
      <c r="D822" s="60" t="s">
        <v>662</v>
      </c>
      <c r="E822" s="60" t="s">
        <v>780</v>
      </c>
      <c r="F822" s="421">
        <v>50554.7</v>
      </c>
      <c r="G822" s="421">
        <v>0</v>
      </c>
      <c r="H822" s="421">
        <v>0</v>
      </c>
      <c r="I822" s="421">
        <v>0</v>
      </c>
      <c r="J822" s="421">
        <v>0</v>
      </c>
      <c r="K822" s="421">
        <v>50554.7</v>
      </c>
      <c r="L822" s="421">
        <v>0</v>
      </c>
    </row>
    <row r="823" spans="2:12">
      <c r="B823" s="60" t="s">
        <v>1237</v>
      </c>
      <c r="C823" s="60" t="s">
        <v>1238</v>
      </c>
      <c r="D823" s="60" t="s">
        <v>643</v>
      </c>
      <c r="E823" s="60" t="s">
        <v>659</v>
      </c>
      <c r="F823" s="421">
        <v>0</v>
      </c>
      <c r="G823" s="421">
        <v>0</v>
      </c>
      <c r="H823" s="421">
        <v>0</v>
      </c>
      <c r="I823" s="421">
        <v>0</v>
      </c>
      <c r="J823" s="421">
        <v>0</v>
      </c>
      <c r="K823" s="421">
        <v>0</v>
      </c>
      <c r="L823" s="421">
        <v>0</v>
      </c>
    </row>
    <row r="824" spans="2:12">
      <c r="B824" s="60" t="s">
        <v>1391</v>
      </c>
      <c r="C824" s="60" t="s">
        <v>1392</v>
      </c>
      <c r="D824" s="60" t="s">
        <v>643</v>
      </c>
      <c r="E824" s="60" t="s">
        <v>649</v>
      </c>
      <c r="F824" s="421">
        <v>2542531.39</v>
      </c>
      <c r="G824" s="421">
        <v>60318.13</v>
      </c>
      <c r="H824" s="421">
        <v>60156.2</v>
      </c>
      <c r="I824" s="421">
        <v>60104.88</v>
      </c>
      <c r="J824" s="421">
        <v>60179.21</v>
      </c>
      <c r="K824" s="421">
        <v>470268.12</v>
      </c>
      <c r="L824" s="421">
        <v>1831504.85</v>
      </c>
    </row>
    <row r="825" spans="2:12">
      <c r="B825" s="60" t="s">
        <v>1523</v>
      </c>
      <c r="C825" s="60" t="s">
        <v>1524</v>
      </c>
      <c r="D825" s="60" t="s">
        <v>643</v>
      </c>
      <c r="E825" s="60" t="s">
        <v>644</v>
      </c>
      <c r="F825" s="421">
        <v>-136.44999999999999</v>
      </c>
      <c r="G825" s="421">
        <v>0</v>
      </c>
      <c r="H825" s="421">
        <v>0</v>
      </c>
      <c r="I825" s="421">
        <v>0</v>
      </c>
      <c r="J825" s="421">
        <v>0</v>
      </c>
      <c r="K825" s="421">
        <v>0</v>
      </c>
      <c r="L825" s="421">
        <v>-136.44999999999999</v>
      </c>
    </row>
    <row r="826" spans="2:12">
      <c r="B826" s="60" t="s">
        <v>1418</v>
      </c>
      <c r="C826" s="60" t="s">
        <v>1419</v>
      </c>
      <c r="D826" s="60" t="s">
        <v>643</v>
      </c>
      <c r="E826" s="60" t="s">
        <v>649</v>
      </c>
      <c r="F826" s="421">
        <v>2952961.19</v>
      </c>
      <c r="G826" s="421">
        <v>78954.95</v>
      </c>
      <c r="H826" s="421">
        <v>83349.66</v>
      </c>
      <c r="I826" s="421">
        <v>79640.679999999993</v>
      </c>
      <c r="J826" s="421">
        <v>68033.919999999998</v>
      </c>
      <c r="K826" s="421">
        <v>842131.08</v>
      </c>
      <c r="L826" s="421">
        <v>1800850.9</v>
      </c>
    </row>
    <row r="827" spans="2:12">
      <c r="B827" s="60" t="s">
        <v>1468</v>
      </c>
      <c r="C827" s="60" t="s">
        <v>1469</v>
      </c>
      <c r="D827" s="60" t="s">
        <v>643</v>
      </c>
      <c r="E827" s="60" t="s">
        <v>644</v>
      </c>
      <c r="F827" s="421">
        <v>2356.73</v>
      </c>
      <c r="G827" s="421">
        <v>0</v>
      </c>
      <c r="H827" s="421">
        <v>0</v>
      </c>
      <c r="I827" s="421">
        <v>0</v>
      </c>
      <c r="J827" s="421">
        <v>934.38</v>
      </c>
      <c r="K827" s="421">
        <v>1422.35</v>
      </c>
      <c r="L827" s="421">
        <v>0</v>
      </c>
    </row>
    <row r="828" spans="2:12">
      <c r="B828" s="60" t="s">
        <v>1525</v>
      </c>
      <c r="C828" s="60" t="s">
        <v>1526</v>
      </c>
      <c r="D828" s="60" t="s">
        <v>643</v>
      </c>
      <c r="E828" s="60" t="s">
        <v>659</v>
      </c>
      <c r="F828" s="421">
        <v>0</v>
      </c>
      <c r="G828" s="421">
        <v>0</v>
      </c>
      <c r="H828" s="421">
        <v>0</v>
      </c>
      <c r="I828" s="421">
        <v>0</v>
      </c>
      <c r="J828" s="421">
        <v>0</v>
      </c>
      <c r="K828" s="421">
        <v>0</v>
      </c>
      <c r="L828" s="421">
        <v>0</v>
      </c>
    </row>
    <row r="829" spans="2:12">
      <c r="B829" s="60" t="s">
        <v>1461</v>
      </c>
      <c r="C829" s="60" t="s">
        <v>658</v>
      </c>
      <c r="D829" s="60" t="s">
        <v>643</v>
      </c>
      <c r="E829" s="60" t="s">
        <v>649</v>
      </c>
      <c r="F829" s="421">
        <v>-3655.57</v>
      </c>
      <c r="G829" s="421">
        <v>-1963.66</v>
      </c>
      <c r="H829" s="421">
        <v>859.38</v>
      </c>
      <c r="I829" s="421">
        <v>-1628.71</v>
      </c>
      <c r="J829" s="421">
        <v>-922.58</v>
      </c>
      <c r="K829" s="421">
        <v>7259.51</v>
      </c>
      <c r="L829" s="421">
        <v>-7259.51</v>
      </c>
    </row>
    <row r="830" spans="2:12">
      <c r="B830" s="60" t="s">
        <v>688</v>
      </c>
      <c r="C830" s="60" t="s">
        <v>668</v>
      </c>
      <c r="D830" s="60" t="s">
        <v>643</v>
      </c>
      <c r="E830" s="60" t="s">
        <v>649</v>
      </c>
      <c r="F830" s="421">
        <v>-10032667.279999999</v>
      </c>
      <c r="G830" s="421">
        <v>0</v>
      </c>
      <c r="H830" s="421">
        <v>0</v>
      </c>
      <c r="I830" s="421">
        <v>0</v>
      </c>
      <c r="J830" s="421">
        <v>0</v>
      </c>
      <c r="K830" s="421">
        <v>0</v>
      </c>
      <c r="L830" s="421">
        <v>-10032667.279999999</v>
      </c>
    </row>
    <row r="831" spans="2:12">
      <c r="B831" s="60" t="s">
        <v>1314</v>
      </c>
      <c r="C831" s="60" t="s">
        <v>731</v>
      </c>
      <c r="D831" s="60" t="s">
        <v>662</v>
      </c>
      <c r="E831" s="60" t="s">
        <v>659</v>
      </c>
      <c r="F831" s="421">
        <v>0</v>
      </c>
      <c r="G831" s="421">
        <v>0</v>
      </c>
      <c r="H831" s="421">
        <v>0</v>
      </c>
      <c r="I831" s="421">
        <v>0</v>
      </c>
      <c r="J831" s="421">
        <v>0</v>
      </c>
      <c r="K831" s="421">
        <v>0</v>
      </c>
      <c r="L831" s="421">
        <v>0</v>
      </c>
    </row>
    <row r="832" spans="2:12">
      <c r="B832" s="60" t="s">
        <v>1475</v>
      </c>
      <c r="C832" s="60" t="s">
        <v>1404</v>
      </c>
      <c r="D832" s="60" t="s">
        <v>662</v>
      </c>
      <c r="E832" s="60" t="s">
        <v>649</v>
      </c>
      <c r="F832" s="421">
        <v>1311233.8600000001</v>
      </c>
      <c r="G832" s="421">
        <v>28639.77</v>
      </c>
      <c r="H832" s="421">
        <v>32180.62</v>
      </c>
      <c r="I832" s="421">
        <v>155621.46</v>
      </c>
      <c r="J832" s="421">
        <v>26878.86</v>
      </c>
      <c r="K832" s="421">
        <v>191513.92</v>
      </c>
      <c r="L832" s="421">
        <v>876399.23</v>
      </c>
    </row>
    <row r="833" spans="2:12">
      <c r="B833" s="60" t="s">
        <v>1527</v>
      </c>
      <c r="C833" s="60" t="s">
        <v>678</v>
      </c>
      <c r="D833" s="60" t="s">
        <v>643</v>
      </c>
      <c r="E833" s="60" t="s">
        <v>644</v>
      </c>
      <c r="F833" s="421">
        <v>127987.48</v>
      </c>
      <c r="G833" s="421">
        <v>0</v>
      </c>
      <c r="H833" s="421">
        <v>0</v>
      </c>
      <c r="I833" s="421">
        <v>0</v>
      </c>
      <c r="J833" s="421">
        <v>0</v>
      </c>
      <c r="K833" s="421">
        <v>83236.5</v>
      </c>
      <c r="L833" s="421">
        <v>44750.98</v>
      </c>
    </row>
    <row r="834" spans="2:12">
      <c r="B834" s="60" t="s">
        <v>874</v>
      </c>
      <c r="C834" s="60" t="s">
        <v>875</v>
      </c>
      <c r="D834" s="60" t="s">
        <v>643</v>
      </c>
      <c r="E834" s="60" t="s">
        <v>659</v>
      </c>
      <c r="F834" s="421">
        <v>0</v>
      </c>
      <c r="G834" s="421">
        <v>0</v>
      </c>
      <c r="H834" s="421">
        <v>0</v>
      </c>
      <c r="I834" s="421">
        <v>0</v>
      </c>
      <c r="J834" s="421">
        <v>0</v>
      </c>
      <c r="K834" s="421">
        <v>0</v>
      </c>
      <c r="L834" s="421">
        <v>0</v>
      </c>
    </row>
    <row r="835" spans="2:12">
      <c r="B835" s="60" t="s">
        <v>1528</v>
      </c>
      <c r="C835" s="60" t="s">
        <v>877</v>
      </c>
      <c r="D835" s="60" t="s">
        <v>662</v>
      </c>
      <c r="E835" s="60" t="s">
        <v>649</v>
      </c>
      <c r="F835" s="421">
        <v>13240064.970000001</v>
      </c>
      <c r="G835" s="421">
        <v>324483.03000000003</v>
      </c>
      <c r="H835" s="421">
        <v>344976.02</v>
      </c>
      <c r="I835" s="421">
        <v>386709.81</v>
      </c>
      <c r="J835" s="421">
        <v>417426.6</v>
      </c>
      <c r="K835" s="421">
        <v>3608850.92</v>
      </c>
      <c r="L835" s="421">
        <v>8157618.5899999999</v>
      </c>
    </row>
    <row r="836" spans="2:12">
      <c r="B836" s="60" t="s">
        <v>1414</v>
      </c>
      <c r="C836" s="60" t="s">
        <v>1415</v>
      </c>
      <c r="D836" s="60" t="s">
        <v>643</v>
      </c>
      <c r="E836" s="60" t="s">
        <v>659</v>
      </c>
      <c r="F836" s="421">
        <v>0</v>
      </c>
      <c r="G836" s="421">
        <v>0</v>
      </c>
      <c r="H836" s="421">
        <v>0</v>
      </c>
      <c r="I836" s="421">
        <v>0</v>
      </c>
      <c r="J836" s="421">
        <v>0</v>
      </c>
      <c r="K836" s="421">
        <v>0</v>
      </c>
      <c r="L836" s="421">
        <v>0</v>
      </c>
    </row>
    <row r="837" spans="2:12">
      <c r="B837" s="60" t="s">
        <v>1348</v>
      </c>
      <c r="C837" s="60" t="s">
        <v>1349</v>
      </c>
      <c r="D837" s="60" t="s">
        <v>643</v>
      </c>
      <c r="E837" s="60" t="s">
        <v>747</v>
      </c>
      <c r="F837" s="421">
        <v>1900</v>
      </c>
      <c r="G837" s="421">
        <v>0</v>
      </c>
      <c r="H837" s="421">
        <v>0</v>
      </c>
      <c r="I837" s="421">
        <v>0</v>
      </c>
      <c r="J837" s="421">
        <v>0</v>
      </c>
      <c r="K837" s="421">
        <v>0</v>
      </c>
      <c r="L837" s="421">
        <v>1900</v>
      </c>
    </row>
    <row r="838" spans="2:12">
      <c r="B838" s="60" t="s">
        <v>1331</v>
      </c>
      <c r="C838" s="60" t="s">
        <v>741</v>
      </c>
      <c r="D838" s="60" t="s">
        <v>662</v>
      </c>
      <c r="E838" s="60" t="s">
        <v>649</v>
      </c>
      <c r="F838" s="421">
        <v>2394.79</v>
      </c>
      <c r="G838" s="421">
        <v>444.7</v>
      </c>
      <c r="H838" s="421">
        <v>75.099999999999994</v>
      </c>
      <c r="I838" s="421">
        <v>72.2</v>
      </c>
      <c r="J838" s="421">
        <v>56.57</v>
      </c>
      <c r="K838" s="421">
        <v>526.51</v>
      </c>
      <c r="L838" s="421">
        <v>1219.71</v>
      </c>
    </row>
    <row r="839" spans="2:12">
      <c r="B839" s="60" t="s">
        <v>1529</v>
      </c>
      <c r="C839" s="60" t="s">
        <v>1530</v>
      </c>
      <c r="D839" s="60" t="s">
        <v>643</v>
      </c>
      <c r="E839" s="60" t="s">
        <v>659</v>
      </c>
      <c r="F839" s="421">
        <v>0</v>
      </c>
      <c r="G839" s="421">
        <v>0</v>
      </c>
      <c r="H839" s="421">
        <v>0</v>
      </c>
      <c r="I839" s="421">
        <v>0</v>
      </c>
      <c r="J839" s="421">
        <v>0</v>
      </c>
      <c r="K839" s="421">
        <v>0</v>
      </c>
      <c r="L839" s="421">
        <v>0</v>
      </c>
    </row>
    <row r="840" spans="2:12">
      <c r="B840" s="60" t="s">
        <v>797</v>
      </c>
      <c r="C840" s="60" t="s">
        <v>798</v>
      </c>
      <c r="D840" s="60" t="s">
        <v>643</v>
      </c>
      <c r="E840" s="60" t="s">
        <v>644</v>
      </c>
      <c r="F840" s="421">
        <v>18281.45</v>
      </c>
      <c r="G840" s="421">
        <v>0</v>
      </c>
      <c r="H840" s="421">
        <v>0</v>
      </c>
      <c r="I840" s="421">
        <v>0</v>
      </c>
      <c r="J840" s="421">
        <v>0</v>
      </c>
      <c r="K840" s="421">
        <v>18281.45</v>
      </c>
      <c r="L840" s="421">
        <v>0</v>
      </c>
    </row>
    <row r="841" spans="2:12">
      <c r="B841" s="60" t="s">
        <v>1322</v>
      </c>
      <c r="C841" s="60" t="s">
        <v>915</v>
      </c>
      <c r="D841" s="60" t="s">
        <v>643</v>
      </c>
      <c r="E841" s="60" t="s">
        <v>659</v>
      </c>
      <c r="F841" s="421">
        <v>0</v>
      </c>
      <c r="G841" s="421">
        <v>0</v>
      </c>
      <c r="H841" s="421">
        <v>0</v>
      </c>
      <c r="I841" s="421">
        <v>0</v>
      </c>
      <c r="J841" s="421">
        <v>0</v>
      </c>
      <c r="K841" s="421">
        <v>0</v>
      </c>
      <c r="L841" s="421">
        <v>0</v>
      </c>
    </row>
    <row r="842" spans="2:12">
      <c r="B842" s="60" t="s">
        <v>1531</v>
      </c>
      <c r="C842" s="60" t="s">
        <v>771</v>
      </c>
      <c r="D842" s="60" t="s">
        <v>662</v>
      </c>
      <c r="E842" s="60" t="s">
        <v>644</v>
      </c>
      <c r="F842" s="421">
        <v>-286.02999999999997</v>
      </c>
      <c r="G842" s="421">
        <v>0</v>
      </c>
      <c r="H842" s="421">
        <v>0</v>
      </c>
      <c r="I842" s="421">
        <v>0</v>
      </c>
      <c r="J842" s="421">
        <v>0</v>
      </c>
      <c r="K842" s="421">
        <v>-286.02999999999997</v>
      </c>
      <c r="L842" s="421">
        <v>0</v>
      </c>
    </row>
    <row r="843" spans="2:12">
      <c r="B843" s="60" t="s">
        <v>1291</v>
      </c>
      <c r="C843" s="60" t="s">
        <v>971</v>
      </c>
      <c r="D843" s="60" t="s">
        <v>662</v>
      </c>
      <c r="E843" s="60" t="s">
        <v>659</v>
      </c>
      <c r="F843" s="421">
        <v>431.02</v>
      </c>
      <c r="G843" s="421">
        <v>0</v>
      </c>
      <c r="H843" s="421">
        <v>0</v>
      </c>
      <c r="I843" s="421">
        <v>0</v>
      </c>
      <c r="J843" s="421">
        <v>454.04</v>
      </c>
      <c r="K843" s="421">
        <v>0</v>
      </c>
      <c r="L843" s="421">
        <v>-23.02</v>
      </c>
    </row>
    <row r="844" spans="2:12">
      <c r="B844" s="60" t="s">
        <v>1291</v>
      </c>
      <c r="C844" s="60" t="s">
        <v>971</v>
      </c>
      <c r="D844" s="60" t="s">
        <v>662</v>
      </c>
      <c r="E844" s="60" t="s">
        <v>744</v>
      </c>
      <c r="F844" s="421">
        <v>0</v>
      </c>
      <c r="G844" s="421">
        <v>0</v>
      </c>
      <c r="H844" s="421">
        <v>0</v>
      </c>
      <c r="I844" s="421">
        <v>0</v>
      </c>
      <c r="J844" s="421">
        <v>0</v>
      </c>
      <c r="K844" s="421">
        <v>0</v>
      </c>
      <c r="L844" s="421">
        <v>0</v>
      </c>
    </row>
    <row r="845" spans="2:12">
      <c r="B845" s="60" t="s">
        <v>1434</v>
      </c>
      <c r="C845" s="60" t="s">
        <v>784</v>
      </c>
      <c r="D845" s="60" t="s">
        <v>643</v>
      </c>
      <c r="E845" s="60" t="s">
        <v>649</v>
      </c>
      <c r="F845" s="421">
        <v>-9850.83</v>
      </c>
      <c r="G845" s="421">
        <v>13340.19</v>
      </c>
      <c r="H845" s="421">
        <v>15508.58</v>
      </c>
      <c r="I845" s="421">
        <v>7638.12</v>
      </c>
      <c r="J845" s="421">
        <v>2303.48</v>
      </c>
      <c r="K845" s="421">
        <v>34076.9</v>
      </c>
      <c r="L845" s="421">
        <v>-82718.100000000006</v>
      </c>
    </row>
    <row r="846" spans="2:12">
      <c r="B846" s="60" t="s">
        <v>1262</v>
      </c>
      <c r="C846" s="60" t="s">
        <v>971</v>
      </c>
      <c r="D846" s="60" t="s">
        <v>662</v>
      </c>
      <c r="E846" s="60" t="s">
        <v>649</v>
      </c>
      <c r="F846" s="421">
        <v>878654.05</v>
      </c>
      <c r="G846" s="421">
        <v>18938.04</v>
      </c>
      <c r="H846" s="421">
        <v>18217.16</v>
      </c>
      <c r="I846" s="421">
        <v>21406</v>
      </c>
      <c r="J846" s="421">
        <v>39455.39</v>
      </c>
      <c r="K846" s="421">
        <v>156192.65</v>
      </c>
      <c r="L846" s="421">
        <v>624444.81000000006</v>
      </c>
    </row>
    <row r="847" spans="2:12">
      <c r="B847" s="60" t="s">
        <v>827</v>
      </c>
      <c r="C847" s="60" t="s">
        <v>828</v>
      </c>
      <c r="D847" s="60" t="s">
        <v>662</v>
      </c>
      <c r="E847" s="60" t="s">
        <v>649</v>
      </c>
      <c r="F847" s="421">
        <v>1079524.23</v>
      </c>
      <c r="G847" s="421">
        <v>6309.95</v>
      </c>
      <c r="H847" s="421">
        <v>6754.6</v>
      </c>
      <c r="I847" s="421">
        <v>18166.599999999999</v>
      </c>
      <c r="J847" s="421">
        <v>21807.54</v>
      </c>
      <c r="K847" s="421">
        <v>229450.52</v>
      </c>
      <c r="L847" s="421">
        <v>797035.02</v>
      </c>
    </row>
    <row r="848" spans="2:12">
      <c r="B848" s="60" t="s">
        <v>1391</v>
      </c>
      <c r="C848" s="60" t="s">
        <v>1392</v>
      </c>
      <c r="D848" s="60" t="s">
        <v>643</v>
      </c>
      <c r="E848" s="60" t="s">
        <v>644</v>
      </c>
      <c r="F848" s="421">
        <v>-264.43</v>
      </c>
      <c r="G848" s="421">
        <v>0</v>
      </c>
      <c r="H848" s="421">
        <v>0</v>
      </c>
      <c r="I848" s="421">
        <v>0</v>
      </c>
      <c r="J848" s="421">
        <v>0</v>
      </c>
      <c r="K848" s="421">
        <v>0</v>
      </c>
      <c r="L848" s="421">
        <v>-264.43</v>
      </c>
    </row>
    <row r="849" spans="2:12">
      <c r="B849" s="60" t="s">
        <v>918</v>
      </c>
      <c r="C849" s="60" t="s">
        <v>919</v>
      </c>
      <c r="D849" s="60" t="s">
        <v>643</v>
      </c>
      <c r="E849" s="60" t="s">
        <v>659</v>
      </c>
      <c r="F849" s="421">
        <v>0</v>
      </c>
      <c r="G849" s="421">
        <v>0</v>
      </c>
      <c r="H849" s="421">
        <v>0</v>
      </c>
      <c r="I849" s="421">
        <v>0</v>
      </c>
      <c r="J849" s="421">
        <v>0</v>
      </c>
      <c r="K849" s="421">
        <v>0</v>
      </c>
      <c r="L849" s="421">
        <v>0</v>
      </c>
    </row>
    <row r="850" spans="2:12">
      <c r="B850" s="60" t="s">
        <v>1532</v>
      </c>
      <c r="C850" s="60" t="s">
        <v>1533</v>
      </c>
      <c r="D850" s="60" t="s">
        <v>643</v>
      </c>
      <c r="E850" s="60" t="s">
        <v>649</v>
      </c>
      <c r="F850" s="421">
        <v>12084.45</v>
      </c>
      <c r="G850" s="421">
        <v>6772.55</v>
      </c>
      <c r="H850" s="421">
        <v>-7226.03</v>
      </c>
      <c r="I850" s="421">
        <v>-870.23</v>
      </c>
      <c r="J850" s="421">
        <v>-533.46</v>
      </c>
      <c r="K850" s="421">
        <v>-4125.71</v>
      </c>
      <c r="L850" s="421">
        <v>18067.330000000002</v>
      </c>
    </row>
    <row r="851" spans="2:12">
      <c r="B851" s="60" t="s">
        <v>1099</v>
      </c>
      <c r="C851" s="60" t="s">
        <v>1100</v>
      </c>
      <c r="D851" s="60" t="s">
        <v>643</v>
      </c>
      <c r="E851" s="60" t="s">
        <v>649</v>
      </c>
      <c r="F851" s="421">
        <v>4825.22</v>
      </c>
      <c r="G851" s="421">
        <v>-2603.92</v>
      </c>
      <c r="H851" s="421">
        <v>5179.3999999999996</v>
      </c>
      <c r="I851" s="421">
        <v>1679.3</v>
      </c>
      <c r="J851" s="421">
        <v>570.44000000000005</v>
      </c>
      <c r="K851" s="421">
        <v>7612.11</v>
      </c>
      <c r="L851" s="421">
        <v>-7612.11</v>
      </c>
    </row>
    <row r="852" spans="2:12">
      <c r="B852" s="60" t="s">
        <v>970</v>
      </c>
      <c r="C852" s="60" t="s">
        <v>971</v>
      </c>
      <c r="D852" s="60" t="s">
        <v>662</v>
      </c>
      <c r="E852" s="60" t="s">
        <v>644</v>
      </c>
      <c r="F852" s="421">
        <v>-6800.58</v>
      </c>
      <c r="G852" s="421">
        <v>0</v>
      </c>
      <c r="H852" s="421">
        <v>0</v>
      </c>
      <c r="I852" s="421">
        <v>0</v>
      </c>
      <c r="J852" s="421">
        <v>0</v>
      </c>
      <c r="K852" s="421">
        <v>0</v>
      </c>
      <c r="L852" s="421">
        <v>-6800.58</v>
      </c>
    </row>
    <row r="853" spans="2:12">
      <c r="B853" s="60" t="s">
        <v>823</v>
      </c>
      <c r="C853" s="60" t="s">
        <v>734</v>
      </c>
      <c r="D853" s="60" t="s">
        <v>662</v>
      </c>
      <c r="E853" s="60" t="s">
        <v>659</v>
      </c>
      <c r="F853" s="421">
        <v>0</v>
      </c>
      <c r="G853" s="421">
        <v>0</v>
      </c>
      <c r="H853" s="421">
        <v>0</v>
      </c>
      <c r="I853" s="421">
        <v>0</v>
      </c>
      <c r="J853" s="421">
        <v>0</v>
      </c>
      <c r="K853" s="421">
        <v>0</v>
      </c>
      <c r="L853" s="421">
        <v>0</v>
      </c>
    </row>
    <row r="854" spans="2:12">
      <c r="B854" s="60" t="s">
        <v>1518</v>
      </c>
      <c r="C854" s="60" t="s">
        <v>1519</v>
      </c>
      <c r="D854" s="60" t="s">
        <v>643</v>
      </c>
      <c r="E854" s="60" t="s">
        <v>649</v>
      </c>
      <c r="F854" s="421">
        <v>19019.349999999999</v>
      </c>
      <c r="G854" s="421">
        <v>624.95000000000005</v>
      </c>
      <c r="H854" s="421">
        <v>635.54999999999995</v>
      </c>
      <c r="I854" s="421">
        <v>926.82</v>
      </c>
      <c r="J854" s="421">
        <v>823.65</v>
      </c>
      <c r="K854" s="421">
        <v>6268.78</v>
      </c>
      <c r="L854" s="421">
        <v>9739.6</v>
      </c>
    </row>
    <row r="855" spans="2:12">
      <c r="B855" s="60" t="s">
        <v>1534</v>
      </c>
      <c r="C855" s="60" t="s">
        <v>956</v>
      </c>
      <c r="D855" s="60" t="s">
        <v>643</v>
      </c>
      <c r="E855" s="60" t="s">
        <v>644</v>
      </c>
      <c r="F855" s="421">
        <v>-22781.25</v>
      </c>
      <c r="G855" s="421">
        <v>2290.1799999999998</v>
      </c>
      <c r="H855" s="421">
        <v>2290.1799999999998</v>
      </c>
      <c r="I855" s="421">
        <v>0</v>
      </c>
      <c r="J855" s="421">
        <v>0</v>
      </c>
      <c r="K855" s="421">
        <v>-34650.51</v>
      </c>
      <c r="L855" s="421">
        <v>7288.9</v>
      </c>
    </row>
    <row r="856" spans="2:12">
      <c r="B856" s="60" t="s">
        <v>1535</v>
      </c>
      <c r="C856" s="60" t="s">
        <v>1536</v>
      </c>
      <c r="D856" s="60" t="s">
        <v>643</v>
      </c>
      <c r="E856" s="60" t="s">
        <v>659</v>
      </c>
      <c r="F856" s="421">
        <v>0</v>
      </c>
      <c r="G856" s="421">
        <v>0</v>
      </c>
      <c r="H856" s="421">
        <v>0</v>
      </c>
      <c r="I856" s="421">
        <v>0</v>
      </c>
      <c r="J856" s="421">
        <v>0</v>
      </c>
      <c r="K856" s="421">
        <v>0</v>
      </c>
      <c r="L856" s="421">
        <v>0</v>
      </c>
    </row>
    <row r="857" spans="2:12">
      <c r="B857" s="60" t="s">
        <v>1537</v>
      </c>
      <c r="C857" s="60" t="s">
        <v>1538</v>
      </c>
      <c r="D857" s="60" t="s">
        <v>643</v>
      </c>
      <c r="E857" s="60" t="s">
        <v>744</v>
      </c>
      <c r="F857" s="421">
        <v>0</v>
      </c>
      <c r="G857" s="421">
        <v>0</v>
      </c>
      <c r="H857" s="421">
        <v>0</v>
      </c>
      <c r="I857" s="421">
        <v>0</v>
      </c>
      <c r="J857" s="421">
        <v>0</v>
      </c>
      <c r="K857" s="421">
        <v>0</v>
      </c>
      <c r="L857" s="421">
        <v>0</v>
      </c>
    </row>
    <row r="858" spans="2:12">
      <c r="B858" s="60" t="s">
        <v>863</v>
      </c>
      <c r="C858" s="60" t="s">
        <v>864</v>
      </c>
      <c r="D858" s="60" t="s">
        <v>643</v>
      </c>
      <c r="E858" s="60" t="s">
        <v>659</v>
      </c>
      <c r="F858" s="421">
        <v>0</v>
      </c>
      <c r="G858" s="421">
        <v>0</v>
      </c>
      <c r="H858" s="421">
        <v>0</v>
      </c>
      <c r="I858" s="421">
        <v>0</v>
      </c>
      <c r="J858" s="421">
        <v>0</v>
      </c>
      <c r="K858" s="421">
        <v>0</v>
      </c>
      <c r="L858" s="421">
        <v>0</v>
      </c>
    </row>
    <row r="859" spans="2:12">
      <c r="B859" s="60" t="s">
        <v>1009</v>
      </c>
      <c r="C859" s="60" t="s">
        <v>1010</v>
      </c>
      <c r="D859" s="60" t="s">
        <v>643</v>
      </c>
      <c r="E859" s="60" t="s">
        <v>659</v>
      </c>
      <c r="F859" s="421">
        <v>0</v>
      </c>
      <c r="G859" s="421">
        <v>0</v>
      </c>
      <c r="H859" s="421">
        <v>0</v>
      </c>
      <c r="I859" s="421">
        <v>0</v>
      </c>
      <c r="J859" s="421">
        <v>0</v>
      </c>
      <c r="K859" s="421">
        <v>0</v>
      </c>
      <c r="L859" s="421">
        <v>0</v>
      </c>
    </row>
    <row r="860" spans="2:12">
      <c r="B860" s="60" t="s">
        <v>1539</v>
      </c>
      <c r="C860" s="60" t="s">
        <v>1540</v>
      </c>
      <c r="D860" s="60" t="s">
        <v>643</v>
      </c>
      <c r="E860" s="60" t="s">
        <v>659</v>
      </c>
      <c r="F860" s="421">
        <v>99.68</v>
      </c>
      <c r="G860" s="421">
        <v>0</v>
      </c>
      <c r="H860" s="421">
        <v>0</v>
      </c>
      <c r="I860" s="421">
        <v>0</v>
      </c>
      <c r="J860" s="421">
        <v>0</v>
      </c>
      <c r="K860" s="421">
        <v>0</v>
      </c>
      <c r="L860" s="421">
        <v>99.68</v>
      </c>
    </row>
    <row r="861" spans="2:12">
      <c r="B861" s="60" t="s">
        <v>1354</v>
      </c>
      <c r="C861" s="60" t="s">
        <v>1355</v>
      </c>
      <c r="D861" s="60" t="s">
        <v>643</v>
      </c>
      <c r="E861" s="60" t="s">
        <v>644</v>
      </c>
      <c r="F861" s="421">
        <v>264533.08</v>
      </c>
      <c r="G861" s="421">
        <v>0</v>
      </c>
      <c r="H861" s="421">
        <v>0</v>
      </c>
      <c r="I861" s="421">
        <v>0</v>
      </c>
      <c r="J861" s="421">
        <v>1638.05</v>
      </c>
      <c r="K861" s="421">
        <v>80724.36</v>
      </c>
      <c r="L861" s="421">
        <v>182170.67</v>
      </c>
    </row>
    <row r="862" spans="2:12">
      <c r="B862" s="60" t="s">
        <v>1541</v>
      </c>
      <c r="C862" s="60" t="s">
        <v>971</v>
      </c>
      <c r="D862" s="60" t="s">
        <v>662</v>
      </c>
      <c r="E862" s="60" t="s">
        <v>649</v>
      </c>
      <c r="F862" s="421">
        <v>640434.79</v>
      </c>
      <c r="G862" s="421">
        <v>16323.7</v>
      </c>
      <c r="H862" s="421">
        <v>16703.400000000001</v>
      </c>
      <c r="I862" s="421">
        <v>17790.45</v>
      </c>
      <c r="J862" s="421">
        <v>15674.7</v>
      </c>
      <c r="K862" s="421">
        <v>296947.58</v>
      </c>
      <c r="L862" s="421">
        <v>276994.96000000002</v>
      </c>
    </row>
    <row r="863" spans="2:12">
      <c r="B863" s="60" t="s">
        <v>1114</v>
      </c>
      <c r="C863" s="60" t="s">
        <v>695</v>
      </c>
      <c r="D863" s="60" t="s">
        <v>662</v>
      </c>
      <c r="E863" s="60" t="s">
        <v>659</v>
      </c>
      <c r="F863" s="421">
        <v>0.27</v>
      </c>
      <c r="G863" s="421">
        <v>0</v>
      </c>
      <c r="H863" s="421">
        <v>0</v>
      </c>
      <c r="I863" s="421">
        <v>0</v>
      </c>
      <c r="J863" s="421">
        <v>0</v>
      </c>
      <c r="K863" s="421">
        <v>0.82</v>
      </c>
      <c r="L863" s="421">
        <v>-0.55000000000000004</v>
      </c>
    </row>
    <row r="864" spans="2:12">
      <c r="B864" s="60" t="s">
        <v>1542</v>
      </c>
      <c r="C864" s="60" t="s">
        <v>741</v>
      </c>
      <c r="D864" s="60" t="s">
        <v>662</v>
      </c>
      <c r="E864" s="60" t="s">
        <v>659</v>
      </c>
      <c r="F864" s="421">
        <v>0</v>
      </c>
      <c r="G864" s="421">
        <v>0</v>
      </c>
      <c r="H864" s="421">
        <v>0</v>
      </c>
      <c r="I864" s="421">
        <v>0</v>
      </c>
      <c r="J864" s="421">
        <v>0</v>
      </c>
      <c r="K864" s="421">
        <v>0</v>
      </c>
      <c r="L864" s="421">
        <v>0</v>
      </c>
    </row>
    <row r="865" spans="2:12">
      <c r="B865" s="60" t="s">
        <v>1078</v>
      </c>
      <c r="C865" s="60" t="s">
        <v>1079</v>
      </c>
      <c r="D865" s="60" t="s">
        <v>643</v>
      </c>
      <c r="E865" s="60" t="s">
        <v>649</v>
      </c>
      <c r="F865" s="421">
        <v>-54616.49</v>
      </c>
      <c r="G865" s="421">
        <v>3256.21</v>
      </c>
      <c r="H865" s="421">
        <v>-9408.08</v>
      </c>
      <c r="I865" s="421">
        <v>-8790.8700000000008</v>
      </c>
      <c r="J865" s="421">
        <v>-9487.9599999999991</v>
      </c>
      <c r="K865" s="421">
        <v>57489.19</v>
      </c>
      <c r="L865" s="421">
        <v>-87674.98</v>
      </c>
    </row>
    <row r="866" spans="2:12">
      <c r="B866" s="60" t="s">
        <v>1543</v>
      </c>
      <c r="C866" s="60" t="s">
        <v>1544</v>
      </c>
      <c r="D866" s="60" t="s">
        <v>643</v>
      </c>
      <c r="E866" s="60" t="s">
        <v>652</v>
      </c>
      <c r="F866" s="421">
        <v>314.33</v>
      </c>
      <c r="G866" s="421">
        <v>156.01</v>
      </c>
      <c r="H866" s="421">
        <v>-15.9</v>
      </c>
      <c r="I866" s="421">
        <v>2.31</v>
      </c>
      <c r="J866" s="421">
        <v>-2.64</v>
      </c>
      <c r="K866" s="421">
        <v>174.55</v>
      </c>
      <c r="L866" s="421">
        <v>0</v>
      </c>
    </row>
    <row r="867" spans="2:12">
      <c r="B867" s="60" t="s">
        <v>1275</v>
      </c>
      <c r="C867" s="60" t="s">
        <v>1276</v>
      </c>
      <c r="D867" s="60" t="s">
        <v>643</v>
      </c>
      <c r="E867" s="60" t="s">
        <v>649</v>
      </c>
      <c r="F867" s="421">
        <v>12684.72</v>
      </c>
      <c r="G867" s="421">
        <v>2660.42</v>
      </c>
      <c r="H867" s="421">
        <v>10024.299999999999</v>
      </c>
      <c r="I867" s="421">
        <v>0</v>
      </c>
      <c r="J867" s="421">
        <v>0</v>
      </c>
      <c r="K867" s="421">
        <v>0</v>
      </c>
      <c r="L867" s="421">
        <v>0</v>
      </c>
    </row>
    <row r="868" spans="2:12">
      <c r="B868" s="60" t="s">
        <v>1424</v>
      </c>
      <c r="C868" s="60" t="s">
        <v>1425</v>
      </c>
      <c r="D868" s="60" t="s">
        <v>643</v>
      </c>
      <c r="E868" s="60" t="s">
        <v>659</v>
      </c>
      <c r="F868" s="421">
        <v>0</v>
      </c>
      <c r="G868" s="421">
        <v>0</v>
      </c>
      <c r="H868" s="421">
        <v>0</v>
      </c>
      <c r="I868" s="421">
        <v>0</v>
      </c>
      <c r="J868" s="421">
        <v>0</v>
      </c>
      <c r="K868" s="421">
        <v>0</v>
      </c>
      <c r="L868" s="421">
        <v>0</v>
      </c>
    </row>
    <row r="869" spans="2:12">
      <c r="B869" s="60" t="s">
        <v>1379</v>
      </c>
      <c r="C869" s="60" t="s">
        <v>1380</v>
      </c>
      <c r="D869" s="60" t="s">
        <v>643</v>
      </c>
      <c r="E869" s="60" t="s">
        <v>780</v>
      </c>
      <c r="F869" s="421">
        <v>10212.07</v>
      </c>
      <c r="G869" s="421">
        <v>0</v>
      </c>
      <c r="H869" s="421">
        <v>0</v>
      </c>
      <c r="I869" s="421">
        <v>0</v>
      </c>
      <c r="J869" s="421">
        <v>0</v>
      </c>
      <c r="K869" s="421">
        <v>10212.07</v>
      </c>
      <c r="L869" s="421">
        <v>0</v>
      </c>
    </row>
    <row r="870" spans="2:12">
      <c r="B870" s="60" t="s">
        <v>764</v>
      </c>
      <c r="C870" s="60" t="s">
        <v>765</v>
      </c>
      <c r="D870" s="60" t="s">
        <v>643</v>
      </c>
      <c r="E870" s="60" t="s">
        <v>652</v>
      </c>
      <c r="F870" s="421">
        <v>1456.14</v>
      </c>
      <c r="G870" s="421">
        <v>0</v>
      </c>
      <c r="H870" s="421">
        <v>0</v>
      </c>
      <c r="I870" s="421">
        <v>0</v>
      </c>
      <c r="J870" s="421">
        <v>130.94</v>
      </c>
      <c r="K870" s="421">
        <v>549.83000000000004</v>
      </c>
      <c r="L870" s="421">
        <v>775.37</v>
      </c>
    </row>
    <row r="871" spans="2:12">
      <c r="B871" s="60" t="s">
        <v>961</v>
      </c>
      <c r="C871" s="60" t="s">
        <v>962</v>
      </c>
      <c r="D871" s="60" t="s">
        <v>643</v>
      </c>
      <c r="E871" s="60" t="s">
        <v>703</v>
      </c>
      <c r="F871" s="421">
        <v>0</v>
      </c>
      <c r="G871" s="421">
        <v>0</v>
      </c>
      <c r="H871" s="421">
        <v>0</v>
      </c>
      <c r="I871" s="421">
        <v>0</v>
      </c>
      <c r="J871" s="421">
        <v>0</v>
      </c>
      <c r="K871" s="421">
        <v>0</v>
      </c>
      <c r="L871" s="421">
        <v>0</v>
      </c>
    </row>
    <row r="872" spans="2:12">
      <c r="B872" s="60" t="s">
        <v>829</v>
      </c>
      <c r="C872" s="60" t="s">
        <v>830</v>
      </c>
      <c r="D872" s="60" t="s">
        <v>643</v>
      </c>
      <c r="E872" s="60" t="s">
        <v>649</v>
      </c>
      <c r="F872" s="421">
        <v>-837.17</v>
      </c>
      <c r="G872" s="421">
        <v>0</v>
      </c>
      <c r="H872" s="421">
        <v>0</v>
      </c>
      <c r="I872" s="421">
        <v>0</v>
      </c>
      <c r="J872" s="421">
        <v>0</v>
      </c>
      <c r="K872" s="421">
        <v>0</v>
      </c>
      <c r="L872" s="421">
        <v>-837.17</v>
      </c>
    </row>
    <row r="873" spans="2:12">
      <c r="B873" s="60" t="s">
        <v>907</v>
      </c>
      <c r="C873" s="60" t="s">
        <v>908</v>
      </c>
      <c r="D873" s="60" t="s">
        <v>643</v>
      </c>
      <c r="E873" s="60" t="s">
        <v>644</v>
      </c>
      <c r="F873" s="421">
        <v>-94560.37</v>
      </c>
      <c r="G873" s="421">
        <v>210.5</v>
      </c>
      <c r="H873" s="421">
        <v>0</v>
      </c>
      <c r="I873" s="421">
        <v>-74096.259999999995</v>
      </c>
      <c r="J873" s="421">
        <v>74096.259999999995</v>
      </c>
      <c r="K873" s="421">
        <v>-94770.87</v>
      </c>
      <c r="L873" s="421">
        <v>0</v>
      </c>
    </row>
    <row r="874" spans="2:12">
      <c r="B874" s="60" t="s">
        <v>1033</v>
      </c>
      <c r="C874" s="60" t="s">
        <v>1034</v>
      </c>
      <c r="D874" s="60" t="s">
        <v>662</v>
      </c>
      <c r="E874" s="60" t="s">
        <v>649</v>
      </c>
      <c r="F874" s="421">
        <v>294769.03999999998</v>
      </c>
      <c r="G874" s="421">
        <v>6147.5</v>
      </c>
      <c r="H874" s="421">
        <v>7494.08</v>
      </c>
      <c r="I874" s="421">
        <v>7006.95</v>
      </c>
      <c r="J874" s="421">
        <v>6352.51</v>
      </c>
      <c r="K874" s="421">
        <v>44638.7</v>
      </c>
      <c r="L874" s="421">
        <v>223129.3</v>
      </c>
    </row>
    <row r="875" spans="2:12">
      <c r="B875" s="60" t="s">
        <v>1545</v>
      </c>
      <c r="C875" s="60" t="s">
        <v>1546</v>
      </c>
      <c r="D875" s="60" t="s">
        <v>643</v>
      </c>
      <c r="E875" s="60" t="s">
        <v>649</v>
      </c>
      <c r="F875" s="421">
        <v>-4964.6400000000003</v>
      </c>
      <c r="G875" s="421">
        <v>-388.12</v>
      </c>
      <c r="H875" s="421">
        <v>185.11</v>
      </c>
      <c r="I875" s="421">
        <v>152.91</v>
      </c>
      <c r="J875" s="421">
        <v>-337.07</v>
      </c>
      <c r="K875" s="421">
        <v>-14670.01</v>
      </c>
      <c r="L875" s="421">
        <v>10092.540000000001</v>
      </c>
    </row>
    <row r="876" spans="2:12">
      <c r="B876" s="60" t="s">
        <v>1547</v>
      </c>
      <c r="C876" s="60" t="s">
        <v>877</v>
      </c>
      <c r="D876" s="60" t="s">
        <v>662</v>
      </c>
      <c r="E876" s="60" t="s">
        <v>644</v>
      </c>
      <c r="F876" s="421">
        <v>-800</v>
      </c>
      <c r="G876" s="421">
        <v>0</v>
      </c>
      <c r="H876" s="421">
        <v>0</v>
      </c>
      <c r="I876" s="421">
        <v>0</v>
      </c>
      <c r="J876" s="421">
        <v>0</v>
      </c>
      <c r="K876" s="421">
        <v>0</v>
      </c>
      <c r="L876" s="421">
        <v>-800</v>
      </c>
    </row>
    <row r="877" spans="2:12">
      <c r="B877" s="60" t="s">
        <v>745</v>
      </c>
      <c r="C877" s="60" t="s">
        <v>746</v>
      </c>
      <c r="D877" s="60" t="s">
        <v>643</v>
      </c>
      <c r="E877" s="60" t="s">
        <v>652</v>
      </c>
      <c r="F877" s="421">
        <v>-4510.29</v>
      </c>
      <c r="G877" s="421">
        <v>-365.86</v>
      </c>
      <c r="H877" s="421">
        <v>365.86</v>
      </c>
      <c r="I877" s="421">
        <v>0</v>
      </c>
      <c r="J877" s="421">
        <v>0</v>
      </c>
      <c r="K877" s="421">
        <v>-411.35</v>
      </c>
      <c r="L877" s="421">
        <v>-4098.9399999999996</v>
      </c>
    </row>
    <row r="878" spans="2:12">
      <c r="B878" s="60" t="s">
        <v>1180</v>
      </c>
      <c r="C878" s="60" t="s">
        <v>1068</v>
      </c>
      <c r="D878" s="60" t="s">
        <v>662</v>
      </c>
      <c r="E878" s="60" t="s">
        <v>659</v>
      </c>
      <c r="F878" s="421">
        <v>0</v>
      </c>
      <c r="G878" s="421">
        <v>0</v>
      </c>
      <c r="H878" s="421">
        <v>0</v>
      </c>
      <c r="I878" s="421">
        <v>0</v>
      </c>
      <c r="J878" s="421">
        <v>0</v>
      </c>
      <c r="K878" s="421">
        <v>0</v>
      </c>
      <c r="L878" s="421">
        <v>0</v>
      </c>
    </row>
    <row r="879" spans="2:12">
      <c r="B879" s="60" t="s">
        <v>702</v>
      </c>
      <c r="C879" s="60" t="s">
        <v>668</v>
      </c>
      <c r="D879" s="60" t="s">
        <v>643</v>
      </c>
      <c r="E879" s="60" t="s">
        <v>691</v>
      </c>
      <c r="F879" s="421">
        <v>0</v>
      </c>
      <c r="G879" s="421">
        <v>0</v>
      </c>
      <c r="H879" s="421">
        <v>0</v>
      </c>
      <c r="I879" s="421">
        <v>0</v>
      </c>
      <c r="J879" s="421">
        <v>0</v>
      </c>
      <c r="K879" s="421">
        <v>0</v>
      </c>
      <c r="L879" s="421">
        <v>0</v>
      </c>
    </row>
    <row r="880" spans="2:12">
      <c r="B880" s="60" t="s">
        <v>1343</v>
      </c>
      <c r="C880" s="60" t="s">
        <v>1344</v>
      </c>
      <c r="D880" s="60" t="s">
        <v>643</v>
      </c>
      <c r="E880" s="60" t="s">
        <v>649</v>
      </c>
      <c r="F880" s="421">
        <v>18285.88</v>
      </c>
      <c r="G880" s="421">
        <v>-30977.31</v>
      </c>
      <c r="H880" s="421">
        <v>-1472.74</v>
      </c>
      <c r="I880" s="421">
        <v>26705.53</v>
      </c>
      <c r="J880" s="421">
        <v>842.09</v>
      </c>
      <c r="K880" s="421">
        <v>-30721.35</v>
      </c>
      <c r="L880" s="421">
        <v>53909.66</v>
      </c>
    </row>
    <row r="881" spans="2:12">
      <c r="B881" s="60" t="s">
        <v>1548</v>
      </c>
      <c r="C881" s="60" t="s">
        <v>889</v>
      </c>
      <c r="D881" s="60" t="s">
        <v>643</v>
      </c>
      <c r="E881" s="60" t="s">
        <v>649</v>
      </c>
      <c r="F881" s="421">
        <v>1771820.71</v>
      </c>
      <c r="G881" s="421">
        <v>664726.72</v>
      </c>
      <c r="H881" s="421">
        <v>-497357.29</v>
      </c>
      <c r="I881" s="421">
        <v>-3688.89</v>
      </c>
      <c r="J881" s="421">
        <v>586333.1</v>
      </c>
      <c r="K881" s="421">
        <v>-576493.16</v>
      </c>
      <c r="L881" s="421">
        <v>1598300.23</v>
      </c>
    </row>
    <row r="882" spans="2:12">
      <c r="B882" s="60" t="s">
        <v>1549</v>
      </c>
      <c r="C882" s="60" t="s">
        <v>680</v>
      </c>
      <c r="D882" s="60" t="s">
        <v>662</v>
      </c>
      <c r="E882" s="60" t="s">
        <v>644</v>
      </c>
      <c r="F882" s="421">
        <v>-636171.88</v>
      </c>
      <c r="G882" s="421">
        <v>0</v>
      </c>
      <c r="H882" s="421">
        <v>0</v>
      </c>
      <c r="I882" s="421">
        <v>0</v>
      </c>
      <c r="J882" s="421">
        <v>0</v>
      </c>
      <c r="K882" s="421">
        <v>-64516.91</v>
      </c>
      <c r="L882" s="421">
        <v>-571654.97</v>
      </c>
    </row>
    <row r="883" spans="2:12">
      <c r="B883" s="60" t="s">
        <v>689</v>
      </c>
      <c r="C883" s="60" t="s">
        <v>690</v>
      </c>
      <c r="D883" s="60" t="s">
        <v>662</v>
      </c>
      <c r="E883" s="60" t="s">
        <v>659</v>
      </c>
      <c r="F883" s="421">
        <v>-440.53</v>
      </c>
      <c r="G883" s="421">
        <v>0</v>
      </c>
      <c r="H883" s="421">
        <v>0</v>
      </c>
      <c r="I883" s="421">
        <v>0</v>
      </c>
      <c r="J883" s="421">
        <v>0</v>
      </c>
      <c r="K883" s="421">
        <v>-15.91</v>
      </c>
      <c r="L883" s="421">
        <v>-424.62</v>
      </c>
    </row>
    <row r="884" spans="2:12">
      <c r="B884" s="60" t="s">
        <v>1222</v>
      </c>
      <c r="C884" s="60" t="s">
        <v>858</v>
      </c>
      <c r="D884" s="60" t="s">
        <v>662</v>
      </c>
      <c r="E884" s="60" t="s">
        <v>649</v>
      </c>
      <c r="F884" s="421">
        <v>2421263.59</v>
      </c>
      <c r="G884" s="421">
        <v>41620.85</v>
      </c>
      <c r="H884" s="421">
        <v>100940.72</v>
      </c>
      <c r="I884" s="421">
        <v>45874.239999999998</v>
      </c>
      <c r="J884" s="421">
        <v>34097.29</v>
      </c>
      <c r="K884" s="421">
        <v>536710.68999999994</v>
      </c>
      <c r="L884" s="421">
        <v>1662019.8</v>
      </c>
    </row>
    <row r="885" spans="2:12">
      <c r="B885" s="60" t="s">
        <v>1498</v>
      </c>
      <c r="C885" s="60" t="s">
        <v>1038</v>
      </c>
      <c r="D885" s="60" t="s">
        <v>662</v>
      </c>
      <c r="E885" s="60" t="s">
        <v>649</v>
      </c>
      <c r="F885" s="421">
        <v>296182.53000000003</v>
      </c>
      <c r="G885" s="421">
        <v>6800.42</v>
      </c>
      <c r="H885" s="421">
        <v>11068.21</v>
      </c>
      <c r="I885" s="421">
        <v>10318.81</v>
      </c>
      <c r="J885" s="421">
        <v>11034.36</v>
      </c>
      <c r="K885" s="421">
        <v>66007.92</v>
      </c>
      <c r="L885" s="421">
        <v>190952.81</v>
      </c>
    </row>
    <row r="886" spans="2:12">
      <c r="B886" s="60" t="s">
        <v>1091</v>
      </c>
      <c r="C886" s="60" t="s">
        <v>1092</v>
      </c>
      <c r="D886" s="60" t="s">
        <v>643</v>
      </c>
      <c r="E886" s="60" t="s">
        <v>659</v>
      </c>
      <c r="F886" s="421">
        <v>0</v>
      </c>
      <c r="G886" s="421">
        <v>0</v>
      </c>
      <c r="H886" s="421">
        <v>0</v>
      </c>
      <c r="I886" s="421">
        <v>0</v>
      </c>
      <c r="J886" s="421">
        <v>0</v>
      </c>
      <c r="K886" s="421">
        <v>0</v>
      </c>
      <c r="L886" s="421">
        <v>0</v>
      </c>
    </row>
    <row r="887" spans="2:12">
      <c r="B887" s="60" t="s">
        <v>1550</v>
      </c>
      <c r="C887" s="60" t="s">
        <v>763</v>
      </c>
      <c r="D887" s="60" t="s">
        <v>643</v>
      </c>
      <c r="E887" s="60" t="s">
        <v>659</v>
      </c>
      <c r="F887" s="421">
        <v>0</v>
      </c>
      <c r="G887" s="421">
        <v>0</v>
      </c>
      <c r="H887" s="421">
        <v>0</v>
      </c>
      <c r="I887" s="421">
        <v>0</v>
      </c>
      <c r="J887" s="421">
        <v>0</v>
      </c>
      <c r="K887" s="421">
        <v>0</v>
      </c>
      <c r="L887" s="421">
        <v>0</v>
      </c>
    </row>
    <row r="888" spans="2:12">
      <c r="B888" s="60" t="s">
        <v>1159</v>
      </c>
      <c r="C888" s="60" t="s">
        <v>763</v>
      </c>
      <c r="D888" s="60" t="s">
        <v>643</v>
      </c>
      <c r="E888" s="60" t="s">
        <v>649</v>
      </c>
      <c r="F888" s="421">
        <v>5977216.8200000003</v>
      </c>
      <c r="G888" s="421">
        <v>1392372.38</v>
      </c>
      <c r="H888" s="421">
        <v>488031.48</v>
      </c>
      <c r="I888" s="421">
        <v>516025.47</v>
      </c>
      <c r="J888" s="421">
        <v>-346608.4</v>
      </c>
      <c r="K888" s="421">
        <v>-490526.7</v>
      </c>
      <c r="L888" s="421">
        <v>4417922.59</v>
      </c>
    </row>
    <row r="889" spans="2:12">
      <c r="B889" s="60" t="s">
        <v>1470</v>
      </c>
      <c r="C889" s="60" t="s">
        <v>1047</v>
      </c>
      <c r="D889" s="60" t="s">
        <v>643</v>
      </c>
      <c r="E889" s="60" t="s">
        <v>652</v>
      </c>
      <c r="F889" s="421">
        <v>-15650.58</v>
      </c>
      <c r="G889" s="421">
        <v>20.11</v>
      </c>
      <c r="H889" s="421">
        <v>20.11</v>
      </c>
      <c r="I889" s="421">
        <v>20.11</v>
      </c>
      <c r="J889" s="421">
        <v>20.11</v>
      </c>
      <c r="K889" s="421">
        <v>156.94999999999999</v>
      </c>
      <c r="L889" s="421">
        <v>-15887.97</v>
      </c>
    </row>
    <row r="890" spans="2:12">
      <c r="B890" s="60" t="s">
        <v>1551</v>
      </c>
      <c r="C890" s="60" t="s">
        <v>1552</v>
      </c>
      <c r="D890" s="60" t="s">
        <v>643</v>
      </c>
      <c r="E890" s="60" t="s">
        <v>649</v>
      </c>
      <c r="F890" s="421">
        <v>108029.66</v>
      </c>
      <c r="G890" s="421">
        <v>50460.56</v>
      </c>
      <c r="H890" s="421">
        <v>-68379.47</v>
      </c>
      <c r="I890" s="421">
        <v>381.5</v>
      </c>
      <c r="J890" s="421">
        <v>64186.45</v>
      </c>
      <c r="K890" s="421">
        <v>93308.39</v>
      </c>
      <c r="L890" s="421">
        <v>-31927.77</v>
      </c>
    </row>
    <row r="891" spans="2:12">
      <c r="B891" s="60" t="s">
        <v>1075</v>
      </c>
      <c r="C891" s="60" t="s">
        <v>856</v>
      </c>
      <c r="D891" s="60" t="s">
        <v>662</v>
      </c>
      <c r="E891" s="60" t="s">
        <v>652</v>
      </c>
      <c r="F891" s="421">
        <v>13084.54</v>
      </c>
      <c r="G891" s="421">
        <v>10.31</v>
      </c>
      <c r="H891" s="421">
        <v>5</v>
      </c>
      <c r="I891" s="421">
        <v>4.83</v>
      </c>
      <c r="J891" s="421">
        <v>5</v>
      </c>
      <c r="K891" s="421">
        <v>320.58999999999997</v>
      </c>
      <c r="L891" s="421">
        <v>12738.81</v>
      </c>
    </row>
    <row r="892" spans="2:12">
      <c r="B892" s="60" t="s">
        <v>1260</v>
      </c>
      <c r="C892" s="60" t="s">
        <v>1261</v>
      </c>
      <c r="D892" s="60" t="s">
        <v>643</v>
      </c>
      <c r="E892" s="60" t="s">
        <v>659</v>
      </c>
      <c r="F892" s="421">
        <v>0</v>
      </c>
      <c r="G892" s="421">
        <v>0</v>
      </c>
      <c r="H892" s="421">
        <v>0</v>
      </c>
      <c r="I892" s="421">
        <v>0</v>
      </c>
      <c r="J892" s="421">
        <v>0</v>
      </c>
      <c r="K892" s="421">
        <v>0</v>
      </c>
      <c r="L892" s="421">
        <v>0</v>
      </c>
    </row>
    <row r="893" spans="2:12">
      <c r="B893" s="60" t="s">
        <v>1553</v>
      </c>
      <c r="C893" s="60" t="s">
        <v>784</v>
      </c>
      <c r="D893" s="60" t="s">
        <v>643</v>
      </c>
      <c r="E893" s="60" t="s">
        <v>649</v>
      </c>
      <c r="F893" s="421">
        <v>-17792.87</v>
      </c>
      <c r="G893" s="421">
        <v>2982.22</v>
      </c>
      <c r="H893" s="421">
        <v>-2964.87</v>
      </c>
      <c r="I893" s="421">
        <v>-1.04</v>
      </c>
      <c r="J893" s="421">
        <v>5</v>
      </c>
      <c r="K893" s="421">
        <v>-17726.68</v>
      </c>
      <c r="L893" s="421">
        <v>-87.5</v>
      </c>
    </row>
    <row r="894" spans="2:12">
      <c r="B894" s="60" t="s">
        <v>1554</v>
      </c>
      <c r="C894" s="60" t="s">
        <v>956</v>
      </c>
      <c r="D894" s="60" t="s">
        <v>643</v>
      </c>
      <c r="E894" s="60" t="s">
        <v>644</v>
      </c>
      <c r="F894" s="421">
        <v>19863.080000000002</v>
      </c>
      <c r="G894" s="421">
        <v>0</v>
      </c>
      <c r="H894" s="421">
        <v>0</v>
      </c>
      <c r="I894" s="421">
        <v>0</v>
      </c>
      <c r="J894" s="421">
        <v>0</v>
      </c>
      <c r="K894" s="421">
        <v>8613.82</v>
      </c>
      <c r="L894" s="421">
        <v>11249.26</v>
      </c>
    </row>
    <row r="895" spans="2:12">
      <c r="B895" s="60" t="s">
        <v>1555</v>
      </c>
      <c r="C895" s="60" t="s">
        <v>1556</v>
      </c>
      <c r="D895" s="60" t="s">
        <v>643</v>
      </c>
      <c r="E895" s="60" t="s">
        <v>649</v>
      </c>
      <c r="F895" s="421">
        <v>2648572.38</v>
      </c>
      <c r="G895" s="421">
        <v>61547.02</v>
      </c>
      <c r="H895" s="421">
        <v>61794.47</v>
      </c>
      <c r="I895" s="421">
        <v>61659.32</v>
      </c>
      <c r="J895" s="421">
        <v>61736.17</v>
      </c>
      <c r="K895" s="421">
        <v>485518.15</v>
      </c>
      <c r="L895" s="421">
        <v>1916317.25</v>
      </c>
    </row>
    <row r="896" spans="2:12">
      <c r="B896" s="60" t="s">
        <v>1316</v>
      </c>
      <c r="C896" s="60" t="s">
        <v>1317</v>
      </c>
      <c r="D896" s="60" t="s">
        <v>643</v>
      </c>
      <c r="E896" s="60" t="s">
        <v>659</v>
      </c>
      <c r="F896" s="421">
        <v>0</v>
      </c>
      <c r="G896" s="421">
        <v>0</v>
      </c>
      <c r="H896" s="421">
        <v>0</v>
      </c>
      <c r="I896" s="421">
        <v>0</v>
      </c>
      <c r="J896" s="421">
        <v>0</v>
      </c>
      <c r="K896" s="421">
        <v>0</v>
      </c>
      <c r="L896" s="421">
        <v>0</v>
      </c>
    </row>
    <row r="897" spans="2:12">
      <c r="B897" s="60" t="s">
        <v>1109</v>
      </c>
      <c r="C897" s="60" t="s">
        <v>1110</v>
      </c>
      <c r="D897" s="60" t="s">
        <v>643</v>
      </c>
      <c r="E897" s="60" t="s">
        <v>649</v>
      </c>
      <c r="F897" s="421">
        <v>4393538.2</v>
      </c>
      <c r="G897" s="421">
        <v>102688.33</v>
      </c>
      <c r="H897" s="421">
        <v>102530.56</v>
      </c>
      <c r="I897" s="421">
        <v>102112.47</v>
      </c>
      <c r="J897" s="421">
        <v>102248.38</v>
      </c>
      <c r="K897" s="421">
        <v>807375.39</v>
      </c>
      <c r="L897" s="421">
        <v>3176583.07</v>
      </c>
    </row>
    <row r="898" spans="2:12">
      <c r="B898" s="60" t="s">
        <v>1166</v>
      </c>
      <c r="C898" s="60" t="s">
        <v>1167</v>
      </c>
      <c r="D898" s="60" t="s">
        <v>643</v>
      </c>
      <c r="E898" s="60" t="s">
        <v>649</v>
      </c>
      <c r="F898" s="421">
        <v>-6896.5</v>
      </c>
      <c r="G898" s="421">
        <v>-4670.3500000000004</v>
      </c>
      <c r="H898" s="421">
        <v>3690.46</v>
      </c>
      <c r="I898" s="421">
        <v>845.31</v>
      </c>
      <c r="J898" s="421">
        <v>-4862.47</v>
      </c>
      <c r="K898" s="421">
        <v>180.96</v>
      </c>
      <c r="L898" s="421">
        <v>-2080.41</v>
      </c>
    </row>
    <row r="899" spans="2:12">
      <c r="B899" s="60" t="s">
        <v>791</v>
      </c>
      <c r="C899" s="60" t="s">
        <v>792</v>
      </c>
      <c r="D899" s="60" t="s">
        <v>662</v>
      </c>
      <c r="E899" s="60" t="s">
        <v>703</v>
      </c>
      <c r="F899" s="421">
        <v>0</v>
      </c>
      <c r="G899" s="421">
        <v>0</v>
      </c>
      <c r="H899" s="421">
        <v>0</v>
      </c>
      <c r="I899" s="421">
        <v>0</v>
      </c>
      <c r="J899" s="421">
        <v>0</v>
      </c>
      <c r="K899" s="421">
        <v>0</v>
      </c>
      <c r="L899" s="421">
        <v>0</v>
      </c>
    </row>
    <row r="900" spans="2:12">
      <c r="B900" s="60" t="s">
        <v>1072</v>
      </c>
      <c r="C900" s="60" t="s">
        <v>808</v>
      </c>
      <c r="D900" s="60" t="s">
        <v>643</v>
      </c>
      <c r="E900" s="60" t="s">
        <v>644</v>
      </c>
      <c r="F900" s="421">
        <v>574944.05000000005</v>
      </c>
      <c r="G900" s="421">
        <v>0</v>
      </c>
      <c r="H900" s="421">
        <v>0</v>
      </c>
      <c r="I900" s="421">
        <v>0</v>
      </c>
      <c r="J900" s="421">
        <v>0</v>
      </c>
      <c r="K900" s="421">
        <v>123810.05</v>
      </c>
      <c r="L900" s="421">
        <v>451134</v>
      </c>
    </row>
    <row r="901" spans="2:12">
      <c r="B901" s="60" t="s">
        <v>1378</v>
      </c>
      <c r="C901" s="60" t="s">
        <v>1020</v>
      </c>
      <c r="D901" s="60" t="s">
        <v>643</v>
      </c>
      <c r="E901" s="60" t="s">
        <v>644</v>
      </c>
      <c r="F901" s="421">
        <v>7041.19</v>
      </c>
      <c r="G901" s="421">
        <v>0</v>
      </c>
      <c r="H901" s="421">
        <v>0</v>
      </c>
      <c r="I901" s="421">
        <v>0</v>
      </c>
      <c r="J901" s="421">
        <v>0</v>
      </c>
      <c r="K901" s="421">
        <v>0</v>
      </c>
      <c r="L901" s="421">
        <v>7041.19</v>
      </c>
    </row>
    <row r="902" spans="2:12">
      <c r="B902" s="60" t="s">
        <v>1554</v>
      </c>
      <c r="C902" s="60" t="s">
        <v>956</v>
      </c>
      <c r="D902" s="60" t="s">
        <v>643</v>
      </c>
      <c r="E902" s="60" t="s">
        <v>659</v>
      </c>
      <c r="F902" s="421">
        <v>0</v>
      </c>
      <c r="G902" s="421">
        <v>0</v>
      </c>
      <c r="H902" s="421">
        <v>0</v>
      </c>
      <c r="I902" s="421">
        <v>0</v>
      </c>
      <c r="J902" s="421">
        <v>0</v>
      </c>
      <c r="K902" s="421">
        <v>0</v>
      </c>
      <c r="L902" s="421">
        <v>0</v>
      </c>
    </row>
    <row r="903" spans="2:12">
      <c r="B903" s="60" t="s">
        <v>1162</v>
      </c>
      <c r="C903" s="60" t="s">
        <v>1163</v>
      </c>
      <c r="D903" s="60" t="s">
        <v>643</v>
      </c>
      <c r="E903" s="60" t="s">
        <v>644</v>
      </c>
      <c r="F903" s="421">
        <v>951.23</v>
      </c>
      <c r="G903" s="421">
        <v>0</v>
      </c>
      <c r="H903" s="421">
        <v>0.17</v>
      </c>
      <c r="I903" s="421">
        <v>0</v>
      </c>
      <c r="J903" s="421">
        <v>0</v>
      </c>
      <c r="K903" s="421">
        <v>0</v>
      </c>
      <c r="L903" s="421">
        <v>951.06</v>
      </c>
    </row>
    <row r="904" spans="2:12">
      <c r="B904" s="60" t="s">
        <v>1315</v>
      </c>
      <c r="C904" s="60" t="s">
        <v>767</v>
      </c>
      <c r="D904" s="60" t="s">
        <v>662</v>
      </c>
      <c r="E904" s="60" t="s">
        <v>649</v>
      </c>
      <c r="F904" s="421">
        <v>1428315.12</v>
      </c>
      <c r="G904" s="421">
        <v>30414.080000000002</v>
      </c>
      <c r="H904" s="421">
        <v>31319.75</v>
      </c>
      <c r="I904" s="421">
        <v>44536.35</v>
      </c>
      <c r="J904" s="421">
        <v>26908.89</v>
      </c>
      <c r="K904" s="421">
        <v>373821.72</v>
      </c>
      <c r="L904" s="421">
        <v>921314.33</v>
      </c>
    </row>
    <row r="905" spans="2:12">
      <c r="B905" s="60" t="s">
        <v>673</v>
      </c>
      <c r="C905" s="60" t="s">
        <v>674</v>
      </c>
      <c r="D905" s="60" t="s">
        <v>662</v>
      </c>
      <c r="E905" s="60" t="s">
        <v>649</v>
      </c>
      <c r="F905" s="421">
        <v>689632.39</v>
      </c>
      <c r="G905" s="421">
        <v>4086.65</v>
      </c>
      <c r="H905" s="421">
        <v>4251.43</v>
      </c>
      <c r="I905" s="421">
        <v>4393.3999999999996</v>
      </c>
      <c r="J905" s="421">
        <v>4138.0600000000004</v>
      </c>
      <c r="K905" s="421">
        <v>109708.98</v>
      </c>
      <c r="L905" s="421">
        <v>563053.87</v>
      </c>
    </row>
    <row r="906" spans="2:12">
      <c r="B906" s="60" t="s">
        <v>1557</v>
      </c>
      <c r="C906" s="60" t="s">
        <v>1558</v>
      </c>
      <c r="D906" s="60" t="s">
        <v>643</v>
      </c>
      <c r="E906" s="60" t="s">
        <v>644</v>
      </c>
      <c r="F906" s="421">
        <v>4562.8999999999996</v>
      </c>
      <c r="G906" s="421">
        <v>0</v>
      </c>
      <c r="H906" s="421">
        <v>0</v>
      </c>
      <c r="I906" s="421">
        <v>0</v>
      </c>
      <c r="J906" s="421">
        <v>0</v>
      </c>
      <c r="K906" s="421">
        <v>0</v>
      </c>
      <c r="L906" s="421">
        <v>4562.8999999999996</v>
      </c>
    </row>
    <row r="907" spans="2:12">
      <c r="B907" s="60" t="s">
        <v>812</v>
      </c>
      <c r="C907" s="60" t="s">
        <v>813</v>
      </c>
      <c r="D907" s="60" t="s">
        <v>643</v>
      </c>
      <c r="E907" s="60" t="s">
        <v>659</v>
      </c>
      <c r="F907" s="421">
        <v>-14.38</v>
      </c>
      <c r="G907" s="421">
        <v>0</v>
      </c>
      <c r="H907" s="421">
        <v>0</v>
      </c>
      <c r="I907" s="421">
        <v>0</v>
      </c>
      <c r="J907" s="421">
        <v>0</v>
      </c>
      <c r="K907" s="421">
        <v>0</v>
      </c>
      <c r="L907" s="421">
        <v>-14.38</v>
      </c>
    </row>
    <row r="908" spans="2:12">
      <c r="B908" s="60" t="s">
        <v>1009</v>
      </c>
      <c r="C908" s="60" t="s">
        <v>1010</v>
      </c>
      <c r="D908" s="60" t="s">
        <v>643</v>
      </c>
      <c r="E908" s="60" t="s">
        <v>652</v>
      </c>
      <c r="F908" s="421">
        <v>601.14</v>
      </c>
      <c r="G908" s="421">
        <v>278.10000000000002</v>
      </c>
      <c r="H908" s="421">
        <v>74.709999999999994</v>
      </c>
      <c r="I908" s="421">
        <v>70.11</v>
      </c>
      <c r="J908" s="421">
        <v>-143.5</v>
      </c>
      <c r="K908" s="421">
        <v>321.72000000000003</v>
      </c>
      <c r="L908" s="421">
        <v>0</v>
      </c>
    </row>
    <row r="909" spans="2:12">
      <c r="B909" s="60" t="s">
        <v>1353</v>
      </c>
      <c r="C909" s="60" t="s">
        <v>763</v>
      </c>
      <c r="D909" s="60" t="s">
        <v>643</v>
      </c>
      <c r="E909" s="60" t="s">
        <v>659</v>
      </c>
      <c r="F909" s="421">
        <v>0</v>
      </c>
      <c r="G909" s="421">
        <v>0</v>
      </c>
      <c r="H909" s="421">
        <v>0</v>
      </c>
      <c r="I909" s="421">
        <v>0</v>
      </c>
      <c r="J909" s="421">
        <v>0</v>
      </c>
      <c r="K909" s="421">
        <v>0</v>
      </c>
      <c r="L909" s="421">
        <v>0</v>
      </c>
    </row>
    <row r="910" spans="2:12">
      <c r="B910" s="60" t="s">
        <v>1543</v>
      </c>
      <c r="C910" s="60" t="s">
        <v>1544</v>
      </c>
      <c r="D910" s="60" t="s">
        <v>643</v>
      </c>
      <c r="E910" s="60" t="s">
        <v>744</v>
      </c>
      <c r="F910" s="421">
        <v>0</v>
      </c>
      <c r="G910" s="421">
        <v>0</v>
      </c>
      <c r="H910" s="421">
        <v>0</v>
      </c>
      <c r="I910" s="421">
        <v>0</v>
      </c>
      <c r="J910" s="421">
        <v>0</v>
      </c>
      <c r="K910" s="421">
        <v>0</v>
      </c>
      <c r="L910" s="421">
        <v>0</v>
      </c>
    </row>
    <row r="911" spans="2:12">
      <c r="B911" s="60" t="s">
        <v>1559</v>
      </c>
      <c r="C911" s="60" t="s">
        <v>736</v>
      </c>
      <c r="D911" s="60" t="s">
        <v>662</v>
      </c>
      <c r="E911" s="60" t="s">
        <v>644</v>
      </c>
      <c r="F911" s="421">
        <v>-2614</v>
      </c>
      <c r="G911" s="421">
        <v>0</v>
      </c>
      <c r="H911" s="421">
        <v>0</v>
      </c>
      <c r="I911" s="421">
        <v>0</v>
      </c>
      <c r="J911" s="421">
        <v>0</v>
      </c>
      <c r="K911" s="421">
        <v>0</v>
      </c>
      <c r="L911" s="421">
        <v>-2614</v>
      </c>
    </row>
    <row r="912" spans="2:12">
      <c r="B912" s="60" t="s">
        <v>1498</v>
      </c>
      <c r="C912" s="60" t="s">
        <v>1038</v>
      </c>
      <c r="D912" s="60" t="s">
        <v>662</v>
      </c>
      <c r="E912" s="60" t="s">
        <v>659</v>
      </c>
      <c r="F912" s="421">
        <v>0</v>
      </c>
      <c r="G912" s="421">
        <v>0</v>
      </c>
      <c r="H912" s="421">
        <v>0</v>
      </c>
      <c r="I912" s="421">
        <v>0</v>
      </c>
      <c r="J912" s="421">
        <v>0</v>
      </c>
      <c r="K912" s="421">
        <v>0</v>
      </c>
      <c r="L912" s="421">
        <v>0</v>
      </c>
    </row>
    <row r="913" spans="2:12">
      <c r="B913" s="60" t="s">
        <v>963</v>
      </c>
      <c r="C913" s="60" t="s">
        <v>964</v>
      </c>
      <c r="D913" s="60" t="s">
        <v>643</v>
      </c>
      <c r="E913" s="60" t="s">
        <v>649</v>
      </c>
      <c r="F913" s="421">
        <v>1574.59</v>
      </c>
      <c r="G913" s="421">
        <v>-0.26</v>
      </c>
      <c r="H913" s="421">
        <v>1.31</v>
      </c>
      <c r="I913" s="421">
        <v>0.82</v>
      </c>
      <c r="J913" s="421">
        <v>0</v>
      </c>
      <c r="K913" s="421">
        <v>-3.03</v>
      </c>
      <c r="L913" s="421">
        <v>1575.75</v>
      </c>
    </row>
    <row r="914" spans="2:12">
      <c r="B914" s="60" t="s">
        <v>1560</v>
      </c>
      <c r="C914" s="60" t="s">
        <v>1128</v>
      </c>
      <c r="D914" s="60" t="s">
        <v>662</v>
      </c>
      <c r="E914" s="60" t="s">
        <v>659</v>
      </c>
      <c r="F914" s="421">
        <v>0</v>
      </c>
      <c r="G914" s="421">
        <v>0</v>
      </c>
      <c r="H914" s="421">
        <v>0</v>
      </c>
      <c r="I914" s="421">
        <v>0</v>
      </c>
      <c r="J914" s="421">
        <v>0</v>
      </c>
      <c r="K914" s="421">
        <v>0</v>
      </c>
      <c r="L914" s="421">
        <v>0</v>
      </c>
    </row>
    <row r="915" spans="2:12">
      <c r="B915" s="60" t="s">
        <v>1158</v>
      </c>
      <c r="C915" s="60" t="s">
        <v>946</v>
      </c>
      <c r="D915" s="60" t="s">
        <v>662</v>
      </c>
      <c r="E915" s="60" t="s">
        <v>649</v>
      </c>
      <c r="F915" s="421">
        <v>403413.81</v>
      </c>
      <c r="G915" s="421">
        <v>10354.56</v>
      </c>
      <c r="H915" s="421">
        <v>10787.44</v>
      </c>
      <c r="I915" s="421">
        <v>12369.31</v>
      </c>
      <c r="J915" s="421">
        <v>12529.3</v>
      </c>
      <c r="K915" s="421">
        <v>77892.42</v>
      </c>
      <c r="L915" s="421">
        <v>279480.78000000003</v>
      </c>
    </row>
    <row r="916" spans="2:12">
      <c r="B916" s="60" t="s">
        <v>824</v>
      </c>
      <c r="C916" s="60" t="s">
        <v>825</v>
      </c>
      <c r="D916" s="60" t="s">
        <v>643</v>
      </c>
      <c r="E916" s="60" t="s">
        <v>659</v>
      </c>
      <c r="F916" s="421">
        <v>0</v>
      </c>
      <c r="G916" s="421">
        <v>0</v>
      </c>
      <c r="H916" s="421">
        <v>0</v>
      </c>
      <c r="I916" s="421">
        <v>0</v>
      </c>
      <c r="J916" s="421">
        <v>0</v>
      </c>
      <c r="K916" s="421">
        <v>0</v>
      </c>
      <c r="L916" s="421">
        <v>0</v>
      </c>
    </row>
    <row r="917" spans="2:12">
      <c r="B917" s="60" t="s">
        <v>1470</v>
      </c>
      <c r="C917" s="60" t="s">
        <v>1047</v>
      </c>
      <c r="D917" s="60" t="s">
        <v>643</v>
      </c>
      <c r="E917" s="60" t="s">
        <v>744</v>
      </c>
      <c r="F917" s="421">
        <v>0</v>
      </c>
      <c r="G917" s="421">
        <v>0</v>
      </c>
      <c r="H917" s="421">
        <v>0</v>
      </c>
      <c r="I917" s="421">
        <v>0</v>
      </c>
      <c r="J917" s="421">
        <v>0</v>
      </c>
      <c r="K917" s="421">
        <v>0</v>
      </c>
      <c r="L917" s="421">
        <v>0</v>
      </c>
    </row>
    <row r="918" spans="2:12">
      <c r="B918" s="60" t="s">
        <v>1561</v>
      </c>
      <c r="C918" s="60" t="s">
        <v>1036</v>
      </c>
      <c r="D918" s="60" t="s">
        <v>662</v>
      </c>
      <c r="E918" s="60" t="s">
        <v>659</v>
      </c>
      <c r="F918" s="421">
        <v>0</v>
      </c>
      <c r="G918" s="421">
        <v>0</v>
      </c>
      <c r="H918" s="421">
        <v>0</v>
      </c>
      <c r="I918" s="421">
        <v>0</v>
      </c>
      <c r="J918" s="421">
        <v>0</v>
      </c>
      <c r="K918" s="421">
        <v>0</v>
      </c>
      <c r="L918" s="421">
        <v>0</v>
      </c>
    </row>
    <row r="919" spans="2:12">
      <c r="B919" s="60" t="s">
        <v>1399</v>
      </c>
      <c r="C919" s="60" t="s">
        <v>889</v>
      </c>
      <c r="D919" s="60" t="s">
        <v>643</v>
      </c>
      <c r="E919" s="60" t="s">
        <v>659</v>
      </c>
      <c r="F919" s="421">
        <v>0</v>
      </c>
      <c r="G919" s="421">
        <v>0</v>
      </c>
      <c r="H919" s="421">
        <v>0</v>
      </c>
      <c r="I919" s="421">
        <v>0</v>
      </c>
      <c r="J919" s="421">
        <v>0</v>
      </c>
      <c r="K919" s="421">
        <v>0</v>
      </c>
      <c r="L919" s="421">
        <v>0</v>
      </c>
    </row>
    <row r="920" spans="2:12">
      <c r="B920" s="60" t="s">
        <v>1528</v>
      </c>
      <c r="C920" s="60" t="s">
        <v>877</v>
      </c>
      <c r="D920" s="60" t="s">
        <v>662</v>
      </c>
      <c r="E920" s="60" t="s">
        <v>644</v>
      </c>
      <c r="F920" s="421">
        <v>-45522.74</v>
      </c>
      <c r="G920" s="421">
        <v>0</v>
      </c>
      <c r="H920" s="421">
        <v>0</v>
      </c>
      <c r="I920" s="421">
        <v>0</v>
      </c>
      <c r="J920" s="421">
        <v>0</v>
      </c>
      <c r="K920" s="421">
        <v>-1200</v>
      </c>
      <c r="L920" s="421">
        <v>-44322.74</v>
      </c>
    </row>
    <row r="921" spans="2:12">
      <c r="B921" s="60" t="s">
        <v>1135</v>
      </c>
      <c r="C921" s="60" t="s">
        <v>1136</v>
      </c>
      <c r="D921" s="60" t="s">
        <v>643</v>
      </c>
      <c r="E921" s="60" t="s">
        <v>659</v>
      </c>
      <c r="F921" s="421">
        <v>-7.67</v>
      </c>
      <c r="G921" s="421">
        <v>0</v>
      </c>
      <c r="H921" s="421">
        <v>0</v>
      </c>
      <c r="I921" s="421">
        <v>0</v>
      </c>
      <c r="J921" s="421">
        <v>6.83</v>
      </c>
      <c r="K921" s="421">
        <v>0</v>
      </c>
      <c r="L921" s="421">
        <v>-14.5</v>
      </c>
    </row>
    <row r="922" spans="2:12">
      <c r="B922" s="60" t="s">
        <v>1416</v>
      </c>
      <c r="C922" s="60" t="s">
        <v>1417</v>
      </c>
      <c r="D922" s="60" t="s">
        <v>643</v>
      </c>
      <c r="E922" s="60" t="s">
        <v>644</v>
      </c>
      <c r="F922" s="421">
        <v>443.21</v>
      </c>
      <c r="G922" s="421">
        <v>0</v>
      </c>
      <c r="H922" s="421">
        <v>0</v>
      </c>
      <c r="I922" s="421">
        <v>0</v>
      </c>
      <c r="J922" s="421">
        <v>0</v>
      </c>
      <c r="K922" s="421">
        <v>0</v>
      </c>
      <c r="L922" s="421">
        <v>443.21</v>
      </c>
    </row>
    <row r="923" spans="2:12">
      <c r="B923" s="60" t="s">
        <v>1345</v>
      </c>
      <c r="C923" s="60" t="s">
        <v>1346</v>
      </c>
      <c r="D923" s="60" t="s">
        <v>643</v>
      </c>
      <c r="E923" s="60" t="s">
        <v>649</v>
      </c>
      <c r="F923" s="421">
        <v>4142545.23</v>
      </c>
      <c r="G923" s="421">
        <v>96504.62</v>
      </c>
      <c r="H923" s="421">
        <v>96521.2</v>
      </c>
      <c r="I923" s="421">
        <v>96497.8</v>
      </c>
      <c r="J923" s="421">
        <v>96555.25</v>
      </c>
      <c r="K923" s="421">
        <v>760269.57</v>
      </c>
      <c r="L923" s="421">
        <v>2996196.79</v>
      </c>
    </row>
    <row r="924" spans="2:12">
      <c r="B924" s="60" t="s">
        <v>1562</v>
      </c>
      <c r="C924" s="60" t="s">
        <v>680</v>
      </c>
      <c r="D924" s="60" t="s">
        <v>662</v>
      </c>
      <c r="E924" s="60" t="s">
        <v>649</v>
      </c>
      <c r="F924" s="421">
        <v>692799.96</v>
      </c>
      <c r="G924" s="421">
        <v>3620.09</v>
      </c>
      <c r="H924" s="421">
        <v>2940.38</v>
      </c>
      <c r="I924" s="421">
        <v>3053.36</v>
      </c>
      <c r="J924" s="421">
        <v>3408.76</v>
      </c>
      <c r="K924" s="421">
        <v>89434.95</v>
      </c>
      <c r="L924" s="421">
        <v>590342.42000000004</v>
      </c>
    </row>
    <row r="925" spans="2:12">
      <c r="B925" s="60" t="s">
        <v>1563</v>
      </c>
      <c r="C925" s="60" t="s">
        <v>1564</v>
      </c>
      <c r="D925" s="60" t="s">
        <v>643</v>
      </c>
      <c r="E925" s="60" t="s">
        <v>1032</v>
      </c>
      <c r="F925" s="421">
        <v>287500.5</v>
      </c>
      <c r="G925" s="421">
        <v>0</v>
      </c>
      <c r="H925" s="421">
        <v>0</v>
      </c>
      <c r="I925" s="421">
        <v>287500.5</v>
      </c>
      <c r="J925" s="421">
        <v>0</v>
      </c>
      <c r="K925" s="421">
        <v>0</v>
      </c>
      <c r="L925" s="421">
        <v>0</v>
      </c>
    </row>
    <row r="926" spans="2:12">
      <c r="B926" s="60" t="s">
        <v>732</v>
      </c>
      <c r="C926" s="60" t="s">
        <v>719</v>
      </c>
      <c r="D926" s="60" t="s">
        <v>643</v>
      </c>
      <c r="E926" s="60" t="s">
        <v>649</v>
      </c>
      <c r="F926" s="421">
        <v>-351899.59</v>
      </c>
      <c r="G926" s="421">
        <v>0</v>
      </c>
      <c r="H926" s="421">
        <v>0</v>
      </c>
      <c r="I926" s="421">
        <v>0</v>
      </c>
      <c r="J926" s="421">
        <v>0</v>
      </c>
      <c r="K926" s="421">
        <v>-274640.46999999997</v>
      </c>
      <c r="L926" s="421">
        <v>-77259.12</v>
      </c>
    </row>
    <row r="927" spans="2:12">
      <c r="B927" s="60" t="s">
        <v>1343</v>
      </c>
      <c r="C927" s="60" t="s">
        <v>1344</v>
      </c>
      <c r="D927" s="60" t="s">
        <v>643</v>
      </c>
      <c r="E927" s="60" t="s">
        <v>644</v>
      </c>
      <c r="F927" s="421">
        <v>34550.69</v>
      </c>
      <c r="G927" s="421">
        <v>0</v>
      </c>
      <c r="H927" s="421">
        <v>0</v>
      </c>
      <c r="I927" s="421">
        <v>0</v>
      </c>
      <c r="J927" s="421">
        <v>0</v>
      </c>
      <c r="K927" s="421">
        <v>7698.2</v>
      </c>
      <c r="L927" s="421">
        <v>26852.49</v>
      </c>
    </row>
    <row r="928" spans="2:12">
      <c r="B928" s="60" t="s">
        <v>1520</v>
      </c>
      <c r="C928" s="60" t="s">
        <v>956</v>
      </c>
      <c r="D928" s="60" t="s">
        <v>643</v>
      </c>
      <c r="E928" s="60" t="s">
        <v>659</v>
      </c>
      <c r="F928" s="421">
        <v>0</v>
      </c>
      <c r="G928" s="421">
        <v>0</v>
      </c>
      <c r="H928" s="421">
        <v>0</v>
      </c>
      <c r="I928" s="421">
        <v>0</v>
      </c>
      <c r="J928" s="421">
        <v>0</v>
      </c>
      <c r="K928" s="421">
        <v>0</v>
      </c>
      <c r="L928" s="421">
        <v>0</v>
      </c>
    </row>
    <row r="929" spans="2:12">
      <c r="B929" s="60" t="s">
        <v>1565</v>
      </c>
      <c r="C929" s="60" t="s">
        <v>729</v>
      </c>
      <c r="D929" s="60" t="s">
        <v>662</v>
      </c>
      <c r="E929" s="60" t="s">
        <v>649</v>
      </c>
      <c r="F929" s="421">
        <v>18186304.18</v>
      </c>
      <c r="G929" s="421">
        <v>415732.18</v>
      </c>
      <c r="H929" s="421">
        <v>468598.45</v>
      </c>
      <c r="I929" s="421">
        <v>444191.92</v>
      </c>
      <c r="J929" s="421">
        <v>448955.97</v>
      </c>
      <c r="K929" s="421">
        <v>3461047.6</v>
      </c>
      <c r="L929" s="421">
        <v>12947778.060000001</v>
      </c>
    </row>
    <row r="930" spans="2:12">
      <c r="B930" s="60" t="s">
        <v>1549</v>
      </c>
      <c r="C930" s="60" t="s">
        <v>680</v>
      </c>
      <c r="D930" s="60" t="s">
        <v>662</v>
      </c>
      <c r="E930" s="60" t="s">
        <v>649</v>
      </c>
      <c r="F930" s="421">
        <v>6813596.9199999999</v>
      </c>
      <c r="G930" s="421">
        <v>141708.13</v>
      </c>
      <c r="H930" s="421">
        <v>160164.41</v>
      </c>
      <c r="I930" s="421">
        <v>144028.20000000001</v>
      </c>
      <c r="J930" s="421">
        <v>139622.92000000001</v>
      </c>
      <c r="K930" s="421">
        <v>1226116.42</v>
      </c>
      <c r="L930" s="421">
        <v>5001956.84</v>
      </c>
    </row>
    <row r="931" spans="2:12">
      <c r="B931" s="60" t="s">
        <v>1373</v>
      </c>
      <c r="C931" s="60" t="s">
        <v>1374</v>
      </c>
      <c r="D931" s="60" t="s">
        <v>643</v>
      </c>
      <c r="E931" s="60" t="s">
        <v>659</v>
      </c>
      <c r="F931" s="421">
        <v>0</v>
      </c>
      <c r="G931" s="421">
        <v>0</v>
      </c>
      <c r="H931" s="421">
        <v>0</v>
      </c>
      <c r="I931" s="421">
        <v>0</v>
      </c>
      <c r="J931" s="421">
        <v>0</v>
      </c>
      <c r="K931" s="421">
        <v>0</v>
      </c>
      <c r="L931" s="421">
        <v>0</v>
      </c>
    </row>
    <row r="932" spans="2:12">
      <c r="B932" s="60" t="s">
        <v>1528</v>
      </c>
      <c r="C932" s="60" t="s">
        <v>877</v>
      </c>
      <c r="D932" s="60" t="s">
        <v>662</v>
      </c>
      <c r="E932" s="60" t="s">
        <v>659</v>
      </c>
      <c r="F932" s="421">
        <v>0</v>
      </c>
      <c r="G932" s="421">
        <v>0</v>
      </c>
      <c r="H932" s="421">
        <v>0</v>
      </c>
      <c r="I932" s="421">
        <v>0</v>
      </c>
      <c r="J932" s="421">
        <v>0</v>
      </c>
      <c r="K932" s="421">
        <v>0</v>
      </c>
      <c r="L932" s="421">
        <v>0</v>
      </c>
    </row>
    <row r="933" spans="2:12">
      <c r="B933" s="60" t="s">
        <v>742</v>
      </c>
      <c r="C933" s="60" t="s">
        <v>743</v>
      </c>
      <c r="D933" s="60" t="s">
        <v>643</v>
      </c>
      <c r="E933" s="60" t="s">
        <v>744</v>
      </c>
      <c r="F933" s="421">
        <v>0</v>
      </c>
      <c r="G933" s="421">
        <v>0</v>
      </c>
      <c r="H933" s="421">
        <v>0</v>
      </c>
      <c r="I933" s="421">
        <v>0</v>
      </c>
      <c r="J933" s="421">
        <v>0</v>
      </c>
      <c r="K933" s="421">
        <v>0</v>
      </c>
      <c r="L933" s="421">
        <v>0</v>
      </c>
    </row>
    <row r="934" spans="2:12">
      <c r="B934" s="60" t="s">
        <v>1137</v>
      </c>
      <c r="C934" s="60" t="s">
        <v>1138</v>
      </c>
      <c r="D934" s="60" t="s">
        <v>643</v>
      </c>
      <c r="E934" s="60" t="s">
        <v>649</v>
      </c>
      <c r="F934" s="421">
        <v>3680089.37</v>
      </c>
      <c r="G934" s="421">
        <v>84579.24</v>
      </c>
      <c r="H934" s="421">
        <v>84579.24</v>
      </c>
      <c r="I934" s="421">
        <v>84579.24</v>
      </c>
      <c r="J934" s="421">
        <v>84579.24</v>
      </c>
      <c r="K934" s="421">
        <v>664849.84</v>
      </c>
      <c r="L934" s="421">
        <v>2676922.5699999998</v>
      </c>
    </row>
    <row r="935" spans="2:12">
      <c r="B935" s="60" t="s">
        <v>1566</v>
      </c>
      <c r="C935" s="60" t="s">
        <v>1157</v>
      </c>
      <c r="D935" s="60" t="s">
        <v>643</v>
      </c>
      <c r="E935" s="60" t="s">
        <v>744</v>
      </c>
      <c r="F935" s="421">
        <v>0</v>
      </c>
      <c r="G935" s="421">
        <v>0</v>
      </c>
      <c r="H935" s="421">
        <v>0</v>
      </c>
      <c r="I935" s="421">
        <v>0</v>
      </c>
      <c r="J935" s="421">
        <v>0</v>
      </c>
      <c r="K935" s="421">
        <v>0</v>
      </c>
      <c r="L935" s="421">
        <v>0</v>
      </c>
    </row>
    <row r="936" spans="2:12">
      <c r="B936" s="60" t="s">
        <v>1567</v>
      </c>
      <c r="C936" s="60" t="s">
        <v>1568</v>
      </c>
      <c r="D936" s="60" t="s">
        <v>643</v>
      </c>
      <c r="E936" s="60" t="s">
        <v>659</v>
      </c>
      <c r="F936" s="421">
        <v>0</v>
      </c>
      <c r="G936" s="421">
        <v>0</v>
      </c>
      <c r="H936" s="421">
        <v>0</v>
      </c>
      <c r="I936" s="421">
        <v>0</v>
      </c>
      <c r="J936" s="421">
        <v>0</v>
      </c>
      <c r="K936" s="421">
        <v>0</v>
      </c>
      <c r="L936" s="421">
        <v>0</v>
      </c>
    </row>
    <row r="937" spans="2:12">
      <c r="B937" s="60" t="s">
        <v>933</v>
      </c>
      <c r="C937" s="60" t="s">
        <v>934</v>
      </c>
      <c r="D937" s="60" t="s">
        <v>643</v>
      </c>
      <c r="E937" s="60" t="s">
        <v>649</v>
      </c>
      <c r="F937" s="421">
        <v>-103581.27</v>
      </c>
      <c r="G937" s="421">
        <v>4604.9799999999996</v>
      </c>
      <c r="H937" s="421">
        <v>10486.95</v>
      </c>
      <c r="I937" s="421">
        <v>10113.09</v>
      </c>
      <c r="J937" s="421">
        <v>13153.4</v>
      </c>
      <c r="K937" s="421">
        <v>-288754.33</v>
      </c>
      <c r="L937" s="421">
        <v>146814.64000000001</v>
      </c>
    </row>
    <row r="938" spans="2:12">
      <c r="B938" s="60" t="s">
        <v>748</v>
      </c>
      <c r="C938" s="60" t="s">
        <v>749</v>
      </c>
      <c r="D938" s="60" t="s">
        <v>643</v>
      </c>
      <c r="E938" s="60" t="s">
        <v>687</v>
      </c>
      <c r="F938" s="421">
        <v>0</v>
      </c>
      <c r="G938" s="421">
        <v>0</v>
      </c>
      <c r="H938" s="421">
        <v>0</v>
      </c>
      <c r="I938" s="421">
        <v>0</v>
      </c>
      <c r="J938" s="421">
        <v>0</v>
      </c>
      <c r="K938" s="421">
        <v>157.36000000000001</v>
      </c>
      <c r="L938" s="421">
        <v>-157.36000000000001</v>
      </c>
    </row>
    <row r="939" spans="2:12">
      <c r="B939" s="60" t="s">
        <v>1483</v>
      </c>
      <c r="C939" s="60" t="s">
        <v>969</v>
      </c>
      <c r="D939" s="60" t="s">
        <v>662</v>
      </c>
      <c r="E939" s="60" t="s">
        <v>649</v>
      </c>
      <c r="F939" s="421">
        <v>1200360.33</v>
      </c>
      <c r="G939" s="421">
        <v>28297.84</v>
      </c>
      <c r="H939" s="421">
        <v>31755.56</v>
      </c>
      <c r="I939" s="421">
        <v>34771.46</v>
      </c>
      <c r="J939" s="421">
        <v>36876.14</v>
      </c>
      <c r="K939" s="421">
        <v>256296.56</v>
      </c>
      <c r="L939" s="421">
        <v>812362.77</v>
      </c>
    </row>
    <row r="940" spans="2:12">
      <c r="B940" s="60" t="s">
        <v>733</v>
      </c>
      <c r="C940" s="60" t="s">
        <v>734</v>
      </c>
      <c r="D940" s="60" t="s">
        <v>662</v>
      </c>
      <c r="E940" s="60" t="s">
        <v>747</v>
      </c>
      <c r="F940" s="421">
        <v>0</v>
      </c>
      <c r="G940" s="421">
        <v>-3000</v>
      </c>
      <c r="H940" s="421">
        <v>0</v>
      </c>
      <c r="I940" s="421">
        <v>0</v>
      </c>
      <c r="J940" s="421">
        <v>0</v>
      </c>
      <c r="K940" s="421">
        <v>0</v>
      </c>
      <c r="L940" s="421">
        <v>3000</v>
      </c>
    </row>
    <row r="941" spans="2:12">
      <c r="B941" s="60" t="s">
        <v>1259</v>
      </c>
      <c r="C941" s="60" t="s">
        <v>658</v>
      </c>
      <c r="D941" s="60" t="s">
        <v>643</v>
      </c>
      <c r="E941" s="60" t="s">
        <v>649</v>
      </c>
      <c r="F941" s="421">
        <v>-152057.56</v>
      </c>
      <c r="G941" s="421">
        <v>17569.03</v>
      </c>
      <c r="H941" s="421">
        <v>18071.93</v>
      </c>
      <c r="I941" s="421">
        <v>4855.47</v>
      </c>
      <c r="J941" s="421">
        <v>2880.81</v>
      </c>
      <c r="K941" s="421">
        <v>-46448.74</v>
      </c>
      <c r="L941" s="421">
        <v>-148986.06</v>
      </c>
    </row>
    <row r="942" spans="2:12">
      <c r="B942" s="60" t="s">
        <v>1461</v>
      </c>
      <c r="C942" s="60" t="s">
        <v>658</v>
      </c>
      <c r="D942" s="60" t="s">
        <v>643</v>
      </c>
      <c r="E942" s="60" t="s">
        <v>659</v>
      </c>
      <c r="F942" s="421">
        <v>0</v>
      </c>
      <c r="G942" s="421">
        <v>0</v>
      </c>
      <c r="H942" s="421">
        <v>0</v>
      </c>
      <c r="I942" s="421">
        <v>0</v>
      </c>
      <c r="J942" s="421">
        <v>0</v>
      </c>
      <c r="K942" s="421">
        <v>0</v>
      </c>
      <c r="L942" s="421">
        <v>0</v>
      </c>
    </row>
    <row r="943" spans="2:12">
      <c r="B943" s="60" t="s">
        <v>1569</v>
      </c>
      <c r="C943" s="60" t="s">
        <v>1231</v>
      </c>
      <c r="D943" s="60" t="s">
        <v>662</v>
      </c>
      <c r="E943" s="60" t="s">
        <v>659</v>
      </c>
      <c r="F943" s="421">
        <v>47.57</v>
      </c>
      <c r="G943" s="421">
        <v>0</v>
      </c>
      <c r="H943" s="421">
        <v>0</v>
      </c>
      <c r="I943" s="421">
        <v>0</v>
      </c>
      <c r="J943" s="421">
        <v>0</v>
      </c>
      <c r="K943" s="421">
        <v>0</v>
      </c>
      <c r="L943" s="421">
        <v>47.57</v>
      </c>
    </row>
    <row r="944" spans="2:12">
      <c r="B944" s="60" t="s">
        <v>1570</v>
      </c>
      <c r="C944" s="60" t="s">
        <v>866</v>
      </c>
      <c r="D944" s="60" t="s">
        <v>662</v>
      </c>
      <c r="E944" s="60" t="s">
        <v>659</v>
      </c>
      <c r="F944" s="421">
        <v>0</v>
      </c>
      <c r="G944" s="421">
        <v>0</v>
      </c>
      <c r="H944" s="421">
        <v>0</v>
      </c>
      <c r="I944" s="421">
        <v>0</v>
      </c>
      <c r="J944" s="421">
        <v>0</v>
      </c>
      <c r="K944" s="421">
        <v>0</v>
      </c>
      <c r="L944" s="421">
        <v>0</v>
      </c>
    </row>
    <row r="945" spans="2:12">
      <c r="B945" s="60" t="s">
        <v>848</v>
      </c>
      <c r="C945" s="60" t="s">
        <v>849</v>
      </c>
      <c r="D945" s="60" t="s">
        <v>643</v>
      </c>
      <c r="E945" s="60" t="s">
        <v>649</v>
      </c>
      <c r="F945" s="421">
        <v>-644298.36</v>
      </c>
      <c r="G945" s="421">
        <v>0</v>
      </c>
      <c r="H945" s="421">
        <v>7514.68</v>
      </c>
      <c r="I945" s="421">
        <v>7227.58</v>
      </c>
      <c r="J945" s="421">
        <v>-7485.21</v>
      </c>
      <c r="K945" s="421">
        <v>-2972.17</v>
      </c>
      <c r="L945" s="421">
        <v>-648583.24</v>
      </c>
    </row>
    <row r="946" spans="2:12">
      <c r="B946" s="60" t="s">
        <v>1357</v>
      </c>
      <c r="C946" s="60" t="s">
        <v>784</v>
      </c>
      <c r="D946" s="60" t="s">
        <v>643</v>
      </c>
      <c r="E946" s="60" t="s">
        <v>659</v>
      </c>
      <c r="F946" s="421">
        <v>0</v>
      </c>
      <c r="G946" s="421">
        <v>0</v>
      </c>
      <c r="H946" s="421">
        <v>0</v>
      </c>
      <c r="I946" s="421">
        <v>0</v>
      </c>
      <c r="J946" s="421">
        <v>0</v>
      </c>
      <c r="K946" s="421">
        <v>0</v>
      </c>
      <c r="L946" s="421">
        <v>0</v>
      </c>
    </row>
    <row r="947" spans="2:12">
      <c r="B947" s="60" t="s">
        <v>1571</v>
      </c>
      <c r="C947" s="60" t="s">
        <v>936</v>
      </c>
      <c r="D947" s="60" t="s">
        <v>662</v>
      </c>
      <c r="E947" s="60" t="s">
        <v>659</v>
      </c>
      <c r="F947" s="421">
        <v>0</v>
      </c>
      <c r="G947" s="421">
        <v>0</v>
      </c>
      <c r="H947" s="421">
        <v>0</v>
      </c>
      <c r="I947" s="421">
        <v>0</v>
      </c>
      <c r="J947" s="421">
        <v>0</v>
      </c>
      <c r="K947" s="421">
        <v>0</v>
      </c>
      <c r="L947" s="421">
        <v>0</v>
      </c>
    </row>
    <row r="948" spans="2:12">
      <c r="B948" s="60" t="s">
        <v>1557</v>
      </c>
      <c r="C948" s="60" t="s">
        <v>1558</v>
      </c>
      <c r="D948" s="60" t="s">
        <v>643</v>
      </c>
      <c r="E948" s="60" t="s">
        <v>659</v>
      </c>
      <c r="F948" s="421">
        <v>0</v>
      </c>
      <c r="G948" s="421">
        <v>0</v>
      </c>
      <c r="H948" s="421">
        <v>0</v>
      </c>
      <c r="I948" s="421">
        <v>0</v>
      </c>
      <c r="J948" s="421">
        <v>0</v>
      </c>
      <c r="K948" s="421">
        <v>0</v>
      </c>
      <c r="L948" s="421">
        <v>0</v>
      </c>
    </row>
    <row r="949" spans="2:12">
      <c r="B949" s="60" t="s">
        <v>768</v>
      </c>
      <c r="C949" s="60" t="s">
        <v>769</v>
      </c>
      <c r="D949" s="60" t="s">
        <v>643</v>
      </c>
      <c r="E949" s="60" t="s">
        <v>659</v>
      </c>
      <c r="F949" s="421">
        <v>0</v>
      </c>
      <c r="G949" s="421">
        <v>0</v>
      </c>
      <c r="H949" s="421">
        <v>0</v>
      </c>
      <c r="I949" s="421">
        <v>0</v>
      </c>
      <c r="J949" s="421">
        <v>0</v>
      </c>
      <c r="K949" s="421">
        <v>0</v>
      </c>
      <c r="L949" s="421">
        <v>0</v>
      </c>
    </row>
    <row r="950" spans="2:12">
      <c r="B950" s="60" t="s">
        <v>752</v>
      </c>
      <c r="C950" s="60" t="s">
        <v>753</v>
      </c>
      <c r="D950" s="60" t="s">
        <v>662</v>
      </c>
      <c r="E950" s="60" t="s">
        <v>644</v>
      </c>
      <c r="F950" s="421">
        <v>-287.98</v>
      </c>
      <c r="G950" s="421">
        <v>0</v>
      </c>
      <c r="H950" s="421">
        <v>0</v>
      </c>
      <c r="I950" s="421">
        <v>0</v>
      </c>
      <c r="J950" s="421">
        <v>0</v>
      </c>
      <c r="K950" s="421">
        <v>0</v>
      </c>
      <c r="L950" s="421">
        <v>-287.98</v>
      </c>
    </row>
    <row r="951" spans="2:12">
      <c r="B951" s="60" t="s">
        <v>1151</v>
      </c>
      <c r="C951" s="60" t="s">
        <v>1124</v>
      </c>
      <c r="D951" s="60" t="s">
        <v>662</v>
      </c>
      <c r="E951" s="60" t="s">
        <v>659</v>
      </c>
      <c r="F951" s="421">
        <v>0</v>
      </c>
      <c r="G951" s="421">
        <v>0</v>
      </c>
      <c r="H951" s="421">
        <v>0</v>
      </c>
      <c r="I951" s="421">
        <v>0</v>
      </c>
      <c r="J951" s="421">
        <v>0</v>
      </c>
      <c r="K951" s="421">
        <v>0</v>
      </c>
      <c r="L951" s="421">
        <v>0</v>
      </c>
    </row>
    <row r="952" spans="2:12">
      <c r="B952" s="60" t="s">
        <v>1334</v>
      </c>
      <c r="C952" s="60" t="s">
        <v>1096</v>
      </c>
      <c r="D952" s="60" t="s">
        <v>662</v>
      </c>
      <c r="E952" s="60" t="s">
        <v>649</v>
      </c>
      <c r="F952" s="421">
        <v>847100.58</v>
      </c>
      <c r="G952" s="421">
        <v>18078.14</v>
      </c>
      <c r="H952" s="421">
        <v>16819.45</v>
      </c>
      <c r="I952" s="421">
        <v>18720.78</v>
      </c>
      <c r="J952" s="421">
        <v>176372.3</v>
      </c>
      <c r="K952" s="421">
        <v>144329.51999999999</v>
      </c>
      <c r="L952" s="421">
        <v>472780.39</v>
      </c>
    </row>
    <row r="953" spans="2:12">
      <c r="B953" s="60" t="s">
        <v>1480</v>
      </c>
      <c r="C953" s="60" t="s">
        <v>1194</v>
      </c>
      <c r="D953" s="60" t="s">
        <v>662</v>
      </c>
      <c r="E953" s="60" t="s">
        <v>659</v>
      </c>
      <c r="F953" s="421">
        <v>0</v>
      </c>
      <c r="G953" s="421">
        <v>0</v>
      </c>
      <c r="H953" s="421">
        <v>0</v>
      </c>
      <c r="I953" s="421">
        <v>0</v>
      </c>
      <c r="J953" s="421">
        <v>0</v>
      </c>
      <c r="K953" s="421">
        <v>0</v>
      </c>
      <c r="L953" s="421">
        <v>0</v>
      </c>
    </row>
    <row r="954" spans="2:12">
      <c r="B954" s="60" t="s">
        <v>1572</v>
      </c>
      <c r="C954" s="60" t="s">
        <v>1573</v>
      </c>
      <c r="D954" s="60" t="s">
        <v>643</v>
      </c>
      <c r="E954" s="60" t="s">
        <v>649</v>
      </c>
      <c r="F954" s="421">
        <v>2087599.16</v>
      </c>
      <c r="G954" s="421">
        <v>48531.72</v>
      </c>
      <c r="H954" s="421">
        <v>48519.39</v>
      </c>
      <c r="I954" s="421">
        <v>48485.77</v>
      </c>
      <c r="J954" s="421">
        <v>48602.89</v>
      </c>
      <c r="K954" s="421">
        <v>379920.09</v>
      </c>
      <c r="L954" s="421">
        <v>1513539.3</v>
      </c>
    </row>
    <row r="955" spans="2:12">
      <c r="B955" s="60" t="s">
        <v>1316</v>
      </c>
      <c r="C955" s="60" t="s">
        <v>1317</v>
      </c>
      <c r="D955" s="60" t="s">
        <v>643</v>
      </c>
      <c r="E955" s="60" t="s">
        <v>649</v>
      </c>
      <c r="F955" s="421">
        <v>3215409.89</v>
      </c>
      <c r="G955" s="421">
        <v>76045.62</v>
      </c>
      <c r="H955" s="421">
        <v>76140.41</v>
      </c>
      <c r="I955" s="421">
        <v>76219.16</v>
      </c>
      <c r="J955" s="421">
        <v>89088.21</v>
      </c>
      <c r="K955" s="421">
        <v>594568.03</v>
      </c>
      <c r="L955" s="421">
        <v>2303348.46</v>
      </c>
    </row>
    <row r="956" spans="2:12">
      <c r="B956" s="60" t="s">
        <v>1574</v>
      </c>
      <c r="C956" s="60" t="s">
        <v>1575</v>
      </c>
      <c r="D956" s="60" t="s">
        <v>643</v>
      </c>
      <c r="E956" s="60" t="s">
        <v>649</v>
      </c>
      <c r="F956" s="421">
        <v>1993058.03</v>
      </c>
      <c r="G956" s="421">
        <v>46552.69</v>
      </c>
      <c r="H956" s="421">
        <v>46497.83</v>
      </c>
      <c r="I956" s="421">
        <v>46486.47</v>
      </c>
      <c r="J956" s="421">
        <v>46524.87</v>
      </c>
      <c r="K956" s="421">
        <v>365917.46</v>
      </c>
      <c r="L956" s="421">
        <v>1441078.71</v>
      </c>
    </row>
    <row r="957" spans="2:12">
      <c r="B957" s="60" t="s">
        <v>1452</v>
      </c>
      <c r="C957" s="60" t="s">
        <v>1370</v>
      </c>
      <c r="D957" s="60" t="s">
        <v>643</v>
      </c>
      <c r="E957" s="60" t="s">
        <v>659</v>
      </c>
      <c r="F957" s="421">
        <v>0</v>
      </c>
      <c r="G957" s="421">
        <v>0</v>
      </c>
      <c r="H957" s="421">
        <v>0</v>
      </c>
      <c r="I957" s="421">
        <v>0</v>
      </c>
      <c r="J957" s="421">
        <v>0</v>
      </c>
      <c r="K957" s="421">
        <v>0</v>
      </c>
      <c r="L957" s="421">
        <v>0</v>
      </c>
    </row>
    <row r="958" spans="2:12">
      <c r="B958" s="60" t="s">
        <v>1477</v>
      </c>
      <c r="C958" s="60" t="s">
        <v>1478</v>
      </c>
      <c r="D958" s="60" t="s">
        <v>643</v>
      </c>
      <c r="E958" s="60" t="s">
        <v>659</v>
      </c>
      <c r="F958" s="421">
        <v>0</v>
      </c>
      <c r="G958" s="421">
        <v>0</v>
      </c>
      <c r="H958" s="421">
        <v>0</v>
      </c>
      <c r="I958" s="421">
        <v>0</v>
      </c>
      <c r="J958" s="421">
        <v>0</v>
      </c>
      <c r="K958" s="421">
        <v>0</v>
      </c>
      <c r="L958" s="421">
        <v>0</v>
      </c>
    </row>
    <row r="959" spans="2:12">
      <c r="B959" s="60" t="s">
        <v>1445</v>
      </c>
      <c r="C959" s="60" t="s">
        <v>678</v>
      </c>
      <c r="D959" s="60" t="s">
        <v>643</v>
      </c>
      <c r="E959" s="60" t="s">
        <v>691</v>
      </c>
      <c r="F959" s="421">
        <v>-4044.44</v>
      </c>
      <c r="G959" s="421">
        <v>-4044.44</v>
      </c>
      <c r="H959" s="421">
        <v>0</v>
      </c>
      <c r="I959" s="421">
        <v>0</v>
      </c>
      <c r="J959" s="421">
        <v>0</v>
      </c>
      <c r="K959" s="421">
        <v>0</v>
      </c>
      <c r="L959" s="421">
        <v>0</v>
      </c>
    </row>
    <row r="960" spans="2:12">
      <c r="B960" s="60" t="s">
        <v>970</v>
      </c>
      <c r="C960" s="60" t="s">
        <v>971</v>
      </c>
      <c r="D960" s="60" t="s">
        <v>662</v>
      </c>
      <c r="E960" s="60" t="s">
        <v>649</v>
      </c>
      <c r="F960" s="421">
        <v>80456.87</v>
      </c>
      <c r="G960" s="421">
        <v>1986.07</v>
      </c>
      <c r="H960" s="421">
        <v>2331.31</v>
      </c>
      <c r="I960" s="421">
        <v>2308</v>
      </c>
      <c r="J960" s="421">
        <v>2434.61</v>
      </c>
      <c r="K960" s="421">
        <v>17247.96</v>
      </c>
      <c r="L960" s="421">
        <v>54148.92</v>
      </c>
    </row>
    <row r="961" spans="2:12">
      <c r="B961" s="60" t="s">
        <v>1220</v>
      </c>
      <c r="C961" s="60" t="s">
        <v>1221</v>
      </c>
      <c r="D961" s="60" t="s">
        <v>643</v>
      </c>
      <c r="E961" s="60" t="s">
        <v>649</v>
      </c>
      <c r="F961" s="421">
        <v>-35116.93</v>
      </c>
      <c r="G961" s="421">
        <v>-6999.31</v>
      </c>
      <c r="H961" s="421">
        <v>-6640.59</v>
      </c>
      <c r="I961" s="421">
        <v>-5342.02</v>
      </c>
      <c r="J961" s="421">
        <v>-4955.37</v>
      </c>
      <c r="K961" s="421">
        <v>-25994.47</v>
      </c>
      <c r="L961" s="421">
        <v>14814.83</v>
      </c>
    </row>
    <row r="962" spans="2:12">
      <c r="B962" s="60" t="s">
        <v>1576</v>
      </c>
      <c r="C962" s="60" t="s">
        <v>854</v>
      </c>
      <c r="D962" s="60" t="s">
        <v>662</v>
      </c>
      <c r="E962" s="60" t="s">
        <v>659</v>
      </c>
      <c r="F962" s="421">
        <v>0</v>
      </c>
      <c r="G962" s="421">
        <v>0</v>
      </c>
      <c r="H962" s="421">
        <v>0</v>
      </c>
      <c r="I962" s="421">
        <v>0</v>
      </c>
      <c r="J962" s="421">
        <v>0</v>
      </c>
      <c r="K962" s="421">
        <v>0</v>
      </c>
      <c r="L962" s="421">
        <v>0</v>
      </c>
    </row>
    <row r="963" spans="2:12">
      <c r="B963" s="60" t="s">
        <v>1181</v>
      </c>
      <c r="C963" s="60" t="s">
        <v>821</v>
      </c>
      <c r="D963" s="60" t="s">
        <v>662</v>
      </c>
      <c r="E963" s="60" t="s">
        <v>649</v>
      </c>
      <c r="F963" s="421">
        <v>292571.59000000003</v>
      </c>
      <c r="G963" s="421">
        <v>7151.2</v>
      </c>
      <c r="H963" s="421">
        <v>9259.85</v>
      </c>
      <c r="I963" s="421">
        <v>9151.66</v>
      </c>
      <c r="J963" s="421">
        <v>10392.17</v>
      </c>
      <c r="K963" s="421">
        <v>72332.929999999993</v>
      </c>
      <c r="L963" s="421">
        <v>184283.78</v>
      </c>
    </row>
    <row r="964" spans="2:12">
      <c r="B964" s="60" t="s">
        <v>1577</v>
      </c>
      <c r="C964" s="60" t="s">
        <v>1578</v>
      </c>
      <c r="D964" s="60" t="s">
        <v>643</v>
      </c>
      <c r="E964" s="60" t="s">
        <v>652</v>
      </c>
      <c r="F964" s="421">
        <v>-48847.3</v>
      </c>
      <c r="G964" s="421">
        <v>0</v>
      </c>
      <c r="H964" s="421">
        <v>0</v>
      </c>
      <c r="I964" s="421">
        <v>0</v>
      </c>
      <c r="J964" s="421">
        <v>0</v>
      </c>
      <c r="K964" s="421">
        <v>0</v>
      </c>
      <c r="L964" s="421">
        <v>-48847.3</v>
      </c>
    </row>
    <row r="965" spans="2:12">
      <c r="B965" s="60" t="s">
        <v>851</v>
      </c>
      <c r="C965" s="60" t="s">
        <v>852</v>
      </c>
      <c r="D965" s="60" t="s">
        <v>643</v>
      </c>
      <c r="E965" s="60" t="s">
        <v>644</v>
      </c>
      <c r="F965" s="421">
        <v>-27036.07</v>
      </c>
      <c r="G965" s="421">
        <v>0</v>
      </c>
      <c r="H965" s="421">
        <v>0</v>
      </c>
      <c r="I965" s="421">
        <v>0</v>
      </c>
      <c r="J965" s="421">
        <v>0</v>
      </c>
      <c r="K965" s="421">
        <v>0</v>
      </c>
      <c r="L965" s="421">
        <v>-27036.07</v>
      </c>
    </row>
    <row r="966" spans="2:12">
      <c r="B966" s="60" t="s">
        <v>1579</v>
      </c>
      <c r="C966" s="60" t="s">
        <v>1580</v>
      </c>
      <c r="D966" s="60" t="s">
        <v>643</v>
      </c>
      <c r="E966" s="60" t="s">
        <v>659</v>
      </c>
      <c r="F966" s="421">
        <v>0</v>
      </c>
      <c r="G966" s="421">
        <v>0</v>
      </c>
      <c r="H966" s="421">
        <v>0</v>
      </c>
      <c r="I966" s="421">
        <v>0</v>
      </c>
      <c r="J966" s="421">
        <v>0</v>
      </c>
      <c r="K966" s="421">
        <v>0</v>
      </c>
      <c r="L966" s="421">
        <v>0</v>
      </c>
    </row>
    <row r="967" spans="2:12">
      <c r="B967" s="60" t="s">
        <v>857</v>
      </c>
      <c r="C967" s="60" t="s">
        <v>858</v>
      </c>
      <c r="D967" s="60" t="s">
        <v>662</v>
      </c>
      <c r="E967" s="60" t="s">
        <v>659</v>
      </c>
      <c r="F967" s="421">
        <v>0</v>
      </c>
      <c r="G967" s="421">
        <v>0</v>
      </c>
      <c r="H967" s="421">
        <v>0</v>
      </c>
      <c r="I967" s="421">
        <v>0</v>
      </c>
      <c r="J967" s="421">
        <v>0</v>
      </c>
      <c r="K967" s="421">
        <v>0</v>
      </c>
      <c r="L967" s="421">
        <v>0</v>
      </c>
    </row>
    <row r="968" spans="2:12">
      <c r="B968" s="60" t="s">
        <v>1532</v>
      </c>
      <c r="C968" s="60" t="s">
        <v>1533</v>
      </c>
      <c r="D968" s="60" t="s">
        <v>643</v>
      </c>
      <c r="E968" s="60" t="s">
        <v>659</v>
      </c>
      <c r="F968" s="421">
        <v>0</v>
      </c>
      <c r="G968" s="421">
        <v>0</v>
      </c>
      <c r="H968" s="421">
        <v>0</v>
      </c>
      <c r="I968" s="421">
        <v>0</v>
      </c>
      <c r="J968" s="421">
        <v>0</v>
      </c>
      <c r="K968" s="421">
        <v>0</v>
      </c>
      <c r="L968" s="421">
        <v>0</v>
      </c>
    </row>
    <row r="969" spans="2:12">
      <c r="B969" s="60" t="s">
        <v>1384</v>
      </c>
      <c r="C969" s="60" t="s">
        <v>1385</v>
      </c>
      <c r="D969" s="60" t="s">
        <v>643</v>
      </c>
      <c r="E969" s="60" t="s">
        <v>649</v>
      </c>
      <c r="F969" s="421">
        <v>0</v>
      </c>
      <c r="G969" s="421">
        <v>0</v>
      </c>
      <c r="H969" s="421">
        <v>0.33</v>
      </c>
      <c r="I969" s="421">
        <v>-0.33</v>
      </c>
      <c r="J969" s="421">
        <v>0</v>
      </c>
      <c r="K969" s="421">
        <v>0</v>
      </c>
      <c r="L969" s="421">
        <v>0</v>
      </c>
    </row>
    <row r="970" spans="2:12">
      <c r="B970" s="60" t="s">
        <v>1396</v>
      </c>
      <c r="C970" s="60" t="s">
        <v>648</v>
      </c>
      <c r="D970" s="60" t="s">
        <v>643</v>
      </c>
      <c r="E970" s="60" t="s">
        <v>649</v>
      </c>
      <c r="F970" s="421">
        <v>443323.23</v>
      </c>
      <c r="G970" s="421">
        <v>-27023.86</v>
      </c>
      <c r="H970" s="421">
        <v>238135.4</v>
      </c>
      <c r="I970" s="421">
        <v>-282381.28000000003</v>
      </c>
      <c r="J970" s="421">
        <v>38802.589999999997</v>
      </c>
      <c r="K970" s="421">
        <v>295932.53000000003</v>
      </c>
      <c r="L970" s="421">
        <v>179857.85</v>
      </c>
    </row>
    <row r="971" spans="2:12">
      <c r="B971" s="60" t="s">
        <v>1017</v>
      </c>
      <c r="C971" s="60" t="s">
        <v>1018</v>
      </c>
      <c r="D971" s="60" t="s">
        <v>643</v>
      </c>
      <c r="E971" s="60" t="s">
        <v>659</v>
      </c>
      <c r="F971" s="421">
        <v>0</v>
      </c>
      <c r="G971" s="421">
        <v>0</v>
      </c>
      <c r="H971" s="421">
        <v>0</v>
      </c>
      <c r="I971" s="421">
        <v>0</v>
      </c>
      <c r="J971" s="421">
        <v>0</v>
      </c>
      <c r="K971" s="421">
        <v>0</v>
      </c>
      <c r="L971" s="421">
        <v>0</v>
      </c>
    </row>
    <row r="972" spans="2:12">
      <c r="B972" s="60" t="s">
        <v>876</v>
      </c>
      <c r="C972" s="60" t="s">
        <v>877</v>
      </c>
      <c r="D972" s="60" t="s">
        <v>662</v>
      </c>
      <c r="E972" s="60" t="s">
        <v>649</v>
      </c>
      <c r="F972" s="421">
        <v>611802.78</v>
      </c>
      <c r="G972" s="421">
        <v>11771.46</v>
      </c>
      <c r="H972" s="421">
        <v>14178.62</v>
      </c>
      <c r="I972" s="421">
        <v>16412.39</v>
      </c>
      <c r="J972" s="421">
        <v>16395.07</v>
      </c>
      <c r="K972" s="421">
        <v>156459.91</v>
      </c>
      <c r="L972" s="421">
        <v>396585.33</v>
      </c>
    </row>
    <row r="973" spans="2:12">
      <c r="B973" s="60" t="s">
        <v>1581</v>
      </c>
      <c r="C973" s="60" t="s">
        <v>1081</v>
      </c>
      <c r="D973" s="60" t="s">
        <v>662</v>
      </c>
      <c r="E973" s="60" t="s">
        <v>644</v>
      </c>
      <c r="F973" s="421">
        <v>-33858.839999999997</v>
      </c>
      <c r="G973" s="421">
        <v>0</v>
      </c>
      <c r="H973" s="421">
        <v>0</v>
      </c>
      <c r="I973" s="421">
        <v>0</v>
      </c>
      <c r="J973" s="421">
        <v>0</v>
      </c>
      <c r="K973" s="421">
        <v>0</v>
      </c>
      <c r="L973" s="421">
        <v>-33858.839999999997</v>
      </c>
    </row>
    <row r="974" spans="2:12">
      <c r="B974" s="60" t="s">
        <v>1582</v>
      </c>
      <c r="C974" s="60" t="s">
        <v>1583</v>
      </c>
      <c r="D974" s="60" t="s">
        <v>643</v>
      </c>
      <c r="E974" s="60" t="s">
        <v>649</v>
      </c>
      <c r="F974" s="421">
        <v>2762.8</v>
      </c>
      <c r="G974" s="421">
        <v>-321.83999999999997</v>
      </c>
      <c r="H974" s="421">
        <v>-286.51</v>
      </c>
      <c r="I974" s="421">
        <v>63.16</v>
      </c>
      <c r="J974" s="421">
        <v>802.04</v>
      </c>
      <c r="K974" s="421">
        <v>-25.92</v>
      </c>
      <c r="L974" s="421">
        <v>2531.87</v>
      </c>
    </row>
    <row r="975" spans="2:12">
      <c r="B975" s="60" t="s">
        <v>1429</v>
      </c>
      <c r="C975" s="60" t="s">
        <v>1289</v>
      </c>
      <c r="D975" s="60" t="s">
        <v>662</v>
      </c>
      <c r="E975" s="60" t="s">
        <v>649</v>
      </c>
      <c r="F975" s="421">
        <v>695339.51</v>
      </c>
      <c r="G975" s="421">
        <v>17798.32</v>
      </c>
      <c r="H975" s="421">
        <v>19864.169999999998</v>
      </c>
      <c r="I975" s="421">
        <v>35488.01</v>
      </c>
      <c r="J975" s="421">
        <v>33418.39</v>
      </c>
      <c r="K975" s="421">
        <v>118739.95</v>
      </c>
      <c r="L975" s="421">
        <v>470030.67</v>
      </c>
    </row>
    <row r="976" spans="2:12">
      <c r="B976" s="60" t="s">
        <v>1550</v>
      </c>
      <c r="C976" s="60" t="s">
        <v>763</v>
      </c>
      <c r="D976" s="60" t="s">
        <v>643</v>
      </c>
      <c r="E976" s="60" t="s">
        <v>644</v>
      </c>
      <c r="F976" s="421">
        <v>302.85000000000002</v>
      </c>
      <c r="G976" s="421">
        <v>0</v>
      </c>
      <c r="H976" s="421">
        <v>0</v>
      </c>
      <c r="I976" s="421">
        <v>0</v>
      </c>
      <c r="J976" s="421">
        <v>0</v>
      </c>
      <c r="K976" s="421">
        <v>-10</v>
      </c>
      <c r="L976" s="421">
        <v>312.85000000000002</v>
      </c>
    </row>
    <row r="977" spans="2:12">
      <c r="B977" s="60" t="s">
        <v>1584</v>
      </c>
      <c r="C977" s="60" t="s">
        <v>1585</v>
      </c>
      <c r="D977" s="60" t="s">
        <v>643</v>
      </c>
      <c r="E977" s="60" t="s">
        <v>649</v>
      </c>
      <c r="F977" s="421">
        <v>6234.69</v>
      </c>
      <c r="G977" s="421">
        <v>-1505.18</v>
      </c>
      <c r="H977" s="421">
        <v>-4424.26</v>
      </c>
      <c r="I977" s="421">
        <v>8537.6</v>
      </c>
      <c r="J977" s="421">
        <v>3626.53</v>
      </c>
      <c r="K977" s="421">
        <v>13408.89</v>
      </c>
      <c r="L977" s="421">
        <v>-13408.89</v>
      </c>
    </row>
    <row r="978" spans="2:12">
      <c r="B978" s="60" t="s">
        <v>1367</v>
      </c>
      <c r="C978" s="60" t="s">
        <v>1368</v>
      </c>
      <c r="D978" s="60" t="s">
        <v>643</v>
      </c>
      <c r="E978" s="60" t="s">
        <v>644</v>
      </c>
      <c r="F978" s="421">
        <v>-139411.69</v>
      </c>
      <c r="G978" s="421">
        <v>0</v>
      </c>
      <c r="H978" s="421">
        <v>0</v>
      </c>
      <c r="I978" s="421">
        <v>0</v>
      </c>
      <c r="J978" s="421">
        <v>0</v>
      </c>
      <c r="K978" s="421">
        <v>48433.88</v>
      </c>
      <c r="L978" s="421">
        <v>-187845.57</v>
      </c>
    </row>
    <row r="979" spans="2:12">
      <c r="B979" s="60" t="s">
        <v>1377</v>
      </c>
      <c r="C979" s="60" t="s">
        <v>946</v>
      </c>
      <c r="D979" s="60" t="s">
        <v>662</v>
      </c>
      <c r="E979" s="60" t="s">
        <v>649</v>
      </c>
      <c r="F979" s="421">
        <v>25312.51</v>
      </c>
      <c r="G979" s="421">
        <v>537.24</v>
      </c>
      <c r="H979" s="421">
        <v>569.28</v>
      </c>
      <c r="I979" s="421">
        <v>734.86</v>
      </c>
      <c r="J979" s="421">
        <v>696.18</v>
      </c>
      <c r="K979" s="421">
        <v>4639.9399999999996</v>
      </c>
      <c r="L979" s="421">
        <v>18135.009999999998</v>
      </c>
    </row>
    <row r="980" spans="2:12">
      <c r="B980" s="60" t="s">
        <v>1586</v>
      </c>
      <c r="C980" s="60" t="s">
        <v>1404</v>
      </c>
      <c r="D980" s="60" t="s">
        <v>662</v>
      </c>
      <c r="E980" s="60" t="s">
        <v>644</v>
      </c>
      <c r="F980" s="421">
        <v>-1039.4100000000001</v>
      </c>
      <c r="G980" s="421">
        <v>0</v>
      </c>
      <c r="H980" s="421">
        <v>0</v>
      </c>
      <c r="I980" s="421">
        <v>0</v>
      </c>
      <c r="J980" s="421">
        <v>0</v>
      </c>
      <c r="K980" s="421">
        <v>-1039.4100000000001</v>
      </c>
      <c r="L980" s="421">
        <v>0</v>
      </c>
    </row>
    <row r="981" spans="2:12">
      <c r="B981" s="60" t="s">
        <v>1391</v>
      </c>
      <c r="C981" s="60" t="s">
        <v>1392</v>
      </c>
      <c r="D981" s="60" t="s">
        <v>643</v>
      </c>
      <c r="E981" s="60" t="s">
        <v>659</v>
      </c>
      <c r="F981" s="421">
        <v>0</v>
      </c>
      <c r="G981" s="421">
        <v>0</v>
      </c>
      <c r="H981" s="421">
        <v>0</v>
      </c>
      <c r="I981" s="421">
        <v>0</v>
      </c>
      <c r="J981" s="421">
        <v>0</v>
      </c>
      <c r="K981" s="421">
        <v>0</v>
      </c>
      <c r="L981" s="421">
        <v>0</v>
      </c>
    </row>
    <row r="982" spans="2:12">
      <c r="B982" s="60" t="s">
        <v>1109</v>
      </c>
      <c r="C982" s="60" t="s">
        <v>1110</v>
      </c>
      <c r="D982" s="60" t="s">
        <v>643</v>
      </c>
      <c r="E982" s="60" t="s">
        <v>659</v>
      </c>
      <c r="F982" s="421">
        <v>0</v>
      </c>
      <c r="G982" s="421">
        <v>0</v>
      </c>
      <c r="H982" s="421">
        <v>0</v>
      </c>
      <c r="I982" s="421">
        <v>0</v>
      </c>
      <c r="J982" s="421">
        <v>0</v>
      </c>
      <c r="K982" s="421">
        <v>0</v>
      </c>
      <c r="L982" s="421">
        <v>0</v>
      </c>
    </row>
    <row r="983" spans="2:12">
      <c r="B983" s="60" t="s">
        <v>1487</v>
      </c>
      <c r="C983" s="60" t="s">
        <v>1488</v>
      </c>
      <c r="D983" s="60" t="s">
        <v>643</v>
      </c>
      <c r="E983" s="60" t="s">
        <v>659</v>
      </c>
      <c r="F983" s="421">
        <v>0</v>
      </c>
      <c r="G983" s="421">
        <v>0</v>
      </c>
      <c r="H983" s="421">
        <v>0</v>
      </c>
      <c r="I983" s="421">
        <v>0</v>
      </c>
      <c r="J983" s="421">
        <v>0</v>
      </c>
      <c r="K983" s="421">
        <v>0</v>
      </c>
      <c r="L983" s="421">
        <v>0</v>
      </c>
    </row>
    <row r="984" spans="2:12">
      <c r="B984" s="60" t="s">
        <v>1566</v>
      </c>
      <c r="C984" s="60" t="s">
        <v>1157</v>
      </c>
      <c r="D984" s="60" t="s">
        <v>643</v>
      </c>
      <c r="E984" s="60" t="s">
        <v>659</v>
      </c>
      <c r="F984" s="421">
        <v>0</v>
      </c>
      <c r="G984" s="421">
        <v>0</v>
      </c>
      <c r="H984" s="421">
        <v>0</v>
      </c>
      <c r="I984" s="421">
        <v>0</v>
      </c>
      <c r="J984" s="421">
        <v>0</v>
      </c>
      <c r="K984" s="421">
        <v>0</v>
      </c>
      <c r="L984" s="421">
        <v>0</v>
      </c>
    </row>
    <row r="985" spans="2:12">
      <c r="B985" s="60" t="s">
        <v>1587</v>
      </c>
      <c r="C985" s="60" t="s">
        <v>1157</v>
      </c>
      <c r="D985" s="60" t="s">
        <v>643</v>
      </c>
      <c r="E985" s="60" t="s">
        <v>649</v>
      </c>
      <c r="F985" s="421">
        <v>-1114.04</v>
      </c>
      <c r="G985" s="421">
        <v>5</v>
      </c>
      <c r="H985" s="421">
        <v>5</v>
      </c>
      <c r="I985" s="421">
        <v>25</v>
      </c>
      <c r="J985" s="421">
        <v>0</v>
      </c>
      <c r="K985" s="421">
        <v>-1149.04</v>
      </c>
      <c r="L985" s="421">
        <v>0</v>
      </c>
    </row>
    <row r="986" spans="2:12">
      <c r="B986" s="60" t="s">
        <v>1584</v>
      </c>
      <c r="C986" s="60" t="s">
        <v>1585</v>
      </c>
      <c r="D986" s="60" t="s">
        <v>643</v>
      </c>
      <c r="E986" s="60" t="s">
        <v>659</v>
      </c>
      <c r="F986" s="421">
        <v>0</v>
      </c>
      <c r="G986" s="421">
        <v>0</v>
      </c>
      <c r="H986" s="421">
        <v>0</v>
      </c>
      <c r="I986" s="421">
        <v>0</v>
      </c>
      <c r="J986" s="421">
        <v>0</v>
      </c>
      <c r="K986" s="421">
        <v>0</v>
      </c>
      <c r="L986" s="421">
        <v>0</v>
      </c>
    </row>
    <row r="987" spans="2:12">
      <c r="B987" s="60" t="s">
        <v>1000</v>
      </c>
      <c r="C987" s="60" t="s">
        <v>678</v>
      </c>
      <c r="D987" s="60" t="s">
        <v>643</v>
      </c>
      <c r="E987" s="60" t="s">
        <v>644</v>
      </c>
      <c r="F987" s="421">
        <v>154274.16</v>
      </c>
      <c r="G987" s="421">
        <v>0</v>
      </c>
      <c r="H987" s="421">
        <v>0</v>
      </c>
      <c r="I987" s="421">
        <v>0</v>
      </c>
      <c r="J987" s="421">
        <v>0</v>
      </c>
      <c r="K987" s="421">
        <v>24946.66</v>
      </c>
      <c r="L987" s="421">
        <v>129327.5</v>
      </c>
    </row>
    <row r="988" spans="2:12">
      <c r="B988" s="60" t="s">
        <v>882</v>
      </c>
      <c r="C988" s="60" t="s">
        <v>883</v>
      </c>
      <c r="D988" s="60" t="s">
        <v>643</v>
      </c>
      <c r="E988" s="60" t="s">
        <v>644</v>
      </c>
      <c r="F988" s="421">
        <v>557.79</v>
      </c>
      <c r="G988" s="421">
        <v>0</v>
      </c>
      <c r="H988" s="421">
        <v>0.33</v>
      </c>
      <c r="I988" s="421">
        <v>0</v>
      </c>
      <c r="J988" s="421">
        <v>0</v>
      </c>
      <c r="K988" s="421">
        <v>557.46</v>
      </c>
      <c r="L988" s="421">
        <v>0</v>
      </c>
    </row>
    <row r="989" spans="2:12">
      <c r="B989" s="60" t="s">
        <v>1228</v>
      </c>
      <c r="C989" s="60" t="s">
        <v>1229</v>
      </c>
      <c r="D989" s="60" t="s">
        <v>643</v>
      </c>
      <c r="E989" s="60" t="s">
        <v>659</v>
      </c>
      <c r="F989" s="421">
        <v>0</v>
      </c>
      <c r="G989" s="421">
        <v>0</v>
      </c>
      <c r="H989" s="421">
        <v>0</v>
      </c>
      <c r="I989" s="421">
        <v>0</v>
      </c>
      <c r="J989" s="421">
        <v>0</v>
      </c>
      <c r="K989" s="421">
        <v>0</v>
      </c>
      <c r="L989" s="421">
        <v>0</v>
      </c>
    </row>
    <row r="990" spans="2:12">
      <c r="B990" s="60" t="s">
        <v>1541</v>
      </c>
      <c r="C990" s="60" t="s">
        <v>971</v>
      </c>
      <c r="D990" s="60" t="s">
        <v>662</v>
      </c>
      <c r="E990" s="60" t="s">
        <v>644</v>
      </c>
      <c r="F990" s="421">
        <v>0</v>
      </c>
      <c r="G990" s="421">
        <v>0</v>
      </c>
      <c r="H990" s="421">
        <v>0</v>
      </c>
      <c r="I990" s="421">
        <v>0</v>
      </c>
      <c r="J990" s="421">
        <v>0</v>
      </c>
      <c r="K990" s="421">
        <v>0</v>
      </c>
      <c r="L990" s="421">
        <v>0</v>
      </c>
    </row>
    <row r="991" spans="2:12">
      <c r="B991" s="60" t="s">
        <v>1588</v>
      </c>
      <c r="C991" s="60" t="s">
        <v>1589</v>
      </c>
      <c r="D991" s="60" t="s">
        <v>643</v>
      </c>
      <c r="E991" s="60" t="s">
        <v>649</v>
      </c>
      <c r="F991" s="421">
        <v>-14590.49</v>
      </c>
      <c r="G991" s="421">
        <v>146.66999999999999</v>
      </c>
      <c r="H991" s="421">
        <v>889.48</v>
      </c>
      <c r="I991" s="421">
        <v>709.24</v>
      </c>
      <c r="J991" s="421">
        <v>-18312.36</v>
      </c>
      <c r="K991" s="421">
        <v>-631.95000000000005</v>
      </c>
      <c r="L991" s="421">
        <v>2608.4299999999998</v>
      </c>
    </row>
    <row r="992" spans="2:12">
      <c r="B992" s="60" t="s">
        <v>737</v>
      </c>
      <c r="C992" s="60" t="s">
        <v>738</v>
      </c>
      <c r="D992" s="60" t="s">
        <v>662</v>
      </c>
      <c r="E992" s="60" t="s">
        <v>659</v>
      </c>
      <c r="F992" s="421">
        <v>0</v>
      </c>
      <c r="G992" s="421">
        <v>0</v>
      </c>
      <c r="H992" s="421">
        <v>0</v>
      </c>
      <c r="I992" s="421">
        <v>0</v>
      </c>
      <c r="J992" s="421">
        <v>0</v>
      </c>
      <c r="K992" s="421">
        <v>0</v>
      </c>
      <c r="L992" s="421">
        <v>0</v>
      </c>
    </row>
    <row r="993" spans="2:12">
      <c r="B993" s="60" t="s">
        <v>1055</v>
      </c>
      <c r="C993" s="60" t="s">
        <v>1056</v>
      </c>
      <c r="D993" s="60" t="s">
        <v>643</v>
      </c>
      <c r="E993" s="60" t="s">
        <v>649</v>
      </c>
      <c r="F993" s="421">
        <v>42447.71</v>
      </c>
      <c r="G993" s="421">
        <v>-9140.02</v>
      </c>
      <c r="H993" s="421">
        <v>24491.29</v>
      </c>
      <c r="I993" s="421">
        <v>-2062.15</v>
      </c>
      <c r="J993" s="421">
        <v>-5659.18</v>
      </c>
      <c r="K993" s="421">
        <v>30886.400000000001</v>
      </c>
      <c r="L993" s="421">
        <v>3931.37</v>
      </c>
    </row>
    <row r="994" spans="2:12">
      <c r="B994" s="60" t="s">
        <v>1044</v>
      </c>
      <c r="C994" s="60" t="s">
        <v>1045</v>
      </c>
      <c r="D994" s="60" t="s">
        <v>643</v>
      </c>
      <c r="E994" s="60" t="s">
        <v>659</v>
      </c>
      <c r="F994" s="421">
        <v>5.0599999999999996</v>
      </c>
      <c r="G994" s="421">
        <v>0</v>
      </c>
      <c r="H994" s="421">
        <v>0</v>
      </c>
      <c r="I994" s="421">
        <v>0</v>
      </c>
      <c r="J994" s="421">
        <v>0</v>
      </c>
      <c r="K994" s="421">
        <v>0</v>
      </c>
      <c r="L994" s="421">
        <v>5.0599999999999996</v>
      </c>
    </row>
    <row r="995" spans="2:12">
      <c r="B995" s="60" t="s">
        <v>920</v>
      </c>
      <c r="C995" s="60" t="s">
        <v>921</v>
      </c>
      <c r="D995" s="60" t="s">
        <v>643</v>
      </c>
      <c r="E995" s="60" t="s">
        <v>644</v>
      </c>
      <c r="F995" s="421">
        <v>25282.05</v>
      </c>
      <c r="G995" s="421">
        <v>0</v>
      </c>
      <c r="H995" s="421">
        <v>0</v>
      </c>
      <c r="I995" s="421">
        <v>0</v>
      </c>
      <c r="J995" s="421">
        <v>0</v>
      </c>
      <c r="K995" s="421">
        <v>24822.12</v>
      </c>
      <c r="L995" s="421">
        <v>459.93</v>
      </c>
    </row>
    <row r="996" spans="2:12">
      <c r="B996" s="60" t="s">
        <v>973</v>
      </c>
      <c r="C996" s="60" t="s">
        <v>974</v>
      </c>
      <c r="D996" s="60" t="s">
        <v>643</v>
      </c>
      <c r="E996" s="60" t="s">
        <v>649</v>
      </c>
      <c r="F996" s="421">
        <v>22431.32</v>
      </c>
      <c r="G996" s="421">
        <v>-5892.95</v>
      </c>
      <c r="H996" s="421">
        <v>48953.37</v>
      </c>
      <c r="I996" s="421">
        <v>-13207.04</v>
      </c>
      <c r="J996" s="421">
        <v>-1546.71</v>
      </c>
      <c r="K996" s="421">
        <v>-3499.77</v>
      </c>
      <c r="L996" s="421">
        <v>-2375.58</v>
      </c>
    </row>
    <row r="997" spans="2:12">
      <c r="B997" s="60" t="s">
        <v>996</v>
      </c>
      <c r="C997" s="60" t="s">
        <v>938</v>
      </c>
      <c r="D997" s="60" t="s">
        <v>643</v>
      </c>
      <c r="E997" s="60" t="s">
        <v>649</v>
      </c>
      <c r="F997" s="421">
        <v>-1839404.48</v>
      </c>
      <c r="G997" s="421">
        <v>53157.38</v>
      </c>
      <c r="H997" s="421">
        <v>1641.93</v>
      </c>
      <c r="I997" s="421">
        <v>-2169.4299999999998</v>
      </c>
      <c r="J997" s="421">
        <v>-549.30999999999995</v>
      </c>
      <c r="K997" s="421">
        <v>247396.67</v>
      </c>
      <c r="L997" s="421">
        <v>-2138881.7200000002</v>
      </c>
    </row>
    <row r="998" spans="2:12">
      <c r="B998" s="60" t="s">
        <v>1559</v>
      </c>
      <c r="C998" s="60" t="s">
        <v>736</v>
      </c>
      <c r="D998" s="60" t="s">
        <v>662</v>
      </c>
      <c r="E998" s="60" t="s">
        <v>649</v>
      </c>
      <c r="F998" s="421">
        <v>558862.14</v>
      </c>
      <c r="G998" s="421">
        <v>9906.3700000000008</v>
      </c>
      <c r="H998" s="421">
        <v>11181.77</v>
      </c>
      <c r="I998" s="421">
        <v>9470.7199999999993</v>
      </c>
      <c r="J998" s="421">
        <v>7306.88</v>
      </c>
      <c r="K998" s="421">
        <v>111432.11</v>
      </c>
      <c r="L998" s="421">
        <v>409564.29</v>
      </c>
    </row>
    <row r="999" spans="2:12">
      <c r="B999" s="60" t="s">
        <v>1275</v>
      </c>
      <c r="C999" s="60" t="s">
        <v>1276</v>
      </c>
      <c r="D999" s="60" t="s">
        <v>643</v>
      </c>
      <c r="E999" s="60" t="s">
        <v>659</v>
      </c>
      <c r="F999" s="421">
        <v>0</v>
      </c>
      <c r="G999" s="421">
        <v>0</v>
      </c>
      <c r="H999" s="421">
        <v>0</v>
      </c>
      <c r="I999" s="421">
        <v>0</v>
      </c>
      <c r="J999" s="421">
        <v>0</v>
      </c>
      <c r="K999" s="421">
        <v>0</v>
      </c>
      <c r="L999" s="421">
        <v>0</v>
      </c>
    </row>
    <row r="1000" spans="2:12">
      <c r="B1000" s="60" t="s">
        <v>928</v>
      </c>
      <c r="C1000" s="60" t="s">
        <v>929</v>
      </c>
      <c r="D1000" s="60" t="s">
        <v>643</v>
      </c>
      <c r="E1000" s="60" t="s">
        <v>644</v>
      </c>
      <c r="F1000" s="421">
        <v>579.79</v>
      </c>
      <c r="G1000" s="421">
        <v>0</v>
      </c>
      <c r="H1000" s="421">
        <v>0</v>
      </c>
      <c r="I1000" s="421">
        <v>0</v>
      </c>
      <c r="J1000" s="421">
        <v>0</v>
      </c>
      <c r="K1000" s="421">
        <v>0</v>
      </c>
      <c r="L1000" s="421">
        <v>579.79</v>
      </c>
    </row>
    <row r="1001" spans="2:12">
      <c r="B1001" s="60" t="s">
        <v>1028</v>
      </c>
      <c r="C1001" s="60" t="s">
        <v>690</v>
      </c>
      <c r="D1001" s="60" t="s">
        <v>662</v>
      </c>
      <c r="E1001" s="60" t="s">
        <v>659</v>
      </c>
      <c r="F1001" s="421">
        <v>0</v>
      </c>
      <c r="G1001" s="421">
        <v>0</v>
      </c>
      <c r="H1001" s="421">
        <v>0</v>
      </c>
      <c r="I1001" s="421">
        <v>0</v>
      </c>
      <c r="J1001" s="421">
        <v>0</v>
      </c>
      <c r="K1001" s="421">
        <v>0</v>
      </c>
      <c r="L1001" s="421">
        <v>0</v>
      </c>
    </row>
    <row r="1002" spans="2:12">
      <c r="B1002" s="60" t="s">
        <v>1590</v>
      </c>
      <c r="C1002" s="60" t="s">
        <v>1096</v>
      </c>
      <c r="D1002" s="60" t="s">
        <v>662</v>
      </c>
      <c r="E1002" s="60" t="s">
        <v>644</v>
      </c>
      <c r="F1002" s="421">
        <v>-6774.98</v>
      </c>
      <c r="G1002" s="421">
        <v>0</v>
      </c>
      <c r="H1002" s="421">
        <v>0</v>
      </c>
      <c r="I1002" s="421">
        <v>0</v>
      </c>
      <c r="J1002" s="421">
        <v>0</v>
      </c>
      <c r="K1002" s="421">
        <v>0</v>
      </c>
      <c r="L1002" s="421">
        <v>-6774.98</v>
      </c>
    </row>
    <row r="1003" spans="2:12">
      <c r="B1003" s="60" t="s">
        <v>1176</v>
      </c>
      <c r="C1003" s="60" t="s">
        <v>1177</v>
      </c>
      <c r="D1003" s="60" t="s">
        <v>643</v>
      </c>
      <c r="E1003" s="60" t="s">
        <v>659</v>
      </c>
      <c r="F1003" s="421">
        <v>0</v>
      </c>
      <c r="G1003" s="421">
        <v>0</v>
      </c>
      <c r="H1003" s="421">
        <v>0</v>
      </c>
      <c r="I1003" s="421">
        <v>0</v>
      </c>
      <c r="J1003" s="421">
        <v>0</v>
      </c>
      <c r="K1003" s="421">
        <v>0</v>
      </c>
      <c r="L1003" s="421">
        <v>0</v>
      </c>
    </row>
    <row r="1004" spans="2:12">
      <c r="B1004" s="60" t="s">
        <v>951</v>
      </c>
      <c r="C1004" s="60" t="s">
        <v>731</v>
      </c>
      <c r="D1004" s="60" t="s">
        <v>662</v>
      </c>
      <c r="E1004" s="60" t="s">
        <v>659</v>
      </c>
      <c r="F1004" s="421">
        <v>0</v>
      </c>
      <c r="G1004" s="421">
        <v>0</v>
      </c>
      <c r="H1004" s="421">
        <v>0</v>
      </c>
      <c r="I1004" s="421">
        <v>0</v>
      </c>
      <c r="J1004" s="421">
        <v>0</v>
      </c>
      <c r="K1004" s="421">
        <v>0</v>
      </c>
      <c r="L1004" s="421">
        <v>0</v>
      </c>
    </row>
    <row r="1005" spans="2:12">
      <c r="B1005" s="60" t="s">
        <v>914</v>
      </c>
      <c r="C1005" s="60" t="s">
        <v>915</v>
      </c>
      <c r="D1005" s="60" t="s">
        <v>643</v>
      </c>
      <c r="E1005" s="60" t="s">
        <v>659</v>
      </c>
      <c r="F1005" s="421">
        <v>0</v>
      </c>
      <c r="G1005" s="421">
        <v>0</v>
      </c>
      <c r="H1005" s="421">
        <v>0</v>
      </c>
      <c r="I1005" s="421">
        <v>0</v>
      </c>
      <c r="J1005" s="421">
        <v>0</v>
      </c>
      <c r="K1005" s="421">
        <v>0</v>
      </c>
      <c r="L1005" s="421">
        <v>0</v>
      </c>
    </row>
    <row r="1006" spans="2:12">
      <c r="B1006" s="60" t="s">
        <v>1114</v>
      </c>
      <c r="C1006" s="60" t="s">
        <v>695</v>
      </c>
      <c r="D1006" s="60" t="s">
        <v>662</v>
      </c>
      <c r="E1006" s="60" t="s">
        <v>649</v>
      </c>
      <c r="F1006" s="421">
        <v>15493903.77</v>
      </c>
      <c r="G1006" s="421">
        <v>323723.46000000002</v>
      </c>
      <c r="H1006" s="421">
        <v>400056.04</v>
      </c>
      <c r="I1006" s="421">
        <v>307704.94</v>
      </c>
      <c r="J1006" s="421">
        <v>434789.47</v>
      </c>
      <c r="K1006" s="421">
        <v>3303346.67</v>
      </c>
      <c r="L1006" s="421">
        <v>10724283.189999999</v>
      </c>
    </row>
    <row r="1007" spans="2:12">
      <c r="B1007" s="60" t="s">
        <v>1581</v>
      </c>
      <c r="C1007" s="60" t="s">
        <v>1081</v>
      </c>
      <c r="D1007" s="60" t="s">
        <v>662</v>
      </c>
      <c r="E1007" s="60" t="s">
        <v>659</v>
      </c>
      <c r="F1007" s="421">
        <v>0</v>
      </c>
      <c r="G1007" s="421">
        <v>0</v>
      </c>
      <c r="H1007" s="421">
        <v>0</v>
      </c>
      <c r="I1007" s="421">
        <v>0</v>
      </c>
      <c r="J1007" s="421">
        <v>0</v>
      </c>
      <c r="K1007" s="421">
        <v>0</v>
      </c>
      <c r="L1007" s="421">
        <v>0</v>
      </c>
    </row>
    <row r="1008" spans="2:12">
      <c r="B1008" s="60" t="s">
        <v>1347</v>
      </c>
      <c r="C1008" s="60" t="s">
        <v>661</v>
      </c>
      <c r="D1008" s="60" t="s">
        <v>662</v>
      </c>
      <c r="E1008" s="60" t="s">
        <v>659</v>
      </c>
      <c r="F1008" s="421">
        <v>0</v>
      </c>
      <c r="G1008" s="421">
        <v>0</v>
      </c>
      <c r="H1008" s="421">
        <v>0</v>
      </c>
      <c r="I1008" s="421">
        <v>0</v>
      </c>
      <c r="J1008" s="421">
        <v>0</v>
      </c>
      <c r="K1008" s="421">
        <v>0</v>
      </c>
      <c r="L1008" s="421">
        <v>0</v>
      </c>
    </row>
    <row r="1009" spans="2:12">
      <c r="B1009" s="60" t="s">
        <v>1426</v>
      </c>
      <c r="C1009" s="60" t="s">
        <v>1427</v>
      </c>
      <c r="D1009" s="60" t="s">
        <v>643</v>
      </c>
      <c r="E1009" s="60" t="s">
        <v>649</v>
      </c>
      <c r="F1009" s="421">
        <v>-8922.64</v>
      </c>
      <c r="G1009" s="421">
        <v>-418.95</v>
      </c>
      <c r="H1009" s="421">
        <v>1914.97</v>
      </c>
      <c r="I1009" s="421">
        <v>-1419.24</v>
      </c>
      <c r="J1009" s="421">
        <v>-663.14</v>
      </c>
      <c r="K1009" s="421">
        <v>1897.45</v>
      </c>
      <c r="L1009" s="421">
        <v>-10233.73</v>
      </c>
    </row>
    <row r="1010" spans="2:12">
      <c r="B1010" s="60" t="s">
        <v>925</v>
      </c>
      <c r="C1010" s="60" t="s">
        <v>699</v>
      </c>
      <c r="D1010" s="60" t="s">
        <v>662</v>
      </c>
      <c r="E1010" s="60" t="s">
        <v>644</v>
      </c>
      <c r="F1010" s="421">
        <v>-29392.06</v>
      </c>
      <c r="G1010" s="421">
        <v>0</v>
      </c>
      <c r="H1010" s="421">
        <v>0</v>
      </c>
      <c r="I1010" s="421">
        <v>0</v>
      </c>
      <c r="J1010" s="421">
        <v>0</v>
      </c>
      <c r="K1010" s="421">
        <v>-13632.57</v>
      </c>
      <c r="L1010" s="421">
        <v>-15759.49</v>
      </c>
    </row>
    <row r="1011" spans="2:12">
      <c r="B1011" s="60" t="s">
        <v>1591</v>
      </c>
      <c r="C1011" s="60" t="s">
        <v>1592</v>
      </c>
      <c r="D1011" s="60" t="s">
        <v>643</v>
      </c>
      <c r="E1011" s="60" t="s">
        <v>649</v>
      </c>
      <c r="F1011" s="421">
        <v>2467159.02</v>
      </c>
      <c r="G1011" s="421">
        <v>57733.15</v>
      </c>
      <c r="H1011" s="421">
        <v>57821.75</v>
      </c>
      <c r="I1011" s="421">
        <v>57552.61</v>
      </c>
      <c r="J1011" s="421">
        <v>57185.68</v>
      </c>
      <c r="K1011" s="421">
        <v>448606.49</v>
      </c>
      <c r="L1011" s="421">
        <v>1788259.34</v>
      </c>
    </row>
    <row r="1012" spans="2:12">
      <c r="B1012" s="60" t="s">
        <v>1593</v>
      </c>
      <c r="C1012" s="60" t="s">
        <v>1169</v>
      </c>
      <c r="D1012" s="60" t="s">
        <v>662</v>
      </c>
      <c r="E1012" s="60" t="s">
        <v>659</v>
      </c>
      <c r="F1012" s="421">
        <v>0</v>
      </c>
      <c r="G1012" s="421">
        <v>0</v>
      </c>
      <c r="H1012" s="421">
        <v>0</v>
      </c>
      <c r="I1012" s="421">
        <v>0</v>
      </c>
      <c r="J1012" s="421">
        <v>0</v>
      </c>
      <c r="K1012" s="421">
        <v>0</v>
      </c>
      <c r="L1012" s="421">
        <v>0</v>
      </c>
    </row>
    <row r="1013" spans="2:12">
      <c r="B1013" s="60" t="s">
        <v>1560</v>
      </c>
      <c r="C1013" s="60" t="s">
        <v>1128</v>
      </c>
      <c r="D1013" s="60" t="s">
        <v>662</v>
      </c>
      <c r="E1013" s="60" t="s">
        <v>649</v>
      </c>
      <c r="F1013" s="421">
        <v>49231.45</v>
      </c>
      <c r="G1013" s="421">
        <v>1187.93</v>
      </c>
      <c r="H1013" s="421">
        <v>1264.3800000000001</v>
      </c>
      <c r="I1013" s="421">
        <v>1392.58</v>
      </c>
      <c r="J1013" s="421">
        <v>1277.3599999999999</v>
      </c>
      <c r="K1013" s="421">
        <v>8033.93</v>
      </c>
      <c r="L1013" s="421">
        <v>36075.269999999997</v>
      </c>
    </row>
    <row r="1014" spans="2:12">
      <c r="B1014" s="60" t="s">
        <v>1545</v>
      </c>
      <c r="C1014" s="60" t="s">
        <v>1546</v>
      </c>
      <c r="D1014" s="60" t="s">
        <v>643</v>
      </c>
      <c r="E1014" s="60" t="s">
        <v>644</v>
      </c>
      <c r="F1014" s="421">
        <v>11131.87</v>
      </c>
      <c r="G1014" s="421">
        <v>0</v>
      </c>
      <c r="H1014" s="421">
        <v>20</v>
      </c>
      <c r="I1014" s="421">
        <v>0</v>
      </c>
      <c r="J1014" s="421">
        <v>0</v>
      </c>
      <c r="K1014" s="421">
        <v>0</v>
      </c>
      <c r="L1014" s="421">
        <v>11111.87</v>
      </c>
    </row>
    <row r="1015" spans="2:12">
      <c r="B1015" s="60" t="s">
        <v>867</v>
      </c>
      <c r="C1015" s="60" t="s">
        <v>868</v>
      </c>
      <c r="D1015" s="60" t="s">
        <v>662</v>
      </c>
      <c r="E1015" s="60" t="s">
        <v>649</v>
      </c>
      <c r="F1015" s="421">
        <v>1227436.22</v>
      </c>
      <c r="G1015" s="421">
        <v>26024.84</v>
      </c>
      <c r="H1015" s="421">
        <v>49292.93</v>
      </c>
      <c r="I1015" s="421">
        <v>53910.61</v>
      </c>
      <c r="J1015" s="421">
        <v>0</v>
      </c>
      <c r="K1015" s="421">
        <v>288013.92</v>
      </c>
      <c r="L1015" s="421">
        <v>810193.92000000004</v>
      </c>
    </row>
    <row r="1016" spans="2:12">
      <c r="B1016" s="60" t="s">
        <v>897</v>
      </c>
      <c r="C1016" s="60" t="s">
        <v>658</v>
      </c>
      <c r="D1016" s="60" t="s">
        <v>643</v>
      </c>
      <c r="E1016" s="60" t="s">
        <v>649</v>
      </c>
      <c r="F1016" s="421">
        <v>-154730.01</v>
      </c>
      <c r="G1016" s="421">
        <v>3977.43</v>
      </c>
      <c r="H1016" s="421">
        <v>4450.1499999999996</v>
      </c>
      <c r="I1016" s="421">
        <v>3835.34</v>
      </c>
      <c r="J1016" s="421">
        <v>4766.3999999999996</v>
      </c>
      <c r="K1016" s="421">
        <v>48301.39</v>
      </c>
      <c r="L1016" s="421">
        <v>-220060.72</v>
      </c>
    </row>
    <row r="1017" spans="2:12">
      <c r="B1017" s="60" t="s">
        <v>728</v>
      </c>
      <c r="C1017" s="60" t="s">
        <v>729</v>
      </c>
      <c r="D1017" s="60" t="s">
        <v>662</v>
      </c>
      <c r="E1017" s="60" t="s">
        <v>649</v>
      </c>
      <c r="F1017" s="421">
        <v>615270.02</v>
      </c>
      <c r="G1017" s="421">
        <v>16645.080000000002</v>
      </c>
      <c r="H1017" s="421">
        <v>18983.87</v>
      </c>
      <c r="I1017" s="421">
        <v>19276.240000000002</v>
      </c>
      <c r="J1017" s="421">
        <v>17851.36</v>
      </c>
      <c r="K1017" s="421">
        <v>195675.51999999999</v>
      </c>
      <c r="L1017" s="421">
        <v>346837.95</v>
      </c>
    </row>
    <row r="1018" spans="2:12">
      <c r="B1018" s="60" t="s">
        <v>1311</v>
      </c>
      <c r="C1018" s="60" t="s">
        <v>775</v>
      </c>
      <c r="D1018" s="60" t="s">
        <v>662</v>
      </c>
      <c r="E1018" s="60" t="s">
        <v>659</v>
      </c>
      <c r="F1018" s="421">
        <v>0</v>
      </c>
      <c r="G1018" s="421">
        <v>0</v>
      </c>
      <c r="H1018" s="421">
        <v>0</v>
      </c>
      <c r="I1018" s="421">
        <v>0</v>
      </c>
      <c r="J1018" s="421">
        <v>0</v>
      </c>
      <c r="K1018" s="421">
        <v>0</v>
      </c>
      <c r="L1018" s="421">
        <v>0</v>
      </c>
    </row>
    <row r="1019" spans="2:12">
      <c r="B1019" s="60" t="s">
        <v>1127</v>
      </c>
      <c r="C1019" s="60" t="s">
        <v>1128</v>
      </c>
      <c r="D1019" s="60" t="s">
        <v>662</v>
      </c>
      <c r="E1019" s="60" t="s">
        <v>649</v>
      </c>
      <c r="F1019" s="421">
        <v>382358.78</v>
      </c>
      <c r="G1019" s="421">
        <v>8841</v>
      </c>
      <c r="H1019" s="421">
        <v>10774.62</v>
      </c>
      <c r="I1019" s="421">
        <v>10112.77</v>
      </c>
      <c r="J1019" s="421">
        <v>10018.9</v>
      </c>
      <c r="K1019" s="421">
        <v>67184.960000000006</v>
      </c>
      <c r="L1019" s="421">
        <v>275426.53000000003</v>
      </c>
    </row>
    <row r="1020" spans="2:12">
      <c r="B1020" s="60" t="s">
        <v>1594</v>
      </c>
      <c r="C1020" s="60" t="s">
        <v>784</v>
      </c>
      <c r="D1020" s="60" t="s">
        <v>643</v>
      </c>
      <c r="E1020" s="60" t="s">
        <v>644</v>
      </c>
      <c r="F1020" s="421">
        <v>196219.18</v>
      </c>
      <c r="G1020" s="421">
        <v>-12930.26</v>
      </c>
      <c r="H1020" s="421">
        <v>-9465.14</v>
      </c>
      <c r="I1020" s="421">
        <v>-8075.34</v>
      </c>
      <c r="J1020" s="421">
        <v>-508.72</v>
      </c>
      <c r="K1020" s="421">
        <v>-7370.44</v>
      </c>
      <c r="L1020" s="421">
        <v>234569.08</v>
      </c>
    </row>
    <row r="1021" spans="2:12">
      <c r="B1021" s="60" t="s">
        <v>1595</v>
      </c>
      <c r="C1021" s="60" t="s">
        <v>956</v>
      </c>
      <c r="D1021" s="60" t="s">
        <v>643</v>
      </c>
      <c r="E1021" s="60" t="s">
        <v>659</v>
      </c>
      <c r="F1021" s="421">
        <v>0</v>
      </c>
      <c r="G1021" s="421">
        <v>0</v>
      </c>
      <c r="H1021" s="421">
        <v>0</v>
      </c>
      <c r="I1021" s="421">
        <v>0</v>
      </c>
      <c r="J1021" s="421">
        <v>0</v>
      </c>
      <c r="K1021" s="421">
        <v>0</v>
      </c>
      <c r="L1021" s="421">
        <v>0</v>
      </c>
    </row>
    <row r="1022" spans="2:12">
      <c r="B1022" s="60" t="s">
        <v>1555</v>
      </c>
      <c r="C1022" s="60" t="s">
        <v>1556</v>
      </c>
      <c r="D1022" s="60" t="s">
        <v>643</v>
      </c>
      <c r="E1022" s="60" t="s">
        <v>659</v>
      </c>
      <c r="F1022" s="421">
        <v>0</v>
      </c>
      <c r="G1022" s="421">
        <v>0</v>
      </c>
      <c r="H1022" s="421">
        <v>0</v>
      </c>
      <c r="I1022" s="421">
        <v>0</v>
      </c>
      <c r="J1022" s="421">
        <v>0</v>
      </c>
      <c r="K1022" s="421">
        <v>0</v>
      </c>
      <c r="L1022" s="421">
        <v>0</v>
      </c>
    </row>
    <row r="1023" spans="2:12">
      <c r="B1023" s="60" t="s">
        <v>930</v>
      </c>
      <c r="C1023" s="60" t="s">
        <v>931</v>
      </c>
      <c r="D1023" s="60" t="s">
        <v>643</v>
      </c>
      <c r="E1023" s="60" t="s">
        <v>649</v>
      </c>
      <c r="F1023" s="421">
        <v>16582524.48</v>
      </c>
      <c r="G1023" s="421">
        <v>434315.23</v>
      </c>
      <c r="H1023" s="421">
        <v>389833.1</v>
      </c>
      <c r="I1023" s="421">
        <v>386111.34</v>
      </c>
      <c r="J1023" s="421">
        <v>398732.48</v>
      </c>
      <c r="K1023" s="421">
        <v>3167001.68</v>
      </c>
      <c r="L1023" s="421">
        <v>11806530.65</v>
      </c>
    </row>
    <row r="1024" spans="2:12">
      <c r="B1024" s="60" t="s">
        <v>1596</v>
      </c>
      <c r="C1024" s="60" t="s">
        <v>1597</v>
      </c>
      <c r="D1024" s="60" t="s">
        <v>643</v>
      </c>
      <c r="E1024" s="60" t="s">
        <v>659</v>
      </c>
      <c r="F1024" s="421">
        <v>0</v>
      </c>
      <c r="G1024" s="421">
        <v>0</v>
      </c>
      <c r="H1024" s="421">
        <v>0</v>
      </c>
      <c r="I1024" s="421">
        <v>0</v>
      </c>
      <c r="J1024" s="421">
        <v>0</v>
      </c>
      <c r="K1024" s="421">
        <v>0</v>
      </c>
      <c r="L1024" s="421">
        <v>0</v>
      </c>
    </row>
    <row r="1025" spans="2:12">
      <c r="B1025" s="60" t="s">
        <v>1187</v>
      </c>
      <c r="C1025" s="60" t="s">
        <v>753</v>
      </c>
      <c r="D1025" s="60" t="s">
        <v>662</v>
      </c>
      <c r="E1025" s="60" t="s">
        <v>649</v>
      </c>
      <c r="F1025" s="421">
        <v>3345909.1</v>
      </c>
      <c r="G1025" s="421">
        <v>45383.73</v>
      </c>
      <c r="H1025" s="421">
        <v>69931.25</v>
      </c>
      <c r="I1025" s="421">
        <v>136033.28</v>
      </c>
      <c r="J1025" s="421">
        <v>75499.33</v>
      </c>
      <c r="K1025" s="421">
        <v>764778.03</v>
      </c>
      <c r="L1025" s="421">
        <v>2254283.48</v>
      </c>
    </row>
    <row r="1026" spans="2:12">
      <c r="B1026" s="60" t="s">
        <v>1598</v>
      </c>
      <c r="C1026" s="60" t="s">
        <v>978</v>
      </c>
      <c r="D1026" s="60" t="s">
        <v>662</v>
      </c>
      <c r="E1026" s="60" t="s">
        <v>644</v>
      </c>
      <c r="F1026" s="421">
        <v>-42125.81</v>
      </c>
      <c r="G1026" s="421">
        <v>0</v>
      </c>
      <c r="H1026" s="421">
        <v>0</v>
      </c>
      <c r="I1026" s="421">
        <v>0</v>
      </c>
      <c r="J1026" s="421">
        <v>0</v>
      </c>
      <c r="K1026" s="421">
        <v>0</v>
      </c>
      <c r="L1026" s="421">
        <v>-42125.81</v>
      </c>
    </row>
    <row r="1027" spans="2:12">
      <c r="B1027" s="60" t="s">
        <v>1046</v>
      </c>
      <c r="C1027" s="60" t="s">
        <v>1047</v>
      </c>
      <c r="D1027" s="60" t="s">
        <v>643</v>
      </c>
      <c r="E1027" s="60" t="s">
        <v>649</v>
      </c>
      <c r="F1027" s="421">
        <v>0</v>
      </c>
      <c r="G1027" s="421">
        <v>0</v>
      </c>
      <c r="H1027" s="421">
        <v>8674.35</v>
      </c>
      <c r="I1027" s="421">
        <v>41304.33</v>
      </c>
      <c r="J1027" s="421">
        <v>22000.29</v>
      </c>
      <c r="K1027" s="421">
        <v>1337866.08</v>
      </c>
      <c r="L1027" s="421">
        <v>-1409845.05</v>
      </c>
    </row>
    <row r="1028" spans="2:12">
      <c r="B1028" s="60" t="s">
        <v>702</v>
      </c>
      <c r="C1028" s="60" t="s">
        <v>668</v>
      </c>
      <c r="D1028" s="60" t="s">
        <v>643</v>
      </c>
      <c r="E1028" s="60" t="s">
        <v>649</v>
      </c>
      <c r="F1028" s="421">
        <v>-13975487.75</v>
      </c>
      <c r="G1028" s="421">
        <v>0</v>
      </c>
      <c r="H1028" s="421">
        <v>0</v>
      </c>
      <c r="I1028" s="421">
        <v>0</v>
      </c>
      <c r="J1028" s="421">
        <v>0</v>
      </c>
      <c r="K1028" s="421">
        <v>-374781</v>
      </c>
      <c r="L1028" s="421">
        <v>-13600706.75</v>
      </c>
    </row>
    <row r="1029" spans="2:12">
      <c r="B1029" s="60" t="s">
        <v>1062</v>
      </c>
      <c r="C1029" s="60" t="s">
        <v>1063</v>
      </c>
      <c r="D1029" s="60" t="s">
        <v>643</v>
      </c>
      <c r="E1029" s="60" t="s">
        <v>659</v>
      </c>
      <c r="F1029" s="421">
        <v>0</v>
      </c>
      <c r="G1029" s="421">
        <v>0</v>
      </c>
      <c r="H1029" s="421">
        <v>0</v>
      </c>
      <c r="I1029" s="421">
        <v>0</v>
      </c>
      <c r="J1029" s="421">
        <v>0</v>
      </c>
      <c r="K1029" s="421">
        <v>0</v>
      </c>
      <c r="L1029" s="421">
        <v>0</v>
      </c>
    </row>
    <row r="1030" spans="2:12">
      <c r="B1030" s="60" t="s">
        <v>1160</v>
      </c>
      <c r="C1030" s="60" t="s">
        <v>1161</v>
      </c>
      <c r="D1030" s="60" t="s">
        <v>643</v>
      </c>
      <c r="E1030" s="60" t="s">
        <v>649</v>
      </c>
      <c r="F1030" s="421">
        <v>1423905.44</v>
      </c>
      <c r="G1030" s="421">
        <v>-41871.75</v>
      </c>
      <c r="H1030" s="421">
        <v>485532.67</v>
      </c>
      <c r="I1030" s="421">
        <v>38185.769999999997</v>
      </c>
      <c r="J1030" s="421">
        <v>-3304.09</v>
      </c>
      <c r="K1030" s="421">
        <v>-497586.75</v>
      </c>
      <c r="L1030" s="421">
        <v>1442949.59</v>
      </c>
    </row>
    <row r="1031" spans="2:12">
      <c r="B1031" s="60" t="s">
        <v>1599</v>
      </c>
      <c r="C1031" s="60" t="s">
        <v>1600</v>
      </c>
      <c r="D1031" s="60" t="s">
        <v>643</v>
      </c>
      <c r="E1031" s="60" t="s">
        <v>644</v>
      </c>
      <c r="F1031" s="421">
        <v>99</v>
      </c>
      <c r="G1031" s="421">
        <v>0</v>
      </c>
      <c r="H1031" s="421">
        <v>0</v>
      </c>
      <c r="I1031" s="421">
        <v>0</v>
      </c>
      <c r="J1031" s="421">
        <v>0</v>
      </c>
      <c r="K1031" s="421">
        <v>0</v>
      </c>
      <c r="L1031" s="421">
        <v>99</v>
      </c>
    </row>
    <row r="1032" spans="2:12">
      <c r="B1032" s="60" t="s">
        <v>1154</v>
      </c>
      <c r="C1032" s="60" t="s">
        <v>1155</v>
      </c>
      <c r="D1032" s="60" t="s">
        <v>643</v>
      </c>
      <c r="E1032" s="60" t="s">
        <v>1032</v>
      </c>
      <c r="F1032" s="421">
        <v>17280.740000000002</v>
      </c>
      <c r="G1032" s="421">
        <v>-5574.05</v>
      </c>
      <c r="H1032" s="421">
        <v>-0.45</v>
      </c>
      <c r="I1032" s="421">
        <v>-2787.25</v>
      </c>
      <c r="J1032" s="421">
        <v>-5574.5</v>
      </c>
      <c r="K1032" s="421">
        <v>-19603.66</v>
      </c>
      <c r="L1032" s="421">
        <v>50820.65</v>
      </c>
    </row>
    <row r="1033" spans="2:12">
      <c r="B1033" s="60" t="s">
        <v>859</v>
      </c>
      <c r="C1033" s="60" t="s">
        <v>860</v>
      </c>
      <c r="D1033" s="60" t="s">
        <v>643</v>
      </c>
      <c r="E1033" s="60" t="s">
        <v>649</v>
      </c>
      <c r="F1033" s="421">
        <v>20553925.100000001</v>
      </c>
      <c r="G1033" s="421">
        <v>472118.2</v>
      </c>
      <c r="H1033" s="421">
        <v>487040.71</v>
      </c>
      <c r="I1033" s="421">
        <v>492929.06</v>
      </c>
      <c r="J1033" s="421">
        <v>501617.38</v>
      </c>
      <c r="K1033" s="421">
        <v>3703875.24</v>
      </c>
      <c r="L1033" s="421">
        <v>14896344.51</v>
      </c>
    </row>
    <row r="1034" spans="2:12">
      <c r="B1034" s="60" t="s">
        <v>1178</v>
      </c>
      <c r="C1034" s="60" t="s">
        <v>1179</v>
      </c>
      <c r="D1034" s="60" t="s">
        <v>643</v>
      </c>
      <c r="E1034" s="60" t="s">
        <v>644</v>
      </c>
      <c r="F1034" s="421">
        <v>268787.40000000002</v>
      </c>
      <c r="G1034" s="421">
        <v>0</v>
      </c>
      <c r="H1034" s="421">
        <v>1699.79</v>
      </c>
      <c r="I1034" s="421">
        <v>4182.45</v>
      </c>
      <c r="J1034" s="421">
        <v>7800.91</v>
      </c>
      <c r="K1034" s="421">
        <v>98474.36</v>
      </c>
      <c r="L1034" s="421">
        <v>156629.89000000001</v>
      </c>
    </row>
    <row r="1035" spans="2:12">
      <c r="B1035" s="60" t="s">
        <v>1510</v>
      </c>
      <c r="C1035" s="60" t="s">
        <v>775</v>
      </c>
      <c r="D1035" s="60" t="s">
        <v>662</v>
      </c>
      <c r="E1035" s="60" t="s">
        <v>649</v>
      </c>
      <c r="F1035" s="421">
        <v>24077.47</v>
      </c>
      <c r="G1035" s="421">
        <v>65.63</v>
      </c>
      <c r="H1035" s="421">
        <v>701.19</v>
      </c>
      <c r="I1035" s="421">
        <v>666.75</v>
      </c>
      <c r="J1035" s="421">
        <v>661.44</v>
      </c>
      <c r="K1035" s="421">
        <v>4440.54</v>
      </c>
      <c r="L1035" s="421">
        <v>17541.919999999998</v>
      </c>
    </row>
    <row r="1036" spans="2:12">
      <c r="B1036" s="60" t="s">
        <v>1601</v>
      </c>
      <c r="C1036" s="60" t="s">
        <v>942</v>
      </c>
      <c r="D1036" s="60" t="s">
        <v>662</v>
      </c>
      <c r="E1036" s="60" t="s">
        <v>649</v>
      </c>
      <c r="F1036" s="421">
        <v>29457.96</v>
      </c>
      <c r="G1036" s="421">
        <v>716.78</v>
      </c>
      <c r="H1036" s="421">
        <v>809.77</v>
      </c>
      <c r="I1036" s="421">
        <v>1010.86</v>
      </c>
      <c r="J1036" s="421">
        <v>211.51</v>
      </c>
      <c r="K1036" s="421">
        <v>4569.03</v>
      </c>
      <c r="L1036" s="421">
        <v>22140.01</v>
      </c>
    </row>
    <row r="1037" spans="2:12">
      <c r="B1037" s="60" t="s">
        <v>1255</v>
      </c>
      <c r="C1037" s="60" t="s">
        <v>1256</v>
      </c>
      <c r="D1037" s="60" t="s">
        <v>643</v>
      </c>
      <c r="E1037" s="60" t="s">
        <v>649</v>
      </c>
      <c r="F1037" s="421">
        <v>98817.02</v>
      </c>
      <c r="G1037" s="421">
        <v>-12694.38</v>
      </c>
      <c r="H1037" s="421">
        <v>-15987.69</v>
      </c>
      <c r="I1037" s="421">
        <v>16385.919999999998</v>
      </c>
      <c r="J1037" s="421">
        <v>2339.5</v>
      </c>
      <c r="K1037" s="421">
        <v>-120692.74</v>
      </c>
      <c r="L1037" s="421">
        <v>229466.41</v>
      </c>
    </row>
    <row r="1038" spans="2:12">
      <c r="B1038" s="60" t="s">
        <v>1602</v>
      </c>
      <c r="C1038" s="60" t="s">
        <v>717</v>
      </c>
      <c r="D1038" s="60" t="s">
        <v>662</v>
      </c>
      <c r="E1038" s="60" t="s">
        <v>649</v>
      </c>
      <c r="F1038" s="421">
        <v>12556.59</v>
      </c>
      <c r="G1038" s="421">
        <v>0</v>
      </c>
      <c r="H1038" s="421">
        <v>0</v>
      </c>
      <c r="I1038" s="421">
        <v>0</v>
      </c>
      <c r="J1038" s="421">
        <v>0</v>
      </c>
      <c r="K1038" s="421">
        <v>12556.59</v>
      </c>
      <c r="L1038" s="421">
        <v>0</v>
      </c>
    </row>
    <row r="1039" spans="2:12">
      <c r="B1039" s="60" t="s">
        <v>1462</v>
      </c>
      <c r="C1039" s="60" t="s">
        <v>1376</v>
      </c>
      <c r="D1039" s="60" t="s">
        <v>662</v>
      </c>
      <c r="E1039" s="60" t="s">
        <v>644</v>
      </c>
      <c r="F1039" s="421">
        <v>-183223.79</v>
      </c>
      <c r="G1039" s="421">
        <v>0</v>
      </c>
      <c r="H1039" s="421">
        <v>0</v>
      </c>
      <c r="I1039" s="421">
        <v>0</v>
      </c>
      <c r="J1039" s="421">
        <v>0</v>
      </c>
      <c r="K1039" s="421">
        <v>0</v>
      </c>
      <c r="L1039" s="421">
        <v>-183223.79</v>
      </c>
    </row>
    <row r="1040" spans="2:12">
      <c r="B1040" s="60" t="s">
        <v>1426</v>
      </c>
      <c r="C1040" s="60" t="s">
        <v>1427</v>
      </c>
      <c r="D1040" s="60" t="s">
        <v>643</v>
      </c>
      <c r="E1040" s="60" t="s">
        <v>644</v>
      </c>
      <c r="F1040" s="421">
        <v>658.43</v>
      </c>
      <c r="G1040" s="421">
        <v>0</v>
      </c>
      <c r="H1040" s="421">
        <v>0</v>
      </c>
      <c r="I1040" s="421">
        <v>0</v>
      </c>
      <c r="J1040" s="421">
        <v>0</v>
      </c>
      <c r="K1040" s="421">
        <v>658.43</v>
      </c>
      <c r="L1040" s="421">
        <v>0</v>
      </c>
    </row>
    <row r="1041" spans="2:12">
      <c r="B1041" s="60" t="s">
        <v>785</v>
      </c>
      <c r="C1041" s="60" t="s">
        <v>786</v>
      </c>
      <c r="D1041" s="60" t="s">
        <v>643</v>
      </c>
      <c r="E1041" s="60" t="s">
        <v>659</v>
      </c>
      <c r="F1041" s="421">
        <v>0</v>
      </c>
      <c r="G1041" s="421">
        <v>0</v>
      </c>
      <c r="H1041" s="421">
        <v>0</v>
      </c>
      <c r="I1041" s="421">
        <v>0</v>
      </c>
      <c r="J1041" s="421">
        <v>0</v>
      </c>
      <c r="K1041" s="421">
        <v>0</v>
      </c>
      <c r="L1041" s="421">
        <v>0</v>
      </c>
    </row>
    <row r="1042" spans="2:12">
      <c r="B1042" s="60" t="s">
        <v>1247</v>
      </c>
      <c r="C1042" s="60" t="s">
        <v>1248</v>
      </c>
      <c r="D1042" s="60" t="s">
        <v>643</v>
      </c>
      <c r="E1042" s="60" t="s">
        <v>659</v>
      </c>
      <c r="F1042" s="421">
        <v>0</v>
      </c>
      <c r="G1042" s="421">
        <v>0</v>
      </c>
      <c r="H1042" s="421">
        <v>0</v>
      </c>
      <c r="I1042" s="421">
        <v>0</v>
      </c>
      <c r="J1042" s="421">
        <v>0</v>
      </c>
      <c r="K1042" s="421">
        <v>0</v>
      </c>
      <c r="L1042" s="421">
        <v>0</v>
      </c>
    </row>
    <row r="1043" spans="2:12">
      <c r="B1043" s="60" t="s">
        <v>1603</v>
      </c>
      <c r="C1043" s="60" t="s">
        <v>1604</v>
      </c>
      <c r="D1043" s="60" t="s">
        <v>643</v>
      </c>
      <c r="E1043" s="60" t="s">
        <v>659</v>
      </c>
      <c r="F1043" s="421">
        <v>0</v>
      </c>
      <c r="G1043" s="421">
        <v>0</v>
      </c>
      <c r="H1043" s="421">
        <v>0</v>
      </c>
      <c r="I1043" s="421">
        <v>0</v>
      </c>
      <c r="J1043" s="421">
        <v>0</v>
      </c>
      <c r="K1043" s="421">
        <v>0</v>
      </c>
      <c r="L1043" s="421">
        <v>0</v>
      </c>
    </row>
    <row r="1044" spans="2:12">
      <c r="B1044" s="60" t="s">
        <v>1489</v>
      </c>
      <c r="C1044" s="60" t="s">
        <v>971</v>
      </c>
      <c r="D1044" s="60" t="s">
        <v>662</v>
      </c>
      <c r="E1044" s="60" t="s">
        <v>744</v>
      </c>
      <c r="F1044" s="421">
        <v>0</v>
      </c>
      <c r="G1044" s="421">
        <v>0</v>
      </c>
      <c r="H1044" s="421">
        <v>0</v>
      </c>
      <c r="I1044" s="421">
        <v>0</v>
      </c>
      <c r="J1044" s="421">
        <v>0</v>
      </c>
      <c r="K1044" s="421">
        <v>0</v>
      </c>
      <c r="L1044" s="421">
        <v>0</v>
      </c>
    </row>
    <row r="1045" spans="2:12">
      <c r="B1045" s="60" t="s">
        <v>1195</v>
      </c>
      <c r="C1045" s="60" t="s">
        <v>1196</v>
      </c>
      <c r="D1045" s="60" t="s">
        <v>643</v>
      </c>
      <c r="E1045" s="60" t="s">
        <v>644</v>
      </c>
      <c r="F1045" s="421">
        <v>1846.75</v>
      </c>
      <c r="G1045" s="421">
        <v>0</v>
      </c>
      <c r="H1045" s="421">
        <v>0</v>
      </c>
      <c r="I1045" s="421">
        <v>0</v>
      </c>
      <c r="J1045" s="421">
        <v>0</v>
      </c>
      <c r="K1045" s="421">
        <v>462.81</v>
      </c>
      <c r="L1045" s="421">
        <v>1383.94</v>
      </c>
    </row>
    <row r="1046" spans="2:12">
      <c r="B1046" s="60" t="s">
        <v>1605</v>
      </c>
      <c r="C1046" s="60" t="s">
        <v>1606</v>
      </c>
      <c r="D1046" s="60" t="s">
        <v>662</v>
      </c>
      <c r="E1046" s="60" t="s">
        <v>659</v>
      </c>
      <c r="F1046" s="421">
        <v>0</v>
      </c>
      <c r="G1046" s="421">
        <v>0</v>
      </c>
      <c r="H1046" s="421">
        <v>0</v>
      </c>
      <c r="I1046" s="421">
        <v>0</v>
      </c>
      <c r="J1046" s="421">
        <v>0</v>
      </c>
      <c r="K1046" s="421">
        <v>0</v>
      </c>
      <c r="L1046" s="421">
        <v>0</v>
      </c>
    </row>
    <row r="1047" spans="2:12">
      <c r="B1047" s="60" t="s">
        <v>1607</v>
      </c>
      <c r="C1047" s="60" t="s">
        <v>701</v>
      </c>
      <c r="D1047" s="60" t="s">
        <v>643</v>
      </c>
      <c r="E1047" s="60" t="s">
        <v>659</v>
      </c>
      <c r="F1047" s="421">
        <v>0</v>
      </c>
      <c r="G1047" s="421">
        <v>0</v>
      </c>
      <c r="H1047" s="421">
        <v>0</v>
      </c>
      <c r="I1047" s="421">
        <v>0</v>
      </c>
      <c r="J1047" s="421">
        <v>0</v>
      </c>
      <c r="K1047" s="421">
        <v>0</v>
      </c>
      <c r="L1047" s="421">
        <v>0</v>
      </c>
    </row>
    <row r="1048" spans="2:12">
      <c r="B1048" s="60" t="s">
        <v>1608</v>
      </c>
      <c r="C1048" s="60" t="s">
        <v>999</v>
      </c>
      <c r="D1048" s="60" t="s">
        <v>662</v>
      </c>
      <c r="E1048" s="60" t="s">
        <v>659</v>
      </c>
      <c r="F1048" s="421">
        <v>3793.34</v>
      </c>
      <c r="G1048" s="421">
        <v>-28.58</v>
      </c>
      <c r="H1048" s="421">
        <v>0</v>
      </c>
      <c r="I1048" s="421">
        <v>0</v>
      </c>
      <c r="J1048" s="421">
        <v>0</v>
      </c>
      <c r="K1048" s="421">
        <v>0</v>
      </c>
      <c r="L1048" s="421">
        <v>3821.92</v>
      </c>
    </row>
    <row r="1049" spans="2:12">
      <c r="B1049" s="60" t="s">
        <v>1609</v>
      </c>
      <c r="C1049" s="60" t="s">
        <v>784</v>
      </c>
      <c r="D1049" s="60" t="s">
        <v>643</v>
      </c>
      <c r="E1049" s="60" t="s">
        <v>649</v>
      </c>
      <c r="F1049" s="421">
        <v>-20068.849999999999</v>
      </c>
      <c r="G1049" s="421">
        <v>11119.99</v>
      </c>
      <c r="H1049" s="421">
        <v>-15791.98</v>
      </c>
      <c r="I1049" s="421">
        <v>-13110.89</v>
      </c>
      <c r="J1049" s="421">
        <v>3064.21</v>
      </c>
      <c r="K1049" s="421">
        <v>10948.02</v>
      </c>
      <c r="L1049" s="421">
        <v>-16298.2</v>
      </c>
    </row>
    <row r="1050" spans="2:12">
      <c r="B1050" s="60" t="s">
        <v>1476</v>
      </c>
      <c r="C1050" s="60" t="s">
        <v>731</v>
      </c>
      <c r="D1050" s="60" t="s">
        <v>662</v>
      </c>
      <c r="E1050" s="60" t="s">
        <v>644</v>
      </c>
      <c r="F1050" s="421">
        <v>-57113.5</v>
      </c>
      <c r="G1050" s="421">
        <v>0</v>
      </c>
      <c r="H1050" s="421">
        <v>0</v>
      </c>
      <c r="I1050" s="421">
        <v>0</v>
      </c>
      <c r="J1050" s="421">
        <v>0</v>
      </c>
      <c r="K1050" s="421">
        <v>0</v>
      </c>
      <c r="L1050" s="421">
        <v>-57113.5</v>
      </c>
    </row>
    <row r="1051" spans="2:12">
      <c r="B1051" s="60" t="s">
        <v>1572</v>
      </c>
      <c r="C1051" s="60" t="s">
        <v>1573</v>
      </c>
      <c r="D1051" s="60" t="s">
        <v>643</v>
      </c>
      <c r="E1051" s="60" t="s">
        <v>652</v>
      </c>
      <c r="F1051" s="421">
        <v>3424.24</v>
      </c>
      <c r="G1051" s="421">
        <v>98.03</v>
      </c>
      <c r="H1051" s="421">
        <v>98.93</v>
      </c>
      <c r="I1051" s="421">
        <v>86.52</v>
      </c>
      <c r="J1051" s="421">
        <v>99.16</v>
      </c>
      <c r="K1051" s="421">
        <v>669.08</v>
      </c>
      <c r="L1051" s="421">
        <v>2372.52</v>
      </c>
    </row>
    <row r="1052" spans="2:12">
      <c r="B1052" s="60" t="s">
        <v>1237</v>
      </c>
      <c r="C1052" s="60" t="s">
        <v>1238</v>
      </c>
      <c r="D1052" s="60" t="s">
        <v>643</v>
      </c>
      <c r="E1052" s="60" t="s">
        <v>649</v>
      </c>
      <c r="F1052" s="421">
        <v>17039864.140000001</v>
      </c>
      <c r="G1052" s="421">
        <v>390564.35</v>
      </c>
      <c r="H1052" s="421">
        <v>395089.07</v>
      </c>
      <c r="I1052" s="421">
        <v>394708.26</v>
      </c>
      <c r="J1052" s="421">
        <v>394878.73</v>
      </c>
      <c r="K1052" s="421">
        <v>3103557.73</v>
      </c>
      <c r="L1052" s="421">
        <v>12361066</v>
      </c>
    </row>
    <row r="1053" spans="2:12">
      <c r="B1053" s="60" t="s">
        <v>1135</v>
      </c>
      <c r="C1053" s="60" t="s">
        <v>1136</v>
      </c>
      <c r="D1053" s="60" t="s">
        <v>643</v>
      </c>
      <c r="E1053" s="60" t="s">
        <v>649</v>
      </c>
      <c r="F1053" s="421">
        <v>3453783.35</v>
      </c>
      <c r="G1053" s="421">
        <v>81190.27</v>
      </c>
      <c r="H1053" s="421">
        <v>81131.67</v>
      </c>
      <c r="I1053" s="421">
        <v>80764.89</v>
      </c>
      <c r="J1053" s="421">
        <v>81705.23</v>
      </c>
      <c r="K1053" s="421">
        <v>634332.02</v>
      </c>
      <c r="L1053" s="421">
        <v>2494659.27</v>
      </c>
    </row>
    <row r="1054" spans="2:12">
      <c r="B1054" s="60" t="s">
        <v>1610</v>
      </c>
      <c r="C1054" s="60" t="s">
        <v>1058</v>
      </c>
      <c r="D1054" s="60" t="s">
        <v>662</v>
      </c>
      <c r="E1054" s="60" t="s">
        <v>649</v>
      </c>
      <c r="F1054" s="421">
        <v>2006253.51</v>
      </c>
      <c r="G1054" s="421">
        <v>46259.8</v>
      </c>
      <c r="H1054" s="421">
        <v>51302.51</v>
      </c>
      <c r="I1054" s="421">
        <v>76586.47</v>
      </c>
      <c r="J1054" s="421">
        <v>51242.67</v>
      </c>
      <c r="K1054" s="421">
        <v>390702.14</v>
      </c>
      <c r="L1054" s="421">
        <v>1390159.92</v>
      </c>
    </row>
    <row r="1055" spans="2:12">
      <c r="B1055" s="60" t="s">
        <v>1278</v>
      </c>
      <c r="C1055" s="60" t="s">
        <v>1279</v>
      </c>
      <c r="D1055" s="60" t="s">
        <v>643</v>
      </c>
      <c r="E1055" s="60" t="s">
        <v>644</v>
      </c>
      <c r="F1055" s="421">
        <v>4357.7700000000004</v>
      </c>
      <c r="G1055" s="421">
        <v>0</v>
      </c>
      <c r="H1055" s="421">
        <v>0</v>
      </c>
      <c r="I1055" s="421">
        <v>0</v>
      </c>
      <c r="J1055" s="421">
        <v>0</v>
      </c>
      <c r="K1055" s="421">
        <v>3290.78</v>
      </c>
      <c r="L1055" s="421">
        <v>1066.99</v>
      </c>
    </row>
    <row r="1056" spans="2:12">
      <c r="B1056" s="60" t="s">
        <v>1611</v>
      </c>
      <c r="C1056" s="60" t="s">
        <v>877</v>
      </c>
      <c r="D1056" s="60" t="s">
        <v>662</v>
      </c>
      <c r="E1056" s="60" t="s">
        <v>659</v>
      </c>
      <c r="F1056" s="421">
        <v>0</v>
      </c>
      <c r="G1056" s="421">
        <v>0</v>
      </c>
      <c r="H1056" s="421">
        <v>0</v>
      </c>
      <c r="I1056" s="421">
        <v>0</v>
      </c>
      <c r="J1056" s="421">
        <v>0</v>
      </c>
      <c r="K1056" s="421">
        <v>0</v>
      </c>
      <c r="L1056" s="421">
        <v>0</v>
      </c>
    </row>
    <row r="1057" spans="2:12">
      <c r="B1057" s="60" t="s">
        <v>1596</v>
      </c>
      <c r="C1057" s="60" t="s">
        <v>1597</v>
      </c>
      <c r="D1057" s="60" t="s">
        <v>643</v>
      </c>
      <c r="E1057" s="60" t="s">
        <v>649</v>
      </c>
      <c r="F1057" s="421">
        <v>167877.95</v>
      </c>
      <c r="G1057" s="421">
        <v>-65879.740000000005</v>
      </c>
      <c r="H1057" s="421">
        <v>232935.53</v>
      </c>
      <c r="I1057" s="421">
        <v>-359627.88</v>
      </c>
      <c r="J1057" s="421">
        <v>194017.96</v>
      </c>
      <c r="K1057" s="421">
        <v>-57930.28</v>
      </c>
      <c r="L1057" s="421">
        <v>224362.36</v>
      </c>
    </row>
    <row r="1058" spans="2:12">
      <c r="B1058" s="60" t="s">
        <v>1612</v>
      </c>
      <c r="C1058" s="60" t="s">
        <v>1241</v>
      </c>
      <c r="D1058" s="60" t="s">
        <v>643</v>
      </c>
      <c r="E1058" s="60" t="s">
        <v>644</v>
      </c>
      <c r="F1058" s="421">
        <v>443276.33</v>
      </c>
      <c r="G1058" s="421">
        <v>0</v>
      </c>
      <c r="H1058" s="421">
        <v>0</v>
      </c>
      <c r="I1058" s="421">
        <v>0</v>
      </c>
      <c r="J1058" s="421">
        <v>0</v>
      </c>
      <c r="K1058" s="421">
        <v>0</v>
      </c>
      <c r="L1058" s="421">
        <v>443276.33</v>
      </c>
    </row>
    <row r="1059" spans="2:12">
      <c r="B1059" s="60" t="s">
        <v>1071</v>
      </c>
      <c r="C1059" s="60" t="s">
        <v>790</v>
      </c>
      <c r="D1059" s="60" t="s">
        <v>662</v>
      </c>
      <c r="E1059" s="60" t="s">
        <v>644</v>
      </c>
      <c r="F1059" s="421">
        <v>-6352.2</v>
      </c>
      <c r="G1059" s="421">
        <v>0</v>
      </c>
      <c r="H1059" s="421">
        <v>0</v>
      </c>
      <c r="I1059" s="421">
        <v>0</v>
      </c>
      <c r="J1059" s="421">
        <v>0</v>
      </c>
      <c r="K1059" s="421">
        <v>0</v>
      </c>
      <c r="L1059" s="421">
        <v>-6352.2</v>
      </c>
    </row>
    <row r="1060" spans="2:12">
      <c r="B1060" s="60" t="s">
        <v>1613</v>
      </c>
      <c r="C1060" s="60" t="s">
        <v>1614</v>
      </c>
      <c r="D1060" s="60" t="s">
        <v>643</v>
      </c>
      <c r="E1060" s="60" t="s">
        <v>644</v>
      </c>
      <c r="F1060" s="421">
        <v>-9508.5</v>
      </c>
      <c r="G1060" s="421">
        <v>0</v>
      </c>
      <c r="H1060" s="421">
        <v>0</v>
      </c>
      <c r="I1060" s="421">
        <v>0</v>
      </c>
      <c r="J1060" s="421">
        <v>0</v>
      </c>
      <c r="K1060" s="421">
        <v>0</v>
      </c>
      <c r="L1060" s="421">
        <v>-9508.5</v>
      </c>
    </row>
    <row r="1061" spans="2:12">
      <c r="B1061" s="60" t="s">
        <v>839</v>
      </c>
      <c r="C1061" s="60" t="s">
        <v>840</v>
      </c>
      <c r="D1061" s="60" t="s">
        <v>643</v>
      </c>
      <c r="E1061" s="60" t="s">
        <v>649</v>
      </c>
      <c r="F1061" s="421">
        <v>47526.54</v>
      </c>
      <c r="G1061" s="421">
        <v>-4994.1899999999996</v>
      </c>
      <c r="H1061" s="421">
        <v>24878.5</v>
      </c>
      <c r="I1061" s="421">
        <v>14359.59</v>
      </c>
      <c r="J1061" s="421">
        <v>-11738.43</v>
      </c>
      <c r="K1061" s="421">
        <v>62173.46</v>
      </c>
      <c r="L1061" s="421">
        <v>-37152.39</v>
      </c>
    </row>
    <row r="1062" spans="2:12">
      <c r="B1062" s="60" t="s">
        <v>888</v>
      </c>
      <c r="C1062" s="60" t="s">
        <v>889</v>
      </c>
      <c r="D1062" s="60" t="s">
        <v>643</v>
      </c>
      <c r="E1062" s="60" t="s">
        <v>649</v>
      </c>
      <c r="F1062" s="421">
        <v>1557838.72</v>
      </c>
      <c r="G1062" s="421">
        <v>-787724.57</v>
      </c>
      <c r="H1062" s="421">
        <v>-65960.92</v>
      </c>
      <c r="I1062" s="421">
        <v>698462.9</v>
      </c>
      <c r="J1062" s="421">
        <v>772934.01</v>
      </c>
      <c r="K1062" s="421">
        <v>-887244.39</v>
      </c>
      <c r="L1062" s="421">
        <v>1827371.69</v>
      </c>
    </row>
    <row r="1063" spans="2:12">
      <c r="B1063" s="60" t="s">
        <v>1285</v>
      </c>
      <c r="C1063" s="60" t="s">
        <v>1221</v>
      </c>
      <c r="D1063" s="60" t="s">
        <v>643</v>
      </c>
      <c r="E1063" s="60" t="s">
        <v>659</v>
      </c>
      <c r="F1063" s="421">
        <v>0</v>
      </c>
      <c r="G1063" s="421">
        <v>0</v>
      </c>
      <c r="H1063" s="421">
        <v>0</v>
      </c>
      <c r="I1063" s="421">
        <v>0</v>
      </c>
      <c r="J1063" s="421">
        <v>0</v>
      </c>
      <c r="K1063" s="421">
        <v>0</v>
      </c>
      <c r="L1063" s="421">
        <v>0</v>
      </c>
    </row>
    <row r="1064" spans="2:12">
      <c r="B1064" s="60" t="s">
        <v>905</v>
      </c>
      <c r="C1064" s="60" t="s">
        <v>906</v>
      </c>
      <c r="D1064" s="60" t="s">
        <v>662</v>
      </c>
      <c r="E1064" s="60" t="s">
        <v>649</v>
      </c>
      <c r="F1064" s="421">
        <v>7368061.6600000001</v>
      </c>
      <c r="G1064" s="421">
        <v>92697.8</v>
      </c>
      <c r="H1064" s="421">
        <v>98924.85</v>
      </c>
      <c r="I1064" s="421">
        <v>106118.92</v>
      </c>
      <c r="J1064" s="421">
        <v>120700.75</v>
      </c>
      <c r="K1064" s="421">
        <v>953893.67</v>
      </c>
      <c r="L1064" s="421">
        <v>5995725.6699999999</v>
      </c>
    </row>
    <row r="1065" spans="2:12">
      <c r="B1065" s="60" t="s">
        <v>1539</v>
      </c>
      <c r="C1065" s="60" t="s">
        <v>1540</v>
      </c>
      <c r="D1065" s="60" t="s">
        <v>643</v>
      </c>
      <c r="E1065" s="60" t="s">
        <v>649</v>
      </c>
      <c r="F1065" s="421">
        <v>-5573.54</v>
      </c>
      <c r="G1065" s="421">
        <v>954.83</v>
      </c>
      <c r="H1065" s="421">
        <v>90456.08</v>
      </c>
      <c r="I1065" s="421">
        <v>-5728.05</v>
      </c>
      <c r="J1065" s="421">
        <v>397.79</v>
      </c>
      <c r="K1065" s="421">
        <v>-23804.91</v>
      </c>
      <c r="L1065" s="421">
        <v>-67849.279999999999</v>
      </c>
    </row>
    <row r="1066" spans="2:12">
      <c r="B1066" s="60" t="s">
        <v>1095</v>
      </c>
      <c r="C1066" s="60" t="s">
        <v>1096</v>
      </c>
      <c r="D1066" s="60" t="s">
        <v>662</v>
      </c>
      <c r="E1066" s="60" t="s">
        <v>659</v>
      </c>
      <c r="F1066" s="421">
        <v>23.4</v>
      </c>
      <c r="G1066" s="421">
        <v>0</v>
      </c>
      <c r="H1066" s="421">
        <v>0</v>
      </c>
      <c r="I1066" s="421">
        <v>0</v>
      </c>
      <c r="J1066" s="421">
        <v>0</v>
      </c>
      <c r="K1066" s="421">
        <v>0</v>
      </c>
      <c r="L1066" s="421">
        <v>23.4</v>
      </c>
    </row>
    <row r="1067" spans="2:12">
      <c r="B1067" s="60" t="s">
        <v>801</v>
      </c>
      <c r="C1067" s="60" t="s">
        <v>802</v>
      </c>
      <c r="D1067" s="60" t="s">
        <v>662</v>
      </c>
      <c r="E1067" s="60" t="s">
        <v>649</v>
      </c>
      <c r="F1067" s="421">
        <v>1869696.89</v>
      </c>
      <c r="G1067" s="421">
        <v>16829.03</v>
      </c>
      <c r="H1067" s="421">
        <v>17148.03</v>
      </c>
      <c r="I1067" s="421">
        <v>17061.419999999998</v>
      </c>
      <c r="J1067" s="421">
        <v>116656.39</v>
      </c>
      <c r="K1067" s="421">
        <v>362123.4</v>
      </c>
      <c r="L1067" s="421">
        <v>1339878.6200000001</v>
      </c>
    </row>
    <row r="1068" spans="2:12">
      <c r="B1068" s="60" t="s">
        <v>718</v>
      </c>
      <c r="C1068" s="60" t="s">
        <v>719</v>
      </c>
      <c r="D1068" s="60" t="s">
        <v>643</v>
      </c>
      <c r="E1068" s="60" t="s">
        <v>649</v>
      </c>
      <c r="F1068" s="421">
        <v>-14949.34</v>
      </c>
      <c r="G1068" s="421">
        <v>503.86</v>
      </c>
      <c r="H1068" s="421">
        <v>450.15</v>
      </c>
      <c r="I1068" s="421">
        <v>471.48</v>
      </c>
      <c r="J1068" s="421">
        <v>582.04</v>
      </c>
      <c r="K1068" s="421">
        <v>-16956.87</v>
      </c>
      <c r="L1068" s="421">
        <v>0</v>
      </c>
    </row>
    <row r="1069" spans="2:12">
      <c r="B1069" s="60" t="s">
        <v>1508</v>
      </c>
      <c r="C1069" s="60" t="s">
        <v>1509</v>
      </c>
      <c r="D1069" s="60" t="s">
        <v>643</v>
      </c>
      <c r="E1069" s="60" t="s">
        <v>649</v>
      </c>
      <c r="F1069" s="421">
        <v>244689.56</v>
      </c>
      <c r="G1069" s="421">
        <v>243005.65</v>
      </c>
      <c r="H1069" s="421">
        <v>-51531.13</v>
      </c>
      <c r="I1069" s="421">
        <v>-136071.64000000001</v>
      </c>
      <c r="J1069" s="421">
        <v>-259533.69</v>
      </c>
      <c r="K1069" s="421">
        <v>-1268351.02</v>
      </c>
      <c r="L1069" s="421">
        <v>1717171.39</v>
      </c>
    </row>
    <row r="1070" spans="2:12">
      <c r="B1070" s="60" t="s">
        <v>1178</v>
      </c>
      <c r="C1070" s="60" t="s">
        <v>1179</v>
      </c>
      <c r="D1070" s="60" t="s">
        <v>643</v>
      </c>
      <c r="E1070" s="60" t="s">
        <v>659</v>
      </c>
      <c r="F1070" s="421">
        <v>0</v>
      </c>
      <c r="G1070" s="421">
        <v>0</v>
      </c>
      <c r="H1070" s="421">
        <v>0</v>
      </c>
      <c r="I1070" s="421">
        <v>0</v>
      </c>
      <c r="J1070" s="421">
        <v>0</v>
      </c>
      <c r="K1070" s="421">
        <v>0</v>
      </c>
      <c r="L1070" s="421">
        <v>0</v>
      </c>
    </row>
    <row r="1071" spans="2:12">
      <c r="B1071" s="60" t="s">
        <v>1282</v>
      </c>
      <c r="C1071" s="60" t="s">
        <v>938</v>
      </c>
      <c r="D1071" s="60" t="s">
        <v>643</v>
      </c>
      <c r="E1071" s="60" t="s">
        <v>659</v>
      </c>
      <c r="F1071" s="421">
        <v>71.010000000000005</v>
      </c>
      <c r="G1071" s="421">
        <v>0</v>
      </c>
      <c r="H1071" s="421">
        <v>0</v>
      </c>
      <c r="I1071" s="421">
        <v>0</v>
      </c>
      <c r="J1071" s="421">
        <v>0</v>
      </c>
      <c r="K1071" s="421">
        <v>0</v>
      </c>
      <c r="L1071" s="421">
        <v>71.010000000000005</v>
      </c>
    </row>
    <row r="1072" spans="2:12">
      <c r="B1072" s="60" t="s">
        <v>762</v>
      </c>
      <c r="C1072" s="60" t="s">
        <v>763</v>
      </c>
      <c r="D1072" s="60" t="s">
        <v>643</v>
      </c>
      <c r="E1072" s="60" t="s">
        <v>649</v>
      </c>
      <c r="F1072" s="421">
        <v>4287643.57</v>
      </c>
      <c r="G1072" s="421">
        <v>3558.74</v>
      </c>
      <c r="H1072" s="421">
        <v>51297.94</v>
      </c>
      <c r="I1072" s="421">
        <v>1592784.5</v>
      </c>
      <c r="J1072" s="421">
        <v>-95510.79</v>
      </c>
      <c r="K1072" s="421">
        <v>394462.66</v>
      </c>
      <c r="L1072" s="421">
        <v>2341050.52</v>
      </c>
    </row>
    <row r="1073" spans="2:12">
      <c r="B1073" s="60" t="s">
        <v>1476</v>
      </c>
      <c r="C1073" s="60" t="s">
        <v>731</v>
      </c>
      <c r="D1073" s="60" t="s">
        <v>662</v>
      </c>
      <c r="E1073" s="60" t="s">
        <v>659</v>
      </c>
      <c r="F1073" s="421">
        <v>0</v>
      </c>
      <c r="G1073" s="421">
        <v>0</v>
      </c>
      <c r="H1073" s="421">
        <v>0</v>
      </c>
      <c r="I1073" s="421">
        <v>0</v>
      </c>
      <c r="J1073" s="421">
        <v>0</v>
      </c>
      <c r="K1073" s="421">
        <v>0</v>
      </c>
      <c r="L1073" s="421">
        <v>0</v>
      </c>
    </row>
    <row r="1074" spans="2:12">
      <c r="B1074" s="60" t="s">
        <v>1202</v>
      </c>
      <c r="C1074" s="60" t="s">
        <v>1203</v>
      </c>
      <c r="D1074" s="60" t="s">
        <v>643</v>
      </c>
      <c r="E1074" s="60" t="s">
        <v>644</v>
      </c>
      <c r="F1074" s="421">
        <v>-5068.0600000000004</v>
      </c>
      <c r="G1074" s="421">
        <v>0</v>
      </c>
      <c r="H1074" s="421">
        <v>0</v>
      </c>
      <c r="I1074" s="421">
        <v>0</v>
      </c>
      <c r="J1074" s="421">
        <v>0</v>
      </c>
      <c r="K1074" s="421">
        <v>0</v>
      </c>
      <c r="L1074" s="421">
        <v>-5068.0600000000004</v>
      </c>
    </row>
    <row r="1075" spans="2:12">
      <c r="B1075" s="60" t="s">
        <v>1590</v>
      </c>
      <c r="C1075" s="60" t="s">
        <v>1096</v>
      </c>
      <c r="D1075" s="60" t="s">
        <v>662</v>
      </c>
      <c r="E1075" s="60" t="s">
        <v>649</v>
      </c>
      <c r="F1075" s="421">
        <v>23515.65</v>
      </c>
      <c r="G1075" s="421">
        <v>306.47000000000003</v>
      </c>
      <c r="H1075" s="421">
        <v>386.2</v>
      </c>
      <c r="I1075" s="421">
        <v>571.91999999999996</v>
      </c>
      <c r="J1075" s="421">
        <v>491.4</v>
      </c>
      <c r="K1075" s="421">
        <v>2935.07</v>
      </c>
      <c r="L1075" s="421">
        <v>18824.59</v>
      </c>
    </row>
    <row r="1076" spans="2:12">
      <c r="B1076" s="60" t="s">
        <v>1566</v>
      </c>
      <c r="C1076" s="60" t="s">
        <v>1157</v>
      </c>
      <c r="D1076" s="60" t="s">
        <v>643</v>
      </c>
      <c r="E1076" s="60" t="s">
        <v>649</v>
      </c>
      <c r="F1076" s="421">
        <v>-7182.52</v>
      </c>
      <c r="G1076" s="421">
        <v>-66549.33</v>
      </c>
      <c r="H1076" s="421">
        <v>79365.36</v>
      </c>
      <c r="I1076" s="421">
        <v>11806.04</v>
      </c>
      <c r="J1076" s="421">
        <v>-33.19</v>
      </c>
      <c r="K1076" s="421">
        <v>106242.12</v>
      </c>
      <c r="L1076" s="421">
        <v>-138013.51999999999</v>
      </c>
    </row>
    <row r="1077" spans="2:12">
      <c r="B1077" s="60" t="s">
        <v>1615</v>
      </c>
      <c r="C1077" s="60" t="s">
        <v>1616</v>
      </c>
      <c r="D1077" s="60" t="s">
        <v>643</v>
      </c>
      <c r="E1077" s="60" t="s">
        <v>649</v>
      </c>
      <c r="F1077" s="421">
        <v>1456657.15</v>
      </c>
      <c r="G1077" s="421">
        <v>33924.17</v>
      </c>
      <c r="H1077" s="421">
        <v>33941.99</v>
      </c>
      <c r="I1077" s="421">
        <v>33894.83</v>
      </c>
      <c r="J1077" s="421">
        <v>33854.629999999997</v>
      </c>
      <c r="K1077" s="421">
        <v>267014.82</v>
      </c>
      <c r="L1077" s="421">
        <v>1054026.71</v>
      </c>
    </row>
    <row r="1078" spans="2:12">
      <c r="B1078" s="60" t="s">
        <v>1537</v>
      </c>
      <c r="C1078" s="60" t="s">
        <v>1538</v>
      </c>
      <c r="D1078" s="60" t="s">
        <v>643</v>
      </c>
      <c r="E1078" s="60" t="s">
        <v>652</v>
      </c>
      <c r="F1078" s="421">
        <v>21025.67</v>
      </c>
      <c r="G1078" s="421">
        <v>335.8</v>
      </c>
      <c r="H1078" s="421">
        <v>224.24</v>
      </c>
      <c r="I1078" s="421">
        <v>217.53</v>
      </c>
      <c r="J1078" s="421">
        <v>213.65</v>
      </c>
      <c r="K1078" s="421">
        <v>2515.2399999999998</v>
      </c>
      <c r="L1078" s="421">
        <v>17519.21</v>
      </c>
    </row>
    <row r="1079" spans="2:12">
      <c r="B1079" s="60" t="s">
        <v>1123</v>
      </c>
      <c r="C1079" s="60" t="s">
        <v>1124</v>
      </c>
      <c r="D1079" s="60" t="s">
        <v>662</v>
      </c>
      <c r="E1079" s="60" t="s">
        <v>649</v>
      </c>
      <c r="F1079" s="421">
        <v>769235.76</v>
      </c>
      <c r="G1079" s="421">
        <v>20297.060000000001</v>
      </c>
      <c r="H1079" s="421">
        <v>23953.66</v>
      </c>
      <c r="I1079" s="421">
        <v>23189.91</v>
      </c>
      <c r="J1079" s="421">
        <v>21368.89</v>
      </c>
      <c r="K1079" s="421">
        <v>156510.18</v>
      </c>
      <c r="L1079" s="421">
        <v>523916.06</v>
      </c>
    </row>
    <row r="1080" spans="2:12">
      <c r="B1080" s="60" t="s">
        <v>1369</v>
      </c>
      <c r="C1080" s="60" t="s">
        <v>1370</v>
      </c>
      <c r="D1080" s="60" t="s">
        <v>643</v>
      </c>
      <c r="E1080" s="60" t="s">
        <v>649</v>
      </c>
      <c r="F1080" s="421">
        <v>0</v>
      </c>
      <c r="G1080" s="421">
        <v>0</v>
      </c>
      <c r="H1080" s="421">
        <v>0.67</v>
      </c>
      <c r="I1080" s="421">
        <v>-0.67</v>
      </c>
      <c r="J1080" s="421">
        <v>0</v>
      </c>
      <c r="K1080" s="421">
        <v>0</v>
      </c>
      <c r="L1080" s="421">
        <v>0</v>
      </c>
    </row>
    <row r="1081" spans="2:12">
      <c r="B1081" s="60" t="s">
        <v>1148</v>
      </c>
      <c r="C1081" s="60" t="s">
        <v>1149</v>
      </c>
      <c r="D1081" s="60" t="s">
        <v>643</v>
      </c>
      <c r="E1081" s="60" t="s">
        <v>649</v>
      </c>
      <c r="F1081" s="421">
        <v>390912.76</v>
      </c>
      <c r="G1081" s="421">
        <v>-22983.22</v>
      </c>
      <c r="H1081" s="421">
        <v>-5600.44</v>
      </c>
      <c r="I1081" s="421">
        <v>134385.89000000001</v>
      </c>
      <c r="J1081" s="421">
        <v>173084.87</v>
      </c>
      <c r="K1081" s="421">
        <v>-224818.02</v>
      </c>
      <c r="L1081" s="421">
        <v>336843.68</v>
      </c>
    </row>
    <row r="1082" spans="2:12">
      <c r="B1082" s="60" t="s">
        <v>1617</v>
      </c>
      <c r="C1082" s="60" t="s">
        <v>738</v>
      </c>
      <c r="D1082" s="60" t="s">
        <v>662</v>
      </c>
      <c r="E1082" s="60" t="s">
        <v>649</v>
      </c>
      <c r="F1082" s="421">
        <v>118395.08</v>
      </c>
      <c r="G1082" s="421">
        <v>1827.44</v>
      </c>
      <c r="H1082" s="421">
        <v>1835.44</v>
      </c>
      <c r="I1082" s="421">
        <v>2052.36</v>
      </c>
      <c r="J1082" s="421">
        <v>2565.4299999999998</v>
      </c>
      <c r="K1082" s="421">
        <v>18190.84</v>
      </c>
      <c r="L1082" s="421">
        <v>91923.57</v>
      </c>
    </row>
    <row r="1083" spans="2:12">
      <c r="B1083" s="60" t="s">
        <v>1582</v>
      </c>
      <c r="C1083" s="60" t="s">
        <v>1583</v>
      </c>
      <c r="D1083" s="60" t="s">
        <v>643</v>
      </c>
      <c r="E1083" s="60" t="s">
        <v>644</v>
      </c>
      <c r="F1083" s="421">
        <v>2167.48</v>
      </c>
      <c r="G1083" s="421">
        <v>0</v>
      </c>
      <c r="H1083" s="421">
        <v>0</v>
      </c>
      <c r="I1083" s="421">
        <v>0</v>
      </c>
      <c r="J1083" s="421">
        <v>0</v>
      </c>
      <c r="K1083" s="421">
        <v>0</v>
      </c>
      <c r="L1083" s="421">
        <v>2167.48</v>
      </c>
    </row>
    <row r="1084" spans="2:12">
      <c r="B1084" s="60" t="s">
        <v>1618</v>
      </c>
      <c r="C1084" s="60" t="s">
        <v>927</v>
      </c>
      <c r="D1084" s="60" t="s">
        <v>662</v>
      </c>
      <c r="E1084" s="60" t="s">
        <v>649</v>
      </c>
      <c r="F1084" s="421">
        <v>146942.69</v>
      </c>
      <c r="G1084" s="421">
        <v>3639.83</v>
      </c>
      <c r="H1084" s="421">
        <v>3708.89</v>
      </c>
      <c r="I1084" s="421">
        <v>3358.74</v>
      </c>
      <c r="J1084" s="421">
        <v>4201.46</v>
      </c>
      <c r="K1084" s="421">
        <v>26568.92</v>
      </c>
      <c r="L1084" s="421">
        <v>105464.85</v>
      </c>
    </row>
    <row r="1085" spans="2:12">
      <c r="B1085" s="60" t="s">
        <v>740</v>
      </c>
      <c r="C1085" s="60" t="s">
        <v>741</v>
      </c>
      <c r="D1085" s="60" t="s">
        <v>662</v>
      </c>
      <c r="E1085" s="60" t="s">
        <v>659</v>
      </c>
      <c r="F1085" s="421">
        <v>0</v>
      </c>
      <c r="G1085" s="421">
        <v>0</v>
      </c>
      <c r="H1085" s="421">
        <v>0</v>
      </c>
      <c r="I1085" s="421">
        <v>0</v>
      </c>
      <c r="J1085" s="421">
        <v>0</v>
      </c>
      <c r="K1085" s="421">
        <v>0</v>
      </c>
      <c r="L1085" s="421">
        <v>0</v>
      </c>
    </row>
    <row r="1086" spans="2:12">
      <c r="B1086" s="60" t="s">
        <v>1323</v>
      </c>
      <c r="C1086" s="60" t="s">
        <v>1157</v>
      </c>
      <c r="D1086" s="60" t="s">
        <v>643</v>
      </c>
      <c r="E1086" s="60" t="s">
        <v>659</v>
      </c>
      <c r="F1086" s="421">
        <v>0</v>
      </c>
      <c r="G1086" s="421">
        <v>0</v>
      </c>
      <c r="H1086" s="421">
        <v>0</v>
      </c>
      <c r="I1086" s="421">
        <v>0</v>
      </c>
      <c r="J1086" s="421">
        <v>0</v>
      </c>
      <c r="K1086" s="421">
        <v>0</v>
      </c>
      <c r="L1086" s="421">
        <v>0</v>
      </c>
    </row>
    <row r="1087" spans="2:12">
      <c r="B1087" s="60" t="s">
        <v>1030</v>
      </c>
      <c r="C1087" s="60" t="s">
        <v>1031</v>
      </c>
      <c r="D1087" s="60" t="s">
        <v>643</v>
      </c>
      <c r="E1087" s="60" t="s">
        <v>649</v>
      </c>
      <c r="F1087" s="421">
        <v>7468546.0999999996</v>
      </c>
      <c r="G1087" s="421">
        <v>173661.85</v>
      </c>
      <c r="H1087" s="421">
        <v>175883.32</v>
      </c>
      <c r="I1087" s="421">
        <v>173660.26</v>
      </c>
      <c r="J1087" s="421">
        <v>176205.88</v>
      </c>
      <c r="K1087" s="421">
        <v>1357192.94</v>
      </c>
      <c r="L1087" s="421">
        <v>5411941.8499999996</v>
      </c>
    </row>
    <row r="1088" spans="2:12">
      <c r="B1088" s="60" t="s">
        <v>1226</v>
      </c>
      <c r="C1088" s="60" t="s">
        <v>701</v>
      </c>
      <c r="D1088" s="60" t="s">
        <v>643</v>
      </c>
      <c r="E1088" s="60" t="s">
        <v>644</v>
      </c>
      <c r="F1088" s="421">
        <v>-27086.93</v>
      </c>
      <c r="G1088" s="421">
        <v>0</v>
      </c>
      <c r="H1088" s="421">
        <v>0</v>
      </c>
      <c r="I1088" s="421">
        <v>0</v>
      </c>
      <c r="J1088" s="421">
        <v>0</v>
      </c>
      <c r="K1088" s="421">
        <v>-201.59</v>
      </c>
      <c r="L1088" s="421">
        <v>-26885.34</v>
      </c>
    </row>
    <row r="1089" spans="2:12">
      <c r="B1089" s="60" t="s">
        <v>1283</v>
      </c>
      <c r="C1089" s="60" t="s">
        <v>1284</v>
      </c>
      <c r="D1089" s="60" t="s">
        <v>643</v>
      </c>
      <c r="E1089" s="60" t="s">
        <v>649</v>
      </c>
      <c r="F1089" s="421">
        <v>3442223.93</v>
      </c>
      <c r="G1089" s="421">
        <v>80450.55</v>
      </c>
      <c r="H1089" s="421">
        <v>80272.88</v>
      </c>
      <c r="I1089" s="421">
        <v>80277.84</v>
      </c>
      <c r="J1089" s="421">
        <v>80277.179999999993</v>
      </c>
      <c r="K1089" s="421">
        <v>632072.37</v>
      </c>
      <c r="L1089" s="421">
        <v>2488873.11</v>
      </c>
    </row>
    <row r="1090" spans="2:12">
      <c r="B1090" s="60" t="s">
        <v>1619</v>
      </c>
      <c r="C1090" s="60" t="s">
        <v>1108</v>
      </c>
      <c r="D1090" s="60" t="s">
        <v>662</v>
      </c>
      <c r="E1090" s="60" t="s">
        <v>644</v>
      </c>
      <c r="F1090" s="421">
        <v>-131236.19</v>
      </c>
      <c r="G1090" s="421">
        <v>0</v>
      </c>
      <c r="H1090" s="421">
        <v>0</v>
      </c>
      <c r="I1090" s="421">
        <v>0</v>
      </c>
      <c r="J1090" s="421">
        <v>0</v>
      </c>
      <c r="K1090" s="421">
        <v>0</v>
      </c>
      <c r="L1090" s="421">
        <v>-131236.19</v>
      </c>
    </row>
    <row r="1091" spans="2:12">
      <c r="B1091" s="60" t="s">
        <v>1268</v>
      </c>
      <c r="C1091" s="60" t="s">
        <v>1269</v>
      </c>
      <c r="D1091" s="60" t="s">
        <v>643</v>
      </c>
      <c r="E1091" s="60" t="s">
        <v>644</v>
      </c>
      <c r="F1091" s="421">
        <v>4273.59</v>
      </c>
      <c r="G1091" s="421">
        <v>0</v>
      </c>
      <c r="H1091" s="421">
        <v>0</v>
      </c>
      <c r="I1091" s="421">
        <v>0</v>
      </c>
      <c r="J1091" s="421">
        <v>0</v>
      </c>
      <c r="K1091" s="421">
        <v>0</v>
      </c>
      <c r="L1091" s="421">
        <v>4273.59</v>
      </c>
    </row>
    <row r="1092" spans="2:12">
      <c r="B1092" s="60" t="s">
        <v>1620</v>
      </c>
      <c r="C1092" s="60" t="s">
        <v>936</v>
      </c>
      <c r="D1092" s="60" t="s">
        <v>662</v>
      </c>
      <c r="E1092" s="60" t="s">
        <v>649</v>
      </c>
      <c r="F1092" s="421">
        <v>77603.460000000006</v>
      </c>
      <c r="G1092" s="421">
        <v>1503.68</v>
      </c>
      <c r="H1092" s="421">
        <v>2078.58</v>
      </c>
      <c r="I1092" s="421">
        <v>2195.4</v>
      </c>
      <c r="J1092" s="421">
        <v>2305.1</v>
      </c>
      <c r="K1092" s="421">
        <v>19265.099999999999</v>
      </c>
      <c r="L1092" s="421">
        <v>50255.6</v>
      </c>
    </row>
    <row r="1093" spans="2:12">
      <c r="B1093" s="60" t="s">
        <v>984</v>
      </c>
      <c r="C1093" s="60" t="s">
        <v>985</v>
      </c>
      <c r="D1093" s="60" t="s">
        <v>643</v>
      </c>
      <c r="E1093" s="60" t="s">
        <v>649</v>
      </c>
      <c r="F1093" s="421">
        <v>-175.32</v>
      </c>
      <c r="G1093" s="421">
        <v>0</v>
      </c>
      <c r="H1093" s="421">
        <v>0</v>
      </c>
      <c r="I1093" s="421">
        <v>0</v>
      </c>
      <c r="J1093" s="421">
        <v>0</v>
      </c>
      <c r="K1093" s="421">
        <v>0</v>
      </c>
      <c r="L1093" s="421">
        <v>-175.32</v>
      </c>
    </row>
    <row r="1094" spans="2:12">
      <c r="B1094" s="60" t="s">
        <v>1512</v>
      </c>
      <c r="C1094" s="60" t="s">
        <v>1513</v>
      </c>
      <c r="D1094" s="60" t="s">
        <v>643</v>
      </c>
      <c r="E1094" s="60" t="s">
        <v>659</v>
      </c>
      <c r="F1094" s="421">
        <v>0</v>
      </c>
      <c r="G1094" s="421">
        <v>0</v>
      </c>
      <c r="H1094" s="421">
        <v>0</v>
      </c>
      <c r="I1094" s="421">
        <v>0</v>
      </c>
      <c r="J1094" s="421">
        <v>0</v>
      </c>
      <c r="K1094" s="421">
        <v>0</v>
      </c>
      <c r="L1094" s="421">
        <v>0</v>
      </c>
    </row>
    <row r="1095" spans="2:12">
      <c r="B1095" s="60" t="s">
        <v>748</v>
      </c>
      <c r="C1095" s="60" t="s">
        <v>749</v>
      </c>
      <c r="D1095" s="60" t="s">
        <v>643</v>
      </c>
      <c r="E1095" s="60" t="s">
        <v>659</v>
      </c>
      <c r="F1095" s="421">
        <v>0</v>
      </c>
      <c r="G1095" s="421">
        <v>0</v>
      </c>
      <c r="H1095" s="421">
        <v>0</v>
      </c>
      <c r="I1095" s="421">
        <v>0</v>
      </c>
      <c r="J1095" s="421">
        <v>0</v>
      </c>
      <c r="K1095" s="421">
        <v>0</v>
      </c>
      <c r="L1095" s="421">
        <v>0</v>
      </c>
    </row>
    <row r="1096" spans="2:12">
      <c r="B1096" s="60" t="s">
        <v>1514</v>
      </c>
      <c r="C1096" s="60" t="s">
        <v>1515</v>
      </c>
      <c r="D1096" s="60" t="s">
        <v>643</v>
      </c>
      <c r="E1096" s="60" t="s">
        <v>659</v>
      </c>
      <c r="F1096" s="421">
        <v>0</v>
      </c>
      <c r="G1096" s="421">
        <v>0</v>
      </c>
      <c r="H1096" s="421">
        <v>0</v>
      </c>
      <c r="I1096" s="421">
        <v>0</v>
      </c>
      <c r="J1096" s="421">
        <v>0</v>
      </c>
      <c r="K1096" s="421">
        <v>0</v>
      </c>
      <c r="L1096" s="421">
        <v>0</v>
      </c>
    </row>
    <row r="1097" spans="2:12">
      <c r="B1097" s="60" t="s">
        <v>1115</v>
      </c>
      <c r="C1097" s="60" t="s">
        <v>1116</v>
      </c>
      <c r="D1097" s="60" t="s">
        <v>643</v>
      </c>
      <c r="E1097" s="60" t="s">
        <v>649</v>
      </c>
      <c r="F1097" s="421">
        <v>359489.28000000003</v>
      </c>
      <c r="G1097" s="421">
        <v>172569.91</v>
      </c>
      <c r="H1097" s="421">
        <v>-2162.31</v>
      </c>
      <c r="I1097" s="421">
        <v>-17527.52</v>
      </c>
      <c r="J1097" s="421">
        <v>1106.3800000000001</v>
      </c>
      <c r="K1097" s="421">
        <v>-157300.04</v>
      </c>
      <c r="L1097" s="421">
        <v>362802.86</v>
      </c>
    </row>
    <row r="1098" spans="2:12">
      <c r="B1098" s="60" t="s">
        <v>975</v>
      </c>
      <c r="C1098" s="60" t="s">
        <v>976</v>
      </c>
      <c r="D1098" s="60" t="s">
        <v>662</v>
      </c>
      <c r="E1098" s="60" t="s">
        <v>649</v>
      </c>
      <c r="F1098" s="421">
        <v>2211704.31</v>
      </c>
      <c r="G1098" s="421">
        <v>54207.58</v>
      </c>
      <c r="H1098" s="421">
        <v>55175.55</v>
      </c>
      <c r="I1098" s="421">
        <v>56080.78</v>
      </c>
      <c r="J1098" s="421">
        <v>56514.71</v>
      </c>
      <c r="K1098" s="421">
        <v>420035.73</v>
      </c>
      <c r="L1098" s="421">
        <v>1569689.96</v>
      </c>
    </row>
    <row r="1099" spans="2:12">
      <c r="B1099" s="60" t="s">
        <v>1432</v>
      </c>
      <c r="C1099" s="60" t="s">
        <v>1433</v>
      </c>
      <c r="D1099" s="60" t="s">
        <v>643</v>
      </c>
      <c r="E1099" s="60" t="s">
        <v>649</v>
      </c>
      <c r="F1099" s="421">
        <v>1296.1199999999999</v>
      </c>
      <c r="G1099" s="421">
        <v>-3816.11</v>
      </c>
      <c r="H1099" s="421">
        <v>3954.64</v>
      </c>
      <c r="I1099" s="421">
        <v>-712.47</v>
      </c>
      <c r="J1099" s="421">
        <v>121.53</v>
      </c>
      <c r="K1099" s="421">
        <v>1458.17</v>
      </c>
      <c r="L1099" s="421">
        <v>290.36</v>
      </c>
    </row>
    <row r="1100" spans="2:12">
      <c r="B1100" s="60" t="s">
        <v>1620</v>
      </c>
      <c r="C1100" s="60" t="s">
        <v>936</v>
      </c>
      <c r="D1100" s="60" t="s">
        <v>662</v>
      </c>
      <c r="E1100" s="60" t="s">
        <v>659</v>
      </c>
      <c r="F1100" s="421">
        <v>0</v>
      </c>
      <c r="G1100" s="421">
        <v>0</v>
      </c>
      <c r="H1100" s="421">
        <v>0</v>
      </c>
      <c r="I1100" s="421">
        <v>0</v>
      </c>
      <c r="J1100" s="421">
        <v>0</v>
      </c>
      <c r="K1100" s="421">
        <v>0</v>
      </c>
      <c r="L1100" s="421">
        <v>0</v>
      </c>
    </row>
    <row r="1101" spans="2:12">
      <c r="B1101" s="60" t="s">
        <v>1621</v>
      </c>
      <c r="C1101" s="60" t="s">
        <v>1034</v>
      </c>
      <c r="D1101" s="60" t="s">
        <v>662</v>
      </c>
      <c r="E1101" s="60" t="s">
        <v>644</v>
      </c>
      <c r="F1101" s="421">
        <v>-164.84</v>
      </c>
      <c r="G1101" s="421">
        <v>0</v>
      </c>
      <c r="H1101" s="421">
        <v>0</v>
      </c>
      <c r="I1101" s="421">
        <v>0</v>
      </c>
      <c r="J1101" s="421">
        <v>0</v>
      </c>
      <c r="K1101" s="421">
        <v>3469.14</v>
      </c>
      <c r="L1101" s="421">
        <v>-3633.98</v>
      </c>
    </row>
    <row r="1102" spans="2:12">
      <c r="B1102" s="60" t="s">
        <v>1537</v>
      </c>
      <c r="C1102" s="60" t="s">
        <v>1538</v>
      </c>
      <c r="D1102" s="60" t="s">
        <v>643</v>
      </c>
      <c r="E1102" s="60" t="s">
        <v>659</v>
      </c>
      <c r="F1102" s="421">
        <v>0</v>
      </c>
      <c r="G1102" s="421">
        <v>0</v>
      </c>
      <c r="H1102" s="421">
        <v>0</v>
      </c>
      <c r="I1102" s="421">
        <v>0</v>
      </c>
      <c r="J1102" s="421">
        <v>0</v>
      </c>
      <c r="K1102" s="421">
        <v>0</v>
      </c>
      <c r="L1102" s="421">
        <v>0</v>
      </c>
    </row>
    <row r="1103" spans="2:12">
      <c r="B1103" s="60" t="s">
        <v>1000</v>
      </c>
      <c r="C1103" s="60" t="s">
        <v>678</v>
      </c>
      <c r="D1103" s="60" t="s">
        <v>643</v>
      </c>
      <c r="E1103" s="60" t="s">
        <v>659</v>
      </c>
      <c r="F1103" s="421">
        <v>0</v>
      </c>
      <c r="G1103" s="421">
        <v>0</v>
      </c>
      <c r="H1103" s="421">
        <v>0</v>
      </c>
      <c r="I1103" s="421">
        <v>0</v>
      </c>
      <c r="J1103" s="421">
        <v>0</v>
      </c>
      <c r="K1103" s="421">
        <v>0</v>
      </c>
      <c r="L1103" s="421">
        <v>0</v>
      </c>
    </row>
    <row r="1104" spans="2:12">
      <c r="B1104" s="60" t="s">
        <v>1622</v>
      </c>
      <c r="C1104" s="60" t="s">
        <v>1623</v>
      </c>
      <c r="D1104" s="60" t="s">
        <v>643</v>
      </c>
      <c r="E1104" s="60" t="s">
        <v>649</v>
      </c>
      <c r="F1104" s="421">
        <v>-5371.67</v>
      </c>
      <c r="G1104" s="421">
        <v>0</v>
      </c>
      <c r="H1104" s="421">
        <v>0</v>
      </c>
      <c r="I1104" s="421">
        <v>0</v>
      </c>
      <c r="J1104" s="421">
        <v>0</v>
      </c>
      <c r="K1104" s="421">
        <v>0</v>
      </c>
      <c r="L1104" s="421">
        <v>-5371.67</v>
      </c>
    </row>
    <row r="1105" spans="2:12">
      <c r="B1105" s="60" t="s">
        <v>1386</v>
      </c>
      <c r="C1105" s="60" t="s">
        <v>1387</v>
      </c>
      <c r="D1105" s="60" t="s">
        <v>643</v>
      </c>
      <c r="E1105" s="60" t="s">
        <v>649</v>
      </c>
      <c r="F1105" s="421">
        <v>-1739.39</v>
      </c>
      <c r="G1105" s="421">
        <v>-2525.71</v>
      </c>
      <c r="H1105" s="421">
        <v>2069.77</v>
      </c>
      <c r="I1105" s="421">
        <v>-119</v>
      </c>
      <c r="J1105" s="421">
        <v>-84.34</v>
      </c>
      <c r="K1105" s="421">
        <v>512.9</v>
      </c>
      <c r="L1105" s="421">
        <v>-1593.01</v>
      </c>
    </row>
    <row r="1106" spans="2:12">
      <c r="B1106" s="60" t="s">
        <v>1342</v>
      </c>
      <c r="C1106" s="60" t="s">
        <v>1124</v>
      </c>
      <c r="D1106" s="60" t="s">
        <v>662</v>
      </c>
      <c r="E1106" s="60" t="s">
        <v>649</v>
      </c>
      <c r="F1106" s="421">
        <v>11085.06</v>
      </c>
      <c r="G1106" s="421">
        <v>257.18</v>
      </c>
      <c r="H1106" s="421">
        <v>257.18</v>
      </c>
      <c r="I1106" s="421">
        <v>255.08</v>
      </c>
      <c r="J1106" s="421">
        <v>257.18</v>
      </c>
      <c r="K1106" s="421">
        <v>2016.28</v>
      </c>
      <c r="L1106" s="421">
        <v>8042.16</v>
      </c>
    </row>
    <row r="1107" spans="2:12">
      <c r="B1107" s="60" t="s">
        <v>1132</v>
      </c>
      <c r="C1107" s="60" t="s">
        <v>1133</v>
      </c>
      <c r="D1107" s="60" t="s">
        <v>643</v>
      </c>
      <c r="E1107" s="60" t="s">
        <v>652</v>
      </c>
      <c r="F1107" s="421">
        <v>17704.7</v>
      </c>
      <c r="G1107" s="421">
        <v>397.78</v>
      </c>
      <c r="H1107" s="421">
        <v>403.23</v>
      </c>
      <c r="I1107" s="421">
        <v>369.1</v>
      </c>
      <c r="J1107" s="421">
        <v>366.82</v>
      </c>
      <c r="K1107" s="421">
        <v>3039.33</v>
      </c>
      <c r="L1107" s="421">
        <v>13128.44</v>
      </c>
    </row>
    <row r="1108" spans="2:12">
      <c r="B1108" s="60" t="s">
        <v>1117</v>
      </c>
      <c r="C1108" s="60" t="s">
        <v>1002</v>
      </c>
      <c r="D1108" s="60" t="s">
        <v>662</v>
      </c>
      <c r="E1108" s="60" t="s">
        <v>744</v>
      </c>
      <c r="F1108" s="421">
        <v>0</v>
      </c>
      <c r="G1108" s="421">
        <v>0</v>
      </c>
      <c r="H1108" s="421">
        <v>0</v>
      </c>
      <c r="I1108" s="421">
        <v>0</v>
      </c>
      <c r="J1108" s="421">
        <v>0</v>
      </c>
      <c r="K1108" s="421">
        <v>0</v>
      </c>
      <c r="L1108" s="421">
        <v>0</v>
      </c>
    </row>
    <row r="1109" spans="2:12">
      <c r="B1109" s="60" t="s">
        <v>1577</v>
      </c>
      <c r="C1109" s="60" t="s">
        <v>1578</v>
      </c>
      <c r="D1109" s="60" t="s">
        <v>643</v>
      </c>
      <c r="E1109" s="60" t="s">
        <v>644</v>
      </c>
      <c r="F1109" s="421">
        <v>18122.29</v>
      </c>
      <c r="G1109" s="421">
        <v>12440.63</v>
      </c>
      <c r="H1109" s="421">
        <v>3047.29</v>
      </c>
      <c r="I1109" s="421">
        <v>0</v>
      </c>
      <c r="J1109" s="421">
        <v>0</v>
      </c>
      <c r="K1109" s="421">
        <v>2634.37</v>
      </c>
      <c r="L1109" s="421">
        <v>0</v>
      </c>
    </row>
    <row r="1110" spans="2:12">
      <c r="B1110" s="60" t="s">
        <v>859</v>
      </c>
      <c r="C1110" s="60" t="s">
        <v>860</v>
      </c>
      <c r="D1110" s="60" t="s">
        <v>643</v>
      </c>
      <c r="E1110" s="60" t="s">
        <v>744</v>
      </c>
      <c r="F1110" s="421">
        <v>0</v>
      </c>
      <c r="G1110" s="421">
        <v>0</v>
      </c>
      <c r="H1110" s="421">
        <v>0</v>
      </c>
      <c r="I1110" s="421">
        <v>0</v>
      </c>
      <c r="J1110" s="421">
        <v>0</v>
      </c>
      <c r="K1110" s="421">
        <v>0</v>
      </c>
      <c r="L1110" s="421">
        <v>0</v>
      </c>
    </row>
    <row r="1111" spans="2:12">
      <c r="B1111" s="60" t="s">
        <v>1624</v>
      </c>
      <c r="C1111" s="60" t="s">
        <v>971</v>
      </c>
      <c r="D1111" s="60" t="s">
        <v>662</v>
      </c>
      <c r="E1111" s="60" t="s">
        <v>644</v>
      </c>
      <c r="F1111" s="421">
        <v>-346936.36</v>
      </c>
      <c r="G1111" s="421">
        <v>0</v>
      </c>
      <c r="H1111" s="421">
        <v>0</v>
      </c>
      <c r="I1111" s="421">
        <v>0</v>
      </c>
      <c r="J1111" s="421">
        <v>0</v>
      </c>
      <c r="K1111" s="421">
        <v>0</v>
      </c>
      <c r="L1111" s="421">
        <v>-346936.36</v>
      </c>
    </row>
    <row r="1112" spans="2:12">
      <c r="B1112" s="60" t="s">
        <v>1542</v>
      </c>
      <c r="C1112" s="60" t="s">
        <v>741</v>
      </c>
      <c r="D1112" s="60" t="s">
        <v>662</v>
      </c>
      <c r="E1112" s="60" t="s">
        <v>649</v>
      </c>
      <c r="F1112" s="421">
        <v>11957.82</v>
      </c>
      <c r="G1112" s="421">
        <v>485</v>
      </c>
      <c r="H1112" s="421">
        <v>367.89</v>
      </c>
      <c r="I1112" s="421">
        <v>386.16</v>
      </c>
      <c r="J1112" s="421">
        <v>326.83</v>
      </c>
      <c r="K1112" s="421">
        <v>6247.54</v>
      </c>
      <c r="L1112" s="421">
        <v>4144.3999999999996</v>
      </c>
    </row>
    <row r="1113" spans="2:12">
      <c r="B1113" s="60" t="s">
        <v>1314</v>
      </c>
      <c r="C1113" s="60" t="s">
        <v>731</v>
      </c>
      <c r="D1113" s="60" t="s">
        <v>662</v>
      </c>
      <c r="E1113" s="60" t="s">
        <v>644</v>
      </c>
      <c r="F1113" s="421">
        <v>-118.33</v>
      </c>
      <c r="G1113" s="421">
        <v>0</v>
      </c>
      <c r="H1113" s="421">
        <v>0</v>
      </c>
      <c r="I1113" s="421">
        <v>0</v>
      </c>
      <c r="J1113" s="421">
        <v>0</v>
      </c>
      <c r="K1113" s="421">
        <v>-118.33</v>
      </c>
      <c r="L1113" s="421">
        <v>0</v>
      </c>
    </row>
    <row r="1114" spans="2:12">
      <c r="B1114" s="60" t="s">
        <v>1470</v>
      </c>
      <c r="C1114" s="60" t="s">
        <v>1047</v>
      </c>
      <c r="D1114" s="60" t="s">
        <v>643</v>
      </c>
      <c r="E1114" s="60" t="s">
        <v>649</v>
      </c>
      <c r="F1114" s="421">
        <v>-3021881.87</v>
      </c>
      <c r="G1114" s="421">
        <v>-192857.15</v>
      </c>
      <c r="H1114" s="421">
        <v>975563.88</v>
      </c>
      <c r="I1114" s="421">
        <v>-340671.68</v>
      </c>
      <c r="J1114" s="421">
        <v>1216139.6399999999</v>
      </c>
      <c r="K1114" s="421">
        <v>-2818255.78</v>
      </c>
      <c r="L1114" s="421">
        <v>-1861800.78</v>
      </c>
    </row>
    <row r="1115" spans="2:12">
      <c r="B1115" s="60" t="s">
        <v>1356</v>
      </c>
      <c r="C1115" s="60" t="s">
        <v>1258</v>
      </c>
      <c r="D1115" s="60" t="s">
        <v>643</v>
      </c>
      <c r="E1115" s="60" t="s">
        <v>644</v>
      </c>
      <c r="F1115" s="421">
        <v>94507.82</v>
      </c>
      <c r="G1115" s="421">
        <v>0</v>
      </c>
      <c r="H1115" s="421">
        <v>0</v>
      </c>
      <c r="I1115" s="421">
        <v>0</v>
      </c>
      <c r="J1115" s="421">
        <v>0</v>
      </c>
      <c r="K1115" s="421">
        <v>0</v>
      </c>
      <c r="L1115" s="421">
        <v>94507.82</v>
      </c>
    </row>
    <row r="1116" spans="2:12">
      <c r="B1116" s="60" t="s">
        <v>1625</v>
      </c>
      <c r="C1116" s="60" t="s">
        <v>1626</v>
      </c>
      <c r="D1116" s="60" t="s">
        <v>643</v>
      </c>
      <c r="E1116" s="60" t="s">
        <v>644</v>
      </c>
      <c r="F1116" s="421">
        <v>2764</v>
      </c>
      <c r="G1116" s="421">
        <v>0</v>
      </c>
      <c r="H1116" s="421">
        <v>0</v>
      </c>
      <c r="I1116" s="421">
        <v>0</v>
      </c>
      <c r="J1116" s="421">
        <v>0</v>
      </c>
      <c r="K1116" s="421">
        <v>0</v>
      </c>
      <c r="L1116" s="421">
        <v>2764</v>
      </c>
    </row>
    <row r="1117" spans="2:12">
      <c r="B1117" s="60" t="s">
        <v>1180</v>
      </c>
      <c r="C1117" s="60" t="s">
        <v>1068</v>
      </c>
      <c r="D1117" s="60" t="s">
        <v>662</v>
      </c>
      <c r="E1117" s="60" t="s">
        <v>644</v>
      </c>
      <c r="F1117" s="421">
        <v>-75894.8</v>
      </c>
      <c r="G1117" s="421">
        <v>0</v>
      </c>
      <c r="H1117" s="421">
        <v>0</v>
      </c>
      <c r="I1117" s="421">
        <v>0</v>
      </c>
      <c r="J1117" s="421">
        <v>0</v>
      </c>
      <c r="K1117" s="421">
        <v>-75894.8</v>
      </c>
      <c r="L1117" s="421">
        <v>0</v>
      </c>
    </row>
    <row r="1118" spans="2:12">
      <c r="B1118" s="60" t="s">
        <v>1627</v>
      </c>
      <c r="C1118" s="60" t="s">
        <v>1200</v>
      </c>
      <c r="D1118" s="60" t="s">
        <v>643</v>
      </c>
      <c r="E1118" s="60" t="s">
        <v>659</v>
      </c>
      <c r="F1118" s="421">
        <v>0</v>
      </c>
      <c r="G1118" s="421">
        <v>0</v>
      </c>
      <c r="H1118" s="421">
        <v>0</v>
      </c>
      <c r="I1118" s="421">
        <v>0</v>
      </c>
      <c r="J1118" s="421">
        <v>0</v>
      </c>
      <c r="K1118" s="421">
        <v>0</v>
      </c>
      <c r="L1118" s="421">
        <v>0</v>
      </c>
    </row>
    <row r="1119" spans="2:12">
      <c r="B1119" s="60" t="s">
        <v>1599</v>
      </c>
      <c r="C1119" s="60" t="s">
        <v>1600</v>
      </c>
      <c r="D1119" s="60" t="s">
        <v>643</v>
      </c>
      <c r="E1119" s="60" t="s">
        <v>649</v>
      </c>
      <c r="F1119" s="421">
        <v>586241.59</v>
      </c>
      <c r="G1119" s="421">
        <v>-609467.68000000005</v>
      </c>
      <c r="H1119" s="421">
        <v>73465.259999999995</v>
      </c>
      <c r="I1119" s="421">
        <v>81200.11</v>
      </c>
      <c r="J1119" s="421">
        <v>79841.61</v>
      </c>
      <c r="K1119" s="421">
        <v>630453.54</v>
      </c>
      <c r="L1119" s="421">
        <v>330748.75</v>
      </c>
    </row>
    <row r="1120" spans="2:12">
      <c r="B1120" s="60" t="s">
        <v>1275</v>
      </c>
      <c r="C1120" s="60" t="s">
        <v>1276</v>
      </c>
      <c r="D1120" s="60" t="s">
        <v>643</v>
      </c>
      <c r="E1120" s="60" t="s">
        <v>744</v>
      </c>
      <c r="F1120" s="421">
        <v>0</v>
      </c>
      <c r="G1120" s="421">
        <v>0</v>
      </c>
      <c r="H1120" s="421">
        <v>0</v>
      </c>
      <c r="I1120" s="421">
        <v>0</v>
      </c>
      <c r="J1120" s="421">
        <v>0</v>
      </c>
      <c r="K1120" s="421">
        <v>0</v>
      </c>
      <c r="L1120" s="421">
        <v>0</v>
      </c>
    </row>
    <row r="1121" spans="2:12">
      <c r="B1121" s="60" t="s">
        <v>809</v>
      </c>
      <c r="C1121" s="60" t="s">
        <v>738</v>
      </c>
      <c r="D1121" s="60" t="s">
        <v>662</v>
      </c>
      <c r="E1121" s="60" t="s">
        <v>659</v>
      </c>
      <c r="F1121" s="421">
        <v>0</v>
      </c>
      <c r="G1121" s="421">
        <v>0</v>
      </c>
      <c r="H1121" s="421">
        <v>0</v>
      </c>
      <c r="I1121" s="421">
        <v>0</v>
      </c>
      <c r="J1121" s="421">
        <v>0</v>
      </c>
      <c r="K1121" s="421">
        <v>0</v>
      </c>
      <c r="L1121" s="421">
        <v>0</v>
      </c>
    </row>
    <row r="1122" spans="2:12">
      <c r="B1122" s="60" t="s">
        <v>694</v>
      </c>
      <c r="C1122" s="60" t="s">
        <v>695</v>
      </c>
      <c r="D1122" s="60" t="s">
        <v>662</v>
      </c>
      <c r="E1122" s="60" t="s">
        <v>652</v>
      </c>
      <c r="F1122" s="421">
        <v>1727.29</v>
      </c>
      <c r="G1122" s="421">
        <v>1727.29</v>
      </c>
      <c r="H1122" s="421">
        <v>0</v>
      </c>
      <c r="I1122" s="421">
        <v>0</v>
      </c>
      <c r="J1122" s="421">
        <v>0</v>
      </c>
      <c r="K1122" s="421">
        <v>0</v>
      </c>
      <c r="L1122" s="421">
        <v>0</v>
      </c>
    </row>
    <row r="1123" spans="2:12">
      <c r="B1123" s="60" t="s">
        <v>1628</v>
      </c>
      <c r="C1123" s="60" t="s">
        <v>1629</v>
      </c>
      <c r="D1123" s="60" t="s">
        <v>643</v>
      </c>
      <c r="E1123" s="60" t="s">
        <v>649</v>
      </c>
      <c r="F1123" s="421">
        <v>2335649.67</v>
      </c>
      <c r="G1123" s="421">
        <v>54606.85</v>
      </c>
      <c r="H1123" s="421">
        <v>54517.89</v>
      </c>
      <c r="I1123" s="421">
        <v>54450.11</v>
      </c>
      <c r="J1123" s="421">
        <v>54447.72</v>
      </c>
      <c r="K1123" s="421">
        <v>428626.06</v>
      </c>
      <c r="L1123" s="421">
        <v>1689001.04</v>
      </c>
    </row>
    <row r="1124" spans="2:12">
      <c r="B1124" s="60" t="s">
        <v>1603</v>
      </c>
      <c r="C1124" s="60" t="s">
        <v>1604</v>
      </c>
      <c r="D1124" s="60" t="s">
        <v>643</v>
      </c>
      <c r="E1124" s="60" t="s">
        <v>644</v>
      </c>
      <c r="F1124" s="421">
        <v>-217.51</v>
      </c>
      <c r="G1124" s="421">
        <v>0</v>
      </c>
      <c r="H1124" s="421">
        <v>0</v>
      </c>
      <c r="I1124" s="421">
        <v>0</v>
      </c>
      <c r="J1124" s="421">
        <v>0</v>
      </c>
      <c r="K1124" s="421">
        <v>-217.51</v>
      </c>
      <c r="L1124" s="421">
        <v>0</v>
      </c>
    </row>
    <row r="1125" spans="2:12">
      <c r="B1125" s="60" t="s">
        <v>1455</v>
      </c>
      <c r="C1125" s="60" t="s">
        <v>1456</v>
      </c>
      <c r="D1125" s="60" t="s">
        <v>643</v>
      </c>
      <c r="E1125" s="60" t="s">
        <v>659</v>
      </c>
      <c r="F1125" s="421">
        <v>0</v>
      </c>
      <c r="G1125" s="421">
        <v>0</v>
      </c>
      <c r="H1125" s="421">
        <v>0</v>
      </c>
      <c r="I1125" s="421">
        <v>0</v>
      </c>
      <c r="J1125" s="421">
        <v>0</v>
      </c>
      <c r="K1125" s="421">
        <v>0</v>
      </c>
      <c r="L1125" s="421">
        <v>0</v>
      </c>
    </row>
    <row r="1126" spans="2:12">
      <c r="B1126" s="60" t="s">
        <v>1630</v>
      </c>
      <c r="C1126" s="60" t="s">
        <v>1370</v>
      </c>
      <c r="D1126" s="60" t="s">
        <v>643</v>
      </c>
      <c r="E1126" s="60" t="s">
        <v>644</v>
      </c>
      <c r="F1126" s="421">
        <v>50349.01</v>
      </c>
      <c r="G1126" s="421">
        <v>-3683.81</v>
      </c>
      <c r="H1126" s="421">
        <v>-3841.09</v>
      </c>
      <c r="I1126" s="421">
        <v>-3585.15</v>
      </c>
      <c r="J1126" s="421">
        <v>-3817.51</v>
      </c>
      <c r="K1126" s="421">
        <v>-26657.22</v>
      </c>
      <c r="L1126" s="421">
        <v>91933.79</v>
      </c>
    </row>
    <row r="1127" spans="2:12">
      <c r="B1127" s="60" t="s">
        <v>1529</v>
      </c>
      <c r="C1127" s="60" t="s">
        <v>1530</v>
      </c>
      <c r="D1127" s="60" t="s">
        <v>643</v>
      </c>
      <c r="E1127" s="60" t="s">
        <v>644</v>
      </c>
      <c r="F1127" s="421">
        <v>1103.56</v>
      </c>
      <c r="G1127" s="421">
        <v>0</v>
      </c>
      <c r="H1127" s="421">
        <v>0</v>
      </c>
      <c r="I1127" s="421">
        <v>0</v>
      </c>
      <c r="J1127" s="421">
        <v>0</v>
      </c>
      <c r="K1127" s="421">
        <v>0</v>
      </c>
      <c r="L1127" s="421">
        <v>1103.56</v>
      </c>
    </row>
    <row r="1128" spans="2:12">
      <c r="B1128" s="60" t="s">
        <v>1035</v>
      </c>
      <c r="C1128" s="60" t="s">
        <v>1036</v>
      </c>
      <c r="D1128" s="60" t="s">
        <v>662</v>
      </c>
      <c r="E1128" s="60" t="s">
        <v>659</v>
      </c>
      <c r="F1128" s="421">
        <v>0</v>
      </c>
      <c r="G1128" s="421">
        <v>0</v>
      </c>
      <c r="H1128" s="421">
        <v>0</v>
      </c>
      <c r="I1128" s="421">
        <v>0</v>
      </c>
      <c r="J1128" s="421">
        <v>0</v>
      </c>
      <c r="K1128" s="421">
        <v>0</v>
      </c>
      <c r="L1128" s="421">
        <v>0</v>
      </c>
    </row>
    <row r="1129" spans="2:12">
      <c r="B1129" s="60" t="s">
        <v>685</v>
      </c>
      <c r="C1129" s="60" t="s">
        <v>686</v>
      </c>
      <c r="D1129" s="60" t="s">
        <v>643</v>
      </c>
      <c r="E1129" s="60" t="s">
        <v>649</v>
      </c>
      <c r="F1129" s="421">
        <v>3244480.59</v>
      </c>
      <c r="G1129" s="421">
        <v>49732.36</v>
      </c>
      <c r="H1129" s="421">
        <v>1099370.43</v>
      </c>
      <c r="I1129" s="421">
        <v>113690.54</v>
      </c>
      <c r="J1129" s="421">
        <v>-281812.82</v>
      </c>
      <c r="K1129" s="421">
        <v>-994971.67</v>
      </c>
      <c r="L1129" s="421">
        <v>3258471.75</v>
      </c>
    </row>
    <row r="1130" spans="2:12">
      <c r="B1130" s="60" t="s">
        <v>1631</v>
      </c>
      <c r="C1130" s="60" t="s">
        <v>1632</v>
      </c>
      <c r="D1130" s="60" t="s">
        <v>643</v>
      </c>
      <c r="E1130" s="60" t="s">
        <v>644</v>
      </c>
      <c r="F1130" s="421">
        <v>-992.93</v>
      </c>
      <c r="G1130" s="421">
        <v>0</v>
      </c>
      <c r="H1130" s="421">
        <v>0</v>
      </c>
      <c r="I1130" s="421">
        <v>0</v>
      </c>
      <c r="J1130" s="421">
        <v>0</v>
      </c>
      <c r="K1130" s="421">
        <v>-992.93</v>
      </c>
      <c r="L1130" s="421">
        <v>0</v>
      </c>
    </row>
    <row r="1131" spans="2:12">
      <c r="B1131" s="60" t="s">
        <v>1209</v>
      </c>
      <c r="C1131" s="60" t="s">
        <v>1210</v>
      </c>
      <c r="D1131" s="60" t="s">
        <v>643</v>
      </c>
      <c r="E1131" s="60" t="s">
        <v>649</v>
      </c>
      <c r="F1131" s="421">
        <v>285654.21000000002</v>
      </c>
      <c r="G1131" s="421">
        <v>285047.7</v>
      </c>
      <c r="H1131" s="421">
        <v>-268406.69</v>
      </c>
      <c r="I1131" s="421">
        <v>-134465.10999999999</v>
      </c>
      <c r="J1131" s="421">
        <v>142096.76999999999</v>
      </c>
      <c r="K1131" s="421">
        <v>-9579.4500000000007</v>
      </c>
      <c r="L1131" s="421">
        <v>270960.99</v>
      </c>
    </row>
    <row r="1132" spans="2:12">
      <c r="B1132" s="60" t="s">
        <v>1633</v>
      </c>
      <c r="C1132" s="60" t="s">
        <v>648</v>
      </c>
      <c r="D1132" s="60" t="s">
        <v>643</v>
      </c>
      <c r="E1132" s="60" t="s">
        <v>659</v>
      </c>
      <c r="F1132" s="421">
        <v>0</v>
      </c>
      <c r="G1132" s="421">
        <v>0</v>
      </c>
      <c r="H1132" s="421">
        <v>0</v>
      </c>
      <c r="I1132" s="421">
        <v>0</v>
      </c>
      <c r="J1132" s="421">
        <v>0</v>
      </c>
      <c r="K1132" s="421">
        <v>0</v>
      </c>
      <c r="L1132" s="421">
        <v>0</v>
      </c>
    </row>
    <row r="1133" spans="2:12">
      <c r="B1133" s="60" t="s">
        <v>1046</v>
      </c>
      <c r="C1133" s="60" t="s">
        <v>1047</v>
      </c>
      <c r="D1133" s="60" t="s">
        <v>643</v>
      </c>
      <c r="E1133" s="60" t="s">
        <v>659</v>
      </c>
      <c r="F1133" s="421">
        <v>0</v>
      </c>
      <c r="G1133" s="421">
        <v>0</v>
      </c>
      <c r="H1133" s="421">
        <v>0</v>
      </c>
      <c r="I1133" s="421">
        <v>0</v>
      </c>
      <c r="J1133" s="421">
        <v>0</v>
      </c>
      <c r="K1133" s="421">
        <v>0</v>
      </c>
      <c r="L1133" s="421">
        <v>0</v>
      </c>
    </row>
    <row r="1134" spans="2:12">
      <c r="B1134" s="60" t="s">
        <v>1420</v>
      </c>
      <c r="C1134" s="60" t="s">
        <v>1300</v>
      </c>
      <c r="D1134" s="60" t="s">
        <v>662</v>
      </c>
      <c r="E1134" s="60" t="s">
        <v>644</v>
      </c>
      <c r="F1134" s="421">
        <v>-978.22</v>
      </c>
      <c r="G1134" s="421">
        <v>0</v>
      </c>
      <c r="H1134" s="421">
        <v>0</v>
      </c>
      <c r="I1134" s="421">
        <v>0</v>
      </c>
      <c r="J1134" s="421">
        <v>0</v>
      </c>
      <c r="K1134" s="421">
        <v>0</v>
      </c>
      <c r="L1134" s="421">
        <v>-978.22</v>
      </c>
    </row>
    <row r="1135" spans="2:12">
      <c r="B1135" s="60" t="s">
        <v>1503</v>
      </c>
      <c r="C1135" s="60" t="s">
        <v>1504</v>
      </c>
      <c r="D1135" s="60" t="s">
        <v>643</v>
      </c>
      <c r="E1135" s="60" t="s">
        <v>659</v>
      </c>
      <c r="F1135" s="421">
        <v>0</v>
      </c>
      <c r="G1135" s="421">
        <v>0</v>
      </c>
      <c r="H1135" s="421">
        <v>0</v>
      </c>
      <c r="I1135" s="421">
        <v>0</v>
      </c>
      <c r="J1135" s="421">
        <v>0</v>
      </c>
      <c r="K1135" s="421">
        <v>0</v>
      </c>
      <c r="L1135" s="421">
        <v>0</v>
      </c>
    </row>
    <row r="1136" spans="2:12">
      <c r="B1136" s="60" t="s">
        <v>665</v>
      </c>
      <c r="C1136" s="60" t="s">
        <v>666</v>
      </c>
      <c r="D1136" s="60" t="s">
        <v>643</v>
      </c>
      <c r="E1136" s="60" t="s">
        <v>649</v>
      </c>
      <c r="F1136" s="421">
        <v>-73941.86</v>
      </c>
      <c r="G1136" s="421">
        <v>-561086.25</v>
      </c>
      <c r="H1136" s="421">
        <v>-589744.23</v>
      </c>
      <c r="I1136" s="421">
        <v>-81668.56</v>
      </c>
      <c r="J1136" s="421">
        <v>442576.45</v>
      </c>
      <c r="K1136" s="421">
        <v>583838.28</v>
      </c>
      <c r="L1136" s="421">
        <v>132142.45000000001</v>
      </c>
    </row>
    <row r="1137" spans="2:12">
      <c r="B1137" s="60" t="s">
        <v>1296</v>
      </c>
      <c r="C1137" s="60" t="s">
        <v>889</v>
      </c>
      <c r="D1137" s="60" t="s">
        <v>643</v>
      </c>
      <c r="E1137" s="60" t="s">
        <v>659</v>
      </c>
      <c r="F1137" s="421">
        <v>0</v>
      </c>
      <c r="G1137" s="421">
        <v>0</v>
      </c>
      <c r="H1137" s="421">
        <v>0</v>
      </c>
      <c r="I1137" s="421">
        <v>0</v>
      </c>
      <c r="J1137" s="421">
        <v>0</v>
      </c>
      <c r="K1137" s="421">
        <v>0</v>
      </c>
      <c r="L1137" s="421">
        <v>0</v>
      </c>
    </row>
    <row r="1138" spans="2:12">
      <c r="B1138" s="60" t="s">
        <v>1463</v>
      </c>
      <c r="C1138" s="60" t="s">
        <v>664</v>
      </c>
      <c r="D1138" s="60" t="s">
        <v>662</v>
      </c>
      <c r="E1138" s="60" t="s">
        <v>659</v>
      </c>
      <c r="F1138" s="421">
        <v>0</v>
      </c>
      <c r="G1138" s="421">
        <v>0</v>
      </c>
      <c r="H1138" s="421">
        <v>0</v>
      </c>
      <c r="I1138" s="421">
        <v>0</v>
      </c>
      <c r="J1138" s="421">
        <v>0</v>
      </c>
      <c r="K1138" s="421">
        <v>0</v>
      </c>
      <c r="L1138" s="421">
        <v>0</v>
      </c>
    </row>
    <row r="1139" spans="2:12">
      <c r="B1139" s="60" t="s">
        <v>1172</v>
      </c>
      <c r="C1139" s="60" t="s">
        <v>1173</v>
      </c>
      <c r="D1139" s="60" t="s">
        <v>643</v>
      </c>
      <c r="E1139" s="60" t="s">
        <v>659</v>
      </c>
      <c r="F1139" s="421">
        <v>0</v>
      </c>
      <c r="G1139" s="421">
        <v>0</v>
      </c>
      <c r="H1139" s="421">
        <v>0</v>
      </c>
      <c r="I1139" s="421">
        <v>0</v>
      </c>
      <c r="J1139" s="421">
        <v>0</v>
      </c>
      <c r="K1139" s="421">
        <v>0</v>
      </c>
      <c r="L1139" s="421">
        <v>0</v>
      </c>
    </row>
    <row r="1140" spans="2:12">
      <c r="B1140" s="60" t="s">
        <v>859</v>
      </c>
      <c r="C1140" s="60" t="s">
        <v>860</v>
      </c>
      <c r="D1140" s="60" t="s">
        <v>643</v>
      </c>
      <c r="E1140" s="60" t="s">
        <v>659</v>
      </c>
      <c r="F1140" s="421">
        <v>0.06</v>
      </c>
      <c r="G1140" s="421">
        <v>0</v>
      </c>
      <c r="H1140" s="421">
        <v>0</v>
      </c>
      <c r="I1140" s="421">
        <v>0</v>
      </c>
      <c r="J1140" s="421">
        <v>0</v>
      </c>
      <c r="K1140" s="421">
        <v>0</v>
      </c>
      <c r="L1140" s="421">
        <v>0.06</v>
      </c>
    </row>
    <row r="1141" spans="2:12">
      <c r="B1141" s="60" t="s">
        <v>1352</v>
      </c>
      <c r="C1141" s="60" t="s">
        <v>701</v>
      </c>
      <c r="D1141" s="60" t="s">
        <v>643</v>
      </c>
      <c r="E1141" s="60" t="s">
        <v>659</v>
      </c>
      <c r="F1141" s="421">
        <v>0</v>
      </c>
      <c r="G1141" s="421">
        <v>0</v>
      </c>
      <c r="H1141" s="421">
        <v>0</v>
      </c>
      <c r="I1141" s="421">
        <v>0</v>
      </c>
      <c r="J1141" s="421">
        <v>0</v>
      </c>
      <c r="K1141" s="421">
        <v>0</v>
      </c>
      <c r="L1141" s="421">
        <v>0</v>
      </c>
    </row>
    <row r="1142" spans="2:12">
      <c r="B1142" s="60" t="s">
        <v>1634</v>
      </c>
      <c r="C1142" s="60" t="s">
        <v>763</v>
      </c>
      <c r="D1142" s="60" t="s">
        <v>643</v>
      </c>
      <c r="E1142" s="60" t="s">
        <v>659</v>
      </c>
      <c r="F1142" s="421">
        <v>0</v>
      </c>
      <c r="G1142" s="421">
        <v>0</v>
      </c>
      <c r="H1142" s="421">
        <v>0</v>
      </c>
      <c r="I1142" s="421">
        <v>0</v>
      </c>
      <c r="J1142" s="421">
        <v>0</v>
      </c>
      <c r="K1142" s="421">
        <v>0</v>
      </c>
      <c r="L1142" s="421">
        <v>0</v>
      </c>
    </row>
    <row r="1143" spans="2:12">
      <c r="B1143" s="60" t="s">
        <v>1402</v>
      </c>
      <c r="C1143" s="60" t="s">
        <v>843</v>
      </c>
      <c r="D1143" s="60" t="s">
        <v>662</v>
      </c>
      <c r="E1143" s="60" t="s">
        <v>659</v>
      </c>
      <c r="F1143" s="421">
        <v>0</v>
      </c>
      <c r="G1143" s="421">
        <v>0</v>
      </c>
      <c r="H1143" s="421">
        <v>0</v>
      </c>
      <c r="I1143" s="421">
        <v>0</v>
      </c>
      <c r="J1143" s="421">
        <v>0</v>
      </c>
      <c r="K1143" s="421">
        <v>0</v>
      </c>
      <c r="L1143" s="421">
        <v>0</v>
      </c>
    </row>
    <row r="1144" spans="2:12">
      <c r="B1144" s="60" t="s">
        <v>1635</v>
      </c>
      <c r="C1144" s="60" t="s">
        <v>866</v>
      </c>
      <c r="D1144" s="60" t="s">
        <v>662</v>
      </c>
      <c r="E1144" s="60" t="s">
        <v>659</v>
      </c>
      <c r="F1144" s="421">
        <v>0</v>
      </c>
      <c r="G1144" s="421">
        <v>0</v>
      </c>
      <c r="H1144" s="421">
        <v>0</v>
      </c>
      <c r="I1144" s="421">
        <v>0</v>
      </c>
      <c r="J1144" s="421">
        <v>0</v>
      </c>
      <c r="K1144" s="421">
        <v>0</v>
      </c>
      <c r="L1144" s="421">
        <v>0</v>
      </c>
    </row>
    <row r="1145" spans="2:12">
      <c r="B1145" s="60" t="s">
        <v>1207</v>
      </c>
      <c r="C1145" s="60" t="s">
        <v>1208</v>
      </c>
      <c r="D1145" s="60" t="s">
        <v>643</v>
      </c>
      <c r="E1145" s="60" t="s">
        <v>644</v>
      </c>
      <c r="F1145" s="421">
        <v>1029576.54</v>
      </c>
      <c r="G1145" s="421">
        <v>0</v>
      </c>
      <c r="H1145" s="421">
        <v>8481.2800000000007</v>
      </c>
      <c r="I1145" s="421">
        <v>40140.57</v>
      </c>
      <c r="J1145" s="421">
        <v>44365.11</v>
      </c>
      <c r="K1145" s="421">
        <v>283381.21000000002</v>
      </c>
      <c r="L1145" s="421">
        <v>653208.37</v>
      </c>
    </row>
    <row r="1146" spans="2:12">
      <c r="B1146" s="60" t="s">
        <v>745</v>
      </c>
      <c r="C1146" s="60" t="s">
        <v>746</v>
      </c>
      <c r="D1146" s="60" t="s">
        <v>643</v>
      </c>
      <c r="E1146" s="60" t="s">
        <v>1636</v>
      </c>
      <c r="F1146" s="421">
        <v>0</v>
      </c>
      <c r="G1146" s="421">
        <v>0</v>
      </c>
      <c r="H1146" s="421">
        <v>0</v>
      </c>
      <c r="I1146" s="421">
        <v>0</v>
      </c>
      <c r="J1146" s="421">
        <v>0</v>
      </c>
      <c r="K1146" s="421">
        <v>0</v>
      </c>
      <c r="L1146" s="421">
        <v>0</v>
      </c>
    </row>
    <row r="1147" spans="2:12">
      <c r="B1147" s="60" t="s">
        <v>966</v>
      </c>
      <c r="C1147" s="60" t="s">
        <v>967</v>
      </c>
      <c r="D1147" s="60" t="s">
        <v>643</v>
      </c>
      <c r="E1147" s="60" t="s">
        <v>850</v>
      </c>
      <c r="F1147" s="421">
        <v>0</v>
      </c>
      <c r="G1147" s="421">
        <v>0</v>
      </c>
      <c r="H1147" s="421">
        <v>0</v>
      </c>
      <c r="I1147" s="421">
        <v>0</v>
      </c>
      <c r="J1147" s="421">
        <v>0</v>
      </c>
      <c r="K1147" s="421">
        <v>0</v>
      </c>
      <c r="L1147" s="421">
        <v>0</v>
      </c>
    </row>
    <row r="1148" spans="2:12">
      <c r="B1148" s="60" t="s">
        <v>1637</v>
      </c>
      <c r="C1148" s="60" t="s">
        <v>1638</v>
      </c>
      <c r="D1148" s="60" t="s">
        <v>643</v>
      </c>
      <c r="E1148" s="60" t="s">
        <v>659</v>
      </c>
      <c r="F1148" s="421">
        <v>0</v>
      </c>
      <c r="G1148" s="421">
        <v>0</v>
      </c>
      <c r="H1148" s="421">
        <v>0</v>
      </c>
      <c r="I1148" s="421">
        <v>0</v>
      </c>
      <c r="J1148" s="421">
        <v>0</v>
      </c>
      <c r="K1148" s="421">
        <v>0</v>
      </c>
      <c r="L1148" s="421">
        <v>0</v>
      </c>
    </row>
    <row r="1149" spans="2:12">
      <c r="B1149" s="60" t="s">
        <v>724</v>
      </c>
      <c r="C1149" s="60" t="s">
        <v>725</v>
      </c>
      <c r="D1149" s="60" t="s">
        <v>662</v>
      </c>
      <c r="E1149" s="60" t="s">
        <v>659</v>
      </c>
      <c r="F1149" s="421">
        <v>0</v>
      </c>
      <c r="G1149" s="421">
        <v>0</v>
      </c>
      <c r="H1149" s="421">
        <v>0</v>
      </c>
      <c r="I1149" s="421">
        <v>0</v>
      </c>
      <c r="J1149" s="421">
        <v>0</v>
      </c>
      <c r="K1149" s="421">
        <v>0</v>
      </c>
      <c r="L1149" s="421">
        <v>0</v>
      </c>
    </row>
    <row r="1150" spans="2:12">
      <c r="B1150" s="60" t="s">
        <v>1324</v>
      </c>
      <c r="C1150" s="60" t="s">
        <v>1325</v>
      </c>
      <c r="D1150" s="60" t="s">
        <v>643</v>
      </c>
      <c r="E1150" s="60" t="s">
        <v>659</v>
      </c>
      <c r="F1150" s="421">
        <v>0</v>
      </c>
      <c r="G1150" s="421">
        <v>0</v>
      </c>
      <c r="H1150" s="421">
        <v>0</v>
      </c>
      <c r="I1150" s="421">
        <v>0</v>
      </c>
      <c r="J1150" s="421">
        <v>0</v>
      </c>
      <c r="K1150" s="421">
        <v>0</v>
      </c>
      <c r="L1150" s="421">
        <v>0</v>
      </c>
    </row>
    <row r="1151" spans="2:12">
      <c r="B1151" s="60" t="s">
        <v>842</v>
      </c>
      <c r="C1151" s="60" t="s">
        <v>843</v>
      </c>
      <c r="D1151" s="60" t="s">
        <v>662</v>
      </c>
      <c r="E1151" s="60" t="s">
        <v>659</v>
      </c>
      <c r="F1151" s="421">
        <v>0</v>
      </c>
      <c r="G1151" s="421">
        <v>0</v>
      </c>
      <c r="H1151" s="421">
        <v>0</v>
      </c>
      <c r="I1151" s="421">
        <v>0</v>
      </c>
      <c r="J1151" s="421">
        <v>0</v>
      </c>
      <c r="K1151" s="421">
        <v>0</v>
      </c>
      <c r="L1151" s="421">
        <v>0</v>
      </c>
    </row>
    <row r="1152" spans="2:12">
      <c r="B1152" s="60" t="s">
        <v>972</v>
      </c>
      <c r="C1152" s="60" t="s">
        <v>845</v>
      </c>
      <c r="D1152" s="60" t="s">
        <v>662</v>
      </c>
      <c r="E1152" s="60" t="s">
        <v>659</v>
      </c>
      <c r="F1152" s="421">
        <v>0</v>
      </c>
      <c r="G1152" s="421">
        <v>0</v>
      </c>
      <c r="H1152" s="421">
        <v>0</v>
      </c>
      <c r="I1152" s="421">
        <v>0</v>
      </c>
      <c r="J1152" s="421">
        <v>0</v>
      </c>
      <c r="K1152" s="421">
        <v>0</v>
      </c>
      <c r="L1152" s="421">
        <v>0</v>
      </c>
    </row>
    <row r="1153" spans="2:12">
      <c r="B1153" s="60" t="s">
        <v>1639</v>
      </c>
      <c r="C1153" s="60" t="s">
        <v>942</v>
      </c>
      <c r="D1153" s="60" t="s">
        <v>662</v>
      </c>
      <c r="E1153" s="60" t="s">
        <v>644</v>
      </c>
      <c r="F1153" s="421">
        <v>-148.06</v>
      </c>
      <c r="G1153" s="421">
        <v>0</v>
      </c>
      <c r="H1153" s="421">
        <v>0</v>
      </c>
      <c r="I1153" s="421">
        <v>0</v>
      </c>
      <c r="J1153" s="421">
        <v>0</v>
      </c>
      <c r="K1153" s="421">
        <v>0</v>
      </c>
      <c r="L1153" s="421">
        <v>-148.06</v>
      </c>
    </row>
    <row r="1154" spans="2:12">
      <c r="B1154" s="60" t="s">
        <v>1170</v>
      </c>
      <c r="C1154" s="60" t="s">
        <v>1171</v>
      </c>
      <c r="D1154" s="60" t="s">
        <v>662</v>
      </c>
      <c r="E1154" s="60" t="s">
        <v>644</v>
      </c>
      <c r="F1154" s="421">
        <v>-50554.7</v>
      </c>
      <c r="G1154" s="421">
        <v>0</v>
      </c>
      <c r="H1154" s="421">
        <v>0</v>
      </c>
      <c r="I1154" s="421">
        <v>0</v>
      </c>
      <c r="J1154" s="421">
        <v>0</v>
      </c>
      <c r="K1154" s="421">
        <v>-50554.7</v>
      </c>
      <c r="L1154" s="421">
        <v>0</v>
      </c>
    </row>
    <row r="1155" spans="2:12">
      <c r="B1155" s="60" t="s">
        <v>922</v>
      </c>
      <c r="C1155" s="60" t="s">
        <v>717</v>
      </c>
      <c r="D1155" s="60" t="s">
        <v>662</v>
      </c>
      <c r="E1155" s="60" t="s">
        <v>644</v>
      </c>
      <c r="F1155" s="421">
        <v>-62593.55</v>
      </c>
      <c r="G1155" s="421">
        <v>0</v>
      </c>
      <c r="H1155" s="421">
        <v>0</v>
      </c>
      <c r="I1155" s="421">
        <v>0</v>
      </c>
      <c r="J1155" s="421">
        <v>0</v>
      </c>
      <c r="K1155" s="421">
        <v>0</v>
      </c>
      <c r="L1155" s="421">
        <v>-62593.55</v>
      </c>
    </row>
    <row r="1156" spans="2:12">
      <c r="B1156" s="60" t="s">
        <v>1041</v>
      </c>
      <c r="C1156" s="60" t="s">
        <v>969</v>
      </c>
      <c r="D1156" s="60" t="s">
        <v>662</v>
      </c>
      <c r="E1156" s="60" t="s">
        <v>659</v>
      </c>
      <c r="F1156" s="421">
        <v>0</v>
      </c>
      <c r="G1156" s="421">
        <v>0</v>
      </c>
      <c r="H1156" s="421">
        <v>0</v>
      </c>
      <c r="I1156" s="421">
        <v>0</v>
      </c>
      <c r="J1156" s="421">
        <v>0</v>
      </c>
      <c r="K1156" s="421">
        <v>0</v>
      </c>
      <c r="L1156" s="421">
        <v>0</v>
      </c>
    </row>
    <row r="1157" spans="2:12">
      <c r="B1157" s="60" t="s">
        <v>1594</v>
      </c>
      <c r="C1157" s="60" t="s">
        <v>784</v>
      </c>
      <c r="D1157" s="60" t="s">
        <v>643</v>
      </c>
      <c r="E1157" s="60" t="s">
        <v>649</v>
      </c>
      <c r="F1157" s="421">
        <v>-82653.42</v>
      </c>
      <c r="G1157" s="421">
        <v>3152.55</v>
      </c>
      <c r="H1157" s="421">
        <v>3430.74</v>
      </c>
      <c r="I1157" s="421">
        <v>5391.98</v>
      </c>
      <c r="J1157" s="421">
        <v>2663.32</v>
      </c>
      <c r="K1157" s="421">
        <v>23271.8</v>
      </c>
      <c r="L1157" s="421">
        <v>-120563.81</v>
      </c>
    </row>
    <row r="1158" spans="2:12">
      <c r="B1158" s="60" t="s">
        <v>1563</v>
      </c>
      <c r="C1158" s="60" t="s">
        <v>1564</v>
      </c>
      <c r="D1158" s="60" t="s">
        <v>643</v>
      </c>
      <c r="E1158" s="60" t="s">
        <v>644</v>
      </c>
      <c r="F1158" s="421">
        <v>-93020.69</v>
      </c>
      <c r="G1158" s="421">
        <v>0</v>
      </c>
      <c r="H1158" s="421">
        <v>0</v>
      </c>
      <c r="I1158" s="421">
        <v>-287500.5</v>
      </c>
      <c r="J1158" s="421">
        <v>287500.5</v>
      </c>
      <c r="K1158" s="421">
        <v>0</v>
      </c>
      <c r="L1158" s="421">
        <v>-93020.69</v>
      </c>
    </row>
    <row r="1159" spans="2:12">
      <c r="B1159" s="60" t="s">
        <v>1270</v>
      </c>
      <c r="C1159" s="60" t="s">
        <v>1271</v>
      </c>
      <c r="D1159" s="60" t="s">
        <v>643</v>
      </c>
      <c r="E1159" s="60" t="s">
        <v>659</v>
      </c>
      <c r="F1159" s="421">
        <v>0</v>
      </c>
      <c r="G1159" s="421">
        <v>0</v>
      </c>
      <c r="H1159" s="421">
        <v>0</v>
      </c>
      <c r="I1159" s="421">
        <v>0</v>
      </c>
      <c r="J1159" s="421">
        <v>0</v>
      </c>
      <c r="K1159" s="421">
        <v>0</v>
      </c>
      <c r="L1159" s="421">
        <v>0</v>
      </c>
    </row>
    <row r="1160" spans="2:12">
      <c r="B1160" s="60" t="s">
        <v>698</v>
      </c>
      <c r="C1160" s="60" t="s">
        <v>699</v>
      </c>
      <c r="D1160" s="60" t="s">
        <v>662</v>
      </c>
      <c r="E1160" s="60" t="s">
        <v>649</v>
      </c>
      <c r="F1160" s="421">
        <v>1642936.71</v>
      </c>
      <c r="G1160" s="421">
        <v>26600.76</v>
      </c>
      <c r="H1160" s="421">
        <v>59583.03</v>
      </c>
      <c r="I1160" s="421">
        <v>35088.29</v>
      </c>
      <c r="J1160" s="421">
        <v>34371.51</v>
      </c>
      <c r="K1160" s="421">
        <v>385746.41</v>
      </c>
      <c r="L1160" s="421">
        <v>1101546.71</v>
      </c>
    </row>
    <row r="1161" spans="2:12">
      <c r="B1161" s="60" t="s">
        <v>1397</v>
      </c>
      <c r="C1161" s="60" t="s">
        <v>1171</v>
      </c>
      <c r="D1161" s="60" t="s">
        <v>662</v>
      </c>
      <c r="E1161" s="60" t="s">
        <v>644</v>
      </c>
      <c r="F1161" s="421">
        <v>-11272</v>
      </c>
      <c r="G1161" s="421">
        <v>0</v>
      </c>
      <c r="H1161" s="421">
        <v>0</v>
      </c>
      <c r="I1161" s="421">
        <v>0</v>
      </c>
      <c r="J1161" s="421">
        <v>0</v>
      </c>
      <c r="K1161" s="421">
        <v>0</v>
      </c>
      <c r="L1161" s="421">
        <v>-11272</v>
      </c>
    </row>
    <row r="1162" spans="2:12">
      <c r="B1162" s="60" t="s">
        <v>1640</v>
      </c>
      <c r="C1162" s="60" t="s">
        <v>1641</v>
      </c>
      <c r="D1162" s="60" t="s">
        <v>643</v>
      </c>
      <c r="E1162" s="60" t="s">
        <v>644</v>
      </c>
      <c r="F1162" s="421">
        <v>3007748.52</v>
      </c>
      <c r="G1162" s="421">
        <v>0</v>
      </c>
      <c r="H1162" s="421">
        <v>0</v>
      </c>
      <c r="I1162" s="421">
        <v>0</v>
      </c>
      <c r="J1162" s="421">
        <v>0</v>
      </c>
      <c r="K1162" s="421">
        <v>570595.99</v>
      </c>
      <c r="L1162" s="421">
        <v>2437152.5299999998</v>
      </c>
    </row>
    <row r="1163" spans="2:12">
      <c r="B1163" s="60" t="s">
        <v>722</v>
      </c>
      <c r="C1163" s="60" t="s">
        <v>723</v>
      </c>
      <c r="D1163" s="60" t="s">
        <v>643</v>
      </c>
      <c r="E1163" s="60" t="s">
        <v>744</v>
      </c>
      <c r="F1163" s="421">
        <v>0</v>
      </c>
      <c r="G1163" s="421">
        <v>0</v>
      </c>
      <c r="H1163" s="421">
        <v>0</v>
      </c>
      <c r="I1163" s="421">
        <v>0</v>
      </c>
      <c r="J1163" s="421">
        <v>0</v>
      </c>
      <c r="K1163" s="421">
        <v>0</v>
      </c>
      <c r="L1163" s="421">
        <v>0</v>
      </c>
    </row>
    <row r="1164" spans="2:12">
      <c r="B1164" s="60" t="s">
        <v>1141</v>
      </c>
      <c r="C1164" s="60" t="s">
        <v>729</v>
      </c>
      <c r="D1164" s="60" t="s">
        <v>662</v>
      </c>
      <c r="E1164" s="60" t="s">
        <v>644</v>
      </c>
      <c r="F1164" s="421">
        <v>-29780.57</v>
      </c>
      <c r="G1164" s="421">
        <v>0</v>
      </c>
      <c r="H1164" s="421">
        <v>0</v>
      </c>
      <c r="I1164" s="421">
        <v>0</v>
      </c>
      <c r="J1164" s="421">
        <v>0</v>
      </c>
      <c r="K1164" s="421">
        <v>0</v>
      </c>
      <c r="L1164" s="421">
        <v>-29780.57</v>
      </c>
    </row>
    <row r="1165" spans="2:12">
      <c r="B1165" s="60" t="s">
        <v>1073</v>
      </c>
      <c r="C1165" s="60" t="s">
        <v>1074</v>
      </c>
      <c r="D1165" s="60" t="s">
        <v>643</v>
      </c>
      <c r="E1165" s="60" t="s">
        <v>659</v>
      </c>
      <c r="F1165" s="421">
        <v>0</v>
      </c>
      <c r="G1165" s="421">
        <v>0</v>
      </c>
      <c r="H1165" s="421">
        <v>0</v>
      </c>
      <c r="I1165" s="421">
        <v>0</v>
      </c>
      <c r="J1165" s="421">
        <v>0</v>
      </c>
      <c r="K1165" s="421">
        <v>0</v>
      </c>
      <c r="L1165" s="421">
        <v>0</v>
      </c>
    </row>
    <row r="1166" spans="2:12">
      <c r="B1166" s="60" t="s">
        <v>1452</v>
      </c>
      <c r="C1166" s="60" t="s">
        <v>1370</v>
      </c>
      <c r="D1166" s="60" t="s">
        <v>643</v>
      </c>
      <c r="E1166" s="60" t="s">
        <v>644</v>
      </c>
      <c r="F1166" s="421">
        <v>53858.03</v>
      </c>
      <c r="G1166" s="421">
        <v>0</v>
      </c>
      <c r="H1166" s="421">
        <v>0</v>
      </c>
      <c r="I1166" s="421">
        <v>0</v>
      </c>
      <c r="J1166" s="421">
        <v>0</v>
      </c>
      <c r="K1166" s="421">
        <v>0</v>
      </c>
      <c r="L1166" s="421">
        <v>53858.03</v>
      </c>
    </row>
    <row r="1167" spans="2:12">
      <c r="B1167" s="60" t="s">
        <v>1642</v>
      </c>
      <c r="C1167" s="60" t="s">
        <v>1643</v>
      </c>
      <c r="D1167" s="60" t="s">
        <v>643</v>
      </c>
      <c r="E1167" s="60" t="s">
        <v>649</v>
      </c>
      <c r="F1167" s="421">
        <v>25967.48</v>
      </c>
      <c r="G1167" s="421">
        <v>30180.17</v>
      </c>
      <c r="H1167" s="421">
        <v>10159.57</v>
      </c>
      <c r="I1167" s="421">
        <v>4424.96</v>
      </c>
      <c r="J1167" s="421">
        <v>-20738.36</v>
      </c>
      <c r="K1167" s="421">
        <v>65428.11</v>
      </c>
      <c r="L1167" s="421">
        <v>-63486.97</v>
      </c>
    </row>
    <row r="1168" spans="2:12">
      <c r="B1168" s="60" t="s">
        <v>949</v>
      </c>
      <c r="C1168" s="60" t="s">
        <v>950</v>
      </c>
      <c r="D1168" s="60" t="s">
        <v>662</v>
      </c>
      <c r="E1168" s="60" t="s">
        <v>659</v>
      </c>
      <c r="F1168" s="421">
        <v>0</v>
      </c>
      <c r="G1168" s="421">
        <v>0</v>
      </c>
      <c r="H1168" s="421">
        <v>0</v>
      </c>
      <c r="I1168" s="421">
        <v>0</v>
      </c>
      <c r="J1168" s="421">
        <v>0</v>
      </c>
      <c r="K1168" s="421">
        <v>0</v>
      </c>
      <c r="L1168" s="421">
        <v>0</v>
      </c>
    </row>
    <row r="1169" spans="2:12">
      <c r="B1169" s="60" t="s">
        <v>1397</v>
      </c>
      <c r="C1169" s="60" t="s">
        <v>1171</v>
      </c>
      <c r="D1169" s="60" t="s">
        <v>662</v>
      </c>
      <c r="E1169" s="60" t="s">
        <v>659</v>
      </c>
      <c r="F1169" s="421">
        <v>0</v>
      </c>
      <c r="G1169" s="421">
        <v>0</v>
      </c>
      <c r="H1169" s="421">
        <v>0</v>
      </c>
      <c r="I1169" s="421">
        <v>0</v>
      </c>
      <c r="J1169" s="421">
        <v>0</v>
      </c>
      <c r="K1169" s="421">
        <v>0</v>
      </c>
      <c r="L1169" s="421">
        <v>0</v>
      </c>
    </row>
    <row r="1170" spans="2:12">
      <c r="B1170" s="60" t="s">
        <v>1228</v>
      </c>
      <c r="C1170" s="60" t="s">
        <v>1229</v>
      </c>
      <c r="D1170" s="60" t="s">
        <v>643</v>
      </c>
      <c r="E1170" s="60" t="s">
        <v>649</v>
      </c>
      <c r="F1170" s="421">
        <v>18480.59</v>
      </c>
      <c r="G1170" s="421">
        <v>7953.65</v>
      </c>
      <c r="H1170" s="421">
        <v>556.79999999999995</v>
      </c>
      <c r="I1170" s="421">
        <v>2094.5700000000002</v>
      </c>
      <c r="J1170" s="421">
        <v>-1601.11</v>
      </c>
      <c r="K1170" s="421">
        <v>-10669.66</v>
      </c>
      <c r="L1170" s="421">
        <v>20146.34</v>
      </c>
    </row>
    <row r="1171" spans="2:12">
      <c r="B1171" s="60" t="s">
        <v>1454</v>
      </c>
      <c r="C1171" s="60" t="s">
        <v>1376</v>
      </c>
      <c r="D1171" s="60" t="s">
        <v>662</v>
      </c>
      <c r="E1171" s="60" t="s">
        <v>644</v>
      </c>
      <c r="F1171" s="421">
        <v>2.52</v>
      </c>
      <c r="G1171" s="421">
        <v>0</v>
      </c>
      <c r="H1171" s="421">
        <v>0</v>
      </c>
      <c r="I1171" s="421">
        <v>0</v>
      </c>
      <c r="J1171" s="421">
        <v>0</v>
      </c>
      <c r="K1171" s="421">
        <v>0</v>
      </c>
      <c r="L1171" s="421">
        <v>2.52</v>
      </c>
    </row>
    <row r="1172" spans="2:12">
      <c r="B1172" s="60" t="s">
        <v>914</v>
      </c>
      <c r="C1172" s="60" t="s">
        <v>915</v>
      </c>
      <c r="D1172" s="60" t="s">
        <v>643</v>
      </c>
      <c r="E1172" s="60" t="s">
        <v>644</v>
      </c>
      <c r="F1172" s="421">
        <v>502.2</v>
      </c>
      <c r="G1172" s="421">
        <v>0</v>
      </c>
      <c r="H1172" s="421">
        <v>0</v>
      </c>
      <c r="I1172" s="421">
        <v>0</v>
      </c>
      <c r="J1172" s="421">
        <v>0</v>
      </c>
      <c r="K1172" s="421">
        <v>0</v>
      </c>
      <c r="L1172" s="421">
        <v>502.2</v>
      </c>
    </row>
    <row r="1173" spans="2:12">
      <c r="B1173" s="60" t="s">
        <v>1551</v>
      </c>
      <c r="C1173" s="60" t="s">
        <v>1552</v>
      </c>
      <c r="D1173" s="60" t="s">
        <v>643</v>
      </c>
      <c r="E1173" s="60" t="s">
        <v>644</v>
      </c>
      <c r="F1173" s="421">
        <v>0</v>
      </c>
      <c r="G1173" s="421">
        <v>0</v>
      </c>
      <c r="H1173" s="421">
        <v>0</v>
      </c>
      <c r="I1173" s="421">
        <v>0</v>
      </c>
      <c r="J1173" s="421">
        <v>0</v>
      </c>
      <c r="K1173" s="421">
        <v>0</v>
      </c>
      <c r="L1173" s="421">
        <v>0</v>
      </c>
    </row>
    <row r="1174" spans="2:12">
      <c r="B1174" s="60" t="s">
        <v>1474</v>
      </c>
      <c r="C1174" s="60" t="s">
        <v>651</v>
      </c>
      <c r="D1174" s="60" t="s">
        <v>643</v>
      </c>
      <c r="E1174" s="60" t="s">
        <v>652</v>
      </c>
      <c r="F1174" s="421">
        <v>-62311.94</v>
      </c>
      <c r="G1174" s="421">
        <v>482.66</v>
      </c>
      <c r="H1174" s="421">
        <v>-3378.54</v>
      </c>
      <c r="I1174" s="421">
        <v>-1973.57</v>
      </c>
      <c r="J1174" s="421">
        <v>-33492.49</v>
      </c>
      <c r="K1174" s="421">
        <v>-73234.570000000007</v>
      </c>
      <c r="L1174" s="421">
        <v>49284.57</v>
      </c>
    </row>
    <row r="1175" spans="2:12">
      <c r="B1175" s="60" t="s">
        <v>1398</v>
      </c>
      <c r="C1175" s="60" t="s">
        <v>879</v>
      </c>
      <c r="D1175" s="60" t="s">
        <v>662</v>
      </c>
      <c r="E1175" s="60" t="s">
        <v>659</v>
      </c>
      <c r="F1175" s="421">
        <v>0</v>
      </c>
      <c r="G1175" s="421">
        <v>0</v>
      </c>
      <c r="H1175" s="421">
        <v>0</v>
      </c>
      <c r="I1175" s="421">
        <v>0</v>
      </c>
      <c r="J1175" s="421">
        <v>0</v>
      </c>
      <c r="K1175" s="421">
        <v>0</v>
      </c>
      <c r="L1175" s="421">
        <v>0</v>
      </c>
    </row>
    <row r="1176" spans="2:12">
      <c r="B1176" s="60" t="s">
        <v>1327</v>
      </c>
      <c r="C1176" s="60" t="s">
        <v>1328</v>
      </c>
      <c r="D1176" s="60" t="s">
        <v>643</v>
      </c>
      <c r="E1176" s="60" t="s">
        <v>780</v>
      </c>
      <c r="F1176" s="421">
        <v>-43.59</v>
      </c>
      <c r="G1176" s="421">
        <v>0</v>
      </c>
      <c r="H1176" s="421">
        <v>0</v>
      </c>
      <c r="I1176" s="421">
        <v>0</v>
      </c>
      <c r="J1176" s="421">
        <v>0</v>
      </c>
      <c r="K1176" s="421">
        <v>-43.59</v>
      </c>
      <c r="L1176" s="421">
        <v>0</v>
      </c>
    </row>
    <row r="1177" spans="2:12">
      <c r="B1177" s="60" t="s">
        <v>1559</v>
      </c>
      <c r="C1177" s="60" t="s">
        <v>736</v>
      </c>
      <c r="D1177" s="60" t="s">
        <v>662</v>
      </c>
      <c r="E1177" s="60" t="s">
        <v>659</v>
      </c>
      <c r="F1177" s="421">
        <v>0</v>
      </c>
      <c r="G1177" s="421">
        <v>0</v>
      </c>
      <c r="H1177" s="421">
        <v>0</v>
      </c>
      <c r="I1177" s="421">
        <v>0</v>
      </c>
      <c r="J1177" s="421">
        <v>0</v>
      </c>
      <c r="K1177" s="421">
        <v>0</v>
      </c>
      <c r="L1177" s="421">
        <v>0</v>
      </c>
    </row>
    <row r="1178" spans="2:12">
      <c r="B1178" s="60" t="s">
        <v>1121</v>
      </c>
      <c r="C1178" s="60" t="s">
        <v>1122</v>
      </c>
      <c r="D1178" s="60" t="s">
        <v>643</v>
      </c>
      <c r="E1178" s="60" t="s">
        <v>652</v>
      </c>
      <c r="F1178" s="421">
        <v>3103.25</v>
      </c>
      <c r="G1178" s="421">
        <v>75.5</v>
      </c>
      <c r="H1178" s="421">
        <v>69.290000000000006</v>
      </c>
      <c r="I1178" s="421">
        <v>76.27</v>
      </c>
      <c r="J1178" s="421">
        <v>78.84</v>
      </c>
      <c r="K1178" s="421">
        <v>523.59</v>
      </c>
      <c r="L1178" s="421">
        <v>2279.7600000000002</v>
      </c>
    </row>
    <row r="1179" spans="2:12">
      <c r="B1179" s="60" t="s">
        <v>1391</v>
      </c>
      <c r="C1179" s="60" t="s">
        <v>1392</v>
      </c>
      <c r="D1179" s="60" t="s">
        <v>643</v>
      </c>
      <c r="E1179" s="60" t="s">
        <v>703</v>
      </c>
      <c r="F1179" s="421">
        <v>0</v>
      </c>
      <c r="G1179" s="421">
        <v>0</v>
      </c>
      <c r="H1179" s="421">
        <v>0</v>
      </c>
      <c r="I1179" s="421">
        <v>0</v>
      </c>
      <c r="J1179" s="421">
        <v>0</v>
      </c>
      <c r="K1179" s="421">
        <v>0</v>
      </c>
      <c r="L1179" s="421">
        <v>0</v>
      </c>
    </row>
    <row r="1180" spans="2:12">
      <c r="B1180" s="60" t="s">
        <v>935</v>
      </c>
      <c r="C1180" s="60" t="s">
        <v>936</v>
      </c>
      <c r="D1180" s="60" t="s">
        <v>662</v>
      </c>
      <c r="E1180" s="60" t="s">
        <v>644</v>
      </c>
      <c r="F1180" s="421">
        <v>-72556.490000000005</v>
      </c>
      <c r="G1180" s="421">
        <v>0</v>
      </c>
      <c r="H1180" s="421">
        <v>0</v>
      </c>
      <c r="I1180" s="421">
        <v>0</v>
      </c>
      <c r="J1180" s="421">
        <v>0</v>
      </c>
      <c r="K1180" s="421">
        <v>-37310.46</v>
      </c>
      <c r="L1180" s="421">
        <v>-35246.03</v>
      </c>
    </row>
    <row r="1181" spans="2:12">
      <c r="B1181" s="60" t="s">
        <v>916</v>
      </c>
      <c r="C1181" s="60" t="s">
        <v>917</v>
      </c>
      <c r="D1181" s="60" t="s">
        <v>643</v>
      </c>
      <c r="E1181" s="60" t="s">
        <v>649</v>
      </c>
      <c r="F1181" s="421">
        <v>7730.46</v>
      </c>
      <c r="G1181" s="421">
        <v>-4060.83</v>
      </c>
      <c r="H1181" s="421">
        <v>4271.24</v>
      </c>
      <c r="I1181" s="421">
        <v>126.16</v>
      </c>
      <c r="J1181" s="421">
        <v>440.99</v>
      </c>
      <c r="K1181" s="421">
        <v>-272.54000000000002</v>
      </c>
      <c r="L1181" s="421">
        <v>7225.44</v>
      </c>
    </row>
    <row r="1182" spans="2:12">
      <c r="B1182" s="60" t="s">
        <v>1236</v>
      </c>
      <c r="C1182" s="60" t="s">
        <v>651</v>
      </c>
      <c r="D1182" s="60" t="s">
        <v>643</v>
      </c>
      <c r="E1182" s="60" t="s">
        <v>659</v>
      </c>
      <c r="F1182" s="421">
        <v>0</v>
      </c>
      <c r="G1182" s="421">
        <v>0</v>
      </c>
      <c r="H1182" s="421">
        <v>0</v>
      </c>
      <c r="I1182" s="421">
        <v>0</v>
      </c>
      <c r="J1182" s="421">
        <v>0</v>
      </c>
      <c r="K1182" s="421">
        <v>0</v>
      </c>
      <c r="L1182" s="421">
        <v>0</v>
      </c>
    </row>
    <row r="1183" spans="2:12">
      <c r="B1183" s="60" t="s">
        <v>1644</v>
      </c>
      <c r="C1183" s="60" t="s">
        <v>1002</v>
      </c>
      <c r="D1183" s="60" t="s">
        <v>662</v>
      </c>
      <c r="E1183" s="60" t="s">
        <v>659</v>
      </c>
      <c r="F1183" s="421">
        <v>0</v>
      </c>
      <c r="G1183" s="421">
        <v>0</v>
      </c>
      <c r="H1183" s="421">
        <v>0</v>
      </c>
      <c r="I1183" s="421">
        <v>0</v>
      </c>
      <c r="J1183" s="421">
        <v>0</v>
      </c>
      <c r="K1183" s="421">
        <v>0</v>
      </c>
      <c r="L1183" s="421">
        <v>0</v>
      </c>
    </row>
    <row r="1184" spans="2:12">
      <c r="B1184" s="60" t="s">
        <v>926</v>
      </c>
      <c r="C1184" s="60" t="s">
        <v>927</v>
      </c>
      <c r="D1184" s="60" t="s">
        <v>662</v>
      </c>
      <c r="E1184" s="60" t="s">
        <v>659</v>
      </c>
      <c r="F1184" s="421">
        <v>0</v>
      </c>
      <c r="G1184" s="421">
        <v>0</v>
      </c>
      <c r="H1184" s="421">
        <v>0</v>
      </c>
      <c r="I1184" s="421">
        <v>0</v>
      </c>
      <c r="J1184" s="421">
        <v>0</v>
      </c>
      <c r="K1184" s="421">
        <v>0</v>
      </c>
      <c r="L1184" s="421">
        <v>0</v>
      </c>
    </row>
    <row r="1185" spans="2:12">
      <c r="B1185" s="60" t="s">
        <v>1548</v>
      </c>
      <c r="C1185" s="60" t="s">
        <v>889</v>
      </c>
      <c r="D1185" s="60" t="s">
        <v>643</v>
      </c>
      <c r="E1185" s="60" t="s">
        <v>659</v>
      </c>
      <c r="F1185" s="421">
        <v>0</v>
      </c>
      <c r="G1185" s="421">
        <v>0</v>
      </c>
      <c r="H1185" s="421">
        <v>0</v>
      </c>
      <c r="I1185" s="421">
        <v>0</v>
      </c>
      <c r="J1185" s="421">
        <v>0</v>
      </c>
      <c r="K1185" s="421">
        <v>0</v>
      </c>
      <c r="L1185" s="421">
        <v>0</v>
      </c>
    </row>
    <row r="1186" spans="2:12">
      <c r="B1186" s="60" t="s">
        <v>1481</v>
      </c>
      <c r="C1186" s="60" t="s">
        <v>1482</v>
      </c>
      <c r="D1186" s="60" t="s">
        <v>643</v>
      </c>
      <c r="E1186" s="60" t="s">
        <v>659</v>
      </c>
      <c r="F1186" s="421">
        <v>0</v>
      </c>
      <c r="G1186" s="421">
        <v>0</v>
      </c>
      <c r="H1186" s="421">
        <v>0</v>
      </c>
      <c r="I1186" s="421">
        <v>0</v>
      </c>
      <c r="J1186" s="421">
        <v>0</v>
      </c>
      <c r="K1186" s="421">
        <v>0</v>
      </c>
      <c r="L1186" s="421">
        <v>0</v>
      </c>
    </row>
    <row r="1187" spans="2:12">
      <c r="B1187" s="60" t="s">
        <v>1075</v>
      </c>
      <c r="C1187" s="60" t="s">
        <v>856</v>
      </c>
      <c r="D1187" s="60" t="s">
        <v>662</v>
      </c>
      <c r="E1187" s="60" t="s">
        <v>659</v>
      </c>
      <c r="F1187" s="421">
        <v>0</v>
      </c>
      <c r="G1187" s="421">
        <v>0</v>
      </c>
      <c r="H1187" s="421">
        <v>0</v>
      </c>
      <c r="I1187" s="421">
        <v>0</v>
      </c>
      <c r="J1187" s="421">
        <v>0</v>
      </c>
      <c r="K1187" s="421">
        <v>0</v>
      </c>
      <c r="L1187" s="421">
        <v>0</v>
      </c>
    </row>
    <row r="1188" spans="2:12">
      <c r="B1188" s="60" t="s">
        <v>1541</v>
      </c>
      <c r="C1188" s="60" t="s">
        <v>971</v>
      </c>
      <c r="D1188" s="60" t="s">
        <v>662</v>
      </c>
      <c r="E1188" s="60" t="s">
        <v>1147</v>
      </c>
      <c r="F1188" s="421">
        <v>2125.2800000000002</v>
      </c>
      <c r="G1188" s="421">
        <v>0</v>
      </c>
      <c r="H1188" s="421">
        <v>0</v>
      </c>
      <c r="I1188" s="421">
        <v>0</v>
      </c>
      <c r="J1188" s="421">
        <v>0</v>
      </c>
      <c r="K1188" s="421">
        <v>2125.2800000000002</v>
      </c>
      <c r="L1188" s="421">
        <v>0</v>
      </c>
    </row>
    <row r="1189" spans="2:12">
      <c r="B1189" s="60" t="s">
        <v>1011</v>
      </c>
      <c r="C1189" s="60" t="s">
        <v>1012</v>
      </c>
      <c r="D1189" s="60" t="s">
        <v>643</v>
      </c>
      <c r="E1189" s="60" t="s">
        <v>649</v>
      </c>
      <c r="F1189" s="421">
        <v>-55785.53</v>
      </c>
      <c r="G1189" s="421">
        <v>-13173.47</v>
      </c>
      <c r="H1189" s="421">
        <v>-12496.43</v>
      </c>
      <c r="I1189" s="421">
        <v>22614.98</v>
      </c>
      <c r="J1189" s="421">
        <v>-11921.31</v>
      </c>
      <c r="K1189" s="421">
        <v>-21838.55</v>
      </c>
      <c r="L1189" s="421">
        <v>-18970.75</v>
      </c>
    </row>
    <row r="1190" spans="2:12">
      <c r="B1190" s="60" t="s">
        <v>874</v>
      </c>
      <c r="C1190" s="60" t="s">
        <v>875</v>
      </c>
      <c r="D1190" s="60" t="s">
        <v>643</v>
      </c>
      <c r="E1190" s="60" t="s">
        <v>649</v>
      </c>
      <c r="F1190" s="421">
        <v>-13026.38</v>
      </c>
      <c r="G1190" s="421">
        <v>-14992.98</v>
      </c>
      <c r="H1190" s="421">
        <v>4000.81</v>
      </c>
      <c r="I1190" s="421">
        <v>4525.3900000000003</v>
      </c>
      <c r="J1190" s="421">
        <v>4251.8999999999996</v>
      </c>
      <c r="K1190" s="421">
        <v>15356.22</v>
      </c>
      <c r="L1190" s="421">
        <v>-26167.72</v>
      </c>
    </row>
    <row r="1191" spans="2:12">
      <c r="B1191" s="60" t="s">
        <v>1571</v>
      </c>
      <c r="C1191" s="60" t="s">
        <v>936</v>
      </c>
      <c r="D1191" s="60" t="s">
        <v>662</v>
      </c>
      <c r="E1191" s="60" t="s">
        <v>649</v>
      </c>
      <c r="F1191" s="421">
        <v>448648.65</v>
      </c>
      <c r="G1191" s="421">
        <v>10429.68</v>
      </c>
      <c r="H1191" s="421">
        <v>6150.17</v>
      </c>
      <c r="I1191" s="421">
        <v>6382.78</v>
      </c>
      <c r="J1191" s="421">
        <v>15138.79</v>
      </c>
      <c r="K1191" s="421">
        <v>187585.64</v>
      </c>
      <c r="L1191" s="421">
        <v>222961.59</v>
      </c>
    </row>
    <row r="1192" spans="2:12">
      <c r="B1192" s="60" t="s">
        <v>1029</v>
      </c>
      <c r="C1192" s="60" t="s">
        <v>695</v>
      </c>
      <c r="D1192" s="60" t="s">
        <v>662</v>
      </c>
      <c r="E1192" s="60" t="s">
        <v>644</v>
      </c>
      <c r="F1192" s="421">
        <v>-9766.5300000000007</v>
      </c>
      <c r="G1192" s="421">
        <v>0</v>
      </c>
      <c r="H1192" s="421">
        <v>0</v>
      </c>
      <c r="I1192" s="421">
        <v>0</v>
      </c>
      <c r="J1192" s="421">
        <v>0</v>
      </c>
      <c r="K1192" s="421">
        <v>0</v>
      </c>
      <c r="L1192" s="421">
        <v>-9766.5300000000007</v>
      </c>
    </row>
    <row r="1193" spans="2:12">
      <c r="B1193" s="60" t="s">
        <v>1610</v>
      </c>
      <c r="C1193" s="60" t="s">
        <v>1058</v>
      </c>
      <c r="D1193" s="60" t="s">
        <v>662</v>
      </c>
      <c r="E1193" s="60" t="s">
        <v>644</v>
      </c>
      <c r="F1193" s="421">
        <v>-39364.400000000001</v>
      </c>
      <c r="G1193" s="421">
        <v>0</v>
      </c>
      <c r="H1193" s="421">
        <v>0</v>
      </c>
      <c r="I1193" s="421">
        <v>0</v>
      </c>
      <c r="J1193" s="421">
        <v>0</v>
      </c>
      <c r="K1193" s="421">
        <v>-15761.87</v>
      </c>
      <c r="L1193" s="421">
        <v>-23602.53</v>
      </c>
    </row>
    <row r="1194" spans="2:12">
      <c r="B1194" s="60" t="s">
        <v>909</v>
      </c>
      <c r="C1194" s="60" t="s">
        <v>910</v>
      </c>
      <c r="D1194" s="60" t="s">
        <v>643</v>
      </c>
      <c r="E1194" s="60" t="s">
        <v>659</v>
      </c>
      <c r="F1194" s="421">
        <v>0</v>
      </c>
      <c r="G1194" s="421">
        <v>0</v>
      </c>
      <c r="H1194" s="421">
        <v>0</v>
      </c>
      <c r="I1194" s="421">
        <v>0</v>
      </c>
      <c r="J1194" s="421">
        <v>0</v>
      </c>
      <c r="K1194" s="421">
        <v>0</v>
      </c>
      <c r="L1194" s="421">
        <v>0</v>
      </c>
    </row>
    <row r="1195" spans="2:12">
      <c r="B1195" s="60" t="s">
        <v>1645</v>
      </c>
      <c r="C1195" s="60" t="s">
        <v>749</v>
      </c>
      <c r="D1195" s="60" t="s">
        <v>643</v>
      </c>
      <c r="E1195" s="60" t="s">
        <v>659</v>
      </c>
      <c r="F1195" s="421">
        <v>0</v>
      </c>
      <c r="G1195" s="421">
        <v>0</v>
      </c>
      <c r="H1195" s="421">
        <v>0</v>
      </c>
      <c r="I1195" s="421">
        <v>0</v>
      </c>
      <c r="J1195" s="421">
        <v>0</v>
      </c>
      <c r="K1195" s="421">
        <v>0</v>
      </c>
      <c r="L1195" s="421">
        <v>0</v>
      </c>
    </row>
    <row r="1196" spans="2:12">
      <c r="B1196" s="60" t="s">
        <v>988</v>
      </c>
      <c r="C1196" s="60" t="s">
        <v>989</v>
      </c>
      <c r="D1196" s="60" t="s">
        <v>643</v>
      </c>
      <c r="E1196" s="60" t="s">
        <v>659</v>
      </c>
      <c r="F1196" s="421">
        <v>0</v>
      </c>
      <c r="G1196" s="421">
        <v>0</v>
      </c>
      <c r="H1196" s="421">
        <v>0</v>
      </c>
      <c r="I1196" s="421">
        <v>0</v>
      </c>
      <c r="J1196" s="421">
        <v>0</v>
      </c>
      <c r="K1196" s="421">
        <v>0</v>
      </c>
      <c r="L1196" s="421">
        <v>0</v>
      </c>
    </row>
    <row r="1197" spans="2:12">
      <c r="B1197" s="60" t="s">
        <v>1243</v>
      </c>
      <c r="C1197" s="60" t="s">
        <v>1066</v>
      </c>
      <c r="D1197" s="60" t="s">
        <v>662</v>
      </c>
      <c r="E1197" s="60" t="s">
        <v>649</v>
      </c>
      <c r="F1197" s="421">
        <v>715756.4</v>
      </c>
      <c r="G1197" s="421">
        <v>17507.099999999999</v>
      </c>
      <c r="H1197" s="421">
        <v>19542.22</v>
      </c>
      <c r="I1197" s="421">
        <v>19454.04</v>
      </c>
      <c r="J1197" s="421">
        <v>13710.5</v>
      </c>
      <c r="K1197" s="421">
        <v>189029.34</v>
      </c>
      <c r="L1197" s="421">
        <v>456513.2</v>
      </c>
    </row>
    <row r="1198" spans="2:12">
      <c r="B1198" s="60" t="s">
        <v>1646</v>
      </c>
      <c r="C1198" s="60" t="s">
        <v>1647</v>
      </c>
      <c r="D1198" s="60" t="s">
        <v>643</v>
      </c>
      <c r="E1198" s="60" t="s">
        <v>644</v>
      </c>
      <c r="F1198" s="421">
        <v>-30211.74</v>
      </c>
      <c r="G1198" s="421">
        <v>0</v>
      </c>
      <c r="H1198" s="421">
        <v>0</v>
      </c>
      <c r="I1198" s="421">
        <v>0</v>
      </c>
      <c r="J1198" s="421">
        <v>0</v>
      </c>
      <c r="K1198" s="421">
        <v>-6163.93</v>
      </c>
      <c r="L1198" s="421">
        <v>-24047.81</v>
      </c>
    </row>
    <row r="1199" spans="2:12">
      <c r="B1199" s="60" t="s">
        <v>1134</v>
      </c>
      <c r="C1199" s="60" t="s">
        <v>784</v>
      </c>
      <c r="D1199" s="60" t="s">
        <v>643</v>
      </c>
      <c r="E1199" s="60" t="s">
        <v>644</v>
      </c>
      <c r="F1199" s="421">
        <v>378812.44</v>
      </c>
      <c r="G1199" s="421">
        <v>11565.12</v>
      </c>
      <c r="H1199" s="421">
        <v>12666.66</v>
      </c>
      <c r="I1199" s="421">
        <v>13688.74</v>
      </c>
      <c r="J1199" s="421">
        <v>12682.72</v>
      </c>
      <c r="K1199" s="421">
        <v>117438.1</v>
      </c>
      <c r="L1199" s="421">
        <v>210771.1</v>
      </c>
    </row>
    <row r="1200" spans="2:12">
      <c r="B1200" s="60" t="s">
        <v>1609</v>
      </c>
      <c r="C1200" s="60" t="s">
        <v>784</v>
      </c>
      <c r="D1200" s="60" t="s">
        <v>643</v>
      </c>
      <c r="E1200" s="60" t="s">
        <v>659</v>
      </c>
      <c r="F1200" s="421">
        <v>0</v>
      </c>
      <c r="G1200" s="421">
        <v>0</v>
      </c>
      <c r="H1200" s="421">
        <v>0</v>
      </c>
      <c r="I1200" s="421">
        <v>0</v>
      </c>
      <c r="J1200" s="421">
        <v>0</v>
      </c>
      <c r="K1200" s="421">
        <v>0</v>
      </c>
      <c r="L1200" s="421">
        <v>0</v>
      </c>
    </row>
    <row r="1201" spans="2:12">
      <c r="B1201" s="60" t="s">
        <v>1537</v>
      </c>
      <c r="C1201" s="60" t="s">
        <v>1538</v>
      </c>
      <c r="D1201" s="60" t="s">
        <v>643</v>
      </c>
      <c r="E1201" s="60" t="s">
        <v>644</v>
      </c>
      <c r="F1201" s="421">
        <v>-28.33</v>
      </c>
      <c r="G1201" s="421">
        <v>0</v>
      </c>
      <c r="H1201" s="421">
        <v>0</v>
      </c>
      <c r="I1201" s="421">
        <v>0</v>
      </c>
      <c r="J1201" s="421">
        <v>0</v>
      </c>
      <c r="K1201" s="421">
        <v>0</v>
      </c>
      <c r="L1201" s="421">
        <v>-28.33</v>
      </c>
    </row>
    <row r="1202" spans="2:12">
      <c r="B1202" s="60" t="s">
        <v>1152</v>
      </c>
      <c r="C1202" s="60" t="s">
        <v>763</v>
      </c>
      <c r="D1202" s="60" t="s">
        <v>643</v>
      </c>
      <c r="E1202" s="60" t="s">
        <v>644</v>
      </c>
      <c r="F1202" s="421">
        <v>1515201.35</v>
      </c>
      <c r="G1202" s="421">
        <v>1401087.41</v>
      </c>
      <c r="H1202" s="421">
        <v>0</v>
      </c>
      <c r="I1202" s="421">
        <v>0</v>
      </c>
      <c r="J1202" s="421">
        <v>0</v>
      </c>
      <c r="K1202" s="421">
        <v>9106.15</v>
      </c>
      <c r="L1202" s="421">
        <v>105007.79</v>
      </c>
    </row>
    <row r="1203" spans="2:12">
      <c r="B1203" s="60" t="s">
        <v>1219</v>
      </c>
      <c r="C1203" s="60" t="s">
        <v>648</v>
      </c>
      <c r="D1203" s="60" t="s">
        <v>643</v>
      </c>
      <c r="E1203" s="60" t="s">
        <v>659</v>
      </c>
      <c r="F1203" s="421">
        <v>0</v>
      </c>
      <c r="G1203" s="421">
        <v>0</v>
      </c>
      <c r="H1203" s="421">
        <v>0</v>
      </c>
      <c r="I1203" s="421">
        <v>0</v>
      </c>
      <c r="J1203" s="421">
        <v>0</v>
      </c>
      <c r="K1203" s="421">
        <v>0</v>
      </c>
      <c r="L1203" s="421">
        <v>0</v>
      </c>
    </row>
    <row r="1204" spans="2:12">
      <c r="B1204" s="60" t="s">
        <v>1227</v>
      </c>
      <c r="C1204" s="60" t="s">
        <v>678</v>
      </c>
      <c r="D1204" s="60" t="s">
        <v>643</v>
      </c>
      <c r="E1204" s="60" t="s">
        <v>649</v>
      </c>
      <c r="F1204" s="421">
        <v>0</v>
      </c>
      <c r="G1204" s="421">
        <v>-6933.35</v>
      </c>
      <c r="H1204" s="421">
        <v>3807.96</v>
      </c>
      <c r="I1204" s="421">
        <v>1809.3</v>
      </c>
      <c r="J1204" s="421">
        <v>3689.5</v>
      </c>
      <c r="K1204" s="421">
        <v>0</v>
      </c>
      <c r="L1204" s="421">
        <v>-2373.41</v>
      </c>
    </row>
    <row r="1205" spans="2:12">
      <c r="B1205" s="60" t="s">
        <v>1648</v>
      </c>
      <c r="C1205" s="60" t="s">
        <v>889</v>
      </c>
      <c r="D1205" s="60" t="s">
        <v>643</v>
      </c>
      <c r="E1205" s="60" t="s">
        <v>659</v>
      </c>
      <c r="F1205" s="421">
        <v>0</v>
      </c>
      <c r="G1205" s="421">
        <v>0</v>
      </c>
      <c r="H1205" s="421">
        <v>0</v>
      </c>
      <c r="I1205" s="421">
        <v>0</v>
      </c>
      <c r="J1205" s="421">
        <v>0</v>
      </c>
      <c r="K1205" s="421">
        <v>0</v>
      </c>
      <c r="L1205" s="421">
        <v>0</v>
      </c>
    </row>
    <row r="1206" spans="2:12">
      <c r="B1206" s="60" t="s">
        <v>1617</v>
      </c>
      <c r="C1206" s="60" t="s">
        <v>738</v>
      </c>
      <c r="D1206" s="60" t="s">
        <v>662</v>
      </c>
      <c r="E1206" s="60" t="s">
        <v>659</v>
      </c>
      <c r="F1206" s="421">
        <v>0</v>
      </c>
      <c r="G1206" s="421">
        <v>0</v>
      </c>
      <c r="H1206" s="421">
        <v>0</v>
      </c>
      <c r="I1206" s="421">
        <v>0</v>
      </c>
      <c r="J1206" s="421">
        <v>0</v>
      </c>
      <c r="K1206" s="421">
        <v>0</v>
      </c>
      <c r="L1206" s="421">
        <v>0</v>
      </c>
    </row>
    <row r="1207" spans="2:12">
      <c r="B1207" s="60" t="s">
        <v>1312</v>
      </c>
      <c r="C1207" s="60" t="s">
        <v>1313</v>
      </c>
      <c r="D1207" s="60" t="s">
        <v>643</v>
      </c>
      <c r="E1207" s="60" t="s">
        <v>644</v>
      </c>
      <c r="F1207" s="421">
        <v>2680710.73</v>
      </c>
      <c r="G1207" s="421">
        <v>0</v>
      </c>
      <c r="H1207" s="421">
        <v>0</v>
      </c>
      <c r="I1207" s="421">
        <v>0</v>
      </c>
      <c r="J1207" s="421">
        <v>0</v>
      </c>
      <c r="K1207" s="421">
        <v>337256.6</v>
      </c>
      <c r="L1207" s="421">
        <v>2343454.13</v>
      </c>
    </row>
    <row r="1208" spans="2:12">
      <c r="B1208" s="60" t="s">
        <v>1608</v>
      </c>
      <c r="C1208" s="60" t="s">
        <v>999</v>
      </c>
      <c r="D1208" s="60" t="s">
        <v>662</v>
      </c>
      <c r="E1208" s="60" t="s">
        <v>687</v>
      </c>
      <c r="F1208" s="421">
        <v>0</v>
      </c>
      <c r="G1208" s="421">
        <v>0</v>
      </c>
      <c r="H1208" s="421">
        <v>0</v>
      </c>
      <c r="I1208" s="421">
        <v>0</v>
      </c>
      <c r="J1208" s="421">
        <v>0</v>
      </c>
      <c r="K1208" s="421">
        <v>0</v>
      </c>
      <c r="L1208" s="421">
        <v>0</v>
      </c>
    </row>
    <row r="1209" spans="2:12">
      <c r="B1209" s="60" t="s">
        <v>1565</v>
      </c>
      <c r="C1209" s="60" t="s">
        <v>729</v>
      </c>
      <c r="D1209" s="60" t="s">
        <v>662</v>
      </c>
      <c r="E1209" s="60" t="s">
        <v>644</v>
      </c>
      <c r="F1209" s="421">
        <v>-79897.070000000007</v>
      </c>
      <c r="G1209" s="421">
        <v>0</v>
      </c>
      <c r="H1209" s="421">
        <v>0</v>
      </c>
      <c r="I1209" s="421">
        <v>0</v>
      </c>
      <c r="J1209" s="421">
        <v>0</v>
      </c>
      <c r="K1209" s="421">
        <v>0</v>
      </c>
      <c r="L1209" s="421">
        <v>-79897.070000000007</v>
      </c>
    </row>
    <row r="1210" spans="2:12">
      <c r="B1210" s="60" t="s">
        <v>1649</v>
      </c>
      <c r="C1210" s="60" t="s">
        <v>854</v>
      </c>
      <c r="D1210" s="60" t="s">
        <v>662</v>
      </c>
      <c r="E1210" s="60" t="s">
        <v>659</v>
      </c>
      <c r="F1210" s="421">
        <v>0</v>
      </c>
      <c r="G1210" s="421">
        <v>0</v>
      </c>
      <c r="H1210" s="421">
        <v>0</v>
      </c>
      <c r="I1210" s="421">
        <v>0</v>
      </c>
      <c r="J1210" s="421">
        <v>0</v>
      </c>
      <c r="K1210" s="421">
        <v>0</v>
      </c>
      <c r="L1210" s="421">
        <v>0</v>
      </c>
    </row>
    <row r="1211" spans="2:12">
      <c r="B1211" s="60" t="s">
        <v>1650</v>
      </c>
      <c r="C1211" s="60" t="s">
        <v>736</v>
      </c>
      <c r="D1211" s="60" t="s">
        <v>662</v>
      </c>
      <c r="E1211" s="60" t="s">
        <v>649</v>
      </c>
      <c r="F1211" s="421">
        <v>7432.55</v>
      </c>
      <c r="G1211" s="421">
        <v>139.57</v>
      </c>
      <c r="H1211" s="421">
        <v>202.35</v>
      </c>
      <c r="I1211" s="421">
        <v>203.85</v>
      </c>
      <c r="J1211" s="421">
        <v>175.06</v>
      </c>
      <c r="K1211" s="421">
        <v>1238.24</v>
      </c>
      <c r="L1211" s="421">
        <v>5473.48</v>
      </c>
    </row>
    <row r="1212" spans="2:12">
      <c r="B1212" s="60" t="s">
        <v>1365</v>
      </c>
      <c r="C1212" s="60" t="s">
        <v>1366</v>
      </c>
      <c r="D1212" s="60" t="s">
        <v>643</v>
      </c>
      <c r="E1212" s="60" t="s">
        <v>687</v>
      </c>
      <c r="F1212" s="421">
        <v>0</v>
      </c>
      <c r="G1212" s="421">
        <v>0</v>
      </c>
      <c r="H1212" s="421">
        <v>0</v>
      </c>
      <c r="I1212" s="421">
        <v>0</v>
      </c>
      <c r="J1212" s="421">
        <v>0</v>
      </c>
      <c r="K1212" s="421">
        <v>0</v>
      </c>
      <c r="L1212" s="421">
        <v>0</v>
      </c>
    </row>
    <row r="1213" spans="2:12">
      <c r="B1213" s="60" t="s">
        <v>1651</v>
      </c>
      <c r="C1213" s="60" t="s">
        <v>1124</v>
      </c>
      <c r="D1213" s="60" t="s">
        <v>662</v>
      </c>
      <c r="E1213" s="60" t="s">
        <v>649</v>
      </c>
      <c r="F1213" s="421">
        <v>23053.94</v>
      </c>
      <c r="G1213" s="421">
        <v>637.07000000000005</v>
      </c>
      <c r="H1213" s="421">
        <v>747.83</v>
      </c>
      <c r="I1213" s="421">
        <v>603.98</v>
      </c>
      <c r="J1213" s="421">
        <v>199.36</v>
      </c>
      <c r="K1213" s="421">
        <v>3141.17</v>
      </c>
      <c r="L1213" s="421">
        <v>17724.53</v>
      </c>
    </row>
    <row r="1214" spans="2:12">
      <c r="B1214" s="60" t="s">
        <v>1651</v>
      </c>
      <c r="C1214" s="60" t="s">
        <v>1124</v>
      </c>
      <c r="D1214" s="60" t="s">
        <v>662</v>
      </c>
      <c r="E1214" s="60" t="s">
        <v>659</v>
      </c>
      <c r="F1214" s="421">
        <v>0</v>
      </c>
      <c r="G1214" s="421">
        <v>0</v>
      </c>
      <c r="H1214" s="421">
        <v>0</v>
      </c>
      <c r="I1214" s="421">
        <v>0</v>
      </c>
      <c r="J1214" s="421">
        <v>0</v>
      </c>
      <c r="K1214" s="421">
        <v>0</v>
      </c>
      <c r="L1214" s="421">
        <v>0</v>
      </c>
    </row>
    <row r="1215" spans="2:12">
      <c r="B1215" s="60" t="s">
        <v>764</v>
      </c>
      <c r="C1215" s="60" t="s">
        <v>765</v>
      </c>
      <c r="D1215" s="60" t="s">
        <v>643</v>
      </c>
      <c r="E1215" s="60" t="s">
        <v>649</v>
      </c>
      <c r="F1215" s="421">
        <v>1979904.68</v>
      </c>
      <c r="G1215" s="421">
        <v>45847.27</v>
      </c>
      <c r="H1215" s="421">
        <v>45818.49</v>
      </c>
      <c r="I1215" s="421">
        <v>45709.47</v>
      </c>
      <c r="J1215" s="421">
        <v>45725.78</v>
      </c>
      <c r="K1215" s="421">
        <v>359623.02</v>
      </c>
      <c r="L1215" s="421">
        <v>1437180.65</v>
      </c>
    </row>
    <row r="1216" spans="2:12">
      <c r="B1216" s="60" t="s">
        <v>1204</v>
      </c>
      <c r="C1216" s="60" t="s">
        <v>1205</v>
      </c>
      <c r="D1216" s="60" t="s">
        <v>643</v>
      </c>
      <c r="E1216" s="60" t="s">
        <v>659</v>
      </c>
      <c r="F1216" s="421">
        <v>0</v>
      </c>
      <c r="G1216" s="421">
        <v>0</v>
      </c>
      <c r="H1216" s="421">
        <v>0</v>
      </c>
      <c r="I1216" s="421">
        <v>0</v>
      </c>
      <c r="J1216" s="421">
        <v>0</v>
      </c>
      <c r="K1216" s="421">
        <v>0</v>
      </c>
      <c r="L1216" s="421">
        <v>0</v>
      </c>
    </row>
    <row r="1217" spans="2:12">
      <c r="B1217" s="60" t="s">
        <v>1123</v>
      </c>
      <c r="C1217" s="60" t="s">
        <v>1124</v>
      </c>
      <c r="D1217" s="60" t="s">
        <v>662</v>
      </c>
      <c r="E1217" s="60" t="s">
        <v>744</v>
      </c>
      <c r="F1217" s="421">
        <v>0</v>
      </c>
      <c r="G1217" s="421">
        <v>0</v>
      </c>
      <c r="H1217" s="421">
        <v>0</v>
      </c>
      <c r="I1217" s="421">
        <v>0</v>
      </c>
      <c r="J1217" s="421">
        <v>0</v>
      </c>
      <c r="K1217" s="421">
        <v>0</v>
      </c>
      <c r="L1217" s="421">
        <v>0</v>
      </c>
    </row>
    <row r="1218" spans="2:12">
      <c r="B1218" s="60" t="s">
        <v>1446</v>
      </c>
      <c r="C1218" s="60" t="s">
        <v>1447</v>
      </c>
      <c r="D1218" s="60" t="s">
        <v>643</v>
      </c>
      <c r="E1218" s="60" t="s">
        <v>649</v>
      </c>
      <c r="F1218" s="421">
        <v>309199.89</v>
      </c>
      <c r="G1218" s="421">
        <v>-12878.13</v>
      </c>
      <c r="H1218" s="421">
        <v>39243.83</v>
      </c>
      <c r="I1218" s="421">
        <v>10751.8</v>
      </c>
      <c r="J1218" s="421">
        <v>16725.330000000002</v>
      </c>
      <c r="K1218" s="421">
        <v>1223.1099999999999</v>
      </c>
      <c r="L1218" s="421">
        <v>254133.95</v>
      </c>
    </row>
    <row r="1219" spans="2:12">
      <c r="B1219" s="60" t="s">
        <v>1648</v>
      </c>
      <c r="C1219" s="60" t="s">
        <v>889</v>
      </c>
      <c r="D1219" s="60" t="s">
        <v>643</v>
      </c>
      <c r="E1219" s="60" t="s">
        <v>649</v>
      </c>
      <c r="F1219" s="421">
        <v>1487484.24</v>
      </c>
      <c r="G1219" s="421">
        <v>-516496.28</v>
      </c>
      <c r="H1219" s="421">
        <v>687362.79</v>
      </c>
      <c r="I1219" s="421">
        <v>1029471.65</v>
      </c>
      <c r="J1219" s="421">
        <v>597119.19999999995</v>
      </c>
      <c r="K1219" s="421">
        <v>-2438543.7200000002</v>
      </c>
      <c r="L1219" s="421">
        <v>2128570.6</v>
      </c>
    </row>
    <row r="1220" spans="2:12">
      <c r="B1220" s="60" t="s">
        <v>1420</v>
      </c>
      <c r="C1220" s="60" t="s">
        <v>1300</v>
      </c>
      <c r="D1220" s="60" t="s">
        <v>662</v>
      </c>
      <c r="E1220" s="60" t="s">
        <v>649</v>
      </c>
      <c r="F1220" s="421">
        <v>289530.83</v>
      </c>
      <c r="G1220" s="421">
        <v>12547.85</v>
      </c>
      <c r="H1220" s="421">
        <v>20012.03</v>
      </c>
      <c r="I1220" s="421">
        <v>21953.38</v>
      </c>
      <c r="J1220" s="421">
        <v>13318.2</v>
      </c>
      <c r="K1220" s="421">
        <v>58406.31</v>
      </c>
      <c r="L1220" s="421">
        <v>163293.06</v>
      </c>
    </row>
    <row r="1221" spans="2:12">
      <c r="B1221" s="60" t="s">
        <v>1652</v>
      </c>
      <c r="C1221" s="60" t="s">
        <v>784</v>
      </c>
      <c r="D1221" s="60" t="s">
        <v>643</v>
      </c>
      <c r="E1221" s="60" t="s">
        <v>659</v>
      </c>
      <c r="F1221" s="421">
        <v>0</v>
      </c>
      <c r="G1221" s="421">
        <v>0</v>
      </c>
      <c r="H1221" s="421">
        <v>0</v>
      </c>
      <c r="I1221" s="421">
        <v>0</v>
      </c>
      <c r="J1221" s="421">
        <v>0</v>
      </c>
      <c r="K1221" s="421">
        <v>0</v>
      </c>
      <c r="L1221" s="421">
        <v>0</v>
      </c>
    </row>
    <row r="1222" spans="2:12">
      <c r="B1222" s="60" t="s">
        <v>685</v>
      </c>
      <c r="C1222" s="60" t="s">
        <v>686</v>
      </c>
      <c r="D1222" s="60" t="s">
        <v>643</v>
      </c>
      <c r="E1222" s="60" t="s">
        <v>652</v>
      </c>
      <c r="F1222" s="421">
        <v>-128.13</v>
      </c>
      <c r="G1222" s="421">
        <v>-128.13</v>
      </c>
      <c r="H1222" s="421">
        <v>0</v>
      </c>
      <c r="I1222" s="421">
        <v>0</v>
      </c>
      <c r="J1222" s="421">
        <v>0</v>
      </c>
      <c r="K1222" s="421">
        <v>0</v>
      </c>
      <c r="L1222" s="421">
        <v>0</v>
      </c>
    </row>
    <row r="1223" spans="2:12">
      <c r="B1223" s="60" t="s">
        <v>1412</v>
      </c>
      <c r="C1223" s="60" t="s">
        <v>674</v>
      </c>
      <c r="D1223" s="60" t="s">
        <v>662</v>
      </c>
      <c r="E1223" s="60" t="s">
        <v>649</v>
      </c>
      <c r="F1223" s="421">
        <v>42780.34</v>
      </c>
      <c r="G1223" s="421">
        <v>85.54</v>
      </c>
      <c r="H1223" s="421">
        <v>68.31</v>
      </c>
      <c r="I1223" s="421">
        <v>77.95</v>
      </c>
      <c r="J1223" s="421">
        <v>165.28</v>
      </c>
      <c r="K1223" s="421">
        <v>2365.31</v>
      </c>
      <c r="L1223" s="421">
        <v>40017.949999999997</v>
      </c>
    </row>
    <row r="1224" spans="2:12">
      <c r="B1224" s="60" t="s">
        <v>1061</v>
      </c>
      <c r="C1224" s="60" t="s">
        <v>976</v>
      </c>
      <c r="D1224" s="60" t="s">
        <v>662</v>
      </c>
      <c r="E1224" s="60" t="s">
        <v>659</v>
      </c>
      <c r="F1224" s="421">
        <v>0</v>
      </c>
      <c r="G1224" s="421">
        <v>0</v>
      </c>
      <c r="H1224" s="421">
        <v>0</v>
      </c>
      <c r="I1224" s="421">
        <v>0</v>
      </c>
      <c r="J1224" s="421">
        <v>0</v>
      </c>
      <c r="K1224" s="421">
        <v>0</v>
      </c>
      <c r="L1224" s="421">
        <v>0</v>
      </c>
    </row>
    <row r="1225" spans="2:12">
      <c r="B1225" s="60" t="s">
        <v>888</v>
      </c>
      <c r="C1225" s="60" t="s">
        <v>889</v>
      </c>
      <c r="D1225" s="60" t="s">
        <v>643</v>
      </c>
      <c r="E1225" s="60" t="s">
        <v>659</v>
      </c>
      <c r="F1225" s="421">
        <v>0</v>
      </c>
      <c r="G1225" s="421">
        <v>0</v>
      </c>
      <c r="H1225" s="421">
        <v>0</v>
      </c>
      <c r="I1225" s="421">
        <v>0</v>
      </c>
      <c r="J1225" s="421">
        <v>0</v>
      </c>
      <c r="K1225" s="421">
        <v>0</v>
      </c>
      <c r="L1225" s="421">
        <v>0</v>
      </c>
    </row>
    <row r="1226" spans="2:12">
      <c r="B1226" s="60" t="s">
        <v>1553</v>
      </c>
      <c r="C1226" s="60" t="s">
        <v>784</v>
      </c>
      <c r="D1226" s="60" t="s">
        <v>643</v>
      </c>
      <c r="E1226" s="60" t="s">
        <v>659</v>
      </c>
      <c r="F1226" s="421">
        <v>0</v>
      </c>
      <c r="G1226" s="421">
        <v>0</v>
      </c>
      <c r="H1226" s="421">
        <v>0</v>
      </c>
      <c r="I1226" s="421">
        <v>0</v>
      </c>
      <c r="J1226" s="421">
        <v>0</v>
      </c>
      <c r="K1226" s="421">
        <v>0</v>
      </c>
      <c r="L1226" s="421">
        <v>0</v>
      </c>
    </row>
    <row r="1227" spans="2:12">
      <c r="B1227" s="60" t="s">
        <v>1009</v>
      </c>
      <c r="C1227" s="60" t="s">
        <v>1010</v>
      </c>
      <c r="D1227" s="60" t="s">
        <v>643</v>
      </c>
      <c r="E1227" s="60" t="s">
        <v>644</v>
      </c>
      <c r="F1227" s="421">
        <v>-1350.89</v>
      </c>
      <c r="G1227" s="421">
        <v>0</v>
      </c>
      <c r="H1227" s="421">
        <v>0</v>
      </c>
      <c r="I1227" s="421">
        <v>0</v>
      </c>
      <c r="J1227" s="421">
        <v>0</v>
      </c>
      <c r="K1227" s="421">
        <v>-4.33</v>
      </c>
      <c r="L1227" s="421">
        <v>-1346.56</v>
      </c>
    </row>
    <row r="1228" spans="2:12">
      <c r="B1228" s="60" t="s">
        <v>1587</v>
      </c>
      <c r="C1228" s="60" t="s">
        <v>1157</v>
      </c>
      <c r="D1228" s="60" t="s">
        <v>643</v>
      </c>
      <c r="E1228" s="60" t="s">
        <v>644</v>
      </c>
      <c r="F1228" s="421">
        <v>45931.37</v>
      </c>
      <c r="G1228" s="421">
        <v>0</v>
      </c>
      <c r="H1228" s="421">
        <v>0</v>
      </c>
      <c r="I1228" s="421">
        <v>0</v>
      </c>
      <c r="J1228" s="421">
        <v>0</v>
      </c>
      <c r="K1228" s="421">
        <v>0</v>
      </c>
      <c r="L1228" s="421">
        <v>45931.37</v>
      </c>
    </row>
    <row r="1229" spans="2:12">
      <c r="B1229" s="60" t="s">
        <v>1464</v>
      </c>
      <c r="C1229" s="60" t="s">
        <v>1465</v>
      </c>
      <c r="D1229" s="60" t="s">
        <v>643</v>
      </c>
      <c r="E1229" s="60" t="s">
        <v>649</v>
      </c>
      <c r="F1229" s="421">
        <v>14664534.09</v>
      </c>
      <c r="G1229" s="421">
        <v>338725.39</v>
      </c>
      <c r="H1229" s="421">
        <v>339375.62</v>
      </c>
      <c r="I1229" s="421">
        <v>339083.13</v>
      </c>
      <c r="J1229" s="421">
        <v>338698.84</v>
      </c>
      <c r="K1229" s="421">
        <v>2717490.7</v>
      </c>
      <c r="L1229" s="421">
        <v>10591160.41</v>
      </c>
    </row>
    <row r="1230" spans="2:12">
      <c r="B1230" s="60" t="s">
        <v>1653</v>
      </c>
      <c r="C1230" s="60" t="s">
        <v>1654</v>
      </c>
      <c r="D1230" s="60" t="s">
        <v>643</v>
      </c>
      <c r="E1230" s="60" t="s">
        <v>659</v>
      </c>
      <c r="F1230" s="421">
        <v>0</v>
      </c>
      <c r="G1230" s="421">
        <v>0</v>
      </c>
      <c r="H1230" s="421">
        <v>0</v>
      </c>
      <c r="I1230" s="421">
        <v>0</v>
      </c>
      <c r="J1230" s="421">
        <v>0</v>
      </c>
      <c r="K1230" s="421">
        <v>0</v>
      </c>
      <c r="L1230" s="421">
        <v>0</v>
      </c>
    </row>
    <row r="1231" spans="2:12">
      <c r="B1231" s="60" t="s">
        <v>1493</v>
      </c>
      <c r="C1231" s="60" t="s">
        <v>1494</v>
      </c>
      <c r="D1231" s="60" t="s">
        <v>643</v>
      </c>
      <c r="E1231" s="60" t="s">
        <v>649</v>
      </c>
      <c r="F1231" s="421">
        <v>-2597.87</v>
      </c>
      <c r="G1231" s="421">
        <v>-3423.61</v>
      </c>
      <c r="H1231" s="421">
        <v>3384.68</v>
      </c>
      <c r="I1231" s="421">
        <v>2967.68</v>
      </c>
      <c r="J1231" s="421">
        <v>3297.76</v>
      </c>
      <c r="K1231" s="421">
        <v>9432.92</v>
      </c>
      <c r="L1231" s="421">
        <v>-18257.3</v>
      </c>
    </row>
    <row r="1232" spans="2:12">
      <c r="B1232" s="60" t="s">
        <v>1111</v>
      </c>
      <c r="C1232" s="60" t="s">
        <v>1112</v>
      </c>
      <c r="D1232" s="60" t="s">
        <v>643</v>
      </c>
      <c r="E1232" s="60" t="s">
        <v>644</v>
      </c>
      <c r="F1232" s="421">
        <v>104496.6</v>
      </c>
      <c r="G1232" s="421">
        <v>45</v>
      </c>
      <c r="H1232" s="421">
        <v>0</v>
      </c>
      <c r="I1232" s="421">
        <v>0</v>
      </c>
      <c r="J1232" s="421">
        <v>0</v>
      </c>
      <c r="K1232" s="421">
        <v>0</v>
      </c>
      <c r="L1232" s="421">
        <v>104451.6</v>
      </c>
    </row>
    <row r="1233" spans="2:12">
      <c r="B1233" s="60" t="s">
        <v>1067</v>
      </c>
      <c r="C1233" s="60" t="s">
        <v>1068</v>
      </c>
      <c r="D1233" s="60" t="s">
        <v>662</v>
      </c>
      <c r="E1233" s="60" t="s">
        <v>649</v>
      </c>
      <c r="F1233" s="421">
        <v>165501.59</v>
      </c>
      <c r="G1233" s="421">
        <v>3524.75</v>
      </c>
      <c r="H1233" s="421">
        <v>3581.2</v>
      </c>
      <c r="I1233" s="421">
        <v>4831.7700000000004</v>
      </c>
      <c r="J1233" s="421">
        <v>5154.91</v>
      </c>
      <c r="K1233" s="421">
        <v>28838.39</v>
      </c>
      <c r="L1233" s="421">
        <v>119570.57</v>
      </c>
    </row>
    <row r="1234" spans="2:12">
      <c r="B1234" s="60" t="s">
        <v>1473</v>
      </c>
      <c r="C1234" s="60" t="s">
        <v>1198</v>
      </c>
      <c r="D1234" s="60" t="s">
        <v>643</v>
      </c>
      <c r="E1234" s="60" t="s">
        <v>649</v>
      </c>
      <c r="F1234" s="421">
        <v>54624.93</v>
      </c>
      <c r="G1234" s="421">
        <v>-103383.78</v>
      </c>
      <c r="H1234" s="421">
        <v>130332.8</v>
      </c>
      <c r="I1234" s="421">
        <v>-54765.14</v>
      </c>
      <c r="J1234" s="421">
        <v>-106800.36</v>
      </c>
      <c r="K1234" s="421">
        <v>141772.04999999999</v>
      </c>
      <c r="L1234" s="421">
        <v>47469.36</v>
      </c>
    </row>
    <row r="1235" spans="2:12">
      <c r="B1235" s="60" t="s">
        <v>756</v>
      </c>
      <c r="C1235" s="60" t="s">
        <v>757</v>
      </c>
      <c r="D1235" s="60" t="s">
        <v>643</v>
      </c>
      <c r="E1235" s="60" t="s">
        <v>644</v>
      </c>
      <c r="F1235" s="421">
        <v>33042.83</v>
      </c>
      <c r="G1235" s="421">
        <v>0</v>
      </c>
      <c r="H1235" s="421">
        <v>0</v>
      </c>
      <c r="I1235" s="421">
        <v>0</v>
      </c>
      <c r="J1235" s="421">
        <v>0</v>
      </c>
      <c r="K1235" s="421">
        <v>0</v>
      </c>
      <c r="L1235" s="421">
        <v>33042.83</v>
      </c>
    </row>
    <row r="1236" spans="2:12">
      <c r="B1236" s="60" t="s">
        <v>1541</v>
      </c>
      <c r="C1236" s="60" t="s">
        <v>971</v>
      </c>
      <c r="D1236" s="60" t="s">
        <v>662</v>
      </c>
      <c r="E1236" s="60" t="s">
        <v>659</v>
      </c>
      <c r="F1236" s="421">
        <v>0</v>
      </c>
      <c r="G1236" s="421">
        <v>0</v>
      </c>
      <c r="H1236" s="421">
        <v>0</v>
      </c>
      <c r="I1236" s="421">
        <v>0</v>
      </c>
      <c r="J1236" s="421">
        <v>0</v>
      </c>
      <c r="K1236" s="421">
        <v>0</v>
      </c>
      <c r="L1236" s="421">
        <v>0</v>
      </c>
    </row>
    <row r="1237" spans="2:12">
      <c r="B1237" s="60" t="s">
        <v>1502</v>
      </c>
      <c r="C1237" s="60" t="s">
        <v>915</v>
      </c>
      <c r="D1237" s="60" t="s">
        <v>643</v>
      </c>
      <c r="E1237" s="60" t="s">
        <v>649</v>
      </c>
      <c r="F1237" s="421">
        <v>-1040</v>
      </c>
      <c r="G1237" s="421">
        <v>-192.6</v>
      </c>
      <c r="H1237" s="421">
        <v>29.67</v>
      </c>
      <c r="I1237" s="421">
        <v>53.77</v>
      </c>
      <c r="J1237" s="421">
        <v>-102.79</v>
      </c>
      <c r="K1237" s="421">
        <v>224.54</v>
      </c>
      <c r="L1237" s="421">
        <v>-1052.5899999999999</v>
      </c>
    </row>
    <row r="1238" spans="2:12">
      <c r="B1238" s="60" t="s">
        <v>739</v>
      </c>
      <c r="C1238" s="60" t="s">
        <v>674</v>
      </c>
      <c r="D1238" s="60" t="s">
        <v>662</v>
      </c>
      <c r="E1238" s="60" t="s">
        <v>649</v>
      </c>
      <c r="F1238" s="421">
        <v>247941.87</v>
      </c>
      <c r="G1238" s="421">
        <v>16040.78</v>
      </c>
      <c r="H1238" s="421">
        <v>17569.48</v>
      </c>
      <c r="I1238" s="421">
        <v>16935.59</v>
      </c>
      <c r="J1238" s="421">
        <v>17217.71</v>
      </c>
      <c r="K1238" s="421">
        <v>48687.51</v>
      </c>
      <c r="L1238" s="421">
        <v>131490.79999999999</v>
      </c>
    </row>
    <row r="1239" spans="2:12">
      <c r="B1239" s="60" t="s">
        <v>1358</v>
      </c>
      <c r="C1239" s="60" t="s">
        <v>1175</v>
      </c>
      <c r="D1239" s="60" t="s">
        <v>662</v>
      </c>
      <c r="E1239" s="60" t="s">
        <v>649</v>
      </c>
      <c r="F1239" s="421">
        <v>156438.16</v>
      </c>
      <c r="G1239" s="421">
        <v>2998.71</v>
      </c>
      <c r="H1239" s="421">
        <v>3230.56</v>
      </c>
      <c r="I1239" s="421">
        <v>2654.11</v>
      </c>
      <c r="J1239" s="421">
        <v>2697.69</v>
      </c>
      <c r="K1239" s="421">
        <v>28295.9</v>
      </c>
      <c r="L1239" s="421">
        <v>116561.19</v>
      </c>
    </row>
    <row r="1240" spans="2:12">
      <c r="B1240" s="60" t="s">
        <v>1655</v>
      </c>
      <c r="C1240" s="60" t="s">
        <v>1656</v>
      </c>
      <c r="D1240" s="60" t="s">
        <v>643</v>
      </c>
      <c r="E1240" s="60" t="s">
        <v>649</v>
      </c>
      <c r="F1240" s="421">
        <v>-52217.4</v>
      </c>
      <c r="G1240" s="421">
        <v>-18386.419999999998</v>
      </c>
      <c r="H1240" s="421">
        <v>-18520.099999999999</v>
      </c>
      <c r="I1240" s="421">
        <v>-18034.75</v>
      </c>
      <c r="J1240" s="421">
        <v>-18762.48</v>
      </c>
      <c r="K1240" s="421">
        <v>-28379.77</v>
      </c>
      <c r="L1240" s="421">
        <v>49866.12</v>
      </c>
    </row>
    <row r="1241" spans="2:12">
      <c r="B1241" s="60" t="s">
        <v>1181</v>
      </c>
      <c r="C1241" s="60" t="s">
        <v>821</v>
      </c>
      <c r="D1241" s="60" t="s">
        <v>662</v>
      </c>
      <c r="E1241" s="60" t="s">
        <v>644</v>
      </c>
      <c r="F1241" s="421">
        <v>595.55999999999995</v>
      </c>
      <c r="G1241" s="421">
        <v>0</v>
      </c>
      <c r="H1241" s="421">
        <v>0</v>
      </c>
      <c r="I1241" s="421">
        <v>0</v>
      </c>
      <c r="J1241" s="421">
        <v>0</v>
      </c>
      <c r="K1241" s="421">
        <v>0</v>
      </c>
      <c r="L1241" s="421">
        <v>595.55999999999995</v>
      </c>
    </row>
    <row r="1242" spans="2:12">
      <c r="B1242" s="60" t="s">
        <v>1407</v>
      </c>
      <c r="C1242" s="60" t="s">
        <v>1408</v>
      </c>
      <c r="D1242" s="60" t="s">
        <v>643</v>
      </c>
      <c r="E1242" s="60" t="s">
        <v>649</v>
      </c>
      <c r="F1242" s="421">
        <v>11087.36</v>
      </c>
      <c r="G1242" s="421">
        <v>11130.46</v>
      </c>
      <c r="H1242" s="421">
        <v>723.97</v>
      </c>
      <c r="I1242" s="421">
        <v>-289.58999999999997</v>
      </c>
      <c r="J1242" s="421">
        <v>144.78</v>
      </c>
      <c r="K1242" s="421">
        <v>98759.83</v>
      </c>
      <c r="L1242" s="421">
        <v>-99382.09</v>
      </c>
    </row>
    <row r="1243" spans="2:12">
      <c r="B1243" s="60" t="s">
        <v>1649</v>
      </c>
      <c r="C1243" s="60" t="s">
        <v>854</v>
      </c>
      <c r="D1243" s="60" t="s">
        <v>662</v>
      </c>
      <c r="E1243" s="60" t="s">
        <v>649</v>
      </c>
      <c r="F1243" s="421">
        <v>45917.85</v>
      </c>
      <c r="G1243" s="421">
        <v>0</v>
      </c>
      <c r="H1243" s="421">
        <v>0</v>
      </c>
      <c r="I1243" s="421">
        <v>0</v>
      </c>
      <c r="J1243" s="421">
        <v>0</v>
      </c>
      <c r="K1243" s="421">
        <v>5611.62</v>
      </c>
      <c r="L1243" s="421">
        <v>40306.230000000003</v>
      </c>
    </row>
    <row r="1244" spans="2:12">
      <c r="B1244" s="60" t="s">
        <v>1657</v>
      </c>
      <c r="C1244" s="60" t="s">
        <v>1658</v>
      </c>
      <c r="D1244" s="60" t="s">
        <v>643</v>
      </c>
      <c r="E1244" s="60" t="s">
        <v>644</v>
      </c>
      <c r="F1244" s="421">
        <v>-548.67999999999995</v>
      </c>
      <c r="G1244" s="421">
        <v>0</v>
      </c>
      <c r="H1244" s="421">
        <v>0</v>
      </c>
      <c r="I1244" s="421">
        <v>0</v>
      </c>
      <c r="J1244" s="421">
        <v>0</v>
      </c>
      <c r="K1244" s="421">
        <v>0</v>
      </c>
      <c r="L1244" s="421">
        <v>-548.67999999999995</v>
      </c>
    </row>
    <row r="1245" spans="2:12">
      <c r="B1245" s="60" t="s">
        <v>1659</v>
      </c>
      <c r="C1245" s="60" t="s">
        <v>1660</v>
      </c>
      <c r="D1245" s="60" t="s">
        <v>643</v>
      </c>
      <c r="E1245" s="60" t="s">
        <v>649</v>
      </c>
      <c r="F1245" s="421">
        <v>9819288.1400000006</v>
      </c>
      <c r="G1245" s="421">
        <v>226328.01</v>
      </c>
      <c r="H1245" s="421">
        <v>226915.18</v>
      </c>
      <c r="I1245" s="421">
        <v>226380.88</v>
      </c>
      <c r="J1245" s="421">
        <v>226703.57</v>
      </c>
      <c r="K1245" s="421">
        <v>1821404.76</v>
      </c>
      <c r="L1245" s="421">
        <v>7091555.7400000002</v>
      </c>
    </row>
    <row r="1246" spans="2:12">
      <c r="B1246" s="60" t="s">
        <v>1237</v>
      </c>
      <c r="C1246" s="60" t="s">
        <v>1238</v>
      </c>
      <c r="D1246" s="60" t="s">
        <v>643</v>
      </c>
      <c r="E1246" s="60" t="s">
        <v>744</v>
      </c>
      <c r="F1246" s="421">
        <v>0</v>
      </c>
      <c r="G1246" s="421">
        <v>0</v>
      </c>
      <c r="H1246" s="421">
        <v>0</v>
      </c>
      <c r="I1246" s="421">
        <v>0</v>
      </c>
      <c r="J1246" s="421">
        <v>0</v>
      </c>
      <c r="K1246" s="421">
        <v>0</v>
      </c>
      <c r="L1246" s="421">
        <v>0</v>
      </c>
    </row>
    <row r="1247" spans="2:12">
      <c r="B1247" s="60" t="s">
        <v>1661</v>
      </c>
      <c r="C1247" s="60" t="s">
        <v>1662</v>
      </c>
      <c r="D1247" s="60" t="s">
        <v>643</v>
      </c>
      <c r="E1247" s="60" t="s">
        <v>659</v>
      </c>
      <c r="F1247" s="421">
        <v>0</v>
      </c>
      <c r="G1247" s="421">
        <v>0</v>
      </c>
      <c r="H1247" s="421">
        <v>0</v>
      </c>
      <c r="I1247" s="421">
        <v>0</v>
      </c>
      <c r="J1247" s="421">
        <v>0</v>
      </c>
      <c r="K1247" s="421">
        <v>0</v>
      </c>
      <c r="L1247" s="421">
        <v>0</v>
      </c>
    </row>
    <row r="1248" spans="2:12">
      <c r="B1248" s="60" t="s">
        <v>1189</v>
      </c>
      <c r="C1248" s="60" t="s">
        <v>734</v>
      </c>
      <c r="D1248" s="60" t="s">
        <v>662</v>
      </c>
      <c r="E1248" s="60" t="s">
        <v>649</v>
      </c>
      <c r="F1248" s="421">
        <v>177400.34</v>
      </c>
      <c r="G1248" s="421">
        <v>3707.3</v>
      </c>
      <c r="H1248" s="421">
        <v>4243.16</v>
      </c>
      <c r="I1248" s="421">
        <v>2527.6799999999998</v>
      </c>
      <c r="J1248" s="421">
        <v>3882.61</v>
      </c>
      <c r="K1248" s="421">
        <v>40934.42</v>
      </c>
      <c r="L1248" s="421">
        <v>122105.17</v>
      </c>
    </row>
    <row r="1249" spans="2:12">
      <c r="B1249" s="60" t="s">
        <v>986</v>
      </c>
      <c r="C1249" s="60" t="s">
        <v>753</v>
      </c>
      <c r="D1249" s="60" t="s">
        <v>662</v>
      </c>
      <c r="E1249" s="60" t="s">
        <v>649</v>
      </c>
      <c r="F1249" s="421">
        <v>420940.22</v>
      </c>
      <c r="G1249" s="421">
        <v>19192.18</v>
      </c>
      <c r="H1249" s="421">
        <v>5464.15</v>
      </c>
      <c r="I1249" s="421">
        <v>4349.8599999999997</v>
      </c>
      <c r="J1249" s="421">
        <v>10248.33</v>
      </c>
      <c r="K1249" s="421">
        <v>70631.929999999993</v>
      </c>
      <c r="L1249" s="421">
        <v>311053.77</v>
      </c>
    </row>
    <row r="1250" spans="2:12">
      <c r="B1250" s="60" t="s">
        <v>1545</v>
      </c>
      <c r="C1250" s="60" t="s">
        <v>1546</v>
      </c>
      <c r="D1250" s="60" t="s">
        <v>643</v>
      </c>
      <c r="E1250" s="60" t="s">
        <v>659</v>
      </c>
      <c r="F1250" s="421">
        <v>0</v>
      </c>
      <c r="G1250" s="421">
        <v>0</v>
      </c>
      <c r="H1250" s="421">
        <v>0</v>
      </c>
      <c r="I1250" s="421">
        <v>0</v>
      </c>
      <c r="J1250" s="421">
        <v>0</v>
      </c>
      <c r="K1250" s="421">
        <v>0</v>
      </c>
      <c r="L1250" s="421">
        <v>0</v>
      </c>
    </row>
    <row r="1251" spans="2:12">
      <c r="B1251" s="60" t="s">
        <v>1015</v>
      </c>
      <c r="C1251" s="60" t="s">
        <v>1016</v>
      </c>
      <c r="D1251" s="60" t="s">
        <v>643</v>
      </c>
      <c r="E1251" s="60" t="s">
        <v>659</v>
      </c>
      <c r="F1251" s="421">
        <v>0</v>
      </c>
      <c r="G1251" s="421">
        <v>0</v>
      </c>
      <c r="H1251" s="421">
        <v>0</v>
      </c>
      <c r="I1251" s="421">
        <v>0</v>
      </c>
      <c r="J1251" s="421">
        <v>0</v>
      </c>
      <c r="K1251" s="421">
        <v>0</v>
      </c>
      <c r="L1251" s="421">
        <v>0</v>
      </c>
    </row>
    <row r="1252" spans="2:12">
      <c r="B1252" s="60" t="s">
        <v>1612</v>
      </c>
      <c r="C1252" s="60" t="s">
        <v>1241</v>
      </c>
      <c r="D1252" s="60" t="s">
        <v>643</v>
      </c>
      <c r="E1252" s="60" t="s">
        <v>649</v>
      </c>
      <c r="F1252" s="421">
        <v>321351.2</v>
      </c>
      <c r="G1252" s="421">
        <v>-1646.57</v>
      </c>
      <c r="H1252" s="421">
        <v>-8891.82</v>
      </c>
      <c r="I1252" s="421">
        <v>-9863.3799999999992</v>
      </c>
      <c r="J1252" s="421">
        <v>29786.95</v>
      </c>
      <c r="K1252" s="421">
        <v>1094582.68</v>
      </c>
      <c r="L1252" s="421">
        <v>-782616.66</v>
      </c>
    </row>
    <row r="1253" spans="2:12">
      <c r="B1253" s="60" t="s">
        <v>710</v>
      </c>
      <c r="C1253" s="60" t="s">
        <v>711</v>
      </c>
      <c r="D1253" s="60" t="s">
        <v>643</v>
      </c>
      <c r="E1253" s="60" t="s">
        <v>644</v>
      </c>
      <c r="F1253" s="421">
        <v>-36268.5</v>
      </c>
      <c r="G1253" s="421">
        <v>0</v>
      </c>
      <c r="H1253" s="421">
        <v>0</v>
      </c>
      <c r="I1253" s="421">
        <v>0</v>
      </c>
      <c r="J1253" s="421">
        <v>0</v>
      </c>
      <c r="K1253" s="421">
        <v>0</v>
      </c>
      <c r="L1253" s="421">
        <v>-36268.5</v>
      </c>
    </row>
    <row r="1254" spans="2:12">
      <c r="B1254" s="60" t="s">
        <v>1420</v>
      </c>
      <c r="C1254" s="60" t="s">
        <v>1300</v>
      </c>
      <c r="D1254" s="60" t="s">
        <v>662</v>
      </c>
      <c r="E1254" s="60" t="s">
        <v>659</v>
      </c>
      <c r="F1254" s="421">
        <v>0</v>
      </c>
      <c r="G1254" s="421">
        <v>0</v>
      </c>
      <c r="H1254" s="421">
        <v>0</v>
      </c>
      <c r="I1254" s="421">
        <v>0</v>
      </c>
      <c r="J1254" s="421">
        <v>0</v>
      </c>
      <c r="K1254" s="421">
        <v>0</v>
      </c>
      <c r="L1254" s="421">
        <v>0</v>
      </c>
    </row>
    <row r="1255" spans="2:12">
      <c r="B1255" s="60" t="s">
        <v>916</v>
      </c>
      <c r="C1255" s="60" t="s">
        <v>917</v>
      </c>
      <c r="D1255" s="60" t="s">
        <v>643</v>
      </c>
      <c r="E1255" s="60" t="s">
        <v>644</v>
      </c>
      <c r="F1255" s="421">
        <v>1977.28</v>
      </c>
      <c r="G1255" s="421">
        <v>0</v>
      </c>
      <c r="H1255" s="421">
        <v>0</v>
      </c>
      <c r="I1255" s="421">
        <v>0</v>
      </c>
      <c r="J1255" s="421">
        <v>0</v>
      </c>
      <c r="K1255" s="421">
        <v>0</v>
      </c>
      <c r="L1255" s="421">
        <v>1977.28</v>
      </c>
    </row>
    <row r="1256" spans="2:12">
      <c r="B1256" s="60" t="s">
        <v>1072</v>
      </c>
      <c r="C1256" s="60" t="s">
        <v>808</v>
      </c>
      <c r="D1256" s="60" t="s">
        <v>643</v>
      </c>
      <c r="E1256" s="60" t="s">
        <v>652</v>
      </c>
      <c r="F1256" s="421">
        <v>-623876.77</v>
      </c>
      <c r="G1256" s="421">
        <v>-4008.7</v>
      </c>
      <c r="H1256" s="421">
        <v>1420.72</v>
      </c>
      <c r="I1256" s="421">
        <v>-402911.31</v>
      </c>
      <c r="J1256" s="421">
        <v>-215171.52</v>
      </c>
      <c r="K1256" s="421">
        <v>-5577</v>
      </c>
      <c r="L1256" s="421">
        <v>2371.04</v>
      </c>
    </row>
    <row r="1257" spans="2:12">
      <c r="B1257" s="60" t="s">
        <v>688</v>
      </c>
      <c r="C1257" s="60" t="s">
        <v>668</v>
      </c>
      <c r="D1257" s="60" t="s">
        <v>643</v>
      </c>
      <c r="E1257" s="60" t="s">
        <v>659</v>
      </c>
      <c r="F1257" s="421">
        <v>-1611.29</v>
      </c>
      <c r="G1257" s="421">
        <v>0</v>
      </c>
      <c r="H1257" s="421">
        <v>0</v>
      </c>
      <c r="I1257" s="421">
        <v>0</v>
      </c>
      <c r="J1257" s="421">
        <v>0</v>
      </c>
      <c r="K1257" s="421">
        <v>0</v>
      </c>
      <c r="L1257" s="421">
        <v>-1611.29</v>
      </c>
    </row>
    <row r="1258" spans="2:12">
      <c r="B1258" s="60" t="s">
        <v>722</v>
      </c>
      <c r="C1258" s="60" t="s">
        <v>723</v>
      </c>
      <c r="D1258" s="60" t="s">
        <v>643</v>
      </c>
      <c r="E1258" s="60" t="s">
        <v>649</v>
      </c>
      <c r="F1258" s="421">
        <v>-2118019.06</v>
      </c>
      <c r="G1258" s="421">
        <v>-40949.89</v>
      </c>
      <c r="H1258" s="421">
        <v>-132052.44</v>
      </c>
      <c r="I1258" s="421">
        <v>184319.77</v>
      </c>
      <c r="J1258" s="421">
        <v>-411817.1</v>
      </c>
      <c r="K1258" s="421">
        <v>283539.14</v>
      </c>
      <c r="L1258" s="421">
        <v>-2001058.54</v>
      </c>
    </row>
    <row r="1259" spans="2:12">
      <c r="B1259" s="60" t="s">
        <v>1434</v>
      </c>
      <c r="C1259" s="60" t="s">
        <v>784</v>
      </c>
      <c r="D1259" s="60" t="s">
        <v>643</v>
      </c>
      <c r="E1259" s="60" t="s">
        <v>659</v>
      </c>
      <c r="F1259" s="421">
        <v>0</v>
      </c>
      <c r="G1259" s="421">
        <v>0</v>
      </c>
      <c r="H1259" s="421">
        <v>0</v>
      </c>
      <c r="I1259" s="421">
        <v>0</v>
      </c>
      <c r="J1259" s="421">
        <v>0</v>
      </c>
      <c r="K1259" s="421">
        <v>0</v>
      </c>
      <c r="L1259" s="421">
        <v>0</v>
      </c>
    </row>
    <row r="1260" spans="2:12">
      <c r="B1260" s="60" t="s">
        <v>1639</v>
      </c>
      <c r="C1260" s="60" t="s">
        <v>942</v>
      </c>
      <c r="D1260" s="60" t="s">
        <v>662</v>
      </c>
      <c r="E1260" s="60" t="s">
        <v>659</v>
      </c>
      <c r="F1260" s="421">
        <v>-6.07</v>
      </c>
      <c r="G1260" s="421">
        <v>0</v>
      </c>
      <c r="H1260" s="421">
        <v>0</v>
      </c>
      <c r="I1260" s="421">
        <v>0</v>
      </c>
      <c r="J1260" s="421">
        <v>0</v>
      </c>
      <c r="K1260" s="421">
        <v>0</v>
      </c>
      <c r="L1260" s="421">
        <v>-6.07</v>
      </c>
    </row>
    <row r="1261" spans="2:12">
      <c r="B1261" s="60" t="s">
        <v>1379</v>
      </c>
      <c r="C1261" s="60" t="s">
        <v>1380</v>
      </c>
      <c r="D1261" s="60" t="s">
        <v>643</v>
      </c>
      <c r="E1261" s="60" t="s">
        <v>644</v>
      </c>
      <c r="F1261" s="421">
        <v>-10212.07</v>
      </c>
      <c r="G1261" s="421">
        <v>0</v>
      </c>
      <c r="H1261" s="421">
        <v>0</v>
      </c>
      <c r="I1261" s="421">
        <v>0</v>
      </c>
      <c r="J1261" s="421">
        <v>0</v>
      </c>
      <c r="K1261" s="421">
        <v>-10212.07</v>
      </c>
      <c r="L1261" s="421">
        <v>0</v>
      </c>
    </row>
    <row r="1262" spans="2:12">
      <c r="B1262" s="60" t="s">
        <v>880</v>
      </c>
      <c r="C1262" s="60" t="s">
        <v>881</v>
      </c>
      <c r="D1262" s="60" t="s">
        <v>643</v>
      </c>
      <c r="E1262" s="60" t="s">
        <v>649</v>
      </c>
      <c r="F1262" s="421">
        <v>5079727.62</v>
      </c>
      <c r="G1262" s="421">
        <v>117498.88</v>
      </c>
      <c r="H1262" s="421">
        <v>125694.02</v>
      </c>
      <c r="I1262" s="421">
        <v>132046.70000000001</v>
      </c>
      <c r="J1262" s="421">
        <v>132859.06</v>
      </c>
      <c r="K1262" s="421">
        <v>942339.55</v>
      </c>
      <c r="L1262" s="421">
        <v>3629289.41</v>
      </c>
    </row>
    <row r="1263" spans="2:12">
      <c r="B1263" s="60" t="s">
        <v>1288</v>
      </c>
      <c r="C1263" s="60" t="s">
        <v>1289</v>
      </c>
      <c r="D1263" s="60" t="s">
        <v>662</v>
      </c>
      <c r="E1263" s="60" t="s">
        <v>659</v>
      </c>
      <c r="F1263" s="421">
        <v>0</v>
      </c>
      <c r="G1263" s="421">
        <v>0</v>
      </c>
      <c r="H1263" s="421">
        <v>0</v>
      </c>
      <c r="I1263" s="421">
        <v>0</v>
      </c>
      <c r="J1263" s="421">
        <v>0</v>
      </c>
      <c r="K1263" s="421">
        <v>0</v>
      </c>
      <c r="L1263" s="421">
        <v>0</v>
      </c>
    </row>
    <row r="1264" spans="2:12">
      <c r="B1264" s="60" t="s">
        <v>1409</v>
      </c>
      <c r="C1264" s="60" t="s">
        <v>1410</v>
      </c>
      <c r="D1264" s="60" t="s">
        <v>643</v>
      </c>
      <c r="E1264" s="60" t="s">
        <v>659</v>
      </c>
      <c r="F1264" s="421">
        <v>0</v>
      </c>
      <c r="G1264" s="421">
        <v>0</v>
      </c>
      <c r="H1264" s="421">
        <v>0</v>
      </c>
      <c r="I1264" s="421">
        <v>0</v>
      </c>
      <c r="J1264" s="421">
        <v>0</v>
      </c>
      <c r="K1264" s="421">
        <v>0</v>
      </c>
      <c r="L1264" s="421">
        <v>0</v>
      </c>
    </row>
    <row r="1265" spans="2:12">
      <c r="B1265" s="60" t="s">
        <v>1663</v>
      </c>
      <c r="C1265" s="60" t="s">
        <v>1235</v>
      </c>
      <c r="D1265" s="60" t="s">
        <v>662</v>
      </c>
      <c r="E1265" s="60" t="s">
        <v>649</v>
      </c>
      <c r="F1265" s="421">
        <v>1106947.1399999999</v>
      </c>
      <c r="G1265" s="421">
        <v>23658.25</v>
      </c>
      <c r="H1265" s="421">
        <v>24901.54</v>
      </c>
      <c r="I1265" s="421">
        <v>27132.560000000001</v>
      </c>
      <c r="J1265" s="421">
        <v>31705.279999999999</v>
      </c>
      <c r="K1265" s="421">
        <v>195444.76</v>
      </c>
      <c r="L1265" s="421">
        <v>804104.75</v>
      </c>
    </row>
    <row r="1266" spans="2:12">
      <c r="B1266" s="60" t="s">
        <v>1158</v>
      </c>
      <c r="C1266" s="60" t="s">
        <v>946</v>
      </c>
      <c r="D1266" s="60" t="s">
        <v>662</v>
      </c>
      <c r="E1266" s="60" t="s">
        <v>644</v>
      </c>
      <c r="F1266" s="421">
        <v>-4615.05</v>
      </c>
      <c r="G1266" s="421">
        <v>0</v>
      </c>
      <c r="H1266" s="421">
        <v>0</v>
      </c>
      <c r="I1266" s="421">
        <v>0</v>
      </c>
      <c r="J1266" s="421">
        <v>0</v>
      </c>
      <c r="K1266" s="421">
        <v>-4319.2700000000004</v>
      </c>
      <c r="L1266" s="421">
        <v>-295.77999999999997</v>
      </c>
    </row>
    <row r="1267" spans="2:12">
      <c r="B1267" s="60" t="s">
        <v>1291</v>
      </c>
      <c r="C1267" s="60" t="s">
        <v>971</v>
      </c>
      <c r="D1267" s="60" t="s">
        <v>662</v>
      </c>
      <c r="E1267" s="60" t="s">
        <v>649</v>
      </c>
      <c r="F1267" s="421">
        <v>890272.18</v>
      </c>
      <c r="G1267" s="421">
        <v>5145.9799999999996</v>
      </c>
      <c r="H1267" s="421">
        <v>59832.04</v>
      </c>
      <c r="I1267" s="421">
        <v>11450.93</v>
      </c>
      <c r="J1267" s="421">
        <v>120387.1</v>
      </c>
      <c r="K1267" s="421">
        <v>228919.93</v>
      </c>
      <c r="L1267" s="421">
        <v>464536.2</v>
      </c>
    </row>
    <row r="1268" spans="2:12">
      <c r="B1268" s="60" t="s">
        <v>1097</v>
      </c>
      <c r="C1268" s="60" t="s">
        <v>1098</v>
      </c>
      <c r="D1268" s="60" t="s">
        <v>643</v>
      </c>
      <c r="E1268" s="60" t="s">
        <v>649</v>
      </c>
      <c r="F1268" s="421">
        <v>239.74</v>
      </c>
      <c r="G1268" s="421">
        <v>-27.82</v>
      </c>
      <c r="H1268" s="421">
        <v>267.56</v>
      </c>
      <c r="I1268" s="421">
        <v>0</v>
      </c>
      <c r="J1268" s="421">
        <v>-777.51</v>
      </c>
      <c r="K1268" s="421">
        <v>777.51</v>
      </c>
      <c r="L1268" s="421">
        <v>0</v>
      </c>
    </row>
    <row r="1269" spans="2:12">
      <c r="B1269" s="60" t="s">
        <v>1438</v>
      </c>
      <c r="C1269" s="60" t="s">
        <v>1439</v>
      </c>
      <c r="D1269" s="60" t="s">
        <v>643</v>
      </c>
      <c r="E1269" s="60" t="s">
        <v>649</v>
      </c>
      <c r="F1269" s="421">
        <v>4563995.04</v>
      </c>
      <c r="G1269" s="421">
        <v>106540.89</v>
      </c>
      <c r="H1269" s="421">
        <v>106537</v>
      </c>
      <c r="I1269" s="421">
        <v>106522.5</v>
      </c>
      <c r="J1269" s="421">
        <v>106471.47</v>
      </c>
      <c r="K1269" s="421">
        <v>836424.1</v>
      </c>
      <c r="L1269" s="421">
        <v>3301499.08</v>
      </c>
    </row>
    <row r="1270" spans="2:12">
      <c r="B1270" s="60" t="s">
        <v>1664</v>
      </c>
      <c r="C1270" s="60" t="s">
        <v>1665</v>
      </c>
      <c r="D1270" s="60" t="s">
        <v>643</v>
      </c>
      <c r="E1270" s="60" t="s">
        <v>644</v>
      </c>
      <c r="F1270" s="421">
        <v>860.14</v>
      </c>
      <c r="G1270" s="421">
        <v>0</v>
      </c>
      <c r="H1270" s="421">
        <v>0</v>
      </c>
      <c r="I1270" s="421">
        <v>0</v>
      </c>
      <c r="J1270" s="421">
        <v>0</v>
      </c>
      <c r="K1270" s="421">
        <v>860.14</v>
      </c>
      <c r="L1270" s="421">
        <v>0</v>
      </c>
    </row>
    <row r="1271" spans="2:12">
      <c r="B1271" s="60" t="s">
        <v>1666</v>
      </c>
      <c r="C1271" s="60" t="s">
        <v>1667</v>
      </c>
      <c r="D1271" s="60" t="s">
        <v>643</v>
      </c>
      <c r="E1271" s="60" t="s">
        <v>659</v>
      </c>
      <c r="F1271" s="421">
        <v>0</v>
      </c>
      <c r="G1271" s="421">
        <v>0</v>
      </c>
      <c r="H1271" s="421">
        <v>0</v>
      </c>
      <c r="I1271" s="421">
        <v>0</v>
      </c>
      <c r="J1271" s="421">
        <v>0</v>
      </c>
      <c r="K1271" s="421">
        <v>0</v>
      </c>
      <c r="L1271" s="421">
        <v>0</v>
      </c>
    </row>
    <row r="1272" spans="2:12">
      <c r="B1272" s="60" t="s">
        <v>1290</v>
      </c>
      <c r="C1272" s="60" t="s">
        <v>825</v>
      </c>
      <c r="D1272" s="60" t="s">
        <v>643</v>
      </c>
      <c r="E1272" s="60" t="s">
        <v>644</v>
      </c>
      <c r="F1272" s="421">
        <v>-15</v>
      </c>
      <c r="G1272" s="421">
        <v>0</v>
      </c>
      <c r="H1272" s="421">
        <v>0</v>
      </c>
      <c r="I1272" s="421">
        <v>0</v>
      </c>
      <c r="J1272" s="421">
        <v>0</v>
      </c>
      <c r="K1272" s="421">
        <v>-15</v>
      </c>
      <c r="L1272" s="421">
        <v>0</v>
      </c>
    </row>
    <row r="1273" spans="2:12">
      <c r="B1273" s="60" t="s">
        <v>1607</v>
      </c>
      <c r="C1273" s="60" t="s">
        <v>701</v>
      </c>
      <c r="D1273" s="60" t="s">
        <v>643</v>
      </c>
      <c r="E1273" s="60" t="s">
        <v>644</v>
      </c>
      <c r="F1273" s="421">
        <v>668172.51</v>
      </c>
      <c r="G1273" s="421">
        <v>0</v>
      </c>
      <c r="H1273" s="421">
        <v>0</v>
      </c>
      <c r="I1273" s="421">
        <v>0</v>
      </c>
      <c r="J1273" s="421">
        <v>0</v>
      </c>
      <c r="K1273" s="421">
        <v>-101.91</v>
      </c>
      <c r="L1273" s="421">
        <v>668274.42000000004</v>
      </c>
    </row>
    <row r="1274" spans="2:12">
      <c r="B1274" s="60" t="s">
        <v>1088</v>
      </c>
      <c r="C1274" s="60" t="s">
        <v>828</v>
      </c>
      <c r="D1274" s="60" t="s">
        <v>662</v>
      </c>
      <c r="E1274" s="60" t="s">
        <v>644</v>
      </c>
      <c r="F1274" s="421">
        <v>-41582.07</v>
      </c>
      <c r="G1274" s="421">
        <v>0</v>
      </c>
      <c r="H1274" s="421">
        <v>0</v>
      </c>
      <c r="I1274" s="421">
        <v>0</v>
      </c>
      <c r="J1274" s="421">
        <v>0</v>
      </c>
      <c r="K1274" s="421">
        <v>0</v>
      </c>
      <c r="L1274" s="421">
        <v>-41582.07</v>
      </c>
    </row>
    <row r="1275" spans="2:12">
      <c r="B1275" s="60" t="s">
        <v>1117</v>
      </c>
      <c r="C1275" s="60" t="s">
        <v>1002</v>
      </c>
      <c r="D1275" s="60" t="s">
        <v>662</v>
      </c>
      <c r="E1275" s="60" t="s">
        <v>659</v>
      </c>
      <c r="F1275" s="421">
        <v>-29</v>
      </c>
      <c r="G1275" s="421">
        <v>0</v>
      </c>
      <c r="H1275" s="421">
        <v>0</v>
      </c>
      <c r="I1275" s="421">
        <v>0</v>
      </c>
      <c r="J1275" s="421">
        <v>0</v>
      </c>
      <c r="K1275" s="421">
        <v>1116.08</v>
      </c>
      <c r="L1275" s="421">
        <v>-1145.08</v>
      </c>
    </row>
    <row r="1276" spans="2:12">
      <c r="B1276" s="60" t="s">
        <v>1449</v>
      </c>
      <c r="C1276" s="60" t="s">
        <v>1450</v>
      </c>
      <c r="D1276" s="60" t="s">
        <v>662</v>
      </c>
      <c r="E1276" s="60" t="s">
        <v>649</v>
      </c>
      <c r="F1276" s="421">
        <v>185929.55</v>
      </c>
      <c r="G1276" s="421">
        <v>5162.78</v>
      </c>
      <c r="H1276" s="421">
        <v>4639.63</v>
      </c>
      <c r="I1276" s="421">
        <v>5241.45</v>
      </c>
      <c r="J1276" s="421">
        <v>7681.3</v>
      </c>
      <c r="K1276" s="421">
        <v>56974.12</v>
      </c>
      <c r="L1276" s="421">
        <v>106230.27</v>
      </c>
    </row>
    <row r="1277" spans="2:12">
      <c r="B1277" s="60" t="s">
        <v>1534</v>
      </c>
      <c r="C1277" s="60" t="s">
        <v>956</v>
      </c>
      <c r="D1277" s="60" t="s">
        <v>643</v>
      </c>
      <c r="E1277" s="60" t="s">
        <v>649</v>
      </c>
      <c r="F1277" s="421">
        <v>3734.97</v>
      </c>
      <c r="G1277" s="421">
        <v>-806.21</v>
      </c>
      <c r="H1277" s="421">
        <v>-258.26</v>
      </c>
      <c r="I1277" s="421">
        <v>-434.28</v>
      </c>
      <c r="J1277" s="421">
        <v>-2997.63</v>
      </c>
      <c r="K1277" s="421">
        <v>157995.4</v>
      </c>
      <c r="L1277" s="421">
        <v>-149764.04999999999</v>
      </c>
    </row>
    <row r="1278" spans="2:12">
      <c r="B1278" s="60" t="s">
        <v>1668</v>
      </c>
      <c r="C1278" s="60" t="s">
        <v>956</v>
      </c>
      <c r="D1278" s="60" t="s">
        <v>643</v>
      </c>
      <c r="E1278" s="60" t="s">
        <v>649</v>
      </c>
      <c r="F1278" s="421">
        <v>713716.21</v>
      </c>
      <c r="G1278" s="421">
        <v>-16822.080000000002</v>
      </c>
      <c r="H1278" s="421">
        <v>-25245.65</v>
      </c>
      <c r="I1278" s="421">
        <v>53124.89</v>
      </c>
      <c r="J1278" s="421">
        <v>-188184.09</v>
      </c>
      <c r="K1278" s="421">
        <v>225189.95</v>
      </c>
      <c r="L1278" s="421">
        <v>665653.18999999994</v>
      </c>
    </row>
    <row r="1279" spans="2:12">
      <c r="B1279" s="60" t="s">
        <v>1669</v>
      </c>
      <c r="C1279" s="60" t="s">
        <v>1670</v>
      </c>
      <c r="D1279" s="60" t="s">
        <v>643</v>
      </c>
      <c r="E1279" s="60" t="s">
        <v>659</v>
      </c>
      <c r="F1279" s="421">
        <v>0</v>
      </c>
      <c r="G1279" s="421">
        <v>0</v>
      </c>
      <c r="H1279" s="421">
        <v>0</v>
      </c>
      <c r="I1279" s="421">
        <v>0</v>
      </c>
      <c r="J1279" s="421">
        <v>0</v>
      </c>
      <c r="K1279" s="421">
        <v>0</v>
      </c>
      <c r="L1279" s="421">
        <v>0</v>
      </c>
    </row>
    <row r="1280" spans="2:12">
      <c r="B1280" s="60" t="s">
        <v>959</v>
      </c>
      <c r="C1280" s="60" t="s">
        <v>960</v>
      </c>
      <c r="D1280" s="60" t="s">
        <v>643</v>
      </c>
      <c r="E1280" s="60" t="s">
        <v>649</v>
      </c>
      <c r="F1280" s="421">
        <v>2521164.7000000002</v>
      </c>
      <c r="G1280" s="421">
        <v>58558.02</v>
      </c>
      <c r="H1280" s="421">
        <v>58882.879999999997</v>
      </c>
      <c r="I1280" s="421">
        <v>58884.46</v>
      </c>
      <c r="J1280" s="421">
        <v>58904.99</v>
      </c>
      <c r="K1280" s="421">
        <v>460777.66</v>
      </c>
      <c r="L1280" s="421">
        <v>1825156.69</v>
      </c>
    </row>
    <row r="1281" spans="2:12">
      <c r="B1281" s="60" t="s">
        <v>696</v>
      </c>
      <c r="C1281" s="60" t="s">
        <v>697</v>
      </c>
      <c r="D1281" s="60" t="s">
        <v>643</v>
      </c>
      <c r="E1281" s="60" t="s">
        <v>652</v>
      </c>
      <c r="F1281" s="421">
        <v>1160897.28</v>
      </c>
      <c r="G1281" s="421">
        <v>26851.45</v>
      </c>
      <c r="H1281" s="421">
        <v>26851.45</v>
      </c>
      <c r="I1281" s="421">
        <v>26851.45</v>
      </c>
      <c r="J1281" s="421">
        <v>26851.45</v>
      </c>
      <c r="K1281" s="421">
        <v>211068.29</v>
      </c>
      <c r="L1281" s="421">
        <v>842423.19</v>
      </c>
    </row>
    <row r="1282" spans="2:12">
      <c r="B1282" s="60" t="s">
        <v>998</v>
      </c>
      <c r="C1282" s="60" t="s">
        <v>999</v>
      </c>
      <c r="D1282" s="60" t="s">
        <v>662</v>
      </c>
      <c r="E1282" s="60" t="s">
        <v>649</v>
      </c>
      <c r="F1282" s="421">
        <v>234054.39999999999</v>
      </c>
      <c r="G1282" s="421">
        <v>6697.93</v>
      </c>
      <c r="H1282" s="421">
        <v>7055.6</v>
      </c>
      <c r="I1282" s="421">
        <v>7076.43</v>
      </c>
      <c r="J1282" s="421">
        <v>6337.33</v>
      </c>
      <c r="K1282" s="421">
        <v>70259.72</v>
      </c>
      <c r="L1282" s="421">
        <v>136627.39000000001</v>
      </c>
    </row>
    <row r="1283" spans="2:12">
      <c r="B1283" s="60" t="s">
        <v>833</v>
      </c>
      <c r="C1283" s="60" t="s">
        <v>834</v>
      </c>
      <c r="D1283" s="60" t="s">
        <v>643</v>
      </c>
      <c r="E1283" s="60" t="s">
        <v>649</v>
      </c>
      <c r="F1283" s="421">
        <v>-7065.03</v>
      </c>
      <c r="G1283" s="421">
        <v>28253.24</v>
      </c>
      <c r="H1283" s="421">
        <v>29475.65</v>
      </c>
      <c r="I1283" s="421">
        <v>-16500.939999999999</v>
      </c>
      <c r="J1283" s="421">
        <v>-108134.96</v>
      </c>
      <c r="K1283" s="421">
        <v>56551.040000000001</v>
      </c>
      <c r="L1283" s="421">
        <v>3290.94</v>
      </c>
    </row>
    <row r="1284" spans="2:12">
      <c r="B1284" s="60" t="s">
        <v>1501</v>
      </c>
      <c r="C1284" s="60" t="s">
        <v>699</v>
      </c>
      <c r="D1284" s="60" t="s">
        <v>662</v>
      </c>
      <c r="E1284" s="60" t="s">
        <v>649</v>
      </c>
      <c r="F1284" s="421">
        <v>1028970.82</v>
      </c>
      <c r="G1284" s="421">
        <v>24076.73</v>
      </c>
      <c r="H1284" s="421">
        <v>27475.27</v>
      </c>
      <c r="I1284" s="421">
        <v>29236.22</v>
      </c>
      <c r="J1284" s="421">
        <v>47463.76</v>
      </c>
      <c r="K1284" s="421">
        <v>474141.81</v>
      </c>
      <c r="L1284" s="421">
        <v>426577.03</v>
      </c>
    </row>
    <row r="1285" spans="2:12">
      <c r="B1285" s="60" t="s">
        <v>1501</v>
      </c>
      <c r="C1285" s="60" t="s">
        <v>699</v>
      </c>
      <c r="D1285" s="60" t="s">
        <v>662</v>
      </c>
      <c r="E1285" s="60" t="s">
        <v>659</v>
      </c>
      <c r="F1285" s="421">
        <v>0</v>
      </c>
      <c r="G1285" s="421">
        <v>0</v>
      </c>
      <c r="H1285" s="421">
        <v>0</v>
      </c>
      <c r="I1285" s="421">
        <v>0</v>
      </c>
      <c r="J1285" s="421">
        <v>0</v>
      </c>
      <c r="K1285" s="421">
        <v>0</v>
      </c>
      <c r="L1285" s="421">
        <v>0</v>
      </c>
    </row>
    <row r="1286" spans="2:12">
      <c r="B1286" s="60" t="s">
        <v>1671</v>
      </c>
      <c r="C1286" s="60" t="s">
        <v>1672</v>
      </c>
      <c r="D1286" s="60" t="s">
        <v>643</v>
      </c>
      <c r="E1286" s="60" t="s">
        <v>649</v>
      </c>
      <c r="F1286" s="421">
        <v>-132377.17000000001</v>
      </c>
      <c r="G1286" s="421">
        <v>-14574.82</v>
      </c>
      <c r="H1286" s="421">
        <v>-11302.95</v>
      </c>
      <c r="I1286" s="421">
        <v>53776.84</v>
      </c>
      <c r="J1286" s="421">
        <v>-6984.63</v>
      </c>
      <c r="K1286" s="421">
        <v>-34829.29</v>
      </c>
      <c r="L1286" s="421">
        <v>-118462.32</v>
      </c>
    </row>
    <row r="1287" spans="2:12">
      <c r="B1287" s="60" t="s">
        <v>1594</v>
      </c>
      <c r="C1287" s="60" t="s">
        <v>784</v>
      </c>
      <c r="D1287" s="60" t="s">
        <v>643</v>
      </c>
      <c r="E1287" s="60" t="s">
        <v>659</v>
      </c>
      <c r="F1287" s="421">
        <v>0</v>
      </c>
      <c r="G1287" s="421">
        <v>0</v>
      </c>
      <c r="H1287" s="421">
        <v>0</v>
      </c>
      <c r="I1287" s="421">
        <v>0</v>
      </c>
      <c r="J1287" s="421">
        <v>0</v>
      </c>
      <c r="K1287" s="421">
        <v>0</v>
      </c>
      <c r="L1287" s="421">
        <v>0</v>
      </c>
    </row>
    <row r="1288" spans="2:12">
      <c r="B1288" s="60" t="s">
        <v>1006</v>
      </c>
      <c r="C1288" s="60" t="s">
        <v>845</v>
      </c>
      <c r="D1288" s="60" t="s">
        <v>662</v>
      </c>
      <c r="E1288" s="60" t="s">
        <v>649</v>
      </c>
      <c r="F1288" s="421">
        <v>791606.56</v>
      </c>
      <c r="G1288" s="421">
        <v>17665.259999999998</v>
      </c>
      <c r="H1288" s="421">
        <v>17809.18</v>
      </c>
      <c r="I1288" s="421">
        <v>19746.34</v>
      </c>
      <c r="J1288" s="421">
        <v>19965.2</v>
      </c>
      <c r="K1288" s="421">
        <v>132625.96</v>
      </c>
      <c r="L1288" s="421">
        <v>583794.62</v>
      </c>
    </row>
    <row r="1289" spans="2:12">
      <c r="B1289" s="60" t="s">
        <v>1170</v>
      </c>
      <c r="C1289" s="60" t="s">
        <v>1171</v>
      </c>
      <c r="D1289" s="60" t="s">
        <v>662</v>
      </c>
      <c r="E1289" s="60" t="s">
        <v>649</v>
      </c>
      <c r="F1289" s="421">
        <v>10796.21</v>
      </c>
      <c r="G1289" s="421">
        <v>1746.91</v>
      </c>
      <c r="H1289" s="421">
        <v>1814.48</v>
      </c>
      <c r="I1289" s="421">
        <v>2235.9899999999998</v>
      </c>
      <c r="J1289" s="421">
        <v>2264.59</v>
      </c>
      <c r="K1289" s="421">
        <v>2734.24</v>
      </c>
      <c r="L1289" s="421">
        <v>0</v>
      </c>
    </row>
    <row r="1290" spans="2:12">
      <c r="B1290" s="60" t="s">
        <v>785</v>
      </c>
      <c r="C1290" s="60" t="s">
        <v>786</v>
      </c>
      <c r="D1290" s="60" t="s">
        <v>643</v>
      </c>
      <c r="E1290" s="60" t="s">
        <v>649</v>
      </c>
      <c r="F1290" s="421">
        <v>-70512.850000000006</v>
      </c>
      <c r="G1290" s="421">
        <v>-220585.71</v>
      </c>
      <c r="H1290" s="421">
        <v>5144.3900000000003</v>
      </c>
      <c r="I1290" s="421">
        <v>4382.12</v>
      </c>
      <c r="J1290" s="421">
        <v>4662.2700000000004</v>
      </c>
      <c r="K1290" s="421">
        <v>50019.99</v>
      </c>
      <c r="L1290" s="421">
        <v>85864.09</v>
      </c>
    </row>
    <row r="1291" spans="2:12">
      <c r="B1291" s="60" t="s">
        <v>1365</v>
      </c>
      <c r="C1291" s="60" t="s">
        <v>1366</v>
      </c>
      <c r="D1291" s="60" t="s">
        <v>643</v>
      </c>
      <c r="E1291" s="60" t="s">
        <v>649</v>
      </c>
      <c r="F1291" s="421">
        <v>5089514.1399999997</v>
      </c>
      <c r="G1291" s="421">
        <v>93579.66</v>
      </c>
      <c r="H1291" s="421">
        <v>133989.6</v>
      </c>
      <c r="I1291" s="421">
        <v>84929.42</v>
      </c>
      <c r="J1291" s="421">
        <v>113958.64</v>
      </c>
      <c r="K1291" s="421">
        <v>1201023.3600000001</v>
      </c>
      <c r="L1291" s="421">
        <v>3462033.46</v>
      </c>
    </row>
    <row r="1292" spans="2:12">
      <c r="B1292" s="60" t="s">
        <v>1610</v>
      </c>
      <c r="C1292" s="60" t="s">
        <v>1058</v>
      </c>
      <c r="D1292" s="60" t="s">
        <v>662</v>
      </c>
      <c r="E1292" s="60" t="s">
        <v>659</v>
      </c>
      <c r="F1292" s="421">
        <v>-532.02</v>
      </c>
      <c r="G1292" s="421">
        <v>0</v>
      </c>
      <c r="H1292" s="421">
        <v>0</v>
      </c>
      <c r="I1292" s="421">
        <v>0</v>
      </c>
      <c r="J1292" s="421">
        <v>0</v>
      </c>
      <c r="K1292" s="421">
        <v>0</v>
      </c>
      <c r="L1292" s="421">
        <v>-532.02</v>
      </c>
    </row>
    <row r="1293" spans="2:12">
      <c r="B1293" s="60" t="s">
        <v>1217</v>
      </c>
      <c r="C1293" s="60" t="s">
        <v>1218</v>
      </c>
      <c r="D1293" s="60" t="s">
        <v>643</v>
      </c>
      <c r="E1293" s="60" t="s">
        <v>659</v>
      </c>
      <c r="F1293" s="421">
        <v>0</v>
      </c>
      <c r="G1293" s="421">
        <v>0</v>
      </c>
      <c r="H1293" s="421">
        <v>0</v>
      </c>
      <c r="I1293" s="421">
        <v>0</v>
      </c>
      <c r="J1293" s="421">
        <v>0</v>
      </c>
      <c r="K1293" s="421">
        <v>0</v>
      </c>
      <c r="L1293" s="421">
        <v>0</v>
      </c>
    </row>
    <row r="1294" spans="2:12">
      <c r="B1294" s="60" t="s">
        <v>1471</v>
      </c>
      <c r="C1294" s="60" t="s">
        <v>1472</v>
      </c>
      <c r="D1294" s="60" t="s">
        <v>643</v>
      </c>
      <c r="E1294" s="60" t="s">
        <v>659</v>
      </c>
      <c r="F1294" s="421">
        <v>0</v>
      </c>
      <c r="G1294" s="421">
        <v>0</v>
      </c>
      <c r="H1294" s="421">
        <v>0</v>
      </c>
      <c r="I1294" s="421">
        <v>0</v>
      </c>
      <c r="J1294" s="421">
        <v>0</v>
      </c>
      <c r="K1294" s="421">
        <v>0</v>
      </c>
      <c r="L1294" s="421">
        <v>0</v>
      </c>
    </row>
    <row r="1295" spans="2:12">
      <c r="B1295" s="60" t="s">
        <v>748</v>
      </c>
      <c r="C1295" s="60" t="s">
        <v>749</v>
      </c>
      <c r="D1295" s="60" t="s">
        <v>643</v>
      </c>
      <c r="E1295" s="60" t="s">
        <v>649</v>
      </c>
      <c r="F1295" s="421">
        <v>625237.14</v>
      </c>
      <c r="G1295" s="421">
        <v>106268.85</v>
      </c>
      <c r="H1295" s="421">
        <v>88855.66</v>
      </c>
      <c r="I1295" s="421">
        <v>106307.26</v>
      </c>
      <c r="J1295" s="421">
        <v>-151104.44</v>
      </c>
      <c r="K1295" s="421">
        <v>-1024957.64</v>
      </c>
      <c r="L1295" s="421">
        <v>1499867.45</v>
      </c>
    </row>
    <row r="1296" spans="2:12">
      <c r="B1296" s="60" t="s">
        <v>1432</v>
      </c>
      <c r="C1296" s="60" t="s">
        <v>1433</v>
      </c>
      <c r="D1296" s="60" t="s">
        <v>643</v>
      </c>
      <c r="E1296" s="60" t="s">
        <v>744</v>
      </c>
      <c r="F1296" s="421">
        <v>0</v>
      </c>
      <c r="G1296" s="421">
        <v>0</v>
      </c>
      <c r="H1296" s="421">
        <v>0</v>
      </c>
      <c r="I1296" s="421">
        <v>0</v>
      </c>
      <c r="J1296" s="421">
        <v>0</v>
      </c>
      <c r="K1296" s="421">
        <v>0</v>
      </c>
      <c r="L1296" s="421">
        <v>0</v>
      </c>
    </row>
    <row r="1297" spans="2:12">
      <c r="B1297" s="60" t="s">
        <v>1003</v>
      </c>
      <c r="C1297" s="60" t="s">
        <v>1004</v>
      </c>
      <c r="D1297" s="60" t="s">
        <v>643</v>
      </c>
      <c r="E1297" s="60" t="s">
        <v>644</v>
      </c>
      <c r="F1297" s="421">
        <v>83049.78</v>
      </c>
      <c r="G1297" s="421">
        <v>0</v>
      </c>
      <c r="H1297" s="421">
        <v>0</v>
      </c>
      <c r="I1297" s="421">
        <v>0</v>
      </c>
      <c r="J1297" s="421">
        <v>0</v>
      </c>
      <c r="K1297" s="421">
        <v>83049.78</v>
      </c>
      <c r="L1297" s="421">
        <v>0</v>
      </c>
    </row>
    <row r="1298" spans="2:12">
      <c r="B1298" s="60" t="s">
        <v>1673</v>
      </c>
      <c r="C1298" s="60" t="s">
        <v>828</v>
      </c>
      <c r="D1298" s="60" t="s">
        <v>662</v>
      </c>
      <c r="E1298" s="60" t="s">
        <v>659</v>
      </c>
      <c r="F1298" s="421">
        <v>0</v>
      </c>
      <c r="G1298" s="421">
        <v>0</v>
      </c>
      <c r="H1298" s="421">
        <v>0</v>
      </c>
      <c r="I1298" s="421">
        <v>0</v>
      </c>
      <c r="J1298" s="421">
        <v>0</v>
      </c>
      <c r="K1298" s="421">
        <v>0</v>
      </c>
      <c r="L1298" s="421">
        <v>0</v>
      </c>
    </row>
    <row r="1299" spans="2:12">
      <c r="B1299" s="60" t="s">
        <v>1299</v>
      </c>
      <c r="C1299" s="60" t="s">
        <v>1300</v>
      </c>
      <c r="D1299" s="60" t="s">
        <v>662</v>
      </c>
      <c r="E1299" s="60" t="s">
        <v>659</v>
      </c>
      <c r="F1299" s="421">
        <v>0</v>
      </c>
      <c r="G1299" s="421">
        <v>0</v>
      </c>
      <c r="H1299" s="421">
        <v>0</v>
      </c>
      <c r="I1299" s="421">
        <v>0</v>
      </c>
      <c r="J1299" s="421">
        <v>0</v>
      </c>
      <c r="K1299" s="421">
        <v>0</v>
      </c>
      <c r="L1299" s="421">
        <v>0</v>
      </c>
    </row>
    <row r="1300" spans="2:12">
      <c r="B1300" s="60" t="s">
        <v>1089</v>
      </c>
      <c r="C1300" s="60" t="s">
        <v>1090</v>
      </c>
      <c r="D1300" s="60" t="s">
        <v>662</v>
      </c>
      <c r="E1300" s="60" t="s">
        <v>649</v>
      </c>
      <c r="F1300" s="421">
        <v>106226.64</v>
      </c>
      <c r="G1300" s="421">
        <v>1746.37</v>
      </c>
      <c r="H1300" s="421">
        <v>2028.8</v>
      </c>
      <c r="I1300" s="421">
        <v>2159.39</v>
      </c>
      <c r="J1300" s="421">
        <v>1943.09</v>
      </c>
      <c r="K1300" s="421">
        <v>15128.37</v>
      </c>
      <c r="L1300" s="421">
        <v>83220.62</v>
      </c>
    </row>
    <row r="1301" spans="2:12">
      <c r="B1301" s="60" t="s">
        <v>1053</v>
      </c>
      <c r="C1301" s="60" t="s">
        <v>1054</v>
      </c>
      <c r="D1301" s="60" t="s">
        <v>643</v>
      </c>
      <c r="E1301" s="60" t="s">
        <v>644</v>
      </c>
      <c r="F1301" s="421">
        <v>3840.22</v>
      </c>
      <c r="G1301" s="421">
        <v>0</v>
      </c>
      <c r="H1301" s="421">
        <v>201.37</v>
      </c>
      <c r="I1301" s="421">
        <v>192.27</v>
      </c>
      <c r="J1301" s="421">
        <v>159.6</v>
      </c>
      <c r="K1301" s="421">
        <v>519.74</v>
      </c>
      <c r="L1301" s="421">
        <v>2767.24</v>
      </c>
    </row>
    <row r="1302" spans="2:12">
      <c r="B1302" s="60" t="s">
        <v>1674</v>
      </c>
      <c r="C1302" s="60" t="s">
        <v>1675</v>
      </c>
      <c r="D1302" s="60" t="s">
        <v>643</v>
      </c>
      <c r="E1302" s="60" t="s">
        <v>644</v>
      </c>
      <c r="F1302" s="421">
        <v>3452801.38</v>
      </c>
      <c r="G1302" s="421">
        <v>0</v>
      </c>
      <c r="H1302" s="421">
        <v>0</v>
      </c>
      <c r="I1302" s="421">
        <v>0</v>
      </c>
      <c r="J1302" s="421">
        <v>0</v>
      </c>
      <c r="K1302" s="421">
        <v>0</v>
      </c>
      <c r="L1302" s="421">
        <v>3452801.38</v>
      </c>
    </row>
    <row r="1303" spans="2:12">
      <c r="B1303" s="60" t="s">
        <v>1648</v>
      </c>
      <c r="C1303" s="60" t="s">
        <v>889</v>
      </c>
      <c r="D1303" s="60" t="s">
        <v>643</v>
      </c>
      <c r="E1303" s="60" t="s">
        <v>644</v>
      </c>
      <c r="F1303" s="421">
        <v>141854.35999999999</v>
      </c>
      <c r="G1303" s="421">
        <v>0</v>
      </c>
      <c r="H1303" s="421">
        <v>0</v>
      </c>
      <c r="I1303" s="421">
        <v>0</v>
      </c>
      <c r="J1303" s="421">
        <v>0</v>
      </c>
      <c r="K1303" s="421">
        <v>225568.29</v>
      </c>
      <c r="L1303" s="421">
        <v>-83713.929999999993</v>
      </c>
    </row>
    <row r="1304" spans="2:12">
      <c r="B1304" s="60" t="s">
        <v>1676</v>
      </c>
      <c r="C1304" s="60" t="s">
        <v>1677</v>
      </c>
      <c r="D1304" s="60" t="s">
        <v>643</v>
      </c>
      <c r="E1304" s="60" t="s">
        <v>659</v>
      </c>
      <c r="F1304" s="421">
        <v>0</v>
      </c>
      <c r="G1304" s="421">
        <v>0</v>
      </c>
      <c r="H1304" s="421">
        <v>0</v>
      </c>
      <c r="I1304" s="421">
        <v>0</v>
      </c>
      <c r="J1304" s="421">
        <v>0</v>
      </c>
      <c r="K1304" s="421">
        <v>0</v>
      </c>
      <c r="L1304" s="421">
        <v>0</v>
      </c>
    </row>
    <row r="1305" spans="2:12">
      <c r="B1305" s="60" t="s">
        <v>837</v>
      </c>
      <c r="C1305" s="60" t="s">
        <v>838</v>
      </c>
      <c r="D1305" s="60" t="s">
        <v>643</v>
      </c>
      <c r="E1305" s="60" t="s">
        <v>644</v>
      </c>
      <c r="F1305" s="421">
        <v>52319.44</v>
      </c>
      <c r="G1305" s="421">
        <v>0</v>
      </c>
      <c r="H1305" s="421">
        <v>0</v>
      </c>
      <c r="I1305" s="421">
        <v>0</v>
      </c>
      <c r="J1305" s="421">
        <v>0</v>
      </c>
      <c r="K1305" s="421">
        <v>0</v>
      </c>
      <c r="L1305" s="421">
        <v>52319.44</v>
      </c>
    </row>
    <row r="1306" spans="2:12">
      <c r="B1306" s="60" t="s">
        <v>941</v>
      </c>
      <c r="C1306" s="60" t="s">
        <v>942</v>
      </c>
      <c r="D1306" s="60" t="s">
        <v>662</v>
      </c>
      <c r="E1306" s="60" t="s">
        <v>644</v>
      </c>
      <c r="F1306" s="421">
        <v>-184.41</v>
      </c>
      <c r="G1306" s="421">
        <v>0</v>
      </c>
      <c r="H1306" s="421">
        <v>0</v>
      </c>
      <c r="I1306" s="421">
        <v>0</v>
      </c>
      <c r="J1306" s="421">
        <v>0</v>
      </c>
      <c r="K1306" s="421">
        <v>-184.41</v>
      </c>
      <c r="L1306" s="421">
        <v>0</v>
      </c>
    </row>
    <row r="1307" spans="2:12">
      <c r="B1307" s="60" t="s">
        <v>1516</v>
      </c>
      <c r="C1307" s="60" t="s">
        <v>1517</v>
      </c>
      <c r="D1307" s="60" t="s">
        <v>643</v>
      </c>
      <c r="E1307" s="60" t="s">
        <v>649</v>
      </c>
      <c r="F1307" s="421">
        <v>-1585.54</v>
      </c>
      <c r="G1307" s="421">
        <v>-209.31</v>
      </c>
      <c r="H1307" s="421">
        <v>72.180000000000007</v>
      </c>
      <c r="I1307" s="421">
        <v>131.82</v>
      </c>
      <c r="J1307" s="421">
        <v>-26.51</v>
      </c>
      <c r="K1307" s="421">
        <v>-43.65</v>
      </c>
      <c r="L1307" s="421">
        <v>-1510.07</v>
      </c>
    </row>
    <row r="1308" spans="2:12">
      <c r="B1308" s="60" t="s">
        <v>1448</v>
      </c>
      <c r="C1308" s="60" t="s">
        <v>938</v>
      </c>
      <c r="D1308" s="60" t="s">
        <v>643</v>
      </c>
      <c r="E1308" s="60" t="s">
        <v>659</v>
      </c>
      <c r="F1308" s="421">
        <v>0</v>
      </c>
      <c r="G1308" s="421">
        <v>0</v>
      </c>
      <c r="H1308" s="421">
        <v>0</v>
      </c>
      <c r="I1308" s="421">
        <v>0</v>
      </c>
      <c r="J1308" s="421">
        <v>0</v>
      </c>
      <c r="K1308" s="421">
        <v>0</v>
      </c>
      <c r="L1308" s="421">
        <v>0</v>
      </c>
    </row>
    <row r="1309" spans="2:12">
      <c r="B1309" s="60" t="s">
        <v>1484</v>
      </c>
      <c r="C1309" s="60" t="s">
        <v>1485</v>
      </c>
      <c r="D1309" s="60" t="s">
        <v>643</v>
      </c>
      <c r="E1309" s="60" t="s">
        <v>649</v>
      </c>
      <c r="F1309" s="421">
        <v>599.61</v>
      </c>
      <c r="G1309" s="421">
        <v>-30.61</v>
      </c>
      <c r="H1309" s="421">
        <v>78.53</v>
      </c>
      <c r="I1309" s="421">
        <v>-113.25</v>
      </c>
      <c r="J1309" s="421">
        <v>131.44</v>
      </c>
      <c r="K1309" s="421">
        <v>69.790000000000006</v>
      </c>
      <c r="L1309" s="421">
        <v>463.71</v>
      </c>
    </row>
    <row r="1310" spans="2:12">
      <c r="B1310" s="60" t="s">
        <v>972</v>
      </c>
      <c r="C1310" s="60" t="s">
        <v>845</v>
      </c>
      <c r="D1310" s="60" t="s">
        <v>662</v>
      </c>
      <c r="E1310" s="60" t="s">
        <v>744</v>
      </c>
      <c r="F1310" s="421">
        <v>0</v>
      </c>
      <c r="G1310" s="421">
        <v>0</v>
      </c>
      <c r="H1310" s="421">
        <v>0</v>
      </c>
      <c r="I1310" s="421">
        <v>0</v>
      </c>
      <c r="J1310" s="421">
        <v>0</v>
      </c>
      <c r="K1310" s="421">
        <v>0</v>
      </c>
      <c r="L1310" s="421">
        <v>0</v>
      </c>
    </row>
    <row r="1311" spans="2:12">
      <c r="B1311" s="60" t="s">
        <v>1650</v>
      </c>
      <c r="C1311" s="60" t="s">
        <v>736</v>
      </c>
      <c r="D1311" s="60" t="s">
        <v>662</v>
      </c>
      <c r="E1311" s="60" t="s">
        <v>659</v>
      </c>
      <c r="F1311" s="421">
        <v>0</v>
      </c>
      <c r="G1311" s="421">
        <v>0</v>
      </c>
      <c r="H1311" s="421">
        <v>0</v>
      </c>
      <c r="I1311" s="421">
        <v>0</v>
      </c>
      <c r="J1311" s="421">
        <v>0</v>
      </c>
      <c r="K1311" s="421">
        <v>0</v>
      </c>
      <c r="L1311" s="421">
        <v>0</v>
      </c>
    </row>
    <row r="1312" spans="2:12">
      <c r="B1312" s="60" t="s">
        <v>1678</v>
      </c>
      <c r="C1312" s="60" t="s">
        <v>1171</v>
      </c>
      <c r="D1312" s="60" t="s">
        <v>662</v>
      </c>
      <c r="E1312" s="60" t="s">
        <v>644</v>
      </c>
      <c r="F1312" s="421">
        <v>-3246.23</v>
      </c>
      <c r="G1312" s="421">
        <v>0</v>
      </c>
      <c r="H1312" s="421">
        <v>0</v>
      </c>
      <c r="I1312" s="421">
        <v>0</v>
      </c>
      <c r="J1312" s="421">
        <v>0</v>
      </c>
      <c r="K1312" s="421">
        <v>0</v>
      </c>
      <c r="L1312" s="421">
        <v>-3246.23</v>
      </c>
    </row>
    <row r="1313" spans="2:12">
      <c r="B1313" s="60" t="s">
        <v>742</v>
      </c>
      <c r="C1313" s="60" t="s">
        <v>743</v>
      </c>
      <c r="D1313" s="60" t="s">
        <v>643</v>
      </c>
      <c r="E1313" s="60" t="s">
        <v>652</v>
      </c>
      <c r="F1313" s="421">
        <v>23904.69</v>
      </c>
      <c r="G1313" s="421">
        <v>570.02</v>
      </c>
      <c r="H1313" s="421">
        <v>587.57000000000005</v>
      </c>
      <c r="I1313" s="421">
        <v>572.59</v>
      </c>
      <c r="J1313" s="421">
        <v>593.77</v>
      </c>
      <c r="K1313" s="421">
        <v>4179.92</v>
      </c>
      <c r="L1313" s="421">
        <v>17400.82</v>
      </c>
    </row>
    <row r="1314" spans="2:12">
      <c r="B1314" s="60" t="s">
        <v>1156</v>
      </c>
      <c r="C1314" s="60" t="s">
        <v>1157</v>
      </c>
      <c r="D1314" s="60" t="s">
        <v>643</v>
      </c>
      <c r="E1314" s="60" t="s">
        <v>644</v>
      </c>
      <c r="F1314" s="421">
        <v>828380.1</v>
      </c>
      <c r="G1314" s="421">
        <v>0</v>
      </c>
      <c r="H1314" s="421">
        <v>56518.37</v>
      </c>
      <c r="I1314" s="421">
        <v>0</v>
      </c>
      <c r="J1314" s="421">
        <v>49026.29</v>
      </c>
      <c r="K1314" s="421">
        <v>374969.04</v>
      </c>
      <c r="L1314" s="421">
        <v>347866.4</v>
      </c>
    </row>
    <row r="1315" spans="2:12">
      <c r="B1315" s="60" t="s">
        <v>895</v>
      </c>
      <c r="C1315" s="60" t="s">
        <v>896</v>
      </c>
      <c r="D1315" s="60" t="s">
        <v>643</v>
      </c>
      <c r="E1315" s="60" t="s">
        <v>659</v>
      </c>
      <c r="F1315" s="421">
        <v>0</v>
      </c>
      <c r="G1315" s="421">
        <v>0</v>
      </c>
      <c r="H1315" s="421">
        <v>0</v>
      </c>
      <c r="I1315" s="421">
        <v>0</v>
      </c>
      <c r="J1315" s="421">
        <v>0</v>
      </c>
      <c r="K1315" s="421">
        <v>0</v>
      </c>
      <c r="L1315" s="421">
        <v>0</v>
      </c>
    </row>
    <row r="1316" spans="2:12">
      <c r="B1316" s="60" t="s">
        <v>1411</v>
      </c>
      <c r="C1316" s="60" t="s">
        <v>978</v>
      </c>
      <c r="D1316" s="60" t="s">
        <v>662</v>
      </c>
      <c r="E1316" s="60" t="s">
        <v>649</v>
      </c>
      <c r="F1316" s="421">
        <v>33770.660000000003</v>
      </c>
      <c r="G1316" s="421">
        <v>797.35</v>
      </c>
      <c r="H1316" s="421">
        <v>1021.22</v>
      </c>
      <c r="I1316" s="421">
        <v>1145.74</v>
      </c>
      <c r="J1316" s="421">
        <v>1119.26</v>
      </c>
      <c r="K1316" s="421">
        <v>6873.42</v>
      </c>
      <c r="L1316" s="421">
        <v>22813.67</v>
      </c>
    </row>
    <row r="1317" spans="2:12">
      <c r="B1317" s="60" t="s">
        <v>1145</v>
      </c>
      <c r="C1317" s="60" t="s">
        <v>1146</v>
      </c>
      <c r="D1317" s="60" t="s">
        <v>643</v>
      </c>
      <c r="E1317" s="60" t="s">
        <v>659</v>
      </c>
      <c r="F1317" s="421">
        <v>0</v>
      </c>
      <c r="G1317" s="421">
        <v>0</v>
      </c>
      <c r="H1317" s="421">
        <v>0</v>
      </c>
      <c r="I1317" s="421">
        <v>0</v>
      </c>
      <c r="J1317" s="421">
        <v>0</v>
      </c>
      <c r="K1317" s="421">
        <v>0</v>
      </c>
      <c r="L1317" s="421">
        <v>0</v>
      </c>
    </row>
    <row r="1318" spans="2:12">
      <c r="B1318" s="60" t="s">
        <v>667</v>
      </c>
      <c r="C1318" s="60" t="s">
        <v>668</v>
      </c>
      <c r="D1318" s="60" t="s">
        <v>643</v>
      </c>
      <c r="E1318" s="60" t="s">
        <v>780</v>
      </c>
      <c r="F1318" s="421">
        <v>-6063339.5599999996</v>
      </c>
      <c r="G1318" s="421">
        <v>0</v>
      </c>
      <c r="H1318" s="421">
        <v>0</v>
      </c>
      <c r="I1318" s="421">
        <v>0</v>
      </c>
      <c r="J1318" s="421">
        <v>0</v>
      </c>
      <c r="K1318" s="421">
        <v>0</v>
      </c>
      <c r="L1318" s="421">
        <v>-6063339.5599999996</v>
      </c>
    </row>
    <row r="1319" spans="2:12">
      <c r="B1319" s="60" t="s">
        <v>1527</v>
      </c>
      <c r="C1319" s="60" t="s">
        <v>678</v>
      </c>
      <c r="D1319" s="60" t="s">
        <v>643</v>
      </c>
      <c r="E1319" s="60" t="s">
        <v>649</v>
      </c>
      <c r="F1319" s="421">
        <v>811859.46</v>
      </c>
      <c r="G1319" s="421">
        <v>91695.74</v>
      </c>
      <c r="H1319" s="421">
        <v>167401.06</v>
      </c>
      <c r="I1319" s="421">
        <v>-17009.2</v>
      </c>
      <c r="J1319" s="421">
        <v>56082.93</v>
      </c>
      <c r="K1319" s="421">
        <v>2275354.7999999998</v>
      </c>
      <c r="L1319" s="421">
        <v>-1761665.87</v>
      </c>
    </row>
    <row r="1320" spans="2:12">
      <c r="B1320" s="60" t="s">
        <v>1121</v>
      </c>
      <c r="C1320" s="60" t="s">
        <v>1122</v>
      </c>
      <c r="D1320" s="60" t="s">
        <v>643</v>
      </c>
      <c r="E1320" s="60" t="s">
        <v>659</v>
      </c>
      <c r="F1320" s="421">
        <v>0</v>
      </c>
      <c r="G1320" s="421">
        <v>0</v>
      </c>
      <c r="H1320" s="421">
        <v>0</v>
      </c>
      <c r="I1320" s="421">
        <v>0</v>
      </c>
      <c r="J1320" s="421">
        <v>0</v>
      </c>
      <c r="K1320" s="421">
        <v>0</v>
      </c>
      <c r="L1320" s="421">
        <v>0</v>
      </c>
    </row>
    <row r="1321" spans="2:12">
      <c r="B1321" s="60" t="s">
        <v>1084</v>
      </c>
      <c r="C1321" s="60" t="s">
        <v>1085</v>
      </c>
      <c r="D1321" s="60" t="s">
        <v>643</v>
      </c>
      <c r="E1321" s="60" t="s">
        <v>652</v>
      </c>
      <c r="F1321" s="421">
        <v>4054.03</v>
      </c>
      <c r="G1321" s="421">
        <v>85.04</v>
      </c>
      <c r="H1321" s="421">
        <v>206.43</v>
      </c>
      <c r="I1321" s="421">
        <v>196.1</v>
      </c>
      <c r="J1321" s="421">
        <v>154.77000000000001</v>
      </c>
      <c r="K1321" s="421">
        <v>1039.23</v>
      </c>
      <c r="L1321" s="421">
        <v>2372.46</v>
      </c>
    </row>
    <row r="1322" spans="2:12">
      <c r="B1322" s="60" t="s">
        <v>1679</v>
      </c>
      <c r="C1322" s="60" t="s">
        <v>1680</v>
      </c>
      <c r="D1322" s="60" t="s">
        <v>643</v>
      </c>
      <c r="E1322" s="60" t="s">
        <v>649</v>
      </c>
      <c r="F1322" s="421">
        <v>6959206.5300000003</v>
      </c>
      <c r="G1322" s="421">
        <v>162274.9</v>
      </c>
      <c r="H1322" s="421">
        <v>162228.81</v>
      </c>
      <c r="I1322" s="421">
        <v>162183.29999999999</v>
      </c>
      <c r="J1322" s="421">
        <v>161951.60999999999</v>
      </c>
      <c r="K1322" s="421">
        <v>1272416.06</v>
      </c>
      <c r="L1322" s="421">
        <v>5038151.8499999996</v>
      </c>
    </row>
    <row r="1323" spans="2:12">
      <c r="B1323" s="60" t="s">
        <v>1468</v>
      </c>
      <c r="C1323" s="60" t="s">
        <v>1469</v>
      </c>
      <c r="D1323" s="60" t="s">
        <v>643</v>
      </c>
      <c r="E1323" s="60" t="s">
        <v>659</v>
      </c>
      <c r="F1323" s="421">
        <v>0</v>
      </c>
      <c r="G1323" s="421">
        <v>0</v>
      </c>
      <c r="H1323" s="421">
        <v>0</v>
      </c>
      <c r="I1323" s="421">
        <v>0</v>
      </c>
      <c r="J1323" s="421">
        <v>0</v>
      </c>
      <c r="K1323" s="421">
        <v>0</v>
      </c>
      <c r="L1323" s="421">
        <v>0</v>
      </c>
    </row>
    <row r="1324" spans="2:12">
      <c r="B1324" s="60" t="s">
        <v>1681</v>
      </c>
      <c r="C1324" s="60" t="s">
        <v>658</v>
      </c>
      <c r="D1324" s="60" t="s">
        <v>643</v>
      </c>
      <c r="E1324" s="60" t="s">
        <v>649</v>
      </c>
      <c r="F1324" s="421">
        <v>-155675.37</v>
      </c>
      <c r="G1324" s="421">
        <v>537.49</v>
      </c>
      <c r="H1324" s="421">
        <v>735.38</v>
      </c>
      <c r="I1324" s="421">
        <v>767.96</v>
      </c>
      <c r="J1324" s="421">
        <v>176.12</v>
      </c>
      <c r="K1324" s="421">
        <v>-12596.94</v>
      </c>
      <c r="L1324" s="421">
        <v>-145295.38</v>
      </c>
    </row>
    <row r="1325" spans="2:12">
      <c r="B1325" s="60" t="s">
        <v>778</v>
      </c>
      <c r="C1325" s="60" t="s">
        <v>779</v>
      </c>
      <c r="D1325" s="60" t="s">
        <v>643</v>
      </c>
      <c r="E1325" s="60" t="s">
        <v>644</v>
      </c>
      <c r="F1325" s="421">
        <v>9.41</v>
      </c>
      <c r="G1325" s="421">
        <v>0</v>
      </c>
      <c r="H1325" s="421">
        <v>0</v>
      </c>
      <c r="I1325" s="421">
        <v>0</v>
      </c>
      <c r="J1325" s="421">
        <v>0</v>
      </c>
      <c r="K1325" s="421">
        <v>9.41</v>
      </c>
      <c r="L1325" s="421">
        <v>0</v>
      </c>
    </row>
    <row r="1326" spans="2:12">
      <c r="B1326" s="60" t="s">
        <v>1282</v>
      </c>
      <c r="C1326" s="60" t="s">
        <v>938</v>
      </c>
      <c r="D1326" s="60" t="s">
        <v>643</v>
      </c>
      <c r="E1326" s="60" t="s">
        <v>644</v>
      </c>
      <c r="F1326" s="421">
        <v>644225.23</v>
      </c>
      <c r="G1326" s="421">
        <v>0</v>
      </c>
      <c r="H1326" s="421">
        <v>0</v>
      </c>
      <c r="I1326" s="421">
        <v>0</v>
      </c>
      <c r="J1326" s="421">
        <v>0</v>
      </c>
      <c r="K1326" s="421">
        <v>0</v>
      </c>
      <c r="L1326" s="421">
        <v>644225.23</v>
      </c>
    </row>
    <row r="1327" spans="2:12">
      <c r="B1327" s="60" t="s">
        <v>702</v>
      </c>
      <c r="C1327" s="60" t="s">
        <v>668</v>
      </c>
      <c r="D1327" s="60" t="s">
        <v>643</v>
      </c>
      <c r="E1327" s="60" t="s">
        <v>780</v>
      </c>
      <c r="F1327" s="421">
        <v>0</v>
      </c>
      <c r="G1327" s="421">
        <v>0</v>
      </c>
      <c r="H1327" s="421">
        <v>0</v>
      </c>
      <c r="I1327" s="421">
        <v>0</v>
      </c>
      <c r="J1327" s="421">
        <v>0</v>
      </c>
      <c r="K1327" s="421">
        <v>0</v>
      </c>
      <c r="L1327" s="421">
        <v>0</v>
      </c>
    </row>
    <row r="1328" spans="2:12">
      <c r="B1328" s="60" t="s">
        <v>1044</v>
      </c>
      <c r="C1328" s="60" t="s">
        <v>1045</v>
      </c>
      <c r="D1328" s="60" t="s">
        <v>643</v>
      </c>
      <c r="E1328" s="60" t="s">
        <v>644</v>
      </c>
      <c r="F1328" s="421">
        <v>-2235.11</v>
      </c>
      <c r="G1328" s="421">
        <v>0</v>
      </c>
      <c r="H1328" s="421">
        <v>0</v>
      </c>
      <c r="I1328" s="421">
        <v>0</v>
      </c>
      <c r="J1328" s="421">
        <v>0</v>
      </c>
      <c r="K1328" s="421">
        <v>-12.25</v>
      </c>
      <c r="L1328" s="421">
        <v>-2222.86</v>
      </c>
    </row>
    <row r="1329" spans="2:12">
      <c r="B1329" s="60" t="s">
        <v>957</v>
      </c>
      <c r="C1329" s="60" t="s">
        <v>958</v>
      </c>
      <c r="D1329" s="60" t="s">
        <v>643</v>
      </c>
      <c r="E1329" s="60" t="s">
        <v>659</v>
      </c>
      <c r="F1329" s="421">
        <v>0</v>
      </c>
      <c r="G1329" s="421">
        <v>0</v>
      </c>
      <c r="H1329" s="421">
        <v>0</v>
      </c>
      <c r="I1329" s="421">
        <v>0</v>
      </c>
      <c r="J1329" s="421">
        <v>0</v>
      </c>
      <c r="K1329" s="421">
        <v>0</v>
      </c>
      <c r="L1329" s="421">
        <v>0</v>
      </c>
    </row>
    <row r="1330" spans="2:12">
      <c r="B1330" s="60" t="s">
        <v>1440</v>
      </c>
      <c r="C1330" s="60" t="s">
        <v>1441</v>
      </c>
      <c r="D1330" s="60" t="s">
        <v>643</v>
      </c>
      <c r="E1330" s="60" t="s">
        <v>659</v>
      </c>
      <c r="F1330" s="421">
        <v>0</v>
      </c>
      <c r="G1330" s="421">
        <v>0</v>
      </c>
      <c r="H1330" s="421">
        <v>0</v>
      </c>
      <c r="I1330" s="421">
        <v>0</v>
      </c>
      <c r="J1330" s="421">
        <v>0</v>
      </c>
      <c r="K1330" s="421">
        <v>0</v>
      </c>
      <c r="L1330" s="421">
        <v>0</v>
      </c>
    </row>
    <row r="1331" spans="2:12">
      <c r="B1331" s="60" t="s">
        <v>1563</v>
      </c>
      <c r="C1331" s="60" t="s">
        <v>1564</v>
      </c>
      <c r="D1331" s="60" t="s">
        <v>643</v>
      </c>
      <c r="E1331" s="60" t="s">
        <v>659</v>
      </c>
      <c r="F1331" s="421">
        <v>0</v>
      </c>
      <c r="G1331" s="421">
        <v>0</v>
      </c>
      <c r="H1331" s="421">
        <v>0</v>
      </c>
      <c r="I1331" s="421">
        <v>0</v>
      </c>
      <c r="J1331" s="421">
        <v>0</v>
      </c>
      <c r="K1331" s="421">
        <v>0</v>
      </c>
      <c r="L1331" s="421">
        <v>0</v>
      </c>
    </row>
    <row r="1332" spans="2:12">
      <c r="B1332" s="60" t="s">
        <v>1190</v>
      </c>
      <c r="C1332" s="60" t="s">
        <v>858</v>
      </c>
      <c r="D1332" s="60" t="s">
        <v>662</v>
      </c>
      <c r="E1332" s="60" t="s">
        <v>649</v>
      </c>
      <c r="F1332" s="421">
        <v>512014.17</v>
      </c>
      <c r="G1332" s="421">
        <v>9588.86</v>
      </c>
      <c r="H1332" s="421">
        <v>12088.48</v>
      </c>
      <c r="I1332" s="421">
        <v>8463.2199999999993</v>
      </c>
      <c r="J1332" s="421">
        <v>12192.83</v>
      </c>
      <c r="K1332" s="421">
        <v>83286.929999999993</v>
      </c>
      <c r="L1332" s="421">
        <v>386393.85</v>
      </c>
    </row>
    <row r="1333" spans="2:12">
      <c r="B1333" s="60" t="s">
        <v>895</v>
      </c>
      <c r="C1333" s="60" t="s">
        <v>896</v>
      </c>
      <c r="D1333" s="60" t="s">
        <v>643</v>
      </c>
      <c r="E1333" s="60" t="s">
        <v>644</v>
      </c>
      <c r="F1333" s="421">
        <v>165530.59</v>
      </c>
      <c r="G1333" s="421">
        <v>0</v>
      </c>
      <c r="H1333" s="421">
        <v>0</v>
      </c>
      <c r="I1333" s="421">
        <v>0</v>
      </c>
      <c r="J1333" s="421">
        <v>0</v>
      </c>
      <c r="K1333" s="421">
        <v>0</v>
      </c>
      <c r="L1333" s="421">
        <v>165530.59</v>
      </c>
    </row>
    <row r="1334" spans="2:12">
      <c r="B1334" s="60" t="s">
        <v>1529</v>
      </c>
      <c r="C1334" s="60" t="s">
        <v>1530</v>
      </c>
      <c r="D1334" s="60" t="s">
        <v>643</v>
      </c>
      <c r="E1334" s="60" t="s">
        <v>649</v>
      </c>
      <c r="F1334" s="421">
        <v>4801.38</v>
      </c>
      <c r="G1334" s="421">
        <v>-431.43</v>
      </c>
      <c r="H1334" s="421">
        <v>-821.36</v>
      </c>
      <c r="I1334" s="421">
        <v>2138.1</v>
      </c>
      <c r="J1334" s="421">
        <v>-169.41</v>
      </c>
      <c r="K1334" s="421">
        <v>4085.48</v>
      </c>
      <c r="L1334" s="421">
        <v>0</v>
      </c>
    </row>
    <row r="1335" spans="2:12">
      <c r="B1335" s="60" t="s">
        <v>1682</v>
      </c>
      <c r="C1335" s="60" t="s">
        <v>1683</v>
      </c>
      <c r="D1335" s="60" t="s">
        <v>643</v>
      </c>
      <c r="E1335" s="60" t="s">
        <v>649</v>
      </c>
      <c r="F1335" s="421">
        <v>82106.490000000005</v>
      </c>
      <c r="G1335" s="421">
        <v>-1838.59</v>
      </c>
      <c r="H1335" s="421">
        <v>-4135.51</v>
      </c>
      <c r="I1335" s="421">
        <v>-18418.96</v>
      </c>
      <c r="J1335" s="421">
        <v>13126.66</v>
      </c>
      <c r="K1335" s="421">
        <v>-28331.39</v>
      </c>
      <c r="L1335" s="421">
        <v>121704.28</v>
      </c>
    </row>
    <row r="1336" spans="2:12">
      <c r="B1336" s="60" t="s">
        <v>1356</v>
      </c>
      <c r="C1336" s="60" t="s">
        <v>1258</v>
      </c>
      <c r="D1336" s="60" t="s">
        <v>643</v>
      </c>
      <c r="E1336" s="60" t="s">
        <v>659</v>
      </c>
      <c r="F1336" s="421">
        <v>0</v>
      </c>
      <c r="G1336" s="421">
        <v>0</v>
      </c>
      <c r="H1336" s="421">
        <v>0</v>
      </c>
      <c r="I1336" s="421">
        <v>0</v>
      </c>
      <c r="J1336" s="421">
        <v>0</v>
      </c>
      <c r="K1336" s="421">
        <v>0</v>
      </c>
      <c r="L1336" s="421">
        <v>0</v>
      </c>
    </row>
    <row r="1337" spans="2:12">
      <c r="B1337" s="60" t="s">
        <v>1569</v>
      </c>
      <c r="C1337" s="60" t="s">
        <v>1231</v>
      </c>
      <c r="D1337" s="60" t="s">
        <v>662</v>
      </c>
      <c r="E1337" s="60" t="s">
        <v>649</v>
      </c>
      <c r="F1337" s="421">
        <v>820919.38</v>
      </c>
      <c r="G1337" s="421">
        <v>18698.34</v>
      </c>
      <c r="H1337" s="421">
        <v>18820.41</v>
      </c>
      <c r="I1337" s="421">
        <v>21775.79</v>
      </c>
      <c r="J1337" s="421">
        <v>20832.099999999999</v>
      </c>
      <c r="K1337" s="421">
        <v>142624.26</v>
      </c>
      <c r="L1337" s="421">
        <v>598168.48</v>
      </c>
    </row>
    <row r="1338" spans="2:12">
      <c r="B1338" s="60" t="s">
        <v>1105</v>
      </c>
      <c r="C1338" s="60" t="s">
        <v>1106</v>
      </c>
      <c r="D1338" s="60" t="s">
        <v>643</v>
      </c>
      <c r="E1338" s="60" t="s">
        <v>649</v>
      </c>
      <c r="F1338" s="421">
        <v>2043.19</v>
      </c>
      <c r="G1338" s="421">
        <v>447.42</v>
      </c>
      <c r="H1338" s="421">
        <v>529.78</v>
      </c>
      <c r="I1338" s="421">
        <v>492.17</v>
      </c>
      <c r="J1338" s="421">
        <v>483.67</v>
      </c>
      <c r="K1338" s="421">
        <v>629.33000000000004</v>
      </c>
      <c r="L1338" s="421">
        <v>-539.17999999999995</v>
      </c>
    </row>
    <row r="1339" spans="2:12">
      <c r="B1339" s="60" t="s">
        <v>667</v>
      </c>
      <c r="C1339" s="60" t="s">
        <v>668</v>
      </c>
      <c r="D1339" s="60" t="s">
        <v>643</v>
      </c>
      <c r="E1339" s="60" t="s">
        <v>659</v>
      </c>
      <c r="F1339" s="421">
        <v>0</v>
      </c>
      <c r="G1339" s="421">
        <v>0</v>
      </c>
      <c r="H1339" s="421">
        <v>0</v>
      </c>
      <c r="I1339" s="421">
        <v>0</v>
      </c>
      <c r="J1339" s="421">
        <v>0</v>
      </c>
      <c r="K1339" s="421">
        <v>0</v>
      </c>
      <c r="L1339" s="421">
        <v>0</v>
      </c>
    </row>
    <row r="1340" spans="2:12">
      <c r="B1340" s="60" t="s">
        <v>783</v>
      </c>
      <c r="C1340" s="60" t="s">
        <v>784</v>
      </c>
      <c r="D1340" s="60" t="s">
        <v>643</v>
      </c>
      <c r="E1340" s="60" t="s">
        <v>659</v>
      </c>
      <c r="F1340" s="421">
        <v>0</v>
      </c>
      <c r="G1340" s="421">
        <v>0</v>
      </c>
      <c r="H1340" s="421">
        <v>0</v>
      </c>
      <c r="I1340" s="421">
        <v>0</v>
      </c>
      <c r="J1340" s="421">
        <v>0</v>
      </c>
      <c r="K1340" s="421">
        <v>0</v>
      </c>
      <c r="L1340" s="421">
        <v>0</v>
      </c>
    </row>
    <row r="1341" spans="2:12">
      <c r="B1341" s="60" t="s">
        <v>1618</v>
      </c>
      <c r="C1341" s="60" t="s">
        <v>927</v>
      </c>
      <c r="D1341" s="60" t="s">
        <v>662</v>
      </c>
      <c r="E1341" s="60" t="s">
        <v>659</v>
      </c>
      <c r="F1341" s="421">
        <v>0</v>
      </c>
      <c r="G1341" s="421">
        <v>0</v>
      </c>
      <c r="H1341" s="421">
        <v>0</v>
      </c>
      <c r="I1341" s="421">
        <v>0</v>
      </c>
      <c r="J1341" s="421">
        <v>0</v>
      </c>
      <c r="K1341" s="421">
        <v>0</v>
      </c>
      <c r="L1341" s="421">
        <v>0</v>
      </c>
    </row>
    <row r="1342" spans="2:12">
      <c r="B1342" s="60" t="s">
        <v>1109</v>
      </c>
      <c r="C1342" s="60" t="s">
        <v>1110</v>
      </c>
      <c r="D1342" s="60" t="s">
        <v>643</v>
      </c>
      <c r="E1342" s="60" t="s">
        <v>744</v>
      </c>
      <c r="F1342" s="421">
        <v>0</v>
      </c>
      <c r="G1342" s="421">
        <v>0</v>
      </c>
      <c r="H1342" s="421">
        <v>0</v>
      </c>
      <c r="I1342" s="421">
        <v>0</v>
      </c>
      <c r="J1342" s="421">
        <v>0</v>
      </c>
      <c r="K1342" s="421">
        <v>0</v>
      </c>
      <c r="L1342" s="421">
        <v>0</v>
      </c>
    </row>
    <row r="1343" spans="2:12">
      <c r="B1343" s="60" t="s">
        <v>937</v>
      </c>
      <c r="C1343" s="60" t="s">
        <v>938</v>
      </c>
      <c r="D1343" s="60" t="s">
        <v>643</v>
      </c>
      <c r="E1343" s="60" t="s">
        <v>649</v>
      </c>
      <c r="F1343" s="421">
        <v>94005.96</v>
      </c>
      <c r="G1343" s="421">
        <v>44621.75</v>
      </c>
      <c r="H1343" s="421">
        <v>-972.68</v>
      </c>
      <c r="I1343" s="421">
        <v>198.26</v>
      </c>
      <c r="J1343" s="421">
        <v>-42096.54</v>
      </c>
      <c r="K1343" s="421">
        <v>49402.18</v>
      </c>
      <c r="L1343" s="421">
        <v>42852.99</v>
      </c>
    </row>
    <row r="1344" spans="2:12">
      <c r="B1344" s="60" t="s">
        <v>1684</v>
      </c>
      <c r="C1344" s="60" t="s">
        <v>1685</v>
      </c>
      <c r="D1344" s="60" t="s">
        <v>643</v>
      </c>
      <c r="E1344" s="60" t="s">
        <v>780</v>
      </c>
      <c r="F1344" s="421">
        <v>-1733.06</v>
      </c>
      <c r="G1344" s="421">
        <v>0</v>
      </c>
      <c r="H1344" s="421">
        <v>0</v>
      </c>
      <c r="I1344" s="421">
        <v>0</v>
      </c>
      <c r="J1344" s="421">
        <v>0</v>
      </c>
      <c r="K1344" s="421">
        <v>-1733.06</v>
      </c>
      <c r="L1344" s="421">
        <v>0</v>
      </c>
    </row>
    <row r="1345" spans="2:12">
      <c r="B1345" s="60" t="s">
        <v>1686</v>
      </c>
      <c r="C1345" s="60" t="s">
        <v>1687</v>
      </c>
      <c r="D1345" s="60" t="s">
        <v>643</v>
      </c>
      <c r="E1345" s="60" t="s">
        <v>649</v>
      </c>
      <c r="F1345" s="421">
        <v>3141.78</v>
      </c>
      <c r="G1345" s="421">
        <v>11059.17</v>
      </c>
      <c r="H1345" s="421">
        <v>-143.41999999999999</v>
      </c>
      <c r="I1345" s="421">
        <v>-13278.93</v>
      </c>
      <c r="J1345" s="421">
        <v>5016.46</v>
      </c>
      <c r="K1345" s="421">
        <v>31082.37</v>
      </c>
      <c r="L1345" s="421">
        <v>-30593.87</v>
      </c>
    </row>
    <row r="1346" spans="2:12">
      <c r="B1346" s="60" t="s">
        <v>1480</v>
      </c>
      <c r="C1346" s="60" t="s">
        <v>1194</v>
      </c>
      <c r="D1346" s="60" t="s">
        <v>662</v>
      </c>
      <c r="E1346" s="60" t="s">
        <v>649</v>
      </c>
      <c r="F1346" s="421">
        <v>2279429.71</v>
      </c>
      <c r="G1346" s="421">
        <v>59571.59</v>
      </c>
      <c r="H1346" s="421">
        <v>63683.42</v>
      </c>
      <c r="I1346" s="421">
        <v>65749.22</v>
      </c>
      <c r="J1346" s="421">
        <v>63674.85</v>
      </c>
      <c r="K1346" s="421">
        <v>450112.74</v>
      </c>
      <c r="L1346" s="421">
        <v>1576637.89</v>
      </c>
    </row>
    <row r="1347" spans="2:12">
      <c r="B1347" s="60" t="s">
        <v>1487</v>
      </c>
      <c r="C1347" s="60" t="s">
        <v>1488</v>
      </c>
      <c r="D1347" s="60" t="s">
        <v>643</v>
      </c>
      <c r="E1347" s="60" t="s">
        <v>644</v>
      </c>
      <c r="F1347" s="421">
        <v>60.5</v>
      </c>
      <c r="G1347" s="421">
        <v>0</v>
      </c>
      <c r="H1347" s="421">
        <v>0</v>
      </c>
      <c r="I1347" s="421">
        <v>0</v>
      </c>
      <c r="J1347" s="421">
        <v>0</v>
      </c>
      <c r="K1347" s="421">
        <v>0</v>
      </c>
      <c r="L1347" s="421">
        <v>60.5</v>
      </c>
    </row>
    <row r="1348" spans="2:12">
      <c r="B1348" s="60" t="s">
        <v>1176</v>
      </c>
      <c r="C1348" s="60" t="s">
        <v>1177</v>
      </c>
      <c r="D1348" s="60" t="s">
        <v>643</v>
      </c>
      <c r="E1348" s="60" t="s">
        <v>644</v>
      </c>
      <c r="F1348" s="421">
        <v>20253.43</v>
      </c>
      <c r="G1348" s="421">
        <v>0</v>
      </c>
      <c r="H1348" s="421">
        <v>0</v>
      </c>
      <c r="I1348" s="421">
        <v>0</v>
      </c>
      <c r="J1348" s="421">
        <v>0</v>
      </c>
      <c r="K1348" s="421">
        <v>0</v>
      </c>
      <c r="L1348" s="421">
        <v>20253.43</v>
      </c>
    </row>
    <row r="1349" spans="2:12">
      <c r="B1349" s="60" t="s">
        <v>1291</v>
      </c>
      <c r="C1349" s="60" t="s">
        <v>971</v>
      </c>
      <c r="D1349" s="60" t="s">
        <v>662</v>
      </c>
      <c r="E1349" s="60" t="s">
        <v>644</v>
      </c>
      <c r="F1349" s="421">
        <v>-1780.7</v>
      </c>
      <c r="G1349" s="421">
        <v>0</v>
      </c>
      <c r="H1349" s="421">
        <v>0</v>
      </c>
      <c r="I1349" s="421">
        <v>0</v>
      </c>
      <c r="J1349" s="421">
        <v>0</v>
      </c>
      <c r="K1349" s="421">
        <v>0</v>
      </c>
      <c r="L1349" s="421">
        <v>-1780.7</v>
      </c>
    </row>
    <row r="1350" spans="2:12">
      <c r="B1350" s="60" t="s">
        <v>1634</v>
      </c>
      <c r="C1350" s="60" t="s">
        <v>763</v>
      </c>
      <c r="D1350" s="60" t="s">
        <v>643</v>
      </c>
      <c r="E1350" s="60" t="s">
        <v>644</v>
      </c>
      <c r="F1350" s="421">
        <v>1232666.54</v>
      </c>
      <c r="G1350" s="421">
        <v>0</v>
      </c>
      <c r="H1350" s="421">
        <v>0</v>
      </c>
      <c r="I1350" s="421">
        <v>0</v>
      </c>
      <c r="J1350" s="421">
        <v>0</v>
      </c>
      <c r="K1350" s="421">
        <v>29040</v>
      </c>
      <c r="L1350" s="421">
        <v>1203626.54</v>
      </c>
    </row>
    <row r="1351" spans="2:12">
      <c r="B1351" s="60" t="s">
        <v>1072</v>
      </c>
      <c r="C1351" s="60" t="s">
        <v>808</v>
      </c>
      <c r="D1351" s="60" t="s">
        <v>643</v>
      </c>
      <c r="E1351" s="60" t="s">
        <v>659</v>
      </c>
      <c r="F1351" s="421">
        <v>0</v>
      </c>
      <c r="G1351" s="421">
        <v>0</v>
      </c>
      <c r="H1351" s="421">
        <v>0</v>
      </c>
      <c r="I1351" s="421">
        <v>0</v>
      </c>
      <c r="J1351" s="421">
        <v>0</v>
      </c>
      <c r="K1351" s="421">
        <v>0</v>
      </c>
      <c r="L1351" s="421">
        <v>0</v>
      </c>
    </row>
    <row r="1352" spans="2:12">
      <c r="B1352" s="60" t="s">
        <v>1561</v>
      </c>
      <c r="C1352" s="60" t="s">
        <v>1036</v>
      </c>
      <c r="D1352" s="60" t="s">
        <v>662</v>
      </c>
      <c r="E1352" s="60" t="s">
        <v>649</v>
      </c>
      <c r="F1352" s="421">
        <v>1260005.51</v>
      </c>
      <c r="G1352" s="421">
        <v>24659.87</v>
      </c>
      <c r="H1352" s="421">
        <v>25309.87</v>
      </c>
      <c r="I1352" s="421">
        <v>30657.200000000001</v>
      </c>
      <c r="J1352" s="421">
        <v>25980.18</v>
      </c>
      <c r="K1352" s="421">
        <v>256712.88</v>
      </c>
      <c r="L1352" s="421">
        <v>896685.51</v>
      </c>
    </row>
    <row r="1353" spans="2:12">
      <c r="B1353" s="60" t="s">
        <v>1432</v>
      </c>
      <c r="C1353" s="60" t="s">
        <v>1433</v>
      </c>
      <c r="D1353" s="60" t="s">
        <v>643</v>
      </c>
      <c r="E1353" s="60" t="s">
        <v>659</v>
      </c>
      <c r="F1353" s="421">
        <v>0</v>
      </c>
      <c r="G1353" s="421">
        <v>0</v>
      </c>
      <c r="H1353" s="421">
        <v>0</v>
      </c>
      <c r="I1353" s="421">
        <v>0</v>
      </c>
      <c r="J1353" s="421">
        <v>0</v>
      </c>
      <c r="K1353" s="421">
        <v>0</v>
      </c>
      <c r="L1353" s="421">
        <v>0</v>
      </c>
    </row>
    <row r="1354" spans="2:12">
      <c r="B1354" s="60" t="s">
        <v>1688</v>
      </c>
      <c r="C1354" s="60" t="s">
        <v>736</v>
      </c>
      <c r="D1354" s="60" t="s">
        <v>662</v>
      </c>
      <c r="E1354" s="60" t="s">
        <v>1689</v>
      </c>
      <c r="F1354" s="421">
        <v>3400</v>
      </c>
      <c r="G1354" s="421">
        <v>0</v>
      </c>
      <c r="H1354" s="421">
        <v>0</v>
      </c>
      <c r="I1354" s="421">
        <v>0</v>
      </c>
      <c r="J1354" s="421">
        <v>0</v>
      </c>
      <c r="K1354" s="421">
        <v>0</v>
      </c>
      <c r="L1354" s="421">
        <v>3400</v>
      </c>
    </row>
    <row r="1355" spans="2:12">
      <c r="B1355" s="60" t="s">
        <v>872</v>
      </c>
      <c r="C1355" s="60" t="s">
        <v>873</v>
      </c>
      <c r="D1355" s="60" t="s">
        <v>643</v>
      </c>
      <c r="E1355" s="60" t="s">
        <v>659</v>
      </c>
      <c r="F1355" s="421">
        <v>0</v>
      </c>
      <c r="G1355" s="421">
        <v>0</v>
      </c>
      <c r="H1355" s="421">
        <v>0</v>
      </c>
      <c r="I1355" s="421">
        <v>0</v>
      </c>
      <c r="J1355" s="421">
        <v>0</v>
      </c>
      <c r="K1355" s="421">
        <v>0</v>
      </c>
      <c r="L1355" s="421">
        <v>0</v>
      </c>
    </row>
    <row r="1356" spans="2:12">
      <c r="B1356" s="60" t="s">
        <v>1690</v>
      </c>
      <c r="C1356" s="60" t="s">
        <v>1691</v>
      </c>
      <c r="D1356" s="60" t="s">
        <v>643</v>
      </c>
      <c r="E1356" s="60" t="s">
        <v>649</v>
      </c>
      <c r="F1356" s="421">
        <v>4134883.63</v>
      </c>
      <c r="G1356" s="421">
        <v>95854.55</v>
      </c>
      <c r="H1356" s="421">
        <v>95854.55</v>
      </c>
      <c r="I1356" s="421">
        <v>95854.55</v>
      </c>
      <c r="J1356" s="421">
        <v>95854.55</v>
      </c>
      <c r="K1356" s="421">
        <v>753392.6</v>
      </c>
      <c r="L1356" s="421">
        <v>2998072.83</v>
      </c>
    </row>
    <row r="1357" spans="2:12">
      <c r="B1357" s="60" t="s">
        <v>1030</v>
      </c>
      <c r="C1357" s="60" t="s">
        <v>1031</v>
      </c>
      <c r="D1357" s="60" t="s">
        <v>643</v>
      </c>
      <c r="E1357" s="60" t="s">
        <v>644</v>
      </c>
      <c r="F1357" s="421">
        <v>-2475</v>
      </c>
      <c r="G1357" s="421">
        <v>0</v>
      </c>
      <c r="H1357" s="421">
        <v>0</v>
      </c>
      <c r="I1357" s="421">
        <v>0</v>
      </c>
      <c r="J1357" s="421">
        <v>0</v>
      </c>
      <c r="K1357" s="421">
        <v>0</v>
      </c>
      <c r="L1357" s="421">
        <v>-2475</v>
      </c>
    </row>
    <row r="1358" spans="2:12">
      <c r="B1358" s="60" t="s">
        <v>1065</v>
      </c>
      <c r="C1358" s="60" t="s">
        <v>1066</v>
      </c>
      <c r="D1358" s="60" t="s">
        <v>662</v>
      </c>
      <c r="E1358" s="60" t="s">
        <v>659</v>
      </c>
      <c r="F1358" s="421">
        <v>0</v>
      </c>
      <c r="G1358" s="421">
        <v>0</v>
      </c>
      <c r="H1358" s="421">
        <v>0</v>
      </c>
      <c r="I1358" s="421">
        <v>0</v>
      </c>
      <c r="J1358" s="421">
        <v>0</v>
      </c>
      <c r="K1358" s="421">
        <v>0</v>
      </c>
      <c r="L1358" s="421">
        <v>0</v>
      </c>
    </row>
    <row r="1359" spans="2:12">
      <c r="B1359" s="60" t="s">
        <v>1130</v>
      </c>
      <c r="C1359" s="60" t="s">
        <v>1131</v>
      </c>
      <c r="D1359" s="60" t="s">
        <v>643</v>
      </c>
      <c r="E1359" s="60" t="s">
        <v>780</v>
      </c>
      <c r="F1359" s="421">
        <v>-214510.27</v>
      </c>
      <c r="G1359" s="421">
        <v>0</v>
      </c>
      <c r="H1359" s="421">
        <v>0</v>
      </c>
      <c r="I1359" s="421">
        <v>0</v>
      </c>
      <c r="J1359" s="421">
        <v>0</v>
      </c>
      <c r="K1359" s="421">
        <v>0</v>
      </c>
      <c r="L1359" s="421">
        <v>-214510.27</v>
      </c>
    </row>
    <row r="1360" spans="2:12">
      <c r="B1360" s="60" t="s">
        <v>1053</v>
      </c>
      <c r="C1360" s="60" t="s">
        <v>1054</v>
      </c>
      <c r="D1360" s="60" t="s">
        <v>643</v>
      </c>
      <c r="E1360" s="60" t="s">
        <v>659</v>
      </c>
      <c r="F1360" s="421">
        <v>0</v>
      </c>
      <c r="G1360" s="421">
        <v>0</v>
      </c>
      <c r="H1360" s="421">
        <v>0</v>
      </c>
      <c r="I1360" s="421">
        <v>0</v>
      </c>
      <c r="J1360" s="421">
        <v>0</v>
      </c>
      <c r="K1360" s="421">
        <v>0</v>
      </c>
      <c r="L1360" s="421">
        <v>0</v>
      </c>
    </row>
    <row r="1361" spans="2:12">
      <c r="B1361" s="60" t="s">
        <v>1458</v>
      </c>
      <c r="C1361" s="60" t="s">
        <v>1450</v>
      </c>
      <c r="D1361" s="60" t="s">
        <v>662</v>
      </c>
      <c r="E1361" s="60" t="s">
        <v>649</v>
      </c>
      <c r="F1361" s="421">
        <v>1537600.04</v>
      </c>
      <c r="G1361" s="421">
        <v>20153.060000000001</v>
      </c>
      <c r="H1361" s="421">
        <v>24386.06</v>
      </c>
      <c r="I1361" s="421">
        <v>28729.75</v>
      </c>
      <c r="J1361" s="421">
        <v>34937.01</v>
      </c>
      <c r="K1361" s="421">
        <v>270531.40999999997</v>
      </c>
      <c r="L1361" s="421">
        <v>1158862.75</v>
      </c>
    </row>
    <row r="1362" spans="2:12">
      <c r="B1362" s="60" t="s">
        <v>1378</v>
      </c>
      <c r="C1362" s="60" t="s">
        <v>1020</v>
      </c>
      <c r="D1362" s="60" t="s">
        <v>643</v>
      </c>
      <c r="E1362" s="60" t="s">
        <v>649</v>
      </c>
      <c r="F1362" s="421">
        <v>-60903.92</v>
      </c>
      <c r="G1362" s="421">
        <v>-22030.55</v>
      </c>
      <c r="H1362" s="421">
        <v>18803.73</v>
      </c>
      <c r="I1362" s="421">
        <v>-17648.080000000002</v>
      </c>
      <c r="J1362" s="421">
        <v>-19889.77</v>
      </c>
      <c r="K1362" s="421">
        <v>-13486.58</v>
      </c>
      <c r="L1362" s="421">
        <v>-6652.67</v>
      </c>
    </row>
    <row r="1363" spans="2:12">
      <c r="B1363" s="60" t="s">
        <v>1285</v>
      </c>
      <c r="C1363" s="60" t="s">
        <v>1221</v>
      </c>
      <c r="D1363" s="60" t="s">
        <v>643</v>
      </c>
      <c r="E1363" s="60" t="s">
        <v>649</v>
      </c>
      <c r="F1363" s="421">
        <v>55215.53</v>
      </c>
      <c r="G1363" s="421">
        <v>-9702.08</v>
      </c>
      <c r="H1363" s="421">
        <v>-3573.13</v>
      </c>
      <c r="I1363" s="421">
        <v>-2022.01</v>
      </c>
      <c r="J1363" s="421">
        <v>9722.82</v>
      </c>
      <c r="K1363" s="421">
        <v>6298.08</v>
      </c>
      <c r="L1363" s="421">
        <v>54491.85</v>
      </c>
    </row>
    <row r="1364" spans="2:12">
      <c r="B1364" s="60" t="s">
        <v>961</v>
      </c>
      <c r="C1364" s="60" t="s">
        <v>962</v>
      </c>
      <c r="D1364" s="60" t="s">
        <v>643</v>
      </c>
      <c r="E1364" s="60" t="s">
        <v>644</v>
      </c>
      <c r="F1364" s="421">
        <v>-8.33</v>
      </c>
      <c r="G1364" s="421">
        <v>0</v>
      </c>
      <c r="H1364" s="421">
        <v>0</v>
      </c>
      <c r="I1364" s="421">
        <v>0</v>
      </c>
      <c r="J1364" s="421">
        <v>0</v>
      </c>
      <c r="K1364" s="421">
        <v>0</v>
      </c>
      <c r="L1364" s="421">
        <v>-8.33</v>
      </c>
    </row>
    <row r="1365" spans="2:12">
      <c r="B1365" s="60" t="s">
        <v>1141</v>
      </c>
      <c r="C1365" s="60" t="s">
        <v>729</v>
      </c>
      <c r="D1365" s="60" t="s">
        <v>662</v>
      </c>
      <c r="E1365" s="60" t="s">
        <v>649</v>
      </c>
      <c r="F1365" s="421">
        <v>333726.46000000002</v>
      </c>
      <c r="G1365" s="421">
        <v>8673.09</v>
      </c>
      <c r="H1365" s="421">
        <v>10370.49</v>
      </c>
      <c r="I1365" s="421">
        <v>10201.870000000001</v>
      </c>
      <c r="J1365" s="421">
        <v>10520.08</v>
      </c>
      <c r="K1365" s="421">
        <v>62188.13</v>
      </c>
      <c r="L1365" s="421">
        <v>231772.79999999999</v>
      </c>
    </row>
    <row r="1366" spans="2:12">
      <c r="B1366" s="60" t="s">
        <v>1621</v>
      </c>
      <c r="C1366" s="60" t="s">
        <v>1034</v>
      </c>
      <c r="D1366" s="60" t="s">
        <v>662</v>
      </c>
      <c r="E1366" s="60" t="s">
        <v>649</v>
      </c>
      <c r="F1366" s="421">
        <v>-3261.47</v>
      </c>
      <c r="G1366" s="421">
        <v>5</v>
      </c>
      <c r="H1366" s="421">
        <v>5</v>
      </c>
      <c r="I1366" s="421">
        <v>5</v>
      </c>
      <c r="J1366" s="421">
        <v>5</v>
      </c>
      <c r="K1366" s="421">
        <v>-3429.14</v>
      </c>
      <c r="L1366" s="421">
        <v>147.66999999999999</v>
      </c>
    </row>
    <row r="1367" spans="2:12">
      <c r="B1367" s="60" t="s">
        <v>932</v>
      </c>
      <c r="C1367" s="60" t="s">
        <v>701</v>
      </c>
      <c r="D1367" s="60" t="s">
        <v>643</v>
      </c>
      <c r="E1367" s="60" t="s">
        <v>652</v>
      </c>
      <c r="F1367" s="421">
        <v>983.51</v>
      </c>
      <c r="G1367" s="421">
        <v>250.29</v>
      </c>
      <c r="H1367" s="421">
        <v>-1640.93</v>
      </c>
      <c r="I1367" s="421">
        <v>149.41999999999999</v>
      </c>
      <c r="J1367" s="421">
        <v>417.46</v>
      </c>
      <c r="K1367" s="421">
        <v>860.21</v>
      </c>
      <c r="L1367" s="421">
        <v>947.06</v>
      </c>
    </row>
    <row r="1368" spans="2:12">
      <c r="B1368" s="60" t="s">
        <v>1477</v>
      </c>
      <c r="C1368" s="60" t="s">
        <v>1478</v>
      </c>
      <c r="D1368" s="60" t="s">
        <v>643</v>
      </c>
      <c r="E1368" s="60" t="s">
        <v>644</v>
      </c>
      <c r="F1368" s="421">
        <v>405890.45</v>
      </c>
      <c r="G1368" s="421">
        <v>39217.019999999997</v>
      </c>
      <c r="H1368" s="421">
        <v>38977.760000000002</v>
      </c>
      <c r="I1368" s="421">
        <v>46051.83</v>
      </c>
      <c r="J1368" s="421">
        <v>45509.67</v>
      </c>
      <c r="K1368" s="421">
        <v>174994.01</v>
      </c>
      <c r="L1368" s="421">
        <v>61140.160000000003</v>
      </c>
    </row>
    <row r="1369" spans="2:12">
      <c r="B1369" s="60" t="s">
        <v>933</v>
      </c>
      <c r="C1369" s="60" t="s">
        <v>934</v>
      </c>
      <c r="D1369" s="60" t="s">
        <v>643</v>
      </c>
      <c r="E1369" s="60" t="s">
        <v>659</v>
      </c>
      <c r="F1369" s="421">
        <v>0</v>
      </c>
      <c r="G1369" s="421">
        <v>0</v>
      </c>
      <c r="H1369" s="421">
        <v>0</v>
      </c>
      <c r="I1369" s="421">
        <v>0</v>
      </c>
      <c r="J1369" s="421">
        <v>0</v>
      </c>
      <c r="K1369" s="421">
        <v>0</v>
      </c>
      <c r="L1369" s="421">
        <v>0</v>
      </c>
    </row>
    <row r="1370" spans="2:12">
      <c r="B1370" s="60" t="s">
        <v>1692</v>
      </c>
      <c r="C1370" s="60" t="s">
        <v>1693</v>
      </c>
      <c r="D1370" s="60" t="s">
        <v>643</v>
      </c>
      <c r="E1370" s="60" t="s">
        <v>644</v>
      </c>
      <c r="F1370" s="421">
        <v>1598.48</v>
      </c>
      <c r="G1370" s="421">
        <v>0</v>
      </c>
      <c r="H1370" s="421">
        <v>0</v>
      </c>
      <c r="I1370" s="421">
        <v>0</v>
      </c>
      <c r="J1370" s="421">
        <v>0</v>
      </c>
      <c r="K1370" s="421">
        <v>0</v>
      </c>
      <c r="L1370" s="421">
        <v>1598.48</v>
      </c>
    </row>
    <row r="1371" spans="2:12">
      <c r="B1371" s="60" t="s">
        <v>1694</v>
      </c>
      <c r="C1371" s="60" t="s">
        <v>1695</v>
      </c>
      <c r="D1371" s="60" t="s">
        <v>643</v>
      </c>
      <c r="E1371" s="60" t="s">
        <v>644</v>
      </c>
      <c r="F1371" s="421">
        <v>-26.65</v>
      </c>
      <c r="G1371" s="421">
        <v>0</v>
      </c>
      <c r="H1371" s="421">
        <v>0</v>
      </c>
      <c r="I1371" s="421">
        <v>0</v>
      </c>
      <c r="J1371" s="421">
        <v>0</v>
      </c>
      <c r="K1371" s="421">
        <v>-26.65</v>
      </c>
      <c r="L1371" s="421">
        <v>0</v>
      </c>
    </row>
    <row r="1372" spans="2:12">
      <c r="B1372" s="60" t="s">
        <v>1671</v>
      </c>
      <c r="C1372" s="60" t="s">
        <v>1672</v>
      </c>
      <c r="D1372" s="60" t="s">
        <v>643</v>
      </c>
      <c r="E1372" s="60" t="s">
        <v>644</v>
      </c>
      <c r="F1372" s="421">
        <v>17592.259999999998</v>
      </c>
      <c r="G1372" s="421">
        <v>0</v>
      </c>
      <c r="H1372" s="421">
        <v>0</v>
      </c>
      <c r="I1372" s="421">
        <v>0</v>
      </c>
      <c r="J1372" s="421">
        <v>0</v>
      </c>
      <c r="K1372" s="421">
        <v>4296.13</v>
      </c>
      <c r="L1372" s="421">
        <v>13296.13</v>
      </c>
    </row>
    <row r="1373" spans="2:12">
      <c r="B1373" s="60" t="s">
        <v>754</v>
      </c>
      <c r="C1373" s="60" t="s">
        <v>755</v>
      </c>
      <c r="D1373" s="60" t="s">
        <v>643</v>
      </c>
      <c r="E1373" s="60" t="s">
        <v>649</v>
      </c>
      <c r="F1373" s="421">
        <v>-613094.34</v>
      </c>
      <c r="G1373" s="421">
        <v>0</v>
      </c>
      <c r="H1373" s="421">
        <v>0</v>
      </c>
      <c r="I1373" s="421">
        <v>0</v>
      </c>
      <c r="J1373" s="421">
        <v>0</v>
      </c>
      <c r="K1373" s="421">
        <v>0</v>
      </c>
      <c r="L1373" s="421">
        <v>-613094.34</v>
      </c>
    </row>
    <row r="1374" spans="2:12">
      <c r="B1374" s="60" t="s">
        <v>1619</v>
      </c>
      <c r="C1374" s="60" t="s">
        <v>1108</v>
      </c>
      <c r="D1374" s="60" t="s">
        <v>662</v>
      </c>
      <c r="E1374" s="60" t="s">
        <v>659</v>
      </c>
      <c r="F1374" s="421">
        <v>0</v>
      </c>
      <c r="G1374" s="421">
        <v>0</v>
      </c>
      <c r="H1374" s="421">
        <v>0</v>
      </c>
      <c r="I1374" s="421">
        <v>0</v>
      </c>
      <c r="J1374" s="421">
        <v>0</v>
      </c>
      <c r="K1374" s="421">
        <v>0</v>
      </c>
      <c r="L1374" s="421">
        <v>0</v>
      </c>
    </row>
    <row r="1375" spans="2:12">
      <c r="B1375" s="60" t="s">
        <v>1678</v>
      </c>
      <c r="C1375" s="60" t="s">
        <v>1171</v>
      </c>
      <c r="D1375" s="60" t="s">
        <v>662</v>
      </c>
      <c r="E1375" s="60" t="s">
        <v>649</v>
      </c>
      <c r="F1375" s="421">
        <v>196230.39999999999</v>
      </c>
      <c r="G1375" s="421">
        <v>6494.65</v>
      </c>
      <c r="H1375" s="421">
        <v>6585.41</v>
      </c>
      <c r="I1375" s="421">
        <v>7902.27</v>
      </c>
      <c r="J1375" s="421">
        <v>12554.57</v>
      </c>
      <c r="K1375" s="421">
        <v>47128.27</v>
      </c>
      <c r="L1375" s="421">
        <v>115565.23</v>
      </c>
    </row>
    <row r="1376" spans="2:12">
      <c r="B1376" s="60" t="s">
        <v>1375</v>
      </c>
      <c r="C1376" s="60" t="s">
        <v>1376</v>
      </c>
      <c r="D1376" s="60" t="s">
        <v>662</v>
      </c>
      <c r="E1376" s="60" t="s">
        <v>649</v>
      </c>
      <c r="F1376" s="421">
        <v>50091.03</v>
      </c>
      <c r="G1376" s="421">
        <v>686.47</v>
      </c>
      <c r="H1376" s="421">
        <v>1143.5</v>
      </c>
      <c r="I1376" s="421">
        <v>1223.94</v>
      </c>
      <c r="J1376" s="421">
        <v>919.5</v>
      </c>
      <c r="K1376" s="421">
        <v>11672.3</v>
      </c>
      <c r="L1376" s="421">
        <v>34445.32</v>
      </c>
    </row>
    <row r="1377" spans="2:12">
      <c r="B1377" s="60" t="s">
        <v>1318</v>
      </c>
      <c r="C1377" s="60" t="s">
        <v>1319</v>
      </c>
      <c r="D1377" s="60" t="s">
        <v>643</v>
      </c>
      <c r="E1377" s="60" t="s">
        <v>1636</v>
      </c>
      <c r="F1377" s="421">
        <v>0</v>
      </c>
      <c r="G1377" s="421">
        <v>0</v>
      </c>
      <c r="H1377" s="421">
        <v>0</v>
      </c>
      <c r="I1377" s="421">
        <v>0</v>
      </c>
      <c r="J1377" s="421">
        <v>0</v>
      </c>
      <c r="K1377" s="421">
        <v>0</v>
      </c>
      <c r="L1377" s="421">
        <v>0</v>
      </c>
    </row>
    <row r="1378" spans="2:12">
      <c r="B1378" s="60" t="s">
        <v>1318</v>
      </c>
      <c r="C1378" s="60" t="s">
        <v>1319</v>
      </c>
      <c r="D1378" s="60" t="s">
        <v>643</v>
      </c>
      <c r="E1378" s="60" t="s">
        <v>649</v>
      </c>
      <c r="F1378" s="421">
        <v>63657.75</v>
      </c>
      <c r="G1378" s="421">
        <v>1463.9</v>
      </c>
      <c r="H1378" s="421">
        <v>1460.41</v>
      </c>
      <c r="I1378" s="421">
        <v>1744.77</v>
      </c>
      <c r="J1378" s="421">
        <v>1470.78</v>
      </c>
      <c r="K1378" s="421">
        <v>12352.99</v>
      </c>
      <c r="L1378" s="421">
        <v>45164.9</v>
      </c>
    </row>
    <row r="1379" spans="2:12">
      <c r="B1379" s="60" t="s">
        <v>1696</v>
      </c>
      <c r="C1379" s="60" t="s">
        <v>1066</v>
      </c>
      <c r="D1379" s="60" t="s">
        <v>662</v>
      </c>
      <c r="E1379" s="60" t="s">
        <v>659</v>
      </c>
      <c r="F1379" s="421">
        <v>0</v>
      </c>
      <c r="G1379" s="421">
        <v>0</v>
      </c>
      <c r="H1379" s="421">
        <v>0</v>
      </c>
      <c r="I1379" s="421">
        <v>0</v>
      </c>
      <c r="J1379" s="421">
        <v>0</v>
      </c>
      <c r="K1379" s="421">
        <v>0</v>
      </c>
      <c r="L1379" s="421">
        <v>0</v>
      </c>
    </row>
    <row r="1380" spans="2:12">
      <c r="B1380" s="60" t="s">
        <v>1563</v>
      </c>
      <c r="C1380" s="60" t="s">
        <v>1564</v>
      </c>
      <c r="D1380" s="60" t="s">
        <v>643</v>
      </c>
      <c r="E1380" s="60" t="s">
        <v>649</v>
      </c>
      <c r="F1380" s="421">
        <v>-199227.44</v>
      </c>
      <c r="G1380" s="421">
        <v>-5247.66</v>
      </c>
      <c r="H1380" s="421">
        <v>5610.99</v>
      </c>
      <c r="I1380" s="421">
        <v>8823.0499999999993</v>
      </c>
      <c r="J1380" s="421">
        <v>-282428.67</v>
      </c>
      <c r="K1380" s="421">
        <v>-190646.5</v>
      </c>
      <c r="L1380" s="421">
        <v>264661.34999999998</v>
      </c>
    </row>
    <row r="1381" spans="2:12">
      <c r="B1381" s="60" t="s">
        <v>1226</v>
      </c>
      <c r="C1381" s="60" t="s">
        <v>701</v>
      </c>
      <c r="D1381" s="60" t="s">
        <v>643</v>
      </c>
      <c r="E1381" s="60" t="s">
        <v>659</v>
      </c>
      <c r="F1381" s="421">
        <v>0</v>
      </c>
      <c r="G1381" s="421">
        <v>0</v>
      </c>
      <c r="H1381" s="421">
        <v>0</v>
      </c>
      <c r="I1381" s="421">
        <v>0</v>
      </c>
      <c r="J1381" s="421">
        <v>0</v>
      </c>
      <c r="K1381" s="421">
        <v>0</v>
      </c>
      <c r="L1381" s="421">
        <v>0</v>
      </c>
    </row>
    <row r="1382" spans="2:12">
      <c r="B1382" s="60" t="s">
        <v>1457</v>
      </c>
      <c r="C1382" s="60" t="s">
        <v>836</v>
      </c>
      <c r="D1382" s="60" t="s">
        <v>662</v>
      </c>
      <c r="E1382" s="60" t="s">
        <v>744</v>
      </c>
      <c r="F1382" s="421">
        <v>0</v>
      </c>
      <c r="G1382" s="421">
        <v>0</v>
      </c>
      <c r="H1382" s="421">
        <v>0</v>
      </c>
      <c r="I1382" s="421">
        <v>0</v>
      </c>
      <c r="J1382" s="421">
        <v>0</v>
      </c>
      <c r="K1382" s="421">
        <v>0</v>
      </c>
      <c r="L1382" s="421">
        <v>0</v>
      </c>
    </row>
    <row r="1383" spans="2:12">
      <c r="B1383" s="60" t="s">
        <v>1383</v>
      </c>
      <c r="C1383" s="60" t="s">
        <v>749</v>
      </c>
      <c r="D1383" s="60" t="s">
        <v>643</v>
      </c>
      <c r="E1383" s="60" t="s">
        <v>659</v>
      </c>
      <c r="F1383" s="421">
        <v>-144.32</v>
      </c>
      <c r="G1383" s="421">
        <v>0</v>
      </c>
      <c r="H1383" s="421">
        <v>0</v>
      </c>
      <c r="I1383" s="421">
        <v>0</v>
      </c>
      <c r="J1383" s="421">
        <v>0</v>
      </c>
      <c r="K1383" s="421">
        <v>-8562.89</v>
      </c>
      <c r="L1383" s="421">
        <v>8418.57</v>
      </c>
    </row>
    <row r="1384" spans="2:12">
      <c r="B1384" s="60" t="s">
        <v>655</v>
      </c>
      <c r="C1384" s="60" t="s">
        <v>656</v>
      </c>
      <c r="D1384" s="60" t="s">
        <v>643</v>
      </c>
      <c r="E1384" s="60" t="s">
        <v>659</v>
      </c>
      <c r="F1384" s="421">
        <v>0</v>
      </c>
      <c r="G1384" s="421">
        <v>0</v>
      </c>
      <c r="H1384" s="421">
        <v>0</v>
      </c>
      <c r="I1384" s="421">
        <v>0</v>
      </c>
      <c r="J1384" s="421">
        <v>0</v>
      </c>
      <c r="K1384" s="421">
        <v>0</v>
      </c>
      <c r="L1384" s="421">
        <v>0</v>
      </c>
    </row>
    <row r="1385" spans="2:12">
      <c r="B1385" s="60" t="s">
        <v>1340</v>
      </c>
      <c r="C1385" s="60" t="s">
        <v>1341</v>
      </c>
      <c r="D1385" s="60" t="s">
        <v>662</v>
      </c>
      <c r="E1385" s="60" t="s">
        <v>649</v>
      </c>
      <c r="F1385" s="421">
        <v>3667443.07</v>
      </c>
      <c r="G1385" s="421">
        <v>80186.87</v>
      </c>
      <c r="H1385" s="421">
        <v>85278.87</v>
      </c>
      <c r="I1385" s="421">
        <v>89540.85</v>
      </c>
      <c r="J1385" s="421">
        <v>103904.59</v>
      </c>
      <c r="K1385" s="421">
        <v>665474.80000000005</v>
      </c>
      <c r="L1385" s="421">
        <v>2643057.09</v>
      </c>
    </row>
    <row r="1386" spans="2:12">
      <c r="B1386" s="60" t="s">
        <v>1390</v>
      </c>
      <c r="C1386" s="60" t="s">
        <v>906</v>
      </c>
      <c r="D1386" s="60" t="s">
        <v>662</v>
      </c>
      <c r="E1386" s="60" t="s">
        <v>644</v>
      </c>
      <c r="F1386" s="421">
        <v>-86614.49</v>
      </c>
      <c r="G1386" s="421">
        <v>0</v>
      </c>
      <c r="H1386" s="421">
        <v>0</v>
      </c>
      <c r="I1386" s="421">
        <v>0</v>
      </c>
      <c r="J1386" s="421">
        <v>0</v>
      </c>
      <c r="K1386" s="421">
        <v>0</v>
      </c>
      <c r="L1386" s="421">
        <v>-86614.49</v>
      </c>
    </row>
    <row r="1387" spans="2:12">
      <c r="B1387" s="60" t="s">
        <v>1507</v>
      </c>
      <c r="C1387" s="60" t="s">
        <v>1298</v>
      </c>
      <c r="D1387" s="60" t="s">
        <v>643</v>
      </c>
      <c r="E1387" s="60" t="s">
        <v>649</v>
      </c>
      <c r="F1387" s="421">
        <v>-118095.71</v>
      </c>
      <c r="G1387" s="421">
        <v>26249.57</v>
      </c>
      <c r="H1387" s="421">
        <v>-18887.93</v>
      </c>
      <c r="I1387" s="421">
        <v>-10737.21</v>
      </c>
      <c r="J1387" s="421">
        <v>-1493.78</v>
      </c>
      <c r="K1387" s="421">
        <v>94818.4</v>
      </c>
      <c r="L1387" s="421">
        <v>-208044.76</v>
      </c>
    </row>
    <row r="1388" spans="2:12">
      <c r="B1388" s="60" t="s">
        <v>1297</v>
      </c>
      <c r="C1388" s="60" t="s">
        <v>1298</v>
      </c>
      <c r="D1388" s="60" t="s">
        <v>643</v>
      </c>
      <c r="E1388" s="60" t="s">
        <v>649</v>
      </c>
      <c r="F1388" s="421">
        <v>12447.5</v>
      </c>
      <c r="G1388" s="421">
        <v>-13376.85</v>
      </c>
      <c r="H1388" s="421">
        <v>-2458.38</v>
      </c>
      <c r="I1388" s="421">
        <v>-10427.799999999999</v>
      </c>
      <c r="J1388" s="421">
        <v>-424.08</v>
      </c>
      <c r="K1388" s="421">
        <v>119833.59</v>
      </c>
      <c r="L1388" s="421">
        <v>-80698.98</v>
      </c>
    </row>
    <row r="1389" spans="2:12">
      <c r="B1389" s="60" t="s">
        <v>1535</v>
      </c>
      <c r="C1389" s="60" t="s">
        <v>1536</v>
      </c>
      <c r="D1389" s="60" t="s">
        <v>643</v>
      </c>
      <c r="E1389" s="60" t="s">
        <v>649</v>
      </c>
      <c r="F1389" s="421">
        <v>7850185.1299999999</v>
      </c>
      <c r="G1389" s="421">
        <v>182329</v>
      </c>
      <c r="H1389" s="421">
        <v>182257.23</v>
      </c>
      <c r="I1389" s="421">
        <v>182399.96</v>
      </c>
      <c r="J1389" s="421">
        <v>182301.71</v>
      </c>
      <c r="K1389" s="421">
        <v>1430580.81</v>
      </c>
      <c r="L1389" s="421">
        <v>5690316.4199999999</v>
      </c>
    </row>
    <row r="1390" spans="2:12">
      <c r="B1390" s="60" t="s">
        <v>1288</v>
      </c>
      <c r="C1390" s="60" t="s">
        <v>1289</v>
      </c>
      <c r="D1390" s="60" t="s">
        <v>662</v>
      </c>
      <c r="E1390" s="60" t="s">
        <v>644</v>
      </c>
      <c r="F1390" s="421">
        <v>-950.67</v>
      </c>
      <c r="G1390" s="421">
        <v>0</v>
      </c>
      <c r="H1390" s="421">
        <v>0</v>
      </c>
      <c r="I1390" s="421">
        <v>0</v>
      </c>
      <c r="J1390" s="421">
        <v>0</v>
      </c>
      <c r="K1390" s="421">
        <v>0</v>
      </c>
      <c r="L1390" s="421">
        <v>-950.67</v>
      </c>
    </row>
    <row r="1391" spans="2:12">
      <c r="B1391" s="60" t="s">
        <v>1156</v>
      </c>
      <c r="C1391" s="60" t="s">
        <v>1157</v>
      </c>
      <c r="D1391" s="60" t="s">
        <v>643</v>
      </c>
      <c r="E1391" s="60" t="s">
        <v>659</v>
      </c>
      <c r="F1391" s="421">
        <v>0</v>
      </c>
      <c r="G1391" s="421">
        <v>0</v>
      </c>
      <c r="H1391" s="421">
        <v>0</v>
      </c>
      <c r="I1391" s="421">
        <v>0</v>
      </c>
      <c r="J1391" s="421">
        <v>0</v>
      </c>
      <c r="K1391" s="421">
        <v>0</v>
      </c>
      <c r="L1391" s="421">
        <v>0</v>
      </c>
    </row>
    <row r="1392" spans="2:12">
      <c r="B1392" s="60" t="s">
        <v>1697</v>
      </c>
      <c r="C1392" s="60" t="s">
        <v>1289</v>
      </c>
      <c r="D1392" s="60" t="s">
        <v>662</v>
      </c>
      <c r="E1392" s="60" t="s">
        <v>659</v>
      </c>
      <c r="F1392" s="421">
        <v>0</v>
      </c>
      <c r="G1392" s="421">
        <v>0</v>
      </c>
      <c r="H1392" s="421">
        <v>0</v>
      </c>
      <c r="I1392" s="421">
        <v>0</v>
      </c>
      <c r="J1392" s="421">
        <v>0</v>
      </c>
      <c r="K1392" s="421">
        <v>0</v>
      </c>
      <c r="L1392" s="421">
        <v>0</v>
      </c>
    </row>
    <row r="1393" spans="2:12">
      <c r="B1393" s="60" t="s">
        <v>714</v>
      </c>
      <c r="C1393" s="60" t="s">
        <v>715</v>
      </c>
      <c r="D1393" s="60" t="s">
        <v>643</v>
      </c>
      <c r="E1393" s="60" t="s">
        <v>652</v>
      </c>
      <c r="F1393" s="421">
        <v>-2084.9899999999998</v>
      </c>
      <c r="G1393" s="421">
        <v>-693.09</v>
      </c>
      <c r="H1393" s="421">
        <v>0</v>
      </c>
      <c r="I1393" s="421">
        <v>0</v>
      </c>
      <c r="J1393" s="421">
        <v>-693.09</v>
      </c>
      <c r="K1393" s="421">
        <v>0</v>
      </c>
      <c r="L1393" s="421">
        <v>-698.81</v>
      </c>
    </row>
    <row r="1394" spans="2:12">
      <c r="B1394" s="60" t="s">
        <v>1586</v>
      </c>
      <c r="C1394" s="60" t="s">
        <v>1404</v>
      </c>
      <c r="D1394" s="60" t="s">
        <v>662</v>
      </c>
      <c r="E1394" s="60" t="s">
        <v>649</v>
      </c>
      <c r="F1394" s="421">
        <v>112980</v>
      </c>
      <c r="G1394" s="421">
        <v>2553.29</v>
      </c>
      <c r="H1394" s="421">
        <v>2763.56</v>
      </c>
      <c r="I1394" s="421">
        <v>2669.43</v>
      </c>
      <c r="J1394" s="421">
        <v>2809.68</v>
      </c>
      <c r="K1394" s="421">
        <v>41177.18</v>
      </c>
      <c r="L1394" s="421">
        <v>61006.86</v>
      </c>
    </row>
    <row r="1395" spans="2:12">
      <c r="B1395" s="60" t="s">
        <v>1119</v>
      </c>
      <c r="C1395" s="60" t="s">
        <v>1120</v>
      </c>
      <c r="D1395" s="60" t="s">
        <v>643</v>
      </c>
      <c r="E1395" s="60" t="s">
        <v>703</v>
      </c>
      <c r="F1395" s="421">
        <v>0</v>
      </c>
      <c r="G1395" s="421">
        <v>0</v>
      </c>
      <c r="H1395" s="421">
        <v>0</v>
      </c>
      <c r="I1395" s="421">
        <v>0</v>
      </c>
      <c r="J1395" s="421">
        <v>0</v>
      </c>
      <c r="K1395" s="421">
        <v>0</v>
      </c>
      <c r="L1395" s="421">
        <v>0</v>
      </c>
    </row>
    <row r="1396" spans="2:12">
      <c r="B1396" s="60" t="s">
        <v>1659</v>
      </c>
      <c r="C1396" s="60" t="s">
        <v>1660</v>
      </c>
      <c r="D1396" s="60" t="s">
        <v>643</v>
      </c>
      <c r="E1396" s="60" t="s">
        <v>703</v>
      </c>
      <c r="F1396" s="421">
        <v>0</v>
      </c>
      <c r="G1396" s="421">
        <v>0</v>
      </c>
      <c r="H1396" s="421">
        <v>0</v>
      </c>
      <c r="I1396" s="421">
        <v>0</v>
      </c>
      <c r="J1396" s="421">
        <v>0</v>
      </c>
      <c r="K1396" s="421">
        <v>0</v>
      </c>
      <c r="L1396" s="421">
        <v>0</v>
      </c>
    </row>
    <row r="1397" spans="2:12">
      <c r="B1397" s="60" t="s">
        <v>641</v>
      </c>
      <c r="C1397" s="60" t="s">
        <v>642</v>
      </c>
      <c r="D1397" s="60" t="s">
        <v>643</v>
      </c>
      <c r="E1397" s="60" t="s">
        <v>649</v>
      </c>
      <c r="F1397" s="421">
        <v>-372346.79</v>
      </c>
      <c r="G1397" s="421">
        <v>-29352.41</v>
      </c>
      <c r="H1397" s="421">
        <v>24643.94</v>
      </c>
      <c r="I1397" s="421">
        <v>24045.13</v>
      </c>
      <c r="J1397" s="421">
        <v>-12645.68</v>
      </c>
      <c r="K1397" s="421">
        <v>-14417.97</v>
      </c>
      <c r="L1397" s="421">
        <v>-364619.8</v>
      </c>
    </row>
    <row r="1398" spans="2:12">
      <c r="B1398" s="60" t="s">
        <v>1489</v>
      </c>
      <c r="C1398" s="60" t="s">
        <v>971</v>
      </c>
      <c r="D1398" s="60" t="s">
        <v>662</v>
      </c>
      <c r="E1398" s="60" t="s">
        <v>659</v>
      </c>
      <c r="F1398" s="421">
        <v>0</v>
      </c>
      <c r="G1398" s="421">
        <v>0</v>
      </c>
      <c r="H1398" s="421">
        <v>0</v>
      </c>
      <c r="I1398" s="421">
        <v>0</v>
      </c>
      <c r="J1398" s="421">
        <v>0</v>
      </c>
      <c r="K1398" s="421">
        <v>0</v>
      </c>
      <c r="L1398" s="421">
        <v>0</v>
      </c>
    </row>
    <row r="1399" spans="2:12">
      <c r="B1399" s="60" t="s">
        <v>1057</v>
      </c>
      <c r="C1399" s="60" t="s">
        <v>1058</v>
      </c>
      <c r="D1399" s="60" t="s">
        <v>662</v>
      </c>
      <c r="E1399" s="60" t="s">
        <v>659</v>
      </c>
      <c r="F1399" s="421">
        <v>0</v>
      </c>
      <c r="G1399" s="421">
        <v>0</v>
      </c>
      <c r="H1399" s="421">
        <v>0</v>
      </c>
      <c r="I1399" s="421">
        <v>0</v>
      </c>
      <c r="J1399" s="421">
        <v>0</v>
      </c>
      <c r="K1399" s="421">
        <v>0</v>
      </c>
      <c r="L1399" s="421">
        <v>0</v>
      </c>
    </row>
    <row r="1400" spans="2:12">
      <c r="B1400" s="60" t="s">
        <v>1640</v>
      </c>
      <c r="C1400" s="60" t="s">
        <v>1641</v>
      </c>
      <c r="D1400" s="60" t="s">
        <v>643</v>
      </c>
      <c r="E1400" s="60" t="s">
        <v>649</v>
      </c>
      <c r="F1400" s="421">
        <v>280617.09999999998</v>
      </c>
      <c r="G1400" s="421">
        <v>-146029.71</v>
      </c>
      <c r="H1400" s="421">
        <v>114144.45</v>
      </c>
      <c r="I1400" s="421">
        <v>158250.29999999999</v>
      </c>
      <c r="J1400" s="421">
        <v>2910.74</v>
      </c>
      <c r="K1400" s="421">
        <v>964876.22</v>
      </c>
      <c r="L1400" s="421">
        <v>-813534.9</v>
      </c>
    </row>
    <row r="1401" spans="2:12">
      <c r="B1401" s="60" t="s">
        <v>1625</v>
      </c>
      <c r="C1401" s="60" t="s">
        <v>1626</v>
      </c>
      <c r="D1401" s="60" t="s">
        <v>643</v>
      </c>
      <c r="E1401" s="60" t="s">
        <v>649</v>
      </c>
      <c r="F1401" s="421">
        <v>-38700.199999999997</v>
      </c>
      <c r="G1401" s="421">
        <v>-27214.26</v>
      </c>
      <c r="H1401" s="421">
        <v>1271.3900000000001</v>
      </c>
      <c r="I1401" s="421">
        <v>-9666.7800000000007</v>
      </c>
      <c r="J1401" s="421">
        <v>-13015.66</v>
      </c>
      <c r="K1401" s="421">
        <v>-8842.1200000000008</v>
      </c>
      <c r="L1401" s="421">
        <v>18767.23</v>
      </c>
    </row>
    <row r="1402" spans="2:12">
      <c r="B1402" s="60" t="s">
        <v>702</v>
      </c>
      <c r="C1402" s="60" t="s">
        <v>668</v>
      </c>
      <c r="D1402" s="60" t="s">
        <v>643</v>
      </c>
      <c r="E1402" s="60" t="s">
        <v>659</v>
      </c>
      <c r="F1402" s="421">
        <v>76.599999999999994</v>
      </c>
      <c r="G1402" s="421">
        <v>0</v>
      </c>
      <c r="H1402" s="421">
        <v>0</v>
      </c>
      <c r="I1402" s="421">
        <v>0</v>
      </c>
      <c r="J1402" s="421">
        <v>0</v>
      </c>
      <c r="K1402" s="421">
        <v>0</v>
      </c>
      <c r="L1402" s="421">
        <v>76.599999999999994</v>
      </c>
    </row>
    <row r="1403" spans="2:12">
      <c r="B1403" s="60" t="s">
        <v>801</v>
      </c>
      <c r="C1403" s="60" t="s">
        <v>802</v>
      </c>
      <c r="D1403" s="60" t="s">
        <v>662</v>
      </c>
      <c r="E1403" s="60" t="s">
        <v>659</v>
      </c>
      <c r="F1403" s="421">
        <v>0.14000000000000001</v>
      </c>
      <c r="G1403" s="421">
        <v>0</v>
      </c>
      <c r="H1403" s="421">
        <v>0</v>
      </c>
      <c r="I1403" s="421">
        <v>0</v>
      </c>
      <c r="J1403" s="421">
        <v>0</v>
      </c>
      <c r="K1403" s="421">
        <v>0</v>
      </c>
      <c r="L1403" s="421">
        <v>0.14000000000000001</v>
      </c>
    </row>
    <row r="1404" spans="2:12">
      <c r="B1404" s="60" t="s">
        <v>1475</v>
      </c>
      <c r="C1404" s="60" t="s">
        <v>1404</v>
      </c>
      <c r="D1404" s="60" t="s">
        <v>662</v>
      </c>
      <c r="E1404" s="60" t="s">
        <v>659</v>
      </c>
      <c r="F1404" s="421">
        <v>0</v>
      </c>
      <c r="G1404" s="421">
        <v>0</v>
      </c>
      <c r="H1404" s="421">
        <v>0</v>
      </c>
      <c r="I1404" s="421">
        <v>0</v>
      </c>
      <c r="J1404" s="421">
        <v>0</v>
      </c>
      <c r="K1404" s="421">
        <v>0</v>
      </c>
      <c r="L1404" s="421">
        <v>0</v>
      </c>
    </row>
    <row r="1405" spans="2:12">
      <c r="B1405" s="60" t="s">
        <v>660</v>
      </c>
      <c r="C1405" s="60" t="s">
        <v>661</v>
      </c>
      <c r="D1405" s="60" t="s">
        <v>662</v>
      </c>
      <c r="E1405" s="60" t="s">
        <v>659</v>
      </c>
      <c r="F1405" s="421">
        <v>0</v>
      </c>
      <c r="G1405" s="421">
        <v>0</v>
      </c>
      <c r="H1405" s="421">
        <v>0</v>
      </c>
      <c r="I1405" s="421">
        <v>0</v>
      </c>
      <c r="J1405" s="421">
        <v>0</v>
      </c>
      <c r="K1405" s="421">
        <v>0</v>
      </c>
      <c r="L1405" s="421">
        <v>0</v>
      </c>
    </row>
    <row r="1406" spans="2:12">
      <c r="B1406" s="60" t="s">
        <v>835</v>
      </c>
      <c r="C1406" s="60" t="s">
        <v>836</v>
      </c>
      <c r="D1406" s="60" t="s">
        <v>662</v>
      </c>
      <c r="E1406" s="60" t="s">
        <v>644</v>
      </c>
      <c r="F1406" s="421">
        <v>-456251.65</v>
      </c>
      <c r="G1406" s="421">
        <v>0</v>
      </c>
      <c r="H1406" s="421">
        <v>0</v>
      </c>
      <c r="I1406" s="421">
        <v>0</v>
      </c>
      <c r="J1406" s="421">
        <v>0</v>
      </c>
      <c r="K1406" s="421">
        <v>-441526.73</v>
      </c>
      <c r="L1406" s="421">
        <v>-14724.92</v>
      </c>
    </row>
    <row r="1407" spans="2:12">
      <c r="B1407" s="60" t="s">
        <v>900</v>
      </c>
      <c r="C1407" s="60" t="s">
        <v>901</v>
      </c>
      <c r="D1407" s="60" t="s">
        <v>643</v>
      </c>
      <c r="E1407" s="60" t="s">
        <v>649</v>
      </c>
      <c r="F1407" s="421">
        <v>34402.120000000003</v>
      </c>
      <c r="G1407" s="421">
        <v>-209.57</v>
      </c>
      <c r="H1407" s="421">
        <v>-566.48</v>
      </c>
      <c r="I1407" s="421">
        <v>5305.96</v>
      </c>
      <c r="J1407" s="421">
        <v>-5509.86</v>
      </c>
      <c r="K1407" s="421">
        <v>10900.44</v>
      </c>
      <c r="L1407" s="421">
        <v>24481.63</v>
      </c>
    </row>
    <row r="1408" spans="2:12">
      <c r="B1408" s="60" t="s">
        <v>1527</v>
      </c>
      <c r="C1408" s="60" t="s">
        <v>678</v>
      </c>
      <c r="D1408" s="60" t="s">
        <v>643</v>
      </c>
      <c r="E1408" s="60" t="s">
        <v>659</v>
      </c>
      <c r="F1408" s="421">
        <v>0</v>
      </c>
      <c r="G1408" s="421">
        <v>0</v>
      </c>
      <c r="H1408" s="421">
        <v>0</v>
      </c>
      <c r="I1408" s="421">
        <v>0</v>
      </c>
      <c r="J1408" s="421">
        <v>0</v>
      </c>
      <c r="K1408" s="421">
        <v>0</v>
      </c>
      <c r="L1408" s="421">
        <v>0</v>
      </c>
    </row>
    <row r="1409" spans="2:12">
      <c r="B1409" s="60" t="s">
        <v>1022</v>
      </c>
      <c r="C1409" s="60" t="s">
        <v>1023</v>
      </c>
      <c r="D1409" s="60" t="s">
        <v>643</v>
      </c>
      <c r="E1409" s="60" t="s">
        <v>644</v>
      </c>
      <c r="F1409" s="421">
        <v>-134777.76999999999</v>
      </c>
      <c r="G1409" s="421">
        <v>0</v>
      </c>
      <c r="H1409" s="421">
        <v>0</v>
      </c>
      <c r="I1409" s="421">
        <v>0</v>
      </c>
      <c r="J1409" s="421">
        <v>0</v>
      </c>
      <c r="K1409" s="421">
        <v>0</v>
      </c>
      <c r="L1409" s="421">
        <v>-134777.76999999999</v>
      </c>
    </row>
    <row r="1410" spans="2:12">
      <c r="B1410" s="60" t="s">
        <v>1306</v>
      </c>
      <c r="C1410" s="60" t="s">
        <v>1307</v>
      </c>
      <c r="D1410" s="60" t="s">
        <v>643</v>
      </c>
      <c r="E1410" s="60" t="s">
        <v>659</v>
      </c>
      <c r="F1410" s="421">
        <v>0</v>
      </c>
      <c r="G1410" s="421">
        <v>0</v>
      </c>
      <c r="H1410" s="421">
        <v>0</v>
      </c>
      <c r="I1410" s="421">
        <v>0</v>
      </c>
      <c r="J1410" s="421">
        <v>0</v>
      </c>
      <c r="K1410" s="421">
        <v>0</v>
      </c>
      <c r="L1410" s="421">
        <v>0</v>
      </c>
    </row>
    <row r="1411" spans="2:12">
      <c r="B1411" s="60" t="s">
        <v>1698</v>
      </c>
      <c r="C1411" s="60" t="s">
        <v>1699</v>
      </c>
      <c r="D1411" s="60" t="s">
        <v>643</v>
      </c>
      <c r="E1411" s="60" t="s">
        <v>649</v>
      </c>
      <c r="F1411" s="421">
        <v>2344162.75</v>
      </c>
      <c r="G1411" s="421">
        <v>54516.72</v>
      </c>
      <c r="H1411" s="421">
        <v>54523.88</v>
      </c>
      <c r="I1411" s="421">
        <v>54516.02</v>
      </c>
      <c r="J1411" s="421">
        <v>54520.959999999999</v>
      </c>
      <c r="K1411" s="421">
        <v>427330.72</v>
      </c>
      <c r="L1411" s="421">
        <v>1698754.45</v>
      </c>
    </row>
    <row r="1412" spans="2:12">
      <c r="B1412" s="60" t="s">
        <v>1625</v>
      </c>
      <c r="C1412" s="60" t="s">
        <v>1626</v>
      </c>
      <c r="D1412" s="60" t="s">
        <v>643</v>
      </c>
      <c r="E1412" s="60" t="s">
        <v>659</v>
      </c>
      <c r="F1412" s="421">
        <v>0</v>
      </c>
      <c r="G1412" s="421">
        <v>0</v>
      </c>
      <c r="H1412" s="421">
        <v>0</v>
      </c>
      <c r="I1412" s="421">
        <v>0</v>
      </c>
      <c r="J1412" s="421">
        <v>0</v>
      </c>
      <c r="K1412" s="421">
        <v>0</v>
      </c>
      <c r="L1412" s="421">
        <v>0</v>
      </c>
    </row>
    <row r="1413" spans="2:12">
      <c r="B1413" s="60" t="s">
        <v>1700</v>
      </c>
      <c r="C1413" s="60" t="s">
        <v>792</v>
      </c>
      <c r="D1413" s="60" t="s">
        <v>662</v>
      </c>
      <c r="E1413" s="60" t="s">
        <v>649</v>
      </c>
      <c r="F1413" s="421">
        <v>17640.439999999999</v>
      </c>
      <c r="G1413" s="421">
        <v>166.02</v>
      </c>
      <c r="H1413" s="421">
        <v>167.33</v>
      </c>
      <c r="I1413" s="421">
        <v>168.67</v>
      </c>
      <c r="J1413" s="421">
        <v>168.39</v>
      </c>
      <c r="K1413" s="421">
        <v>1380.43</v>
      </c>
      <c r="L1413" s="421">
        <v>15589.6</v>
      </c>
    </row>
    <row r="1414" spans="2:12">
      <c r="B1414" s="60" t="s">
        <v>1195</v>
      </c>
      <c r="C1414" s="60" t="s">
        <v>1196</v>
      </c>
      <c r="D1414" s="60" t="s">
        <v>643</v>
      </c>
      <c r="E1414" s="60" t="s">
        <v>649</v>
      </c>
      <c r="F1414" s="421">
        <v>4143.21</v>
      </c>
      <c r="G1414" s="421">
        <v>1733.01</v>
      </c>
      <c r="H1414" s="421">
        <v>-2384.5</v>
      </c>
      <c r="I1414" s="421">
        <v>-4245.74</v>
      </c>
      <c r="J1414" s="421">
        <v>2437.7600000000002</v>
      </c>
      <c r="K1414" s="421">
        <v>1347.65</v>
      </c>
      <c r="L1414" s="421">
        <v>5255.03</v>
      </c>
    </row>
    <row r="1415" spans="2:12">
      <c r="B1415" s="60" t="s">
        <v>824</v>
      </c>
      <c r="C1415" s="60" t="s">
        <v>825</v>
      </c>
      <c r="D1415" s="60" t="s">
        <v>643</v>
      </c>
      <c r="E1415" s="60" t="s">
        <v>649</v>
      </c>
      <c r="F1415" s="421">
        <v>2016631.16</v>
      </c>
      <c r="G1415" s="421">
        <v>1036223.49</v>
      </c>
      <c r="H1415" s="421">
        <v>66029.570000000007</v>
      </c>
      <c r="I1415" s="421">
        <v>-1104469.93</v>
      </c>
      <c r="J1415" s="421">
        <v>49819.07</v>
      </c>
      <c r="K1415" s="421">
        <v>5611735.5099999998</v>
      </c>
      <c r="L1415" s="421">
        <v>-3642706.55</v>
      </c>
    </row>
    <row r="1416" spans="2:12">
      <c r="B1416" s="60" t="s">
        <v>1701</v>
      </c>
      <c r="C1416" s="60" t="s">
        <v>1702</v>
      </c>
      <c r="D1416" s="60" t="s">
        <v>643</v>
      </c>
      <c r="E1416" s="60" t="s">
        <v>659</v>
      </c>
      <c r="F1416" s="421">
        <v>0</v>
      </c>
      <c r="G1416" s="421">
        <v>0</v>
      </c>
      <c r="H1416" s="421">
        <v>0</v>
      </c>
      <c r="I1416" s="421">
        <v>0</v>
      </c>
      <c r="J1416" s="421">
        <v>0</v>
      </c>
      <c r="K1416" s="421">
        <v>0</v>
      </c>
      <c r="L1416" s="421">
        <v>0</v>
      </c>
    </row>
    <row r="1417" spans="2:12">
      <c r="B1417" s="60" t="s">
        <v>1703</v>
      </c>
      <c r="C1417" s="60" t="s">
        <v>950</v>
      </c>
      <c r="D1417" s="60" t="s">
        <v>662</v>
      </c>
      <c r="E1417" s="60" t="s">
        <v>649</v>
      </c>
      <c r="F1417" s="421">
        <v>221327.6</v>
      </c>
      <c r="G1417" s="421">
        <v>5209.93</v>
      </c>
      <c r="H1417" s="421">
        <v>5230.1400000000003</v>
      </c>
      <c r="I1417" s="421">
        <v>5076.83</v>
      </c>
      <c r="J1417" s="421">
        <v>5129.22</v>
      </c>
      <c r="K1417" s="421">
        <v>38190.559999999998</v>
      </c>
      <c r="L1417" s="421">
        <v>162490.92000000001</v>
      </c>
    </row>
    <row r="1418" spans="2:12">
      <c r="B1418" s="60" t="s">
        <v>1062</v>
      </c>
      <c r="C1418" s="60" t="s">
        <v>1063</v>
      </c>
      <c r="D1418" s="60" t="s">
        <v>643</v>
      </c>
      <c r="E1418" s="60" t="s">
        <v>649</v>
      </c>
      <c r="F1418" s="421">
        <v>-36337.94</v>
      </c>
      <c r="G1418" s="421">
        <v>-3171.92</v>
      </c>
      <c r="H1418" s="421">
        <v>-785.62</v>
      </c>
      <c r="I1418" s="421">
        <v>-2159.0300000000002</v>
      </c>
      <c r="J1418" s="421">
        <v>-7498.91</v>
      </c>
      <c r="K1418" s="421">
        <v>-25194.02</v>
      </c>
      <c r="L1418" s="421">
        <v>2471.56</v>
      </c>
    </row>
    <row r="1419" spans="2:12">
      <c r="B1419" s="60" t="s">
        <v>955</v>
      </c>
      <c r="C1419" s="60" t="s">
        <v>956</v>
      </c>
      <c r="D1419" s="60" t="s">
        <v>643</v>
      </c>
      <c r="E1419" s="60" t="s">
        <v>659</v>
      </c>
      <c r="F1419" s="421">
        <v>0</v>
      </c>
      <c r="G1419" s="421">
        <v>0</v>
      </c>
      <c r="H1419" s="421">
        <v>0</v>
      </c>
      <c r="I1419" s="421">
        <v>0</v>
      </c>
      <c r="J1419" s="421">
        <v>0</v>
      </c>
      <c r="K1419" s="421">
        <v>0</v>
      </c>
      <c r="L1419" s="421">
        <v>0</v>
      </c>
    </row>
    <row r="1420" spans="2:12">
      <c r="B1420" s="60" t="s">
        <v>1277</v>
      </c>
      <c r="C1420" s="60" t="s">
        <v>971</v>
      </c>
      <c r="D1420" s="60" t="s">
        <v>662</v>
      </c>
      <c r="E1420" s="60" t="s">
        <v>659</v>
      </c>
      <c r="F1420" s="421">
        <v>0</v>
      </c>
      <c r="G1420" s="421">
        <v>0</v>
      </c>
      <c r="H1420" s="421">
        <v>0</v>
      </c>
      <c r="I1420" s="421">
        <v>0</v>
      </c>
      <c r="J1420" s="421">
        <v>0</v>
      </c>
      <c r="K1420" s="421">
        <v>0</v>
      </c>
      <c r="L1420" s="421">
        <v>0</v>
      </c>
    </row>
    <row r="1421" spans="2:12">
      <c r="B1421" s="60" t="s">
        <v>1577</v>
      </c>
      <c r="C1421" s="60" t="s">
        <v>1578</v>
      </c>
      <c r="D1421" s="60" t="s">
        <v>643</v>
      </c>
      <c r="E1421" s="60" t="s">
        <v>1032</v>
      </c>
      <c r="F1421" s="421">
        <v>117078.68</v>
      </c>
      <c r="G1421" s="421">
        <v>-7410.05</v>
      </c>
      <c r="H1421" s="421">
        <v>-5438.02</v>
      </c>
      <c r="I1421" s="421">
        <v>-22230.15</v>
      </c>
      <c r="J1421" s="421">
        <v>-9382.08</v>
      </c>
      <c r="K1421" s="421">
        <v>-45372.160000000003</v>
      </c>
      <c r="L1421" s="421">
        <v>206911.14</v>
      </c>
    </row>
    <row r="1422" spans="2:12">
      <c r="B1422" s="60" t="s">
        <v>1141</v>
      </c>
      <c r="C1422" s="60" t="s">
        <v>729</v>
      </c>
      <c r="D1422" s="60" t="s">
        <v>662</v>
      </c>
      <c r="E1422" s="60" t="s">
        <v>744</v>
      </c>
      <c r="F1422" s="421">
        <v>0</v>
      </c>
      <c r="G1422" s="421">
        <v>0</v>
      </c>
      <c r="H1422" s="421">
        <v>0</v>
      </c>
      <c r="I1422" s="421">
        <v>0</v>
      </c>
      <c r="J1422" s="421">
        <v>0</v>
      </c>
      <c r="K1422" s="421">
        <v>0</v>
      </c>
      <c r="L1422" s="421">
        <v>0</v>
      </c>
    </row>
    <row r="1423" spans="2:12">
      <c r="B1423" s="60" t="s">
        <v>1121</v>
      </c>
      <c r="C1423" s="60" t="s">
        <v>1122</v>
      </c>
      <c r="D1423" s="60" t="s">
        <v>643</v>
      </c>
      <c r="E1423" s="60" t="s">
        <v>744</v>
      </c>
      <c r="F1423" s="421">
        <v>0</v>
      </c>
      <c r="G1423" s="421">
        <v>0</v>
      </c>
      <c r="H1423" s="421">
        <v>0</v>
      </c>
      <c r="I1423" s="421">
        <v>0</v>
      </c>
      <c r="J1423" s="421">
        <v>0</v>
      </c>
      <c r="K1423" s="421">
        <v>0</v>
      </c>
      <c r="L1423" s="421">
        <v>0</v>
      </c>
    </row>
    <row r="1424" spans="2:12">
      <c r="B1424" s="60" t="s">
        <v>816</v>
      </c>
      <c r="C1424" s="60" t="s">
        <v>817</v>
      </c>
      <c r="D1424" s="60" t="s">
        <v>643</v>
      </c>
      <c r="E1424" s="60" t="s">
        <v>744</v>
      </c>
      <c r="F1424" s="421">
        <v>0</v>
      </c>
      <c r="G1424" s="421">
        <v>0</v>
      </c>
      <c r="H1424" s="421">
        <v>0</v>
      </c>
      <c r="I1424" s="421">
        <v>0</v>
      </c>
      <c r="J1424" s="421">
        <v>0</v>
      </c>
      <c r="K1424" s="421">
        <v>0</v>
      </c>
      <c r="L1424" s="421">
        <v>0</v>
      </c>
    </row>
    <row r="1425" spans="2:12">
      <c r="B1425" s="60" t="s">
        <v>1574</v>
      </c>
      <c r="C1425" s="60" t="s">
        <v>1575</v>
      </c>
      <c r="D1425" s="60" t="s">
        <v>643</v>
      </c>
      <c r="E1425" s="60" t="s">
        <v>659</v>
      </c>
      <c r="F1425" s="421">
        <v>0</v>
      </c>
      <c r="G1425" s="421">
        <v>0</v>
      </c>
      <c r="H1425" s="421">
        <v>0</v>
      </c>
      <c r="I1425" s="421">
        <v>0</v>
      </c>
      <c r="J1425" s="421">
        <v>0</v>
      </c>
      <c r="K1425" s="421">
        <v>0</v>
      </c>
      <c r="L1425" s="421">
        <v>0</v>
      </c>
    </row>
    <row r="1426" spans="2:12">
      <c r="B1426" s="60" t="s">
        <v>979</v>
      </c>
      <c r="C1426" s="60" t="s">
        <v>980</v>
      </c>
      <c r="D1426" s="60" t="s">
        <v>643</v>
      </c>
      <c r="E1426" s="60" t="s">
        <v>644</v>
      </c>
      <c r="F1426" s="421">
        <v>-35</v>
      </c>
      <c r="G1426" s="421">
        <v>0</v>
      </c>
      <c r="H1426" s="421">
        <v>0</v>
      </c>
      <c r="I1426" s="421">
        <v>0</v>
      </c>
      <c r="J1426" s="421">
        <v>0</v>
      </c>
      <c r="K1426" s="421">
        <v>0</v>
      </c>
      <c r="L1426" s="421">
        <v>-35</v>
      </c>
    </row>
    <row r="1427" spans="2:12">
      <c r="B1427" s="60" t="s">
        <v>1547</v>
      </c>
      <c r="C1427" s="60" t="s">
        <v>877</v>
      </c>
      <c r="D1427" s="60" t="s">
        <v>662</v>
      </c>
      <c r="E1427" s="60" t="s">
        <v>747</v>
      </c>
      <c r="F1427" s="421">
        <v>9474</v>
      </c>
      <c r="G1427" s="421">
        <v>0</v>
      </c>
      <c r="H1427" s="421">
        <v>0</v>
      </c>
      <c r="I1427" s="421">
        <v>0</v>
      </c>
      <c r="J1427" s="421">
        <v>0</v>
      </c>
      <c r="K1427" s="421">
        <v>0</v>
      </c>
      <c r="L1427" s="421">
        <v>9474</v>
      </c>
    </row>
    <row r="1428" spans="2:12">
      <c r="B1428" s="60" t="s">
        <v>679</v>
      </c>
      <c r="C1428" s="60" t="s">
        <v>680</v>
      </c>
      <c r="D1428" s="60" t="s">
        <v>662</v>
      </c>
      <c r="E1428" s="60" t="s">
        <v>744</v>
      </c>
      <c r="F1428" s="421">
        <v>0</v>
      </c>
      <c r="G1428" s="421">
        <v>0</v>
      </c>
      <c r="H1428" s="421">
        <v>0</v>
      </c>
      <c r="I1428" s="421">
        <v>0</v>
      </c>
      <c r="J1428" s="421">
        <v>0</v>
      </c>
      <c r="K1428" s="421">
        <v>0</v>
      </c>
      <c r="L1428" s="421">
        <v>0</v>
      </c>
    </row>
    <row r="1429" spans="2:12">
      <c r="B1429" s="60" t="s">
        <v>1453</v>
      </c>
      <c r="C1429" s="60" t="s">
        <v>956</v>
      </c>
      <c r="D1429" s="60" t="s">
        <v>643</v>
      </c>
      <c r="E1429" s="60" t="s">
        <v>659</v>
      </c>
      <c r="F1429" s="421">
        <v>0</v>
      </c>
      <c r="G1429" s="421">
        <v>0</v>
      </c>
      <c r="H1429" s="421">
        <v>0</v>
      </c>
      <c r="I1429" s="421">
        <v>0</v>
      </c>
      <c r="J1429" s="421">
        <v>0</v>
      </c>
      <c r="K1429" s="421">
        <v>0</v>
      </c>
      <c r="L1429" s="421">
        <v>0</v>
      </c>
    </row>
    <row r="1430" spans="2:12">
      <c r="B1430" s="60" t="s">
        <v>991</v>
      </c>
      <c r="C1430" s="60" t="s">
        <v>992</v>
      </c>
      <c r="D1430" s="60" t="s">
        <v>643</v>
      </c>
      <c r="E1430" s="60" t="s">
        <v>644</v>
      </c>
      <c r="F1430" s="421">
        <v>442364.42</v>
      </c>
      <c r="G1430" s="421">
        <v>0</v>
      </c>
      <c r="H1430" s="421">
        <v>0</v>
      </c>
      <c r="I1430" s="421">
        <v>0</v>
      </c>
      <c r="J1430" s="421">
        <v>0</v>
      </c>
      <c r="K1430" s="421">
        <v>140860.09</v>
      </c>
      <c r="L1430" s="421">
        <v>301504.33</v>
      </c>
    </row>
    <row r="1431" spans="2:12">
      <c r="B1431" s="60" t="s">
        <v>1272</v>
      </c>
      <c r="C1431" s="60" t="s">
        <v>1273</v>
      </c>
      <c r="D1431" s="60" t="s">
        <v>643</v>
      </c>
      <c r="E1431" s="60" t="s">
        <v>659</v>
      </c>
      <c r="F1431" s="421">
        <v>0</v>
      </c>
      <c r="G1431" s="421">
        <v>0</v>
      </c>
      <c r="H1431" s="421">
        <v>0</v>
      </c>
      <c r="I1431" s="421">
        <v>0</v>
      </c>
      <c r="J1431" s="421">
        <v>0</v>
      </c>
      <c r="K1431" s="421">
        <v>0</v>
      </c>
      <c r="L1431" s="421">
        <v>0</v>
      </c>
    </row>
    <row r="1432" spans="2:12">
      <c r="B1432" s="60" t="s">
        <v>1704</v>
      </c>
      <c r="C1432" s="60" t="s">
        <v>1705</v>
      </c>
      <c r="D1432" s="60" t="s">
        <v>643</v>
      </c>
      <c r="E1432" s="60" t="s">
        <v>644</v>
      </c>
      <c r="F1432" s="421">
        <v>8988.99</v>
      </c>
      <c r="G1432" s="421">
        <v>0</v>
      </c>
      <c r="H1432" s="421">
        <v>0</v>
      </c>
      <c r="I1432" s="421">
        <v>0</v>
      </c>
      <c r="J1432" s="421">
        <v>0</v>
      </c>
      <c r="K1432" s="421">
        <v>0</v>
      </c>
      <c r="L1432" s="421">
        <v>8988.99</v>
      </c>
    </row>
    <row r="1433" spans="2:12">
      <c r="B1433" s="60" t="s">
        <v>872</v>
      </c>
      <c r="C1433" s="60" t="s">
        <v>873</v>
      </c>
      <c r="D1433" s="60" t="s">
        <v>643</v>
      </c>
      <c r="E1433" s="60" t="s">
        <v>644</v>
      </c>
      <c r="F1433" s="421">
        <v>-3106.21</v>
      </c>
      <c r="G1433" s="421">
        <v>0</v>
      </c>
      <c r="H1433" s="421">
        <v>0</v>
      </c>
      <c r="I1433" s="421">
        <v>0</v>
      </c>
      <c r="J1433" s="421">
        <v>0</v>
      </c>
      <c r="K1433" s="421">
        <v>0</v>
      </c>
      <c r="L1433" s="421">
        <v>-3106.21</v>
      </c>
    </row>
    <row r="1434" spans="2:12">
      <c r="B1434" s="60" t="s">
        <v>1413</v>
      </c>
      <c r="C1434" s="60" t="s">
        <v>976</v>
      </c>
      <c r="D1434" s="60" t="s">
        <v>662</v>
      </c>
      <c r="E1434" s="60" t="s">
        <v>649</v>
      </c>
      <c r="F1434" s="421">
        <v>113216.64</v>
      </c>
      <c r="G1434" s="421">
        <v>2375.7399999999998</v>
      </c>
      <c r="H1434" s="421">
        <v>3148.28</v>
      </c>
      <c r="I1434" s="421">
        <v>3225.64</v>
      </c>
      <c r="J1434" s="421">
        <v>3251.62</v>
      </c>
      <c r="K1434" s="421">
        <v>17761.47</v>
      </c>
      <c r="L1434" s="421">
        <v>83453.89</v>
      </c>
    </row>
    <row r="1435" spans="2:12">
      <c r="B1435" s="60" t="s">
        <v>785</v>
      </c>
      <c r="C1435" s="60" t="s">
        <v>786</v>
      </c>
      <c r="D1435" s="60" t="s">
        <v>643</v>
      </c>
      <c r="E1435" s="60" t="s">
        <v>744</v>
      </c>
      <c r="F1435" s="421">
        <v>0</v>
      </c>
      <c r="G1435" s="421">
        <v>0</v>
      </c>
      <c r="H1435" s="421">
        <v>0</v>
      </c>
      <c r="I1435" s="421">
        <v>0</v>
      </c>
      <c r="J1435" s="421">
        <v>0</v>
      </c>
      <c r="K1435" s="421">
        <v>0</v>
      </c>
      <c r="L1435" s="421">
        <v>0</v>
      </c>
    </row>
    <row r="1436" spans="2:12">
      <c r="B1436" s="60" t="s">
        <v>1299</v>
      </c>
      <c r="C1436" s="60" t="s">
        <v>1300</v>
      </c>
      <c r="D1436" s="60" t="s">
        <v>662</v>
      </c>
      <c r="E1436" s="60" t="s">
        <v>649</v>
      </c>
      <c r="F1436" s="421">
        <v>1007054.69</v>
      </c>
      <c r="G1436" s="421">
        <v>20357.29</v>
      </c>
      <c r="H1436" s="421">
        <v>61957.84</v>
      </c>
      <c r="I1436" s="421">
        <v>11977.63</v>
      </c>
      <c r="J1436" s="421">
        <v>11202.1</v>
      </c>
      <c r="K1436" s="421">
        <v>159889.35999999999</v>
      </c>
      <c r="L1436" s="421">
        <v>741670.47</v>
      </c>
    </row>
    <row r="1437" spans="2:12">
      <c r="B1437" s="60" t="s">
        <v>696</v>
      </c>
      <c r="C1437" s="60" t="s">
        <v>697</v>
      </c>
      <c r="D1437" s="60" t="s">
        <v>643</v>
      </c>
      <c r="E1437" s="60" t="s">
        <v>703</v>
      </c>
      <c r="F1437" s="421">
        <v>0.01</v>
      </c>
      <c r="G1437" s="421">
        <v>0</v>
      </c>
      <c r="H1437" s="421">
        <v>0</v>
      </c>
      <c r="I1437" s="421">
        <v>0</v>
      </c>
      <c r="J1437" s="421">
        <v>0</v>
      </c>
      <c r="K1437" s="421">
        <v>0</v>
      </c>
      <c r="L1437" s="421">
        <v>0.01</v>
      </c>
    </row>
    <row r="1438" spans="2:12">
      <c r="B1438" s="60" t="s">
        <v>745</v>
      </c>
      <c r="C1438" s="60" t="s">
        <v>746</v>
      </c>
      <c r="D1438" s="60" t="s">
        <v>643</v>
      </c>
      <c r="E1438" s="60" t="s">
        <v>649</v>
      </c>
      <c r="F1438" s="421">
        <v>-20746</v>
      </c>
      <c r="G1438" s="421">
        <v>-628.85</v>
      </c>
      <c r="H1438" s="421">
        <v>8968.42</v>
      </c>
      <c r="I1438" s="421">
        <v>6760.38</v>
      </c>
      <c r="J1438" s="421">
        <v>-1881.26</v>
      </c>
      <c r="K1438" s="421">
        <v>-4250.8100000000004</v>
      </c>
      <c r="L1438" s="421">
        <v>-29713.88</v>
      </c>
    </row>
    <row r="1439" spans="2:12">
      <c r="B1439" s="60" t="s">
        <v>1704</v>
      </c>
      <c r="C1439" s="60" t="s">
        <v>1705</v>
      </c>
      <c r="D1439" s="60" t="s">
        <v>643</v>
      </c>
      <c r="E1439" s="60" t="s">
        <v>649</v>
      </c>
      <c r="F1439" s="421">
        <v>3007.26</v>
      </c>
      <c r="G1439" s="421">
        <v>-243.48</v>
      </c>
      <c r="H1439" s="421">
        <v>-37.26</v>
      </c>
      <c r="I1439" s="421">
        <v>-165.39</v>
      </c>
      <c r="J1439" s="421">
        <v>-1763.09</v>
      </c>
      <c r="K1439" s="421">
        <v>2345.17</v>
      </c>
      <c r="L1439" s="421">
        <v>2871.31</v>
      </c>
    </row>
    <row r="1440" spans="2:12">
      <c r="B1440" s="60" t="s">
        <v>1064</v>
      </c>
      <c r="C1440" s="60" t="s">
        <v>648</v>
      </c>
      <c r="D1440" s="60" t="s">
        <v>643</v>
      </c>
      <c r="E1440" s="60" t="s">
        <v>649</v>
      </c>
      <c r="F1440" s="421">
        <v>226175.82</v>
      </c>
      <c r="G1440" s="421">
        <v>-7253.14</v>
      </c>
      <c r="H1440" s="421">
        <v>151628.72</v>
      </c>
      <c r="I1440" s="421">
        <v>-134163.54</v>
      </c>
      <c r="J1440" s="421">
        <v>-8961.4500000000007</v>
      </c>
      <c r="K1440" s="421">
        <v>143887.70000000001</v>
      </c>
      <c r="L1440" s="421">
        <v>81037.53</v>
      </c>
    </row>
    <row r="1441" spans="2:12">
      <c r="B1441" s="60" t="s">
        <v>1244</v>
      </c>
      <c r="C1441" s="60" t="s">
        <v>927</v>
      </c>
      <c r="D1441" s="60" t="s">
        <v>662</v>
      </c>
      <c r="E1441" s="60" t="s">
        <v>649</v>
      </c>
      <c r="F1441" s="421">
        <v>18135.45</v>
      </c>
      <c r="G1441" s="421">
        <v>416.43</v>
      </c>
      <c r="H1441" s="421">
        <v>507.59</v>
      </c>
      <c r="I1441" s="421">
        <v>545.04999999999995</v>
      </c>
      <c r="J1441" s="421">
        <v>548.91999999999996</v>
      </c>
      <c r="K1441" s="421">
        <v>3330.44</v>
      </c>
      <c r="L1441" s="421">
        <v>12787.02</v>
      </c>
    </row>
    <row r="1442" spans="2:12">
      <c r="B1442" s="60" t="s">
        <v>1438</v>
      </c>
      <c r="C1442" s="60" t="s">
        <v>1439</v>
      </c>
      <c r="D1442" s="60" t="s">
        <v>643</v>
      </c>
      <c r="E1442" s="60" t="s">
        <v>744</v>
      </c>
      <c r="F1442" s="421">
        <v>0</v>
      </c>
      <c r="G1442" s="421">
        <v>0</v>
      </c>
      <c r="H1442" s="421">
        <v>0</v>
      </c>
      <c r="I1442" s="421">
        <v>0</v>
      </c>
      <c r="J1442" s="421">
        <v>0</v>
      </c>
      <c r="K1442" s="421">
        <v>0</v>
      </c>
      <c r="L1442" s="421">
        <v>0</v>
      </c>
    </row>
    <row r="1443" spans="2:12">
      <c r="B1443" s="60" t="s">
        <v>1659</v>
      </c>
      <c r="C1443" s="60" t="s">
        <v>1660</v>
      </c>
      <c r="D1443" s="60" t="s">
        <v>643</v>
      </c>
      <c r="E1443" s="60" t="s">
        <v>1636</v>
      </c>
      <c r="F1443" s="421">
        <v>0</v>
      </c>
      <c r="G1443" s="421">
        <v>0</v>
      </c>
      <c r="H1443" s="421">
        <v>0</v>
      </c>
      <c r="I1443" s="421">
        <v>0</v>
      </c>
      <c r="J1443" s="421">
        <v>0</v>
      </c>
      <c r="K1443" s="421">
        <v>0</v>
      </c>
      <c r="L1443" s="421">
        <v>0</v>
      </c>
    </row>
    <row r="1444" spans="2:12">
      <c r="B1444" s="60" t="s">
        <v>1529</v>
      </c>
      <c r="C1444" s="60" t="s">
        <v>1530</v>
      </c>
      <c r="D1444" s="60" t="s">
        <v>643</v>
      </c>
      <c r="E1444" s="60" t="s">
        <v>1032</v>
      </c>
      <c r="F1444" s="421">
        <v>-130567.92</v>
      </c>
      <c r="G1444" s="421">
        <v>-3088.75</v>
      </c>
      <c r="H1444" s="421">
        <v>-3128.77</v>
      </c>
      <c r="I1444" s="421">
        <v>-3108.76</v>
      </c>
      <c r="J1444" s="421">
        <v>-3108.76</v>
      </c>
      <c r="K1444" s="421">
        <v>-24870.080000000002</v>
      </c>
      <c r="L1444" s="421">
        <v>-93262.8</v>
      </c>
    </row>
    <row r="1445" spans="2:12">
      <c r="B1445" s="60" t="s">
        <v>1150</v>
      </c>
      <c r="C1445" s="60" t="s">
        <v>661</v>
      </c>
      <c r="D1445" s="60" t="s">
        <v>662</v>
      </c>
      <c r="E1445" s="60" t="s">
        <v>644</v>
      </c>
      <c r="F1445" s="421">
        <v>-11882.17</v>
      </c>
      <c r="G1445" s="421">
        <v>0</v>
      </c>
      <c r="H1445" s="421">
        <v>0</v>
      </c>
      <c r="I1445" s="421">
        <v>0</v>
      </c>
      <c r="J1445" s="421">
        <v>0</v>
      </c>
      <c r="K1445" s="421">
        <v>0</v>
      </c>
      <c r="L1445" s="421">
        <v>-11882.17</v>
      </c>
    </row>
    <row r="1446" spans="2:12">
      <c r="B1446" s="60" t="s">
        <v>1608</v>
      </c>
      <c r="C1446" s="60" t="s">
        <v>999</v>
      </c>
      <c r="D1446" s="60" t="s">
        <v>662</v>
      </c>
      <c r="E1446" s="60" t="s">
        <v>644</v>
      </c>
      <c r="F1446" s="421">
        <v>-74938.559999999998</v>
      </c>
      <c r="G1446" s="421">
        <v>0</v>
      </c>
      <c r="H1446" s="421">
        <v>0</v>
      </c>
      <c r="I1446" s="421">
        <v>0</v>
      </c>
      <c r="J1446" s="421">
        <v>0</v>
      </c>
      <c r="K1446" s="421">
        <v>0</v>
      </c>
      <c r="L1446" s="421">
        <v>-74938.559999999998</v>
      </c>
    </row>
    <row r="1447" spans="2:12">
      <c r="B1447" s="60" t="s">
        <v>1569</v>
      </c>
      <c r="C1447" s="60" t="s">
        <v>1231</v>
      </c>
      <c r="D1447" s="60" t="s">
        <v>662</v>
      </c>
      <c r="E1447" s="60" t="s">
        <v>644</v>
      </c>
      <c r="F1447" s="421">
        <v>-23531.43</v>
      </c>
      <c r="G1447" s="421">
        <v>0</v>
      </c>
      <c r="H1447" s="421">
        <v>0</v>
      </c>
      <c r="I1447" s="421">
        <v>0</v>
      </c>
      <c r="J1447" s="421">
        <v>0</v>
      </c>
      <c r="K1447" s="421">
        <v>0</v>
      </c>
      <c r="L1447" s="421">
        <v>-23531.43</v>
      </c>
    </row>
    <row r="1448" spans="2:12">
      <c r="B1448" s="60" t="s">
        <v>1706</v>
      </c>
      <c r="C1448" s="60" t="s">
        <v>806</v>
      </c>
      <c r="D1448" s="60" t="s">
        <v>643</v>
      </c>
      <c r="E1448" s="60" t="s">
        <v>659</v>
      </c>
      <c r="F1448" s="421">
        <v>0</v>
      </c>
      <c r="G1448" s="421">
        <v>0</v>
      </c>
      <c r="H1448" s="421">
        <v>0</v>
      </c>
      <c r="I1448" s="421">
        <v>0</v>
      </c>
      <c r="J1448" s="421">
        <v>0</v>
      </c>
      <c r="K1448" s="421">
        <v>0</v>
      </c>
      <c r="L1448" s="421">
        <v>0</v>
      </c>
    </row>
    <row r="1449" spans="2:12">
      <c r="B1449" s="60" t="s">
        <v>1219</v>
      </c>
      <c r="C1449" s="60" t="s">
        <v>648</v>
      </c>
      <c r="D1449" s="60" t="s">
        <v>643</v>
      </c>
      <c r="E1449" s="60" t="s">
        <v>644</v>
      </c>
      <c r="F1449" s="421">
        <v>2728.19</v>
      </c>
      <c r="G1449" s="421">
        <v>0</v>
      </c>
      <c r="H1449" s="421">
        <v>0</v>
      </c>
      <c r="I1449" s="421">
        <v>0</v>
      </c>
      <c r="J1449" s="421">
        <v>0</v>
      </c>
      <c r="K1449" s="421">
        <v>815.11</v>
      </c>
      <c r="L1449" s="421">
        <v>1913.08</v>
      </c>
    </row>
    <row r="1450" spans="2:12">
      <c r="B1450" s="60" t="s">
        <v>1249</v>
      </c>
      <c r="C1450" s="60" t="s">
        <v>1250</v>
      </c>
      <c r="D1450" s="60" t="s">
        <v>643</v>
      </c>
      <c r="E1450" s="60" t="s">
        <v>659</v>
      </c>
      <c r="F1450" s="421">
        <v>0</v>
      </c>
      <c r="G1450" s="421">
        <v>0</v>
      </c>
      <c r="H1450" s="421">
        <v>0</v>
      </c>
      <c r="I1450" s="421">
        <v>0</v>
      </c>
      <c r="J1450" s="421">
        <v>0</v>
      </c>
      <c r="K1450" s="421">
        <v>0</v>
      </c>
      <c r="L1450" s="421">
        <v>0</v>
      </c>
    </row>
    <row r="1451" spans="2:12">
      <c r="B1451" s="60" t="s">
        <v>886</v>
      </c>
      <c r="C1451" s="60" t="s">
        <v>887</v>
      </c>
      <c r="D1451" s="60" t="s">
        <v>643</v>
      </c>
      <c r="E1451" s="60" t="s">
        <v>649</v>
      </c>
      <c r="F1451" s="421">
        <v>71915</v>
      </c>
      <c r="G1451" s="421">
        <v>-91541.37</v>
      </c>
      <c r="H1451" s="421">
        <v>78246.539999999994</v>
      </c>
      <c r="I1451" s="421">
        <v>-83849.37</v>
      </c>
      <c r="J1451" s="421">
        <v>-196493.77</v>
      </c>
      <c r="K1451" s="421">
        <v>88846.55</v>
      </c>
      <c r="L1451" s="421">
        <v>276706.42</v>
      </c>
    </row>
    <row r="1452" spans="2:12">
      <c r="B1452" s="60" t="s">
        <v>975</v>
      </c>
      <c r="C1452" s="60" t="s">
        <v>976</v>
      </c>
      <c r="D1452" s="60" t="s">
        <v>662</v>
      </c>
      <c r="E1452" s="60" t="s">
        <v>747</v>
      </c>
      <c r="F1452" s="421">
        <v>-3400</v>
      </c>
      <c r="G1452" s="421">
        <v>-3400</v>
      </c>
      <c r="H1452" s="421">
        <v>0</v>
      </c>
      <c r="I1452" s="421">
        <v>0</v>
      </c>
      <c r="J1452" s="421">
        <v>0</v>
      </c>
      <c r="K1452" s="421">
        <v>0</v>
      </c>
      <c r="L1452" s="421">
        <v>0</v>
      </c>
    </row>
    <row r="1453" spans="2:12">
      <c r="B1453" s="60" t="s">
        <v>1661</v>
      </c>
      <c r="C1453" s="60" t="s">
        <v>1662</v>
      </c>
      <c r="D1453" s="60" t="s">
        <v>643</v>
      </c>
      <c r="E1453" s="60" t="s">
        <v>644</v>
      </c>
      <c r="F1453" s="421">
        <v>8066.59</v>
      </c>
      <c r="G1453" s="421">
        <v>0</v>
      </c>
      <c r="H1453" s="421">
        <v>0</v>
      </c>
      <c r="I1453" s="421">
        <v>0</v>
      </c>
      <c r="J1453" s="421">
        <v>0</v>
      </c>
      <c r="K1453" s="421">
        <v>0</v>
      </c>
      <c r="L1453" s="421">
        <v>8066.59</v>
      </c>
    </row>
    <row r="1454" spans="2:12">
      <c r="B1454" s="60" t="s">
        <v>1707</v>
      </c>
      <c r="C1454" s="60" t="s">
        <v>1708</v>
      </c>
      <c r="D1454" s="60" t="s">
        <v>643</v>
      </c>
      <c r="E1454" s="60" t="s">
        <v>649</v>
      </c>
      <c r="F1454" s="421">
        <v>53752.21</v>
      </c>
      <c r="G1454" s="421">
        <v>497.6</v>
      </c>
      <c r="H1454" s="421">
        <v>-2227.14</v>
      </c>
      <c r="I1454" s="421">
        <v>-6590.69</v>
      </c>
      <c r="J1454" s="421">
        <v>7869.25</v>
      </c>
      <c r="K1454" s="421">
        <v>-2730.22</v>
      </c>
      <c r="L1454" s="421">
        <v>56933.41</v>
      </c>
    </row>
    <row r="1455" spans="2:12">
      <c r="B1455" s="60" t="s">
        <v>1197</v>
      </c>
      <c r="C1455" s="60" t="s">
        <v>1198</v>
      </c>
      <c r="D1455" s="60" t="s">
        <v>643</v>
      </c>
      <c r="E1455" s="60" t="s">
        <v>644</v>
      </c>
      <c r="F1455" s="421">
        <v>99319.42</v>
      </c>
      <c r="G1455" s="421">
        <v>0</v>
      </c>
      <c r="H1455" s="421">
        <v>0</v>
      </c>
      <c r="I1455" s="421">
        <v>0</v>
      </c>
      <c r="J1455" s="421">
        <v>0</v>
      </c>
      <c r="K1455" s="421">
        <v>0</v>
      </c>
      <c r="L1455" s="421">
        <v>99319.42</v>
      </c>
    </row>
    <row r="1456" spans="2:12">
      <c r="B1456" s="60" t="s">
        <v>1483</v>
      </c>
      <c r="C1456" s="60" t="s">
        <v>969</v>
      </c>
      <c r="D1456" s="60" t="s">
        <v>662</v>
      </c>
      <c r="E1456" s="60" t="s">
        <v>644</v>
      </c>
      <c r="F1456" s="421">
        <v>-3021.94</v>
      </c>
      <c r="G1456" s="421">
        <v>0</v>
      </c>
      <c r="H1456" s="421">
        <v>0</v>
      </c>
      <c r="I1456" s="421">
        <v>0</v>
      </c>
      <c r="J1456" s="421">
        <v>0</v>
      </c>
      <c r="K1456" s="421">
        <v>0</v>
      </c>
      <c r="L1456" s="421">
        <v>-3021.94</v>
      </c>
    </row>
    <row r="1457" spans="2:12">
      <c r="B1457" s="60" t="s">
        <v>1608</v>
      </c>
      <c r="C1457" s="60" t="s">
        <v>999</v>
      </c>
      <c r="D1457" s="60" t="s">
        <v>662</v>
      </c>
      <c r="E1457" s="60" t="s">
        <v>652</v>
      </c>
      <c r="F1457" s="421">
        <v>206.05</v>
      </c>
      <c r="G1457" s="421">
        <v>0</v>
      </c>
      <c r="H1457" s="421">
        <v>0</v>
      </c>
      <c r="I1457" s="421">
        <v>0</v>
      </c>
      <c r="J1457" s="421">
        <v>0</v>
      </c>
      <c r="K1457" s="421">
        <v>206.05</v>
      </c>
      <c r="L1457" s="421">
        <v>0</v>
      </c>
    </row>
    <row r="1458" spans="2:12">
      <c r="B1458" s="60" t="s">
        <v>1671</v>
      </c>
      <c r="C1458" s="60" t="s">
        <v>1672</v>
      </c>
      <c r="D1458" s="60" t="s">
        <v>643</v>
      </c>
      <c r="E1458" s="60" t="s">
        <v>659</v>
      </c>
      <c r="F1458" s="421">
        <v>0</v>
      </c>
      <c r="G1458" s="421">
        <v>0</v>
      </c>
      <c r="H1458" s="421">
        <v>0</v>
      </c>
      <c r="I1458" s="421">
        <v>0</v>
      </c>
      <c r="J1458" s="421">
        <v>0</v>
      </c>
      <c r="K1458" s="421">
        <v>0</v>
      </c>
      <c r="L1458" s="421">
        <v>0</v>
      </c>
    </row>
    <row r="1459" spans="2:12">
      <c r="B1459" s="60" t="s">
        <v>1676</v>
      </c>
      <c r="C1459" s="60" t="s">
        <v>1677</v>
      </c>
      <c r="D1459" s="60" t="s">
        <v>643</v>
      </c>
      <c r="E1459" s="60" t="s">
        <v>649</v>
      </c>
      <c r="F1459" s="421">
        <v>385.73</v>
      </c>
      <c r="G1459" s="421">
        <v>-235.89</v>
      </c>
      <c r="H1459" s="421">
        <v>7244.95</v>
      </c>
      <c r="I1459" s="421">
        <v>29712.45</v>
      </c>
      <c r="J1459" s="421">
        <v>0</v>
      </c>
      <c r="K1459" s="421">
        <v>-42340.32</v>
      </c>
      <c r="L1459" s="421">
        <v>6004.54</v>
      </c>
    </row>
    <row r="1460" spans="2:12">
      <c r="B1460" s="60" t="s">
        <v>1180</v>
      </c>
      <c r="C1460" s="60" t="s">
        <v>1068</v>
      </c>
      <c r="D1460" s="60" t="s">
        <v>662</v>
      </c>
      <c r="E1460" s="60" t="s">
        <v>744</v>
      </c>
      <c r="F1460" s="421">
        <v>0</v>
      </c>
      <c r="G1460" s="421">
        <v>0</v>
      </c>
      <c r="H1460" s="421">
        <v>0</v>
      </c>
      <c r="I1460" s="421">
        <v>0</v>
      </c>
      <c r="J1460" s="421">
        <v>0</v>
      </c>
      <c r="K1460" s="421">
        <v>0</v>
      </c>
      <c r="L1460" s="421">
        <v>0</v>
      </c>
    </row>
    <row r="1461" spans="2:12">
      <c r="B1461" s="60" t="s">
        <v>1075</v>
      </c>
      <c r="C1461" s="60" t="s">
        <v>856</v>
      </c>
      <c r="D1461" s="60" t="s">
        <v>662</v>
      </c>
      <c r="E1461" s="60" t="s">
        <v>644</v>
      </c>
      <c r="F1461" s="421">
        <v>-133934.44</v>
      </c>
      <c r="G1461" s="421">
        <v>0</v>
      </c>
      <c r="H1461" s="421">
        <v>0</v>
      </c>
      <c r="I1461" s="421">
        <v>0</v>
      </c>
      <c r="J1461" s="421">
        <v>0</v>
      </c>
      <c r="K1461" s="421">
        <v>0</v>
      </c>
      <c r="L1461" s="421">
        <v>-133934.44</v>
      </c>
    </row>
    <row r="1462" spans="2:12">
      <c r="B1462" s="60" t="s">
        <v>1549</v>
      </c>
      <c r="C1462" s="60" t="s">
        <v>680</v>
      </c>
      <c r="D1462" s="60" t="s">
        <v>662</v>
      </c>
      <c r="E1462" s="60" t="s">
        <v>659</v>
      </c>
      <c r="F1462" s="421">
        <v>0</v>
      </c>
      <c r="G1462" s="421">
        <v>0</v>
      </c>
      <c r="H1462" s="421">
        <v>0</v>
      </c>
      <c r="I1462" s="421">
        <v>0</v>
      </c>
      <c r="J1462" s="421">
        <v>0</v>
      </c>
      <c r="K1462" s="421">
        <v>0</v>
      </c>
      <c r="L1462" s="421">
        <v>0</v>
      </c>
    </row>
    <row r="1463" spans="2:12">
      <c r="B1463" s="60" t="s">
        <v>1405</v>
      </c>
      <c r="C1463" s="60" t="s">
        <v>1406</v>
      </c>
      <c r="D1463" s="60" t="s">
        <v>662</v>
      </c>
      <c r="E1463" s="60" t="s">
        <v>649</v>
      </c>
      <c r="F1463" s="421">
        <v>687821.03</v>
      </c>
      <c r="G1463" s="421">
        <v>20537.689999999999</v>
      </c>
      <c r="H1463" s="421">
        <v>21215.18</v>
      </c>
      <c r="I1463" s="421">
        <v>19610.25</v>
      </c>
      <c r="J1463" s="421">
        <v>20291.240000000002</v>
      </c>
      <c r="K1463" s="421">
        <v>109379.27</v>
      </c>
      <c r="L1463" s="421">
        <v>496787.4</v>
      </c>
    </row>
    <row r="1464" spans="2:12">
      <c r="B1464" s="60" t="s">
        <v>1245</v>
      </c>
      <c r="C1464" s="60" t="s">
        <v>1246</v>
      </c>
      <c r="D1464" s="60" t="s">
        <v>643</v>
      </c>
      <c r="E1464" s="60" t="s">
        <v>649</v>
      </c>
      <c r="F1464" s="421">
        <v>2401317.73</v>
      </c>
      <c r="G1464" s="421">
        <v>56556.3</v>
      </c>
      <c r="H1464" s="421">
        <v>56572.29</v>
      </c>
      <c r="I1464" s="421">
        <v>56433.04</v>
      </c>
      <c r="J1464" s="421">
        <v>55960.76</v>
      </c>
      <c r="K1464" s="421">
        <v>441666.5</v>
      </c>
      <c r="L1464" s="421">
        <v>1734128.84</v>
      </c>
    </row>
    <row r="1465" spans="2:12">
      <c r="B1465" s="60" t="s">
        <v>726</v>
      </c>
      <c r="C1465" s="60" t="s">
        <v>727</v>
      </c>
      <c r="D1465" s="60" t="s">
        <v>643</v>
      </c>
      <c r="E1465" s="60" t="s">
        <v>703</v>
      </c>
      <c r="F1465" s="421">
        <v>0</v>
      </c>
      <c r="G1465" s="421">
        <v>0</v>
      </c>
      <c r="H1465" s="421">
        <v>0</v>
      </c>
      <c r="I1465" s="421">
        <v>0</v>
      </c>
      <c r="J1465" s="421">
        <v>0</v>
      </c>
      <c r="K1465" s="421">
        <v>0</v>
      </c>
      <c r="L1465" s="421">
        <v>0</v>
      </c>
    </row>
    <row r="1466" spans="2:12">
      <c r="B1466" s="60" t="s">
        <v>1084</v>
      </c>
      <c r="C1466" s="60" t="s">
        <v>1085</v>
      </c>
      <c r="D1466" s="60" t="s">
        <v>643</v>
      </c>
      <c r="E1466" s="60" t="s">
        <v>747</v>
      </c>
      <c r="F1466" s="421">
        <v>-6475</v>
      </c>
      <c r="G1466" s="421">
        <v>-6475</v>
      </c>
      <c r="H1466" s="421">
        <v>0</v>
      </c>
      <c r="I1466" s="421">
        <v>0</v>
      </c>
      <c r="J1466" s="421">
        <v>0</v>
      </c>
      <c r="K1466" s="421">
        <v>0</v>
      </c>
      <c r="L1466" s="421">
        <v>0</v>
      </c>
    </row>
    <row r="1467" spans="2:12">
      <c r="B1467" s="60" t="s">
        <v>641</v>
      </c>
      <c r="C1467" s="60" t="s">
        <v>642</v>
      </c>
      <c r="D1467" s="60" t="s">
        <v>643</v>
      </c>
      <c r="E1467" s="60" t="s">
        <v>659</v>
      </c>
      <c r="F1467" s="421">
        <v>-343.83</v>
      </c>
      <c r="G1467" s="421">
        <v>0</v>
      </c>
      <c r="H1467" s="421">
        <v>0</v>
      </c>
      <c r="I1467" s="421">
        <v>0</v>
      </c>
      <c r="J1467" s="421">
        <v>0</v>
      </c>
      <c r="K1467" s="421">
        <v>0</v>
      </c>
      <c r="L1467" s="421">
        <v>-343.83</v>
      </c>
    </row>
    <row r="1468" spans="2:12">
      <c r="B1468" s="60" t="s">
        <v>1684</v>
      </c>
      <c r="C1468" s="60" t="s">
        <v>1685</v>
      </c>
      <c r="D1468" s="60" t="s">
        <v>643</v>
      </c>
      <c r="E1468" s="60" t="s">
        <v>644</v>
      </c>
      <c r="F1468" s="421">
        <v>1733.06</v>
      </c>
      <c r="G1468" s="421">
        <v>0</v>
      </c>
      <c r="H1468" s="421">
        <v>0</v>
      </c>
      <c r="I1468" s="421">
        <v>0</v>
      </c>
      <c r="J1468" s="421">
        <v>0</v>
      </c>
      <c r="K1468" s="421">
        <v>1733.06</v>
      </c>
      <c r="L1468" s="421">
        <v>0</v>
      </c>
    </row>
    <row r="1469" spans="2:12">
      <c r="B1469" s="60" t="s">
        <v>1694</v>
      </c>
      <c r="C1469" s="60" t="s">
        <v>1695</v>
      </c>
      <c r="D1469" s="60" t="s">
        <v>643</v>
      </c>
      <c r="E1469" s="60" t="s">
        <v>659</v>
      </c>
      <c r="F1469" s="421">
        <v>0</v>
      </c>
      <c r="G1469" s="421">
        <v>0</v>
      </c>
      <c r="H1469" s="421">
        <v>0</v>
      </c>
      <c r="I1469" s="421">
        <v>0</v>
      </c>
      <c r="J1469" s="421">
        <v>0</v>
      </c>
      <c r="K1469" s="421">
        <v>0</v>
      </c>
      <c r="L1469" s="421">
        <v>0</v>
      </c>
    </row>
    <row r="1470" spans="2:12">
      <c r="B1470" s="60" t="s">
        <v>1249</v>
      </c>
      <c r="C1470" s="60" t="s">
        <v>1250</v>
      </c>
      <c r="D1470" s="60" t="s">
        <v>643</v>
      </c>
      <c r="E1470" s="60" t="s">
        <v>649</v>
      </c>
      <c r="F1470" s="421">
        <v>100736.37</v>
      </c>
      <c r="G1470" s="421">
        <v>-128388.74</v>
      </c>
      <c r="H1470" s="421">
        <v>185485.5</v>
      </c>
      <c r="I1470" s="421">
        <v>-5560.43</v>
      </c>
      <c r="J1470" s="421">
        <v>-10469.51</v>
      </c>
      <c r="K1470" s="421">
        <v>403904.13</v>
      </c>
      <c r="L1470" s="421">
        <v>-344234.58</v>
      </c>
    </row>
    <row r="1471" spans="2:12">
      <c r="B1471" s="60" t="s">
        <v>1118</v>
      </c>
      <c r="C1471" s="60" t="s">
        <v>1068</v>
      </c>
      <c r="D1471" s="60" t="s">
        <v>662</v>
      </c>
      <c r="E1471" s="60" t="s">
        <v>1371</v>
      </c>
      <c r="F1471" s="421">
        <v>0</v>
      </c>
      <c r="G1471" s="421">
        <v>0</v>
      </c>
      <c r="H1471" s="421">
        <v>0</v>
      </c>
      <c r="I1471" s="421">
        <v>0</v>
      </c>
      <c r="J1471" s="421">
        <v>0</v>
      </c>
      <c r="K1471" s="421">
        <v>0</v>
      </c>
      <c r="L1471" s="421">
        <v>0</v>
      </c>
    </row>
    <row r="1472" spans="2:12">
      <c r="B1472" s="60" t="s">
        <v>926</v>
      </c>
      <c r="C1472" s="60" t="s">
        <v>927</v>
      </c>
      <c r="D1472" s="60" t="s">
        <v>662</v>
      </c>
      <c r="E1472" s="60" t="s">
        <v>644</v>
      </c>
      <c r="F1472" s="421">
        <v>18743</v>
      </c>
      <c r="G1472" s="421">
        <v>0</v>
      </c>
      <c r="H1472" s="421">
        <v>0</v>
      </c>
      <c r="I1472" s="421">
        <v>0</v>
      </c>
      <c r="J1472" s="421">
        <v>0</v>
      </c>
      <c r="K1472" s="421">
        <v>0</v>
      </c>
      <c r="L1472" s="421">
        <v>18743</v>
      </c>
    </row>
    <row r="1473" spans="2:12">
      <c r="B1473" s="60" t="s">
        <v>1080</v>
      </c>
      <c r="C1473" s="60" t="s">
        <v>1081</v>
      </c>
      <c r="D1473" s="60" t="s">
        <v>662</v>
      </c>
      <c r="E1473" s="60" t="s">
        <v>659</v>
      </c>
      <c r="F1473" s="421">
        <v>0</v>
      </c>
      <c r="G1473" s="421">
        <v>0</v>
      </c>
      <c r="H1473" s="421">
        <v>0</v>
      </c>
      <c r="I1473" s="421">
        <v>0</v>
      </c>
      <c r="J1473" s="421">
        <v>0</v>
      </c>
      <c r="K1473" s="421">
        <v>0</v>
      </c>
      <c r="L1473" s="421">
        <v>0</v>
      </c>
    </row>
    <row r="1474" spans="2:12">
      <c r="B1474" s="60" t="s">
        <v>1421</v>
      </c>
      <c r="C1474" s="60" t="s">
        <v>1422</v>
      </c>
      <c r="D1474" s="60" t="s">
        <v>643</v>
      </c>
      <c r="E1474" s="60" t="s">
        <v>780</v>
      </c>
      <c r="F1474" s="421">
        <v>-163549.87</v>
      </c>
      <c r="G1474" s="421">
        <v>0</v>
      </c>
      <c r="H1474" s="421">
        <v>0</v>
      </c>
      <c r="I1474" s="421">
        <v>0</v>
      </c>
      <c r="J1474" s="421">
        <v>0</v>
      </c>
      <c r="K1474" s="421">
        <v>0</v>
      </c>
      <c r="L1474" s="421">
        <v>-163549.87</v>
      </c>
    </row>
    <row r="1475" spans="2:12">
      <c r="B1475" s="60" t="s">
        <v>1206</v>
      </c>
      <c r="C1475" s="60" t="s">
        <v>648</v>
      </c>
      <c r="D1475" s="60" t="s">
        <v>643</v>
      </c>
      <c r="E1475" s="60" t="s">
        <v>659</v>
      </c>
      <c r="F1475" s="421">
        <v>0</v>
      </c>
      <c r="G1475" s="421">
        <v>0</v>
      </c>
      <c r="H1475" s="421">
        <v>0</v>
      </c>
      <c r="I1475" s="421">
        <v>0</v>
      </c>
      <c r="J1475" s="421">
        <v>0</v>
      </c>
      <c r="K1475" s="421">
        <v>0</v>
      </c>
      <c r="L1475" s="421">
        <v>0</v>
      </c>
    </row>
    <row r="1476" spans="2:12">
      <c r="B1476" s="60" t="s">
        <v>839</v>
      </c>
      <c r="C1476" s="60" t="s">
        <v>840</v>
      </c>
      <c r="D1476" s="60" t="s">
        <v>643</v>
      </c>
      <c r="E1476" s="60" t="s">
        <v>644</v>
      </c>
      <c r="F1476" s="421">
        <v>512867.81</v>
      </c>
      <c r="G1476" s="421">
        <v>0</v>
      </c>
      <c r="H1476" s="421">
        <v>0</v>
      </c>
      <c r="I1476" s="421">
        <v>0</v>
      </c>
      <c r="J1476" s="421">
        <v>0</v>
      </c>
      <c r="K1476" s="421">
        <v>14780.23</v>
      </c>
      <c r="L1476" s="421">
        <v>498087.58</v>
      </c>
    </row>
    <row r="1477" spans="2:12">
      <c r="B1477" s="60" t="s">
        <v>1543</v>
      </c>
      <c r="C1477" s="60" t="s">
        <v>1544</v>
      </c>
      <c r="D1477" s="60" t="s">
        <v>643</v>
      </c>
      <c r="E1477" s="60" t="s">
        <v>644</v>
      </c>
      <c r="F1477" s="421">
        <v>0</v>
      </c>
      <c r="G1477" s="421">
        <v>0</v>
      </c>
      <c r="H1477" s="421">
        <v>0</v>
      </c>
      <c r="I1477" s="421">
        <v>0</v>
      </c>
      <c r="J1477" s="421">
        <v>0</v>
      </c>
      <c r="K1477" s="421">
        <v>0</v>
      </c>
      <c r="L1477" s="421">
        <v>0</v>
      </c>
    </row>
    <row r="1478" spans="2:12">
      <c r="B1478" s="60" t="s">
        <v>1628</v>
      </c>
      <c r="C1478" s="60" t="s">
        <v>1629</v>
      </c>
      <c r="D1478" s="60" t="s">
        <v>643</v>
      </c>
      <c r="E1478" s="60" t="s">
        <v>659</v>
      </c>
      <c r="F1478" s="421">
        <v>0</v>
      </c>
      <c r="G1478" s="421">
        <v>0</v>
      </c>
      <c r="H1478" s="421">
        <v>0</v>
      </c>
      <c r="I1478" s="421">
        <v>0</v>
      </c>
      <c r="J1478" s="421">
        <v>0</v>
      </c>
      <c r="K1478" s="421">
        <v>0</v>
      </c>
      <c r="L1478" s="421">
        <v>0</v>
      </c>
    </row>
    <row r="1479" spans="2:12">
      <c r="B1479" s="60" t="s">
        <v>1659</v>
      </c>
      <c r="C1479" s="60" t="s">
        <v>1660</v>
      </c>
      <c r="D1479" s="60" t="s">
        <v>643</v>
      </c>
      <c r="E1479" s="60" t="s">
        <v>652</v>
      </c>
      <c r="F1479" s="421">
        <v>55907.3</v>
      </c>
      <c r="G1479" s="421">
        <v>1291.6400000000001</v>
      </c>
      <c r="H1479" s="421">
        <v>1339.44</v>
      </c>
      <c r="I1479" s="421">
        <v>1253.95</v>
      </c>
      <c r="J1479" s="421">
        <v>1250.0999999999999</v>
      </c>
      <c r="K1479" s="421">
        <v>10672.28</v>
      </c>
      <c r="L1479" s="421">
        <v>40099.89</v>
      </c>
    </row>
    <row r="1480" spans="2:12">
      <c r="B1480" s="60" t="s">
        <v>911</v>
      </c>
      <c r="C1480" s="60" t="s">
        <v>906</v>
      </c>
      <c r="D1480" s="60" t="s">
        <v>662</v>
      </c>
      <c r="E1480" s="60" t="s">
        <v>659</v>
      </c>
      <c r="F1480" s="421">
        <v>0</v>
      </c>
      <c r="G1480" s="421">
        <v>0</v>
      </c>
      <c r="H1480" s="421">
        <v>0</v>
      </c>
      <c r="I1480" s="421">
        <v>0</v>
      </c>
      <c r="J1480" s="421">
        <v>0</v>
      </c>
      <c r="K1480" s="421">
        <v>0</v>
      </c>
      <c r="L1480" s="421">
        <v>0</v>
      </c>
    </row>
    <row r="1481" spans="2:12">
      <c r="B1481" s="60" t="s">
        <v>1596</v>
      </c>
      <c r="C1481" s="60" t="s">
        <v>1597</v>
      </c>
      <c r="D1481" s="60" t="s">
        <v>643</v>
      </c>
      <c r="E1481" s="60" t="s">
        <v>644</v>
      </c>
      <c r="F1481" s="421">
        <v>1366</v>
      </c>
      <c r="G1481" s="421">
        <v>1082.08</v>
      </c>
      <c r="H1481" s="421">
        <v>0</v>
      </c>
      <c r="I1481" s="421">
        <v>0</v>
      </c>
      <c r="J1481" s="421">
        <v>0</v>
      </c>
      <c r="K1481" s="421">
        <v>283.92</v>
      </c>
      <c r="L1481" s="421">
        <v>0</v>
      </c>
    </row>
    <row r="1482" spans="2:12">
      <c r="B1482" s="60" t="s">
        <v>1303</v>
      </c>
      <c r="C1482" s="60" t="s">
        <v>1198</v>
      </c>
      <c r="D1482" s="60" t="s">
        <v>643</v>
      </c>
      <c r="E1482" s="60" t="s">
        <v>659</v>
      </c>
      <c r="F1482" s="421">
        <v>0</v>
      </c>
      <c r="G1482" s="421">
        <v>0</v>
      </c>
      <c r="H1482" s="421">
        <v>0</v>
      </c>
      <c r="I1482" s="421">
        <v>0</v>
      </c>
      <c r="J1482" s="421">
        <v>0</v>
      </c>
      <c r="K1482" s="421">
        <v>0</v>
      </c>
      <c r="L1482" s="421">
        <v>0</v>
      </c>
    </row>
    <row r="1483" spans="2:12">
      <c r="B1483" s="60" t="s">
        <v>837</v>
      </c>
      <c r="C1483" s="60" t="s">
        <v>838</v>
      </c>
      <c r="D1483" s="60" t="s">
        <v>643</v>
      </c>
      <c r="E1483" s="60" t="s">
        <v>649</v>
      </c>
      <c r="F1483" s="421">
        <v>391909.84</v>
      </c>
      <c r="G1483" s="421">
        <v>-48755.81</v>
      </c>
      <c r="H1483" s="421">
        <v>62757.3</v>
      </c>
      <c r="I1483" s="421">
        <v>-41011.31</v>
      </c>
      <c r="J1483" s="421">
        <v>-93858.4</v>
      </c>
      <c r="K1483" s="421">
        <v>348784.2</v>
      </c>
      <c r="L1483" s="421">
        <v>163993.85999999999</v>
      </c>
    </row>
    <row r="1484" spans="2:12">
      <c r="B1484" s="60" t="s">
        <v>1709</v>
      </c>
      <c r="C1484" s="60" t="s">
        <v>729</v>
      </c>
      <c r="D1484" s="60" t="s">
        <v>662</v>
      </c>
      <c r="E1484" s="60" t="s">
        <v>649</v>
      </c>
      <c r="F1484" s="421">
        <v>95.09</v>
      </c>
      <c r="G1484" s="421">
        <v>95.09</v>
      </c>
      <c r="H1484" s="421">
        <v>0</v>
      </c>
      <c r="I1484" s="421">
        <v>0</v>
      </c>
      <c r="J1484" s="421">
        <v>0</v>
      </c>
      <c r="K1484" s="421">
        <v>0</v>
      </c>
      <c r="L1484" s="421">
        <v>0</v>
      </c>
    </row>
    <row r="1485" spans="2:12">
      <c r="B1485" s="60" t="s">
        <v>1518</v>
      </c>
      <c r="C1485" s="60" t="s">
        <v>1519</v>
      </c>
      <c r="D1485" s="60" t="s">
        <v>643</v>
      </c>
      <c r="E1485" s="60" t="s">
        <v>659</v>
      </c>
      <c r="F1485" s="421">
        <v>0</v>
      </c>
      <c r="G1485" s="421">
        <v>0</v>
      </c>
      <c r="H1485" s="421">
        <v>0</v>
      </c>
      <c r="I1485" s="421">
        <v>0</v>
      </c>
      <c r="J1485" s="421">
        <v>0</v>
      </c>
      <c r="K1485" s="421">
        <v>0</v>
      </c>
      <c r="L1485" s="421">
        <v>0</v>
      </c>
    </row>
    <row r="1486" spans="2:12">
      <c r="B1486" s="60" t="s">
        <v>1463</v>
      </c>
      <c r="C1486" s="60" t="s">
        <v>664</v>
      </c>
      <c r="D1486" s="60" t="s">
        <v>662</v>
      </c>
      <c r="E1486" s="60" t="s">
        <v>644</v>
      </c>
      <c r="F1486" s="421">
        <v>-1676186.68</v>
      </c>
      <c r="G1486" s="421">
        <v>0</v>
      </c>
      <c r="H1486" s="421">
        <v>0</v>
      </c>
      <c r="I1486" s="421">
        <v>0</v>
      </c>
      <c r="J1486" s="421">
        <v>0</v>
      </c>
      <c r="K1486" s="421">
        <v>-6622.98</v>
      </c>
      <c r="L1486" s="421">
        <v>-1669563.7</v>
      </c>
    </row>
    <row r="1487" spans="2:12">
      <c r="B1487" s="60" t="s">
        <v>1706</v>
      </c>
      <c r="C1487" s="60" t="s">
        <v>806</v>
      </c>
      <c r="D1487" s="60" t="s">
        <v>643</v>
      </c>
      <c r="E1487" s="60" t="s">
        <v>644</v>
      </c>
      <c r="F1487" s="421">
        <v>39522.15</v>
      </c>
      <c r="G1487" s="421">
        <v>83</v>
      </c>
      <c r="H1487" s="421">
        <v>0</v>
      </c>
      <c r="I1487" s="421">
        <v>0</v>
      </c>
      <c r="J1487" s="421">
        <v>0</v>
      </c>
      <c r="K1487" s="421">
        <v>0</v>
      </c>
      <c r="L1487" s="421">
        <v>39439.15</v>
      </c>
    </row>
    <row r="1488" spans="2:12">
      <c r="B1488" s="60" t="s">
        <v>805</v>
      </c>
      <c r="C1488" s="60" t="s">
        <v>806</v>
      </c>
      <c r="D1488" s="60" t="s">
        <v>643</v>
      </c>
      <c r="E1488" s="60" t="s">
        <v>652</v>
      </c>
      <c r="F1488" s="421">
        <v>0</v>
      </c>
      <c r="G1488" s="421">
        <v>-60.47</v>
      </c>
      <c r="H1488" s="421">
        <v>60.47</v>
      </c>
      <c r="I1488" s="421">
        <v>0</v>
      </c>
      <c r="J1488" s="421">
        <v>0</v>
      </c>
      <c r="K1488" s="421">
        <v>0</v>
      </c>
      <c r="L1488" s="421">
        <v>0</v>
      </c>
    </row>
    <row r="1489" spans="2:12">
      <c r="B1489" s="60" t="s">
        <v>1086</v>
      </c>
      <c r="C1489" s="60" t="s">
        <v>1087</v>
      </c>
      <c r="D1489" s="60" t="s">
        <v>643</v>
      </c>
      <c r="E1489" s="60" t="s">
        <v>652</v>
      </c>
      <c r="F1489" s="421">
        <v>421.13</v>
      </c>
      <c r="G1489" s="421">
        <v>60.47</v>
      </c>
      <c r="H1489" s="421">
        <v>60.47</v>
      </c>
      <c r="I1489" s="421">
        <v>60.47</v>
      </c>
      <c r="J1489" s="421">
        <v>60.47</v>
      </c>
      <c r="K1489" s="421">
        <v>4174.3100000000004</v>
      </c>
      <c r="L1489" s="421">
        <v>-3995.06</v>
      </c>
    </row>
    <row r="1490" spans="2:12">
      <c r="B1490" s="60" t="s">
        <v>1599</v>
      </c>
      <c r="C1490" s="60" t="s">
        <v>1600</v>
      </c>
      <c r="D1490" s="60" t="s">
        <v>643</v>
      </c>
      <c r="E1490" s="60" t="s">
        <v>659</v>
      </c>
      <c r="F1490" s="421">
        <v>0</v>
      </c>
      <c r="G1490" s="421">
        <v>0</v>
      </c>
      <c r="H1490" s="421">
        <v>0</v>
      </c>
      <c r="I1490" s="421">
        <v>0</v>
      </c>
      <c r="J1490" s="421">
        <v>0</v>
      </c>
      <c r="K1490" s="421">
        <v>0</v>
      </c>
      <c r="L1490" s="421">
        <v>0</v>
      </c>
    </row>
    <row r="1491" spans="2:12">
      <c r="B1491" s="60" t="s">
        <v>1463</v>
      </c>
      <c r="C1491" s="60" t="s">
        <v>664</v>
      </c>
      <c r="D1491" s="60" t="s">
        <v>662</v>
      </c>
      <c r="E1491" s="60" t="s">
        <v>649</v>
      </c>
      <c r="F1491" s="421">
        <v>15039013.109999999</v>
      </c>
      <c r="G1491" s="421">
        <v>333507.20000000001</v>
      </c>
      <c r="H1491" s="421">
        <v>358715.79</v>
      </c>
      <c r="I1491" s="421">
        <v>406085.79</v>
      </c>
      <c r="J1491" s="421">
        <v>348210.42</v>
      </c>
      <c r="K1491" s="421">
        <v>3071882.76</v>
      </c>
      <c r="L1491" s="421">
        <v>10520611.15</v>
      </c>
    </row>
    <row r="1492" spans="2:12">
      <c r="B1492" s="60" t="s">
        <v>1234</v>
      </c>
      <c r="C1492" s="60" t="s">
        <v>1235</v>
      </c>
      <c r="D1492" s="60" t="s">
        <v>662</v>
      </c>
      <c r="E1492" s="60" t="s">
        <v>652</v>
      </c>
      <c r="F1492" s="421">
        <v>83881.83</v>
      </c>
      <c r="G1492" s="421">
        <v>591.84</v>
      </c>
      <c r="H1492" s="421">
        <v>875.83</v>
      </c>
      <c r="I1492" s="421">
        <v>1064.82</v>
      </c>
      <c r="J1492" s="421">
        <v>1078.78</v>
      </c>
      <c r="K1492" s="421">
        <v>54373.11</v>
      </c>
      <c r="L1492" s="421">
        <v>25897.45</v>
      </c>
    </row>
    <row r="1493" spans="2:12">
      <c r="B1493" s="60" t="s">
        <v>1646</v>
      </c>
      <c r="C1493" s="60" t="s">
        <v>1647</v>
      </c>
      <c r="D1493" s="60" t="s">
        <v>643</v>
      </c>
      <c r="E1493" s="60" t="s">
        <v>659</v>
      </c>
      <c r="F1493" s="421">
        <v>0</v>
      </c>
      <c r="G1493" s="421">
        <v>0</v>
      </c>
      <c r="H1493" s="421">
        <v>0</v>
      </c>
      <c r="I1493" s="421">
        <v>0</v>
      </c>
      <c r="J1493" s="421">
        <v>0</v>
      </c>
      <c r="K1493" s="421">
        <v>0</v>
      </c>
      <c r="L1493" s="421">
        <v>0</v>
      </c>
    </row>
    <row r="1494" spans="2:12">
      <c r="B1494" s="60" t="s">
        <v>1139</v>
      </c>
      <c r="C1494" s="60" t="s">
        <v>1140</v>
      </c>
      <c r="D1494" s="60" t="s">
        <v>643</v>
      </c>
      <c r="E1494" s="60" t="s">
        <v>649</v>
      </c>
      <c r="F1494" s="421">
        <v>-18538.34</v>
      </c>
      <c r="G1494" s="421">
        <v>9667.18</v>
      </c>
      <c r="H1494" s="421">
        <v>-721.84</v>
      </c>
      <c r="I1494" s="421">
        <v>-7721.35</v>
      </c>
      <c r="J1494" s="421">
        <v>5385.08</v>
      </c>
      <c r="K1494" s="421">
        <v>-4135.55</v>
      </c>
      <c r="L1494" s="421">
        <v>-21011.86</v>
      </c>
    </row>
    <row r="1495" spans="2:12">
      <c r="B1495" s="60" t="s">
        <v>1141</v>
      </c>
      <c r="C1495" s="60" t="s">
        <v>729</v>
      </c>
      <c r="D1495" s="60" t="s">
        <v>662</v>
      </c>
      <c r="E1495" s="60" t="s">
        <v>659</v>
      </c>
      <c r="F1495" s="421">
        <v>0</v>
      </c>
      <c r="G1495" s="421">
        <v>0</v>
      </c>
      <c r="H1495" s="421">
        <v>0</v>
      </c>
      <c r="I1495" s="421">
        <v>0</v>
      </c>
      <c r="J1495" s="421">
        <v>0</v>
      </c>
      <c r="K1495" s="421">
        <v>0</v>
      </c>
      <c r="L1495" s="421">
        <v>0</v>
      </c>
    </row>
    <row r="1496" spans="2:12">
      <c r="B1496" s="60" t="s">
        <v>1350</v>
      </c>
      <c r="C1496" s="60" t="s">
        <v>1351</v>
      </c>
      <c r="D1496" s="60" t="s">
        <v>643</v>
      </c>
      <c r="E1496" s="60" t="s">
        <v>644</v>
      </c>
      <c r="F1496" s="421">
        <v>6501.41</v>
      </c>
      <c r="G1496" s="421">
        <v>0</v>
      </c>
      <c r="H1496" s="421">
        <v>0</v>
      </c>
      <c r="I1496" s="421">
        <v>0</v>
      </c>
      <c r="J1496" s="421">
        <v>0</v>
      </c>
      <c r="K1496" s="421">
        <v>0</v>
      </c>
      <c r="L1496" s="421">
        <v>6501.41</v>
      </c>
    </row>
    <row r="1497" spans="2:12">
      <c r="B1497" s="60" t="s">
        <v>912</v>
      </c>
      <c r="C1497" s="60" t="s">
        <v>913</v>
      </c>
      <c r="D1497" s="60" t="s">
        <v>643</v>
      </c>
      <c r="E1497" s="60" t="s">
        <v>649</v>
      </c>
      <c r="F1497" s="421">
        <v>-100024.74</v>
      </c>
      <c r="G1497" s="421">
        <v>0</v>
      </c>
      <c r="H1497" s="421">
        <v>0</v>
      </c>
      <c r="I1497" s="421">
        <v>0</v>
      </c>
      <c r="J1497" s="421">
        <v>0</v>
      </c>
      <c r="K1497" s="421">
        <v>0</v>
      </c>
      <c r="L1497" s="421">
        <v>-100024.74</v>
      </c>
    </row>
    <row r="1498" spans="2:12">
      <c r="B1498" s="60" t="s">
        <v>706</v>
      </c>
      <c r="C1498" s="60" t="s">
        <v>707</v>
      </c>
      <c r="D1498" s="60" t="s">
        <v>643</v>
      </c>
      <c r="E1498" s="60" t="s">
        <v>652</v>
      </c>
      <c r="F1498" s="421">
        <v>375.38</v>
      </c>
      <c r="G1498" s="421">
        <v>-56.71</v>
      </c>
      <c r="H1498" s="421">
        <v>-56.69</v>
      </c>
      <c r="I1498" s="421">
        <v>62.79</v>
      </c>
      <c r="J1498" s="421">
        <v>-18</v>
      </c>
      <c r="K1498" s="421">
        <v>-22.53</v>
      </c>
      <c r="L1498" s="421">
        <v>466.52</v>
      </c>
    </row>
    <row r="1499" spans="2:12">
      <c r="B1499" s="60" t="s">
        <v>1340</v>
      </c>
      <c r="C1499" s="60" t="s">
        <v>1341</v>
      </c>
      <c r="D1499" s="60" t="s">
        <v>662</v>
      </c>
      <c r="E1499" s="60" t="s">
        <v>659</v>
      </c>
      <c r="F1499" s="421">
        <v>0</v>
      </c>
      <c r="G1499" s="421">
        <v>0</v>
      </c>
      <c r="H1499" s="421">
        <v>0</v>
      </c>
      <c r="I1499" s="421">
        <v>0</v>
      </c>
      <c r="J1499" s="421">
        <v>0</v>
      </c>
      <c r="K1499" s="421">
        <v>0</v>
      </c>
      <c r="L1499" s="421">
        <v>0</v>
      </c>
    </row>
    <row r="1500" spans="2:12">
      <c r="B1500" s="60" t="s">
        <v>1710</v>
      </c>
      <c r="C1500" s="60" t="s">
        <v>1711</v>
      </c>
      <c r="D1500" s="60" t="s">
        <v>662</v>
      </c>
      <c r="E1500" s="60" t="s">
        <v>649</v>
      </c>
      <c r="F1500" s="421">
        <v>460798.4</v>
      </c>
      <c r="G1500" s="421">
        <v>11821.84</v>
      </c>
      <c r="H1500" s="421">
        <v>13083.54</v>
      </c>
      <c r="I1500" s="421">
        <v>15142.6</v>
      </c>
      <c r="J1500" s="421">
        <v>13778.5</v>
      </c>
      <c r="K1500" s="421">
        <v>179420.93</v>
      </c>
      <c r="L1500" s="421">
        <v>227550.99</v>
      </c>
    </row>
    <row r="1501" spans="2:12">
      <c r="B1501" s="60" t="s">
        <v>861</v>
      </c>
      <c r="C1501" s="60" t="s">
        <v>862</v>
      </c>
      <c r="D1501" s="60" t="s">
        <v>643</v>
      </c>
      <c r="E1501" s="60" t="s">
        <v>659</v>
      </c>
      <c r="F1501" s="421">
        <v>0</v>
      </c>
      <c r="G1501" s="421">
        <v>0</v>
      </c>
      <c r="H1501" s="421">
        <v>0</v>
      </c>
      <c r="I1501" s="421">
        <v>0</v>
      </c>
      <c r="J1501" s="421">
        <v>0</v>
      </c>
      <c r="K1501" s="421">
        <v>0</v>
      </c>
      <c r="L1501" s="421">
        <v>0</v>
      </c>
    </row>
    <row r="1502" spans="2:12">
      <c r="B1502" s="60" t="s">
        <v>1451</v>
      </c>
      <c r="C1502" s="60" t="s">
        <v>802</v>
      </c>
      <c r="D1502" s="60" t="s">
        <v>662</v>
      </c>
      <c r="E1502" s="60" t="s">
        <v>649</v>
      </c>
      <c r="F1502" s="421">
        <v>524850.9</v>
      </c>
      <c r="G1502" s="421">
        <v>10737.02</v>
      </c>
      <c r="H1502" s="421">
        <v>11797.24</v>
      </c>
      <c r="I1502" s="421">
        <v>12419.21</v>
      </c>
      <c r="J1502" s="421">
        <v>82457.98</v>
      </c>
      <c r="K1502" s="421">
        <v>154407.44</v>
      </c>
      <c r="L1502" s="421">
        <v>253032.01</v>
      </c>
    </row>
    <row r="1503" spans="2:12">
      <c r="B1503" s="60" t="s">
        <v>1712</v>
      </c>
      <c r="C1503" s="60" t="s">
        <v>651</v>
      </c>
      <c r="D1503" s="60" t="s">
        <v>643</v>
      </c>
      <c r="E1503" s="60" t="s">
        <v>644</v>
      </c>
      <c r="F1503" s="421">
        <v>93409.64</v>
      </c>
      <c r="G1503" s="421">
        <v>0</v>
      </c>
      <c r="H1503" s="421">
        <v>6.67</v>
      </c>
      <c r="I1503" s="421">
        <v>0</v>
      </c>
      <c r="J1503" s="421">
        <v>0</v>
      </c>
      <c r="K1503" s="421">
        <v>0</v>
      </c>
      <c r="L1503" s="421">
        <v>93402.97</v>
      </c>
    </row>
    <row r="1504" spans="2:12">
      <c r="B1504" s="60" t="s">
        <v>932</v>
      </c>
      <c r="C1504" s="60" t="s">
        <v>701</v>
      </c>
      <c r="D1504" s="60" t="s">
        <v>643</v>
      </c>
      <c r="E1504" s="60" t="s">
        <v>659</v>
      </c>
      <c r="F1504" s="421">
        <v>0</v>
      </c>
      <c r="G1504" s="421">
        <v>0</v>
      </c>
      <c r="H1504" s="421">
        <v>0</v>
      </c>
      <c r="I1504" s="421">
        <v>0</v>
      </c>
      <c r="J1504" s="421">
        <v>0</v>
      </c>
      <c r="K1504" s="421">
        <v>0</v>
      </c>
      <c r="L1504" s="421">
        <v>0</v>
      </c>
    </row>
    <row r="1505" spans="2:12">
      <c r="B1505" s="60" t="s">
        <v>1706</v>
      </c>
      <c r="C1505" s="60" t="s">
        <v>806</v>
      </c>
      <c r="D1505" s="60" t="s">
        <v>643</v>
      </c>
      <c r="E1505" s="60" t="s">
        <v>649</v>
      </c>
      <c r="F1505" s="421">
        <v>0</v>
      </c>
      <c r="G1505" s="421">
        <v>-2038.69</v>
      </c>
      <c r="H1505" s="421">
        <v>1965.39</v>
      </c>
      <c r="I1505" s="421">
        <v>14.23</v>
      </c>
      <c r="J1505" s="421">
        <v>59.07</v>
      </c>
      <c r="K1505" s="421">
        <v>0</v>
      </c>
      <c r="L1505" s="421">
        <v>0</v>
      </c>
    </row>
    <row r="1506" spans="2:12">
      <c r="B1506" s="60" t="s">
        <v>871</v>
      </c>
      <c r="C1506" s="60" t="s">
        <v>806</v>
      </c>
      <c r="D1506" s="60" t="s">
        <v>643</v>
      </c>
      <c r="E1506" s="60" t="s">
        <v>644</v>
      </c>
      <c r="F1506" s="421">
        <v>589655.04000000004</v>
      </c>
      <c r="G1506" s="421">
        <v>0</v>
      </c>
      <c r="H1506" s="421">
        <v>0</v>
      </c>
      <c r="I1506" s="421">
        <v>0</v>
      </c>
      <c r="J1506" s="421">
        <v>0</v>
      </c>
      <c r="K1506" s="421">
        <v>0</v>
      </c>
      <c r="L1506" s="421">
        <v>589655.04000000004</v>
      </c>
    </row>
    <row r="1507" spans="2:12">
      <c r="B1507" s="60" t="s">
        <v>1332</v>
      </c>
      <c r="C1507" s="60" t="s">
        <v>1333</v>
      </c>
      <c r="D1507" s="60" t="s">
        <v>643</v>
      </c>
      <c r="E1507" s="60" t="s">
        <v>649</v>
      </c>
      <c r="F1507" s="421">
        <v>6032.79</v>
      </c>
      <c r="G1507" s="421">
        <v>3241.25</v>
      </c>
      <c r="H1507" s="421">
        <v>-2037.38</v>
      </c>
      <c r="I1507" s="421">
        <v>171.16</v>
      </c>
      <c r="J1507" s="421">
        <v>-726.93</v>
      </c>
      <c r="K1507" s="421">
        <v>3880.17</v>
      </c>
      <c r="L1507" s="421">
        <v>1504.52</v>
      </c>
    </row>
    <row r="1508" spans="2:12">
      <c r="B1508" s="60" t="s">
        <v>1207</v>
      </c>
      <c r="C1508" s="60" t="s">
        <v>1208</v>
      </c>
      <c r="D1508" s="60" t="s">
        <v>643</v>
      </c>
      <c r="E1508" s="60" t="s">
        <v>649</v>
      </c>
      <c r="F1508" s="421">
        <v>58581.87</v>
      </c>
      <c r="G1508" s="421">
        <v>35446.230000000003</v>
      </c>
      <c r="H1508" s="421">
        <v>30684.7</v>
      </c>
      <c r="I1508" s="421">
        <v>116.73</v>
      </c>
      <c r="J1508" s="421">
        <v>-1999.96</v>
      </c>
      <c r="K1508" s="421">
        <v>-5665.83</v>
      </c>
      <c r="L1508" s="421">
        <v>0</v>
      </c>
    </row>
    <row r="1509" spans="2:12">
      <c r="B1509" s="60" t="s">
        <v>647</v>
      </c>
      <c r="C1509" s="60" t="s">
        <v>648</v>
      </c>
      <c r="D1509" s="60" t="s">
        <v>643</v>
      </c>
      <c r="E1509" s="60" t="s">
        <v>644</v>
      </c>
      <c r="F1509" s="421">
        <v>-2.83</v>
      </c>
      <c r="G1509" s="421">
        <v>0</v>
      </c>
      <c r="H1509" s="421">
        <v>0</v>
      </c>
      <c r="I1509" s="421">
        <v>0</v>
      </c>
      <c r="J1509" s="421">
        <v>0</v>
      </c>
      <c r="K1509" s="421">
        <v>-2.83</v>
      </c>
      <c r="L1509" s="421">
        <v>0</v>
      </c>
    </row>
    <row r="1510" spans="2:12">
      <c r="B1510" s="60" t="s">
        <v>1001</v>
      </c>
      <c r="C1510" s="60" t="s">
        <v>1002</v>
      </c>
      <c r="D1510" s="60" t="s">
        <v>662</v>
      </c>
      <c r="E1510" s="60" t="s">
        <v>649</v>
      </c>
      <c r="F1510" s="421">
        <v>347413.29</v>
      </c>
      <c r="G1510" s="421">
        <v>8532.41</v>
      </c>
      <c r="H1510" s="421">
        <v>9680.8799999999992</v>
      </c>
      <c r="I1510" s="421">
        <v>9683.3799999999992</v>
      </c>
      <c r="J1510" s="421">
        <v>8353.19</v>
      </c>
      <c r="K1510" s="421">
        <v>92969.67</v>
      </c>
      <c r="L1510" s="421">
        <v>218193.76</v>
      </c>
    </row>
    <row r="1511" spans="2:12">
      <c r="B1511" s="60" t="s">
        <v>935</v>
      </c>
      <c r="C1511" s="60" t="s">
        <v>936</v>
      </c>
      <c r="D1511" s="60" t="s">
        <v>662</v>
      </c>
      <c r="E1511" s="60" t="s">
        <v>649</v>
      </c>
      <c r="F1511" s="421">
        <v>1017240.28</v>
      </c>
      <c r="G1511" s="421">
        <v>20795.52</v>
      </c>
      <c r="H1511" s="421">
        <v>19928.36</v>
      </c>
      <c r="I1511" s="421">
        <v>25702.43</v>
      </c>
      <c r="J1511" s="421">
        <v>22779.7</v>
      </c>
      <c r="K1511" s="421">
        <v>220300.43</v>
      </c>
      <c r="L1511" s="421">
        <v>707733.84</v>
      </c>
    </row>
    <row r="1512" spans="2:12">
      <c r="B1512" s="60" t="s">
        <v>1581</v>
      </c>
      <c r="C1512" s="60" t="s">
        <v>1081</v>
      </c>
      <c r="D1512" s="60" t="s">
        <v>662</v>
      </c>
      <c r="E1512" s="60" t="s">
        <v>649</v>
      </c>
      <c r="F1512" s="421">
        <v>244350.34</v>
      </c>
      <c r="G1512" s="421">
        <v>7771.42</v>
      </c>
      <c r="H1512" s="421">
        <v>7813.14</v>
      </c>
      <c r="I1512" s="421">
        <v>5837.43</v>
      </c>
      <c r="J1512" s="421">
        <v>6237.41</v>
      </c>
      <c r="K1512" s="421">
        <v>66711.63</v>
      </c>
      <c r="L1512" s="421">
        <v>149979.31</v>
      </c>
    </row>
    <row r="1513" spans="2:12">
      <c r="B1513" s="60" t="s">
        <v>1428</v>
      </c>
      <c r="C1513" s="60" t="s">
        <v>936</v>
      </c>
      <c r="D1513" s="60" t="s">
        <v>662</v>
      </c>
      <c r="E1513" s="60" t="s">
        <v>649</v>
      </c>
      <c r="F1513" s="421">
        <v>881.41</v>
      </c>
      <c r="G1513" s="421">
        <v>26.19</v>
      </c>
      <c r="H1513" s="421">
        <v>23.53</v>
      </c>
      <c r="I1513" s="421">
        <v>28.84</v>
      </c>
      <c r="J1513" s="421">
        <v>26.19</v>
      </c>
      <c r="K1513" s="421">
        <v>204.77</v>
      </c>
      <c r="L1513" s="421">
        <v>571.89</v>
      </c>
    </row>
    <row r="1514" spans="2:12">
      <c r="B1514" s="60" t="s">
        <v>846</v>
      </c>
      <c r="C1514" s="60" t="s">
        <v>847</v>
      </c>
      <c r="D1514" s="60" t="s">
        <v>643</v>
      </c>
      <c r="E1514" s="60" t="s">
        <v>644</v>
      </c>
      <c r="F1514" s="421">
        <v>4779.55</v>
      </c>
      <c r="G1514" s="421">
        <v>0</v>
      </c>
      <c r="H1514" s="421">
        <v>0</v>
      </c>
      <c r="I1514" s="421">
        <v>0</v>
      </c>
      <c r="J1514" s="421">
        <v>0</v>
      </c>
      <c r="K1514" s="421">
        <v>0</v>
      </c>
      <c r="L1514" s="421">
        <v>4779.55</v>
      </c>
    </row>
    <row r="1515" spans="2:12">
      <c r="B1515" s="60" t="s">
        <v>1463</v>
      </c>
      <c r="C1515" s="60" t="s">
        <v>664</v>
      </c>
      <c r="D1515" s="60" t="s">
        <v>662</v>
      </c>
      <c r="E1515" s="60" t="s">
        <v>703</v>
      </c>
      <c r="F1515" s="421">
        <v>0</v>
      </c>
      <c r="G1515" s="421">
        <v>0</v>
      </c>
      <c r="H1515" s="421">
        <v>0</v>
      </c>
      <c r="I1515" s="421">
        <v>0</v>
      </c>
      <c r="J1515" s="421">
        <v>0</v>
      </c>
      <c r="K1515" s="421">
        <v>0</v>
      </c>
      <c r="L1515" s="421">
        <v>0</v>
      </c>
    </row>
    <row r="1516" spans="2:12">
      <c r="B1516" s="60" t="s">
        <v>1619</v>
      </c>
      <c r="C1516" s="60" t="s">
        <v>1108</v>
      </c>
      <c r="D1516" s="60" t="s">
        <v>662</v>
      </c>
      <c r="E1516" s="60" t="s">
        <v>649</v>
      </c>
      <c r="F1516" s="421">
        <v>1347489.38</v>
      </c>
      <c r="G1516" s="421">
        <v>23426.49</v>
      </c>
      <c r="H1516" s="421">
        <v>26849.83</v>
      </c>
      <c r="I1516" s="421">
        <v>27581.63</v>
      </c>
      <c r="J1516" s="421">
        <v>166035.73000000001</v>
      </c>
      <c r="K1516" s="421">
        <v>139357.4</v>
      </c>
      <c r="L1516" s="421">
        <v>964238.3</v>
      </c>
    </row>
    <row r="1517" spans="2:12">
      <c r="B1517" s="60" t="s">
        <v>1587</v>
      </c>
      <c r="C1517" s="60" t="s">
        <v>1157</v>
      </c>
      <c r="D1517" s="60" t="s">
        <v>643</v>
      </c>
      <c r="E1517" s="60" t="s">
        <v>659</v>
      </c>
      <c r="F1517" s="421">
        <v>0</v>
      </c>
      <c r="G1517" s="421">
        <v>0</v>
      </c>
      <c r="H1517" s="421">
        <v>0</v>
      </c>
      <c r="I1517" s="421">
        <v>0</v>
      </c>
      <c r="J1517" s="421">
        <v>0</v>
      </c>
      <c r="K1517" s="421">
        <v>0</v>
      </c>
      <c r="L1517" s="421">
        <v>0</v>
      </c>
    </row>
    <row r="1518" spans="2:12">
      <c r="B1518" s="60" t="s">
        <v>1352</v>
      </c>
      <c r="C1518" s="60" t="s">
        <v>701</v>
      </c>
      <c r="D1518" s="60" t="s">
        <v>643</v>
      </c>
      <c r="E1518" s="60" t="s">
        <v>649</v>
      </c>
      <c r="F1518" s="421">
        <v>503716.17</v>
      </c>
      <c r="G1518" s="421">
        <v>63829.1</v>
      </c>
      <c r="H1518" s="421">
        <v>79038.14</v>
      </c>
      <c r="I1518" s="421">
        <v>63558.15</v>
      </c>
      <c r="J1518" s="421">
        <v>69127.5</v>
      </c>
      <c r="K1518" s="421">
        <v>194925.28</v>
      </c>
      <c r="L1518" s="421">
        <v>33238</v>
      </c>
    </row>
    <row r="1519" spans="2:12">
      <c r="B1519" s="60" t="s">
        <v>1452</v>
      </c>
      <c r="C1519" s="60" t="s">
        <v>1370</v>
      </c>
      <c r="D1519" s="60" t="s">
        <v>643</v>
      </c>
      <c r="E1519" s="60" t="s">
        <v>1371</v>
      </c>
      <c r="F1519" s="421">
        <v>0</v>
      </c>
      <c r="G1519" s="421">
        <v>0</v>
      </c>
      <c r="H1519" s="421">
        <v>0</v>
      </c>
      <c r="I1519" s="421">
        <v>0</v>
      </c>
      <c r="J1519" s="421">
        <v>0</v>
      </c>
      <c r="K1519" s="421">
        <v>0</v>
      </c>
      <c r="L1519" s="421">
        <v>0</v>
      </c>
    </row>
    <row r="1520" spans="2:12">
      <c r="B1520" s="60" t="s">
        <v>1353</v>
      </c>
      <c r="C1520" s="60" t="s">
        <v>763</v>
      </c>
      <c r="D1520" s="60" t="s">
        <v>643</v>
      </c>
      <c r="E1520" s="60" t="s">
        <v>649</v>
      </c>
      <c r="F1520" s="421">
        <v>5989873</v>
      </c>
      <c r="G1520" s="421">
        <v>-102242.42</v>
      </c>
      <c r="H1520" s="421">
        <v>-79065.37</v>
      </c>
      <c r="I1520" s="421">
        <v>84015.82</v>
      </c>
      <c r="J1520" s="421">
        <v>-91612.36</v>
      </c>
      <c r="K1520" s="421">
        <v>3406269.66</v>
      </c>
      <c r="L1520" s="421">
        <v>2772507.67</v>
      </c>
    </row>
    <row r="1521" spans="2:12">
      <c r="B1521" s="60" t="s">
        <v>1132</v>
      </c>
      <c r="C1521" s="60" t="s">
        <v>1133</v>
      </c>
      <c r="D1521" s="60" t="s">
        <v>643</v>
      </c>
      <c r="E1521" s="60" t="s">
        <v>744</v>
      </c>
      <c r="F1521" s="421">
        <v>0</v>
      </c>
      <c r="G1521" s="421">
        <v>0</v>
      </c>
      <c r="H1521" s="421">
        <v>0</v>
      </c>
      <c r="I1521" s="421">
        <v>0</v>
      </c>
      <c r="J1521" s="421">
        <v>0</v>
      </c>
      <c r="K1521" s="421">
        <v>0</v>
      </c>
      <c r="L1521" s="421">
        <v>0</v>
      </c>
    </row>
    <row r="1522" spans="2:12">
      <c r="B1522" s="60" t="s">
        <v>1567</v>
      </c>
      <c r="C1522" s="60" t="s">
        <v>1568</v>
      </c>
      <c r="D1522" s="60" t="s">
        <v>643</v>
      </c>
      <c r="E1522" s="60" t="s">
        <v>649</v>
      </c>
      <c r="F1522" s="421">
        <v>0</v>
      </c>
      <c r="G1522" s="421">
        <v>0</v>
      </c>
      <c r="H1522" s="421">
        <v>0.33</v>
      </c>
      <c r="I1522" s="421">
        <v>-0.33</v>
      </c>
      <c r="J1522" s="421">
        <v>0</v>
      </c>
      <c r="K1522" s="421">
        <v>0</v>
      </c>
      <c r="L1522" s="421">
        <v>0</v>
      </c>
    </row>
    <row r="1523" spans="2:12">
      <c r="B1523" s="60" t="s">
        <v>1148</v>
      </c>
      <c r="C1523" s="60" t="s">
        <v>1149</v>
      </c>
      <c r="D1523" s="60" t="s">
        <v>643</v>
      </c>
      <c r="E1523" s="60" t="s">
        <v>652</v>
      </c>
      <c r="F1523" s="421">
        <v>0</v>
      </c>
      <c r="G1523" s="421">
        <v>0</v>
      </c>
      <c r="H1523" s="421">
        <v>0</v>
      </c>
      <c r="I1523" s="421">
        <v>0</v>
      </c>
      <c r="J1523" s="421">
        <v>0</v>
      </c>
      <c r="K1523" s="421">
        <v>38868.639999999999</v>
      </c>
      <c r="L1523" s="421">
        <v>-38868.639999999999</v>
      </c>
    </row>
    <row r="1524" spans="2:12">
      <c r="B1524" s="60" t="s">
        <v>1713</v>
      </c>
      <c r="C1524" s="60" t="s">
        <v>1714</v>
      </c>
      <c r="D1524" s="60" t="s">
        <v>643</v>
      </c>
      <c r="E1524" s="60" t="s">
        <v>649</v>
      </c>
      <c r="F1524" s="421">
        <v>-344.96</v>
      </c>
      <c r="G1524" s="421">
        <v>0</v>
      </c>
      <c r="H1524" s="421">
        <v>0</v>
      </c>
      <c r="I1524" s="421">
        <v>0</v>
      </c>
      <c r="J1524" s="421">
        <v>0</v>
      </c>
      <c r="K1524" s="421">
        <v>0</v>
      </c>
      <c r="L1524" s="421">
        <v>-344.96</v>
      </c>
    </row>
    <row r="1525" spans="2:12">
      <c r="B1525" s="60" t="s">
        <v>1686</v>
      </c>
      <c r="C1525" s="60" t="s">
        <v>1687</v>
      </c>
      <c r="D1525" s="60" t="s">
        <v>643</v>
      </c>
      <c r="E1525" s="60" t="s">
        <v>644</v>
      </c>
      <c r="F1525" s="421">
        <v>-2711.97</v>
      </c>
      <c r="G1525" s="421">
        <v>0</v>
      </c>
      <c r="H1525" s="421">
        <v>0</v>
      </c>
      <c r="I1525" s="421">
        <v>0</v>
      </c>
      <c r="J1525" s="421">
        <v>0</v>
      </c>
      <c r="K1525" s="421">
        <v>-2726.97</v>
      </c>
      <c r="L1525" s="421">
        <v>15</v>
      </c>
    </row>
    <row r="1526" spans="2:12">
      <c r="B1526" s="60" t="s">
        <v>1199</v>
      </c>
      <c r="C1526" s="60" t="s">
        <v>1200</v>
      </c>
      <c r="D1526" s="60" t="s">
        <v>643</v>
      </c>
      <c r="E1526" s="60" t="s">
        <v>659</v>
      </c>
      <c r="F1526" s="421">
        <v>0</v>
      </c>
      <c r="G1526" s="421">
        <v>0</v>
      </c>
      <c r="H1526" s="421">
        <v>0</v>
      </c>
      <c r="I1526" s="421">
        <v>0</v>
      </c>
      <c r="J1526" s="421">
        <v>0</v>
      </c>
      <c r="K1526" s="421">
        <v>0</v>
      </c>
      <c r="L1526" s="421">
        <v>0</v>
      </c>
    </row>
    <row r="1527" spans="2:12">
      <c r="B1527" s="60" t="s">
        <v>1570</v>
      </c>
      <c r="C1527" s="60" t="s">
        <v>866</v>
      </c>
      <c r="D1527" s="60" t="s">
        <v>662</v>
      </c>
      <c r="E1527" s="60" t="s">
        <v>644</v>
      </c>
      <c r="F1527" s="421">
        <v>-7257.25</v>
      </c>
      <c r="G1527" s="421">
        <v>0</v>
      </c>
      <c r="H1527" s="421">
        <v>0</v>
      </c>
      <c r="I1527" s="421">
        <v>0</v>
      </c>
      <c r="J1527" s="421">
        <v>0</v>
      </c>
      <c r="K1527" s="421">
        <v>0</v>
      </c>
      <c r="L1527" s="421">
        <v>-7257.25</v>
      </c>
    </row>
    <row r="1528" spans="2:12">
      <c r="B1528" s="60" t="s">
        <v>1294</v>
      </c>
      <c r="C1528" s="60" t="s">
        <v>1295</v>
      </c>
      <c r="D1528" s="60" t="s">
        <v>643</v>
      </c>
      <c r="E1528" s="60" t="s">
        <v>649</v>
      </c>
      <c r="F1528" s="421">
        <v>301140.03000000003</v>
      </c>
      <c r="G1528" s="421">
        <v>30055.96</v>
      </c>
      <c r="H1528" s="421">
        <v>-2683.71</v>
      </c>
      <c r="I1528" s="421">
        <v>219793.41</v>
      </c>
      <c r="J1528" s="421">
        <v>5996.64</v>
      </c>
      <c r="K1528" s="421">
        <v>754158.42</v>
      </c>
      <c r="L1528" s="421">
        <v>-706180.69</v>
      </c>
    </row>
    <row r="1529" spans="2:12">
      <c r="B1529" s="60" t="s">
        <v>1486</v>
      </c>
      <c r="C1529" s="60" t="s">
        <v>1300</v>
      </c>
      <c r="D1529" s="60" t="s">
        <v>662</v>
      </c>
      <c r="E1529" s="60" t="s">
        <v>644</v>
      </c>
      <c r="F1529" s="421">
        <v>-12121.01</v>
      </c>
      <c r="G1529" s="421">
        <v>0</v>
      </c>
      <c r="H1529" s="421">
        <v>0</v>
      </c>
      <c r="I1529" s="421">
        <v>0</v>
      </c>
      <c r="J1529" s="421">
        <v>0</v>
      </c>
      <c r="K1529" s="421">
        <v>0</v>
      </c>
      <c r="L1529" s="421">
        <v>-12121.01</v>
      </c>
    </row>
    <row r="1530" spans="2:12">
      <c r="B1530" s="60" t="s">
        <v>1224</v>
      </c>
      <c r="C1530" s="60" t="s">
        <v>994</v>
      </c>
      <c r="D1530" s="60" t="s">
        <v>662</v>
      </c>
      <c r="E1530" s="60" t="s">
        <v>649</v>
      </c>
      <c r="F1530" s="421">
        <v>1725252.6</v>
      </c>
      <c r="G1530" s="421">
        <v>56586.21</v>
      </c>
      <c r="H1530" s="421">
        <v>38640.04</v>
      </c>
      <c r="I1530" s="421">
        <v>68116.210000000006</v>
      </c>
      <c r="J1530" s="421">
        <v>36919.5</v>
      </c>
      <c r="K1530" s="421">
        <v>325775.73</v>
      </c>
      <c r="L1530" s="421">
        <v>1199214.9099999999</v>
      </c>
    </row>
    <row r="1531" spans="2:12">
      <c r="B1531" s="60" t="s">
        <v>1584</v>
      </c>
      <c r="C1531" s="60" t="s">
        <v>1585</v>
      </c>
      <c r="D1531" s="60" t="s">
        <v>643</v>
      </c>
      <c r="E1531" s="60" t="s">
        <v>644</v>
      </c>
      <c r="F1531" s="421">
        <v>78317.509999999995</v>
      </c>
      <c r="G1531" s="421">
        <v>0</v>
      </c>
      <c r="H1531" s="421">
        <v>0</v>
      </c>
      <c r="I1531" s="421">
        <v>0</v>
      </c>
      <c r="J1531" s="421">
        <v>2708.9</v>
      </c>
      <c r="K1531" s="421">
        <v>43461.21</v>
      </c>
      <c r="L1531" s="421">
        <v>32147.4</v>
      </c>
    </row>
    <row r="1532" spans="2:12">
      <c r="B1532" s="60" t="s">
        <v>837</v>
      </c>
      <c r="C1532" s="60" t="s">
        <v>838</v>
      </c>
      <c r="D1532" s="60" t="s">
        <v>643</v>
      </c>
      <c r="E1532" s="60" t="s">
        <v>659</v>
      </c>
      <c r="F1532" s="421">
        <v>0</v>
      </c>
      <c r="G1532" s="421">
        <v>0</v>
      </c>
      <c r="H1532" s="421">
        <v>0</v>
      </c>
      <c r="I1532" s="421">
        <v>0</v>
      </c>
      <c r="J1532" s="421">
        <v>0</v>
      </c>
      <c r="K1532" s="421">
        <v>0</v>
      </c>
      <c r="L1532" s="421">
        <v>0</v>
      </c>
    </row>
    <row r="1533" spans="2:12">
      <c r="B1533" s="60" t="s">
        <v>1291</v>
      </c>
      <c r="C1533" s="60" t="s">
        <v>971</v>
      </c>
      <c r="D1533" s="60" t="s">
        <v>662</v>
      </c>
      <c r="E1533" s="60" t="s">
        <v>652</v>
      </c>
      <c r="F1533" s="421">
        <v>259.13</v>
      </c>
      <c r="G1533" s="421">
        <v>35.479999999999997</v>
      </c>
      <c r="H1533" s="421">
        <v>37.31</v>
      </c>
      <c r="I1533" s="421">
        <v>38.909999999999997</v>
      </c>
      <c r="J1533" s="421">
        <v>38.909999999999997</v>
      </c>
      <c r="K1533" s="421">
        <v>108.52</v>
      </c>
      <c r="L1533" s="421">
        <v>0</v>
      </c>
    </row>
    <row r="1534" spans="2:12">
      <c r="B1534" s="60" t="s">
        <v>1413</v>
      </c>
      <c r="C1534" s="60" t="s">
        <v>976</v>
      </c>
      <c r="D1534" s="60" t="s">
        <v>662</v>
      </c>
      <c r="E1534" s="60" t="s">
        <v>644</v>
      </c>
      <c r="F1534" s="421">
        <v>-17886.560000000001</v>
      </c>
      <c r="G1534" s="421">
        <v>0</v>
      </c>
      <c r="H1534" s="421">
        <v>0</v>
      </c>
      <c r="I1534" s="421">
        <v>0</v>
      </c>
      <c r="J1534" s="421">
        <v>0</v>
      </c>
      <c r="K1534" s="421">
        <v>0</v>
      </c>
      <c r="L1534" s="421">
        <v>-17886.560000000001</v>
      </c>
    </row>
    <row r="1535" spans="2:12">
      <c r="B1535" s="60" t="s">
        <v>1315</v>
      </c>
      <c r="C1535" s="60" t="s">
        <v>767</v>
      </c>
      <c r="D1535" s="60" t="s">
        <v>662</v>
      </c>
      <c r="E1535" s="60" t="s">
        <v>644</v>
      </c>
      <c r="F1535" s="421">
        <v>-16612.650000000001</v>
      </c>
      <c r="G1535" s="421">
        <v>0</v>
      </c>
      <c r="H1535" s="421">
        <v>0</v>
      </c>
      <c r="I1535" s="421">
        <v>0</v>
      </c>
      <c r="J1535" s="421">
        <v>0</v>
      </c>
      <c r="K1535" s="421">
        <v>0</v>
      </c>
      <c r="L1535" s="421">
        <v>-16612.650000000001</v>
      </c>
    </row>
    <row r="1536" spans="2:12">
      <c r="B1536" s="60" t="s">
        <v>766</v>
      </c>
      <c r="C1536" s="60" t="s">
        <v>767</v>
      </c>
      <c r="D1536" s="60" t="s">
        <v>662</v>
      </c>
      <c r="E1536" s="60" t="s">
        <v>644</v>
      </c>
      <c r="F1536" s="421">
        <v>-1852.97</v>
      </c>
      <c r="G1536" s="421">
        <v>0</v>
      </c>
      <c r="H1536" s="421">
        <v>0</v>
      </c>
      <c r="I1536" s="421">
        <v>0</v>
      </c>
      <c r="J1536" s="421">
        <v>0</v>
      </c>
      <c r="K1536" s="421">
        <v>-1852.97</v>
      </c>
      <c r="L1536" s="421">
        <v>0</v>
      </c>
    </row>
    <row r="1537" spans="2:12">
      <c r="B1537" s="60" t="s">
        <v>1562</v>
      </c>
      <c r="C1537" s="60" t="s">
        <v>680</v>
      </c>
      <c r="D1537" s="60" t="s">
        <v>662</v>
      </c>
      <c r="E1537" s="60" t="s">
        <v>659</v>
      </c>
      <c r="F1537" s="421">
        <v>0</v>
      </c>
      <c r="G1537" s="421">
        <v>0</v>
      </c>
      <c r="H1537" s="421">
        <v>0</v>
      </c>
      <c r="I1537" s="421">
        <v>0</v>
      </c>
      <c r="J1537" s="421">
        <v>0</v>
      </c>
      <c r="K1537" s="421">
        <v>0</v>
      </c>
      <c r="L1537" s="421">
        <v>0</v>
      </c>
    </row>
    <row r="1538" spans="2:12">
      <c r="B1538" s="60" t="s">
        <v>1337</v>
      </c>
      <c r="C1538" s="60" t="s">
        <v>1338</v>
      </c>
      <c r="D1538" s="60" t="s">
        <v>643</v>
      </c>
      <c r="E1538" s="60" t="s">
        <v>649</v>
      </c>
      <c r="F1538" s="421">
        <v>6844702.4699999997</v>
      </c>
      <c r="G1538" s="421">
        <v>158592.98000000001</v>
      </c>
      <c r="H1538" s="421">
        <v>158995.74</v>
      </c>
      <c r="I1538" s="421">
        <v>158821.51999999999</v>
      </c>
      <c r="J1538" s="421">
        <v>158813.57</v>
      </c>
      <c r="K1538" s="421">
        <v>1249462.1100000001</v>
      </c>
      <c r="L1538" s="421">
        <v>4960016.55</v>
      </c>
    </row>
    <row r="1539" spans="2:12">
      <c r="B1539" s="60" t="s">
        <v>1332</v>
      </c>
      <c r="C1539" s="60" t="s">
        <v>1333</v>
      </c>
      <c r="D1539" s="60" t="s">
        <v>643</v>
      </c>
      <c r="E1539" s="60" t="s">
        <v>659</v>
      </c>
      <c r="F1539" s="421">
        <v>0</v>
      </c>
      <c r="G1539" s="421">
        <v>0</v>
      </c>
      <c r="H1539" s="421">
        <v>0</v>
      </c>
      <c r="I1539" s="421">
        <v>0</v>
      </c>
      <c r="J1539" s="421">
        <v>0</v>
      </c>
      <c r="K1539" s="421">
        <v>0</v>
      </c>
      <c r="L1539" s="421">
        <v>0</v>
      </c>
    </row>
    <row r="1540" spans="2:12">
      <c r="B1540" s="60" t="s">
        <v>1445</v>
      </c>
      <c r="C1540" s="60" t="s">
        <v>678</v>
      </c>
      <c r="D1540" s="60" t="s">
        <v>643</v>
      </c>
      <c r="E1540" s="60" t="s">
        <v>659</v>
      </c>
      <c r="F1540" s="421">
        <v>0</v>
      </c>
      <c r="G1540" s="421">
        <v>0</v>
      </c>
      <c r="H1540" s="421">
        <v>0</v>
      </c>
      <c r="I1540" s="421">
        <v>0</v>
      </c>
      <c r="J1540" s="421">
        <v>0</v>
      </c>
      <c r="K1540" s="421">
        <v>0</v>
      </c>
      <c r="L1540" s="421">
        <v>0</v>
      </c>
    </row>
    <row r="1541" spans="2:12">
      <c r="B1541" s="60" t="s">
        <v>758</v>
      </c>
      <c r="C1541" s="60" t="s">
        <v>759</v>
      </c>
      <c r="D1541" s="60" t="s">
        <v>643</v>
      </c>
      <c r="E1541" s="60" t="s">
        <v>659</v>
      </c>
      <c r="F1541" s="421">
        <v>0</v>
      </c>
      <c r="G1541" s="421">
        <v>0</v>
      </c>
      <c r="H1541" s="421">
        <v>0</v>
      </c>
      <c r="I1541" s="421">
        <v>0</v>
      </c>
      <c r="J1541" s="421">
        <v>0</v>
      </c>
      <c r="K1541" s="421">
        <v>0</v>
      </c>
      <c r="L1541" s="421">
        <v>0</v>
      </c>
    </row>
    <row r="1542" spans="2:12">
      <c r="B1542" s="60" t="s">
        <v>681</v>
      </c>
      <c r="C1542" s="60" t="s">
        <v>682</v>
      </c>
      <c r="D1542" s="60" t="s">
        <v>643</v>
      </c>
      <c r="E1542" s="60" t="s">
        <v>644</v>
      </c>
      <c r="F1542" s="421">
        <v>238804.65</v>
      </c>
      <c r="G1542" s="421">
        <v>0</v>
      </c>
      <c r="H1542" s="421">
        <v>0</v>
      </c>
      <c r="I1542" s="421">
        <v>0</v>
      </c>
      <c r="J1542" s="421">
        <v>0</v>
      </c>
      <c r="K1542" s="421">
        <v>0</v>
      </c>
      <c r="L1542" s="421">
        <v>238804.65</v>
      </c>
    </row>
    <row r="1543" spans="2:12">
      <c r="B1543" s="60" t="s">
        <v>833</v>
      </c>
      <c r="C1543" s="60" t="s">
        <v>834</v>
      </c>
      <c r="D1543" s="60" t="s">
        <v>643</v>
      </c>
      <c r="E1543" s="60" t="s">
        <v>644</v>
      </c>
      <c r="F1543" s="421">
        <v>6990.43</v>
      </c>
      <c r="G1543" s="421">
        <v>0</v>
      </c>
      <c r="H1543" s="421">
        <v>0</v>
      </c>
      <c r="I1543" s="421">
        <v>0</v>
      </c>
      <c r="J1543" s="421">
        <v>0</v>
      </c>
      <c r="K1543" s="421">
        <v>917.07</v>
      </c>
      <c r="L1543" s="421">
        <v>6073.36</v>
      </c>
    </row>
    <row r="1544" spans="2:12">
      <c r="B1544" s="60" t="s">
        <v>898</v>
      </c>
      <c r="C1544" s="60" t="s">
        <v>899</v>
      </c>
      <c r="D1544" s="60" t="s">
        <v>643</v>
      </c>
      <c r="E1544" s="60" t="s">
        <v>1032</v>
      </c>
      <c r="F1544" s="421">
        <v>115135.12</v>
      </c>
      <c r="G1544" s="421">
        <v>-4520.21</v>
      </c>
      <c r="H1544" s="421">
        <v>0</v>
      </c>
      <c r="I1544" s="421">
        <v>-9413.0499999999993</v>
      </c>
      <c r="J1544" s="421">
        <v>-13903.26</v>
      </c>
      <c r="K1544" s="421">
        <v>-54726.47</v>
      </c>
      <c r="L1544" s="421">
        <v>197698.11</v>
      </c>
    </row>
    <row r="1545" spans="2:12">
      <c r="B1545" s="60" t="s">
        <v>905</v>
      </c>
      <c r="C1545" s="60" t="s">
        <v>906</v>
      </c>
      <c r="D1545" s="60" t="s">
        <v>662</v>
      </c>
      <c r="E1545" s="60" t="s">
        <v>744</v>
      </c>
      <c r="F1545" s="421">
        <v>0</v>
      </c>
      <c r="G1545" s="421">
        <v>0</v>
      </c>
      <c r="H1545" s="421">
        <v>0</v>
      </c>
      <c r="I1545" s="421">
        <v>0</v>
      </c>
      <c r="J1545" s="421">
        <v>0</v>
      </c>
      <c r="K1545" s="421">
        <v>0</v>
      </c>
      <c r="L1545" s="421">
        <v>0</v>
      </c>
    </row>
    <row r="1546" spans="2:12">
      <c r="B1546" s="60" t="s">
        <v>1286</v>
      </c>
      <c r="C1546" s="60" t="s">
        <v>1081</v>
      </c>
      <c r="D1546" s="60" t="s">
        <v>662</v>
      </c>
      <c r="E1546" s="60" t="s">
        <v>659</v>
      </c>
      <c r="F1546" s="421">
        <v>0</v>
      </c>
      <c r="G1546" s="421">
        <v>0</v>
      </c>
      <c r="H1546" s="421">
        <v>0</v>
      </c>
      <c r="I1546" s="421">
        <v>0</v>
      </c>
      <c r="J1546" s="421">
        <v>0</v>
      </c>
      <c r="K1546" s="421">
        <v>0</v>
      </c>
      <c r="L1546" s="421">
        <v>0</v>
      </c>
    </row>
    <row r="1547" spans="2:12">
      <c r="B1547" s="60" t="s">
        <v>1286</v>
      </c>
      <c r="C1547" s="60" t="s">
        <v>1081</v>
      </c>
      <c r="D1547" s="60" t="s">
        <v>662</v>
      </c>
      <c r="E1547" s="60" t="s">
        <v>644</v>
      </c>
      <c r="F1547" s="421">
        <v>-1917279.59</v>
      </c>
      <c r="G1547" s="421">
        <v>0</v>
      </c>
      <c r="H1547" s="421">
        <v>0</v>
      </c>
      <c r="I1547" s="421">
        <v>0</v>
      </c>
      <c r="J1547" s="421">
        <v>0</v>
      </c>
      <c r="K1547" s="421">
        <v>-122.28</v>
      </c>
      <c r="L1547" s="421">
        <v>-1917157.31</v>
      </c>
    </row>
    <row r="1548" spans="2:12">
      <c r="B1548" s="60" t="s">
        <v>1511</v>
      </c>
      <c r="C1548" s="60" t="s">
        <v>1058</v>
      </c>
      <c r="D1548" s="60" t="s">
        <v>662</v>
      </c>
      <c r="E1548" s="60" t="s">
        <v>649</v>
      </c>
      <c r="F1548" s="421">
        <v>562271.55000000005</v>
      </c>
      <c r="G1548" s="421">
        <v>17029.87</v>
      </c>
      <c r="H1548" s="421">
        <v>11843.01</v>
      </c>
      <c r="I1548" s="421">
        <v>94612.14</v>
      </c>
      <c r="J1548" s="421">
        <v>5509.41</v>
      </c>
      <c r="K1548" s="421">
        <v>86319</v>
      </c>
      <c r="L1548" s="421">
        <v>346958.12</v>
      </c>
    </row>
    <row r="1549" spans="2:12">
      <c r="B1549" s="60" t="s">
        <v>1657</v>
      </c>
      <c r="C1549" s="60" t="s">
        <v>1658</v>
      </c>
      <c r="D1549" s="60" t="s">
        <v>643</v>
      </c>
      <c r="E1549" s="60" t="s">
        <v>659</v>
      </c>
      <c r="F1549" s="421">
        <v>0</v>
      </c>
      <c r="G1549" s="421">
        <v>0</v>
      </c>
      <c r="H1549" s="421">
        <v>0</v>
      </c>
      <c r="I1549" s="421">
        <v>0</v>
      </c>
      <c r="J1549" s="421">
        <v>0</v>
      </c>
      <c r="K1549" s="421">
        <v>0</v>
      </c>
      <c r="L1549" s="421">
        <v>0</v>
      </c>
    </row>
    <row r="1550" spans="2:12">
      <c r="B1550" s="60" t="s">
        <v>1309</v>
      </c>
      <c r="C1550" s="60" t="s">
        <v>1310</v>
      </c>
      <c r="D1550" s="60" t="s">
        <v>643</v>
      </c>
      <c r="E1550" s="60" t="s">
        <v>649</v>
      </c>
      <c r="F1550" s="421">
        <v>46211.62</v>
      </c>
      <c r="G1550" s="421">
        <v>-23994.92</v>
      </c>
      <c r="H1550" s="421">
        <v>530064</v>
      </c>
      <c r="I1550" s="421">
        <v>-116926.04</v>
      </c>
      <c r="J1550" s="421">
        <v>1160.78</v>
      </c>
      <c r="K1550" s="421">
        <v>-265525.23</v>
      </c>
      <c r="L1550" s="421">
        <v>-78566.97</v>
      </c>
    </row>
    <row r="1551" spans="2:12">
      <c r="B1551" s="60" t="s">
        <v>1446</v>
      </c>
      <c r="C1551" s="60" t="s">
        <v>1447</v>
      </c>
      <c r="D1551" s="60" t="s">
        <v>643</v>
      </c>
      <c r="E1551" s="60" t="s">
        <v>644</v>
      </c>
      <c r="F1551" s="421">
        <v>204738.81</v>
      </c>
      <c r="G1551" s="421">
        <v>0</v>
      </c>
      <c r="H1551" s="421">
        <v>0</v>
      </c>
      <c r="I1551" s="421">
        <v>0</v>
      </c>
      <c r="J1551" s="421">
        <v>0</v>
      </c>
      <c r="K1551" s="421">
        <v>204738.81</v>
      </c>
      <c r="L1551" s="421">
        <v>0</v>
      </c>
    </row>
    <row r="1552" spans="2:12">
      <c r="B1552" s="60" t="s">
        <v>1715</v>
      </c>
      <c r="C1552" s="60" t="s">
        <v>1716</v>
      </c>
      <c r="D1552" s="60" t="s">
        <v>643</v>
      </c>
      <c r="E1552" s="60" t="s">
        <v>659</v>
      </c>
      <c r="F1552" s="421">
        <v>0</v>
      </c>
      <c r="G1552" s="421">
        <v>0</v>
      </c>
      <c r="H1552" s="421">
        <v>0</v>
      </c>
      <c r="I1552" s="421">
        <v>0</v>
      </c>
      <c r="J1552" s="421">
        <v>0</v>
      </c>
      <c r="K1552" s="421">
        <v>0</v>
      </c>
      <c r="L1552" s="421">
        <v>0</v>
      </c>
    </row>
    <row r="1553" spans="2:12">
      <c r="B1553" s="60" t="s">
        <v>1717</v>
      </c>
      <c r="C1553" s="60" t="s">
        <v>1711</v>
      </c>
      <c r="D1553" s="60" t="s">
        <v>662</v>
      </c>
      <c r="E1553" s="60" t="s">
        <v>659</v>
      </c>
      <c r="F1553" s="421">
        <v>-422.43</v>
      </c>
      <c r="G1553" s="421">
        <v>0</v>
      </c>
      <c r="H1553" s="421">
        <v>0</v>
      </c>
      <c r="I1553" s="421">
        <v>0</v>
      </c>
      <c r="J1553" s="421">
        <v>0</v>
      </c>
      <c r="K1553" s="421">
        <v>0</v>
      </c>
      <c r="L1553" s="421">
        <v>-422.43</v>
      </c>
    </row>
    <row r="1554" spans="2:12">
      <c r="B1554" s="60" t="s">
        <v>1514</v>
      </c>
      <c r="C1554" s="60" t="s">
        <v>1515</v>
      </c>
      <c r="D1554" s="60" t="s">
        <v>643</v>
      </c>
      <c r="E1554" s="60" t="s">
        <v>644</v>
      </c>
      <c r="F1554" s="421">
        <v>24673.23</v>
      </c>
      <c r="G1554" s="421">
        <v>0</v>
      </c>
      <c r="H1554" s="421">
        <v>0</v>
      </c>
      <c r="I1554" s="421">
        <v>0</v>
      </c>
      <c r="J1554" s="421">
        <v>0</v>
      </c>
      <c r="K1554" s="421">
        <v>0</v>
      </c>
      <c r="L1554" s="421">
        <v>24673.23</v>
      </c>
    </row>
    <row r="1555" spans="2:12">
      <c r="B1555" s="60" t="s">
        <v>1423</v>
      </c>
      <c r="C1555" s="60" t="s">
        <v>678</v>
      </c>
      <c r="D1555" s="60" t="s">
        <v>643</v>
      </c>
      <c r="E1555" s="60" t="s">
        <v>644</v>
      </c>
      <c r="F1555" s="421">
        <v>475931.45</v>
      </c>
      <c r="G1555" s="421">
        <v>242601.93</v>
      </c>
      <c r="H1555" s="421">
        <v>0</v>
      </c>
      <c r="I1555" s="421">
        <v>0</v>
      </c>
      <c r="J1555" s="421">
        <v>0</v>
      </c>
      <c r="K1555" s="421">
        <v>0</v>
      </c>
      <c r="L1555" s="421">
        <v>233329.52</v>
      </c>
    </row>
    <row r="1556" spans="2:12">
      <c r="B1556" s="60" t="s">
        <v>1718</v>
      </c>
      <c r="C1556" s="60" t="s">
        <v>889</v>
      </c>
      <c r="D1556" s="60" t="s">
        <v>643</v>
      </c>
      <c r="E1556" s="60" t="s">
        <v>644</v>
      </c>
      <c r="F1556" s="421">
        <v>4210589.25</v>
      </c>
      <c r="G1556" s="421">
        <v>0</v>
      </c>
      <c r="H1556" s="421">
        <v>0</v>
      </c>
      <c r="I1556" s="421">
        <v>0</v>
      </c>
      <c r="J1556" s="421">
        <v>0</v>
      </c>
      <c r="K1556" s="421">
        <v>2917498.46</v>
      </c>
      <c r="L1556" s="421">
        <v>1293090.79</v>
      </c>
    </row>
    <row r="1557" spans="2:12">
      <c r="B1557" s="60" t="s">
        <v>1609</v>
      </c>
      <c r="C1557" s="60" t="s">
        <v>784</v>
      </c>
      <c r="D1557" s="60" t="s">
        <v>643</v>
      </c>
      <c r="E1557" s="60" t="s">
        <v>644</v>
      </c>
      <c r="F1557" s="421">
        <v>463703.96</v>
      </c>
      <c r="G1557" s="421">
        <v>0</v>
      </c>
      <c r="H1557" s="421">
        <v>0</v>
      </c>
      <c r="I1557" s="421">
        <v>0</v>
      </c>
      <c r="J1557" s="421">
        <v>0</v>
      </c>
      <c r="K1557" s="421">
        <v>0</v>
      </c>
      <c r="L1557" s="421">
        <v>463703.96</v>
      </c>
    </row>
    <row r="1558" spans="2:12">
      <c r="B1558" s="60" t="s">
        <v>1554</v>
      </c>
      <c r="C1558" s="60" t="s">
        <v>956</v>
      </c>
      <c r="D1558" s="60" t="s">
        <v>643</v>
      </c>
      <c r="E1558" s="60" t="s">
        <v>649</v>
      </c>
      <c r="F1558" s="421">
        <v>48307.24</v>
      </c>
      <c r="G1558" s="421">
        <v>-26745.91</v>
      </c>
      <c r="H1558" s="421">
        <v>-14187.05</v>
      </c>
      <c r="I1558" s="421">
        <v>32690.47</v>
      </c>
      <c r="J1558" s="421">
        <v>-11678.44</v>
      </c>
      <c r="K1558" s="421">
        <v>802.62</v>
      </c>
      <c r="L1558" s="421">
        <v>67425.55</v>
      </c>
    </row>
    <row r="1559" spans="2:12">
      <c r="B1559" s="60" t="s">
        <v>1373</v>
      </c>
      <c r="C1559" s="60" t="s">
        <v>1374</v>
      </c>
      <c r="D1559" s="60" t="s">
        <v>643</v>
      </c>
      <c r="E1559" s="60" t="s">
        <v>644</v>
      </c>
      <c r="F1559" s="421">
        <v>-100185.79</v>
      </c>
      <c r="G1559" s="421">
        <v>0</v>
      </c>
      <c r="H1559" s="421">
        <v>0</v>
      </c>
      <c r="I1559" s="421">
        <v>0</v>
      </c>
      <c r="J1559" s="421">
        <v>0</v>
      </c>
      <c r="K1559" s="421">
        <v>0</v>
      </c>
      <c r="L1559" s="421">
        <v>-100185.79</v>
      </c>
    </row>
    <row r="1560" spans="2:12">
      <c r="B1560" s="60" t="s">
        <v>947</v>
      </c>
      <c r="C1560" s="60" t="s">
        <v>948</v>
      </c>
      <c r="D1560" s="60" t="s">
        <v>643</v>
      </c>
      <c r="E1560" s="60" t="s">
        <v>659</v>
      </c>
      <c r="F1560" s="421">
        <v>0</v>
      </c>
      <c r="G1560" s="421">
        <v>0</v>
      </c>
      <c r="H1560" s="421">
        <v>0</v>
      </c>
      <c r="I1560" s="421">
        <v>0</v>
      </c>
      <c r="J1560" s="421">
        <v>0</v>
      </c>
      <c r="K1560" s="421">
        <v>0</v>
      </c>
      <c r="L1560" s="421">
        <v>0</v>
      </c>
    </row>
    <row r="1561" spans="2:12">
      <c r="B1561" s="60" t="s">
        <v>1007</v>
      </c>
      <c r="C1561" s="60" t="s">
        <v>1008</v>
      </c>
      <c r="D1561" s="60" t="s">
        <v>643</v>
      </c>
      <c r="E1561" s="60" t="s">
        <v>644</v>
      </c>
      <c r="F1561" s="421">
        <v>-3033.52</v>
      </c>
      <c r="G1561" s="421">
        <v>0</v>
      </c>
      <c r="H1561" s="421">
        <v>0</v>
      </c>
      <c r="I1561" s="421">
        <v>0</v>
      </c>
      <c r="J1561" s="421">
        <v>0</v>
      </c>
      <c r="K1561" s="421">
        <v>0</v>
      </c>
      <c r="L1561" s="421">
        <v>-3033.52</v>
      </c>
    </row>
    <row r="1562" spans="2:12">
      <c r="B1562" s="60" t="s">
        <v>1400</v>
      </c>
      <c r="C1562" s="60" t="s">
        <v>1401</v>
      </c>
      <c r="D1562" s="60" t="s">
        <v>643</v>
      </c>
      <c r="E1562" s="60" t="s">
        <v>659</v>
      </c>
      <c r="F1562" s="421">
        <v>0</v>
      </c>
      <c r="G1562" s="421">
        <v>0</v>
      </c>
      <c r="H1562" s="421">
        <v>0</v>
      </c>
      <c r="I1562" s="421">
        <v>0</v>
      </c>
      <c r="J1562" s="421">
        <v>0</v>
      </c>
      <c r="K1562" s="421">
        <v>0</v>
      </c>
      <c r="L1562" s="421">
        <v>0</v>
      </c>
    </row>
    <row r="1563" spans="2:12">
      <c r="B1563" s="60" t="s">
        <v>1350</v>
      </c>
      <c r="C1563" s="60" t="s">
        <v>1351</v>
      </c>
      <c r="D1563" s="60" t="s">
        <v>643</v>
      </c>
      <c r="E1563" s="60" t="s">
        <v>659</v>
      </c>
      <c r="F1563" s="421">
        <v>0</v>
      </c>
      <c r="G1563" s="421">
        <v>0</v>
      </c>
      <c r="H1563" s="421">
        <v>0</v>
      </c>
      <c r="I1563" s="421">
        <v>0</v>
      </c>
      <c r="J1563" s="421">
        <v>0</v>
      </c>
      <c r="K1563" s="421">
        <v>0</v>
      </c>
      <c r="L1563" s="421">
        <v>0</v>
      </c>
    </row>
    <row r="1564" spans="2:12">
      <c r="B1564" s="60" t="s">
        <v>1301</v>
      </c>
      <c r="C1564" s="60" t="s">
        <v>1302</v>
      </c>
      <c r="D1564" s="60" t="s">
        <v>643</v>
      </c>
      <c r="E1564" s="60" t="s">
        <v>649</v>
      </c>
      <c r="F1564" s="421">
        <v>83371.75</v>
      </c>
      <c r="G1564" s="421">
        <v>-39493.07</v>
      </c>
      <c r="H1564" s="421">
        <v>54239.75</v>
      </c>
      <c r="I1564" s="421">
        <v>-2008.56</v>
      </c>
      <c r="J1564" s="421">
        <v>143.13</v>
      </c>
      <c r="K1564" s="421">
        <v>3688.6</v>
      </c>
      <c r="L1564" s="421">
        <v>66801.899999999994</v>
      </c>
    </row>
    <row r="1565" spans="2:12">
      <c r="B1565" s="60" t="s">
        <v>1642</v>
      </c>
      <c r="C1565" s="60" t="s">
        <v>1643</v>
      </c>
      <c r="D1565" s="60" t="s">
        <v>643</v>
      </c>
      <c r="E1565" s="60" t="s">
        <v>659</v>
      </c>
      <c r="F1565" s="421">
        <v>0</v>
      </c>
      <c r="G1565" s="421">
        <v>0</v>
      </c>
      <c r="H1565" s="421">
        <v>0</v>
      </c>
      <c r="I1565" s="421">
        <v>0</v>
      </c>
      <c r="J1565" s="421">
        <v>0</v>
      </c>
      <c r="K1565" s="421">
        <v>0</v>
      </c>
      <c r="L1565" s="421">
        <v>0</v>
      </c>
    </row>
    <row r="1566" spans="2:12">
      <c r="B1566" s="60" t="s">
        <v>1652</v>
      </c>
      <c r="C1566" s="60" t="s">
        <v>784</v>
      </c>
      <c r="D1566" s="60" t="s">
        <v>643</v>
      </c>
      <c r="E1566" s="60" t="s">
        <v>644</v>
      </c>
      <c r="F1566" s="421">
        <v>1014894.82</v>
      </c>
      <c r="G1566" s="421">
        <v>0</v>
      </c>
      <c r="H1566" s="421">
        <v>0</v>
      </c>
      <c r="I1566" s="421">
        <v>0</v>
      </c>
      <c r="J1566" s="421">
        <v>32354.97</v>
      </c>
      <c r="K1566" s="421">
        <v>302538.02</v>
      </c>
      <c r="L1566" s="421">
        <v>680001.83</v>
      </c>
    </row>
    <row r="1567" spans="2:12">
      <c r="B1567" s="60" t="s">
        <v>1719</v>
      </c>
      <c r="C1567" s="60" t="s">
        <v>1720</v>
      </c>
      <c r="D1567" s="60" t="s">
        <v>643</v>
      </c>
      <c r="E1567" s="60" t="s">
        <v>649</v>
      </c>
      <c r="F1567" s="421">
        <v>-526527.97</v>
      </c>
      <c r="G1567" s="421">
        <v>-1779.28</v>
      </c>
      <c r="H1567" s="421">
        <v>-327625.3</v>
      </c>
      <c r="I1567" s="421">
        <v>127733.3</v>
      </c>
      <c r="J1567" s="421">
        <v>-113652.64</v>
      </c>
      <c r="K1567" s="421">
        <v>188679.49</v>
      </c>
      <c r="L1567" s="421">
        <v>-399883.54</v>
      </c>
    </row>
    <row r="1568" spans="2:12">
      <c r="B1568" s="60" t="s">
        <v>1721</v>
      </c>
      <c r="C1568" s="60" t="s">
        <v>1722</v>
      </c>
      <c r="D1568" s="60" t="s">
        <v>643</v>
      </c>
      <c r="E1568" s="60" t="s">
        <v>649</v>
      </c>
      <c r="F1568" s="421">
        <v>9324.66</v>
      </c>
      <c r="G1568" s="421">
        <v>4271.58</v>
      </c>
      <c r="H1568" s="421">
        <v>262.81</v>
      </c>
      <c r="I1568" s="421">
        <v>-5059.5200000000004</v>
      </c>
      <c r="J1568" s="421">
        <v>-293.27999999999997</v>
      </c>
      <c r="K1568" s="421">
        <v>31151.32</v>
      </c>
      <c r="L1568" s="421">
        <v>-21008.25</v>
      </c>
    </row>
    <row r="1569" spans="2:12">
      <c r="B1569" s="60" t="s">
        <v>1215</v>
      </c>
      <c r="C1569" s="60" t="s">
        <v>1216</v>
      </c>
      <c r="D1569" s="60" t="s">
        <v>643</v>
      </c>
      <c r="E1569" s="60" t="s">
        <v>659</v>
      </c>
      <c r="F1569" s="421">
        <v>0</v>
      </c>
      <c r="G1569" s="421">
        <v>0</v>
      </c>
      <c r="H1569" s="421">
        <v>0</v>
      </c>
      <c r="I1569" s="421">
        <v>0</v>
      </c>
      <c r="J1569" s="421">
        <v>0</v>
      </c>
      <c r="K1569" s="421">
        <v>0</v>
      </c>
      <c r="L1569" s="421">
        <v>0</v>
      </c>
    </row>
    <row r="1570" spans="2:12">
      <c r="B1570" s="60" t="s">
        <v>1403</v>
      </c>
      <c r="C1570" s="60" t="s">
        <v>1404</v>
      </c>
      <c r="D1570" s="60" t="s">
        <v>662</v>
      </c>
      <c r="E1570" s="60" t="s">
        <v>659</v>
      </c>
      <c r="F1570" s="421">
        <v>0</v>
      </c>
      <c r="G1570" s="421">
        <v>0</v>
      </c>
      <c r="H1570" s="421">
        <v>0</v>
      </c>
      <c r="I1570" s="421">
        <v>0</v>
      </c>
      <c r="J1570" s="421">
        <v>0</v>
      </c>
      <c r="K1570" s="421">
        <v>0</v>
      </c>
      <c r="L1570" s="421">
        <v>0</v>
      </c>
    </row>
    <row r="1571" spans="2:12">
      <c r="B1571" s="60" t="s">
        <v>1296</v>
      </c>
      <c r="C1571" s="60" t="s">
        <v>889</v>
      </c>
      <c r="D1571" s="60" t="s">
        <v>643</v>
      </c>
      <c r="E1571" s="60" t="s">
        <v>644</v>
      </c>
      <c r="F1571" s="421">
        <v>8911.3799999999992</v>
      </c>
      <c r="G1571" s="421">
        <v>0</v>
      </c>
      <c r="H1571" s="421">
        <v>0</v>
      </c>
      <c r="I1571" s="421">
        <v>0</v>
      </c>
      <c r="J1571" s="421">
        <v>0</v>
      </c>
      <c r="K1571" s="421">
        <v>85.93</v>
      </c>
      <c r="L1571" s="421">
        <v>8825.4500000000007</v>
      </c>
    </row>
    <row r="1572" spans="2:12">
      <c r="B1572" s="60" t="s">
        <v>1576</v>
      </c>
      <c r="C1572" s="60" t="s">
        <v>854</v>
      </c>
      <c r="D1572" s="60" t="s">
        <v>662</v>
      </c>
      <c r="E1572" s="60" t="s">
        <v>649</v>
      </c>
      <c r="F1572" s="421">
        <v>767993.05</v>
      </c>
      <c r="G1572" s="421">
        <v>8795.31</v>
      </c>
      <c r="H1572" s="421">
        <v>4664.8500000000004</v>
      </c>
      <c r="I1572" s="421">
        <v>5152.08</v>
      </c>
      <c r="J1572" s="421">
        <v>4480.13</v>
      </c>
      <c r="K1572" s="421">
        <v>132709.98000000001</v>
      </c>
      <c r="L1572" s="421">
        <v>612190.69999999995</v>
      </c>
    </row>
    <row r="1573" spans="2:12">
      <c r="B1573" s="60" t="s">
        <v>1459</v>
      </c>
      <c r="C1573" s="60" t="s">
        <v>1460</v>
      </c>
      <c r="D1573" s="60" t="s">
        <v>643</v>
      </c>
      <c r="E1573" s="60" t="s">
        <v>644</v>
      </c>
      <c r="F1573" s="421">
        <v>3083.53</v>
      </c>
      <c r="G1573" s="421">
        <v>0</v>
      </c>
      <c r="H1573" s="421">
        <v>0</v>
      </c>
      <c r="I1573" s="421">
        <v>0</v>
      </c>
      <c r="J1573" s="421">
        <v>0</v>
      </c>
      <c r="K1573" s="421">
        <v>0</v>
      </c>
      <c r="L1573" s="421">
        <v>3083.53</v>
      </c>
    </row>
    <row r="1574" spans="2:12">
      <c r="B1574" s="60" t="s">
        <v>1323</v>
      </c>
      <c r="C1574" s="60" t="s">
        <v>1157</v>
      </c>
      <c r="D1574" s="60" t="s">
        <v>643</v>
      </c>
      <c r="E1574" s="60" t="s">
        <v>649</v>
      </c>
      <c r="F1574" s="421">
        <v>-15399.97</v>
      </c>
      <c r="G1574" s="421">
        <v>17820.75</v>
      </c>
      <c r="H1574" s="421">
        <v>21816.28</v>
      </c>
      <c r="I1574" s="421">
        <v>26732.26</v>
      </c>
      <c r="J1574" s="421">
        <v>-100691.52</v>
      </c>
      <c r="K1574" s="421">
        <v>79683.11</v>
      </c>
      <c r="L1574" s="421">
        <v>-60760.85</v>
      </c>
    </row>
    <row r="1575" spans="2:12">
      <c r="B1575" s="60" t="s">
        <v>1379</v>
      </c>
      <c r="C1575" s="60" t="s">
        <v>1380</v>
      </c>
      <c r="D1575" s="60" t="s">
        <v>643</v>
      </c>
      <c r="E1575" s="60" t="s">
        <v>659</v>
      </c>
      <c r="F1575" s="421">
        <v>0</v>
      </c>
      <c r="G1575" s="421">
        <v>0</v>
      </c>
      <c r="H1575" s="421">
        <v>0</v>
      </c>
      <c r="I1575" s="421">
        <v>0</v>
      </c>
      <c r="J1575" s="421">
        <v>0</v>
      </c>
      <c r="K1575" s="421">
        <v>0</v>
      </c>
      <c r="L1575" s="421">
        <v>0</v>
      </c>
    </row>
    <row r="1576" spans="2:12">
      <c r="B1576" s="60" t="s">
        <v>1642</v>
      </c>
      <c r="C1576" s="60" t="s">
        <v>1643</v>
      </c>
      <c r="D1576" s="60" t="s">
        <v>643</v>
      </c>
      <c r="E1576" s="60" t="s">
        <v>644</v>
      </c>
      <c r="F1576" s="421">
        <v>0</v>
      </c>
      <c r="G1576" s="421">
        <v>0</v>
      </c>
      <c r="H1576" s="421">
        <v>0</v>
      </c>
      <c r="I1576" s="421">
        <v>0</v>
      </c>
      <c r="J1576" s="421">
        <v>0</v>
      </c>
      <c r="K1576" s="421">
        <v>0</v>
      </c>
      <c r="L1576" s="421">
        <v>0</v>
      </c>
    </row>
    <row r="1577" spans="2:12">
      <c r="B1577" s="60" t="s">
        <v>1101</v>
      </c>
      <c r="C1577" s="60" t="s">
        <v>1102</v>
      </c>
      <c r="D1577" s="60" t="s">
        <v>643</v>
      </c>
      <c r="E1577" s="60" t="s">
        <v>644</v>
      </c>
      <c r="F1577" s="421">
        <v>71668.94</v>
      </c>
      <c r="G1577" s="421">
        <v>0</v>
      </c>
      <c r="H1577" s="421">
        <v>0</v>
      </c>
      <c r="I1577" s="421">
        <v>0</v>
      </c>
      <c r="J1577" s="421">
        <v>0</v>
      </c>
      <c r="K1577" s="421">
        <v>0</v>
      </c>
      <c r="L1577" s="421">
        <v>71668.94</v>
      </c>
    </row>
    <row r="1578" spans="2:12">
      <c r="B1578" s="60" t="s">
        <v>933</v>
      </c>
      <c r="C1578" s="60" t="s">
        <v>934</v>
      </c>
      <c r="D1578" s="60" t="s">
        <v>643</v>
      </c>
      <c r="E1578" s="60" t="s">
        <v>652</v>
      </c>
      <c r="F1578" s="421">
        <v>404843.13</v>
      </c>
      <c r="G1578" s="421">
        <v>1378.36</v>
      </c>
      <c r="H1578" s="421">
        <v>1490.55</v>
      </c>
      <c r="I1578" s="421">
        <v>1435.49</v>
      </c>
      <c r="J1578" s="421">
        <v>1508.85</v>
      </c>
      <c r="K1578" s="421">
        <v>875.9</v>
      </c>
      <c r="L1578" s="421">
        <v>398153.98</v>
      </c>
    </row>
    <row r="1579" spans="2:12">
      <c r="B1579" s="60" t="s">
        <v>1490</v>
      </c>
      <c r="C1579" s="60" t="s">
        <v>1491</v>
      </c>
      <c r="D1579" s="60" t="s">
        <v>643</v>
      </c>
      <c r="E1579" s="60" t="s">
        <v>649</v>
      </c>
      <c r="F1579" s="421">
        <v>0</v>
      </c>
      <c r="G1579" s="421">
        <v>0</v>
      </c>
      <c r="H1579" s="421">
        <v>0.84</v>
      </c>
      <c r="I1579" s="421">
        <v>-0.84</v>
      </c>
      <c r="J1579" s="421">
        <v>0</v>
      </c>
      <c r="K1579" s="421">
        <v>0</v>
      </c>
      <c r="L1579" s="421">
        <v>0</v>
      </c>
    </row>
    <row r="1580" spans="2:12">
      <c r="B1580" s="60" t="s">
        <v>1060</v>
      </c>
      <c r="C1580" s="60" t="s">
        <v>775</v>
      </c>
      <c r="D1580" s="60" t="s">
        <v>662</v>
      </c>
      <c r="E1580" s="60" t="s">
        <v>644</v>
      </c>
      <c r="F1580" s="421">
        <v>-16017.48</v>
      </c>
      <c r="G1580" s="421">
        <v>0</v>
      </c>
      <c r="H1580" s="421">
        <v>0</v>
      </c>
      <c r="I1580" s="421">
        <v>0</v>
      </c>
      <c r="J1580" s="421">
        <v>0</v>
      </c>
      <c r="K1580" s="421">
        <v>0</v>
      </c>
      <c r="L1580" s="421">
        <v>-16017.48</v>
      </c>
    </row>
    <row r="1581" spans="2:12">
      <c r="B1581" s="60" t="s">
        <v>712</v>
      </c>
      <c r="C1581" s="60" t="s">
        <v>713</v>
      </c>
      <c r="D1581" s="60" t="s">
        <v>643</v>
      </c>
      <c r="E1581" s="60" t="s">
        <v>659</v>
      </c>
      <c r="F1581" s="421">
        <v>0</v>
      </c>
      <c r="G1581" s="421">
        <v>0</v>
      </c>
      <c r="H1581" s="421">
        <v>0</v>
      </c>
      <c r="I1581" s="421">
        <v>0</v>
      </c>
      <c r="J1581" s="421">
        <v>0</v>
      </c>
      <c r="K1581" s="421">
        <v>0</v>
      </c>
      <c r="L1581" s="421">
        <v>0</v>
      </c>
    </row>
    <row r="1582" spans="2:12">
      <c r="B1582" s="60" t="s">
        <v>1015</v>
      </c>
      <c r="C1582" s="60" t="s">
        <v>1016</v>
      </c>
      <c r="D1582" s="60" t="s">
        <v>643</v>
      </c>
      <c r="E1582" s="60" t="s">
        <v>644</v>
      </c>
      <c r="F1582" s="421">
        <v>7561.96</v>
      </c>
      <c r="G1582" s="421">
        <v>0</v>
      </c>
      <c r="H1582" s="421">
        <v>0</v>
      </c>
      <c r="I1582" s="421">
        <v>0</v>
      </c>
      <c r="J1582" s="421">
        <v>0</v>
      </c>
      <c r="K1582" s="421">
        <v>4291.9799999999996</v>
      </c>
      <c r="L1582" s="421">
        <v>3269.98</v>
      </c>
    </row>
    <row r="1583" spans="2:12">
      <c r="B1583" s="60" t="s">
        <v>1005</v>
      </c>
      <c r="C1583" s="60" t="s">
        <v>705</v>
      </c>
      <c r="D1583" s="60" t="s">
        <v>662</v>
      </c>
      <c r="E1583" s="60" t="s">
        <v>659</v>
      </c>
      <c r="F1583" s="421">
        <v>0</v>
      </c>
      <c r="G1583" s="421">
        <v>0</v>
      </c>
      <c r="H1583" s="421">
        <v>0</v>
      </c>
      <c r="I1583" s="421">
        <v>0</v>
      </c>
      <c r="J1583" s="421">
        <v>0</v>
      </c>
      <c r="K1583" s="421">
        <v>0</v>
      </c>
      <c r="L1583" s="421">
        <v>0</v>
      </c>
    </row>
    <row r="1584" spans="2:12">
      <c r="B1584" s="60" t="s">
        <v>1277</v>
      </c>
      <c r="C1584" s="60" t="s">
        <v>971</v>
      </c>
      <c r="D1584" s="60" t="s">
        <v>662</v>
      </c>
      <c r="E1584" s="60" t="s">
        <v>644</v>
      </c>
      <c r="F1584" s="421">
        <v>-89520.05</v>
      </c>
      <c r="G1584" s="421">
        <v>0</v>
      </c>
      <c r="H1584" s="421">
        <v>0</v>
      </c>
      <c r="I1584" s="421">
        <v>0</v>
      </c>
      <c r="J1584" s="421">
        <v>0</v>
      </c>
      <c r="K1584" s="421">
        <v>-88615.4</v>
      </c>
      <c r="L1584" s="421">
        <v>-904.65</v>
      </c>
    </row>
    <row r="1585" spans="2:12">
      <c r="B1585" s="60" t="s">
        <v>1723</v>
      </c>
      <c r="C1585" s="60" t="s">
        <v>1724</v>
      </c>
      <c r="D1585" s="60" t="s">
        <v>643</v>
      </c>
      <c r="E1585" s="60" t="s">
        <v>649</v>
      </c>
      <c r="F1585" s="421">
        <v>97024.05</v>
      </c>
      <c r="G1585" s="421">
        <v>16858.57</v>
      </c>
      <c r="H1585" s="421">
        <v>18669.099999999999</v>
      </c>
      <c r="I1585" s="421">
        <v>19124.47</v>
      </c>
      <c r="J1585" s="421">
        <v>18268.490000000002</v>
      </c>
      <c r="K1585" s="421">
        <v>23157.14</v>
      </c>
      <c r="L1585" s="421">
        <v>946.28</v>
      </c>
    </row>
    <row r="1586" spans="2:12">
      <c r="B1586" s="60" t="s">
        <v>904</v>
      </c>
      <c r="C1586" s="60" t="s">
        <v>836</v>
      </c>
      <c r="D1586" s="60" t="s">
        <v>662</v>
      </c>
      <c r="E1586" s="60" t="s">
        <v>649</v>
      </c>
      <c r="F1586" s="421">
        <v>210460.69</v>
      </c>
      <c r="G1586" s="421">
        <v>4842.62</v>
      </c>
      <c r="H1586" s="421">
        <v>6970.22</v>
      </c>
      <c r="I1586" s="421">
        <v>8368.1299999999992</v>
      </c>
      <c r="J1586" s="421">
        <v>8555.66</v>
      </c>
      <c r="K1586" s="421">
        <v>43189.279999999999</v>
      </c>
      <c r="L1586" s="421">
        <v>138534.78</v>
      </c>
    </row>
    <row r="1587" spans="2:12">
      <c r="B1587" s="60" t="s">
        <v>853</v>
      </c>
      <c r="C1587" s="60" t="s">
        <v>854</v>
      </c>
      <c r="D1587" s="60" t="s">
        <v>662</v>
      </c>
      <c r="E1587" s="60" t="s">
        <v>649</v>
      </c>
      <c r="F1587" s="421">
        <v>2345183.87</v>
      </c>
      <c r="G1587" s="421">
        <v>47363.67</v>
      </c>
      <c r="H1587" s="421">
        <v>23848.22</v>
      </c>
      <c r="I1587" s="421">
        <v>41017.07</v>
      </c>
      <c r="J1587" s="421">
        <v>41971.95</v>
      </c>
      <c r="K1587" s="421">
        <v>477125.38</v>
      </c>
      <c r="L1587" s="421">
        <v>1713857.58</v>
      </c>
    </row>
    <row r="1588" spans="2:12">
      <c r="B1588" s="60" t="s">
        <v>1440</v>
      </c>
      <c r="C1588" s="60" t="s">
        <v>1441</v>
      </c>
      <c r="D1588" s="60" t="s">
        <v>643</v>
      </c>
      <c r="E1588" s="60" t="s">
        <v>644</v>
      </c>
      <c r="F1588" s="421">
        <v>168849.1</v>
      </c>
      <c r="G1588" s="421">
        <v>0</v>
      </c>
      <c r="H1588" s="421">
        <v>0</v>
      </c>
      <c r="I1588" s="421">
        <v>0</v>
      </c>
      <c r="J1588" s="421">
        <v>0</v>
      </c>
      <c r="K1588" s="421">
        <v>0</v>
      </c>
      <c r="L1588" s="421">
        <v>168849.1</v>
      </c>
    </row>
    <row r="1589" spans="2:12">
      <c r="B1589" s="60" t="s">
        <v>859</v>
      </c>
      <c r="C1589" s="60" t="s">
        <v>860</v>
      </c>
      <c r="D1589" s="60" t="s">
        <v>643</v>
      </c>
      <c r="E1589" s="60" t="s">
        <v>703</v>
      </c>
      <c r="F1589" s="421">
        <v>0</v>
      </c>
      <c r="G1589" s="421">
        <v>0</v>
      </c>
      <c r="H1589" s="421">
        <v>0</v>
      </c>
      <c r="I1589" s="421">
        <v>0</v>
      </c>
      <c r="J1589" s="421">
        <v>0</v>
      </c>
      <c r="K1589" s="421">
        <v>0</v>
      </c>
      <c r="L1589" s="421">
        <v>0</v>
      </c>
    </row>
    <row r="1590" spans="2:12">
      <c r="B1590" s="60" t="s">
        <v>1237</v>
      </c>
      <c r="C1590" s="60" t="s">
        <v>1238</v>
      </c>
      <c r="D1590" s="60" t="s">
        <v>643</v>
      </c>
      <c r="E1590" s="60" t="s">
        <v>652</v>
      </c>
      <c r="F1590" s="421">
        <v>734.89</v>
      </c>
      <c r="G1590" s="421">
        <v>17.13</v>
      </c>
      <c r="H1590" s="421">
        <v>17.13</v>
      </c>
      <c r="I1590" s="421">
        <v>17.13</v>
      </c>
      <c r="J1590" s="421">
        <v>17.13</v>
      </c>
      <c r="K1590" s="421">
        <v>134.85</v>
      </c>
      <c r="L1590" s="421">
        <v>531.52</v>
      </c>
    </row>
    <row r="1591" spans="2:12">
      <c r="B1591" s="60" t="s">
        <v>1151</v>
      </c>
      <c r="C1591" s="60" t="s">
        <v>1124</v>
      </c>
      <c r="D1591" s="60" t="s">
        <v>662</v>
      </c>
      <c r="E1591" s="60" t="s">
        <v>644</v>
      </c>
      <c r="F1591" s="421">
        <v>-70415.56</v>
      </c>
      <c r="G1591" s="421">
        <v>0</v>
      </c>
      <c r="H1591" s="421">
        <v>0</v>
      </c>
      <c r="I1591" s="421">
        <v>0</v>
      </c>
      <c r="J1591" s="421">
        <v>0</v>
      </c>
      <c r="K1591" s="421">
        <v>-4393.29</v>
      </c>
      <c r="L1591" s="421">
        <v>-66022.27</v>
      </c>
    </row>
    <row r="1592" spans="2:12">
      <c r="B1592" s="60" t="s">
        <v>905</v>
      </c>
      <c r="C1592" s="60" t="s">
        <v>906</v>
      </c>
      <c r="D1592" s="60" t="s">
        <v>662</v>
      </c>
      <c r="E1592" s="60" t="s">
        <v>652</v>
      </c>
      <c r="F1592" s="421">
        <v>4601.58</v>
      </c>
      <c r="G1592" s="421">
        <v>0</v>
      </c>
      <c r="H1592" s="421">
        <v>0</v>
      </c>
      <c r="I1592" s="421">
        <v>0</v>
      </c>
      <c r="J1592" s="421">
        <v>0</v>
      </c>
      <c r="K1592" s="421">
        <v>3769.26</v>
      </c>
      <c r="L1592" s="421">
        <v>832.32</v>
      </c>
    </row>
    <row r="1593" spans="2:12">
      <c r="B1593" s="60" t="s">
        <v>1480</v>
      </c>
      <c r="C1593" s="60" t="s">
        <v>1194</v>
      </c>
      <c r="D1593" s="60" t="s">
        <v>662</v>
      </c>
      <c r="E1593" s="60" t="s">
        <v>644</v>
      </c>
      <c r="F1593" s="421">
        <v>-142.55000000000001</v>
      </c>
      <c r="G1593" s="421">
        <v>0</v>
      </c>
      <c r="H1593" s="421">
        <v>0</v>
      </c>
      <c r="I1593" s="421">
        <v>0</v>
      </c>
      <c r="J1593" s="421">
        <v>0</v>
      </c>
      <c r="K1593" s="421">
        <v>0</v>
      </c>
      <c r="L1593" s="421">
        <v>-142.55000000000001</v>
      </c>
    </row>
    <row r="1594" spans="2:12">
      <c r="B1594" s="60" t="s">
        <v>1718</v>
      </c>
      <c r="C1594" s="60" t="s">
        <v>889</v>
      </c>
      <c r="D1594" s="60" t="s">
        <v>643</v>
      </c>
      <c r="E1594" s="60" t="s">
        <v>649</v>
      </c>
      <c r="F1594" s="421">
        <v>1240831.18</v>
      </c>
      <c r="G1594" s="421">
        <v>-187720.13</v>
      </c>
      <c r="H1594" s="421">
        <v>-1165280.19</v>
      </c>
      <c r="I1594" s="421">
        <v>763016.72</v>
      </c>
      <c r="J1594" s="421">
        <v>751069.55</v>
      </c>
      <c r="K1594" s="421">
        <v>-1719654.51</v>
      </c>
      <c r="L1594" s="421">
        <v>2799399.74</v>
      </c>
    </row>
    <row r="1595" spans="2:12">
      <c r="B1595" s="60" t="s">
        <v>1534</v>
      </c>
      <c r="C1595" s="60" t="s">
        <v>956</v>
      </c>
      <c r="D1595" s="60" t="s">
        <v>643</v>
      </c>
      <c r="E1595" s="60" t="s">
        <v>659</v>
      </c>
      <c r="F1595" s="421">
        <v>0</v>
      </c>
      <c r="G1595" s="421">
        <v>0</v>
      </c>
      <c r="H1595" s="421">
        <v>0</v>
      </c>
      <c r="I1595" s="421">
        <v>0</v>
      </c>
      <c r="J1595" s="421">
        <v>0</v>
      </c>
      <c r="K1595" s="421">
        <v>0</v>
      </c>
      <c r="L1595" s="421">
        <v>0</v>
      </c>
    </row>
    <row r="1596" spans="2:12">
      <c r="B1596" s="60" t="s">
        <v>1562</v>
      </c>
      <c r="C1596" s="60" t="s">
        <v>680</v>
      </c>
      <c r="D1596" s="60" t="s">
        <v>662</v>
      </c>
      <c r="E1596" s="60" t="s">
        <v>644</v>
      </c>
      <c r="F1596" s="421">
        <v>-46344.14</v>
      </c>
      <c r="G1596" s="421">
        <v>0</v>
      </c>
      <c r="H1596" s="421">
        <v>0</v>
      </c>
      <c r="I1596" s="421">
        <v>0</v>
      </c>
      <c r="J1596" s="421">
        <v>0</v>
      </c>
      <c r="K1596" s="421">
        <v>0</v>
      </c>
      <c r="L1596" s="421">
        <v>-46344.14</v>
      </c>
    </row>
    <row r="1597" spans="2:12">
      <c r="B1597" s="60" t="s">
        <v>1139</v>
      </c>
      <c r="C1597" s="60" t="s">
        <v>1140</v>
      </c>
      <c r="D1597" s="60" t="s">
        <v>643</v>
      </c>
      <c r="E1597" s="60" t="s">
        <v>644</v>
      </c>
      <c r="F1597" s="421">
        <v>6541.31</v>
      </c>
      <c r="G1597" s="421">
        <v>0</v>
      </c>
      <c r="H1597" s="421">
        <v>0</v>
      </c>
      <c r="I1597" s="421">
        <v>0</v>
      </c>
      <c r="J1597" s="421">
        <v>0</v>
      </c>
      <c r="K1597" s="421">
        <v>0</v>
      </c>
      <c r="L1597" s="421">
        <v>6541.31</v>
      </c>
    </row>
    <row r="1598" spans="2:12">
      <c r="B1598" s="60" t="s">
        <v>1348</v>
      </c>
      <c r="C1598" s="60" t="s">
        <v>1349</v>
      </c>
      <c r="D1598" s="60" t="s">
        <v>643</v>
      </c>
      <c r="E1598" s="60" t="s">
        <v>703</v>
      </c>
      <c r="F1598" s="421">
        <v>0</v>
      </c>
      <c r="G1598" s="421">
        <v>0</v>
      </c>
      <c r="H1598" s="421">
        <v>0</v>
      </c>
      <c r="I1598" s="421">
        <v>0</v>
      </c>
      <c r="J1598" s="421">
        <v>0</v>
      </c>
      <c r="K1598" s="421">
        <v>0</v>
      </c>
      <c r="L1598" s="421">
        <v>0</v>
      </c>
    </row>
    <row r="1599" spans="2:12">
      <c r="B1599" s="60" t="s">
        <v>1318</v>
      </c>
      <c r="C1599" s="60" t="s">
        <v>1319</v>
      </c>
      <c r="D1599" s="60" t="s">
        <v>643</v>
      </c>
      <c r="E1599" s="60" t="s">
        <v>744</v>
      </c>
      <c r="F1599" s="421">
        <v>0</v>
      </c>
      <c r="G1599" s="421">
        <v>0</v>
      </c>
      <c r="H1599" s="421">
        <v>0</v>
      </c>
      <c r="I1599" s="421">
        <v>0</v>
      </c>
      <c r="J1599" s="421">
        <v>0</v>
      </c>
      <c r="K1599" s="421">
        <v>0</v>
      </c>
      <c r="L1599" s="421">
        <v>0</v>
      </c>
    </row>
    <row r="1600" spans="2:12">
      <c r="B1600" s="60" t="s">
        <v>675</v>
      </c>
      <c r="C1600" s="60" t="s">
        <v>676</v>
      </c>
      <c r="D1600" s="60" t="s">
        <v>643</v>
      </c>
      <c r="E1600" s="60" t="s">
        <v>659</v>
      </c>
      <c r="F1600" s="421">
        <v>0</v>
      </c>
      <c r="G1600" s="421">
        <v>0</v>
      </c>
      <c r="H1600" s="421">
        <v>0</v>
      </c>
      <c r="I1600" s="421">
        <v>0</v>
      </c>
      <c r="J1600" s="421">
        <v>0</v>
      </c>
      <c r="K1600" s="421">
        <v>0</v>
      </c>
      <c r="L1600" s="421">
        <v>0</v>
      </c>
    </row>
    <row r="1601" spans="2:12">
      <c r="B1601" s="60" t="s">
        <v>1682</v>
      </c>
      <c r="C1601" s="60" t="s">
        <v>1683</v>
      </c>
      <c r="D1601" s="60" t="s">
        <v>643</v>
      </c>
      <c r="E1601" s="60" t="s">
        <v>659</v>
      </c>
      <c r="F1601" s="421">
        <v>0</v>
      </c>
      <c r="G1601" s="421">
        <v>0</v>
      </c>
      <c r="H1601" s="421">
        <v>0</v>
      </c>
      <c r="I1601" s="421">
        <v>0</v>
      </c>
      <c r="J1601" s="421">
        <v>0</v>
      </c>
      <c r="K1601" s="421">
        <v>0</v>
      </c>
      <c r="L1601" s="421">
        <v>0</v>
      </c>
    </row>
    <row r="1602" spans="2:12">
      <c r="B1602" s="60" t="s">
        <v>1197</v>
      </c>
      <c r="C1602" s="60" t="s">
        <v>1198</v>
      </c>
      <c r="D1602" s="60" t="s">
        <v>643</v>
      </c>
      <c r="E1602" s="60" t="s">
        <v>659</v>
      </c>
      <c r="F1602" s="421">
        <v>0</v>
      </c>
      <c r="G1602" s="421">
        <v>0</v>
      </c>
      <c r="H1602" s="421">
        <v>0</v>
      </c>
      <c r="I1602" s="421">
        <v>0</v>
      </c>
      <c r="J1602" s="421">
        <v>0</v>
      </c>
      <c r="K1602" s="421">
        <v>0</v>
      </c>
      <c r="L1602" s="421">
        <v>0</v>
      </c>
    </row>
    <row r="1603" spans="2:12">
      <c r="B1603" s="60" t="s">
        <v>952</v>
      </c>
      <c r="C1603" s="60" t="s">
        <v>800</v>
      </c>
      <c r="D1603" s="60" t="s">
        <v>643</v>
      </c>
      <c r="E1603" s="60" t="s">
        <v>744</v>
      </c>
      <c r="F1603" s="421">
        <v>0</v>
      </c>
      <c r="G1603" s="421">
        <v>0</v>
      </c>
      <c r="H1603" s="421">
        <v>0</v>
      </c>
      <c r="I1603" s="421">
        <v>0</v>
      </c>
      <c r="J1603" s="421">
        <v>0</v>
      </c>
      <c r="K1603" s="421">
        <v>0</v>
      </c>
      <c r="L1603" s="421">
        <v>0</v>
      </c>
    </row>
    <row r="1604" spans="2:12">
      <c r="B1604" s="60" t="s">
        <v>1042</v>
      </c>
      <c r="C1604" s="60" t="s">
        <v>1043</v>
      </c>
      <c r="D1604" s="60" t="s">
        <v>643</v>
      </c>
      <c r="E1604" s="60" t="s">
        <v>649</v>
      </c>
      <c r="F1604" s="421">
        <v>16018.66</v>
      </c>
      <c r="G1604" s="421">
        <v>-2375.37</v>
      </c>
      <c r="H1604" s="421">
        <v>-201.35</v>
      </c>
      <c r="I1604" s="421">
        <v>740.38</v>
      </c>
      <c r="J1604" s="421">
        <v>1167.77</v>
      </c>
      <c r="K1604" s="421">
        <v>267.10000000000002</v>
      </c>
      <c r="L1604" s="421">
        <v>16420.13</v>
      </c>
    </row>
    <row r="1605" spans="2:12">
      <c r="B1605" s="60" t="s">
        <v>1290</v>
      </c>
      <c r="C1605" s="60" t="s">
        <v>825</v>
      </c>
      <c r="D1605" s="60" t="s">
        <v>643</v>
      </c>
      <c r="E1605" s="60" t="s">
        <v>659</v>
      </c>
      <c r="F1605" s="421">
        <v>0</v>
      </c>
      <c r="G1605" s="421">
        <v>0</v>
      </c>
      <c r="H1605" s="421">
        <v>0</v>
      </c>
      <c r="I1605" s="421">
        <v>0</v>
      </c>
      <c r="J1605" s="421">
        <v>0</v>
      </c>
      <c r="K1605" s="421">
        <v>0</v>
      </c>
      <c r="L1605" s="421">
        <v>0</v>
      </c>
    </row>
    <row r="1606" spans="2:12">
      <c r="B1606" s="60" t="s">
        <v>1725</v>
      </c>
      <c r="C1606" s="60" t="s">
        <v>1726</v>
      </c>
      <c r="D1606" s="60" t="s">
        <v>643</v>
      </c>
      <c r="E1606" s="60" t="s">
        <v>780</v>
      </c>
      <c r="F1606" s="421">
        <v>-1589.69</v>
      </c>
      <c r="G1606" s="421">
        <v>0</v>
      </c>
      <c r="H1606" s="421">
        <v>0</v>
      </c>
      <c r="I1606" s="421">
        <v>0</v>
      </c>
      <c r="J1606" s="421">
        <v>0</v>
      </c>
      <c r="K1606" s="421">
        <v>0</v>
      </c>
      <c r="L1606" s="421">
        <v>-1589.69</v>
      </c>
    </row>
    <row r="1607" spans="2:12">
      <c r="B1607" s="60" t="s">
        <v>1727</v>
      </c>
      <c r="C1607" s="60" t="s">
        <v>1231</v>
      </c>
      <c r="D1607" s="60" t="s">
        <v>662</v>
      </c>
      <c r="E1607" s="60" t="s">
        <v>659</v>
      </c>
      <c r="F1607" s="421">
        <v>0</v>
      </c>
      <c r="G1607" s="421">
        <v>0</v>
      </c>
      <c r="H1607" s="421">
        <v>0</v>
      </c>
      <c r="I1607" s="421">
        <v>0</v>
      </c>
      <c r="J1607" s="421">
        <v>0</v>
      </c>
      <c r="K1607" s="421">
        <v>0</v>
      </c>
      <c r="L1607" s="421">
        <v>0</v>
      </c>
    </row>
    <row r="1608" spans="2:12">
      <c r="B1608" s="60" t="s">
        <v>1503</v>
      </c>
      <c r="C1608" s="60" t="s">
        <v>1504</v>
      </c>
      <c r="D1608" s="60" t="s">
        <v>643</v>
      </c>
      <c r="E1608" s="60" t="s">
        <v>644</v>
      </c>
      <c r="F1608" s="421">
        <v>96289.94</v>
      </c>
      <c r="G1608" s="421">
        <v>8695.36</v>
      </c>
      <c r="H1608" s="421">
        <v>8695.36</v>
      </c>
      <c r="I1608" s="421">
        <v>8695.36</v>
      </c>
      <c r="J1608" s="421">
        <v>8695.36</v>
      </c>
      <c r="K1608" s="421">
        <v>0</v>
      </c>
      <c r="L1608" s="421">
        <v>61508.5</v>
      </c>
    </row>
    <row r="1609" spans="2:12">
      <c r="B1609" s="60" t="s">
        <v>941</v>
      </c>
      <c r="C1609" s="60" t="s">
        <v>942</v>
      </c>
      <c r="D1609" s="60" t="s">
        <v>662</v>
      </c>
      <c r="E1609" s="60" t="s">
        <v>649</v>
      </c>
      <c r="F1609" s="421">
        <v>791181.29</v>
      </c>
      <c r="G1609" s="421">
        <v>489700.42</v>
      </c>
      <c r="H1609" s="421">
        <v>7670.94</v>
      </c>
      <c r="I1609" s="421">
        <v>6887.3</v>
      </c>
      <c r="J1609" s="421">
        <v>23934.69</v>
      </c>
      <c r="K1609" s="421">
        <v>61195.21</v>
      </c>
      <c r="L1609" s="421">
        <v>201792.73</v>
      </c>
    </row>
    <row r="1610" spans="2:12">
      <c r="B1610" s="60" t="s">
        <v>1686</v>
      </c>
      <c r="C1610" s="60" t="s">
        <v>1687</v>
      </c>
      <c r="D1610" s="60" t="s">
        <v>643</v>
      </c>
      <c r="E1610" s="60" t="s">
        <v>659</v>
      </c>
      <c r="F1610" s="421">
        <v>0</v>
      </c>
      <c r="G1610" s="421">
        <v>0</v>
      </c>
      <c r="H1610" s="421">
        <v>0</v>
      </c>
      <c r="I1610" s="421">
        <v>0</v>
      </c>
      <c r="J1610" s="421">
        <v>0</v>
      </c>
      <c r="K1610" s="421">
        <v>0</v>
      </c>
      <c r="L1610" s="421">
        <v>0</v>
      </c>
    </row>
    <row r="1611" spans="2:12">
      <c r="B1611" s="60" t="s">
        <v>1548</v>
      </c>
      <c r="C1611" s="60" t="s">
        <v>889</v>
      </c>
      <c r="D1611" s="60" t="s">
        <v>643</v>
      </c>
      <c r="E1611" s="60" t="s">
        <v>644</v>
      </c>
      <c r="F1611" s="421">
        <v>105861.58</v>
      </c>
      <c r="G1611" s="421">
        <v>0</v>
      </c>
      <c r="H1611" s="421">
        <v>0</v>
      </c>
      <c r="I1611" s="421">
        <v>0</v>
      </c>
      <c r="J1611" s="421">
        <v>0</v>
      </c>
      <c r="K1611" s="421">
        <v>93884.97</v>
      </c>
      <c r="L1611" s="421">
        <v>11976.61</v>
      </c>
    </row>
    <row r="1612" spans="2:12">
      <c r="B1612" s="60" t="s">
        <v>1326</v>
      </c>
      <c r="C1612" s="60" t="s">
        <v>1169</v>
      </c>
      <c r="D1612" s="60" t="s">
        <v>662</v>
      </c>
      <c r="E1612" s="60" t="s">
        <v>659</v>
      </c>
      <c r="F1612" s="421">
        <v>0</v>
      </c>
      <c r="G1612" s="421">
        <v>0</v>
      </c>
      <c r="H1612" s="421">
        <v>0</v>
      </c>
      <c r="I1612" s="421">
        <v>0</v>
      </c>
      <c r="J1612" s="421">
        <v>0</v>
      </c>
      <c r="K1612" s="421">
        <v>0</v>
      </c>
      <c r="L1612" s="421">
        <v>0</v>
      </c>
    </row>
    <row r="1613" spans="2:12">
      <c r="B1613" s="60" t="s">
        <v>1579</v>
      </c>
      <c r="C1613" s="60" t="s">
        <v>1580</v>
      </c>
      <c r="D1613" s="60" t="s">
        <v>643</v>
      </c>
      <c r="E1613" s="60" t="s">
        <v>649</v>
      </c>
      <c r="F1613" s="421">
        <v>-126232.9</v>
      </c>
      <c r="G1613" s="421">
        <v>-6543.48</v>
      </c>
      <c r="H1613" s="421">
        <v>-39795.33</v>
      </c>
      <c r="I1613" s="421">
        <v>39474.32</v>
      </c>
      <c r="J1613" s="421">
        <v>-3343.16</v>
      </c>
      <c r="K1613" s="421">
        <v>190369.87</v>
      </c>
      <c r="L1613" s="421">
        <v>-306395.12</v>
      </c>
    </row>
    <row r="1614" spans="2:12">
      <c r="B1614" s="60" t="s">
        <v>814</v>
      </c>
      <c r="C1614" s="60" t="s">
        <v>815</v>
      </c>
      <c r="D1614" s="60" t="s">
        <v>643</v>
      </c>
      <c r="E1614" s="60" t="s">
        <v>649</v>
      </c>
      <c r="F1614" s="421">
        <v>3065748.16</v>
      </c>
      <c r="G1614" s="421">
        <v>70680</v>
      </c>
      <c r="H1614" s="421">
        <v>70337.490000000005</v>
      </c>
      <c r="I1614" s="421">
        <v>70829.14</v>
      </c>
      <c r="J1614" s="421">
        <v>71120.11</v>
      </c>
      <c r="K1614" s="421">
        <v>558763.35</v>
      </c>
      <c r="L1614" s="421">
        <v>2224018.0699999998</v>
      </c>
    </row>
    <row r="1615" spans="2:12">
      <c r="B1615" s="60" t="s">
        <v>1728</v>
      </c>
      <c r="C1615" s="60" t="s">
        <v>1729</v>
      </c>
      <c r="D1615" s="60" t="s">
        <v>643</v>
      </c>
      <c r="E1615" s="60" t="s">
        <v>649</v>
      </c>
      <c r="F1615" s="421">
        <v>6645098.8099999996</v>
      </c>
      <c r="G1615" s="421">
        <v>155041.82</v>
      </c>
      <c r="H1615" s="421">
        <v>155046.54999999999</v>
      </c>
      <c r="I1615" s="421">
        <v>155060.32</v>
      </c>
      <c r="J1615" s="421">
        <v>155033.46</v>
      </c>
      <c r="K1615" s="421">
        <v>1217863.6599999999</v>
      </c>
      <c r="L1615" s="421">
        <v>4807053</v>
      </c>
    </row>
    <row r="1616" spans="2:12">
      <c r="B1616" s="60" t="s">
        <v>1253</v>
      </c>
      <c r="C1616" s="60" t="s">
        <v>1254</v>
      </c>
      <c r="D1616" s="60" t="s">
        <v>643</v>
      </c>
      <c r="E1616" s="60" t="s">
        <v>649</v>
      </c>
      <c r="F1616" s="421">
        <v>47663.92</v>
      </c>
      <c r="G1616" s="421">
        <v>-3721.1</v>
      </c>
      <c r="H1616" s="421">
        <v>-58793.919999999998</v>
      </c>
      <c r="I1616" s="421">
        <v>2101.88</v>
      </c>
      <c r="J1616" s="421">
        <v>25084.77</v>
      </c>
      <c r="K1616" s="421">
        <v>3414.38</v>
      </c>
      <c r="L1616" s="421">
        <v>79577.91</v>
      </c>
    </row>
    <row r="1617" spans="2:12">
      <c r="B1617" s="60" t="s">
        <v>799</v>
      </c>
      <c r="C1617" s="60" t="s">
        <v>800</v>
      </c>
      <c r="D1617" s="60" t="s">
        <v>643</v>
      </c>
      <c r="E1617" s="60" t="s">
        <v>644</v>
      </c>
      <c r="F1617" s="421">
        <v>138567.38</v>
      </c>
      <c r="G1617" s="421">
        <v>0</v>
      </c>
      <c r="H1617" s="421">
        <v>0</v>
      </c>
      <c r="I1617" s="421">
        <v>0</v>
      </c>
      <c r="J1617" s="421">
        <v>0</v>
      </c>
      <c r="K1617" s="421">
        <v>0</v>
      </c>
      <c r="L1617" s="421">
        <v>138567.38</v>
      </c>
    </row>
    <row r="1618" spans="2:12">
      <c r="B1618" s="60" t="s">
        <v>1150</v>
      </c>
      <c r="C1618" s="60" t="s">
        <v>661</v>
      </c>
      <c r="D1618" s="60" t="s">
        <v>662</v>
      </c>
      <c r="E1618" s="60" t="s">
        <v>659</v>
      </c>
      <c r="F1618" s="421">
        <v>-0.75</v>
      </c>
      <c r="G1618" s="421">
        <v>0</v>
      </c>
      <c r="H1618" s="421">
        <v>0</v>
      </c>
      <c r="I1618" s="421">
        <v>0</v>
      </c>
      <c r="J1618" s="421">
        <v>0</v>
      </c>
      <c r="K1618" s="421">
        <v>0</v>
      </c>
      <c r="L1618" s="421">
        <v>-0.75</v>
      </c>
    </row>
    <row r="1619" spans="2:12">
      <c r="B1619" s="60" t="s">
        <v>805</v>
      </c>
      <c r="C1619" s="60" t="s">
        <v>806</v>
      </c>
      <c r="D1619" s="60" t="s">
        <v>643</v>
      </c>
      <c r="E1619" s="60" t="s">
        <v>649</v>
      </c>
      <c r="F1619" s="421">
        <v>1333197.32</v>
      </c>
      <c r="G1619" s="421">
        <v>-531243.43999999994</v>
      </c>
      <c r="H1619" s="421">
        <v>838438.48</v>
      </c>
      <c r="I1619" s="421">
        <v>182069.15</v>
      </c>
      <c r="J1619" s="421">
        <v>241919.06</v>
      </c>
      <c r="K1619" s="421">
        <v>154891.01999999999</v>
      </c>
      <c r="L1619" s="421">
        <v>447123.05</v>
      </c>
    </row>
    <row r="1620" spans="2:12">
      <c r="B1620" s="60" t="s">
        <v>1627</v>
      </c>
      <c r="C1620" s="60" t="s">
        <v>1200</v>
      </c>
      <c r="D1620" s="60" t="s">
        <v>643</v>
      </c>
      <c r="E1620" s="60" t="s">
        <v>644</v>
      </c>
      <c r="F1620" s="421">
        <v>2747272.6</v>
      </c>
      <c r="G1620" s="421">
        <v>-1766.11</v>
      </c>
      <c r="H1620" s="421">
        <v>-877.85</v>
      </c>
      <c r="I1620" s="421">
        <v>-920.68</v>
      </c>
      <c r="J1620" s="421">
        <v>-948.34</v>
      </c>
      <c r="K1620" s="421">
        <v>1523878.44</v>
      </c>
      <c r="L1620" s="421">
        <v>1227907.1399999999</v>
      </c>
    </row>
    <row r="1621" spans="2:12">
      <c r="B1621" s="60" t="s">
        <v>1021</v>
      </c>
      <c r="C1621" s="60" t="s">
        <v>889</v>
      </c>
      <c r="D1621" s="60" t="s">
        <v>643</v>
      </c>
      <c r="E1621" s="60" t="s">
        <v>649</v>
      </c>
      <c r="F1621" s="421">
        <v>1246727.31</v>
      </c>
      <c r="G1621" s="421">
        <v>-590907.32999999996</v>
      </c>
      <c r="H1621" s="421">
        <v>545923.36</v>
      </c>
      <c r="I1621" s="421">
        <v>477863.06</v>
      </c>
      <c r="J1621" s="421">
        <v>522935.05</v>
      </c>
      <c r="K1621" s="421">
        <v>-1266167.45</v>
      </c>
      <c r="L1621" s="421">
        <v>1557080.62</v>
      </c>
    </row>
    <row r="1622" spans="2:12">
      <c r="B1622" s="60" t="s">
        <v>1267</v>
      </c>
      <c r="C1622" s="60" t="s">
        <v>705</v>
      </c>
      <c r="D1622" s="60" t="s">
        <v>662</v>
      </c>
      <c r="E1622" s="60" t="s">
        <v>659</v>
      </c>
      <c r="F1622" s="421">
        <v>0</v>
      </c>
      <c r="G1622" s="421">
        <v>0</v>
      </c>
      <c r="H1622" s="421">
        <v>0</v>
      </c>
      <c r="I1622" s="421">
        <v>0</v>
      </c>
      <c r="J1622" s="421">
        <v>0</v>
      </c>
      <c r="K1622" s="421">
        <v>0</v>
      </c>
      <c r="L1622" s="421">
        <v>0</v>
      </c>
    </row>
    <row r="1623" spans="2:12">
      <c r="B1623" s="60" t="s">
        <v>1430</v>
      </c>
      <c r="C1623" s="60" t="s">
        <v>1431</v>
      </c>
      <c r="D1623" s="60" t="s">
        <v>643</v>
      </c>
      <c r="E1623" s="60" t="s">
        <v>659</v>
      </c>
      <c r="F1623" s="421">
        <v>0</v>
      </c>
      <c r="G1623" s="421">
        <v>0</v>
      </c>
      <c r="H1623" s="421">
        <v>0</v>
      </c>
      <c r="I1623" s="421">
        <v>0</v>
      </c>
      <c r="J1623" s="421">
        <v>0</v>
      </c>
      <c r="K1623" s="421">
        <v>0</v>
      </c>
      <c r="L1623" s="421">
        <v>0</v>
      </c>
    </row>
    <row r="1624" spans="2:12">
      <c r="B1624" s="60" t="s">
        <v>1657</v>
      </c>
      <c r="C1624" s="60" t="s">
        <v>1658</v>
      </c>
      <c r="D1624" s="60" t="s">
        <v>643</v>
      </c>
      <c r="E1624" s="60" t="s">
        <v>649</v>
      </c>
      <c r="F1624" s="421">
        <v>2177191.71</v>
      </c>
      <c r="G1624" s="421">
        <v>50682.46</v>
      </c>
      <c r="H1624" s="421">
        <v>50743.76</v>
      </c>
      <c r="I1624" s="421">
        <v>50686.44</v>
      </c>
      <c r="J1624" s="421">
        <v>50773.83</v>
      </c>
      <c r="K1624" s="421">
        <v>398658.15</v>
      </c>
      <c r="L1624" s="421">
        <v>1575647.07</v>
      </c>
    </row>
    <row r="1625" spans="2:12">
      <c r="B1625" s="60" t="s">
        <v>1191</v>
      </c>
      <c r="C1625" s="60" t="s">
        <v>1192</v>
      </c>
      <c r="D1625" s="60" t="s">
        <v>643</v>
      </c>
      <c r="E1625" s="60" t="s">
        <v>649</v>
      </c>
      <c r="F1625" s="421">
        <v>-96965.45</v>
      </c>
      <c r="G1625" s="421">
        <v>-16542.09</v>
      </c>
      <c r="H1625" s="421">
        <v>13752.97</v>
      </c>
      <c r="I1625" s="421">
        <v>13665.67</v>
      </c>
      <c r="J1625" s="421">
        <v>-25801.69</v>
      </c>
      <c r="K1625" s="421">
        <v>105446.62</v>
      </c>
      <c r="L1625" s="421">
        <v>-187486.93</v>
      </c>
    </row>
    <row r="1626" spans="2:12">
      <c r="B1626" s="60" t="s">
        <v>1496</v>
      </c>
      <c r="C1626" s="60" t="s">
        <v>1497</v>
      </c>
      <c r="D1626" s="60" t="s">
        <v>643</v>
      </c>
      <c r="E1626" s="60" t="s">
        <v>744</v>
      </c>
      <c r="F1626" s="421">
        <v>0</v>
      </c>
      <c r="G1626" s="421">
        <v>0</v>
      </c>
      <c r="H1626" s="421">
        <v>0</v>
      </c>
      <c r="I1626" s="421">
        <v>0</v>
      </c>
      <c r="J1626" s="421">
        <v>0</v>
      </c>
      <c r="K1626" s="421">
        <v>0</v>
      </c>
      <c r="L1626" s="421">
        <v>0</v>
      </c>
    </row>
    <row r="1627" spans="2:12">
      <c r="B1627" s="60" t="s">
        <v>1086</v>
      </c>
      <c r="C1627" s="60" t="s">
        <v>1087</v>
      </c>
      <c r="D1627" s="60" t="s">
        <v>643</v>
      </c>
      <c r="E1627" s="60" t="s">
        <v>644</v>
      </c>
      <c r="F1627" s="421">
        <v>75583.25</v>
      </c>
      <c r="G1627" s="421">
        <v>0</v>
      </c>
      <c r="H1627" s="421">
        <v>0</v>
      </c>
      <c r="I1627" s="421">
        <v>0</v>
      </c>
      <c r="J1627" s="421">
        <v>0</v>
      </c>
      <c r="K1627" s="421">
        <v>-3781</v>
      </c>
      <c r="L1627" s="421">
        <v>79364.25</v>
      </c>
    </row>
    <row r="1628" spans="2:12">
      <c r="B1628" s="60" t="s">
        <v>739</v>
      </c>
      <c r="C1628" s="60" t="s">
        <v>674</v>
      </c>
      <c r="D1628" s="60" t="s">
        <v>662</v>
      </c>
      <c r="E1628" s="60" t="s">
        <v>659</v>
      </c>
      <c r="F1628" s="421">
        <v>-110.58</v>
      </c>
      <c r="G1628" s="421">
        <v>0</v>
      </c>
      <c r="H1628" s="421">
        <v>0</v>
      </c>
      <c r="I1628" s="421">
        <v>0</v>
      </c>
      <c r="J1628" s="421">
        <v>0</v>
      </c>
      <c r="K1628" s="421">
        <v>0</v>
      </c>
      <c r="L1628" s="421">
        <v>-110.58</v>
      </c>
    </row>
    <row r="1629" spans="2:12">
      <c r="B1629" s="60" t="s">
        <v>1013</v>
      </c>
      <c r="C1629" s="60" t="s">
        <v>1014</v>
      </c>
      <c r="D1629" s="60" t="s">
        <v>643</v>
      </c>
      <c r="E1629" s="60" t="s">
        <v>644</v>
      </c>
      <c r="F1629" s="421">
        <v>338.8</v>
      </c>
      <c r="G1629" s="421">
        <v>0</v>
      </c>
      <c r="H1629" s="421">
        <v>0</v>
      </c>
      <c r="I1629" s="421">
        <v>0</v>
      </c>
      <c r="J1629" s="421">
        <v>0</v>
      </c>
      <c r="K1629" s="421">
        <v>0</v>
      </c>
      <c r="L1629" s="421">
        <v>338.8</v>
      </c>
    </row>
    <row r="1630" spans="2:12">
      <c r="B1630" s="60" t="s">
        <v>1730</v>
      </c>
      <c r="C1630" s="60" t="s">
        <v>763</v>
      </c>
      <c r="D1630" s="60" t="s">
        <v>643</v>
      </c>
      <c r="E1630" s="60" t="s">
        <v>649</v>
      </c>
      <c r="F1630" s="421">
        <v>1894527.6</v>
      </c>
      <c r="G1630" s="421">
        <v>-39257.56</v>
      </c>
      <c r="H1630" s="421">
        <v>607019.75</v>
      </c>
      <c r="I1630" s="421">
        <v>126875.88</v>
      </c>
      <c r="J1630" s="421">
        <v>-23393.42</v>
      </c>
      <c r="K1630" s="421">
        <v>588302.02</v>
      </c>
      <c r="L1630" s="421">
        <v>634980.93000000005</v>
      </c>
    </row>
    <row r="1631" spans="2:12">
      <c r="B1631" s="60" t="s">
        <v>1577</v>
      </c>
      <c r="C1631" s="60" t="s">
        <v>1578</v>
      </c>
      <c r="D1631" s="60" t="s">
        <v>643</v>
      </c>
      <c r="E1631" s="60" t="s">
        <v>649</v>
      </c>
      <c r="F1631" s="421">
        <v>-188369.95</v>
      </c>
      <c r="G1631" s="421">
        <v>0</v>
      </c>
      <c r="H1631" s="421">
        <v>10375.98</v>
      </c>
      <c r="I1631" s="421">
        <v>-19717</v>
      </c>
      <c r="J1631" s="421">
        <v>-1667.68</v>
      </c>
      <c r="K1631" s="421">
        <v>2345.87</v>
      </c>
      <c r="L1631" s="421">
        <v>-179707.12</v>
      </c>
    </row>
    <row r="1632" spans="2:12">
      <c r="B1632" s="60" t="s">
        <v>1154</v>
      </c>
      <c r="C1632" s="60" t="s">
        <v>1155</v>
      </c>
      <c r="D1632" s="60" t="s">
        <v>643</v>
      </c>
      <c r="E1632" s="60" t="s">
        <v>644</v>
      </c>
      <c r="F1632" s="421">
        <v>-5.67</v>
      </c>
      <c r="G1632" s="421">
        <v>0</v>
      </c>
      <c r="H1632" s="421">
        <v>0</v>
      </c>
      <c r="I1632" s="421">
        <v>0</v>
      </c>
      <c r="J1632" s="421">
        <v>0</v>
      </c>
      <c r="K1632" s="421">
        <v>-5.67</v>
      </c>
      <c r="L1632" s="421">
        <v>0</v>
      </c>
    </row>
    <row r="1633" spans="2:12">
      <c r="B1633" s="60" t="s">
        <v>1572</v>
      </c>
      <c r="C1633" s="60" t="s">
        <v>1573</v>
      </c>
      <c r="D1633" s="60" t="s">
        <v>643</v>
      </c>
      <c r="E1633" s="60" t="s">
        <v>744</v>
      </c>
      <c r="F1633" s="421">
        <v>0</v>
      </c>
      <c r="G1633" s="421">
        <v>0</v>
      </c>
      <c r="H1633" s="421">
        <v>0</v>
      </c>
      <c r="I1633" s="421">
        <v>0</v>
      </c>
      <c r="J1633" s="421">
        <v>0</v>
      </c>
      <c r="K1633" s="421">
        <v>0</v>
      </c>
      <c r="L1633" s="421">
        <v>0</v>
      </c>
    </row>
    <row r="1634" spans="2:12">
      <c r="B1634" s="60" t="s">
        <v>861</v>
      </c>
      <c r="C1634" s="60" t="s">
        <v>862</v>
      </c>
      <c r="D1634" s="60" t="s">
        <v>643</v>
      </c>
      <c r="E1634" s="60" t="s">
        <v>652</v>
      </c>
      <c r="F1634" s="421">
        <v>342.96</v>
      </c>
      <c r="G1634" s="421">
        <v>118.62</v>
      </c>
      <c r="H1634" s="421">
        <v>224.34</v>
      </c>
      <c r="I1634" s="421">
        <v>0</v>
      </c>
      <c r="J1634" s="421">
        <v>0</v>
      </c>
      <c r="K1634" s="421">
        <v>0</v>
      </c>
      <c r="L1634" s="421">
        <v>0</v>
      </c>
    </row>
    <row r="1635" spans="2:12">
      <c r="B1635" s="60" t="s">
        <v>1712</v>
      </c>
      <c r="C1635" s="60" t="s">
        <v>651</v>
      </c>
      <c r="D1635" s="60" t="s">
        <v>643</v>
      </c>
      <c r="E1635" s="60" t="s">
        <v>649</v>
      </c>
      <c r="F1635" s="421">
        <v>13811.09</v>
      </c>
      <c r="G1635" s="421">
        <v>-1168.44</v>
      </c>
      <c r="H1635" s="421">
        <v>887.76</v>
      </c>
      <c r="I1635" s="421">
        <v>-932.04</v>
      </c>
      <c r="J1635" s="421">
        <v>1301.43</v>
      </c>
      <c r="K1635" s="421">
        <v>-2915.82</v>
      </c>
      <c r="L1635" s="421">
        <v>16638.2</v>
      </c>
    </row>
    <row r="1636" spans="2:12">
      <c r="B1636" s="60" t="s">
        <v>1640</v>
      </c>
      <c r="C1636" s="60" t="s">
        <v>1641</v>
      </c>
      <c r="D1636" s="60" t="s">
        <v>643</v>
      </c>
      <c r="E1636" s="60" t="s">
        <v>659</v>
      </c>
      <c r="F1636" s="421">
        <v>0</v>
      </c>
      <c r="G1636" s="421">
        <v>0</v>
      </c>
      <c r="H1636" s="421">
        <v>0</v>
      </c>
      <c r="I1636" s="421">
        <v>0</v>
      </c>
      <c r="J1636" s="421">
        <v>0</v>
      </c>
      <c r="K1636" s="421">
        <v>0</v>
      </c>
      <c r="L1636" s="421">
        <v>0</v>
      </c>
    </row>
    <row r="1637" spans="2:12">
      <c r="B1637" s="60" t="s">
        <v>1731</v>
      </c>
      <c r="C1637" s="60" t="s">
        <v>1732</v>
      </c>
      <c r="D1637" s="60" t="s">
        <v>643</v>
      </c>
      <c r="E1637" s="60" t="s">
        <v>659</v>
      </c>
      <c r="F1637" s="421">
        <v>0</v>
      </c>
      <c r="G1637" s="421">
        <v>0</v>
      </c>
      <c r="H1637" s="421">
        <v>0</v>
      </c>
      <c r="I1637" s="421">
        <v>0</v>
      </c>
      <c r="J1637" s="421">
        <v>0</v>
      </c>
      <c r="K1637" s="421">
        <v>0</v>
      </c>
      <c r="L1637" s="421">
        <v>0</v>
      </c>
    </row>
    <row r="1638" spans="2:12">
      <c r="B1638" s="60" t="s">
        <v>1607</v>
      </c>
      <c r="C1638" s="60" t="s">
        <v>701</v>
      </c>
      <c r="D1638" s="60" t="s">
        <v>643</v>
      </c>
      <c r="E1638" s="60" t="s">
        <v>649</v>
      </c>
      <c r="F1638" s="421">
        <v>594925.61</v>
      </c>
      <c r="G1638" s="421">
        <v>221025.39</v>
      </c>
      <c r="H1638" s="421">
        <v>202066.35</v>
      </c>
      <c r="I1638" s="421">
        <v>-428962.98</v>
      </c>
      <c r="J1638" s="421">
        <v>240143.98</v>
      </c>
      <c r="K1638" s="421">
        <v>377514.68</v>
      </c>
      <c r="L1638" s="421">
        <v>-16861.810000000001</v>
      </c>
    </row>
    <row r="1639" spans="2:12">
      <c r="B1639" s="60" t="s">
        <v>1462</v>
      </c>
      <c r="C1639" s="60" t="s">
        <v>1376</v>
      </c>
      <c r="D1639" s="60" t="s">
        <v>662</v>
      </c>
      <c r="E1639" s="60" t="s">
        <v>659</v>
      </c>
      <c r="F1639" s="421">
        <v>0</v>
      </c>
      <c r="G1639" s="421">
        <v>0</v>
      </c>
      <c r="H1639" s="421">
        <v>0</v>
      </c>
      <c r="I1639" s="421">
        <v>0</v>
      </c>
      <c r="J1639" s="421">
        <v>0</v>
      </c>
      <c r="K1639" s="421">
        <v>0</v>
      </c>
      <c r="L1639" s="421">
        <v>0</v>
      </c>
    </row>
    <row r="1640" spans="2:12">
      <c r="B1640" s="60" t="s">
        <v>1721</v>
      </c>
      <c r="C1640" s="60" t="s">
        <v>1722</v>
      </c>
      <c r="D1640" s="60" t="s">
        <v>643</v>
      </c>
      <c r="E1640" s="60" t="s">
        <v>659</v>
      </c>
      <c r="F1640" s="421">
        <v>0</v>
      </c>
      <c r="G1640" s="421">
        <v>0</v>
      </c>
      <c r="H1640" s="421">
        <v>0</v>
      </c>
      <c r="I1640" s="421">
        <v>0</v>
      </c>
      <c r="J1640" s="421">
        <v>0</v>
      </c>
      <c r="K1640" s="421">
        <v>0</v>
      </c>
      <c r="L1640" s="421">
        <v>0</v>
      </c>
    </row>
    <row r="1641" spans="2:12">
      <c r="B1641" s="60" t="s">
        <v>722</v>
      </c>
      <c r="C1641" s="60" t="s">
        <v>723</v>
      </c>
      <c r="D1641" s="60" t="s">
        <v>643</v>
      </c>
      <c r="E1641" s="60" t="s">
        <v>1032</v>
      </c>
      <c r="F1641" s="421">
        <v>417000.08</v>
      </c>
      <c r="G1641" s="421">
        <v>0</v>
      </c>
      <c r="H1641" s="421">
        <v>-39645.24</v>
      </c>
      <c r="I1641" s="421">
        <v>0</v>
      </c>
      <c r="J1641" s="421">
        <v>-18501.11</v>
      </c>
      <c r="K1641" s="421">
        <v>475146.43</v>
      </c>
      <c r="L1641" s="421">
        <v>0</v>
      </c>
    </row>
    <row r="1642" spans="2:12">
      <c r="B1642" s="60" t="s">
        <v>1234</v>
      </c>
      <c r="C1642" s="60" t="s">
        <v>1235</v>
      </c>
      <c r="D1642" s="60" t="s">
        <v>662</v>
      </c>
      <c r="E1642" s="60" t="s">
        <v>744</v>
      </c>
      <c r="F1642" s="421">
        <v>0</v>
      </c>
      <c r="G1642" s="421">
        <v>0</v>
      </c>
      <c r="H1642" s="421">
        <v>0</v>
      </c>
      <c r="I1642" s="421">
        <v>0</v>
      </c>
      <c r="J1642" s="421">
        <v>0</v>
      </c>
      <c r="K1642" s="421">
        <v>0</v>
      </c>
      <c r="L1642" s="421">
        <v>0</v>
      </c>
    </row>
    <row r="1643" spans="2:12">
      <c r="B1643" s="60" t="s">
        <v>1523</v>
      </c>
      <c r="C1643" s="60" t="s">
        <v>1524</v>
      </c>
      <c r="D1643" s="60" t="s">
        <v>643</v>
      </c>
      <c r="E1643" s="60" t="s">
        <v>649</v>
      </c>
      <c r="F1643" s="421">
        <v>4245487.71</v>
      </c>
      <c r="G1643" s="421">
        <v>94828.18</v>
      </c>
      <c r="H1643" s="421">
        <v>104232.31</v>
      </c>
      <c r="I1643" s="421">
        <v>104649.54</v>
      </c>
      <c r="J1643" s="421">
        <v>95253.23</v>
      </c>
      <c r="K1643" s="421">
        <v>736565.78</v>
      </c>
      <c r="L1643" s="421">
        <v>3109958.67</v>
      </c>
    </row>
    <row r="1644" spans="2:12">
      <c r="B1644" s="60" t="s">
        <v>951</v>
      </c>
      <c r="C1644" s="60" t="s">
        <v>731</v>
      </c>
      <c r="D1644" s="60" t="s">
        <v>662</v>
      </c>
      <c r="E1644" s="60" t="s">
        <v>644</v>
      </c>
      <c r="F1644" s="421">
        <v>-473.5</v>
      </c>
      <c r="G1644" s="421">
        <v>0</v>
      </c>
      <c r="H1644" s="421">
        <v>0</v>
      </c>
      <c r="I1644" s="421">
        <v>0</v>
      </c>
      <c r="J1644" s="421">
        <v>0</v>
      </c>
      <c r="K1644" s="421">
        <v>0</v>
      </c>
      <c r="L1644" s="421">
        <v>-473.5</v>
      </c>
    </row>
    <row r="1645" spans="2:12">
      <c r="B1645" s="60" t="s">
        <v>1463</v>
      </c>
      <c r="C1645" s="60" t="s">
        <v>664</v>
      </c>
      <c r="D1645" s="60" t="s">
        <v>662</v>
      </c>
      <c r="E1645" s="60" t="s">
        <v>687</v>
      </c>
      <c r="F1645" s="421">
        <v>0</v>
      </c>
      <c r="G1645" s="421">
        <v>0</v>
      </c>
      <c r="H1645" s="421">
        <v>0</v>
      </c>
      <c r="I1645" s="421">
        <v>0</v>
      </c>
      <c r="J1645" s="421">
        <v>0</v>
      </c>
      <c r="K1645" s="421">
        <v>0</v>
      </c>
      <c r="L1645" s="421">
        <v>0</v>
      </c>
    </row>
    <row r="1646" spans="2:12">
      <c r="B1646" s="60" t="s">
        <v>1561</v>
      </c>
      <c r="C1646" s="60" t="s">
        <v>1036</v>
      </c>
      <c r="D1646" s="60" t="s">
        <v>662</v>
      </c>
      <c r="E1646" s="60" t="s">
        <v>644</v>
      </c>
      <c r="F1646" s="421">
        <v>-123578.17</v>
      </c>
      <c r="G1646" s="421">
        <v>0</v>
      </c>
      <c r="H1646" s="421">
        <v>0</v>
      </c>
      <c r="I1646" s="421">
        <v>0</v>
      </c>
      <c r="J1646" s="421">
        <v>0</v>
      </c>
      <c r="K1646" s="421">
        <v>0</v>
      </c>
      <c r="L1646" s="421">
        <v>-123578.17</v>
      </c>
    </row>
    <row r="1647" spans="2:12">
      <c r="B1647" s="60" t="s">
        <v>689</v>
      </c>
      <c r="C1647" s="60" t="s">
        <v>690</v>
      </c>
      <c r="D1647" s="60" t="s">
        <v>662</v>
      </c>
      <c r="E1647" s="60" t="s">
        <v>649</v>
      </c>
      <c r="F1647" s="421">
        <v>1596133.42</v>
      </c>
      <c r="G1647" s="421">
        <v>25679.75</v>
      </c>
      <c r="H1647" s="421">
        <v>29370.880000000001</v>
      </c>
      <c r="I1647" s="421">
        <v>27720.47</v>
      </c>
      <c r="J1647" s="421">
        <v>40934.910000000003</v>
      </c>
      <c r="K1647" s="421">
        <v>298754.31</v>
      </c>
      <c r="L1647" s="421">
        <v>1173673.1000000001</v>
      </c>
    </row>
    <row r="1648" spans="2:12">
      <c r="B1648" s="60" t="s">
        <v>1703</v>
      </c>
      <c r="C1648" s="60" t="s">
        <v>950</v>
      </c>
      <c r="D1648" s="60" t="s">
        <v>662</v>
      </c>
      <c r="E1648" s="60" t="s">
        <v>659</v>
      </c>
      <c r="F1648" s="421">
        <v>0</v>
      </c>
      <c r="G1648" s="421">
        <v>0</v>
      </c>
      <c r="H1648" s="421">
        <v>0</v>
      </c>
      <c r="I1648" s="421">
        <v>0</v>
      </c>
      <c r="J1648" s="421">
        <v>0</v>
      </c>
      <c r="K1648" s="421">
        <v>0</v>
      </c>
      <c r="L1648" s="421">
        <v>0</v>
      </c>
    </row>
    <row r="1649" spans="2:12">
      <c r="B1649" s="60" t="s">
        <v>1263</v>
      </c>
      <c r="C1649" s="60" t="s">
        <v>1264</v>
      </c>
      <c r="D1649" s="60" t="s">
        <v>643</v>
      </c>
      <c r="E1649" s="60" t="s">
        <v>649</v>
      </c>
      <c r="F1649" s="421">
        <v>-1107066.78</v>
      </c>
      <c r="G1649" s="421">
        <v>-10468.83</v>
      </c>
      <c r="H1649" s="421">
        <v>5072.8500000000004</v>
      </c>
      <c r="I1649" s="421">
        <v>-69969.279999999999</v>
      </c>
      <c r="J1649" s="421">
        <v>-906.22</v>
      </c>
      <c r="K1649" s="421">
        <v>64511.09</v>
      </c>
      <c r="L1649" s="421">
        <v>-1095306.3899999999</v>
      </c>
    </row>
    <row r="1650" spans="2:12">
      <c r="B1650" s="60" t="s">
        <v>810</v>
      </c>
      <c r="C1650" s="60" t="s">
        <v>811</v>
      </c>
      <c r="D1650" s="60" t="s">
        <v>643</v>
      </c>
      <c r="E1650" s="60" t="s">
        <v>649</v>
      </c>
      <c r="F1650" s="421">
        <v>198.36</v>
      </c>
      <c r="G1650" s="421">
        <v>-113.12</v>
      </c>
      <c r="H1650" s="421">
        <v>-50.88</v>
      </c>
      <c r="I1650" s="421">
        <v>6.09</v>
      </c>
      <c r="J1650" s="421">
        <v>-643.61</v>
      </c>
      <c r="K1650" s="421">
        <v>1025.43</v>
      </c>
      <c r="L1650" s="421">
        <v>-25.55</v>
      </c>
    </row>
    <row r="1651" spans="2:12">
      <c r="B1651" s="60" t="s">
        <v>1679</v>
      </c>
      <c r="C1651" s="60" t="s">
        <v>1680</v>
      </c>
      <c r="D1651" s="60" t="s">
        <v>643</v>
      </c>
      <c r="E1651" s="60" t="s">
        <v>644</v>
      </c>
      <c r="F1651" s="421">
        <v>-7510</v>
      </c>
      <c r="G1651" s="421">
        <v>0</v>
      </c>
      <c r="H1651" s="421">
        <v>0</v>
      </c>
      <c r="I1651" s="421">
        <v>0</v>
      </c>
      <c r="J1651" s="421">
        <v>0</v>
      </c>
      <c r="K1651" s="421">
        <v>0</v>
      </c>
      <c r="L1651" s="421">
        <v>-7510</v>
      </c>
    </row>
    <row r="1652" spans="2:12">
      <c r="B1652" s="60" t="s">
        <v>1525</v>
      </c>
      <c r="C1652" s="60" t="s">
        <v>1526</v>
      </c>
      <c r="D1652" s="60" t="s">
        <v>643</v>
      </c>
      <c r="E1652" s="60" t="s">
        <v>649</v>
      </c>
      <c r="F1652" s="421">
        <v>2631.73</v>
      </c>
      <c r="G1652" s="421">
        <v>-435.28</v>
      </c>
      <c r="H1652" s="421">
        <v>-258.82</v>
      </c>
      <c r="I1652" s="421">
        <v>46.64</v>
      </c>
      <c r="J1652" s="421">
        <v>-1381.66</v>
      </c>
      <c r="K1652" s="421">
        <v>2244.48</v>
      </c>
      <c r="L1652" s="421">
        <v>2416.37</v>
      </c>
    </row>
    <row r="1653" spans="2:12">
      <c r="B1653" s="60" t="s">
        <v>1304</v>
      </c>
      <c r="C1653" s="60" t="s">
        <v>1305</v>
      </c>
      <c r="D1653" s="60" t="s">
        <v>643</v>
      </c>
      <c r="E1653" s="60" t="s">
        <v>649</v>
      </c>
      <c r="F1653" s="421">
        <v>29459.51</v>
      </c>
      <c r="G1653" s="421">
        <v>-5721.81</v>
      </c>
      <c r="H1653" s="421">
        <v>3914.54</v>
      </c>
      <c r="I1653" s="421">
        <v>1198.78</v>
      </c>
      <c r="J1653" s="421">
        <v>-5019.47</v>
      </c>
      <c r="K1653" s="421">
        <v>226807.85</v>
      </c>
      <c r="L1653" s="421">
        <v>-191720.38</v>
      </c>
    </row>
    <row r="1654" spans="2:12">
      <c r="B1654" s="60" t="s">
        <v>1359</v>
      </c>
      <c r="C1654" s="60" t="s">
        <v>1360</v>
      </c>
      <c r="D1654" s="60" t="s">
        <v>643</v>
      </c>
      <c r="E1654" s="60" t="s">
        <v>644</v>
      </c>
      <c r="F1654" s="421">
        <v>5572.05</v>
      </c>
      <c r="G1654" s="421">
        <v>0</v>
      </c>
      <c r="H1654" s="421">
        <v>0</v>
      </c>
      <c r="I1654" s="421">
        <v>0</v>
      </c>
      <c r="J1654" s="421">
        <v>0</v>
      </c>
      <c r="K1654" s="421">
        <v>-269.76</v>
      </c>
      <c r="L1654" s="421">
        <v>5841.81</v>
      </c>
    </row>
    <row r="1655" spans="2:12">
      <c r="B1655" s="60" t="s">
        <v>1388</v>
      </c>
      <c r="C1655" s="60" t="s">
        <v>868</v>
      </c>
      <c r="D1655" s="60" t="s">
        <v>662</v>
      </c>
      <c r="E1655" s="60" t="s">
        <v>659</v>
      </c>
      <c r="F1655" s="421">
        <v>0</v>
      </c>
      <c r="G1655" s="421">
        <v>0</v>
      </c>
      <c r="H1655" s="421">
        <v>0</v>
      </c>
      <c r="I1655" s="421">
        <v>0</v>
      </c>
      <c r="J1655" s="421">
        <v>0</v>
      </c>
      <c r="K1655" s="421">
        <v>0</v>
      </c>
      <c r="L1655" s="421">
        <v>0</v>
      </c>
    </row>
    <row r="1656" spans="2:12">
      <c r="B1656" s="60" t="s">
        <v>965</v>
      </c>
      <c r="C1656" s="60" t="s">
        <v>690</v>
      </c>
      <c r="D1656" s="60" t="s">
        <v>662</v>
      </c>
      <c r="E1656" s="60" t="s">
        <v>747</v>
      </c>
      <c r="F1656" s="421">
        <v>-2356</v>
      </c>
      <c r="G1656" s="421">
        <v>-2356</v>
      </c>
      <c r="H1656" s="421">
        <v>0</v>
      </c>
      <c r="I1656" s="421">
        <v>0</v>
      </c>
      <c r="J1656" s="421">
        <v>0</v>
      </c>
      <c r="K1656" s="421">
        <v>0</v>
      </c>
      <c r="L1656" s="421">
        <v>0</v>
      </c>
    </row>
    <row r="1657" spans="2:12">
      <c r="B1657" s="60" t="s">
        <v>1700</v>
      </c>
      <c r="C1657" s="60" t="s">
        <v>792</v>
      </c>
      <c r="D1657" s="60" t="s">
        <v>662</v>
      </c>
      <c r="E1657" s="60" t="s">
        <v>659</v>
      </c>
      <c r="F1657" s="421">
        <v>0</v>
      </c>
      <c r="G1657" s="421">
        <v>0</v>
      </c>
      <c r="H1657" s="421">
        <v>0</v>
      </c>
      <c r="I1657" s="421">
        <v>0</v>
      </c>
      <c r="J1657" s="421">
        <v>0</v>
      </c>
      <c r="K1657" s="421">
        <v>0</v>
      </c>
      <c r="L1657" s="421">
        <v>0</v>
      </c>
    </row>
    <row r="1658" spans="2:12">
      <c r="B1658" s="60" t="s">
        <v>685</v>
      </c>
      <c r="C1658" s="60" t="s">
        <v>686</v>
      </c>
      <c r="D1658" s="60" t="s">
        <v>643</v>
      </c>
      <c r="E1658" s="60" t="s">
        <v>644</v>
      </c>
      <c r="F1658" s="421">
        <v>830262</v>
      </c>
      <c r="G1658" s="421">
        <v>0</v>
      </c>
      <c r="H1658" s="421">
        <v>0</v>
      </c>
      <c r="I1658" s="421">
        <v>0</v>
      </c>
      <c r="J1658" s="421">
        <v>0</v>
      </c>
      <c r="K1658" s="421">
        <v>4104.34</v>
      </c>
      <c r="L1658" s="421">
        <v>826157.66</v>
      </c>
    </row>
    <row r="1659" spans="2:12">
      <c r="B1659" s="60" t="s">
        <v>1274</v>
      </c>
      <c r="C1659" s="60" t="s">
        <v>1108</v>
      </c>
      <c r="D1659" s="60" t="s">
        <v>662</v>
      </c>
      <c r="E1659" s="60" t="s">
        <v>649</v>
      </c>
      <c r="F1659" s="421">
        <v>369798.9</v>
      </c>
      <c r="G1659" s="421">
        <v>9282.4</v>
      </c>
      <c r="H1659" s="421">
        <v>8858.2099999999991</v>
      </c>
      <c r="I1659" s="421">
        <v>5427.74</v>
      </c>
      <c r="J1659" s="421">
        <v>7726.16</v>
      </c>
      <c r="K1659" s="421">
        <v>62070.46</v>
      </c>
      <c r="L1659" s="421">
        <v>276433.93</v>
      </c>
    </row>
    <row r="1660" spans="2:12">
      <c r="B1660" s="60" t="s">
        <v>1257</v>
      </c>
      <c r="C1660" s="60" t="s">
        <v>1258</v>
      </c>
      <c r="D1660" s="60" t="s">
        <v>643</v>
      </c>
      <c r="E1660" s="60" t="s">
        <v>659</v>
      </c>
      <c r="F1660" s="421">
        <v>0</v>
      </c>
      <c r="G1660" s="421">
        <v>0</v>
      </c>
      <c r="H1660" s="421">
        <v>0</v>
      </c>
      <c r="I1660" s="421">
        <v>0</v>
      </c>
      <c r="J1660" s="421">
        <v>0</v>
      </c>
      <c r="K1660" s="421">
        <v>0</v>
      </c>
      <c r="L1660" s="421">
        <v>0</v>
      </c>
    </row>
    <row r="1661" spans="2:12">
      <c r="B1661" s="60" t="s">
        <v>1324</v>
      </c>
      <c r="C1661" s="60" t="s">
        <v>1325</v>
      </c>
      <c r="D1661" s="60" t="s">
        <v>643</v>
      </c>
      <c r="E1661" s="60" t="s">
        <v>649</v>
      </c>
      <c r="F1661" s="421">
        <v>751582.66</v>
      </c>
      <c r="G1661" s="421">
        <v>-313495.33</v>
      </c>
      <c r="H1661" s="421">
        <v>189678.22</v>
      </c>
      <c r="I1661" s="421">
        <v>42051.360000000001</v>
      </c>
      <c r="J1661" s="421">
        <v>-607555.74</v>
      </c>
      <c r="K1661" s="421">
        <v>163345.60000000001</v>
      </c>
      <c r="L1661" s="421">
        <v>1277558.55</v>
      </c>
    </row>
    <row r="1662" spans="2:12">
      <c r="B1662" s="60" t="s">
        <v>1134</v>
      </c>
      <c r="C1662" s="60" t="s">
        <v>784</v>
      </c>
      <c r="D1662" s="60" t="s">
        <v>643</v>
      </c>
      <c r="E1662" s="60" t="s">
        <v>659</v>
      </c>
      <c r="F1662" s="421">
        <v>0</v>
      </c>
      <c r="G1662" s="421">
        <v>0</v>
      </c>
      <c r="H1662" s="421">
        <v>0</v>
      </c>
      <c r="I1662" s="421">
        <v>0</v>
      </c>
      <c r="J1662" s="421">
        <v>0</v>
      </c>
      <c r="K1662" s="421">
        <v>0</v>
      </c>
      <c r="L1662" s="421">
        <v>0</v>
      </c>
    </row>
    <row r="1663" spans="2:12">
      <c r="B1663" s="60" t="s">
        <v>1223</v>
      </c>
      <c r="C1663" s="60" t="s">
        <v>784</v>
      </c>
      <c r="D1663" s="60" t="s">
        <v>643</v>
      </c>
      <c r="E1663" s="60" t="s">
        <v>659</v>
      </c>
      <c r="F1663" s="421">
        <v>0</v>
      </c>
      <c r="G1663" s="421">
        <v>0</v>
      </c>
      <c r="H1663" s="421">
        <v>0</v>
      </c>
      <c r="I1663" s="421">
        <v>0</v>
      </c>
      <c r="J1663" s="421">
        <v>0</v>
      </c>
      <c r="K1663" s="421">
        <v>0</v>
      </c>
      <c r="L1663" s="421">
        <v>0</v>
      </c>
    </row>
    <row r="1664" spans="2:12">
      <c r="B1664" s="60" t="s">
        <v>996</v>
      </c>
      <c r="C1664" s="60" t="s">
        <v>938</v>
      </c>
      <c r="D1664" s="60" t="s">
        <v>643</v>
      </c>
      <c r="E1664" s="60" t="s">
        <v>644</v>
      </c>
      <c r="F1664" s="421">
        <v>857240.14</v>
      </c>
      <c r="G1664" s="421">
        <v>0</v>
      </c>
      <c r="H1664" s="421">
        <v>0</v>
      </c>
      <c r="I1664" s="421">
        <v>0</v>
      </c>
      <c r="J1664" s="421">
        <v>0</v>
      </c>
      <c r="K1664" s="421">
        <v>0</v>
      </c>
      <c r="L1664" s="421">
        <v>857240.14</v>
      </c>
    </row>
    <row r="1665" spans="2:12">
      <c r="B1665" s="60" t="s">
        <v>977</v>
      </c>
      <c r="C1665" s="60" t="s">
        <v>978</v>
      </c>
      <c r="D1665" s="60" t="s">
        <v>662</v>
      </c>
      <c r="E1665" s="60" t="s">
        <v>649</v>
      </c>
      <c r="F1665" s="421">
        <v>110325.32</v>
      </c>
      <c r="G1665" s="421">
        <v>2520.61</v>
      </c>
      <c r="H1665" s="421">
        <v>2764.43</v>
      </c>
      <c r="I1665" s="421">
        <v>2479.63</v>
      </c>
      <c r="J1665" s="421">
        <v>2254.79</v>
      </c>
      <c r="K1665" s="421">
        <v>21057.59</v>
      </c>
      <c r="L1665" s="421">
        <v>79248.27</v>
      </c>
    </row>
    <row r="1666" spans="2:12">
      <c r="B1666" s="60" t="s">
        <v>1678</v>
      </c>
      <c r="C1666" s="60" t="s">
        <v>1171</v>
      </c>
      <c r="D1666" s="60" t="s">
        <v>662</v>
      </c>
      <c r="E1666" s="60" t="s">
        <v>747</v>
      </c>
      <c r="F1666" s="421">
        <v>690</v>
      </c>
      <c r="G1666" s="421">
        <v>0</v>
      </c>
      <c r="H1666" s="421">
        <v>0</v>
      </c>
      <c r="I1666" s="421">
        <v>0</v>
      </c>
      <c r="J1666" s="421">
        <v>0</v>
      </c>
      <c r="K1666" s="421">
        <v>0</v>
      </c>
      <c r="L1666" s="421">
        <v>690</v>
      </c>
    </row>
    <row r="1667" spans="2:12">
      <c r="B1667" s="60" t="s">
        <v>1498</v>
      </c>
      <c r="C1667" s="60" t="s">
        <v>1038</v>
      </c>
      <c r="D1667" s="60" t="s">
        <v>662</v>
      </c>
      <c r="E1667" s="60" t="s">
        <v>744</v>
      </c>
      <c r="F1667" s="421">
        <v>0</v>
      </c>
      <c r="G1667" s="421">
        <v>0</v>
      </c>
      <c r="H1667" s="421">
        <v>0</v>
      </c>
      <c r="I1667" s="421">
        <v>0</v>
      </c>
      <c r="J1667" s="421">
        <v>0</v>
      </c>
      <c r="K1667" s="421">
        <v>0</v>
      </c>
      <c r="L1667" s="421">
        <v>0</v>
      </c>
    </row>
    <row r="1668" spans="2:12">
      <c r="B1668" s="60" t="s">
        <v>1464</v>
      </c>
      <c r="C1668" s="60" t="s">
        <v>1465</v>
      </c>
      <c r="D1668" s="60" t="s">
        <v>643</v>
      </c>
      <c r="E1668" s="60" t="s">
        <v>652</v>
      </c>
      <c r="F1668" s="421">
        <v>168459.35</v>
      </c>
      <c r="G1668" s="421">
        <v>3740.76</v>
      </c>
      <c r="H1668" s="421">
        <v>3834.75</v>
      </c>
      <c r="I1668" s="421">
        <v>3588.91</v>
      </c>
      <c r="J1668" s="421">
        <v>3968</v>
      </c>
      <c r="K1668" s="421">
        <v>30381.09</v>
      </c>
      <c r="L1668" s="421">
        <v>122945.84</v>
      </c>
    </row>
    <row r="1669" spans="2:12">
      <c r="B1669" s="60" t="s">
        <v>685</v>
      </c>
      <c r="C1669" s="60" t="s">
        <v>686</v>
      </c>
      <c r="D1669" s="60" t="s">
        <v>643</v>
      </c>
      <c r="E1669" s="60" t="s">
        <v>703</v>
      </c>
      <c r="F1669" s="421">
        <v>0</v>
      </c>
      <c r="G1669" s="421">
        <v>0</v>
      </c>
      <c r="H1669" s="421">
        <v>0</v>
      </c>
      <c r="I1669" s="421">
        <v>0</v>
      </c>
      <c r="J1669" s="421">
        <v>0</v>
      </c>
      <c r="K1669" s="421">
        <v>0</v>
      </c>
      <c r="L1669" s="421">
        <v>0</v>
      </c>
    </row>
    <row r="1670" spans="2:12">
      <c r="B1670" s="60" t="s">
        <v>1531</v>
      </c>
      <c r="C1670" s="60" t="s">
        <v>771</v>
      </c>
      <c r="D1670" s="60" t="s">
        <v>662</v>
      </c>
      <c r="E1670" s="60" t="s">
        <v>649</v>
      </c>
      <c r="F1670" s="421">
        <v>387133.49</v>
      </c>
      <c r="G1670" s="421">
        <v>10624.47</v>
      </c>
      <c r="H1670" s="421">
        <v>11588.98</v>
      </c>
      <c r="I1670" s="421">
        <v>12245.72</v>
      </c>
      <c r="J1670" s="421">
        <v>14026.79</v>
      </c>
      <c r="K1670" s="421">
        <v>75681.990000000005</v>
      </c>
      <c r="L1670" s="421">
        <v>262965.53999999998</v>
      </c>
    </row>
    <row r="1671" spans="2:12">
      <c r="B1671" s="60" t="s">
        <v>1132</v>
      </c>
      <c r="C1671" s="60" t="s">
        <v>1133</v>
      </c>
      <c r="D1671" s="60" t="s">
        <v>643</v>
      </c>
      <c r="E1671" s="60" t="s">
        <v>649</v>
      </c>
      <c r="F1671" s="421">
        <v>13087478.359999999</v>
      </c>
      <c r="G1671" s="421">
        <v>308982.31</v>
      </c>
      <c r="H1671" s="421">
        <v>304731.17</v>
      </c>
      <c r="I1671" s="421">
        <v>321078.44</v>
      </c>
      <c r="J1671" s="421">
        <v>314696.65999999997</v>
      </c>
      <c r="K1671" s="421">
        <v>2447941.25</v>
      </c>
      <c r="L1671" s="421">
        <v>9390048.5299999993</v>
      </c>
    </row>
    <row r="1672" spans="2:12">
      <c r="B1672" s="60" t="s">
        <v>1733</v>
      </c>
      <c r="C1672" s="60" t="s">
        <v>1734</v>
      </c>
      <c r="D1672" s="60" t="s">
        <v>643</v>
      </c>
      <c r="E1672" s="60" t="s">
        <v>659</v>
      </c>
      <c r="F1672" s="421">
        <v>-365.2</v>
      </c>
      <c r="G1672" s="421">
        <v>0</v>
      </c>
      <c r="H1672" s="421">
        <v>0</v>
      </c>
      <c r="I1672" s="421">
        <v>0</v>
      </c>
      <c r="J1672" s="421">
        <v>0</v>
      </c>
      <c r="K1672" s="421">
        <v>0</v>
      </c>
      <c r="L1672" s="421">
        <v>-365.2</v>
      </c>
    </row>
    <row r="1673" spans="2:12">
      <c r="B1673" s="60" t="s">
        <v>1182</v>
      </c>
      <c r="C1673" s="60" t="s">
        <v>1157</v>
      </c>
      <c r="D1673" s="60" t="s">
        <v>643</v>
      </c>
      <c r="E1673" s="60" t="s">
        <v>659</v>
      </c>
      <c r="F1673" s="421">
        <v>0</v>
      </c>
      <c r="G1673" s="421">
        <v>0</v>
      </c>
      <c r="H1673" s="421">
        <v>0</v>
      </c>
      <c r="I1673" s="421">
        <v>0</v>
      </c>
      <c r="J1673" s="421">
        <v>0</v>
      </c>
      <c r="K1673" s="421">
        <v>0</v>
      </c>
      <c r="L1673" s="421">
        <v>0</v>
      </c>
    </row>
    <row r="1674" spans="2:12">
      <c r="B1674" s="60" t="s">
        <v>997</v>
      </c>
      <c r="C1674" s="60" t="s">
        <v>773</v>
      </c>
      <c r="D1674" s="60" t="s">
        <v>662</v>
      </c>
      <c r="E1674" s="60" t="s">
        <v>659</v>
      </c>
      <c r="F1674" s="421">
        <v>0</v>
      </c>
      <c r="G1674" s="421">
        <v>0</v>
      </c>
      <c r="H1674" s="421">
        <v>0</v>
      </c>
      <c r="I1674" s="421">
        <v>0</v>
      </c>
      <c r="J1674" s="421">
        <v>0</v>
      </c>
      <c r="K1674" s="421">
        <v>0</v>
      </c>
      <c r="L1674" s="421">
        <v>0</v>
      </c>
    </row>
    <row r="1675" spans="2:12">
      <c r="B1675" s="60" t="s">
        <v>1153</v>
      </c>
      <c r="C1675" s="60" t="s">
        <v>1090</v>
      </c>
      <c r="D1675" s="60" t="s">
        <v>662</v>
      </c>
      <c r="E1675" s="60" t="s">
        <v>644</v>
      </c>
      <c r="F1675" s="421">
        <v>-206671.25</v>
      </c>
      <c r="G1675" s="421">
        <v>0</v>
      </c>
      <c r="H1675" s="421">
        <v>0</v>
      </c>
      <c r="I1675" s="421">
        <v>0</v>
      </c>
      <c r="J1675" s="421">
        <v>0</v>
      </c>
      <c r="K1675" s="421">
        <v>0</v>
      </c>
      <c r="L1675" s="421">
        <v>-206671.25</v>
      </c>
    </row>
    <row r="1676" spans="2:12">
      <c r="B1676" s="60" t="s">
        <v>1414</v>
      </c>
      <c r="C1676" s="60" t="s">
        <v>1415</v>
      </c>
      <c r="D1676" s="60" t="s">
        <v>643</v>
      </c>
      <c r="E1676" s="60" t="s">
        <v>649</v>
      </c>
      <c r="F1676" s="421">
        <v>3185234.27</v>
      </c>
      <c r="G1676" s="421">
        <v>79964.42</v>
      </c>
      <c r="H1676" s="421">
        <v>74738.289999999994</v>
      </c>
      <c r="I1676" s="421">
        <v>75235.039999999994</v>
      </c>
      <c r="J1676" s="421">
        <v>75557.240000000005</v>
      </c>
      <c r="K1676" s="421">
        <v>580027.11</v>
      </c>
      <c r="L1676" s="421">
        <v>2299712.17</v>
      </c>
    </row>
    <row r="1677" spans="2:12">
      <c r="B1677" s="60" t="s">
        <v>1416</v>
      </c>
      <c r="C1677" s="60" t="s">
        <v>1417</v>
      </c>
      <c r="D1677" s="60" t="s">
        <v>643</v>
      </c>
      <c r="E1677" s="60" t="s">
        <v>659</v>
      </c>
      <c r="F1677" s="421">
        <v>0</v>
      </c>
      <c r="G1677" s="421">
        <v>0</v>
      </c>
      <c r="H1677" s="421">
        <v>0</v>
      </c>
      <c r="I1677" s="421">
        <v>0</v>
      </c>
      <c r="J1677" s="421">
        <v>0</v>
      </c>
      <c r="K1677" s="421">
        <v>0</v>
      </c>
      <c r="L1677" s="421">
        <v>0</v>
      </c>
    </row>
    <row r="1678" spans="2:12">
      <c r="B1678" s="60" t="s">
        <v>1466</v>
      </c>
      <c r="C1678" s="60" t="s">
        <v>1467</v>
      </c>
      <c r="D1678" s="60" t="s">
        <v>643</v>
      </c>
      <c r="E1678" s="60" t="s">
        <v>649</v>
      </c>
      <c r="F1678" s="421">
        <v>4778906.74</v>
      </c>
      <c r="G1678" s="421">
        <v>111664.6</v>
      </c>
      <c r="H1678" s="421">
        <v>111233.2</v>
      </c>
      <c r="I1678" s="421">
        <v>111248.55</v>
      </c>
      <c r="J1678" s="421">
        <v>111233.24</v>
      </c>
      <c r="K1678" s="421">
        <v>874881.87</v>
      </c>
      <c r="L1678" s="421">
        <v>3458645.28</v>
      </c>
    </row>
    <row r="1679" spans="2:12">
      <c r="B1679" s="60" t="s">
        <v>1193</v>
      </c>
      <c r="C1679" s="60" t="s">
        <v>1194</v>
      </c>
      <c r="D1679" s="60" t="s">
        <v>662</v>
      </c>
      <c r="E1679" s="60" t="s">
        <v>659</v>
      </c>
      <c r="F1679" s="421">
        <v>0</v>
      </c>
      <c r="G1679" s="421">
        <v>0</v>
      </c>
      <c r="H1679" s="421">
        <v>0</v>
      </c>
      <c r="I1679" s="421">
        <v>0</v>
      </c>
      <c r="J1679" s="421">
        <v>0</v>
      </c>
      <c r="K1679" s="421">
        <v>0</v>
      </c>
      <c r="L1679" s="421">
        <v>0</v>
      </c>
    </row>
    <row r="1680" spans="2:12">
      <c r="B1680" s="60" t="s">
        <v>708</v>
      </c>
      <c r="C1680" s="60" t="s">
        <v>709</v>
      </c>
      <c r="D1680" s="60" t="s">
        <v>643</v>
      </c>
      <c r="E1680" s="60" t="s">
        <v>644</v>
      </c>
      <c r="F1680" s="421">
        <v>10733.52</v>
      </c>
      <c r="G1680" s="421">
        <v>0</v>
      </c>
      <c r="H1680" s="421">
        <v>0</v>
      </c>
      <c r="I1680" s="421">
        <v>0</v>
      </c>
      <c r="J1680" s="421">
        <v>0</v>
      </c>
      <c r="K1680" s="421">
        <v>0</v>
      </c>
      <c r="L1680" s="421">
        <v>10733.52</v>
      </c>
    </row>
    <row r="1681" spans="2:12">
      <c r="B1681" s="60" t="s">
        <v>683</v>
      </c>
      <c r="C1681" s="60" t="s">
        <v>684</v>
      </c>
      <c r="D1681" s="60" t="s">
        <v>643</v>
      </c>
      <c r="E1681" s="60" t="s">
        <v>659</v>
      </c>
      <c r="F1681" s="421">
        <v>0</v>
      </c>
      <c r="G1681" s="421">
        <v>0</v>
      </c>
      <c r="H1681" s="421">
        <v>0</v>
      </c>
      <c r="I1681" s="421">
        <v>0</v>
      </c>
      <c r="J1681" s="421">
        <v>0</v>
      </c>
      <c r="K1681" s="421">
        <v>0</v>
      </c>
      <c r="L1681" s="421">
        <v>0</v>
      </c>
    </row>
    <row r="1682" spans="2:12">
      <c r="B1682" s="60" t="s">
        <v>1454</v>
      </c>
      <c r="C1682" s="60" t="s">
        <v>1376</v>
      </c>
      <c r="D1682" s="60" t="s">
        <v>662</v>
      </c>
      <c r="E1682" s="60" t="s">
        <v>649</v>
      </c>
      <c r="F1682" s="421">
        <v>16555.439999999999</v>
      </c>
      <c r="G1682" s="421">
        <v>985.98</v>
      </c>
      <c r="H1682" s="421">
        <v>1014.88</v>
      </c>
      <c r="I1682" s="421">
        <v>1325.71</v>
      </c>
      <c r="J1682" s="421">
        <v>1480.09</v>
      </c>
      <c r="K1682" s="421">
        <v>7122.46</v>
      </c>
      <c r="L1682" s="421">
        <v>4626.32</v>
      </c>
    </row>
    <row r="1683" spans="2:12">
      <c r="B1683" s="60" t="s">
        <v>826</v>
      </c>
      <c r="C1683" s="60" t="s">
        <v>790</v>
      </c>
      <c r="D1683" s="60" t="s">
        <v>662</v>
      </c>
      <c r="E1683" s="60" t="s">
        <v>649</v>
      </c>
      <c r="F1683" s="421">
        <v>223660.39</v>
      </c>
      <c r="G1683" s="421">
        <v>951.42</v>
      </c>
      <c r="H1683" s="421">
        <v>1196.22</v>
      </c>
      <c r="I1683" s="421">
        <v>1280.92</v>
      </c>
      <c r="J1683" s="421">
        <v>1339.95</v>
      </c>
      <c r="K1683" s="421">
        <v>173285.02</v>
      </c>
      <c r="L1683" s="421">
        <v>45606.86</v>
      </c>
    </row>
    <row r="1684" spans="2:12">
      <c r="B1684" s="60" t="s">
        <v>1162</v>
      </c>
      <c r="C1684" s="60" t="s">
        <v>1163</v>
      </c>
      <c r="D1684" s="60" t="s">
        <v>643</v>
      </c>
      <c r="E1684" s="60" t="s">
        <v>744</v>
      </c>
      <c r="F1684" s="421">
        <v>0</v>
      </c>
      <c r="G1684" s="421">
        <v>0</v>
      </c>
      <c r="H1684" s="421">
        <v>0</v>
      </c>
      <c r="I1684" s="421">
        <v>0</v>
      </c>
      <c r="J1684" s="421">
        <v>0</v>
      </c>
      <c r="K1684" s="421">
        <v>0</v>
      </c>
      <c r="L1684" s="421">
        <v>0</v>
      </c>
    </row>
    <row r="1685" spans="2:12">
      <c r="B1685" s="60" t="s">
        <v>972</v>
      </c>
      <c r="C1685" s="60" t="s">
        <v>845</v>
      </c>
      <c r="D1685" s="60" t="s">
        <v>662</v>
      </c>
      <c r="E1685" s="60" t="s">
        <v>649</v>
      </c>
      <c r="F1685" s="421">
        <v>233259.21</v>
      </c>
      <c r="G1685" s="421">
        <v>5716.27</v>
      </c>
      <c r="H1685" s="421">
        <v>6295.1</v>
      </c>
      <c r="I1685" s="421">
        <v>8358.14</v>
      </c>
      <c r="J1685" s="421">
        <v>5257.68</v>
      </c>
      <c r="K1685" s="421">
        <v>83078.36</v>
      </c>
      <c r="L1685" s="421">
        <v>124553.66</v>
      </c>
    </row>
    <row r="1686" spans="2:12">
      <c r="B1686" s="60" t="s">
        <v>1183</v>
      </c>
      <c r="C1686" s="60" t="s">
        <v>1184</v>
      </c>
      <c r="D1686" s="60" t="s">
        <v>643</v>
      </c>
      <c r="E1686" s="60" t="s">
        <v>649</v>
      </c>
      <c r="F1686" s="421">
        <v>-147298.18</v>
      </c>
      <c r="G1686" s="421">
        <v>-12903.7</v>
      </c>
      <c r="H1686" s="421">
        <v>-12423.12</v>
      </c>
      <c r="I1686" s="421">
        <v>-12917.04</v>
      </c>
      <c r="J1686" s="421">
        <v>-12941.51</v>
      </c>
      <c r="K1686" s="421">
        <v>7092.95</v>
      </c>
      <c r="L1686" s="421">
        <v>-103205.75999999999</v>
      </c>
    </row>
    <row r="1687" spans="2:12">
      <c r="B1687" s="60" t="s">
        <v>1107</v>
      </c>
      <c r="C1687" s="60" t="s">
        <v>1108</v>
      </c>
      <c r="D1687" s="60" t="s">
        <v>662</v>
      </c>
      <c r="E1687" s="60" t="s">
        <v>644</v>
      </c>
      <c r="F1687" s="421">
        <v>-62351.08</v>
      </c>
      <c r="G1687" s="421">
        <v>0</v>
      </c>
      <c r="H1687" s="421">
        <v>0</v>
      </c>
      <c r="I1687" s="421">
        <v>0</v>
      </c>
      <c r="J1687" s="421">
        <v>0</v>
      </c>
      <c r="K1687" s="421">
        <v>0</v>
      </c>
      <c r="L1687" s="421">
        <v>-62351.08</v>
      </c>
    </row>
    <row r="1688" spans="2:12">
      <c r="B1688" s="60" t="s">
        <v>1436</v>
      </c>
      <c r="C1688" s="60" t="s">
        <v>1437</v>
      </c>
      <c r="D1688" s="60" t="s">
        <v>643</v>
      </c>
      <c r="E1688" s="60" t="s">
        <v>659</v>
      </c>
      <c r="F1688" s="421">
        <v>4.0199999999999996</v>
      </c>
      <c r="G1688" s="421">
        <v>0</v>
      </c>
      <c r="H1688" s="421">
        <v>0</v>
      </c>
      <c r="I1688" s="421">
        <v>0</v>
      </c>
      <c r="J1688" s="421">
        <v>0</v>
      </c>
      <c r="K1688" s="421">
        <v>0</v>
      </c>
      <c r="L1688" s="421">
        <v>4.0199999999999996</v>
      </c>
    </row>
    <row r="1689" spans="2:12">
      <c r="B1689" s="60" t="s">
        <v>1451</v>
      </c>
      <c r="C1689" s="60" t="s">
        <v>802</v>
      </c>
      <c r="D1689" s="60" t="s">
        <v>662</v>
      </c>
      <c r="E1689" s="60" t="s">
        <v>644</v>
      </c>
      <c r="F1689" s="421">
        <v>-63460</v>
      </c>
      <c r="G1689" s="421">
        <v>0</v>
      </c>
      <c r="H1689" s="421">
        <v>0</v>
      </c>
      <c r="I1689" s="421">
        <v>0</v>
      </c>
      <c r="J1689" s="421">
        <v>0</v>
      </c>
      <c r="K1689" s="421">
        <v>0</v>
      </c>
      <c r="L1689" s="421">
        <v>-63460</v>
      </c>
    </row>
    <row r="1690" spans="2:12">
      <c r="B1690" s="60" t="s">
        <v>1308</v>
      </c>
      <c r="C1690" s="60" t="s">
        <v>701</v>
      </c>
      <c r="D1690" s="60" t="s">
        <v>643</v>
      </c>
      <c r="E1690" s="60" t="s">
        <v>649</v>
      </c>
      <c r="F1690" s="421">
        <v>349868.81</v>
      </c>
      <c r="G1690" s="421">
        <v>-422593.19</v>
      </c>
      <c r="H1690" s="421">
        <v>112985.24</v>
      </c>
      <c r="I1690" s="421">
        <v>134882.97</v>
      </c>
      <c r="J1690" s="421">
        <v>110615.41</v>
      </c>
      <c r="K1690" s="421">
        <v>241548.67</v>
      </c>
      <c r="L1690" s="421">
        <v>172429.71</v>
      </c>
    </row>
    <row r="1691" spans="2:12">
      <c r="B1691" s="60" t="s">
        <v>1635</v>
      </c>
      <c r="C1691" s="60" t="s">
        <v>866</v>
      </c>
      <c r="D1691" s="60" t="s">
        <v>662</v>
      </c>
      <c r="E1691" s="60" t="s">
        <v>649</v>
      </c>
      <c r="F1691" s="421">
        <v>557329.32999999996</v>
      </c>
      <c r="G1691" s="421">
        <v>4326.3100000000004</v>
      </c>
      <c r="H1691" s="421">
        <v>5031.4399999999996</v>
      </c>
      <c r="I1691" s="421">
        <v>4515.68</v>
      </c>
      <c r="J1691" s="421">
        <v>4763.1499999999996</v>
      </c>
      <c r="K1691" s="421">
        <v>97616.97</v>
      </c>
      <c r="L1691" s="421">
        <v>441075.78</v>
      </c>
    </row>
    <row r="1692" spans="2:12">
      <c r="B1692" s="60" t="s">
        <v>752</v>
      </c>
      <c r="C1692" s="60" t="s">
        <v>753</v>
      </c>
      <c r="D1692" s="60" t="s">
        <v>662</v>
      </c>
      <c r="E1692" s="60" t="s">
        <v>649</v>
      </c>
      <c r="F1692" s="421">
        <v>177249.51</v>
      </c>
      <c r="G1692" s="421">
        <v>16239.98</v>
      </c>
      <c r="H1692" s="421">
        <v>15831.44</v>
      </c>
      <c r="I1692" s="421">
        <v>15750.63</v>
      </c>
      <c r="J1692" s="421">
        <v>16840.82</v>
      </c>
      <c r="K1692" s="421">
        <v>33330.910000000003</v>
      </c>
      <c r="L1692" s="421">
        <v>79255.73</v>
      </c>
    </row>
    <row r="1693" spans="2:12">
      <c r="B1693" s="60" t="s">
        <v>1445</v>
      </c>
      <c r="C1693" s="60" t="s">
        <v>678</v>
      </c>
      <c r="D1693" s="60" t="s">
        <v>643</v>
      </c>
      <c r="E1693" s="60" t="s">
        <v>649</v>
      </c>
      <c r="F1693" s="421">
        <v>-65297.94</v>
      </c>
      <c r="G1693" s="421">
        <v>-140092.41</v>
      </c>
      <c r="H1693" s="421">
        <v>45721.34</v>
      </c>
      <c r="I1693" s="421">
        <v>-21234.16</v>
      </c>
      <c r="J1693" s="421">
        <v>7656.91</v>
      </c>
      <c r="K1693" s="421">
        <v>-26333.95</v>
      </c>
      <c r="L1693" s="421">
        <v>68984.33</v>
      </c>
    </row>
    <row r="1694" spans="2:12">
      <c r="B1694" s="60" t="s">
        <v>1735</v>
      </c>
      <c r="C1694" s="60" t="s">
        <v>658</v>
      </c>
      <c r="D1694" s="60" t="s">
        <v>643</v>
      </c>
      <c r="E1694" s="60" t="s">
        <v>659</v>
      </c>
      <c r="F1694" s="421">
        <v>0</v>
      </c>
      <c r="G1694" s="421">
        <v>0</v>
      </c>
      <c r="H1694" s="421">
        <v>0</v>
      </c>
      <c r="I1694" s="421">
        <v>0</v>
      </c>
      <c r="J1694" s="421">
        <v>0</v>
      </c>
      <c r="K1694" s="421">
        <v>0</v>
      </c>
      <c r="L1694" s="421">
        <v>0</v>
      </c>
    </row>
    <row r="1695" spans="2:12">
      <c r="B1695" s="60" t="s">
        <v>882</v>
      </c>
      <c r="C1695" s="60" t="s">
        <v>883</v>
      </c>
      <c r="D1695" s="60" t="s">
        <v>643</v>
      </c>
      <c r="E1695" s="60" t="s">
        <v>659</v>
      </c>
      <c r="F1695" s="421">
        <v>0</v>
      </c>
      <c r="G1695" s="421">
        <v>0</v>
      </c>
      <c r="H1695" s="421">
        <v>0</v>
      </c>
      <c r="I1695" s="421">
        <v>0</v>
      </c>
      <c r="J1695" s="421">
        <v>0</v>
      </c>
      <c r="K1695" s="421">
        <v>0</v>
      </c>
      <c r="L1695" s="421">
        <v>0</v>
      </c>
    </row>
    <row r="1696" spans="2:12">
      <c r="B1696" s="60" t="s">
        <v>1388</v>
      </c>
      <c r="C1696" s="60" t="s">
        <v>868</v>
      </c>
      <c r="D1696" s="60" t="s">
        <v>662</v>
      </c>
      <c r="E1696" s="60" t="s">
        <v>644</v>
      </c>
      <c r="F1696" s="421">
        <v>-2262.23</v>
      </c>
      <c r="G1696" s="421">
        <v>0</v>
      </c>
      <c r="H1696" s="421">
        <v>0</v>
      </c>
      <c r="I1696" s="421">
        <v>0</v>
      </c>
      <c r="J1696" s="421">
        <v>0</v>
      </c>
      <c r="K1696" s="421">
        <v>0</v>
      </c>
      <c r="L1696" s="421">
        <v>-2262.23</v>
      </c>
    </row>
    <row r="1697" spans="2:12">
      <c r="B1697" s="60" t="s">
        <v>1608</v>
      </c>
      <c r="C1697" s="60" t="s">
        <v>999</v>
      </c>
      <c r="D1697" s="60" t="s">
        <v>662</v>
      </c>
      <c r="E1697" s="60" t="s">
        <v>649</v>
      </c>
      <c r="F1697" s="421">
        <v>364307.59</v>
      </c>
      <c r="G1697" s="421">
        <v>55540.07</v>
      </c>
      <c r="H1697" s="421">
        <v>6006.71</v>
      </c>
      <c r="I1697" s="421">
        <v>6929.25</v>
      </c>
      <c r="J1697" s="421">
        <v>6378.39</v>
      </c>
      <c r="K1697" s="421">
        <v>89011.1</v>
      </c>
      <c r="L1697" s="421">
        <v>200442.07</v>
      </c>
    </row>
    <row r="1698" spans="2:12">
      <c r="B1698" s="60" t="s">
        <v>1389</v>
      </c>
      <c r="C1698" s="60" t="s">
        <v>773</v>
      </c>
      <c r="D1698" s="60" t="s">
        <v>662</v>
      </c>
      <c r="E1698" s="60" t="s">
        <v>659</v>
      </c>
      <c r="F1698" s="421">
        <v>0</v>
      </c>
      <c r="G1698" s="421">
        <v>0</v>
      </c>
      <c r="H1698" s="421">
        <v>0</v>
      </c>
      <c r="I1698" s="421">
        <v>0</v>
      </c>
      <c r="J1698" s="421">
        <v>0</v>
      </c>
      <c r="K1698" s="421">
        <v>0</v>
      </c>
      <c r="L1698" s="421">
        <v>0</v>
      </c>
    </row>
    <row r="1699" spans="2:12">
      <c r="B1699" s="60" t="s">
        <v>1423</v>
      </c>
      <c r="C1699" s="60" t="s">
        <v>678</v>
      </c>
      <c r="D1699" s="60" t="s">
        <v>643</v>
      </c>
      <c r="E1699" s="60" t="s">
        <v>649</v>
      </c>
      <c r="F1699" s="421">
        <v>-9355.98</v>
      </c>
      <c r="G1699" s="421">
        <v>1562.6</v>
      </c>
      <c r="H1699" s="421">
        <v>-334877.40000000002</v>
      </c>
      <c r="I1699" s="421">
        <v>445727.84</v>
      </c>
      <c r="J1699" s="421">
        <v>105990.03</v>
      </c>
      <c r="K1699" s="421">
        <v>-373039.97</v>
      </c>
      <c r="L1699" s="421">
        <v>145280.92000000001</v>
      </c>
    </row>
    <row r="1700" spans="2:12">
      <c r="B1700" s="60" t="s">
        <v>1072</v>
      </c>
      <c r="C1700" s="60" t="s">
        <v>808</v>
      </c>
      <c r="D1700" s="60" t="s">
        <v>643</v>
      </c>
      <c r="E1700" s="60" t="s">
        <v>649</v>
      </c>
      <c r="F1700" s="421">
        <v>1096741.8400000001</v>
      </c>
      <c r="G1700" s="421">
        <v>-14848</v>
      </c>
      <c r="H1700" s="421">
        <v>157362.99</v>
      </c>
      <c r="I1700" s="421">
        <v>120190.87</v>
      </c>
      <c r="J1700" s="421">
        <v>9979.74</v>
      </c>
      <c r="K1700" s="421">
        <v>1300174.1100000001</v>
      </c>
      <c r="L1700" s="421">
        <v>-476117.87</v>
      </c>
    </row>
    <row r="1701" spans="2:12">
      <c r="B1701" s="60" t="s">
        <v>1723</v>
      </c>
      <c r="C1701" s="60" t="s">
        <v>1724</v>
      </c>
      <c r="D1701" s="60" t="s">
        <v>643</v>
      </c>
      <c r="E1701" s="60" t="s">
        <v>659</v>
      </c>
      <c r="F1701" s="421">
        <v>0</v>
      </c>
      <c r="G1701" s="421">
        <v>0</v>
      </c>
      <c r="H1701" s="421">
        <v>0</v>
      </c>
      <c r="I1701" s="421">
        <v>0</v>
      </c>
      <c r="J1701" s="421">
        <v>0</v>
      </c>
      <c r="K1701" s="421">
        <v>0</v>
      </c>
      <c r="L1701" s="421">
        <v>0</v>
      </c>
    </row>
    <row r="1702" spans="2:12">
      <c r="B1702" s="60" t="s">
        <v>1059</v>
      </c>
      <c r="C1702" s="60" t="s">
        <v>889</v>
      </c>
      <c r="D1702" s="60" t="s">
        <v>643</v>
      </c>
      <c r="E1702" s="60" t="s">
        <v>644</v>
      </c>
      <c r="F1702" s="421">
        <v>232616.17</v>
      </c>
      <c r="G1702" s="421">
        <v>0</v>
      </c>
      <c r="H1702" s="421">
        <v>0</v>
      </c>
      <c r="I1702" s="421">
        <v>0</v>
      </c>
      <c r="J1702" s="421">
        <v>0</v>
      </c>
      <c r="K1702" s="421">
        <v>3764.19</v>
      </c>
      <c r="L1702" s="421">
        <v>228851.98</v>
      </c>
    </row>
    <row r="1703" spans="2:12">
      <c r="B1703" s="60" t="s">
        <v>1334</v>
      </c>
      <c r="C1703" s="60" t="s">
        <v>1096</v>
      </c>
      <c r="D1703" s="60" t="s">
        <v>662</v>
      </c>
      <c r="E1703" s="60" t="s">
        <v>644</v>
      </c>
      <c r="F1703" s="421">
        <v>-153962.23999999999</v>
      </c>
      <c r="G1703" s="421">
        <v>0</v>
      </c>
      <c r="H1703" s="421">
        <v>0</v>
      </c>
      <c r="I1703" s="421">
        <v>0</v>
      </c>
      <c r="J1703" s="421">
        <v>-152877.01</v>
      </c>
      <c r="K1703" s="421">
        <v>0</v>
      </c>
      <c r="L1703" s="421">
        <v>-1085.23</v>
      </c>
    </row>
    <row r="1704" spans="2:12">
      <c r="B1704" s="60" t="s">
        <v>1499</v>
      </c>
      <c r="C1704" s="60" t="s">
        <v>1500</v>
      </c>
      <c r="D1704" s="60" t="s">
        <v>643</v>
      </c>
      <c r="E1704" s="60" t="s">
        <v>649</v>
      </c>
      <c r="F1704" s="421">
        <v>6394882.8200000003</v>
      </c>
      <c r="G1704" s="421">
        <v>147949.71</v>
      </c>
      <c r="H1704" s="421">
        <v>147975.54</v>
      </c>
      <c r="I1704" s="421">
        <v>147925.71</v>
      </c>
      <c r="J1704" s="421">
        <v>148007.29999999999</v>
      </c>
      <c r="K1704" s="421">
        <v>1169557.55</v>
      </c>
      <c r="L1704" s="421">
        <v>4633467.01</v>
      </c>
    </row>
    <row r="1705" spans="2:12">
      <c r="B1705" s="60" t="s">
        <v>1645</v>
      </c>
      <c r="C1705" s="60" t="s">
        <v>749</v>
      </c>
      <c r="D1705" s="60" t="s">
        <v>643</v>
      </c>
      <c r="E1705" s="60" t="s">
        <v>649</v>
      </c>
      <c r="F1705" s="421">
        <v>9491.76</v>
      </c>
      <c r="G1705" s="421">
        <v>-29310.54</v>
      </c>
      <c r="H1705" s="421">
        <v>10123.07</v>
      </c>
      <c r="I1705" s="421">
        <v>9730.2999999999993</v>
      </c>
      <c r="J1705" s="421">
        <v>-635.22</v>
      </c>
      <c r="K1705" s="421">
        <v>9980.7999999999993</v>
      </c>
      <c r="L1705" s="421">
        <v>9603.35</v>
      </c>
    </row>
    <row r="1706" spans="2:12">
      <c r="B1706" s="60" t="s">
        <v>1101</v>
      </c>
      <c r="C1706" s="60" t="s">
        <v>1102</v>
      </c>
      <c r="D1706" s="60" t="s">
        <v>643</v>
      </c>
      <c r="E1706" s="60" t="s">
        <v>659</v>
      </c>
      <c r="F1706" s="421">
        <v>0</v>
      </c>
      <c r="G1706" s="421">
        <v>0</v>
      </c>
      <c r="H1706" s="421">
        <v>0</v>
      </c>
      <c r="I1706" s="421">
        <v>0</v>
      </c>
      <c r="J1706" s="421">
        <v>0</v>
      </c>
      <c r="K1706" s="421">
        <v>0</v>
      </c>
      <c r="L1706" s="421">
        <v>0</v>
      </c>
    </row>
    <row r="1707" spans="2:12">
      <c r="B1707" s="60" t="s">
        <v>1496</v>
      </c>
      <c r="C1707" s="60" t="s">
        <v>1497</v>
      </c>
      <c r="D1707" s="60" t="s">
        <v>643</v>
      </c>
      <c r="E1707" s="60" t="s">
        <v>649</v>
      </c>
      <c r="F1707" s="421">
        <v>-169635.95</v>
      </c>
      <c r="G1707" s="421">
        <v>10758.07</v>
      </c>
      <c r="H1707" s="421">
        <v>66915.759999999995</v>
      </c>
      <c r="I1707" s="421">
        <v>81925.11</v>
      </c>
      <c r="J1707" s="421">
        <v>38673.56</v>
      </c>
      <c r="K1707" s="421">
        <v>-76362.67</v>
      </c>
      <c r="L1707" s="421">
        <v>-291545.78000000003</v>
      </c>
    </row>
    <row r="1708" spans="2:12">
      <c r="B1708" s="60" t="s">
        <v>793</v>
      </c>
      <c r="C1708" s="60" t="s">
        <v>794</v>
      </c>
      <c r="D1708" s="60" t="s">
        <v>643</v>
      </c>
      <c r="E1708" s="60" t="s">
        <v>649</v>
      </c>
      <c r="F1708" s="421">
        <v>-402268.83</v>
      </c>
      <c r="G1708" s="421">
        <v>4168.95</v>
      </c>
      <c r="H1708" s="421">
        <v>-6974.17</v>
      </c>
      <c r="I1708" s="421">
        <v>11754.06</v>
      </c>
      <c r="J1708" s="421">
        <v>6603.47</v>
      </c>
      <c r="K1708" s="421">
        <v>18787.7</v>
      </c>
      <c r="L1708" s="421">
        <v>-436608.84</v>
      </c>
    </row>
    <row r="1709" spans="2:12">
      <c r="B1709" s="60" t="s">
        <v>1727</v>
      </c>
      <c r="C1709" s="60" t="s">
        <v>1231</v>
      </c>
      <c r="D1709" s="60" t="s">
        <v>662</v>
      </c>
      <c r="E1709" s="60" t="s">
        <v>649</v>
      </c>
      <c r="F1709" s="421">
        <v>156576.32000000001</v>
      </c>
      <c r="G1709" s="421">
        <v>3285.44</v>
      </c>
      <c r="H1709" s="421">
        <v>3918.49</v>
      </c>
      <c r="I1709" s="421">
        <v>3443.22</v>
      </c>
      <c r="J1709" s="421">
        <v>3408.85</v>
      </c>
      <c r="K1709" s="421">
        <v>24630.27</v>
      </c>
      <c r="L1709" s="421">
        <v>117890.05</v>
      </c>
    </row>
    <row r="1710" spans="2:12">
      <c r="B1710" s="60" t="s">
        <v>1209</v>
      </c>
      <c r="C1710" s="60" t="s">
        <v>1210</v>
      </c>
      <c r="D1710" s="60" t="s">
        <v>643</v>
      </c>
      <c r="E1710" s="60" t="s">
        <v>659</v>
      </c>
      <c r="F1710" s="421">
        <v>0</v>
      </c>
      <c r="G1710" s="421">
        <v>0</v>
      </c>
      <c r="H1710" s="421">
        <v>0</v>
      </c>
      <c r="I1710" s="421">
        <v>0</v>
      </c>
      <c r="J1710" s="421">
        <v>0</v>
      </c>
      <c r="K1710" s="421">
        <v>0</v>
      </c>
      <c r="L1710" s="421">
        <v>0</v>
      </c>
    </row>
    <row r="1711" spans="2:12">
      <c r="B1711" s="60" t="s">
        <v>1075</v>
      </c>
      <c r="C1711" s="60" t="s">
        <v>856</v>
      </c>
      <c r="D1711" s="60" t="s">
        <v>662</v>
      </c>
      <c r="E1711" s="60" t="s">
        <v>744</v>
      </c>
      <c r="F1711" s="421">
        <v>0</v>
      </c>
      <c r="G1711" s="421">
        <v>0</v>
      </c>
      <c r="H1711" s="421">
        <v>0</v>
      </c>
      <c r="I1711" s="421">
        <v>0</v>
      </c>
      <c r="J1711" s="421">
        <v>0</v>
      </c>
      <c r="K1711" s="421">
        <v>0</v>
      </c>
      <c r="L1711" s="421">
        <v>0</v>
      </c>
    </row>
    <row r="1712" spans="2:12">
      <c r="B1712" s="60" t="s">
        <v>1621</v>
      </c>
      <c r="C1712" s="60" t="s">
        <v>1034</v>
      </c>
      <c r="D1712" s="60" t="s">
        <v>662</v>
      </c>
      <c r="E1712" s="60" t="s">
        <v>1147</v>
      </c>
      <c r="F1712" s="421">
        <v>3633.98</v>
      </c>
      <c r="G1712" s="421">
        <v>0</v>
      </c>
      <c r="H1712" s="421">
        <v>0</v>
      </c>
      <c r="I1712" s="421">
        <v>0</v>
      </c>
      <c r="J1712" s="421">
        <v>0</v>
      </c>
      <c r="K1712" s="421">
        <v>0</v>
      </c>
      <c r="L1712" s="421">
        <v>3633.98</v>
      </c>
    </row>
    <row r="1713" spans="2:12">
      <c r="B1713" s="60" t="s">
        <v>1566</v>
      </c>
      <c r="C1713" s="60" t="s">
        <v>1157</v>
      </c>
      <c r="D1713" s="60" t="s">
        <v>643</v>
      </c>
      <c r="E1713" s="60" t="s">
        <v>644</v>
      </c>
      <c r="F1713" s="421">
        <v>823051.12</v>
      </c>
      <c r="G1713" s="421">
        <v>43544.13</v>
      </c>
      <c r="H1713" s="421">
        <v>0</v>
      </c>
      <c r="I1713" s="421">
        <v>74010.460000000006</v>
      </c>
      <c r="J1713" s="421">
        <v>112646.88</v>
      </c>
      <c r="K1713" s="421">
        <v>168017.38</v>
      </c>
      <c r="L1713" s="421">
        <v>424832.27</v>
      </c>
    </row>
    <row r="1714" spans="2:12">
      <c r="B1714" s="60" t="s">
        <v>1690</v>
      </c>
      <c r="C1714" s="60" t="s">
        <v>1691</v>
      </c>
      <c r="D1714" s="60" t="s">
        <v>643</v>
      </c>
      <c r="E1714" s="60" t="s">
        <v>659</v>
      </c>
      <c r="F1714" s="421">
        <v>0</v>
      </c>
      <c r="G1714" s="421">
        <v>0</v>
      </c>
      <c r="H1714" s="421">
        <v>0</v>
      </c>
      <c r="I1714" s="421">
        <v>0</v>
      </c>
      <c r="J1714" s="421">
        <v>0</v>
      </c>
      <c r="K1714" s="421">
        <v>0</v>
      </c>
      <c r="L1714" s="421">
        <v>0</v>
      </c>
    </row>
    <row r="1715" spans="2:12">
      <c r="B1715" s="60" t="s">
        <v>1348</v>
      </c>
      <c r="C1715" s="60" t="s">
        <v>1349</v>
      </c>
      <c r="D1715" s="60" t="s">
        <v>643</v>
      </c>
      <c r="E1715" s="60" t="s">
        <v>649</v>
      </c>
      <c r="F1715" s="421">
        <v>2214378.42</v>
      </c>
      <c r="G1715" s="421">
        <v>49528.08</v>
      </c>
      <c r="H1715" s="421">
        <v>49956.08</v>
      </c>
      <c r="I1715" s="421">
        <v>49813.7</v>
      </c>
      <c r="J1715" s="421">
        <v>49488.97</v>
      </c>
      <c r="K1715" s="421">
        <v>394077.04</v>
      </c>
      <c r="L1715" s="421">
        <v>1621514.55</v>
      </c>
    </row>
    <row r="1716" spans="2:12">
      <c r="B1716" s="60" t="s">
        <v>816</v>
      </c>
      <c r="C1716" s="60" t="s">
        <v>817</v>
      </c>
      <c r="D1716" s="60" t="s">
        <v>643</v>
      </c>
      <c r="E1716" s="60" t="s">
        <v>644</v>
      </c>
      <c r="F1716" s="421">
        <v>-528.92999999999995</v>
      </c>
      <c r="G1716" s="421">
        <v>0</v>
      </c>
      <c r="H1716" s="421">
        <v>0</v>
      </c>
      <c r="I1716" s="421">
        <v>0</v>
      </c>
      <c r="J1716" s="421">
        <v>0</v>
      </c>
      <c r="K1716" s="421">
        <v>0</v>
      </c>
      <c r="L1716" s="421">
        <v>-528.92999999999995</v>
      </c>
    </row>
    <row r="1717" spans="2:12">
      <c r="B1717" s="60" t="s">
        <v>1679</v>
      </c>
      <c r="C1717" s="60" t="s">
        <v>1680</v>
      </c>
      <c r="D1717" s="60" t="s">
        <v>643</v>
      </c>
      <c r="E1717" s="60" t="s">
        <v>659</v>
      </c>
      <c r="F1717" s="421">
        <v>0</v>
      </c>
      <c r="G1717" s="421">
        <v>0</v>
      </c>
      <c r="H1717" s="421">
        <v>0</v>
      </c>
      <c r="I1717" s="421">
        <v>0</v>
      </c>
      <c r="J1717" s="421">
        <v>0</v>
      </c>
      <c r="K1717" s="421">
        <v>0</v>
      </c>
      <c r="L1717" s="421">
        <v>0</v>
      </c>
    </row>
    <row r="1718" spans="2:12">
      <c r="B1718" s="60" t="s">
        <v>1567</v>
      </c>
      <c r="C1718" s="60" t="s">
        <v>1568</v>
      </c>
      <c r="D1718" s="60" t="s">
        <v>643</v>
      </c>
      <c r="E1718" s="60" t="s">
        <v>644</v>
      </c>
      <c r="F1718" s="421">
        <v>-3480.77</v>
      </c>
      <c r="G1718" s="421">
        <v>0</v>
      </c>
      <c r="H1718" s="421">
        <v>0</v>
      </c>
      <c r="I1718" s="421">
        <v>0</v>
      </c>
      <c r="J1718" s="421">
        <v>0</v>
      </c>
      <c r="K1718" s="421">
        <v>0</v>
      </c>
      <c r="L1718" s="421">
        <v>-3480.77</v>
      </c>
    </row>
    <row r="1719" spans="2:12">
      <c r="B1719" s="60" t="s">
        <v>1707</v>
      </c>
      <c r="C1719" s="60" t="s">
        <v>1708</v>
      </c>
      <c r="D1719" s="60" t="s">
        <v>643</v>
      </c>
      <c r="E1719" s="60" t="s">
        <v>644</v>
      </c>
      <c r="F1719" s="421">
        <v>16937.54</v>
      </c>
      <c r="G1719" s="421">
        <v>0</v>
      </c>
      <c r="H1719" s="421">
        <v>0</v>
      </c>
      <c r="I1719" s="421">
        <v>0</v>
      </c>
      <c r="J1719" s="421">
        <v>0</v>
      </c>
      <c r="K1719" s="421">
        <v>0</v>
      </c>
      <c r="L1719" s="421">
        <v>16937.54</v>
      </c>
    </row>
    <row r="1720" spans="2:12">
      <c r="B1720" s="60" t="s">
        <v>657</v>
      </c>
      <c r="C1720" s="60" t="s">
        <v>658</v>
      </c>
      <c r="D1720" s="60" t="s">
        <v>643</v>
      </c>
      <c r="E1720" s="60" t="s">
        <v>644</v>
      </c>
      <c r="F1720" s="421">
        <v>92735.98</v>
      </c>
      <c r="G1720" s="421">
        <v>0</v>
      </c>
      <c r="H1720" s="421">
        <v>0</v>
      </c>
      <c r="I1720" s="421">
        <v>0</v>
      </c>
      <c r="J1720" s="421">
        <v>0</v>
      </c>
      <c r="K1720" s="421">
        <v>0</v>
      </c>
      <c r="L1720" s="421">
        <v>92735.98</v>
      </c>
    </row>
    <row r="1721" spans="2:12">
      <c r="B1721" s="60" t="s">
        <v>1608</v>
      </c>
      <c r="C1721" s="60" t="s">
        <v>999</v>
      </c>
      <c r="D1721" s="60" t="s">
        <v>662</v>
      </c>
      <c r="E1721" s="60" t="s">
        <v>747</v>
      </c>
      <c r="F1721" s="421">
        <v>-22000</v>
      </c>
      <c r="G1721" s="421">
        <v>-21965</v>
      </c>
      <c r="H1721" s="421">
        <v>0</v>
      </c>
      <c r="I1721" s="421">
        <v>0</v>
      </c>
      <c r="J1721" s="421">
        <v>0</v>
      </c>
      <c r="K1721" s="421">
        <v>0</v>
      </c>
      <c r="L1721" s="421">
        <v>-35</v>
      </c>
    </row>
    <row r="1722" spans="2:12">
      <c r="B1722" s="60" t="s">
        <v>1639</v>
      </c>
      <c r="C1722" s="60" t="s">
        <v>942</v>
      </c>
      <c r="D1722" s="60" t="s">
        <v>662</v>
      </c>
      <c r="E1722" s="60" t="s">
        <v>747</v>
      </c>
      <c r="F1722" s="421">
        <v>-8447</v>
      </c>
      <c r="G1722" s="421">
        <v>-8447</v>
      </c>
      <c r="H1722" s="421">
        <v>0</v>
      </c>
      <c r="I1722" s="421">
        <v>0</v>
      </c>
      <c r="J1722" s="421">
        <v>0</v>
      </c>
      <c r="K1722" s="421">
        <v>0</v>
      </c>
      <c r="L1722" s="421">
        <v>0</v>
      </c>
    </row>
    <row r="1723" spans="2:12">
      <c r="B1723" s="60" t="s">
        <v>1673</v>
      </c>
      <c r="C1723" s="60" t="s">
        <v>828</v>
      </c>
      <c r="D1723" s="60" t="s">
        <v>662</v>
      </c>
      <c r="E1723" s="60" t="s">
        <v>649</v>
      </c>
      <c r="F1723" s="421">
        <v>13682.82</v>
      </c>
      <c r="G1723" s="421">
        <v>323.18</v>
      </c>
      <c r="H1723" s="421">
        <v>333.53</v>
      </c>
      <c r="I1723" s="421">
        <v>322.43</v>
      </c>
      <c r="J1723" s="421">
        <v>333.53</v>
      </c>
      <c r="K1723" s="421">
        <v>11804.38</v>
      </c>
      <c r="L1723" s="421">
        <v>565.77</v>
      </c>
    </row>
    <row r="1724" spans="2:12">
      <c r="B1724" s="60" t="s">
        <v>1005</v>
      </c>
      <c r="C1724" s="60" t="s">
        <v>705</v>
      </c>
      <c r="D1724" s="60" t="s">
        <v>662</v>
      </c>
      <c r="E1724" s="60" t="s">
        <v>649</v>
      </c>
      <c r="F1724" s="421">
        <v>1970330.3</v>
      </c>
      <c r="G1724" s="421">
        <v>57849.17</v>
      </c>
      <c r="H1724" s="421">
        <v>68407.97</v>
      </c>
      <c r="I1724" s="421">
        <v>70576.44</v>
      </c>
      <c r="J1724" s="421">
        <v>82284.42</v>
      </c>
      <c r="K1724" s="421">
        <v>456160.58</v>
      </c>
      <c r="L1724" s="421">
        <v>1235051.72</v>
      </c>
    </row>
    <row r="1725" spans="2:12">
      <c r="B1725" s="60" t="s">
        <v>1646</v>
      </c>
      <c r="C1725" s="60" t="s">
        <v>1647</v>
      </c>
      <c r="D1725" s="60" t="s">
        <v>643</v>
      </c>
      <c r="E1725" s="60" t="s">
        <v>649</v>
      </c>
      <c r="F1725" s="421">
        <v>167840.77</v>
      </c>
      <c r="G1725" s="421">
        <v>7254.31</v>
      </c>
      <c r="H1725" s="421">
        <v>3000.71</v>
      </c>
      <c r="I1725" s="421">
        <v>9920.58</v>
      </c>
      <c r="J1725" s="421">
        <v>11161.1</v>
      </c>
      <c r="K1725" s="421">
        <v>63181.83</v>
      </c>
      <c r="L1725" s="421">
        <v>73322.240000000005</v>
      </c>
    </row>
    <row r="1726" spans="2:12">
      <c r="B1726" s="60" t="s">
        <v>1653</v>
      </c>
      <c r="C1726" s="60" t="s">
        <v>1654</v>
      </c>
      <c r="D1726" s="60" t="s">
        <v>643</v>
      </c>
      <c r="E1726" s="60" t="s">
        <v>649</v>
      </c>
      <c r="F1726" s="421">
        <v>3472802.38</v>
      </c>
      <c r="G1726" s="421">
        <v>81186.48</v>
      </c>
      <c r="H1726" s="421">
        <v>81050.649999999994</v>
      </c>
      <c r="I1726" s="421">
        <v>81080.06</v>
      </c>
      <c r="J1726" s="421">
        <v>81069.09</v>
      </c>
      <c r="K1726" s="421">
        <v>635960.09</v>
      </c>
      <c r="L1726" s="421">
        <v>2512456.0099999998</v>
      </c>
    </row>
    <row r="1727" spans="2:12">
      <c r="B1727" s="60" t="s">
        <v>726</v>
      </c>
      <c r="C1727" s="60" t="s">
        <v>727</v>
      </c>
      <c r="D1727" s="60" t="s">
        <v>643</v>
      </c>
      <c r="E1727" s="60" t="s">
        <v>652</v>
      </c>
      <c r="F1727" s="421">
        <v>206482.03</v>
      </c>
      <c r="G1727" s="421">
        <v>4137.63</v>
      </c>
      <c r="H1727" s="421">
        <v>4105.34</v>
      </c>
      <c r="I1727" s="421">
        <v>4687.6000000000004</v>
      </c>
      <c r="J1727" s="421">
        <v>4469.3100000000004</v>
      </c>
      <c r="K1727" s="421">
        <v>46703.42</v>
      </c>
      <c r="L1727" s="421">
        <v>142378.73000000001</v>
      </c>
    </row>
    <row r="1728" spans="2:12">
      <c r="B1728" s="60" t="s">
        <v>1113</v>
      </c>
      <c r="C1728" s="60" t="s">
        <v>924</v>
      </c>
      <c r="D1728" s="60" t="s">
        <v>662</v>
      </c>
      <c r="E1728" s="60" t="s">
        <v>649</v>
      </c>
      <c r="F1728" s="421">
        <v>43055.1</v>
      </c>
      <c r="G1728" s="421">
        <v>846.07</v>
      </c>
      <c r="H1728" s="421">
        <v>971.92</v>
      </c>
      <c r="I1728" s="421">
        <v>930.42</v>
      </c>
      <c r="J1728" s="421">
        <v>945.67</v>
      </c>
      <c r="K1728" s="421">
        <v>7786.43</v>
      </c>
      <c r="L1728" s="421">
        <v>31574.59</v>
      </c>
    </row>
    <row r="1729" spans="2:12">
      <c r="B1729" s="60" t="s">
        <v>1547</v>
      </c>
      <c r="C1729" s="60" t="s">
        <v>877</v>
      </c>
      <c r="D1729" s="60" t="s">
        <v>662</v>
      </c>
      <c r="E1729" s="60" t="s">
        <v>659</v>
      </c>
      <c r="F1729" s="421">
        <v>0</v>
      </c>
      <c r="G1729" s="421">
        <v>0</v>
      </c>
      <c r="H1729" s="421">
        <v>0</v>
      </c>
      <c r="I1729" s="421">
        <v>0</v>
      </c>
      <c r="J1729" s="421">
        <v>0</v>
      </c>
      <c r="K1729" s="421">
        <v>0</v>
      </c>
      <c r="L1729" s="421">
        <v>0</v>
      </c>
    </row>
    <row r="1730" spans="2:12">
      <c r="B1730" s="60" t="s">
        <v>1598</v>
      </c>
      <c r="C1730" s="60" t="s">
        <v>978</v>
      </c>
      <c r="D1730" s="60" t="s">
        <v>662</v>
      </c>
      <c r="E1730" s="60" t="s">
        <v>649</v>
      </c>
      <c r="F1730" s="421">
        <v>838976.42</v>
      </c>
      <c r="G1730" s="421">
        <v>17306.75</v>
      </c>
      <c r="H1730" s="421">
        <v>20684.759999999998</v>
      </c>
      <c r="I1730" s="421">
        <v>21095</v>
      </c>
      <c r="J1730" s="421">
        <v>23126.57</v>
      </c>
      <c r="K1730" s="421">
        <v>265636.93</v>
      </c>
      <c r="L1730" s="421">
        <v>491126.41</v>
      </c>
    </row>
    <row r="1731" spans="2:12">
      <c r="B1731" s="60" t="s">
        <v>1496</v>
      </c>
      <c r="C1731" s="60" t="s">
        <v>1497</v>
      </c>
      <c r="D1731" s="60" t="s">
        <v>643</v>
      </c>
      <c r="E1731" s="60" t="s">
        <v>652</v>
      </c>
      <c r="F1731" s="421">
        <v>3253.19</v>
      </c>
      <c r="G1731" s="421">
        <v>1595.74</v>
      </c>
      <c r="H1731" s="421">
        <v>1479.08</v>
      </c>
      <c r="I1731" s="421">
        <v>178.37</v>
      </c>
      <c r="J1731" s="421">
        <v>0</v>
      </c>
      <c r="K1731" s="421">
        <v>0</v>
      </c>
      <c r="L1731" s="421">
        <v>0</v>
      </c>
    </row>
    <row r="1732" spans="2:12">
      <c r="B1732" s="60" t="s">
        <v>756</v>
      </c>
      <c r="C1732" s="60" t="s">
        <v>757</v>
      </c>
      <c r="D1732" s="60" t="s">
        <v>643</v>
      </c>
      <c r="E1732" s="60" t="s">
        <v>649</v>
      </c>
      <c r="F1732" s="421">
        <v>7338.34</v>
      </c>
      <c r="G1732" s="421">
        <v>-2557.84</v>
      </c>
      <c r="H1732" s="421">
        <v>390.26</v>
      </c>
      <c r="I1732" s="421">
        <v>6927.75</v>
      </c>
      <c r="J1732" s="421">
        <v>2578.17</v>
      </c>
      <c r="K1732" s="421">
        <v>-16579.490000000002</v>
      </c>
      <c r="L1732" s="421">
        <v>16579.490000000002</v>
      </c>
    </row>
    <row r="1733" spans="2:12">
      <c r="B1733" s="60" t="s">
        <v>1152</v>
      </c>
      <c r="C1733" s="60" t="s">
        <v>763</v>
      </c>
      <c r="D1733" s="60" t="s">
        <v>643</v>
      </c>
      <c r="E1733" s="60" t="s">
        <v>1147</v>
      </c>
      <c r="F1733" s="421">
        <v>34356.32</v>
      </c>
      <c r="G1733" s="421">
        <v>0</v>
      </c>
      <c r="H1733" s="421">
        <v>0</v>
      </c>
      <c r="I1733" s="421">
        <v>0</v>
      </c>
      <c r="J1733" s="421">
        <v>0</v>
      </c>
      <c r="K1733" s="421">
        <v>34356.32</v>
      </c>
      <c r="L1733" s="421">
        <v>0</v>
      </c>
    </row>
    <row r="1734" spans="2:12">
      <c r="B1734" s="60" t="s">
        <v>1257</v>
      </c>
      <c r="C1734" s="60" t="s">
        <v>1258</v>
      </c>
      <c r="D1734" s="60" t="s">
        <v>643</v>
      </c>
      <c r="E1734" s="60" t="s">
        <v>644</v>
      </c>
      <c r="F1734" s="421">
        <v>110235.13</v>
      </c>
      <c r="G1734" s="421">
        <v>0</v>
      </c>
      <c r="H1734" s="421">
        <v>0</v>
      </c>
      <c r="I1734" s="421">
        <v>0</v>
      </c>
      <c r="J1734" s="421">
        <v>0</v>
      </c>
      <c r="K1734" s="421">
        <v>0</v>
      </c>
      <c r="L1734" s="421">
        <v>110235.13</v>
      </c>
    </row>
    <row r="1735" spans="2:12">
      <c r="B1735" s="60" t="s">
        <v>1701</v>
      </c>
      <c r="C1735" s="60" t="s">
        <v>1702</v>
      </c>
      <c r="D1735" s="60" t="s">
        <v>643</v>
      </c>
      <c r="E1735" s="60" t="s">
        <v>649</v>
      </c>
      <c r="F1735" s="421">
        <v>413301.3</v>
      </c>
      <c r="G1735" s="421">
        <v>-82918.67</v>
      </c>
      <c r="H1735" s="421">
        <v>-33480.26</v>
      </c>
      <c r="I1735" s="421">
        <v>-72547.16</v>
      </c>
      <c r="J1735" s="421">
        <v>12626.79</v>
      </c>
      <c r="K1735" s="421">
        <v>151167.6</v>
      </c>
      <c r="L1735" s="421">
        <v>438453</v>
      </c>
    </row>
    <row r="1736" spans="2:12">
      <c r="B1736" s="60" t="s">
        <v>1168</v>
      </c>
      <c r="C1736" s="60" t="s">
        <v>1169</v>
      </c>
      <c r="D1736" s="60" t="s">
        <v>662</v>
      </c>
      <c r="E1736" s="60" t="s">
        <v>649</v>
      </c>
      <c r="F1736" s="421">
        <v>2596353.71</v>
      </c>
      <c r="G1736" s="421">
        <v>66701.210000000006</v>
      </c>
      <c r="H1736" s="421">
        <v>61086.34</v>
      </c>
      <c r="I1736" s="421">
        <v>61730.9</v>
      </c>
      <c r="J1736" s="421">
        <v>62038.559999999998</v>
      </c>
      <c r="K1736" s="421">
        <v>468238.2</v>
      </c>
      <c r="L1736" s="421">
        <v>1876558.5</v>
      </c>
    </row>
    <row r="1737" spans="2:12">
      <c r="B1737" s="60" t="s">
        <v>1429</v>
      </c>
      <c r="C1737" s="60" t="s">
        <v>1289</v>
      </c>
      <c r="D1737" s="60" t="s">
        <v>662</v>
      </c>
      <c r="E1737" s="60" t="s">
        <v>659</v>
      </c>
      <c r="F1737" s="421">
        <v>0</v>
      </c>
      <c r="G1737" s="421">
        <v>0</v>
      </c>
      <c r="H1737" s="421">
        <v>0</v>
      </c>
      <c r="I1737" s="421">
        <v>0</v>
      </c>
      <c r="J1737" s="421">
        <v>0</v>
      </c>
      <c r="K1737" s="421">
        <v>0</v>
      </c>
      <c r="L1737" s="421">
        <v>0</v>
      </c>
    </row>
    <row r="1738" spans="2:12">
      <c r="B1738" s="60" t="s">
        <v>1263</v>
      </c>
      <c r="C1738" s="60" t="s">
        <v>1264</v>
      </c>
      <c r="D1738" s="60" t="s">
        <v>643</v>
      </c>
      <c r="E1738" s="60" t="s">
        <v>659</v>
      </c>
      <c r="F1738" s="421">
        <v>0</v>
      </c>
      <c r="G1738" s="421">
        <v>0</v>
      </c>
      <c r="H1738" s="421">
        <v>0</v>
      </c>
      <c r="I1738" s="421">
        <v>0</v>
      </c>
      <c r="J1738" s="421">
        <v>0</v>
      </c>
      <c r="K1738" s="421">
        <v>0</v>
      </c>
      <c r="L1738" s="421">
        <v>0</v>
      </c>
    </row>
    <row r="1739" spans="2:12">
      <c r="B1739" s="60" t="s">
        <v>1511</v>
      </c>
      <c r="C1739" s="60" t="s">
        <v>1058</v>
      </c>
      <c r="D1739" s="60" t="s">
        <v>662</v>
      </c>
      <c r="E1739" s="60" t="s">
        <v>644</v>
      </c>
      <c r="F1739" s="421">
        <v>-28574.28</v>
      </c>
      <c r="G1739" s="421">
        <v>0</v>
      </c>
      <c r="H1739" s="421">
        <v>0</v>
      </c>
      <c r="I1739" s="421">
        <v>0</v>
      </c>
      <c r="J1739" s="421">
        <v>0</v>
      </c>
      <c r="K1739" s="421">
        <v>0</v>
      </c>
      <c r="L1739" s="421">
        <v>-28574.28</v>
      </c>
    </row>
    <row r="1740" spans="2:12">
      <c r="B1740" s="60" t="s">
        <v>1659</v>
      </c>
      <c r="C1740" s="60" t="s">
        <v>1660</v>
      </c>
      <c r="D1740" s="60" t="s">
        <v>643</v>
      </c>
      <c r="E1740" s="60" t="s">
        <v>659</v>
      </c>
      <c r="F1740" s="421">
        <v>0</v>
      </c>
      <c r="G1740" s="421">
        <v>0</v>
      </c>
      <c r="H1740" s="421">
        <v>0</v>
      </c>
      <c r="I1740" s="421">
        <v>0</v>
      </c>
      <c r="J1740" s="421">
        <v>0</v>
      </c>
      <c r="K1740" s="421">
        <v>0</v>
      </c>
      <c r="L1740" s="421">
        <v>0</v>
      </c>
    </row>
    <row r="1741" spans="2:12">
      <c r="B1741" s="60" t="s">
        <v>1455</v>
      </c>
      <c r="C1741" s="60" t="s">
        <v>1456</v>
      </c>
      <c r="D1741" s="60" t="s">
        <v>643</v>
      </c>
      <c r="E1741" s="60" t="s">
        <v>649</v>
      </c>
      <c r="F1741" s="421">
        <v>3020208.45</v>
      </c>
      <c r="G1741" s="421">
        <v>71102.149999999994</v>
      </c>
      <c r="H1741" s="421">
        <v>71283.64</v>
      </c>
      <c r="I1741" s="421">
        <v>71263.990000000005</v>
      </c>
      <c r="J1741" s="421">
        <v>71559.37</v>
      </c>
      <c r="K1741" s="421">
        <v>560627.94999999995</v>
      </c>
      <c r="L1741" s="421">
        <v>2174371.35</v>
      </c>
    </row>
    <row r="1742" spans="2:12">
      <c r="B1742" s="60" t="s">
        <v>1591</v>
      </c>
      <c r="C1742" s="60" t="s">
        <v>1592</v>
      </c>
      <c r="D1742" s="60" t="s">
        <v>643</v>
      </c>
      <c r="E1742" s="60" t="s">
        <v>659</v>
      </c>
      <c r="F1742" s="421">
        <v>0</v>
      </c>
      <c r="G1742" s="421">
        <v>0</v>
      </c>
      <c r="H1742" s="421">
        <v>0</v>
      </c>
      <c r="I1742" s="421">
        <v>0</v>
      </c>
      <c r="J1742" s="421">
        <v>0</v>
      </c>
      <c r="K1742" s="421">
        <v>0</v>
      </c>
      <c r="L1742" s="421">
        <v>0</v>
      </c>
    </row>
    <row r="1743" spans="2:12">
      <c r="B1743" s="60" t="s">
        <v>1630</v>
      </c>
      <c r="C1743" s="60" t="s">
        <v>1370</v>
      </c>
      <c r="D1743" s="60" t="s">
        <v>643</v>
      </c>
      <c r="E1743" s="60" t="s">
        <v>659</v>
      </c>
      <c r="F1743" s="421">
        <v>0</v>
      </c>
      <c r="G1743" s="421">
        <v>0</v>
      </c>
      <c r="H1743" s="421">
        <v>0</v>
      </c>
      <c r="I1743" s="421">
        <v>0</v>
      </c>
      <c r="J1743" s="421">
        <v>0</v>
      </c>
      <c r="K1743" s="421">
        <v>0</v>
      </c>
      <c r="L1743" s="421">
        <v>0</v>
      </c>
    </row>
    <row r="1744" spans="2:12">
      <c r="B1744" s="60" t="s">
        <v>679</v>
      </c>
      <c r="C1744" s="60" t="s">
        <v>680</v>
      </c>
      <c r="D1744" s="60" t="s">
        <v>662</v>
      </c>
      <c r="E1744" s="60" t="s">
        <v>659</v>
      </c>
      <c r="F1744" s="421">
        <v>0</v>
      </c>
      <c r="G1744" s="421">
        <v>0</v>
      </c>
      <c r="H1744" s="421">
        <v>0</v>
      </c>
      <c r="I1744" s="421">
        <v>0</v>
      </c>
      <c r="J1744" s="421">
        <v>0</v>
      </c>
      <c r="K1744" s="421">
        <v>0</v>
      </c>
      <c r="L1744" s="421">
        <v>0</v>
      </c>
    </row>
    <row r="1745" spans="2:12">
      <c r="B1745" s="60" t="s">
        <v>1598</v>
      </c>
      <c r="C1745" s="60" t="s">
        <v>978</v>
      </c>
      <c r="D1745" s="60" t="s">
        <v>662</v>
      </c>
      <c r="E1745" s="60" t="s">
        <v>659</v>
      </c>
      <c r="F1745" s="421">
        <v>0</v>
      </c>
      <c r="G1745" s="421">
        <v>0</v>
      </c>
      <c r="H1745" s="421">
        <v>0</v>
      </c>
      <c r="I1745" s="421">
        <v>0</v>
      </c>
      <c r="J1745" s="421">
        <v>0</v>
      </c>
      <c r="K1745" s="421">
        <v>0</v>
      </c>
      <c r="L1745" s="421">
        <v>0</v>
      </c>
    </row>
    <row r="1746" spans="2:12">
      <c r="B1746" s="60" t="s">
        <v>1633</v>
      </c>
      <c r="C1746" s="60" t="s">
        <v>648</v>
      </c>
      <c r="D1746" s="60" t="s">
        <v>643</v>
      </c>
      <c r="E1746" s="60" t="s">
        <v>644</v>
      </c>
      <c r="F1746" s="421">
        <v>64250.51</v>
      </c>
      <c r="G1746" s="421">
        <v>0</v>
      </c>
      <c r="H1746" s="421">
        <v>0</v>
      </c>
      <c r="I1746" s="421">
        <v>0</v>
      </c>
      <c r="J1746" s="421">
        <v>0</v>
      </c>
      <c r="K1746" s="421">
        <v>0</v>
      </c>
      <c r="L1746" s="421">
        <v>64250.51</v>
      </c>
    </row>
    <row r="1747" spans="2:12">
      <c r="B1747" s="60" t="s">
        <v>1717</v>
      </c>
      <c r="C1747" s="60" t="s">
        <v>1711</v>
      </c>
      <c r="D1747" s="60" t="s">
        <v>662</v>
      </c>
      <c r="E1747" s="60" t="s">
        <v>644</v>
      </c>
      <c r="F1747" s="421">
        <v>-8600.2900000000009</v>
      </c>
      <c r="G1747" s="421">
        <v>0</v>
      </c>
      <c r="H1747" s="421">
        <v>0</v>
      </c>
      <c r="I1747" s="421">
        <v>0</v>
      </c>
      <c r="J1747" s="421">
        <v>0</v>
      </c>
      <c r="K1747" s="421">
        <v>-1438.95</v>
      </c>
      <c r="L1747" s="421">
        <v>-7161.34</v>
      </c>
    </row>
    <row r="1748" spans="2:12">
      <c r="B1748" s="60" t="s">
        <v>935</v>
      </c>
      <c r="C1748" s="60" t="s">
        <v>936</v>
      </c>
      <c r="D1748" s="60" t="s">
        <v>662</v>
      </c>
      <c r="E1748" s="60" t="s">
        <v>659</v>
      </c>
      <c r="F1748" s="421">
        <v>19.66</v>
      </c>
      <c r="G1748" s="421">
        <v>0</v>
      </c>
      <c r="H1748" s="421">
        <v>0</v>
      </c>
      <c r="I1748" s="421">
        <v>0</v>
      </c>
      <c r="J1748" s="421">
        <v>0</v>
      </c>
      <c r="K1748" s="421">
        <v>0</v>
      </c>
      <c r="L1748" s="421">
        <v>19.66</v>
      </c>
    </row>
    <row r="1749" spans="2:12">
      <c r="B1749" s="60" t="s">
        <v>1372</v>
      </c>
      <c r="C1749" s="60" t="s">
        <v>749</v>
      </c>
      <c r="D1749" s="60" t="s">
        <v>643</v>
      </c>
      <c r="E1749" s="60" t="s">
        <v>659</v>
      </c>
      <c r="F1749" s="421">
        <v>0</v>
      </c>
      <c r="G1749" s="421">
        <v>0</v>
      </c>
      <c r="H1749" s="421">
        <v>0</v>
      </c>
      <c r="I1749" s="421">
        <v>0</v>
      </c>
      <c r="J1749" s="421">
        <v>0</v>
      </c>
      <c r="K1749" s="421">
        <v>0</v>
      </c>
      <c r="L1749" s="421">
        <v>0</v>
      </c>
    </row>
    <row r="1750" spans="2:12">
      <c r="B1750" s="60" t="s">
        <v>1152</v>
      </c>
      <c r="C1750" s="60" t="s">
        <v>763</v>
      </c>
      <c r="D1750" s="60" t="s">
        <v>643</v>
      </c>
      <c r="E1750" s="60" t="s">
        <v>652</v>
      </c>
      <c r="F1750" s="421">
        <v>605</v>
      </c>
      <c r="G1750" s="421">
        <v>403.33</v>
      </c>
      <c r="H1750" s="421">
        <v>201.67</v>
      </c>
      <c r="I1750" s="421">
        <v>0</v>
      </c>
      <c r="J1750" s="421">
        <v>0</v>
      </c>
      <c r="K1750" s="421">
        <v>0</v>
      </c>
      <c r="L1750" s="421">
        <v>0</v>
      </c>
    </row>
    <row r="1751" spans="2:12">
      <c r="B1751" s="60" t="s">
        <v>1099</v>
      </c>
      <c r="C1751" s="60" t="s">
        <v>1100</v>
      </c>
      <c r="D1751" s="60" t="s">
        <v>643</v>
      </c>
      <c r="E1751" s="60" t="s">
        <v>659</v>
      </c>
      <c r="F1751" s="421">
        <v>0</v>
      </c>
      <c r="G1751" s="421">
        <v>0</v>
      </c>
      <c r="H1751" s="421">
        <v>0</v>
      </c>
      <c r="I1751" s="421">
        <v>0</v>
      </c>
      <c r="J1751" s="421">
        <v>0</v>
      </c>
      <c r="K1751" s="421">
        <v>0</v>
      </c>
      <c r="L1751" s="421">
        <v>0</v>
      </c>
    </row>
    <row r="1752" spans="2:12">
      <c r="B1752" s="60" t="s">
        <v>953</v>
      </c>
      <c r="C1752" s="60" t="s">
        <v>954</v>
      </c>
      <c r="D1752" s="60" t="s">
        <v>643</v>
      </c>
      <c r="E1752" s="60" t="s">
        <v>644</v>
      </c>
      <c r="F1752" s="421">
        <v>32526.799999999999</v>
      </c>
      <c r="G1752" s="421">
        <v>0</v>
      </c>
      <c r="H1752" s="421">
        <v>0</v>
      </c>
      <c r="I1752" s="421">
        <v>0</v>
      </c>
      <c r="J1752" s="421">
        <v>0</v>
      </c>
      <c r="K1752" s="421">
        <v>0</v>
      </c>
      <c r="L1752" s="421">
        <v>32526.799999999999</v>
      </c>
    </row>
    <row r="1753" spans="2:12">
      <c r="B1753" s="60" t="s">
        <v>663</v>
      </c>
      <c r="C1753" s="60" t="s">
        <v>664</v>
      </c>
      <c r="D1753" s="60" t="s">
        <v>662</v>
      </c>
      <c r="E1753" s="60" t="s">
        <v>659</v>
      </c>
      <c r="F1753" s="421">
        <v>-47.6</v>
      </c>
      <c r="G1753" s="421">
        <v>0</v>
      </c>
      <c r="H1753" s="421">
        <v>0</v>
      </c>
      <c r="I1753" s="421">
        <v>0</v>
      </c>
      <c r="J1753" s="421">
        <v>0</v>
      </c>
      <c r="K1753" s="421">
        <v>0</v>
      </c>
      <c r="L1753" s="421">
        <v>-47.6</v>
      </c>
    </row>
    <row r="1754" spans="2:12">
      <c r="B1754" s="60" t="s">
        <v>844</v>
      </c>
      <c r="C1754" s="60" t="s">
        <v>845</v>
      </c>
      <c r="D1754" s="60" t="s">
        <v>662</v>
      </c>
      <c r="E1754" s="60" t="s">
        <v>659</v>
      </c>
      <c r="F1754" s="421">
        <v>0</v>
      </c>
      <c r="G1754" s="421">
        <v>0</v>
      </c>
      <c r="H1754" s="421">
        <v>0</v>
      </c>
      <c r="I1754" s="421">
        <v>0</v>
      </c>
      <c r="J1754" s="421">
        <v>0</v>
      </c>
      <c r="K1754" s="421">
        <v>0</v>
      </c>
      <c r="L1754" s="421">
        <v>0</v>
      </c>
    </row>
    <row r="1755" spans="2:12">
      <c r="B1755" s="60" t="s">
        <v>1484</v>
      </c>
      <c r="C1755" s="60" t="s">
        <v>1485</v>
      </c>
      <c r="D1755" s="60" t="s">
        <v>643</v>
      </c>
      <c r="E1755" s="60" t="s">
        <v>644</v>
      </c>
      <c r="F1755" s="421">
        <v>64</v>
      </c>
      <c r="G1755" s="421">
        <v>0</v>
      </c>
      <c r="H1755" s="421">
        <v>0</v>
      </c>
      <c r="I1755" s="421">
        <v>0</v>
      </c>
      <c r="J1755" s="421">
        <v>0</v>
      </c>
      <c r="K1755" s="421">
        <v>0</v>
      </c>
      <c r="L1755" s="421">
        <v>64</v>
      </c>
    </row>
    <row r="1756" spans="2:12">
      <c r="B1756" s="60" t="s">
        <v>1736</v>
      </c>
      <c r="C1756" s="60" t="s">
        <v>1737</v>
      </c>
      <c r="D1756" s="60" t="s">
        <v>643</v>
      </c>
      <c r="E1756" s="60" t="s">
        <v>649</v>
      </c>
      <c r="F1756" s="421">
        <v>-195937</v>
      </c>
      <c r="G1756" s="421">
        <v>0</v>
      </c>
      <c r="H1756" s="421">
        <v>0</v>
      </c>
      <c r="I1756" s="421">
        <v>0</v>
      </c>
      <c r="J1756" s="421">
        <v>26312.04</v>
      </c>
      <c r="K1756" s="421">
        <v>126266.66</v>
      </c>
      <c r="L1756" s="421">
        <v>-348515.7</v>
      </c>
    </row>
    <row r="1757" spans="2:12">
      <c r="B1757" s="60" t="s">
        <v>766</v>
      </c>
      <c r="C1757" s="60" t="s">
        <v>767</v>
      </c>
      <c r="D1757" s="60" t="s">
        <v>662</v>
      </c>
      <c r="E1757" s="60" t="s">
        <v>659</v>
      </c>
      <c r="F1757" s="421">
        <v>0</v>
      </c>
      <c r="G1757" s="421">
        <v>0</v>
      </c>
      <c r="H1757" s="421">
        <v>0</v>
      </c>
      <c r="I1757" s="421">
        <v>0</v>
      </c>
      <c r="J1757" s="421">
        <v>0</v>
      </c>
      <c r="K1757" s="421">
        <v>0</v>
      </c>
      <c r="L1757" s="421">
        <v>0</v>
      </c>
    </row>
    <row r="1758" spans="2:12">
      <c r="B1758" s="60" t="s">
        <v>1572</v>
      </c>
      <c r="C1758" s="60" t="s">
        <v>1573</v>
      </c>
      <c r="D1758" s="60" t="s">
        <v>643</v>
      </c>
      <c r="E1758" s="60" t="s">
        <v>659</v>
      </c>
      <c r="F1758" s="421">
        <v>0</v>
      </c>
      <c r="G1758" s="421">
        <v>0</v>
      </c>
      <c r="H1758" s="421">
        <v>0</v>
      </c>
      <c r="I1758" s="421">
        <v>0</v>
      </c>
      <c r="J1758" s="421">
        <v>0</v>
      </c>
      <c r="K1758" s="421">
        <v>0</v>
      </c>
      <c r="L1758" s="421">
        <v>0</v>
      </c>
    </row>
    <row r="1759" spans="2:12">
      <c r="B1759" s="60" t="s">
        <v>1603</v>
      </c>
      <c r="C1759" s="60" t="s">
        <v>1604</v>
      </c>
      <c r="D1759" s="60" t="s">
        <v>643</v>
      </c>
      <c r="E1759" s="60" t="s">
        <v>649</v>
      </c>
      <c r="F1759" s="421">
        <v>1549412.33</v>
      </c>
      <c r="G1759" s="421">
        <v>35711.019999999997</v>
      </c>
      <c r="H1759" s="421">
        <v>35920.660000000003</v>
      </c>
      <c r="I1759" s="421">
        <v>36213.26</v>
      </c>
      <c r="J1759" s="421">
        <v>36026.25</v>
      </c>
      <c r="K1759" s="421">
        <v>283515.40000000002</v>
      </c>
      <c r="L1759" s="421">
        <v>1122025.74</v>
      </c>
    </row>
    <row r="1760" spans="2:12">
      <c r="B1760" s="60" t="s">
        <v>1698</v>
      </c>
      <c r="C1760" s="60" t="s">
        <v>1699</v>
      </c>
      <c r="D1760" s="60" t="s">
        <v>643</v>
      </c>
      <c r="E1760" s="60" t="s">
        <v>659</v>
      </c>
      <c r="F1760" s="421">
        <v>0</v>
      </c>
      <c r="G1760" s="421">
        <v>0</v>
      </c>
      <c r="H1760" s="421">
        <v>0</v>
      </c>
      <c r="I1760" s="421">
        <v>0</v>
      </c>
      <c r="J1760" s="421">
        <v>0</v>
      </c>
      <c r="K1760" s="421">
        <v>0</v>
      </c>
      <c r="L1760" s="421">
        <v>0</v>
      </c>
    </row>
    <row r="1761" spans="2:12">
      <c r="B1761" s="60" t="s">
        <v>1664</v>
      </c>
      <c r="C1761" s="60" t="s">
        <v>1665</v>
      </c>
      <c r="D1761" s="60" t="s">
        <v>643</v>
      </c>
      <c r="E1761" s="60" t="s">
        <v>649</v>
      </c>
      <c r="F1761" s="421">
        <v>21889.79</v>
      </c>
      <c r="G1761" s="421">
        <v>8460.08</v>
      </c>
      <c r="H1761" s="421">
        <v>7404.1</v>
      </c>
      <c r="I1761" s="421">
        <v>-520.55999999999995</v>
      </c>
      <c r="J1761" s="421">
        <v>444.06</v>
      </c>
      <c r="K1761" s="421">
        <v>-1311.72</v>
      </c>
      <c r="L1761" s="421">
        <v>7413.83</v>
      </c>
    </row>
    <row r="1762" spans="2:12">
      <c r="B1762" s="60" t="s">
        <v>1630</v>
      </c>
      <c r="C1762" s="60" t="s">
        <v>1370</v>
      </c>
      <c r="D1762" s="60" t="s">
        <v>643</v>
      </c>
      <c r="E1762" s="60" t="s">
        <v>1371</v>
      </c>
      <c r="F1762" s="421">
        <v>0</v>
      </c>
      <c r="G1762" s="421">
        <v>0</v>
      </c>
      <c r="H1762" s="421">
        <v>0</v>
      </c>
      <c r="I1762" s="421">
        <v>0</v>
      </c>
      <c r="J1762" s="421">
        <v>0</v>
      </c>
      <c r="K1762" s="421">
        <v>0</v>
      </c>
      <c r="L1762" s="421">
        <v>0</v>
      </c>
    </row>
    <row r="1763" spans="2:12">
      <c r="B1763" s="60" t="s">
        <v>1115</v>
      </c>
      <c r="C1763" s="60" t="s">
        <v>1116</v>
      </c>
      <c r="D1763" s="60" t="s">
        <v>643</v>
      </c>
      <c r="E1763" s="60" t="s">
        <v>659</v>
      </c>
      <c r="F1763" s="421">
        <v>0</v>
      </c>
      <c r="G1763" s="421">
        <v>0</v>
      </c>
      <c r="H1763" s="421">
        <v>0</v>
      </c>
      <c r="I1763" s="421">
        <v>0</v>
      </c>
      <c r="J1763" s="421">
        <v>0</v>
      </c>
      <c r="K1763" s="421">
        <v>0</v>
      </c>
      <c r="L1763" s="421">
        <v>0</v>
      </c>
    </row>
    <row r="1764" spans="2:12">
      <c r="B1764" s="60" t="s">
        <v>987</v>
      </c>
      <c r="C1764" s="60" t="s">
        <v>843</v>
      </c>
      <c r="D1764" s="60" t="s">
        <v>662</v>
      </c>
      <c r="E1764" s="60" t="s">
        <v>747</v>
      </c>
      <c r="F1764" s="421">
        <v>-37591</v>
      </c>
      <c r="G1764" s="421">
        <v>-37591</v>
      </c>
      <c r="H1764" s="421">
        <v>0</v>
      </c>
      <c r="I1764" s="421">
        <v>0</v>
      </c>
      <c r="J1764" s="421">
        <v>0</v>
      </c>
      <c r="K1764" s="421">
        <v>0</v>
      </c>
      <c r="L1764" s="421">
        <v>0</v>
      </c>
    </row>
    <row r="1765" spans="2:12">
      <c r="B1765" s="60" t="s">
        <v>1652</v>
      </c>
      <c r="C1765" s="60" t="s">
        <v>784</v>
      </c>
      <c r="D1765" s="60" t="s">
        <v>643</v>
      </c>
      <c r="E1765" s="60" t="s">
        <v>649</v>
      </c>
      <c r="F1765" s="421">
        <v>-526487.41</v>
      </c>
      <c r="G1765" s="421">
        <v>-30481.48</v>
      </c>
      <c r="H1765" s="421">
        <v>-33385.39</v>
      </c>
      <c r="I1765" s="421">
        <v>-27622.75</v>
      </c>
      <c r="J1765" s="421">
        <v>-1495.63</v>
      </c>
      <c r="K1765" s="421">
        <v>-60053.13</v>
      </c>
      <c r="L1765" s="421">
        <v>-373449.03</v>
      </c>
    </row>
    <row r="1766" spans="2:12">
      <c r="B1766" s="60" t="s">
        <v>965</v>
      </c>
      <c r="C1766" s="60" t="s">
        <v>690</v>
      </c>
      <c r="D1766" s="60" t="s">
        <v>662</v>
      </c>
      <c r="E1766" s="60" t="s">
        <v>744</v>
      </c>
      <c r="F1766" s="421">
        <v>0</v>
      </c>
      <c r="G1766" s="421">
        <v>0</v>
      </c>
      <c r="H1766" s="421">
        <v>0</v>
      </c>
      <c r="I1766" s="421">
        <v>0</v>
      </c>
      <c r="J1766" s="421">
        <v>0</v>
      </c>
      <c r="K1766" s="421">
        <v>0</v>
      </c>
      <c r="L1766" s="421">
        <v>0</v>
      </c>
    </row>
    <row r="1767" spans="2:12">
      <c r="B1767" s="60" t="s">
        <v>1448</v>
      </c>
      <c r="C1767" s="60" t="s">
        <v>938</v>
      </c>
      <c r="D1767" s="60" t="s">
        <v>643</v>
      </c>
      <c r="E1767" s="60" t="s">
        <v>644</v>
      </c>
      <c r="F1767" s="421">
        <v>1583469.32</v>
      </c>
      <c r="G1767" s="421">
        <v>0</v>
      </c>
      <c r="H1767" s="421">
        <v>0</v>
      </c>
      <c r="I1767" s="421">
        <v>0</v>
      </c>
      <c r="J1767" s="421">
        <v>0</v>
      </c>
      <c r="K1767" s="421">
        <v>43454.97</v>
      </c>
      <c r="L1767" s="421">
        <v>1540014.35</v>
      </c>
    </row>
    <row r="1768" spans="2:12">
      <c r="B1768" s="60" t="s">
        <v>1201</v>
      </c>
      <c r="C1768" s="60" t="s">
        <v>1090</v>
      </c>
      <c r="D1768" s="60" t="s">
        <v>662</v>
      </c>
      <c r="E1768" s="60" t="s">
        <v>649</v>
      </c>
      <c r="F1768" s="421">
        <v>539345.06000000006</v>
      </c>
      <c r="G1768" s="421">
        <v>9300.2000000000007</v>
      </c>
      <c r="H1768" s="421">
        <v>11048.9</v>
      </c>
      <c r="I1768" s="421">
        <v>11635.41</v>
      </c>
      <c r="J1768" s="421">
        <v>11429.62</v>
      </c>
      <c r="K1768" s="421">
        <v>84332.49</v>
      </c>
      <c r="L1768" s="421">
        <v>411598.44</v>
      </c>
    </row>
    <row r="1769" spans="2:12">
      <c r="B1769" s="60" t="s">
        <v>1738</v>
      </c>
      <c r="C1769" s="60" t="s">
        <v>1711</v>
      </c>
      <c r="D1769" s="60" t="s">
        <v>662</v>
      </c>
      <c r="E1769" s="60" t="s">
        <v>644</v>
      </c>
      <c r="F1769" s="421">
        <v>-93156.160000000003</v>
      </c>
      <c r="G1769" s="421">
        <v>0</v>
      </c>
      <c r="H1769" s="421">
        <v>0</v>
      </c>
      <c r="I1769" s="421">
        <v>0</v>
      </c>
      <c r="J1769" s="421">
        <v>0</v>
      </c>
      <c r="K1769" s="421">
        <v>-27822.3</v>
      </c>
      <c r="L1769" s="421">
        <v>-65333.86</v>
      </c>
    </row>
    <row r="1770" spans="2:12">
      <c r="B1770" s="60" t="s">
        <v>1275</v>
      </c>
      <c r="C1770" s="60" t="s">
        <v>1276</v>
      </c>
      <c r="D1770" s="60" t="s">
        <v>643</v>
      </c>
      <c r="E1770" s="60" t="s">
        <v>644</v>
      </c>
      <c r="F1770" s="421">
        <v>516725.36</v>
      </c>
      <c r="G1770" s="421">
        <v>9637.7000000000007</v>
      </c>
      <c r="H1770" s="421">
        <v>13352.58</v>
      </c>
      <c r="I1770" s="421">
        <v>15634.77</v>
      </c>
      <c r="J1770" s="421">
        <v>22997.32</v>
      </c>
      <c r="K1770" s="421">
        <v>204962.18</v>
      </c>
      <c r="L1770" s="421">
        <v>250140.81</v>
      </c>
    </row>
    <row r="1771" spans="2:12">
      <c r="B1771" s="60" t="s">
        <v>1736</v>
      </c>
      <c r="C1771" s="60" t="s">
        <v>1737</v>
      </c>
      <c r="D1771" s="60" t="s">
        <v>643</v>
      </c>
      <c r="E1771" s="60" t="s">
        <v>644</v>
      </c>
      <c r="F1771" s="421">
        <v>0</v>
      </c>
      <c r="G1771" s="421">
        <v>0</v>
      </c>
      <c r="H1771" s="421">
        <v>0</v>
      </c>
      <c r="I1771" s="421">
        <v>0</v>
      </c>
      <c r="J1771" s="421">
        <v>0</v>
      </c>
      <c r="K1771" s="421">
        <v>0</v>
      </c>
      <c r="L1771" s="421">
        <v>0</v>
      </c>
    </row>
    <row r="1772" spans="2:12">
      <c r="B1772" s="60" t="s">
        <v>1696</v>
      </c>
      <c r="C1772" s="60" t="s">
        <v>1066</v>
      </c>
      <c r="D1772" s="60" t="s">
        <v>662</v>
      </c>
      <c r="E1772" s="60" t="s">
        <v>644</v>
      </c>
      <c r="F1772" s="421">
        <v>-14717.41</v>
      </c>
      <c r="G1772" s="421">
        <v>0</v>
      </c>
      <c r="H1772" s="421">
        <v>0</v>
      </c>
      <c r="I1772" s="421">
        <v>0</v>
      </c>
      <c r="J1772" s="421">
        <v>0</v>
      </c>
      <c r="K1772" s="421">
        <v>0</v>
      </c>
      <c r="L1772" s="421">
        <v>-14717.41</v>
      </c>
    </row>
    <row r="1773" spans="2:12">
      <c r="B1773" s="60" t="s">
        <v>1590</v>
      </c>
      <c r="C1773" s="60" t="s">
        <v>1096</v>
      </c>
      <c r="D1773" s="60" t="s">
        <v>662</v>
      </c>
      <c r="E1773" s="60" t="s">
        <v>659</v>
      </c>
      <c r="F1773" s="421">
        <v>0</v>
      </c>
      <c r="G1773" s="421">
        <v>0</v>
      </c>
      <c r="H1773" s="421">
        <v>0</v>
      </c>
      <c r="I1773" s="421">
        <v>0</v>
      </c>
      <c r="J1773" s="421">
        <v>0</v>
      </c>
      <c r="K1773" s="421">
        <v>0</v>
      </c>
      <c r="L1773" s="421">
        <v>0</v>
      </c>
    </row>
    <row r="1774" spans="2:12">
      <c r="B1774" s="60" t="s">
        <v>1348</v>
      </c>
      <c r="C1774" s="60" t="s">
        <v>1349</v>
      </c>
      <c r="D1774" s="60" t="s">
        <v>643</v>
      </c>
      <c r="E1774" s="60" t="s">
        <v>644</v>
      </c>
      <c r="F1774" s="421">
        <v>-1900</v>
      </c>
      <c r="G1774" s="421">
        <v>0</v>
      </c>
      <c r="H1774" s="421">
        <v>0</v>
      </c>
      <c r="I1774" s="421">
        <v>0</v>
      </c>
      <c r="J1774" s="421">
        <v>0</v>
      </c>
      <c r="K1774" s="421">
        <v>0</v>
      </c>
      <c r="L1774" s="421">
        <v>-1900</v>
      </c>
    </row>
    <row r="1775" spans="2:12">
      <c r="B1775" s="60" t="s">
        <v>1624</v>
      </c>
      <c r="C1775" s="60" t="s">
        <v>971</v>
      </c>
      <c r="D1775" s="60" t="s">
        <v>662</v>
      </c>
      <c r="E1775" s="60" t="s">
        <v>659</v>
      </c>
      <c r="F1775" s="421">
        <v>-69.489999999999995</v>
      </c>
      <c r="G1775" s="421">
        <v>0</v>
      </c>
      <c r="H1775" s="421">
        <v>0</v>
      </c>
      <c r="I1775" s="421">
        <v>0</v>
      </c>
      <c r="J1775" s="421">
        <v>0</v>
      </c>
      <c r="K1775" s="421">
        <v>0</v>
      </c>
      <c r="L1775" s="421">
        <v>-69.489999999999995</v>
      </c>
    </row>
    <row r="1776" spans="2:12">
      <c r="B1776" s="60" t="s">
        <v>1630</v>
      </c>
      <c r="C1776" s="60" t="s">
        <v>1370</v>
      </c>
      <c r="D1776" s="60" t="s">
        <v>643</v>
      </c>
      <c r="E1776" s="60" t="s">
        <v>649</v>
      </c>
      <c r="F1776" s="421">
        <v>0</v>
      </c>
      <c r="G1776" s="421">
        <v>627.58000000000004</v>
      </c>
      <c r="H1776" s="421">
        <v>-598.74</v>
      </c>
      <c r="I1776" s="421">
        <v>-28.84</v>
      </c>
      <c r="J1776" s="421">
        <v>0</v>
      </c>
      <c r="K1776" s="421">
        <v>20748.21</v>
      </c>
      <c r="L1776" s="421">
        <v>-20748.21</v>
      </c>
    </row>
    <row r="1777" spans="2:12">
      <c r="B1777" s="60" t="s">
        <v>1739</v>
      </c>
      <c r="C1777" s="60" t="s">
        <v>1606</v>
      </c>
      <c r="D1777" s="60" t="s">
        <v>662</v>
      </c>
      <c r="E1777" s="60" t="s">
        <v>649</v>
      </c>
      <c r="F1777" s="421">
        <v>462181.23</v>
      </c>
      <c r="G1777" s="421">
        <v>11492.82</v>
      </c>
      <c r="H1777" s="421">
        <v>21656.98</v>
      </c>
      <c r="I1777" s="421">
        <v>7842.15</v>
      </c>
      <c r="J1777" s="421">
        <v>8291.83</v>
      </c>
      <c r="K1777" s="421">
        <v>111416.45</v>
      </c>
      <c r="L1777" s="421">
        <v>301481</v>
      </c>
    </row>
    <row r="1778" spans="2:12">
      <c r="B1778" s="60" t="s">
        <v>1191</v>
      </c>
      <c r="C1778" s="60" t="s">
        <v>1192</v>
      </c>
      <c r="D1778" s="60" t="s">
        <v>643</v>
      </c>
      <c r="E1778" s="60" t="s">
        <v>644</v>
      </c>
      <c r="F1778" s="421">
        <v>-1373</v>
      </c>
      <c r="G1778" s="421">
        <v>0</v>
      </c>
      <c r="H1778" s="421">
        <v>0</v>
      </c>
      <c r="I1778" s="421">
        <v>0</v>
      </c>
      <c r="J1778" s="421">
        <v>0</v>
      </c>
      <c r="K1778" s="421">
        <v>0</v>
      </c>
      <c r="L1778" s="421">
        <v>-1373</v>
      </c>
    </row>
    <row r="1779" spans="2:12">
      <c r="B1779" s="60" t="s">
        <v>1278</v>
      </c>
      <c r="C1779" s="60" t="s">
        <v>1279</v>
      </c>
      <c r="D1779" s="60" t="s">
        <v>643</v>
      </c>
      <c r="E1779" s="60" t="s">
        <v>744</v>
      </c>
      <c r="F1779" s="421">
        <v>0</v>
      </c>
      <c r="G1779" s="421">
        <v>0</v>
      </c>
      <c r="H1779" s="421">
        <v>0</v>
      </c>
      <c r="I1779" s="421">
        <v>0</v>
      </c>
      <c r="J1779" s="421">
        <v>0</v>
      </c>
      <c r="K1779" s="421">
        <v>0</v>
      </c>
      <c r="L1779" s="421">
        <v>0</v>
      </c>
    </row>
    <row r="1780" spans="2:12">
      <c r="B1780" s="60" t="s">
        <v>730</v>
      </c>
      <c r="C1780" s="60" t="s">
        <v>731</v>
      </c>
      <c r="D1780" s="60" t="s">
        <v>662</v>
      </c>
      <c r="E1780" s="60" t="s">
        <v>649</v>
      </c>
      <c r="F1780" s="421">
        <v>-27798</v>
      </c>
      <c r="G1780" s="421">
        <v>-49234.89</v>
      </c>
      <c r="H1780" s="421">
        <v>0</v>
      </c>
      <c r="I1780" s="421">
        <v>0</v>
      </c>
      <c r="J1780" s="421">
        <v>0</v>
      </c>
      <c r="K1780" s="421">
        <v>0</v>
      </c>
      <c r="L1780" s="421">
        <v>21436.89</v>
      </c>
    </row>
    <row r="1781" spans="2:12">
      <c r="B1781" s="60" t="s">
        <v>1069</v>
      </c>
      <c r="C1781" s="60" t="s">
        <v>1070</v>
      </c>
      <c r="D1781" s="60" t="s">
        <v>643</v>
      </c>
      <c r="E1781" s="60" t="s">
        <v>649</v>
      </c>
      <c r="F1781" s="421">
        <v>32742.67</v>
      </c>
      <c r="G1781" s="421">
        <v>-9317.14</v>
      </c>
      <c r="H1781" s="421">
        <v>8341.25</v>
      </c>
      <c r="I1781" s="421">
        <v>8346.81</v>
      </c>
      <c r="J1781" s="421">
        <v>3562.78</v>
      </c>
      <c r="K1781" s="421">
        <v>12649.39</v>
      </c>
      <c r="L1781" s="421">
        <v>9159.58</v>
      </c>
    </row>
    <row r="1782" spans="2:12">
      <c r="B1782" s="60" t="s">
        <v>1674</v>
      </c>
      <c r="C1782" s="60" t="s">
        <v>1675</v>
      </c>
      <c r="D1782" s="60" t="s">
        <v>643</v>
      </c>
      <c r="E1782" s="60" t="s">
        <v>659</v>
      </c>
      <c r="F1782" s="421">
        <v>0</v>
      </c>
      <c r="G1782" s="421">
        <v>0</v>
      </c>
      <c r="H1782" s="421">
        <v>0</v>
      </c>
      <c r="I1782" s="421">
        <v>0</v>
      </c>
      <c r="J1782" s="421">
        <v>0</v>
      </c>
      <c r="K1782" s="421">
        <v>0</v>
      </c>
      <c r="L1782" s="421">
        <v>0</v>
      </c>
    </row>
    <row r="1783" spans="2:12">
      <c r="B1783" s="60" t="s">
        <v>1731</v>
      </c>
      <c r="C1783" s="60" t="s">
        <v>1732</v>
      </c>
      <c r="D1783" s="60" t="s">
        <v>643</v>
      </c>
      <c r="E1783" s="60" t="s">
        <v>649</v>
      </c>
      <c r="F1783" s="421">
        <v>10902.29</v>
      </c>
      <c r="G1783" s="421">
        <v>3904.26</v>
      </c>
      <c r="H1783" s="421">
        <v>-5072.05</v>
      </c>
      <c r="I1783" s="421">
        <v>-205.03</v>
      </c>
      <c r="J1783" s="421">
        <v>-346.28</v>
      </c>
      <c r="K1783" s="421">
        <v>-5410.48</v>
      </c>
      <c r="L1783" s="421">
        <v>18031.87</v>
      </c>
    </row>
    <row r="1784" spans="2:12">
      <c r="B1784" s="60" t="s">
        <v>1048</v>
      </c>
      <c r="C1784" s="60" t="s">
        <v>664</v>
      </c>
      <c r="D1784" s="60" t="s">
        <v>662</v>
      </c>
      <c r="E1784" s="60" t="s">
        <v>649</v>
      </c>
      <c r="F1784" s="421">
        <v>421387.29</v>
      </c>
      <c r="G1784" s="421">
        <v>9789.67</v>
      </c>
      <c r="H1784" s="421">
        <v>11756.61</v>
      </c>
      <c r="I1784" s="421">
        <v>18826.03</v>
      </c>
      <c r="J1784" s="421">
        <v>10619.35</v>
      </c>
      <c r="K1784" s="421">
        <v>79084.350000000006</v>
      </c>
      <c r="L1784" s="421">
        <v>291311.28000000003</v>
      </c>
    </row>
    <row r="1785" spans="2:12">
      <c r="B1785" s="60" t="s">
        <v>735</v>
      </c>
      <c r="C1785" s="60" t="s">
        <v>736</v>
      </c>
      <c r="D1785" s="60" t="s">
        <v>662</v>
      </c>
      <c r="E1785" s="60" t="s">
        <v>649</v>
      </c>
      <c r="F1785" s="421">
        <v>770664.07</v>
      </c>
      <c r="G1785" s="421">
        <v>17283.13</v>
      </c>
      <c r="H1785" s="421">
        <v>19057.669999999998</v>
      </c>
      <c r="I1785" s="421">
        <v>20520.650000000001</v>
      </c>
      <c r="J1785" s="421">
        <v>20861.189999999999</v>
      </c>
      <c r="K1785" s="421">
        <v>139867.88</v>
      </c>
      <c r="L1785" s="421">
        <v>553073.55000000005</v>
      </c>
    </row>
    <row r="1786" spans="2:12">
      <c r="B1786" s="60" t="s">
        <v>1129</v>
      </c>
      <c r="C1786" s="60" t="s">
        <v>1034</v>
      </c>
      <c r="D1786" s="60" t="s">
        <v>662</v>
      </c>
      <c r="E1786" s="60" t="s">
        <v>659</v>
      </c>
      <c r="F1786" s="421">
        <v>0</v>
      </c>
      <c r="G1786" s="421">
        <v>0</v>
      </c>
      <c r="H1786" s="421">
        <v>0</v>
      </c>
      <c r="I1786" s="421">
        <v>0</v>
      </c>
      <c r="J1786" s="421">
        <v>0</v>
      </c>
      <c r="K1786" s="421">
        <v>0</v>
      </c>
      <c r="L1786" s="421">
        <v>0</v>
      </c>
    </row>
    <row r="1787" spans="2:12">
      <c r="B1787" s="60" t="s">
        <v>1286</v>
      </c>
      <c r="C1787" s="60" t="s">
        <v>1081</v>
      </c>
      <c r="D1787" s="60" t="s">
        <v>662</v>
      </c>
      <c r="E1787" s="60" t="s">
        <v>652</v>
      </c>
      <c r="F1787" s="421">
        <v>8520.1200000000008</v>
      </c>
      <c r="G1787" s="421">
        <v>0</v>
      </c>
      <c r="H1787" s="421">
        <v>0</v>
      </c>
      <c r="I1787" s="421">
        <v>0</v>
      </c>
      <c r="J1787" s="421">
        <v>0</v>
      </c>
      <c r="K1787" s="421">
        <v>24</v>
      </c>
      <c r="L1787" s="421">
        <v>8496.1200000000008</v>
      </c>
    </row>
    <row r="1788" spans="2:12">
      <c r="B1788" s="60" t="s">
        <v>1740</v>
      </c>
      <c r="C1788" s="60" t="s">
        <v>1124</v>
      </c>
      <c r="D1788" s="60" t="s">
        <v>662</v>
      </c>
      <c r="E1788" s="60" t="s">
        <v>747</v>
      </c>
      <c r="F1788" s="421">
        <v>-4811</v>
      </c>
      <c r="G1788" s="421">
        <v>-4811</v>
      </c>
      <c r="H1788" s="421">
        <v>0</v>
      </c>
      <c r="I1788" s="421">
        <v>0</v>
      </c>
      <c r="J1788" s="421">
        <v>0</v>
      </c>
      <c r="K1788" s="421">
        <v>0</v>
      </c>
      <c r="L1788" s="421">
        <v>0</v>
      </c>
    </row>
    <row r="1789" spans="2:12">
      <c r="B1789" s="60" t="s">
        <v>1470</v>
      </c>
      <c r="C1789" s="60" t="s">
        <v>1047</v>
      </c>
      <c r="D1789" s="60" t="s">
        <v>643</v>
      </c>
      <c r="E1789" s="60" t="s">
        <v>644</v>
      </c>
      <c r="F1789" s="421">
        <v>13804602.43</v>
      </c>
      <c r="G1789" s="421">
        <v>0</v>
      </c>
      <c r="H1789" s="421">
        <v>0</v>
      </c>
      <c r="I1789" s="421">
        <v>0</v>
      </c>
      <c r="J1789" s="421">
        <v>237565.96</v>
      </c>
      <c r="K1789" s="421">
        <v>8362526.4199999999</v>
      </c>
      <c r="L1789" s="421">
        <v>5204510.05</v>
      </c>
    </row>
    <row r="1790" spans="2:12">
      <c r="B1790" s="60" t="s">
        <v>1681</v>
      </c>
      <c r="C1790" s="60" t="s">
        <v>658</v>
      </c>
      <c r="D1790" s="60" t="s">
        <v>643</v>
      </c>
      <c r="E1790" s="60" t="s">
        <v>644</v>
      </c>
      <c r="F1790" s="421">
        <v>165348.72</v>
      </c>
      <c r="G1790" s="421">
        <v>0</v>
      </c>
      <c r="H1790" s="421">
        <v>0</v>
      </c>
      <c r="I1790" s="421">
        <v>0</v>
      </c>
      <c r="J1790" s="421">
        <v>0</v>
      </c>
      <c r="K1790" s="421">
        <v>0</v>
      </c>
      <c r="L1790" s="421">
        <v>165348.72</v>
      </c>
    </row>
    <row r="1791" spans="2:12">
      <c r="B1791" s="60" t="s">
        <v>1105</v>
      </c>
      <c r="C1791" s="60" t="s">
        <v>1106</v>
      </c>
      <c r="D1791" s="60" t="s">
        <v>643</v>
      </c>
      <c r="E1791" s="60" t="s">
        <v>659</v>
      </c>
      <c r="F1791" s="421">
        <v>0</v>
      </c>
      <c r="G1791" s="421">
        <v>0</v>
      </c>
      <c r="H1791" s="421">
        <v>0</v>
      </c>
      <c r="I1791" s="421">
        <v>0</v>
      </c>
      <c r="J1791" s="421">
        <v>0</v>
      </c>
      <c r="K1791" s="421">
        <v>0</v>
      </c>
      <c r="L1791" s="421">
        <v>0</v>
      </c>
    </row>
    <row r="1792" spans="2:12">
      <c r="B1792" s="60" t="s">
        <v>1389</v>
      </c>
      <c r="C1792" s="60" t="s">
        <v>773</v>
      </c>
      <c r="D1792" s="60" t="s">
        <v>662</v>
      </c>
      <c r="E1792" s="60" t="s">
        <v>644</v>
      </c>
      <c r="F1792" s="421">
        <v>-15513.13</v>
      </c>
      <c r="G1792" s="421">
        <v>0</v>
      </c>
      <c r="H1792" s="421">
        <v>0</v>
      </c>
      <c r="I1792" s="421">
        <v>0</v>
      </c>
      <c r="J1792" s="421">
        <v>0</v>
      </c>
      <c r="K1792" s="421">
        <v>-12825.38</v>
      </c>
      <c r="L1792" s="421">
        <v>-2687.75</v>
      </c>
    </row>
    <row r="1793" spans="2:12">
      <c r="B1793" s="60" t="s">
        <v>1151</v>
      </c>
      <c r="C1793" s="60" t="s">
        <v>1124</v>
      </c>
      <c r="D1793" s="60" t="s">
        <v>662</v>
      </c>
      <c r="E1793" s="60" t="s">
        <v>652</v>
      </c>
      <c r="F1793" s="421">
        <v>1996.5</v>
      </c>
      <c r="G1793" s="421">
        <v>0</v>
      </c>
      <c r="H1793" s="421">
        <v>0</v>
      </c>
      <c r="I1793" s="421">
        <v>0</v>
      </c>
      <c r="J1793" s="421">
        <v>0</v>
      </c>
      <c r="K1793" s="421">
        <v>1996.5</v>
      </c>
      <c r="L1793" s="421">
        <v>0</v>
      </c>
    </row>
    <row r="1794" spans="2:12">
      <c r="B1794" s="60" t="s">
        <v>1242</v>
      </c>
      <c r="C1794" s="60" t="s">
        <v>674</v>
      </c>
      <c r="D1794" s="60" t="s">
        <v>662</v>
      </c>
      <c r="E1794" s="60" t="s">
        <v>659</v>
      </c>
      <c r="F1794" s="421">
        <v>0</v>
      </c>
      <c r="G1794" s="421">
        <v>0</v>
      </c>
      <c r="H1794" s="421">
        <v>0</v>
      </c>
      <c r="I1794" s="421">
        <v>0</v>
      </c>
      <c r="J1794" s="421">
        <v>0</v>
      </c>
      <c r="K1794" s="421">
        <v>0</v>
      </c>
      <c r="L1794" s="421">
        <v>0</v>
      </c>
    </row>
    <row r="1795" spans="2:12">
      <c r="B1795" s="60" t="s">
        <v>1655</v>
      </c>
      <c r="C1795" s="60" t="s">
        <v>1656</v>
      </c>
      <c r="D1795" s="60" t="s">
        <v>643</v>
      </c>
      <c r="E1795" s="60" t="s">
        <v>659</v>
      </c>
      <c r="F1795" s="421">
        <v>0</v>
      </c>
      <c r="G1795" s="421">
        <v>0</v>
      </c>
      <c r="H1795" s="421">
        <v>0</v>
      </c>
      <c r="I1795" s="421">
        <v>0</v>
      </c>
      <c r="J1795" s="421">
        <v>0</v>
      </c>
      <c r="K1795" s="421">
        <v>0</v>
      </c>
      <c r="L1795" s="421">
        <v>0</v>
      </c>
    </row>
    <row r="1796" spans="2:12">
      <c r="B1796" s="60" t="s">
        <v>1741</v>
      </c>
      <c r="C1796" s="60" t="s">
        <v>1406</v>
      </c>
      <c r="D1796" s="60" t="s">
        <v>662</v>
      </c>
      <c r="E1796" s="60" t="s">
        <v>659</v>
      </c>
      <c r="F1796" s="421">
        <v>0</v>
      </c>
      <c r="G1796" s="421">
        <v>0</v>
      </c>
      <c r="H1796" s="421">
        <v>0</v>
      </c>
      <c r="I1796" s="421">
        <v>0</v>
      </c>
      <c r="J1796" s="421">
        <v>0</v>
      </c>
      <c r="K1796" s="421">
        <v>0</v>
      </c>
      <c r="L1796" s="421">
        <v>0</v>
      </c>
    </row>
    <row r="1797" spans="2:12">
      <c r="B1797" s="60" t="s">
        <v>1028</v>
      </c>
      <c r="C1797" s="60" t="s">
        <v>690</v>
      </c>
      <c r="D1797" s="60" t="s">
        <v>662</v>
      </c>
      <c r="E1797" s="60" t="s">
        <v>649</v>
      </c>
      <c r="F1797" s="421">
        <v>235681.54</v>
      </c>
      <c r="G1797" s="421">
        <v>5877.13</v>
      </c>
      <c r="H1797" s="421">
        <v>6309.43</v>
      </c>
      <c r="I1797" s="421">
        <v>6977.36</v>
      </c>
      <c r="J1797" s="421">
        <v>7112.47</v>
      </c>
      <c r="K1797" s="421">
        <v>49258.04</v>
      </c>
      <c r="L1797" s="421">
        <v>160147.10999999999</v>
      </c>
    </row>
    <row r="1798" spans="2:12">
      <c r="B1798" s="60" t="s">
        <v>1493</v>
      </c>
      <c r="C1798" s="60" t="s">
        <v>1494</v>
      </c>
      <c r="D1798" s="60" t="s">
        <v>643</v>
      </c>
      <c r="E1798" s="60" t="s">
        <v>644</v>
      </c>
      <c r="F1798" s="421">
        <v>7936.93</v>
      </c>
      <c r="G1798" s="421">
        <v>0</v>
      </c>
      <c r="H1798" s="421">
        <v>0</v>
      </c>
      <c r="I1798" s="421">
        <v>0</v>
      </c>
      <c r="J1798" s="421">
        <v>0</v>
      </c>
      <c r="K1798" s="421">
        <v>0</v>
      </c>
      <c r="L1798" s="421">
        <v>7936.93</v>
      </c>
    </row>
    <row r="1799" spans="2:12">
      <c r="B1799" s="60" t="s">
        <v>805</v>
      </c>
      <c r="C1799" s="60" t="s">
        <v>806</v>
      </c>
      <c r="D1799" s="60" t="s">
        <v>643</v>
      </c>
      <c r="E1799" s="60" t="s">
        <v>659</v>
      </c>
      <c r="F1799" s="421">
        <v>0</v>
      </c>
      <c r="G1799" s="421">
        <v>0</v>
      </c>
      <c r="H1799" s="421">
        <v>0</v>
      </c>
      <c r="I1799" s="421">
        <v>0</v>
      </c>
      <c r="J1799" s="421">
        <v>0</v>
      </c>
      <c r="K1799" s="421">
        <v>0</v>
      </c>
      <c r="L1799" s="421">
        <v>0</v>
      </c>
    </row>
    <row r="1800" spans="2:12">
      <c r="B1800" s="60" t="s">
        <v>776</v>
      </c>
      <c r="C1800" s="60" t="s">
        <v>777</v>
      </c>
      <c r="D1800" s="60" t="s">
        <v>643</v>
      </c>
      <c r="E1800" s="60" t="s">
        <v>644</v>
      </c>
      <c r="F1800" s="421">
        <v>14113.18</v>
      </c>
      <c r="G1800" s="421">
        <v>0</v>
      </c>
      <c r="H1800" s="421">
        <v>0</v>
      </c>
      <c r="I1800" s="421">
        <v>0</v>
      </c>
      <c r="J1800" s="421">
        <v>0</v>
      </c>
      <c r="K1800" s="421">
        <v>4521.28</v>
      </c>
      <c r="L1800" s="421">
        <v>9591.9</v>
      </c>
    </row>
    <row r="1801" spans="2:12">
      <c r="B1801" s="60" t="s">
        <v>1251</v>
      </c>
      <c r="C1801" s="60" t="s">
        <v>1252</v>
      </c>
      <c r="D1801" s="60" t="s">
        <v>643</v>
      </c>
      <c r="E1801" s="60" t="s">
        <v>644</v>
      </c>
      <c r="F1801" s="421">
        <v>-1988.43</v>
      </c>
      <c r="G1801" s="421">
        <v>0</v>
      </c>
      <c r="H1801" s="421">
        <v>0</v>
      </c>
      <c r="I1801" s="421">
        <v>0</v>
      </c>
      <c r="J1801" s="421">
        <v>0</v>
      </c>
      <c r="K1801" s="421">
        <v>0</v>
      </c>
      <c r="L1801" s="421">
        <v>-1988.43</v>
      </c>
    </row>
    <row r="1802" spans="2:12">
      <c r="B1802" s="60" t="s">
        <v>1473</v>
      </c>
      <c r="C1802" s="60" t="s">
        <v>1198</v>
      </c>
      <c r="D1802" s="60" t="s">
        <v>643</v>
      </c>
      <c r="E1802" s="60" t="s">
        <v>659</v>
      </c>
      <c r="F1802" s="421">
        <v>0</v>
      </c>
      <c r="G1802" s="421">
        <v>0</v>
      </c>
      <c r="H1802" s="421">
        <v>0</v>
      </c>
      <c r="I1802" s="421">
        <v>0</v>
      </c>
      <c r="J1802" s="421">
        <v>0</v>
      </c>
      <c r="K1802" s="421">
        <v>0</v>
      </c>
      <c r="L1802" s="421">
        <v>0</v>
      </c>
    </row>
    <row r="1803" spans="2:12">
      <c r="B1803" s="60" t="s">
        <v>991</v>
      </c>
      <c r="C1803" s="60" t="s">
        <v>992</v>
      </c>
      <c r="D1803" s="60" t="s">
        <v>643</v>
      </c>
      <c r="E1803" s="60" t="s">
        <v>649</v>
      </c>
      <c r="F1803" s="421">
        <v>135599.97</v>
      </c>
      <c r="G1803" s="421">
        <v>-66270.39</v>
      </c>
      <c r="H1803" s="421">
        <v>117745.38</v>
      </c>
      <c r="I1803" s="421">
        <v>24661.51</v>
      </c>
      <c r="J1803" s="421">
        <v>15709.18</v>
      </c>
      <c r="K1803" s="421">
        <v>245519.85</v>
      </c>
      <c r="L1803" s="421">
        <v>-201765.56</v>
      </c>
    </row>
    <row r="1804" spans="2:12">
      <c r="B1804" s="60" t="s">
        <v>1715</v>
      </c>
      <c r="C1804" s="60" t="s">
        <v>1716</v>
      </c>
      <c r="D1804" s="60" t="s">
        <v>643</v>
      </c>
      <c r="E1804" s="60" t="s">
        <v>649</v>
      </c>
      <c r="F1804" s="421">
        <v>-3208.76</v>
      </c>
      <c r="G1804" s="421">
        <v>-291.24</v>
      </c>
      <c r="H1804" s="421">
        <v>-492.63</v>
      </c>
      <c r="I1804" s="421">
        <v>380.39</v>
      </c>
      <c r="J1804" s="421">
        <v>-305.49</v>
      </c>
      <c r="K1804" s="421">
        <v>1255.8599999999999</v>
      </c>
      <c r="L1804" s="421">
        <v>-3755.65</v>
      </c>
    </row>
    <row r="1805" spans="2:12">
      <c r="B1805" s="60" t="s">
        <v>1742</v>
      </c>
      <c r="C1805" s="60" t="s">
        <v>1544</v>
      </c>
      <c r="D1805" s="60" t="s">
        <v>643</v>
      </c>
      <c r="E1805" s="60" t="s">
        <v>649</v>
      </c>
      <c r="F1805" s="421">
        <v>-152037.44</v>
      </c>
      <c r="G1805" s="421">
        <v>-6945.79</v>
      </c>
      <c r="H1805" s="421">
        <v>-12860.07</v>
      </c>
      <c r="I1805" s="421">
        <v>34944.15</v>
      </c>
      <c r="J1805" s="421">
        <v>-6755.75</v>
      </c>
      <c r="K1805" s="421">
        <v>126064.5</v>
      </c>
      <c r="L1805" s="421">
        <v>-286484.47999999998</v>
      </c>
    </row>
    <row r="1806" spans="2:12">
      <c r="B1806" s="60" t="s">
        <v>1505</v>
      </c>
      <c r="C1806" s="60" t="s">
        <v>1506</v>
      </c>
      <c r="D1806" s="60" t="s">
        <v>643</v>
      </c>
      <c r="E1806" s="60" t="s">
        <v>649</v>
      </c>
      <c r="F1806" s="421">
        <v>-67560.83</v>
      </c>
      <c r="G1806" s="421">
        <v>-91880.36</v>
      </c>
      <c r="H1806" s="421">
        <v>-126084.39</v>
      </c>
      <c r="I1806" s="421">
        <v>28160.23</v>
      </c>
      <c r="J1806" s="421">
        <v>7422.25</v>
      </c>
      <c r="K1806" s="421">
        <v>-10173.09</v>
      </c>
      <c r="L1806" s="421">
        <v>124994.53</v>
      </c>
    </row>
    <row r="1807" spans="2:12">
      <c r="B1807" s="60" t="s">
        <v>1743</v>
      </c>
      <c r="C1807" s="60" t="s">
        <v>1744</v>
      </c>
      <c r="D1807" s="60" t="s">
        <v>643</v>
      </c>
      <c r="E1807" s="60" t="s">
        <v>649</v>
      </c>
      <c r="F1807" s="421">
        <v>-7383153.75</v>
      </c>
      <c r="G1807" s="421">
        <v>0</v>
      </c>
      <c r="H1807" s="421">
        <v>0</v>
      </c>
      <c r="I1807" s="421">
        <v>0</v>
      </c>
      <c r="J1807" s="421">
        <v>0</v>
      </c>
      <c r="K1807" s="421">
        <v>0</v>
      </c>
      <c r="L1807" s="421">
        <v>-7383153.75</v>
      </c>
    </row>
    <row r="1808" spans="2:12">
      <c r="B1808" s="60" t="s">
        <v>876</v>
      </c>
      <c r="C1808" s="60" t="s">
        <v>877</v>
      </c>
      <c r="D1808" s="60" t="s">
        <v>662</v>
      </c>
      <c r="E1808" s="60" t="s">
        <v>644</v>
      </c>
      <c r="F1808" s="421">
        <v>-110058.45</v>
      </c>
      <c r="G1808" s="421">
        <v>0</v>
      </c>
      <c r="H1808" s="421">
        <v>0</v>
      </c>
      <c r="I1808" s="421">
        <v>0</v>
      </c>
      <c r="J1808" s="421">
        <v>0</v>
      </c>
      <c r="K1808" s="421">
        <v>-59816.480000000003</v>
      </c>
      <c r="L1808" s="421">
        <v>-50241.97</v>
      </c>
    </row>
    <row r="1809" spans="2:12">
      <c r="B1809" s="60" t="s">
        <v>1577</v>
      </c>
      <c r="C1809" s="60" t="s">
        <v>1578</v>
      </c>
      <c r="D1809" s="60" t="s">
        <v>643</v>
      </c>
      <c r="E1809" s="60" t="s">
        <v>659</v>
      </c>
      <c r="F1809" s="421">
        <v>0</v>
      </c>
      <c r="G1809" s="421">
        <v>0</v>
      </c>
      <c r="H1809" s="421">
        <v>0</v>
      </c>
      <c r="I1809" s="421">
        <v>0</v>
      </c>
      <c r="J1809" s="421">
        <v>0</v>
      </c>
      <c r="K1809" s="421">
        <v>0</v>
      </c>
      <c r="L1809" s="421">
        <v>0</v>
      </c>
    </row>
    <row r="1810" spans="2:12">
      <c r="B1810" s="60" t="s">
        <v>1172</v>
      </c>
      <c r="C1810" s="60" t="s">
        <v>1173</v>
      </c>
      <c r="D1810" s="60" t="s">
        <v>643</v>
      </c>
      <c r="E1810" s="60" t="s">
        <v>649</v>
      </c>
      <c r="F1810" s="421">
        <v>-53454.720000000001</v>
      </c>
      <c r="G1810" s="421">
        <v>4147.63</v>
      </c>
      <c r="H1810" s="421">
        <v>711.39</v>
      </c>
      <c r="I1810" s="421">
        <v>911.65</v>
      </c>
      <c r="J1810" s="421">
        <v>152.84</v>
      </c>
      <c r="K1810" s="421">
        <v>35739.21</v>
      </c>
      <c r="L1810" s="421">
        <v>-95117.440000000002</v>
      </c>
    </row>
    <row r="1811" spans="2:12">
      <c r="B1811" s="60" t="s">
        <v>1741</v>
      </c>
      <c r="C1811" s="60" t="s">
        <v>1406</v>
      </c>
      <c r="D1811" s="60" t="s">
        <v>662</v>
      </c>
      <c r="E1811" s="60" t="s">
        <v>649</v>
      </c>
      <c r="F1811" s="421">
        <v>17541.16</v>
      </c>
      <c r="G1811" s="421">
        <v>2620.46</v>
      </c>
      <c r="H1811" s="421">
        <v>2493.63</v>
      </c>
      <c r="I1811" s="421">
        <v>2530.19</v>
      </c>
      <c r="J1811" s="421">
        <v>2632.79</v>
      </c>
      <c r="K1811" s="421">
        <v>-48928.52</v>
      </c>
      <c r="L1811" s="421">
        <v>56192.61</v>
      </c>
    </row>
    <row r="1812" spans="2:12">
      <c r="B1812" s="60" t="s">
        <v>814</v>
      </c>
      <c r="C1812" s="60" t="s">
        <v>815</v>
      </c>
      <c r="D1812" s="60" t="s">
        <v>643</v>
      </c>
      <c r="E1812" s="60" t="s">
        <v>703</v>
      </c>
      <c r="F1812" s="421">
        <v>0</v>
      </c>
      <c r="G1812" s="421">
        <v>0</v>
      </c>
      <c r="H1812" s="421">
        <v>0</v>
      </c>
      <c r="I1812" s="421">
        <v>0</v>
      </c>
      <c r="J1812" s="421">
        <v>0</v>
      </c>
      <c r="K1812" s="421">
        <v>0</v>
      </c>
      <c r="L1812" s="421">
        <v>0</v>
      </c>
    </row>
    <row r="1813" spans="2:12">
      <c r="B1813" s="60" t="s">
        <v>1438</v>
      </c>
      <c r="C1813" s="60" t="s">
        <v>1439</v>
      </c>
      <c r="D1813" s="60" t="s">
        <v>643</v>
      </c>
      <c r="E1813" s="60" t="s">
        <v>659</v>
      </c>
      <c r="F1813" s="421">
        <v>0</v>
      </c>
      <c r="G1813" s="421">
        <v>0</v>
      </c>
      <c r="H1813" s="421">
        <v>0</v>
      </c>
      <c r="I1813" s="421">
        <v>0</v>
      </c>
      <c r="J1813" s="421">
        <v>0</v>
      </c>
      <c r="K1813" s="421">
        <v>0</v>
      </c>
      <c r="L1813" s="421">
        <v>0</v>
      </c>
    </row>
    <row r="1814" spans="2:12">
      <c r="B1814" s="60" t="s">
        <v>745</v>
      </c>
      <c r="C1814" s="60" t="s">
        <v>746</v>
      </c>
      <c r="D1814" s="60" t="s">
        <v>643</v>
      </c>
      <c r="E1814" s="60" t="s">
        <v>659</v>
      </c>
      <c r="F1814" s="421">
        <v>0</v>
      </c>
      <c r="G1814" s="421">
        <v>0</v>
      </c>
      <c r="H1814" s="421">
        <v>0</v>
      </c>
      <c r="I1814" s="421">
        <v>0</v>
      </c>
      <c r="J1814" s="421">
        <v>0</v>
      </c>
      <c r="K1814" s="421">
        <v>0</v>
      </c>
      <c r="L1814" s="421">
        <v>0</v>
      </c>
    </row>
    <row r="1815" spans="2:12">
      <c r="B1815" s="60" t="s">
        <v>706</v>
      </c>
      <c r="C1815" s="60" t="s">
        <v>707</v>
      </c>
      <c r="D1815" s="60" t="s">
        <v>643</v>
      </c>
      <c r="E1815" s="60" t="s">
        <v>649</v>
      </c>
      <c r="F1815" s="421">
        <v>97045.97</v>
      </c>
      <c r="G1815" s="421">
        <v>-53256.85</v>
      </c>
      <c r="H1815" s="421">
        <v>-85111.87</v>
      </c>
      <c r="I1815" s="421">
        <v>-30253.8</v>
      </c>
      <c r="J1815" s="421">
        <v>-54573.52</v>
      </c>
      <c r="K1815" s="421">
        <v>389331.06</v>
      </c>
      <c r="L1815" s="421">
        <v>-69089.05</v>
      </c>
    </row>
    <row r="1816" spans="2:12">
      <c r="B1816" s="60" t="s">
        <v>1412</v>
      </c>
      <c r="C1816" s="60" t="s">
        <v>674</v>
      </c>
      <c r="D1816" s="60" t="s">
        <v>662</v>
      </c>
      <c r="E1816" s="60" t="s">
        <v>644</v>
      </c>
      <c r="F1816" s="421">
        <v>-26311.63</v>
      </c>
      <c r="G1816" s="421">
        <v>0</v>
      </c>
      <c r="H1816" s="421">
        <v>0</v>
      </c>
      <c r="I1816" s="421">
        <v>0</v>
      </c>
      <c r="J1816" s="421">
        <v>0</v>
      </c>
      <c r="K1816" s="421">
        <v>0</v>
      </c>
      <c r="L1816" s="421">
        <v>-26311.63</v>
      </c>
    </row>
    <row r="1817" spans="2:12">
      <c r="B1817" s="60" t="s">
        <v>975</v>
      </c>
      <c r="C1817" s="60" t="s">
        <v>976</v>
      </c>
      <c r="D1817" s="60" t="s">
        <v>662</v>
      </c>
      <c r="E1817" s="60" t="s">
        <v>644</v>
      </c>
      <c r="F1817" s="421">
        <v>-8669.0300000000007</v>
      </c>
      <c r="G1817" s="421">
        <v>0</v>
      </c>
      <c r="H1817" s="421">
        <v>0</v>
      </c>
      <c r="I1817" s="421">
        <v>0</v>
      </c>
      <c r="J1817" s="421">
        <v>0</v>
      </c>
      <c r="K1817" s="421">
        <v>-229.67</v>
      </c>
      <c r="L1817" s="421">
        <v>-8439.36</v>
      </c>
    </row>
    <row r="1818" spans="2:12">
      <c r="B1818" s="60" t="s">
        <v>1361</v>
      </c>
      <c r="C1818" s="60" t="s">
        <v>1362</v>
      </c>
      <c r="D1818" s="60" t="s">
        <v>643</v>
      </c>
      <c r="E1818" s="60" t="s">
        <v>659</v>
      </c>
      <c r="F1818" s="421">
        <v>-23.72</v>
      </c>
      <c r="G1818" s="421">
        <v>0</v>
      </c>
      <c r="H1818" s="421">
        <v>0</v>
      </c>
      <c r="I1818" s="421">
        <v>0</v>
      </c>
      <c r="J1818" s="421">
        <v>0</v>
      </c>
      <c r="K1818" s="421">
        <v>0</v>
      </c>
      <c r="L1818" s="421">
        <v>-23.72</v>
      </c>
    </row>
    <row r="1819" spans="2:12">
      <c r="B1819" s="60" t="s">
        <v>1308</v>
      </c>
      <c r="C1819" s="60" t="s">
        <v>701</v>
      </c>
      <c r="D1819" s="60" t="s">
        <v>643</v>
      </c>
      <c r="E1819" s="60" t="s">
        <v>644</v>
      </c>
      <c r="F1819" s="421">
        <v>-761.21</v>
      </c>
      <c r="G1819" s="421">
        <v>0</v>
      </c>
      <c r="H1819" s="421">
        <v>0</v>
      </c>
      <c r="I1819" s="421">
        <v>0</v>
      </c>
      <c r="J1819" s="421">
        <v>0</v>
      </c>
      <c r="K1819" s="421">
        <v>-374.88</v>
      </c>
      <c r="L1819" s="421">
        <v>-386.33</v>
      </c>
    </row>
    <row r="1820" spans="2:12">
      <c r="B1820" s="60" t="s">
        <v>963</v>
      </c>
      <c r="C1820" s="60" t="s">
        <v>964</v>
      </c>
      <c r="D1820" s="60" t="s">
        <v>643</v>
      </c>
      <c r="E1820" s="60" t="s">
        <v>644</v>
      </c>
      <c r="F1820" s="421">
        <v>-1279.26</v>
      </c>
      <c r="G1820" s="421">
        <v>0</v>
      </c>
      <c r="H1820" s="421">
        <v>0</v>
      </c>
      <c r="I1820" s="421">
        <v>0</v>
      </c>
      <c r="J1820" s="421">
        <v>0</v>
      </c>
      <c r="K1820" s="421">
        <v>0</v>
      </c>
      <c r="L1820" s="421">
        <v>-1279.26</v>
      </c>
    </row>
    <row r="1821" spans="2:12">
      <c r="B1821" s="60" t="s">
        <v>1605</v>
      </c>
      <c r="C1821" s="60" t="s">
        <v>1606</v>
      </c>
      <c r="D1821" s="60" t="s">
        <v>662</v>
      </c>
      <c r="E1821" s="60" t="s">
        <v>649</v>
      </c>
      <c r="F1821" s="421">
        <v>852936.82</v>
      </c>
      <c r="G1821" s="421">
        <v>14405.92</v>
      </c>
      <c r="H1821" s="421">
        <v>16643.27</v>
      </c>
      <c r="I1821" s="421">
        <v>17074.84</v>
      </c>
      <c r="J1821" s="421">
        <v>16940.64</v>
      </c>
      <c r="K1821" s="421">
        <v>166203.45000000001</v>
      </c>
      <c r="L1821" s="421">
        <v>621668.69999999995</v>
      </c>
    </row>
    <row r="1822" spans="2:12">
      <c r="B1822" s="60" t="s">
        <v>1213</v>
      </c>
      <c r="C1822" s="60" t="s">
        <v>1214</v>
      </c>
      <c r="D1822" s="60" t="s">
        <v>643</v>
      </c>
      <c r="E1822" s="60" t="s">
        <v>659</v>
      </c>
      <c r="F1822" s="421">
        <v>0</v>
      </c>
      <c r="G1822" s="421">
        <v>0</v>
      </c>
      <c r="H1822" s="421">
        <v>0</v>
      </c>
      <c r="I1822" s="421">
        <v>0</v>
      </c>
      <c r="J1822" s="421">
        <v>0</v>
      </c>
      <c r="K1822" s="421">
        <v>0</v>
      </c>
      <c r="L1822" s="421">
        <v>0</v>
      </c>
    </row>
    <row r="1823" spans="2:12">
      <c r="B1823" s="60" t="s">
        <v>787</v>
      </c>
      <c r="C1823" s="60" t="s">
        <v>788</v>
      </c>
      <c r="D1823" s="60" t="s">
        <v>643</v>
      </c>
      <c r="E1823" s="60" t="s">
        <v>659</v>
      </c>
      <c r="F1823" s="421">
        <v>0</v>
      </c>
      <c r="G1823" s="421">
        <v>0</v>
      </c>
      <c r="H1823" s="421">
        <v>0</v>
      </c>
      <c r="I1823" s="421">
        <v>0</v>
      </c>
      <c r="J1823" s="421">
        <v>0</v>
      </c>
      <c r="K1823" s="421">
        <v>0</v>
      </c>
      <c r="L1823" s="421">
        <v>0</v>
      </c>
    </row>
    <row r="1824" spans="2:12">
      <c r="B1824" s="60" t="s">
        <v>1615</v>
      </c>
      <c r="C1824" s="60" t="s">
        <v>1616</v>
      </c>
      <c r="D1824" s="60" t="s">
        <v>643</v>
      </c>
      <c r="E1824" s="60" t="s">
        <v>659</v>
      </c>
      <c r="F1824" s="421">
        <v>0</v>
      </c>
      <c r="G1824" s="421">
        <v>0</v>
      </c>
      <c r="H1824" s="421">
        <v>0</v>
      </c>
      <c r="I1824" s="421">
        <v>0</v>
      </c>
      <c r="J1824" s="421">
        <v>0</v>
      </c>
      <c r="K1824" s="421">
        <v>0</v>
      </c>
      <c r="L1824" s="421">
        <v>0</v>
      </c>
    </row>
    <row r="1825" spans="2:12">
      <c r="B1825" s="60" t="s">
        <v>1007</v>
      </c>
      <c r="C1825" s="60" t="s">
        <v>1008</v>
      </c>
      <c r="D1825" s="60" t="s">
        <v>643</v>
      </c>
      <c r="E1825" s="60" t="s">
        <v>649</v>
      </c>
      <c r="F1825" s="421">
        <v>4893605.75</v>
      </c>
      <c r="G1825" s="421">
        <v>114078.05</v>
      </c>
      <c r="H1825" s="421">
        <v>114063.74</v>
      </c>
      <c r="I1825" s="421">
        <v>114005.21</v>
      </c>
      <c r="J1825" s="421">
        <v>113966.12</v>
      </c>
      <c r="K1825" s="421">
        <v>895271.91</v>
      </c>
      <c r="L1825" s="421">
        <v>3542220.72</v>
      </c>
    </row>
    <row r="1826" spans="2:12">
      <c r="B1826" s="60" t="s">
        <v>1712</v>
      </c>
      <c r="C1826" s="60" t="s">
        <v>651</v>
      </c>
      <c r="D1826" s="60" t="s">
        <v>643</v>
      </c>
      <c r="E1826" s="60" t="s">
        <v>659</v>
      </c>
      <c r="F1826" s="421">
        <v>0</v>
      </c>
      <c r="G1826" s="421">
        <v>0</v>
      </c>
      <c r="H1826" s="421">
        <v>0</v>
      </c>
      <c r="I1826" s="421">
        <v>0</v>
      </c>
      <c r="J1826" s="421">
        <v>0</v>
      </c>
      <c r="K1826" s="421">
        <v>0</v>
      </c>
      <c r="L1826" s="421">
        <v>0</v>
      </c>
    </row>
    <row r="1827" spans="2:12">
      <c r="B1827" s="60" t="s">
        <v>1512</v>
      </c>
      <c r="C1827" s="60" t="s">
        <v>1513</v>
      </c>
      <c r="D1827" s="60" t="s">
        <v>643</v>
      </c>
      <c r="E1827" s="60" t="s">
        <v>644</v>
      </c>
      <c r="F1827" s="421">
        <v>59056.79</v>
      </c>
      <c r="G1827" s="421">
        <v>0</v>
      </c>
      <c r="H1827" s="421">
        <v>0</v>
      </c>
      <c r="I1827" s="421">
        <v>0</v>
      </c>
      <c r="J1827" s="421">
        <v>0</v>
      </c>
      <c r="K1827" s="421">
        <v>3764.42</v>
      </c>
      <c r="L1827" s="421">
        <v>55292.37</v>
      </c>
    </row>
    <row r="1828" spans="2:12">
      <c r="B1828" s="60" t="s">
        <v>1013</v>
      </c>
      <c r="C1828" s="60" t="s">
        <v>1014</v>
      </c>
      <c r="D1828" s="60" t="s">
        <v>643</v>
      </c>
      <c r="E1828" s="60" t="s">
        <v>649</v>
      </c>
      <c r="F1828" s="421">
        <v>540.4</v>
      </c>
      <c r="G1828" s="421">
        <v>237.08</v>
      </c>
      <c r="H1828" s="421">
        <v>37.950000000000003</v>
      </c>
      <c r="I1828" s="421">
        <v>-175.35</v>
      </c>
      <c r="J1828" s="421">
        <v>-6.16</v>
      </c>
      <c r="K1828" s="421">
        <v>331.39</v>
      </c>
      <c r="L1828" s="421">
        <v>115.49</v>
      </c>
    </row>
    <row r="1829" spans="2:12">
      <c r="B1829" s="60" t="s">
        <v>867</v>
      </c>
      <c r="C1829" s="60" t="s">
        <v>868</v>
      </c>
      <c r="D1829" s="60" t="s">
        <v>662</v>
      </c>
      <c r="E1829" s="60" t="s">
        <v>644</v>
      </c>
      <c r="F1829" s="421">
        <v>-95716.32</v>
      </c>
      <c r="G1829" s="421">
        <v>0</v>
      </c>
      <c r="H1829" s="421">
        <v>0</v>
      </c>
      <c r="I1829" s="421">
        <v>0</v>
      </c>
      <c r="J1829" s="421">
        <v>0</v>
      </c>
      <c r="K1829" s="421">
        <v>-28343.08</v>
      </c>
      <c r="L1829" s="421">
        <v>-67373.240000000005</v>
      </c>
    </row>
    <row r="1830" spans="2:12">
      <c r="B1830" s="60" t="s">
        <v>1692</v>
      </c>
      <c r="C1830" s="60" t="s">
        <v>1693</v>
      </c>
      <c r="D1830" s="60" t="s">
        <v>643</v>
      </c>
      <c r="E1830" s="60" t="s">
        <v>649</v>
      </c>
      <c r="F1830" s="421">
        <v>1977.18</v>
      </c>
      <c r="G1830" s="421">
        <v>-206.37</v>
      </c>
      <c r="H1830" s="421">
        <v>-146.52000000000001</v>
      </c>
      <c r="I1830" s="421">
        <v>87.97</v>
      </c>
      <c r="J1830" s="421">
        <v>-2.65</v>
      </c>
      <c r="K1830" s="421">
        <v>482.32</v>
      </c>
      <c r="L1830" s="421">
        <v>1762.43</v>
      </c>
    </row>
    <row r="1831" spans="2:12">
      <c r="B1831" s="60" t="s">
        <v>677</v>
      </c>
      <c r="C1831" s="60" t="s">
        <v>678</v>
      </c>
      <c r="D1831" s="60" t="s">
        <v>643</v>
      </c>
      <c r="E1831" s="60" t="s">
        <v>659</v>
      </c>
      <c r="F1831" s="421">
        <v>0</v>
      </c>
      <c r="G1831" s="421">
        <v>0</v>
      </c>
      <c r="H1831" s="421">
        <v>0</v>
      </c>
      <c r="I1831" s="421">
        <v>0</v>
      </c>
      <c r="J1831" s="421">
        <v>0</v>
      </c>
      <c r="K1831" s="421">
        <v>0</v>
      </c>
      <c r="L1831" s="421">
        <v>0</v>
      </c>
    </row>
    <row r="1832" spans="2:12">
      <c r="B1832" s="60" t="s">
        <v>1390</v>
      </c>
      <c r="C1832" s="60" t="s">
        <v>906</v>
      </c>
      <c r="D1832" s="60" t="s">
        <v>662</v>
      </c>
      <c r="E1832" s="60" t="s">
        <v>649</v>
      </c>
      <c r="F1832" s="421">
        <v>1922159.96</v>
      </c>
      <c r="G1832" s="421">
        <v>49715.040000000001</v>
      </c>
      <c r="H1832" s="421">
        <v>53317.88</v>
      </c>
      <c r="I1832" s="421">
        <v>56360.99</v>
      </c>
      <c r="J1832" s="421">
        <v>55213.03</v>
      </c>
      <c r="K1832" s="421">
        <v>389545.11</v>
      </c>
      <c r="L1832" s="421">
        <v>1318007.9099999999</v>
      </c>
    </row>
    <row r="1833" spans="2:12">
      <c r="B1833" s="60" t="s">
        <v>981</v>
      </c>
      <c r="C1833" s="60" t="s">
        <v>792</v>
      </c>
      <c r="D1833" s="60" t="s">
        <v>662</v>
      </c>
      <c r="E1833" s="60" t="s">
        <v>649</v>
      </c>
      <c r="F1833" s="421">
        <v>68093.17</v>
      </c>
      <c r="G1833" s="421">
        <v>1700.64</v>
      </c>
      <c r="H1833" s="421">
        <v>1718.67</v>
      </c>
      <c r="I1833" s="421">
        <v>1602.85</v>
      </c>
      <c r="J1833" s="421">
        <v>1678.71</v>
      </c>
      <c r="K1833" s="421">
        <v>13699.89</v>
      </c>
      <c r="L1833" s="421">
        <v>47692.41</v>
      </c>
    </row>
    <row r="1834" spans="2:12">
      <c r="B1834" s="60" t="s">
        <v>902</v>
      </c>
      <c r="C1834" s="60" t="s">
        <v>903</v>
      </c>
      <c r="D1834" s="60" t="s">
        <v>643</v>
      </c>
      <c r="E1834" s="60" t="s">
        <v>644</v>
      </c>
      <c r="F1834" s="421">
        <v>8807.56</v>
      </c>
      <c r="G1834" s="421">
        <v>0</v>
      </c>
      <c r="H1834" s="421">
        <v>0</v>
      </c>
      <c r="I1834" s="421">
        <v>0</v>
      </c>
      <c r="J1834" s="421">
        <v>0</v>
      </c>
      <c r="K1834" s="421">
        <v>0</v>
      </c>
      <c r="L1834" s="421">
        <v>8807.56</v>
      </c>
    </row>
    <row r="1835" spans="2:12">
      <c r="B1835" s="60" t="s">
        <v>1644</v>
      </c>
      <c r="C1835" s="60" t="s">
        <v>1002</v>
      </c>
      <c r="D1835" s="60" t="s">
        <v>662</v>
      </c>
      <c r="E1835" s="60" t="s">
        <v>649</v>
      </c>
      <c r="F1835" s="421">
        <v>254960.63</v>
      </c>
      <c r="G1835" s="421">
        <v>2610.4699999999998</v>
      </c>
      <c r="H1835" s="421">
        <v>4394.32</v>
      </c>
      <c r="I1835" s="421">
        <v>36643.660000000003</v>
      </c>
      <c r="J1835" s="421">
        <v>2057.6999999999998</v>
      </c>
      <c r="K1835" s="421">
        <v>32616.33</v>
      </c>
      <c r="L1835" s="421">
        <v>176638.15</v>
      </c>
    </row>
    <row r="1836" spans="2:12">
      <c r="B1836" s="60" t="s">
        <v>853</v>
      </c>
      <c r="C1836" s="60" t="s">
        <v>854</v>
      </c>
      <c r="D1836" s="60" t="s">
        <v>662</v>
      </c>
      <c r="E1836" s="60" t="s">
        <v>659</v>
      </c>
      <c r="F1836" s="421">
        <v>0.86</v>
      </c>
      <c r="G1836" s="421">
        <v>0</v>
      </c>
      <c r="H1836" s="421">
        <v>0</v>
      </c>
      <c r="I1836" s="421">
        <v>0</v>
      </c>
      <c r="J1836" s="421">
        <v>0</v>
      </c>
      <c r="K1836" s="421">
        <v>0</v>
      </c>
      <c r="L1836" s="421">
        <v>0.86</v>
      </c>
    </row>
    <row r="1837" spans="2:12">
      <c r="B1837" s="60" t="s">
        <v>1620</v>
      </c>
      <c r="C1837" s="60" t="s">
        <v>936</v>
      </c>
      <c r="D1837" s="60" t="s">
        <v>662</v>
      </c>
      <c r="E1837" s="60" t="s">
        <v>644</v>
      </c>
      <c r="F1837" s="421">
        <v>-6800.2</v>
      </c>
      <c r="G1837" s="421">
        <v>0</v>
      </c>
      <c r="H1837" s="421">
        <v>0</v>
      </c>
      <c r="I1837" s="421">
        <v>0</v>
      </c>
      <c r="J1837" s="421">
        <v>0</v>
      </c>
      <c r="K1837" s="421">
        <v>-6800.2</v>
      </c>
      <c r="L1837" s="421">
        <v>0</v>
      </c>
    </row>
    <row r="1838" spans="2:12">
      <c r="B1838" s="60" t="s">
        <v>1353</v>
      </c>
      <c r="C1838" s="60" t="s">
        <v>763</v>
      </c>
      <c r="D1838" s="60" t="s">
        <v>643</v>
      </c>
      <c r="E1838" s="60" t="s">
        <v>1147</v>
      </c>
      <c r="F1838" s="421">
        <v>0</v>
      </c>
      <c r="G1838" s="421">
        <v>0</v>
      </c>
      <c r="H1838" s="421">
        <v>0</v>
      </c>
      <c r="I1838" s="421">
        <v>0</v>
      </c>
      <c r="J1838" s="421">
        <v>0</v>
      </c>
      <c r="K1838" s="421">
        <v>0</v>
      </c>
      <c r="L1838" s="421">
        <v>0</v>
      </c>
    </row>
    <row r="1839" spans="2:12">
      <c r="B1839" s="60" t="s">
        <v>1278</v>
      </c>
      <c r="C1839" s="60" t="s">
        <v>1279</v>
      </c>
      <c r="D1839" s="60" t="s">
        <v>643</v>
      </c>
      <c r="E1839" s="60" t="s">
        <v>659</v>
      </c>
      <c r="F1839" s="421">
        <v>0</v>
      </c>
      <c r="G1839" s="421">
        <v>0</v>
      </c>
      <c r="H1839" s="421">
        <v>0</v>
      </c>
      <c r="I1839" s="421">
        <v>0</v>
      </c>
      <c r="J1839" s="421">
        <v>0</v>
      </c>
      <c r="K1839" s="421">
        <v>0</v>
      </c>
      <c r="L1839" s="421">
        <v>0</v>
      </c>
    </row>
    <row r="1840" spans="2:12">
      <c r="B1840" s="60" t="s">
        <v>1304</v>
      </c>
      <c r="C1840" s="60" t="s">
        <v>1305</v>
      </c>
      <c r="D1840" s="60" t="s">
        <v>643</v>
      </c>
      <c r="E1840" s="60" t="s">
        <v>644</v>
      </c>
      <c r="F1840" s="421">
        <v>4977</v>
      </c>
      <c r="G1840" s="421">
        <v>0</v>
      </c>
      <c r="H1840" s="421">
        <v>0</v>
      </c>
      <c r="I1840" s="421">
        <v>0</v>
      </c>
      <c r="J1840" s="421">
        <v>0</v>
      </c>
      <c r="K1840" s="421">
        <v>0</v>
      </c>
      <c r="L1840" s="421">
        <v>4977</v>
      </c>
    </row>
    <row r="1841" spans="2:12">
      <c r="B1841" s="60" t="s">
        <v>1601</v>
      </c>
      <c r="C1841" s="60" t="s">
        <v>942</v>
      </c>
      <c r="D1841" s="60" t="s">
        <v>662</v>
      </c>
      <c r="E1841" s="60" t="s">
        <v>659</v>
      </c>
      <c r="F1841" s="421">
        <v>0</v>
      </c>
      <c r="G1841" s="421">
        <v>0</v>
      </c>
      <c r="H1841" s="421">
        <v>0</v>
      </c>
      <c r="I1841" s="421">
        <v>0</v>
      </c>
      <c r="J1841" s="421">
        <v>0</v>
      </c>
      <c r="K1841" s="421">
        <v>0</v>
      </c>
      <c r="L1841" s="421">
        <v>0</v>
      </c>
    </row>
    <row r="1842" spans="2:12">
      <c r="B1842" s="60" t="s">
        <v>1611</v>
      </c>
      <c r="C1842" s="60" t="s">
        <v>877</v>
      </c>
      <c r="D1842" s="60" t="s">
        <v>662</v>
      </c>
      <c r="E1842" s="60" t="s">
        <v>649</v>
      </c>
      <c r="F1842" s="421">
        <v>1998850.57</v>
      </c>
      <c r="G1842" s="421">
        <v>46378.3</v>
      </c>
      <c r="H1842" s="421">
        <v>47463.72</v>
      </c>
      <c r="I1842" s="421">
        <v>48747.87</v>
      </c>
      <c r="J1842" s="421">
        <v>49263.13</v>
      </c>
      <c r="K1842" s="421">
        <v>671779.8</v>
      </c>
      <c r="L1842" s="421">
        <v>1135217.75</v>
      </c>
    </row>
    <row r="1843" spans="2:12">
      <c r="B1843" s="60" t="s">
        <v>1743</v>
      </c>
      <c r="C1843" s="60" t="s">
        <v>1744</v>
      </c>
      <c r="D1843" s="60" t="s">
        <v>643</v>
      </c>
      <c r="E1843" s="60" t="s">
        <v>659</v>
      </c>
      <c r="F1843" s="421">
        <v>263.18</v>
      </c>
      <c r="G1843" s="421">
        <v>0</v>
      </c>
      <c r="H1843" s="421">
        <v>0</v>
      </c>
      <c r="I1843" s="421">
        <v>0</v>
      </c>
      <c r="J1843" s="421">
        <v>0</v>
      </c>
      <c r="K1843" s="421">
        <v>0</v>
      </c>
      <c r="L1843" s="421">
        <v>263.18</v>
      </c>
    </row>
    <row r="1844" spans="2:12">
      <c r="B1844" s="60" t="s">
        <v>1132</v>
      </c>
      <c r="C1844" s="60" t="s">
        <v>1133</v>
      </c>
      <c r="D1844" s="60" t="s">
        <v>643</v>
      </c>
      <c r="E1844" s="60" t="s">
        <v>644</v>
      </c>
      <c r="F1844" s="421">
        <v>-924</v>
      </c>
      <c r="G1844" s="421">
        <v>0</v>
      </c>
      <c r="H1844" s="421">
        <v>0</v>
      </c>
      <c r="I1844" s="421">
        <v>0</v>
      </c>
      <c r="J1844" s="421">
        <v>0</v>
      </c>
      <c r="K1844" s="421">
        <v>0</v>
      </c>
      <c r="L1844" s="421">
        <v>-924</v>
      </c>
    </row>
    <row r="1845" spans="2:12">
      <c r="B1845" s="60" t="s">
        <v>1432</v>
      </c>
      <c r="C1845" s="60" t="s">
        <v>1433</v>
      </c>
      <c r="D1845" s="60" t="s">
        <v>643</v>
      </c>
      <c r="E1845" s="60" t="s">
        <v>644</v>
      </c>
      <c r="F1845" s="421">
        <v>183.99</v>
      </c>
      <c r="G1845" s="421">
        <v>83.99</v>
      </c>
      <c r="H1845" s="421">
        <v>0</v>
      </c>
      <c r="I1845" s="421">
        <v>0</v>
      </c>
      <c r="J1845" s="421">
        <v>0</v>
      </c>
      <c r="K1845" s="421">
        <v>0</v>
      </c>
      <c r="L1845" s="421">
        <v>100</v>
      </c>
    </row>
    <row r="1846" spans="2:12">
      <c r="B1846" s="60" t="s">
        <v>1718</v>
      </c>
      <c r="C1846" s="60" t="s">
        <v>889</v>
      </c>
      <c r="D1846" s="60" t="s">
        <v>643</v>
      </c>
      <c r="E1846" s="60" t="s">
        <v>659</v>
      </c>
      <c r="F1846" s="421">
        <v>0</v>
      </c>
      <c r="G1846" s="421">
        <v>0</v>
      </c>
      <c r="H1846" s="421">
        <v>0</v>
      </c>
      <c r="I1846" s="421">
        <v>0</v>
      </c>
      <c r="J1846" s="421">
        <v>0</v>
      </c>
      <c r="K1846" s="421">
        <v>0</v>
      </c>
      <c r="L1846" s="421">
        <v>0</v>
      </c>
    </row>
    <row r="1847" spans="2:12">
      <c r="B1847" s="60" t="s">
        <v>1479</v>
      </c>
      <c r="C1847" s="60" t="s">
        <v>1341</v>
      </c>
      <c r="D1847" s="60" t="s">
        <v>662</v>
      </c>
      <c r="E1847" s="60" t="s">
        <v>649</v>
      </c>
      <c r="F1847" s="421">
        <v>447865.48</v>
      </c>
      <c r="G1847" s="421">
        <v>25030.87</v>
      </c>
      <c r="H1847" s="421">
        <v>26453.34</v>
      </c>
      <c r="I1847" s="421">
        <v>9566.8700000000008</v>
      </c>
      <c r="J1847" s="421">
        <v>9823.35</v>
      </c>
      <c r="K1847" s="421">
        <v>88800.42</v>
      </c>
      <c r="L1847" s="421">
        <v>288190.63</v>
      </c>
    </row>
    <row r="1848" spans="2:12">
      <c r="B1848" s="60" t="s">
        <v>1009</v>
      </c>
      <c r="C1848" s="60" t="s">
        <v>1010</v>
      </c>
      <c r="D1848" s="60" t="s">
        <v>643</v>
      </c>
      <c r="E1848" s="60" t="s">
        <v>687</v>
      </c>
      <c r="F1848" s="421">
        <v>0</v>
      </c>
      <c r="G1848" s="421">
        <v>0</v>
      </c>
      <c r="H1848" s="421">
        <v>0</v>
      </c>
      <c r="I1848" s="421">
        <v>0</v>
      </c>
      <c r="J1848" s="421">
        <v>0</v>
      </c>
      <c r="K1848" s="421">
        <v>0</v>
      </c>
      <c r="L1848" s="421">
        <v>0</v>
      </c>
    </row>
    <row r="1849" spans="2:12">
      <c r="B1849" s="60" t="s">
        <v>1661</v>
      </c>
      <c r="C1849" s="60" t="s">
        <v>1662</v>
      </c>
      <c r="D1849" s="60" t="s">
        <v>643</v>
      </c>
      <c r="E1849" s="60" t="s">
        <v>649</v>
      </c>
      <c r="F1849" s="421">
        <v>-7439.33</v>
      </c>
      <c r="G1849" s="421">
        <v>5830.3</v>
      </c>
      <c r="H1849" s="421">
        <v>3.8</v>
      </c>
      <c r="I1849" s="421">
        <v>-3772.05</v>
      </c>
      <c r="J1849" s="421">
        <v>146.63999999999999</v>
      </c>
      <c r="K1849" s="421">
        <v>7736.89</v>
      </c>
      <c r="L1849" s="421">
        <v>-17384.91</v>
      </c>
    </row>
    <row r="1850" spans="2:12">
      <c r="B1850" s="60" t="s">
        <v>696</v>
      </c>
      <c r="C1850" s="60" t="s">
        <v>697</v>
      </c>
      <c r="D1850" s="60" t="s">
        <v>643</v>
      </c>
      <c r="E1850" s="60" t="s">
        <v>649</v>
      </c>
      <c r="F1850" s="421">
        <v>868817.62</v>
      </c>
      <c r="G1850" s="421">
        <v>21055.43</v>
      </c>
      <c r="H1850" s="421">
        <v>22891.15</v>
      </c>
      <c r="I1850" s="421">
        <v>18567.09</v>
      </c>
      <c r="J1850" s="421">
        <v>21645.79</v>
      </c>
      <c r="K1850" s="421">
        <v>143355.93</v>
      </c>
      <c r="L1850" s="421">
        <v>641302.23</v>
      </c>
    </row>
    <row r="1851" spans="2:12">
      <c r="B1851" s="60" t="s">
        <v>698</v>
      </c>
      <c r="C1851" s="60" t="s">
        <v>699</v>
      </c>
      <c r="D1851" s="60" t="s">
        <v>662</v>
      </c>
      <c r="E1851" s="60" t="s">
        <v>644</v>
      </c>
      <c r="F1851" s="421">
        <v>-23839.42</v>
      </c>
      <c r="G1851" s="421">
        <v>0</v>
      </c>
      <c r="H1851" s="421">
        <v>0</v>
      </c>
      <c r="I1851" s="421">
        <v>0</v>
      </c>
      <c r="J1851" s="421">
        <v>0</v>
      </c>
      <c r="K1851" s="421">
        <v>-17637.41</v>
      </c>
      <c r="L1851" s="421">
        <v>-6202.01</v>
      </c>
    </row>
    <row r="1852" spans="2:12">
      <c r="B1852" s="60" t="s">
        <v>1704</v>
      </c>
      <c r="C1852" s="60" t="s">
        <v>1705</v>
      </c>
      <c r="D1852" s="60" t="s">
        <v>643</v>
      </c>
      <c r="E1852" s="60" t="s">
        <v>659</v>
      </c>
      <c r="F1852" s="421">
        <v>0</v>
      </c>
      <c r="G1852" s="421">
        <v>0</v>
      </c>
      <c r="H1852" s="421">
        <v>0</v>
      </c>
      <c r="I1852" s="421">
        <v>0</v>
      </c>
      <c r="J1852" s="421">
        <v>0</v>
      </c>
      <c r="K1852" s="421">
        <v>0</v>
      </c>
      <c r="L1852" s="421">
        <v>0</v>
      </c>
    </row>
    <row r="1853" spans="2:12">
      <c r="B1853" s="60" t="s">
        <v>1393</v>
      </c>
      <c r="C1853" s="60" t="s">
        <v>1394</v>
      </c>
      <c r="D1853" s="60" t="s">
        <v>643</v>
      </c>
      <c r="E1853" s="60" t="s">
        <v>659</v>
      </c>
      <c r="F1853" s="421">
        <v>0</v>
      </c>
      <c r="G1853" s="421">
        <v>0</v>
      </c>
      <c r="H1853" s="421">
        <v>0</v>
      </c>
      <c r="I1853" s="421">
        <v>0</v>
      </c>
      <c r="J1853" s="421">
        <v>0</v>
      </c>
      <c r="K1853" s="421">
        <v>0</v>
      </c>
      <c r="L1853" s="421">
        <v>0</v>
      </c>
    </row>
    <row r="1854" spans="2:12">
      <c r="B1854" s="60" t="s">
        <v>803</v>
      </c>
      <c r="C1854" s="60" t="s">
        <v>804</v>
      </c>
      <c r="D1854" s="60" t="s">
        <v>643</v>
      </c>
      <c r="E1854" s="60" t="s">
        <v>659</v>
      </c>
      <c r="F1854" s="421">
        <v>0</v>
      </c>
      <c r="G1854" s="421">
        <v>0</v>
      </c>
      <c r="H1854" s="421">
        <v>0</v>
      </c>
      <c r="I1854" s="421">
        <v>0</v>
      </c>
      <c r="J1854" s="421">
        <v>0</v>
      </c>
      <c r="K1854" s="421">
        <v>0</v>
      </c>
      <c r="L1854" s="421">
        <v>0</v>
      </c>
    </row>
    <row r="1855" spans="2:12">
      <c r="B1855" s="60" t="s">
        <v>692</v>
      </c>
      <c r="C1855" s="60" t="s">
        <v>693</v>
      </c>
      <c r="D1855" s="60" t="s">
        <v>643</v>
      </c>
      <c r="E1855" s="60" t="s">
        <v>649</v>
      </c>
      <c r="F1855" s="421">
        <v>-61682.18</v>
      </c>
      <c r="G1855" s="421">
        <v>7987.4</v>
      </c>
      <c r="H1855" s="421">
        <v>22056.39</v>
      </c>
      <c r="I1855" s="421">
        <v>17863.7</v>
      </c>
      <c r="J1855" s="421">
        <v>12743.68</v>
      </c>
      <c r="K1855" s="421">
        <v>28224.45</v>
      </c>
      <c r="L1855" s="421">
        <v>-150557.79999999999</v>
      </c>
    </row>
    <row r="1856" spans="2:12">
      <c r="B1856" s="60" t="s">
        <v>1240</v>
      </c>
      <c r="C1856" s="60" t="s">
        <v>1241</v>
      </c>
      <c r="D1856" s="60" t="s">
        <v>643</v>
      </c>
      <c r="E1856" s="60" t="s">
        <v>644</v>
      </c>
      <c r="F1856" s="421">
        <v>-5604656.46</v>
      </c>
      <c r="G1856" s="421">
        <v>0</v>
      </c>
      <c r="H1856" s="421">
        <v>0</v>
      </c>
      <c r="I1856" s="421">
        <v>0</v>
      </c>
      <c r="J1856" s="421">
        <v>0</v>
      </c>
      <c r="K1856" s="421">
        <v>-1400</v>
      </c>
      <c r="L1856" s="421">
        <v>-5603256.46</v>
      </c>
    </row>
    <row r="1857" spans="2:12">
      <c r="B1857" s="60" t="s">
        <v>781</v>
      </c>
      <c r="C1857" s="60" t="s">
        <v>782</v>
      </c>
      <c r="D1857" s="60" t="s">
        <v>643</v>
      </c>
      <c r="E1857" s="60" t="s">
        <v>659</v>
      </c>
      <c r="F1857" s="421">
        <v>0</v>
      </c>
      <c r="G1857" s="421">
        <v>0</v>
      </c>
      <c r="H1857" s="421">
        <v>0</v>
      </c>
      <c r="I1857" s="421">
        <v>0</v>
      </c>
      <c r="J1857" s="421">
        <v>0</v>
      </c>
      <c r="K1857" s="421">
        <v>0</v>
      </c>
      <c r="L1857" s="421">
        <v>0</v>
      </c>
    </row>
    <row r="1858" spans="2:12">
      <c r="B1858" s="60" t="s">
        <v>1736</v>
      </c>
      <c r="C1858" s="60" t="s">
        <v>1737</v>
      </c>
      <c r="D1858" s="60" t="s">
        <v>643</v>
      </c>
      <c r="E1858" s="60" t="s">
        <v>659</v>
      </c>
      <c r="F1858" s="421">
        <v>0</v>
      </c>
      <c r="G1858" s="421">
        <v>0</v>
      </c>
      <c r="H1858" s="421">
        <v>0</v>
      </c>
      <c r="I1858" s="421">
        <v>0</v>
      </c>
      <c r="J1858" s="421">
        <v>0</v>
      </c>
      <c r="K1858" s="421">
        <v>0</v>
      </c>
      <c r="L1858" s="421">
        <v>0</v>
      </c>
    </row>
    <row r="1859" spans="2:12">
      <c r="B1859" s="60" t="s">
        <v>742</v>
      </c>
      <c r="C1859" s="60" t="s">
        <v>743</v>
      </c>
      <c r="D1859" s="60" t="s">
        <v>643</v>
      </c>
      <c r="E1859" s="60" t="s">
        <v>649</v>
      </c>
      <c r="F1859" s="421">
        <v>4003206.79</v>
      </c>
      <c r="G1859" s="421">
        <v>92388.03</v>
      </c>
      <c r="H1859" s="421">
        <v>92965.13</v>
      </c>
      <c r="I1859" s="421">
        <v>92871.82</v>
      </c>
      <c r="J1859" s="421">
        <v>91944.86</v>
      </c>
      <c r="K1859" s="421">
        <v>723881.51</v>
      </c>
      <c r="L1859" s="421">
        <v>2909155.44</v>
      </c>
    </row>
    <row r="1860" spans="2:12">
      <c r="B1860" s="60" t="s">
        <v>1537</v>
      </c>
      <c r="C1860" s="60" t="s">
        <v>1538</v>
      </c>
      <c r="D1860" s="60" t="s">
        <v>643</v>
      </c>
      <c r="E1860" s="60" t="s">
        <v>649</v>
      </c>
      <c r="F1860" s="421">
        <v>7890607.9299999997</v>
      </c>
      <c r="G1860" s="421">
        <v>183418.95</v>
      </c>
      <c r="H1860" s="421">
        <v>183354.95</v>
      </c>
      <c r="I1860" s="421">
        <v>183249.74</v>
      </c>
      <c r="J1860" s="421">
        <v>182915.63</v>
      </c>
      <c r="K1860" s="421">
        <v>1439432.82</v>
      </c>
      <c r="L1860" s="421">
        <v>5718235.8399999999</v>
      </c>
    </row>
    <row r="1861" spans="2:12">
      <c r="B1861" s="60" t="s">
        <v>1739</v>
      </c>
      <c r="C1861" s="60" t="s">
        <v>1606</v>
      </c>
      <c r="D1861" s="60" t="s">
        <v>662</v>
      </c>
      <c r="E1861" s="60" t="s">
        <v>659</v>
      </c>
      <c r="F1861" s="421">
        <v>0</v>
      </c>
      <c r="G1861" s="421">
        <v>0</v>
      </c>
      <c r="H1861" s="421">
        <v>0</v>
      </c>
      <c r="I1861" s="421">
        <v>0</v>
      </c>
      <c r="J1861" s="421">
        <v>0</v>
      </c>
      <c r="K1861" s="421">
        <v>0</v>
      </c>
      <c r="L1861" s="421">
        <v>0</v>
      </c>
    </row>
    <row r="1862" spans="2:12">
      <c r="B1862" s="60" t="s">
        <v>1037</v>
      </c>
      <c r="C1862" s="60" t="s">
        <v>1038</v>
      </c>
      <c r="D1862" s="60" t="s">
        <v>662</v>
      </c>
      <c r="E1862" s="60" t="s">
        <v>649</v>
      </c>
      <c r="F1862" s="421">
        <v>543813.62</v>
      </c>
      <c r="G1862" s="421">
        <v>11168.84</v>
      </c>
      <c r="H1862" s="421">
        <v>23225.26</v>
      </c>
      <c r="I1862" s="421">
        <v>12890.99</v>
      </c>
      <c r="J1862" s="421">
        <v>13302.75</v>
      </c>
      <c r="K1862" s="421">
        <v>95702.13</v>
      </c>
      <c r="L1862" s="421">
        <v>387523.65</v>
      </c>
    </row>
    <row r="1863" spans="2:12">
      <c r="B1863" s="60" t="s">
        <v>1496</v>
      </c>
      <c r="C1863" s="60" t="s">
        <v>1497</v>
      </c>
      <c r="D1863" s="60" t="s">
        <v>643</v>
      </c>
      <c r="E1863" s="60" t="s">
        <v>659</v>
      </c>
      <c r="F1863" s="421">
        <v>0</v>
      </c>
      <c r="G1863" s="421">
        <v>0</v>
      </c>
      <c r="H1863" s="421">
        <v>0</v>
      </c>
      <c r="I1863" s="421">
        <v>0</v>
      </c>
      <c r="J1863" s="421">
        <v>0</v>
      </c>
      <c r="K1863" s="421">
        <v>0</v>
      </c>
      <c r="L1863" s="421">
        <v>0</v>
      </c>
    </row>
    <row r="1864" spans="2:12">
      <c r="B1864" s="60" t="s">
        <v>1681</v>
      </c>
      <c r="C1864" s="60" t="s">
        <v>658</v>
      </c>
      <c r="D1864" s="60" t="s">
        <v>643</v>
      </c>
      <c r="E1864" s="60" t="s">
        <v>659</v>
      </c>
      <c r="F1864" s="421">
        <v>0</v>
      </c>
      <c r="G1864" s="421">
        <v>0</v>
      </c>
      <c r="H1864" s="421">
        <v>0</v>
      </c>
      <c r="I1864" s="421">
        <v>0</v>
      </c>
      <c r="J1864" s="421">
        <v>0</v>
      </c>
      <c r="K1864" s="421">
        <v>0</v>
      </c>
      <c r="L1864" s="421">
        <v>0</v>
      </c>
    </row>
    <row r="1865" spans="2:12">
      <c r="B1865" s="60" t="s">
        <v>1531</v>
      </c>
      <c r="C1865" s="60" t="s">
        <v>771</v>
      </c>
      <c r="D1865" s="60" t="s">
        <v>662</v>
      </c>
      <c r="E1865" s="60" t="s">
        <v>659</v>
      </c>
      <c r="F1865" s="421">
        <v>0</v>
      </c>
      <c r="G1865" s="421">
        <v>0</v>
      </c>
      <c r="H1865" s="421">
        <v>0</v>
      </c>
      <c r="I1865" s="421">
        <v>0</v>
      </c>
      <c r="J1865" s="421">
        <v>0</v>
      </c>
      <c r="K1865" s="421">
        <v>0</v>
      </c>
      <c r="L1865" s="421">
        <v>0</v>
      </c>
    </row>
    <row r="1866" spans="2:12">
      <c r="B1866" s="60" t="s">
        <v>837</v>
      </c>
      <c r="C1866" s="60" t="s">
        <v>838</v>
      </c>
      <c r="D1866" s="60" t="s">
        <v>643</v>
      </c>
      <c r="E1866" s="60" t="s">
        <v>1745</v>
      </c>
      <c r="F1866" s="421">
        <v>0</v>
      </c>
      <c r="G1866" s="421">
        <v>0</v>
      </c>
      <c r="H1866" s="421">
        <v>0</v>
      </c>
      <c r="I1866" s="421">
        <v>0</v>
      </c>
      <c r="J1866" s="421">
        <v>0</v>
      </c>
      <c r="K1866" s="421">
        <v>0</v>
      </c>
      <c r="L1866" s="421">
        <v>0</v>
      </c>
    </row>
    <row r="1867" spans="2:12">
      <c r="B1867" s="60" t="s">
        <v>1418</v>
      </c>
      <c r="C1867" s="60" t="s">
        <v>1419</v>
      </c>
      <c r="D1867" s="60" t="s">
        <v>643</v>
      </c>
      <c r="E1867" s="60" t="s">
        <v>659</v>
      </c>
      <c r="F1867" s="421">
        <v>-30.05</v>
      </c>
      <c r="G1867" s="421">
        <v>0</v>
      </c>
      <c r="H1867" s="421">
        <v>0</v>
      </c>
      <c r="I1867" s="421">
        <v>0</v>
      </c>
      <c r="J1867" s="421">
        <v>0</v>
      </c>
      <c r="K1867" s="421">
        <v>0</v>
      </c>
      <c r="L1867" s="421">
        <v>-30.05</v>
      </c>
    </row>
    <row r="1868" spans="2:12">
      <c r="B1868" s="60" t="s">
        <v>1659</v>
      </c>
      <c r="C1868" s="60" t="s">
        <v>1660</v>
      </c>
      <c r="D1868" s="60" t="s">
        <v>643</v>
      </c>
      <c r="E1868" s="60" t="s">
        <v>744</v>
      </c>
      <c r="F1868" s="421">
        <v>0</v>
      </c>
      <c r="G1868" s="421">
        <v>0</v>
      </c>
      <c r="H1868" s="421">
        <v>0</v>
      </c>
      <c r="I1868" s="421">
        <v>0</v>
      </c>
      <c r="J1868" s="421">
        <v>0</v>
      </c>
      <c r="K1868" s="421">
        <v>0</v>
      </c>
      <c r="L1868" s="421">
        <v>0</v>
      </c>
    </row>
    <row r="1869" spans="2:12">
      <c r="B1869" s="60" t="s">
        <v>726</v>
      </c>
      <c r="C1869" s="60" t="s">
        <v>727</v>
      </c>
      <c r="D1869" s="60" t="s">
        <v>643</v>
      </c>
      <c r="E1869" s="60" t="s">
        <v>644</v>
      </c>
      <c r="F1869" s="421">
        <v>0</v>
      </c>
      <c r="G1869" s="421">
        <v>0</v>
      </c>
      <c r="H1869" s="421">
        <v>0</v>
      </c>
      <c r="I1869" s="421">
        <v>0</v>
      </c>
      <c r="J1869" s="421">
        <v>0</v>
      </c>
      <c r="K1869" s="421">
        <v>0</v>
      </c>
      <c r="L1869" s="421">
        <v>0</v>
      </c>
    </row>
    <row r="1870" spans="2:12">
      <c r="B1870" s="60" t="s">
        <v>1634</v>
      </c>
      <c r="C1870" s="60" t="s">
        <v>763</v>
      </c>
      <c r="D1870" s="60" t="s">
        <v>643</v>
      </c>
      <c r="E1870" s="60" t="s">
        <v>649</v>
      </c>
      <c r="F1870" s="421">
        <v>473619.96</v>
      </c>
      <c r="G1870" s="421">
        <v>136374.54</v>
      </c>
      <c r="H1870" s="421">
        <v>93460.72</v>
      </c>
      <c r="I1870" s="421">
        <v>-156360.44</v>
      </c>
      <c r="J1870" s="421">
        <v>-141515.37</v>
      </c>
      <c r="K1870" s="421">
        <v>-166977.41</v>
      </c>
      <c r="L1870" s="421">
        <v>708637.92</v>
      </c>
    </row>
    <row r="1871" spans="2:12">
      <c r="B1871" s="60" t="s">
        <v>1309</v>
      </c>
      <c r="C1871" s="60" t="s">
        <v>1310</v>
      </c>
      <c r="D1871" s="60" t="s">
        <v>643</v>
      </c>
      <c r="E1871" s="60" t="s">
        <v>659</v>
      </c>
      <c r="F1871" s="421">
        <v>0</v>
      </c>
      <c r="G1871" s="421">
        <v>0</v>
      </c>
      <c r="H1871" s="421">
        <v>0</v>
      </c>
      <c r="I1871" s="421">
        <v>0</v>
      </c>
      <c r="J1871" s="421">
        <v>0</v>
      </c>
      <c r="K1871" s="421">
        <v>0</v>
      </c>
      <c r="L1871" s="421">
        <v>0</v>
      </c>
    </row>
    <row r="1872" spans="2:12">
      <c r="B1872" s="60" t="s">
        <v>1746</v>
      </c>
      <c r="C1872" s="60" t="s">
        <v>1747</v>
      </c>
      <c r="D1872" s="60" t="s">
        <v>643</v>
      </c>
      <c r="E1872" s="60" t="s">
        <v>780</v>
      </c>
      <c r="F1872" s="421">
        <v>0</v>
      </c>
      <c r="G1872" s="421">
        <v>0</v>
      </c>
      <c r="H1872" s="421">
        <v>0</v>
      </c>
      <c r="I1872" s="421">
        <v>0</v>
      </c>
      <c r="J1872" s="421">
        <v>0</v>
      </c>
      <c r="K1872" s="421">
        <v>0</v>
      </c>
      <c r="L1872" s="421">
        <v>0</v>
      </c>
    </row>
    <row r="1873" spans="2:12">
      <c r="B1873" s="60" t="s">
        <v>1682</v>
      </c>
      <c r="C1873" s="60" t="s">
        <v>1683</v>
      </c>
      <c r="D1873" s="60" t="s">
        <v>643</v>
      </c>
      <c r="E1873" s="60" t="s">
        <v>644</v>
      </c>
      <c r="F1873" s="421">
        <v>-40924.31</v>
      </c>
      <c r="G1873" s="421">
        <v>0</v>
      </c>
      <c r="H1873" s="421">
        <v>0</v>
      </c>
      <c r="I1873" s="421">
        <v>0</v>
      </c>
      <c r="J1873" s="421">
        <v>0</v>
      </c>
      <c r="K1873" s="421">
        <v>0</v>
      </c>
      <c r="L1873" s="421">
        <v>-40924.31</v>
      </c>
    </row>
    <row r="1874" spans="2:12">
      <c r="B1874" s="60" t="s">
        <v>1458</v>
      </c>
      <c r="C1874" s="60" t="s">
        <v>1450</v>
      </c>
      <c r="D1874" s="60" t="s">
        <v>662</v>
      </c>
      <c r="E1874" s="60" t="s">
        <v>659</v>
      </c>
      <c r="F1874" s="421">
        <v>0</v>
      </c>
      <c r="G1874" s="421">
        <v>0</v>
      </c>
      <c r="H1874" s="421">
        <v>0</v>
      </c>
      <c r="I1874" s="421">
        <v>0</v>
      </c>
      <c r="J1874" s="421">
        <v>0</v>
      </c>
      <c r="K1874" s="421">
        <v>0</v>
      </c>
      <c r="L1874" s="421">
        <v>0</v>
      </c>
    </row>
    <row r="1875" spans="2:12">
      <c r="B1875" s="60" t="s">
        <v>993</v>
      </c>
      <c r="C1875" s="60" t="s">
        <v>994</v>
      </c>
      <c r="D1875" s="60" t="s">
        <v>662</v>
      </c>
      <c r="E1875" s="60" t="s">
        <v>703</v>
      </c>
      <c r="F1875" s="421">
        <v>0</v>
      </c>
      <c r="G1875" s="421">
        <v>0</v>
      </c>
      <c r="H1875" s="421">
        <v>0</v>
      </c>
      <c r="I1875" s="421">
        <v>0</v>
      </c>
      <c r="J1875" s="421">
        <v>0</v>
      </c>
      <c r="K1875" s="421">
        <v>0</v>
      </c>
      <c r="L1875" s="421">
        <v>0</v>
      </c>
    </row>
    <row r="1876" spans="2:12">
      <c r="B1876" s="60" t="s">
        <v>665</v>
      </c>
      <c r="C1876" s="60" t="s">
        <v>666</v>
      </c>
      <c r="D1876" s="60" t="s">
        <v>643</v>
      </c>
      <c r="E1876" s="60" t="s">
        <v>659</v>
      </c>
      <c r="F1876" s="421">
        <v>0</v>
      </c>
      <c r="G1876" s="421">
        <v>0</v>
      </c>
      <c r="H1876" s="421">
        <v>0</v>
      </c>
      <c r="I1876" s="421">
        <v>0</v>
      </c>
      <c r="J1876" s="421">
        <v>0</v>
      </c>
      <c r="K1876" s="421">
        <v>0</v>
      </c>
      <c r="L1876" s="421">
        <v>0</v>
      </c>
    </row>
    <row r="1877" spans="2:12">
      <c r="B1877" s="60" t="s">
        <v>750</v>
      </c>
      <c r="C1877" s="60" t="s">
        <v>751</v>
      </c>
      <c r="D1877" s="60" t="s">
        <v>662</v>
      </c>
      <c r="E1877" s="60" t="s">
        <v>644</v>
      </c>
      <c r="F1877" s="421">
        <v>-39431.46</v>
      </c>
      <c r="G1877" s="421">
        <v>0</v>
      </c>
      <c r="H1877" s="421">
        <v>0</v>
      </c>
      <c r="I1877" s="421">
        <v>0</v>
      </c>
      <c r="J1877" s="421">
        <v>0</v>
      </c>
      <c r="K1877" s="421">
        <v>-226.04</v>
      </c>
      <c r="L1877" s="421">
        <v>-39205.42</v>
      </c>
    </row>
    <row r="1878" spans="2:12">
      <c r="B1878" s="60" t="s">
        <v>1507</v>
      </c>
      <c r="C1878" s="60" t="s">
        <v>1298</v>
      </c>
      <c r="D1878" s="60" t="s">
        <v>643</v>
      </c>
      <c r="E1878" s="60" t="s">
        <v>659</v>
      </c>
      <c r="F1878" s="421">
        <v>0</v>
      </c>
      <c r="G1878" s="421">
        <v>0</v>
      </c>
      <c r="H1878" s="421">
        <v>0</v>
      </c>
      <c r="I1878" s="421">
        <v>0</v>
      </c>
      <c r="J1878" s="421">
        <v>0</v>
      </c>
      <c r="K1878" s="421">
        <v>0</v>
      </c>
      <c r="L1878" s="421">
        <v>0</v>
      </c>
    </row>
    <row r="1879" spans="2:12">
      <c r="B1879" s="60" t="s">
        <v>1701</v>
      </c>
      <c r="C1879" s="60" t="s">
        <v>1702</v>
      </c>
      <c r="D1879" s="60" t="s">
        <v>643</v>
      </c>
      <c r="E1879" s="60" t="s">
        <v>644</v>
      </c>
      <c r="F1879" s="421">
        <v>-8806.26</v>
      </c>
      <c r="G1879" s="421">
        <v>0</v>
      </c>
      <c r="H1879" s="421">
        <v>0</v>
      </c>
      <c r="I1879" s="421">
        <v>0</v>
      </c>
      <c r="J1879" s="421">
        <v>0</v>
      </c>
      <c r="K1879" s="421">
        <v>-9220.48</v>
      </c>
      <c r="L1879" s="421">
        <v>414.22</v>
      </c>
    </row>
    <row r="1880" spans="2:12">
      <c r="B1880" s="60" t="s">
        <v>1059</v>
      </c>
      <c r="C1880" s="60" t="s">
        <v>889</v>
      </c>
      <c r="D1880" s="60" t="s">
        <v>643</v>
      </c>
      <c r="E1880" s="60" t="s">
        <v>659</v>
      </c>
      <c r="F1880" s="421">
        <v>0</v>
      </c>
      <c r="G1880" s="421">
        <v>0</v>
      </c>
      <c r="H1880" s="421">
        <v>0</v>
      </c>
      <c r="I1880" s="421">
        <v>0</v>
      </c>
      <c r="J1880" s="421">
        <v>0</v>
      </c>
      <c r="K1880" s="421">
        <v>0</v>
      </c>
      <c r="L1880" s="421">
        <v>0</v>
      </c>
    </row>
    <row r="1881" spans="2:12">
      <c r="B1881" s="60" t="s">
        <v>1595</v>
      </c>
      <c r="C1881" s="60" t="s">
        <v>956</v>
      </c>
      <c r="D1881" s="60" t="s">
        <v>643</v>
      </c>
      <c r="E1881" s="60" t="s">
        <v>649</v>
      </c>
      <c r="F1881" s="421">
        <v>246154.81</v>
      </c>
      <c r="G1881" s="421">
        <v>-21787.39</v>
      </c>
      <c r="H1881" s="421">
        <v>-25450.400000000001</v>
      </c>
      <c r="I1881" s="421">
        <v>13345.58</v>
      </c>
      <c r="J1881" s="421">
        <v>-49132.11</v>
      </c>
      <c r="K1881" s="421">
        <v>71946.45</v>
      </c>
      <c r="L1881" s="421">
        <v>257232.68</v>
      </c>
    </row>
    <row r="1882" spans="2:12">
      <c r="B1882" s="60" t="s">
        <v>1730</v>
      </c>
      <c r="C1882" s="60" t="s">
        <v>763</v>
      </c>
      <c r="D1882" s="60" t="s">
        <v>643</v>
      </c>
      <c r="E1882" s="60" t="s">
        <v>659</v>
      </c>
      <c r="F1882" s="421">
        <v>0</v>
      </c>
      <c r="G1882" s="421">
        <v>0</v>
      </c>
      <c r="H1882" s="421">
        <v>0</v>
      </c>
      <c r="I1882" s="421">
        <v>0</v>
      </c>
      <c r="J1882" s="421">
        <v>0</v>
      </c>
      <c r="K1882" s="421">
        <v>0</v>
      </c>
      <c r="L1882" s="421">
        <v>0</v>
      </c>
    </row>
    <row r="1883" spans="2:12">
      <c r="B1883" s="60" t="s">
        <v>1593</v>
      </c>
      <c r="C1883" s="60" t="s">
        <v>1169</v>
      </c>
      <c r="D1883" s="60" t="s">
        <v>662</v>
      </c>
      <c r="E1883" s="60" t="s">
        <v>649</v>
      </c>
      <c r="F1883" s="421">
        <v>10832.49</v>
      </c>
      <c r="G1883" s="421">
        <v>375.11</v>
      </c>
      <c r="H1883" s="421">
        <v>491.15</v>
      </c>
      <c r="I1883" s="421">
        <v>487.12</v>
      </c>
      <c r="J1883" s="421">
        <v>665.74</v>
      </c>
      <c r="K1883" s="421">
        <v>2116.08</v>
      </c>
      <c r="L1883" s="421">
        <v>6697.29</v>
      </c>
    </row>
    <row r="1884" spans="2:12">
      <c r="B1884" s="60" t="s">
        <v>1335</v>
      </c>
      <c r="C1884" s="60" t="s">
        <v>1336</v>
      </c>
      <c r="D1884" s="60" t="s">
        <v>643</v>
      </c>
      <c r="E1884" s="60" t="s">
        <v>649</v>
      </c>
      <c r="F1884" s="421">
        <v>4372529.74</v>
      </c>
      <c r="G1884" s="421">
        <v>105346.39</v>
      </c>
      <c r="H1884" s="421">
        <v>106145.11</v>
      </c>
      <c r="I1884" s="421">
        <v>101081.19</v>
      </c>
      <c r="J1884" s="421">
        <v>100989.49</v>
      </c>
      <c r="K1884" s="421">
        <v>806431.49</v>
      </c>
      <c r="L1884" s="421">
        <v>3152536.07</v>
      </c>
    </row>
    <row r="1885" spans="2:12">
      <c r="B1885" s="60" t="s">
        <v>1692</v>
      </c>
      <c r="C1885" s="60" t="s">
        <v>1693</v>
      </c>
      <c r="D1885" s="60" t="s">
        <v>643</v>
      </c>
      <c r="E1885" s="60" t="s">
        <v>659</v>
      </c>
      <c r="F1885" s="421">
        <v>0</v>
      </c>
      <c r="G1885" s="421">
        <v>0</v>
      </c>
      <c r="H1885" s="421">
        <v>0</v>
      </c>
      <c r="I1885" s="421">
        <v>0</v>
      </c>
      <c r="J1885" s="421">
        <v>0</v>
      </c>
      <c r="K1885" s="421">
        <v>0</v>
      </c>
      <c r="L1885" s="421">
        <v>0</v>
      </c>
    </row>
    <row r="1886" spans="2:12">
      <c r="B1886" s="60" t="s">
        <v>1042</v>
      </c>
      <c r="C1886" s="60" t="s">
        <v>1043</v>
      </c>
      <c r="D1886" s="60" t="s">
        <v>643</v>
      </c>
      <c r="E1886" s="60" t="s">
        <v>659</v>
      </c>
      <c r="F1886" s="421">
        <v>0</v>
      </c>
      <c r="G1886" s="421">
        <v>0</v>
      </c>
      <c r="H1886" s="421">
        <v>0</v>
      </c>
      <c r="I1886" s="421">
        <v>0</v>
      </c>
      <c r="J1886" s="421">
        <v>0</v>
      </c>
      <c r="K1886" s="421">
        <v>0</v>
      </c>
      <c r="L1886" s="421">
        <v>0</v>
      </c>
    </row>
    <row r="1887" spans="2:12">
      <c r="B1887" s="60" t="s">
        <v>720</v>
      </c>
      <c r="C1887" s="60" t="s">
        <v>721</v>
      </c>
      <c r="D1887" s="60" t="s">
        <v>643</v>
      </c>
      <c r="E1887" s="60" t="s">
        <v>659</v>
      </c>
      <c r="F1887" s="421">
        <v>0</v>
      </c>
      <c r="G1887" s="421">
        <v>0</v>
      </c>
      <c r="H1887" s="421">
        <v>0</v>
      </c>
      <c r="I1887" s="421">
        <v>0</v>
      </c>
      <c r="J1887" s="421">
        <v>0</v>
      </c>
      <c r="K1887" s="421">
        <v>0</v>
      </c>
      <c r="L1887" s="421">
        <v>0</v>
      </c>
    </row>
    <row r="1888" spans="2:12">
      <c r="B1888" s="60" t="s">
        <v>1060</v>
      </c>
      <c r="C1888" s="60" t="s">
        <v>775</v>
      </c>
      <c r="D1888" s="60" t="s">
        <v>662</v>
      </c>
      <c r="E1888" s="60" t="s">
        <v>649</v>
      </c>
      <c r="F1888" s="421">
        <v>464027.42</v>
      </c>
      <c r="G1888" s="421">
        <v>5014.04</v>
      </c>
      <c r="H1888" s="421">
        <v>5058.5200000000004</v>
      </c>
      <c r="I1888" s="421">
        <v>4859.84</v>
      </c>
      <c r="J1888" s="421">
        <v>5005.17</v>
      </c>
      <c r="K1888" s="421">
        <v>92560.57</v>
      </c>
      <c r="L1888" s="421">
        <v>351529.28</v>
      </c>
    </row>
    <row r="1889" spans="2:12">
      <c r="B1889" s="60" t="s">
        <v>1243</v>
      </c>
      <c r="C1889" s="60" t="s">
        <v>1066</v>
      </c>
      <c r="D1889" s="60" t="s">
        <v>662</v>
      </c>
      <c r="E1889" s="60" t="s">
        <v>659</v>
      </c>
      <c r="F1889" s="421">
        <v>0</v>
      </c>
      <c r="G1889" s="421">
        <v>0</v>
      </c>
      <c r="H1889" s="421">
        <v>0</v>
      </c>
      <c r="I1889" s="421">
        <v>0</v>
      </c>
      <c r="J1889" s="421">
        <v>0</v>
      </c>
      <c r="K1889" s="421">
        <v>0</v>
      </c>
      <c r="L1889" s="421">
        <v>0</v>
      </c>
    </row>
    <row r="1890" spans="2:12">
      <c r="B1890" s="60" t="s">
        <v>1168</v>
      </c>
      <c r="C1890" s="60" t="s">
        <v>1169</v>
      </c>
      <c r="D1890" s="60" t="s">
        <v>662</v>
      </c>
      <c r="E1890" s="60" t="s">
        <v>644</v>
      </c>
      <c r="F1890" s="421">
        <v>-74556.63</v>
      </c>
      <c r="G1890" s="421">
        <v>0</v>
      </c>
      <c r="H1890" s="421">
        <v>0</v>
      </c>
      <c r="I1890" s="421">
        <v>0</v>
      </c>
      <c r="J1890" s="421">
        <v>0</v>
      </c>
      <c r="K1890" s="421">
        <v>0</v>
      </c>
      <c r="L1890" s="421">
        <v>-74556.63</v>
      </c>
    </row>
    <row r="1891" spans="2:12">
      <c r="B1891" s="60" t="s">
        <v>1586</v>
      </c>
      <c r="C1891" s="60" t="s">
        <v>1404</v>
      </c>
      <c r="D1891" s="60" t="s">
        <v>662</v>
      </c>
      <c r="E1891" s="60" t="s">
        <v>659</v>
      </c>
      <c r="F1891" s="421">
        <v>0</v>
      </c>
      <c r="G1891" s="421">
        <v>0</v>
      </c>
      <c r="H1891" s="421">
        <v>0</v>
      </c>
      <c r="I1891" s="421">
        <v>0</v>
      </c>
      <c r="J1891" s="421">
        <v>0</v>
      </c>
      <c r="K1891" s="421">
        <v>0</v>
      </c>
      <c r="L1891" s="421">
        <v>0</v>
      </c>
    </row>
    <row r="1892" spans="2:12">
      <c r="B1892" s="60" t="s">
        <v>1696</v>
      </c>
      <c r="C1892" s="60" t="s">
        <v>1066</v>
      </c>
      <c r="D1892" s="60" t="s">
        <v>662</v>
      </c>
      <c r="E1892" s="60" t="s">
        <v>649</v>
      </c>
      <c r="F1892" s="421">
        <v>49818.1</v>
      </c>
      <c r="G1892" s="421">
        <v>813.52</v>
      </c>
      <c r="H1892" s="421">
        <v>1041.6199999999999</v>
      </c>
      <c r="I1892" s="421">
        <v>1162.46</v>
      </c>
      <c r="J1892" s="421">
        <v>990.46</v>
      </c>
      <c r="K1892" s="421">
        <v>5413.13</v>
      </c>
      <c r="L1892" s="421">
        <v>40396.910000000003</v>
      </c>
    </row>
    <row r="1893" spans="2:12">
      <c r="B1893" s="60" t="s">
        <v>1084</v>
      </c>
      <c r="C1893" s="60" t="s">
        <v>1085</v>
      </c>
      <c r="D1893" s="60" t="s">
        <v>643</v>
      </c>
      <c r="E1893" s="60" t="s">
        <v>659</v>
      </c>
      <c r="F1893" s="421">
        <v>0</v>
      </c>
      <c r="G1893" s="421">
        <v>0</v>
      </c>
      <c r="H1893" s="421">
        <v>0</v>
      </c>
      <c r="I1893" s="421">
        <v>0</v>
      </c>
      <c r="J1893" s="421">
        <v>0</v>
      </c>
      <c r="K1893" s="421">
        <v>0</v>
      </c>
      <c r="L1893" s="421">
        <v>0</v>
      </c>
    </row>
    <row r="1894" spans="2:12">
      <c r="B1894" s="60" t="s">
        <v>1664</v>
      </c>
      <c r="C1894" s="60" t="s">
        <v>1665</v>
      </c>
      <c r="D1894" s="60" t="s">
        <v>643</v>
      </c>
      <c r="E1894" s="60" t="s">
        <v>659</v>
      </c>
      <c r="F1894" s="421">
        <v>0</v>
      </c>
      <c r="G1894" s="421">
        <v>0</v>
      </c>
      <c r="H1894" s="421">
        <v>0</v>
      </c>
      <c r="I1894" s="421">
        <v>0</v>
      </c>
      <c r="J1894" s="421">
        <v>0</v>
      </c>
      <c r="K1894" s="421">
        <v>0</v>
      </c>
      <c r="L1894" s="421">
        <v>0</v>
      </c>
    </row>
    <row r="1895" spans="2:12">
      <c r="B1895" s="60" t="s">
        <v>1748</v>
      </c>
      <c r="C1895" s="60" t="s">
        <v>751</v>
      </c>
      <c r="D1895" s="60" t="s">
        <v>662</v>
      </c>
      <c r="E1895" s="60" t="s">
        <v>659</v>
      </c>
      <c r="F1895" s="421">
        <v>0</v>
      </c>
      <c r="G1895" s="421">
        <v>0</v>
      </c>
      <c r="H1895" s="421">
        <v>0</v>
      </c>
      <c r="I1895" s="421">
        <v>0</v>
      </c>
      <c r="J1895" s="421">
        <v>0</v>
      </c>
      <c r="K1895" s="421">
        <v>0</v>
      </c>
      <c r="L1895" s="421">
        <v>0</v>
      </c>
    </row>
    <row r="1896" spans="2:12">
      <c r="B1896" s="60" t="s">
        <v>805</v>
      </c>
      <c r="C1896" s="60" t="s">
        <v>806</v>
      </c>
      <c r="D1896" s="60" t="s">
        <v>643</v>
      </c>
      <c r="E1896" s="60" t="s">
        <v>644</v>
      </c>
      <c r="F1896" s="421">
        <v>5928116.4800000004</v>
      </c>
      <c r="G1896" s="421">
        <v>0</v>
      </c>
      <c r="H1896" s="421">
        <v>0</v>
      </c>
      <c r="I1896" s="421">
        <v>0</v>
      </c>
      <c r="J1896" s="421">
        <v>0</v>
      </c>
      <c r="K1896" s="421">
        <v>0</v>
      </c>
      <c r="L1896" s="421">
        <v>5928116.4800000004</v>
      </c>
    </row>
    <row r="1897" spans="2:12">
      <c r="B1897" s="60" t="s">
        <v>993</v>
      </c>
      <c r="C1897" s="60" t="s">
        <v>994</v>
      </c>
      <c r="D1897" s="60" t="s">
        <v>662</v>
      </c>
      <c r="E1897" s="60" t="s">
        <v>659</v>
      </c>
      <c r="F1897" s="421">
        <v>0</v>
      </c>
      <c r="G1897" s="421">
        <v>0</v>
      </c>
      <c r="H1897" s="421">
        <v>0</v>
      </c>
      <c r="I1897" s="421">
        <v>0</v>
      </c>
      <c r="J1897" s="421">
        <v>0</v>
      </c>
      <c r="K1897" s="421">
        <v>0</v>
      </c>
      <c r="L1897" s="421">
        <v>0</v>
      </c>
    </row>
    <row r="1898" spans="2:12">
      <c r="B1898" s="60" t="s">
        <v>1715</v>
      </c>
      <c r="C1898" s="60" t="s">
        <v>1716</v>
      </c>
      <c r="D1898" s="60" t="s">
        <v>643</v>
      </c>
      <c r="E1898" s="60" t="s">
        <v>644</v>
      </c>
      <c r="F1898" s="421">
        <v>459.88</v>
      </c>
      <c r="G1898" s="421">
        <v>0</v>
      </c>
      <c r="H1898" s="421">
        <v>0.82</v>
      </c>
      <c r="I1898" s="421">
        <v>0</v>
      </c>
      <c r="J1898" s="421">
        <v>0</v>
      </c>
      <c r="K1898" s="421">
        <v>0</v>
      </c>
      <c r="L1898" s="421">
        <v>459.06</v>
      </c>
    </row>
    <row r="1899" spans="2:12">
      <c r="B1899" s="60" t="s">
        <v>1717</v>
      </c>
      <c r="C1899" s="60" t="s">
        <v>1711</v>
      </c>
      <c r="D1899" s="60" t="s">
        <v>662</v>
      </c>
      <c r="E1899" s="60" t="s">
        <v>649</v>
      </c>
      <c r="F1899" s="421">
        <v>2226760.19</v>
      </c>
      <c r="G1899" s="421">
        <v>66379.14</v>
      </c>
      <c r="H1899" s="421">
        <v>40895.97</v>
      </c>
      <c r="I1899" s="421">
        <v>44399.62</v>
      </c>
      <c r="J1899" s="421">
        <v>37930.79</v>
      </c>
      <c r="K1899" s="421">
        <v>526919.78</v>
      </c>
      <c r="L1899" s="421">
        <v>1510234.89</v>
      </c>
    </row>
    <row r="1900" spans="2:12">
      <c r="B1900" s="60" t="s">
        <v>1743</v>
      </c>
      <c r="C1900" s="60" t="s">
        <v>1744</v>
      </c>
      <c r="D1900" s="60" t="s">
        <v>643</v>
      </c>
      <c r="E1900" s="60" t="s">
        <v>644</v>
      </c>
      <c r="F1900" s="421">
        <v>6811191.3600000003</v>
      </c>
      <c r="G1900" s="421">
        <v>0</v>
      </c>
      <c r="H1900" s="421">
        <v>0</v>
      </c>
      <c r="I1900" s="421">
        <v>0</v>
      </c>
      <c r="J1900" s="421">
        <v>0</v>
      </c>
      <c r="K1900" s="421">
        <v>0</v>
      </c>
      <c r="L1900" s="421">
        <v>6811191.3600000003</v>
      </c>
    </row>
    <row r="1901" spans="2:12">
      <c r="B1901" s="60" t="s">
        <v>1479</v>
      </c>
      <c r="C1901" s="60" t="s">
        <v>1341</v>
      </c>
      <c r="D1901" s="60" t="s">
        <v>662</v>
      </c>
      <c r="E1901" s="60" t="s">
        <v>644</v>
      </c>
      <c r="F1901" s="421">
        <v>-181.17</v>
      </c>
      <c r="G1901" s="421">
        <v>0</v>
      </c>
      <c r="H1901" s="421">
        <v>0</v>
      </c>
      <c r="I1901" s="421">
        <v>0</v>
      </c>
      <c r="J1901" s="421">
        <v>0</v>
      </c>
      <c r="K1901" s="421">
        <v>0</v>
      </c>
      <c r="L1901" s="421">
        <v>-181.17</v>
      </c>
    </row>
    <row r="1902" spans="2:12">
      <c r="B1902" s="60" t="s">
        <v>972</v>
      </c>
      <c r="C1902" s="60" t="s">
        <v>845</v>
      </c>
      <c r="D1902" s="60" t="s">
        <v>662</v>
      </c>
      <c r="E1902" s="60" t="s">
        <v>652</v>
      </c>
      <c r="F1902" s="421">
        <v>4568.25</v>
      </c>
      <c r="G1902" s="421">
        <v>215.36</v>
      </c>
      <c r="H1902" s="421">
        <v>254.04</v>
      </c>
      <c r="I1902" s="421">
        <v>232.59</v>
      </c>
      <c r="J1902" s="421">
        <v>254.56</v>
      </c>
      <c r="K1902" s="421">
        <v>1729.47</v>
      </c>
      <c r="L1902" s="421">
        <v>1882.23</v>
      </c>
    </row>
    <row r="1903" spans="2:12">
      <c r="B1903" s="60" t="s">
        <v>1005</v>
      </c>
      <c r="C1903" s="60" t="s">
        <v>705</v>
      </c>
      <c r="D1903" s="60" t="s">
        <v>662</v>
      </c>
      <c r="E1903" s="60" t="s">
        <v>644</v>
      </c>
      <c r="F1903" s="421">
        <v>-82782.23</v>
      </c>
      <c r="G1903" s="421">
        <v>0</v>
      </c>
      <c r="H1903" s="421">
        <v>0</v>
      </c>
      <c r="I1903" s="421">
        <v>0</v>
      </c>
      <c r="J1903" s="421">
        <v>0</v>
      </c>
      <c r="K1903" s="421">
        <v>0</v>
      </c>
      <c r="L1903" s="421">
        <v>-82782.23</v>
      </c>
    </row>
    <row r="1904" spans="2:12">
      <c r="B1904" s="60" t="s">
        <v>1107</v>
      </c>
      <c r="C1904" s="60" t="s">
        <v>1108</v>
      </c>
      <c r="D1904" s="60" t="s">
        <v>662</v>
      </c>
      <c r="E1904" s="60" t="s">
        <v>649</v>
      </c>
      <c r="F1904" s="421">
        <v>117466.53</v>
      </c>
      <c r="G1904" s="421">
        <v>1554.9</v>
      </c>
      <c r="H1904" s="421">
        <v>2548.64</v>
      </c>
      <c r="I1904" s="421">
        <v>1311.14</v>
      </c>
      <c r="J1904" s="421">
        <v>1700.63</v>
      </c>
      <c r="K1904" s="421">
        <v>10502.3</v>
      </c>
      <c r="L1904" s="421">
        <v>99848.92</v>
      </c>
    </row>
    <row r="1905" spans="2:12">
      <c r="B1905" s="60" t="s">
        <v>787</v>
      </c>
      <c r="C1905" s="60" t="s">
        <v>788</v>
      </c>
      <c r="D1905" s="60" t="s">
        <v>643</v>
      </c>
      <c r="E1905" s="60" t="s">
        <v>649</v>
      </c>
      <c r="F1905" s="421">
        <v>-1578.11</v>
      </c>
      <c r="G1905" s="421">
        <v>-783.46</v>
      </c>
      <c r="H1905" s="421">
        <v>11014.83</v>
      </c>
      <c r="I1905" s="421">
        <v>-1176.52</v>
      </c>
      <c r="J1905" s="421">
        <v>-774.57</v>
      </c>
      <c r="K1905" s="421">
        <v>-6661.88</v>
      </c>
      <c r="L1905" s="421">
        <v>-3196.51</v>
      </c>
    </row>
    <row r="1906" spans="2:12">
      <c r="B1906" s="60" t="s">
        <v>1464</v>
      </c>
      <c r="C1906" s="60" t="s">
        <v>1465</v>
      </c>
      <c r="D1906" s="60" t="s">
        <v>643</v>
      </c>
      <c r="E1906" s="60" t="s">
        <v>659</v>
      </c>
      <c r="F1906" s="421">
        <v>0</v>
      </c>
      <c r="G1906" s="421">
        <v>0</v>
      </c>
      <c r="H1906" s="421">
        <v>0</v>
      </c>
      <c r="I1906" s="421">
        <v>0</v>
      </c>
      <c r="J1906" s="421">
        <v>0</v>
      </c>
      <c r="K1906" s="421">
        <v>0</v>
      </c>
      <c r="L1906" s="421">
        <v>0</v>
      </c>
    </row>
    <row r="1907" spans="2:12">
      <c r="B1907" s="60" t="s">
        <v>1318</v>
      </c>
      <c r="C1907" s="60" t="s">
        <v>1319</v>
      </c>
      <c r="D1907" s="60" t="s">
        <v>643</v>
      </c>
      <c r="E1907" s="60" t="s">
        <v>652</v>
      </c>
      <c r="F1907" s="421">
        <v>4971563.2300000004</v>
      </c>
      <c r="G1907" s="421">
        <v>115649.84</v>
      </c>
      <c r="H1907" s="421">
        <v>115647.26</v>
      </c>
      <c r="I1907" s="421">
        <v>115678.24</v>
      </c>
      <c r="J1907" s="421">
        <v>115644.67</v>
      </c>
      <c r="K1907" s="421">
        <v>907378.29</v>
      </c>
      <c r="L1907" s="421">
        <v>3601564.93</v>
      </c>
    </row>
    <row r="1908" spans="2:12">
      <c r="B1908" s="60" t="s">
        <v>1633</v>
      </c>
      <c r="C1908" s="60" t="s">
        <v>648</v>
      </c>
      <c r="D1908" s="60" t="s">
        <v>643</v>
      </c>
      <c r="E1908" s="60" t="s">
        <v>649</v>
      </c>
      <c r="F1908" s="421">
        <v>124832.13</v>
      </c>
      <c r="G1908" s="421">
        <v>-3745.1</v>
      </c>
      <c r="H1908" s="421">
        <v>65519.4</v>
      </c>
      <c r="I1908" s="421">
        <v>-68254.13</v>
      </c>
      <c r="J1908" s="421">
        <v>8811.32</v>
      </c>
      <c r="K1908" s="421">
        <v>33768.410000000003</v>
      </c>
      <c r="L1908" s="421">
        <v>88732.23</v>
      </c>
    </row>
    <row r="1909" spans="2:12">
      <c r="B1909" s="60" t="s">
        <v>1490</v>
      </c>
      <c r="C1909" s="60" t="s">
        <v>1491</v>
      </c>
      <c r="D1909" s="60" t="s">
        <v>643</v>
      </c>
      <c r="E1909" s="60" t="s">
        <v>659</v>
      </c>
      <c r="F1909" s="421">
        <v>0</v>
      </c>
      <c r="G1909" s="421">
        <v>0</v>
      </c>
      <c r="H1909" s="421">
        <v>0</v>
      </c>
      <c r="I1909" s="421">
        <v>0</v>
      </c>
      <c r="J1909" s="421">
        <v>0</v>
      </c>
      <c r="K1909" s="421">
        <v>0</v>
      </c>
      <c r="L1909" s="421">
        <v>0</v>
      </c>
    </row>
    <row r="1910" spans="2:12">
      <c r="B1910" s="60" t="s">
        <v>1290</v>
      </c>
      <c r="C1910" s="60" t="s">
        <v>825</v>
      </c>
      <c r="D1910" s="60" t="s">
        <v>643</v>
      </c>
      <c r="E1910" s="60" t="s">
        <v>649</v>
      </c>
      <c r="F1910" s="421">
        <v>212669.17</v>
      </c>
      <c r="G1910" s="421">
        <v>71140.009999999995</v>
      </c>
      <c r="H1910" s="421">
        <v>76714.67</v>
      </c>
      <c r="I1910" s="421">
        <v>14873.83</v>
      </c>
      <c r="J1910" s="421">
        <v>16807.16</v>
      </c>
      <c r="K1910" s="421">
        <v>-14552.98</v>
      </c>
      <c r="L1910" s="421">
        <v>47686.48</v>
      </c>
    </row>
    <row r="1911" spans="2:12">
      <c r="B1911" s="60" t="s">
        <v>1710</v>
      </c>
      <c r="C1911" s="60" t="s">
        <v>1711</v>
      </c>
      <c r="D1911" s="60" t="s">
        <v>662</v>
      </c>
      <c r="E1911" s="60" t="s">
        <v>659</v>
      </c>
      <c r="F1911" s="421">
        <v>0</v>
      </c>
      <c r="G1911" s="421">
        <v>0</v>
      </c>
      <c r="H1911" s="421">
        <v>0</v>
      </c>
      <c r="I1911" s="421">
        <v>0</v>
      </c>
      <c r="J1911" s="421">
        <v>0</v>
      </c>
      <c r="K1911" s="421">
        <v>0</v>
      </c>
      <c r="L1911" s="421">
        <v>0</v>
      </c>
    </row>
    <row r="1912" spans="2:12">
      <c r="B1912" s="60" t="s">
        <v>1357</v>
      </c>
      <c r="C1912" s="60" t="s">
        <v>784</v>
      </c>
      <c r="D1912" s="60" t="s">
        <v>643</v>
      </c>
      <c r="E1912" s="60" t="s">
        <v>649</v>
      </c>
      <c r="F1912" s="421">
        <v>-392505.31</v>
      </c>
      <c r="G1912" s="421">
        <v>-305894.88</v>
      </c>
      <c r="H1912" s="421">
        <v>18161.669999999998</v>
      </c>
      <c r="I1912" s="421">
        <v>18894.560000000001</v>
      </c>
      <c r="J1912" s="421">
        <v>19131.16</v>
      </c>
      <c r="K1912" s="421">
        <v>-7235.06</v>
      </c>
      <c r="L1912" s="421">
        <v>-135562.76</v>
      </c>
    </row>
    <row r="1913" spans="2:12">
      <c r="B1913" s="60" t="s">
        <v>1669</v>
      </c>
      <c r="C1913" s="60" t="s">
        <v>1670</v>
      </c>
      <c r="D1913" s="60" t="s">
        <v>643</v>
      </c>
      <c r="E1913" s="60" t="s">
        <v>649</v>
      </c>
      <c r="F1913" s="421">
        <v>3156953.97</v>
      </c>
      <c r="G1913" s="421">
        <v>73479.710000000006</v>
      </c>
      <c r="H1913" s="421">
        <v>73483.77</v>
      </c>
      <c r="I1913" s="421">
        <v>73541.78</v>
      </c>
      <c r="J1913" s="421">
        <v>73529.789999999994</v>
      </c>
      <c r="K1913" s="421">
        <v>578141.56000000006</v>
      </c>
      <c r="L1913" s="421">
        <v>2284777.36</v>
      </c>
    </row>
    <row r="1914" spans="2:12">
      <c r="B1914" s="60" t="s">
        <v>1728</v>
      </c>
      <c r="C1914" s="60" t="s">
        <v>1729</v>
      </c>
      <c r="D1914" s="60" t="s">
        <v>643</v>
      </c>
      <c r="E1914" s="60" t="s">
        <v>659</v>
      </c>
      <c r="F1914" s="421">
        <v>0</v>
      </c>
      <c r="G1914" s="421">
        <v>0</v>
      </c>
      <c r="H1914" s="421">
        <v>0</v>
      </c>
      <c r="I1914" s="421">
        <v>0</v>
      </c>
      <c r="J1914" s="421">
        <v>0</v>
      </c>
      <c r="K1914" s="421">
        <v>0</v>
      </c>
      <c r="L1914" s="421">
        <v>0</v>
      </c>
    </row>
    <row r="1915" spans="2:12">
      <c r="B1915" s="60" t="s">
        <v>1663</v>
      </c>
      <c r="C1915" s="60" t="s">
        <v>1235</v>
      </c>
      <c r="D1915" s="60" t="s">
        <v>662</v>
      </c>
      <c r="E1915" s="60" t="s">
        <v>644</v>
      </c>
      <c r="F1915" s="421">
        <v>-18612.62</v>
      </c>
      <c r="G1915" s="421">
        <v>0</v>
      </c>
      <c r="H1915" s="421">
        <v>0</v>
      </c>
      <c r="I1915" s="421">
        <v>0</v>
      </c>
      <c r="J1915" s="421">
        <v>0</v>
      </c>
      <c r="K1915" s="421">
        <v>74.58</v>
      </c>
      <c r="L1915" s="421">
        <v>-18687.2</v>
      </c>
    </row>
    <row r="1916" spans="2:12">
      <c r="B1916" s="60" t="s">
        <v>1457</v>
      </c>
      <c r="C1916" s="60" t="s">
        <v>836</v>
      </c>
      <c r="D1916" s="60" t="s">
        <v>662</v>
      </c>
      <c r="E1916" s="60" t="s">
        <v>644</v>
      </c>
      <c r="F1916" s="421">
        <v>-2041243.37</v>
      </c>
      <c r="G1916" s="421">
        <v>0</v>
      </c>
      <c r="H1916" s="421">
        <v>0</v>
      </c>
      <c r="I1916" s="421">
        <v>0</v>
      </c>
      <c r="J1916" s="421">
        <v>0</v>
      </c>
      <c r="K1916" s="421">
        <v>-1975516.71</v>
      </c>
      <c r="L1916" s="421">
        <v>-65726.66</v>
      </c>
    </row>
    <row r="1917" spans="2:12">
      <c r="B1917" s="60" t="s">
        <v>820</v>
      </c>
      <c r="C1917" s="60" t="s">
        <v>821</v>
      </c>
      <c r="D1917" s="60" t="s">
        <v>662</v>
      </c>
      <c r="E1917" s="60" t="s">
        <v>649</v>
      </c>
      <c r="F1917" s="421">
        <v>33258.06</v>
      </c>
      <c r="G1917" s="421">
        <v>1016.49</v>
      </c>
      <c r="H1917" s="421">
        <v>1188.8900000000001</v>
      </c>
      <c r="I1917" s="421">
        <v>1536.63</v>
      </c>
      <c r="J1917" s="421">
        <v>1319.53</v>
      </c>
      <c r="K1917" s="421">
        <v>9470.76</v>
      </c>
      <c r="L1917" s="421">
        <v>18725.759999999998</v>
      </c>
    </row>
    <row r="1918" spans="2:12">
      <c r="B1918" s="60" t="s">
        <v>1697</v>
      </c>
      <c r="C1918" s="60" t="s">
        <v>1289</v>
      </c>
      <c r="D1918" s="60" t="s">
        <v>662</v>
      </c>
      <c r="E1918" s="60" t="s">
        <v>649</v>
      </c>
      <c r="F1918" s="421">
        <v>87225.75</v>
      </c>
      <c r="G1918" s="421">
        <v>2776.37</v>
      </c>
      <c r="H1918" s="421">
        <v>2875.97</v>
      </c>
      <c r="I1918" s="421">
        <v>2821.9</v>
      </c>
      <c r="J1918" s="421">
        <v>2774.71</v>
      </c>
      <c r="K1918" s="421">
        <v>18370.240000000002</v>
      </c>
      <c r="L1918" s="421">
        <v>57606.559999999998</v>
      </c>
    </row>
    <row r="1919" spans="2:12">
      <c r="B1919" s="60" t="s">
        <v>1339</v>
      </c>
      <c r="C1919" s="60" t="s">
        <v>971</v>
      </c>
      <c r="D1919" s="60" t="s">
        <v>662</v>
      </c>
      <c r="E1919" s="60" t="s">
        <v>1147</v>
      </c>
      <c r="F1919" s="421">
        <v>35093.97</v>
      </c>
      <c r="G1919" s="421">
        <v>35093.97</v>
      </c>
      <c r="H1919" s="421">
        <v>0</v>
      </c>
      <c r="I1919" s="421">
        <v>0</v>
      </c>
      <c r="J1919" s="421">
        <v>0</v>
      </c>
      <c r="K1919" s="421">
        <v>0</v>
      </c>
      <c r="L1919" s="421">
        <v>0</v>
      </c>
    </row>
    <row r="1920" spans="2:12">
      <c r="B1920" s="60" t="s">
        <v>1707</v>
      </c>
      <c r="C1920" s="60" t="s">
        <v>1708</v>
      </c>
      <c r="D1920" s="60" t="s">
        <v>643</v>
      </c>
      <c r="E1920" s="60" t="s">
        <v>659</v>
      </c>
      <c r="F1920" s="421">
        <v>0</v>
      </c>
      <c r="G1920" s="421">
        <v>0</v>
      </c>
      <c r="H1920" s="421">
        <v>0</v>
      </c>
      <c r="I1920" s="421">
        <v>0</v>
      </c>
      <c r="J1920" s="421">
        <v>0</v>
      </c>
      <c r="K1920" s="421">
        <v>0</v>
      </c>
      <c r="L1920" s="421">
        <v>0</v>
      </c>
    </row>
    <row r="1921" spans="2:12">
      <c r="B1921" s="60" t="s">
        <v>1637</v>
      </c>
      <c r="C1921" s="60" t="s">
        <v>1638</v>
      </c>
      <c r="D1921" s="60" t="s">
        <v>643</v>
      </c>
      <c r="E1921" s="60" t="s">
        <v>649</v>
      </c>
      <c r="F1921" s="421">
        <v>-438.84</v>
      </c>
      <c r="G1921" s="421">
        <v>-914.59</v>
      </c>
      <c r="H1921" s="421">
        <v>-197.35</v>
      </c>
      <c r="I1921" s="421">
        <v>260.68</v>
      </c>
      <c r="J1921" s="421">
        <v>153.68</v>
      </c>
      <c r="K1921" s="421">
        <v>-423.99</v>
      </c>
      <c r="L1921" s="421">
        <v>682.73</v>
      </c>
    </row>
    <row r="1922" spans="2:12">
      <c r="B1922" s="60" t="s">
        <v>1077</v>
      </c>
      <c r="C1922" s="60" t="s">
        <v>725</v>
      </c>
      <c r="D1922" s="60" t="s">
        <v>662</v>
      </c>
      <c r="E1922" s="60" t="s">
        <v>649</v>
      </c>
      <c r="F1922" s="421">
        <v>79191</v>
      </c>
      <c r="G1922" s="421">
        <v>5299.13</v>
      </c>
      <c r="H1922" s="421">
        <v>1776.96</v>
      </c>
      <c r="I1922" s="421">
        <v>5133.1499999999996</v>
      </c>
      <c r="J1922" s="421">
        <v>2642.9</v>
      </c>
      <c r="K1922" s="421">
        <v>33832.67</v>
      </c>
      <c r="L1922" s="421">
        <v>30506.19</v>
      </c>
    </row>
    <row r="1923" spans="2:12">
      <c r="B1923" s="60" t="s">
        <v>803</v>
      </c>
      <c r="C1923" s="60" t="s">
        <v>804</v>
      </c>
      <c r="D1923" s="60" t="s">
        <v>643</v>
      </c>
      <c r="E1923" s="60" t="s">
        <v>649</v>
      </c>
      <c r="F1923" s="421">
        <v>2688.47</v>
      </c>
      <c r="G1923" s="421">
        <v>-453.42</v>
      </c>
      <c r="H1923" s="421">
        <v>-433.64</v>
      </c>
      <c r="I1923" s="421">
        <v>-140.5</v>
      </c>
      <c r="J1923" s="421">
        <v>-1620.07</v>
      </c>
      <c r="K1923" s="421">
        <v>2265.94</v>
      </c>
      <c r="L1923" s="421">
        <v>3070.16</v>
      </c>
    </row>
    <row r="1924" spans="2:12">
      <c r="B1924" s="60" t="s">
        <v>1129</v>
      </c>
      <c r="C1924" s="60" t="s">
        <v>1034</v>
      </c>
      <c r="D1924" s="60" t="s">
        <v>662</v>
      </c>
      <c r="E1924" s="60" t="s">
        <v>649</v>
      </c>
      <c r="F1924" s="421">
        <v>1141429.49</v>
      </c>
      <c r="G1924" s="421">
        <v>21198.37</v>
      </c>
      <c r="H1924" s="421">
        <v>23743.67</v>
      </c>
      <c r="I1924" s="421">
        <v>24018.799999999999</v>
      </c>
      <c r="J1924" s="421">
        <v>26206.36</v>
      </c>
      <c r="K1924" s="421">
        <v>200457.43</v>
      </c>
      <c r="L1924" s="421">
        <v>845804.86</v>
      </c>
    </row>
    <row r="1925" spans="2:12">
      <c r="B1925" s="60" t="s">
        <v>1283</v>
      </c>
      <c r="C1925" s="60" t="s">
        <v>1284</v>
      </c>
      <c r="D1925" s="60" t="s">
        <v>643</v>
      </c>
      <c r="E1925" s="60" t="s">
        <v>644</v>
      </c>
      <c r="F1925" s="421">
        <v>-301.23</v>
      </c>
      <c r="G1925" s="421">
        <v>0</v>
      </c>
      <c r="H1925" s="421">
        <v>0</v>
      </c>
      <c r="I1925" s="421">
        <v>0</v>
      </c>
      <c r="J1925" s="421">
        <v>0</v>
      </c>
      <c r="K1925" s="421">
        <v>0</v>
      </c>
      <c r="L1925" s="421">
        <v>-301.23</v>
      </c>
    </row>
    <row r="1926" spans="2:12">
      <c r="B1926" s="60" t="s">
        <v>1418</v>
      </c>
      <c r="C1926" s="60" t="s">
        <v>1419</v>
      </c>
      <c r="D1926" s="60" t="s">
        <v>643</v>
      </c>
      <c r="E1926" s="60" t="s">
        <v>744</v>
      </c>
      <c r="F1926" s="421">
        <v>0</v>
      </c>
      <c r="G1926" s="421">
        <v>0</v>
      </c>
      <c r="H1926" s="421">
        <v>0</v>
      </c>
      <c r="I1926" s="421">
        <v>0</v>
      </c>
      <c r="J1926" s="421">
        <v>0</v>
      </c>
      <c r="K1926" s="421">
        <v>0</v>
      </c>
      <c r="L1926" s="421">
        <v>0</v>
      </c>
    </row>
    <row r="1927" spans="2:12">
      <c r="B1927" s="60" t="s">
        <v>1459</v>
      </c>
      <c r="C1927" s="60" t="s">
        <v>1460</v>
      </c>
      <c r="D1927" s="60" t="s">
        <v>643</v>
      </c>
      <c r="E1927" s="60" t="s">
        <v>659</v>
      </c>
      <c r="F1927" s="421">
        <v>0</v>
      </c>
      <c r="G1927" s="421">
        <v>0</v>
      </c>
      <c r="H1927" s="421">
        <v>0</v>
      </c>
      <c r="I1927" s="421">
        <v>0</v>
      </c>
      <c r="J1927" s="421">
        <v>0</v>
      </c>
      <c r="K1927" s="421">
        <v>0</v>
      </c>
      <c r="L1927" s="421">
        <v>0</v>
      </c>
    </row>
    <row r="1928" spans="2:12">
      <c r="B1928" s="60" t="s">
        <v>770</v>
      </c>
      <c r="C1928" s="60" t="s">
        <v>771</v>
      </c>
      <c r="D1928" s="60" t="s">
        <v>662</v>
      </c>
      <c r="E1928" s="60" t="s">
        <v>649</v>
      </c>
      <c r="F1928" s="421">
        <v>754589.69</v>
      </c>
      <c r="G1928" s="421">
        <v>19263.939999999999</v>
      </c>
      <c r="H1928" s="421">
        <v>20453.38</v>
      </c>
      <c r="I1928" s="421">
        <v>19870.689999999999</v>
      </c>
      <c r="J1928" s="421">
        <v>19746.45</v>
      </c>
      <c r="K1928" s="421">
        <v>204720.62</v>
      </c>
      <c r="L1928" s="421">
        <v>470534.61</v>
      </c>
    </row>
    <row r="1929" spans="2:12">
      <c r="B1929" s="60" t="s">
        <v>1457</v>
      </c>
      <c r="C1929" s="60" t="s">
        <v>836</v>
      </c>
      <c r="D1929" s="60" t="s">
        <v>662</v>
      </c>
      <c r="E1929" s="60" t="s">
        <v>649</v>
      </c>
      <c r="F1929" s="421">
        <v>6574088.4699999997</v>
      </c>
      <c r="G1929" s="421">
        <v>110706.83</v>
      </c>
      <c r="H1929" s="421">
        <v>129747.04</v>
      </c>
      <c r="I1929" s="421">
        <v>116798.85</v>
      </c>
      <c r="J1929" s="421">
        <v>111898.98</v>
      </c>
      <c r="K1929" s="421">
        <v>3001526.35</v>
      </c>
      <c r="L1929" s="421">
        <v>3103410.42</v>
      </c>
    </row>
    <row r="1930" spans="2:12">
      <c r="B1930" s="60" t="s">
        <v>1645</v>
      </c>
      <c r="C1930" s="60" t="s">
        <v>749</v>
      </c>
      <c r="D1930" s="60" t="s">
        <v>643</v>
      </c>
      <c r="E1930" s="60" t="s">
        <v>644</v>
      </c>
      <c r="F1930" s="421">
        <v>100</v>
      </c>
      <c r="G1930" s="421">
        <v>6.67</v>
      </c>
      <c r="H1930" s="421">
        <v>0</v>
      </c>
      <c r="I1930" s="421">
        <v>0</v>
      </c>
      <c r="J1930" s="421">
        <v>0</v>
      </c>
      <c r="K1930" s="421">
        <v>0</v>
      </c>
      <c r="L1930" s="421">
        <v>93.33</v>
      </c>
    </row>
    <row r="1931" spans="2:12">
      <c r="B1931" s="60" t="s">
        <v>1489</v>
      </c>
      <c r="C1931" s="60" t="s">
        <v>971</v>
      </c>
      <c r="D1931" s="60" t="s">
        <v>662</v>
      </c>
      <c r="E1931" s="60" t="s">
        <v>644</v>
      </c>
      <c r="F1931" s="421">
        <v>-1712.15</v>
      </c>
      <c r="G1931" s="421">
        <v>0</v>
      </c>
      <c r="H1931" s="421">
        <v>0</v>
      </c>
      <c r="I1931" s="421">
        <v>0</v>
      </c>
      <c r="J1931" s="421">
        <v>0</v>
      </c>
      <c r="K1931" s="421">
        <v>0</v>
      </c>
      <c r="L1931" s="421">
        <v>-1712.15</v>
      </c>
    </row>
    <row r="1932" spans="2:12">
      <c r="B1932" s="60" t="s">
        <v>706</v>
      </c>
      <c r="C1932" s="60" t="s">
        <v>707</v>
      </c>
      <c r="D1932" s="60" t="s">
        <v>643</v>
      </c>
      <c r="E1932" s="60" t="s">
        <v>744</v>
      </c>
      <c r="F1932" s="421">
        <v>0</v>
      </c>
      <c r="G1932" s="421">
        <v>0</v>
      </c>
      <c r="H1932" s="421">
        <v>0</v>
      </c>
      <c r="I1932" s="421">
        <v>0</v>
      </c>
      <c r="J1932" s="421">
        <v>0</v>
      </c>
      <c r="K1932" s="421">
        <v>0</v>
      </c>
      <c r="L1932" s="421">
        <v>0</v>
      </c>
    </row>
    <row r="1933" spans="2:12">
      <c r="B1933" s="60" t="s">
        <v>1727</v>
      </c>
      <c r="C1933" s="60" t="s">
        <v>1231</v>
      </c>
      <c r="D1933" s="60" t="s">
        <v>662</v>
      </c>
      <c r="E1933" s="60" t="s">
        <v>644</v>
      </c>
      <c r="F1933" s="421">
        <v>-10578.02</v>
      </c>
      <c r="G1933" s="421">
        <v>0</v>
      </c>
      <c r="H1933" s="421">
        <v>0</v>
      </c>
      <c r="I1933" s="421">
        <v>0</v>
      </c>
      <c r="J1933" s="421">
        <v>0</v>
      </c>
      <c r="K1933" s="421">
        <v>61.28</v>
      </c>
      <c r="L1933" s="421">
        <v>-10639.3</v>
      </c>
    </row>
    <row r="1934" spans="2:12">
      <c r="B1934" s="60" t="s">
        <v>1505</v>
      </c>
      <c r="C1934" s="60" t="s">
        <v>1506</v>
      </c>
      <c r="D1934" s="60" t="s">
        <v>643</v>
      </c>
      <c r="E1934" s="60" t="s">
        <v>644</v>
      </c>
      <c r="F1934" s="421">
        <v>699199.94</v>
      </c>
      <c r="G1934" s="421">
        <v>0</v>
      </c>
      <c r="H1934" s="421">
        <v>0</v>
      </c>
      <c r="I1934" s="421">
        <v>0</v>
      </c>
      <c r="J1934" s="421">
        <v>0</v>
      </c>
      <c r="K1934" s="421">
        <v>0</v>
      </c>
      <c r="L1934" s="421">
        <v>699199.94</v>
      </c>
    </row>
    <row r="1935" spans="2:12">
      <c r="B1935" s="60" t="s">
        <v>1602</v>
      </c>
      <c r="C1935" s="60" t="s">
        <v>717</v>
      </c>
      <c r="D1935" s="60" t="s">
        <v>662</v>
      </c>
      <c r="E1935" s="60" t="s">
        <v>659</v>
      </c>
      <c r="F1935" s="421">
        <v>0</v>
      </c>
      <c r="G1935" s="421">
        <v>0</v>
      </c>
      <c r="H1935" s="421">
        <v>0</v>
      </c>
      <c r="I1935" s="421">
        <v>0</v>
      </c>
      <c r="J1935" s="421">
        <v>0</v>
      </c>
      <c r="K1935" s="421">
        <v>0</v>
      </c>
      <c r="L1935" s="421">
        <v>0</v>
      </c>
    </row>
    <row r="1936" spans="2:12">
      <c r="B1936" s="60" t="s">
        <v>1719</v>
      </c>
      <c r="C1936" s="60" t="s">
        <v>1720</v>
      </c>
      <c r="D1936" s="60" t="s">
        <v>643</v>
      </c>
      <c r="E1936" s="60" t="s">
        <v>659</v>
      </c>
      <c r="F1936" s="421">
        <v>0</v>
      </c>
      <c r="G1936" s="421">
        <v>0</v>
      </c>
      <c r="H1936" s="421">
        <v>0</v>
      </c>
      <c r="I1936" s="421">
        <v>0</v>
      </c>
      <c r="J1936" s="421">
        <v>0</v>
      </c>
      <c r="K1936" s="421">
        <v>0</v>
      </c>
      <c r="L1936" s="421">
        <v>0</v>
      </c>
    </row>
    <row r="1937" spans="2:12">
      <c r="B1937" s="60" t="s">
        <v>1521</v>
      </c>
      <c r="C1937" s="60" t="s">
        <v>1522</v>
      </c>
      <c r="D1937" s="60" t="s">
        <v>643</v>
      </c>
      <c r="E1937" s="60" t="s">
        <v>659</v>
      </c>
      <c r="F1937" s="421">
        <v>0</v>
      </c>
      <c r="G1937" s="421">
        <v>0</v>
      </c>
      <c r="H1937" s="421">
        <v>0</v>
      </c>
      <c r="I1937" s="421">
        <v>0</v>
      </c>
      <c r="J1937" s="421">
        <v>0</v>
      </c>
      <c r="K1937" s="421">
        <v>0</v>
      </c>
      <c r="L1937" s="421">
        <v>0</v>
      </c>
    </row>
    <row r="1938" spans="2:12">
      <c r="B1938" s="60" t="s">
        <v>1668</v>
      </c>
      <c r="C1938" s="60" t="s">
        <v>956</v>
      </c>
      <c r="D1938" s="60" t="s">
        <v>643</v>
      </c>
      <c r="E1938" s="60" t="s">
        <v>644</v>
      </c>
      <c r="F1938" s="421">
        <v>217160.44</v>
      </c>
      <c r="G1938" s="421">
        <v>0</v>
      </c>
      <c r="H1938" s="421">
        <v>0</v>
      </c>
      <c r="I1938" s="421">
        <v>0</v>
      </c>
      <c r="J1938" s="421">
        <v>0</v>
      </c>
      <c r="K1938" s="421">
        <v>0</v>
      </c>
      <c r="L1938" s="421">
        <v>217160.44</v>
      </c>
    </row>
    <row r="1939" spans="2:12">
      <c r="B1939" s="60" t="s">
        <v>1486</v>
      </c>
      <c r="C1939" s="60" t="s">
        <v>1300</v>
      </c>
      <c r="D1939" s="60" t="s">
        <v>662</v>
      </c>
      <c r="E1939" s="60" t="s">
        <v>649</v>
      </c>
      <c r="F1939" s="421">
        <v>2648302.13</v>
      </c>
      <c r="G1939" s="421">
        <v>54612.5</v>
      </c>
      <c r="H1939" s="421">
        <v>67618.98</v>
      </c>
      <c r="I1939" s="421">
        <v>80625.600000000006</v>
      </c>
      <c r="J1939" s="421">
        <v>86321.22</v>
      </c>
      <c r="K1939" s="421">
        <v>516583.81</v>
      </c>
      <c r="L1939" s="421">
        <v>1842540.02</v>
      </c>
    </row>
    <row r="1940" spans="2:12">
      <c r="B1940" s="60" t="s">
        <v>848</v>
      </c>
      <c r="C1940" s="60" t="s">
        <v>849</v>
      </c>
      <c r="D1940" s="60" t="s">
        <v>643</v>
      </c>
      <c r="E1940" s="60" t="s">
        <v>659</v>
      </c>
      <c r="F1940" s="421">
        <v>0</v>
      </c>
      <c r="G1940" s="421">
        <v>0</v>
      </c>
      <c r="H1940" s="421">
        <v>0</v>
      </c>
      <c r="I1940" s="421">
        <v>0</v>
      </c>
      <c r="J1940" s="421">
        <v>0</v>
      </c>
      <c r="K1940" s="421">
        <v>0</v>
      </c>
      <c r="L1940" s="421">
        <v>0</v>
      </c>
    </row>
    <row r="1941" spans="2:12">
      <c r="B1941" s="60" t="s">
        <v>1153</v>
      </c>
      <c r="C1941" s="60" t="s">
        <v>1090</v>
      </c>
      <c r="D1941" s="60" t="s">
        <v>662</v>
      </c>
      <c r="E1941" s="60" t="s">
        <v>659</v>
      </c>
      <c r="F1941" s="421">
        <v>0</v>
      </c>
      <c r="G1941" s="421">
        <v>0</v>
      </c>
      <c r="H1941" s="421">
        <v>0</v>
      </c>
      <c r="I1941" s="421">
        <v>0</v>
      </c>
      <c r="J1941" s="421">
        <v>0</v>
      </c>
      <c r="K1941" s="421">
        <v>0</v>
      </c>
      <c r="L1941" s="421">
        <v>0</v>
      </c>
    </row>
    <row r="1942" spans="2:12">
      <c r="B1942" s="60" t="s">
        <v>1495</v>
      </c>
      <c r="C1942" s="60" t="s">
        <v>1194</v>
      </c>
      <c r="D1942" s="60" t="s">
        <v>662</v>
      </c>
      <c r="E1942" s="60" t="s">
        <v>649</v>
      </c>
      <c r="F1942" s="421">
        <v>57913.22</v>
      </c>
      <c r="G1942" s="421">
        <v>1204.44</v>
      </c>
      <c r="H1942" s="421">
        <v>1464.32</v>
      </c>
      <c r="I1942" s="421">
        <v>1653.65</v>
      </c>
      <c r="J1942" s="421">
        <v>1294.23</v>
      </c>
      <c r="K1942" s="421">
        <v>8100.36</v>
      </c>
      <c r="L1942" s="421">
        <v>44196.22</v>
      </c>
    </row>
    <row r="1943" spans="2:12">
      <c r="B1943" s="60" t="s">
        <v>1566</v>
      </c>
      <c r="C1943" s="60" t="s">
        <v>1157</v>
      </c>
      <c r="D1943" s="60" t="s">
        <v>643</v>
      </c>
      <c r="E1943" s="60" t="s">
        <v>652</v>
      </c>
      <c r="F1943" s="421">
        <v>0</v>
      </c>
      <c r="G1943" s="421">
        <v>-57.01</v>
      </c>
      <c r="H1943" s="421">
        <v>57.01</v>
      </c>
      <c r="I1943" s="421">
        <v>0</v>
      </c>
      <c r="J1943" s="421">
        <v>0</v>
      </c>
      <c r="K1943" s="421">
        <v>52.01</v>
      </c>
      <c r="L1943" s="421">
        <v>-52.01</v>
      </c>
    </row>
    <row r="1944" spans="2:12">
      <c r="B1944" s="60" t="s">
        <v>1345</v>
      </c>
      <c r="C1944" s="60" t="s">
        <v>1346</v>
      </c>
      <c r="D1944" s="60" t="s">
        <v>643</v>
      </c>
      <c r="E1944" s="60" t="s">
        <v>652</v>
      </c>
      <c r="F1944" s="421">
        <v>207.67</v>
      </c>
      <c r="G1944" s="421">
        <v>5</v>
      </c>
      <c r="H1944" s="421">
        <v>5</v>
      </c>
      <c r="I1944" s="421">
        <v>5</v>
      </c>
      <c r="J1944" s="421">
        <v>5</v>
      </c>
      <c r="K1944" s="421">
        <v>40</v>
      </c>
      <c r="L1944" s="421">
        <v>147.66999999999999</v>
      </c>
    </row>
    <row r="1945" spans="2:12">
      <c r="B1945" s="60" t="s">
        <v>865</v>
      </c>
      <c r="C1945" s="60" t="s">
        <v>866</v>
      </c>
      <c r="D1945" s="60" t="s">
        <v>662</v>
      </c>
      <c r="E1945" s="60" t="s">
        <v>644</v>
      </c>
      <c r="F1945" s="421">
        <v>-375</v>
      </c>
      <c r="G1945" s="421">
        <v>0</v>
      </c>
      <c r="H1945" s="421">
        <v>0</v>
      </c>
      <c r="I1945" s="421">
        <v>0</v>
      </c>
      <c r="J1945" s="421">
        <v>0</v>
      </c>
      <c r="K1945" s="421">
        <v>0</v>
      </c>
      <c r="L1945" s="421">
        <v>-375</v>
      </c>
    </row>
    <row r="1946" spans="2:12">
      <c r="B1946" s="60" t="s">
        <v>1339</v>
      </c>
      <c r="C1946" s="60" t="s">
        <v>971</v>
      </c>
      <c r="D1946" s="60" t="s">
        <v>662</v>
      </c>
      <c r="E1946" s="60" t="s">
        <v>649</v>
      </c>
      <c r="F1946" s="421">
        <v>3480478.84</v>
      </c>
      <c r="G1946" s="421">
        <v>103436.27</v>
      </c>
      <c r="H1946" s="421">
        <v>266176.15000000002</v>
      </c>
      <c r="I1946" s="421">
        <v>49124.34</v>
      </c>
      <c r="J1946" s="421">
        <v>48512.83</v>
      </c>
      <c r="K1946" s="421">
        <v>1010351.12</v>
      </c>
      <c r="L1946" s="421">
        <v>2002878.13</v>
      </c>
    </row>
    <row r="1947" spans="2:12">
      <c r="B1947" s="60" t="s">
        <v>1148</v>
      </c>
      <c r="C1947" s="60" t="s">
        <v>1149</v>
      </c>
      <c r="D1947" s="60" t="s">
        <v>643</v>
      </c>
      <c r="E1947" s="60" t="s">
        <v>659</v>
      </c>
      <c r="F1947" s="421">
        <v>0</v>
      </c>
      <c r="G1947" s="421">
        <v>0</v>
      </c>
      <c r="H1947" s="421">
        <v>0</v>
      </c>
      <c r="I1947" s="421">
        <v>0</v>
      </c>
      <c r="J1947" s="421">
        <v>0</v>
      </c>
      <c r="K1947" s="421">
        <v>0</v>
      </c>
      <c r="L1947" s="421">
        <v>0</v>
      </c>
    </row>
    <row r="1948" spans="2:12">
      <c r="B1948" s="60" t="s">
        <v>1471</v>
      </c>
      <c r="C1948" s="60" t="s">
        <v>1472</v>
      </c>
      <c r="D1948" s="60" t="s">
        <v>643</v>
      </c>
      <c r="E1948" s="60" t="s">
        <v>649</v>
      </c>
      <c r="F1948" s="421">
        <v>4154.8999999999996</v>
      </c>
      <c r="G1948" s="421">
        <v>-142.01</v>
      </c>
      <c r="H1948" s="421">
        <v>-461.77</v>
      </c>
      <c r="I1948" s="421">
        <v>241.88</v>
      </c>
      <c r="J1948" s="421">
        <v>-93.53</v>
      </c>
      <c r="K1948" s="421">
        <v>1315.84</v>
      </c>
      <c r="L1948" s="421">
        <v>3294.49</v>
      </c>
    </row>
    <row r="1949" spans="2:12">
      <c r="B1949" s="60" t="s">
        <v>953</v>
      </c>
      <c r="C1949" s="60" t="s">
        <v>954</v>
      </c>
      <c r="D1949" s="60" t="s">
        <v>643</v>
      </c>
      <c r="E1949" s="60" t="s">
        <v>649</v>
      </c>
      <c r="F1949" s="421">
        <v>2014.4</v>
      </c>
      <c r="G1949" s="421">
        <v>52.04</v>
      </c>
      <c r="H1949" s="421">
        <v>-202.5</v>
      </c>
      <c r="I1949" s="421">
        <v>-53.78</v>
      </c>
      <c r="J1949" s="421">
        <v>125.84</v>
      </c>
      <c r="K1949" s="421">
        <v>-10622.04</v>
      </c>
      <c r="L1949" s="421">
        <v>12714.84</v>
      </c>
    </row>
    <row r="1950" spans="2:12">
      <c r="B1950" s="60" t="s">
        <v>1055</v>
      </c>
      <c r="C1950" s="60" t="s">
        <v>1056</v>
      </c>
      <c r="D1950" s="60" t="s">
        <v>643</v>
      </c>
      <c r="E1950" s="60" t="s">
        <v>659</v>
      </c>
      <c r="F1950" s="421">
        <v>0</v>
      </c>
      <c r="G1950" s="421">
        <v>0</v>
      </c>
      <c r="H1950" s="421">
        <v>0</v>
      </c>
      <c r="I1950" s="421">
        <v>0</v>
      </c>
      <c r="J1950" s="421">
        <v>0</v>
      </c>
      <c r="K1950" s="421">
        <v>0</v>
      </c>
      <c r="L1950" s="421">
        <v>0</v>
      </c>
    </row>
    <row r="1951" spans="2:12">
      <c r="B1951" s="60" t="s">
        <v>1733</v>
      </c>
      <c r="C1951" s="60" t="s">
        <v>1734</v>
      </c>
      <c r="D1951" s="60" t="s">
        <v>643</v>
      </c>
      <c r="E1951" s="60" t="s">
        <v>649</v>
      </c>
      <c r="F1951" s="421">
        <v>-23884.37</v>
      </c>
      <c r="G1951" s="421">
        <v>4548.2</v>
      </c>
      <c r="H1951" s="421">
        <v>46293.95</v>
      </c>
      <c r="I1951" s="421">
        <v>7.04</v>
      </c>
      <c r="J1951" s="421">
        <v>-1066.76</v>
      </c>
      <c r="K1951" s="421">
        <v>-8447.4500000000007</v>
      </c>
      <c r="L1951" s="421">
        <v>-65219.35</v>
      </c>
    </row>
    <row r="1952" spans="2:12">
      <c r="B1952" s="60" t="s">
        <v>1329</v>
      </c>
      <c r="C1952" s="60" t="s">
        <v>1330</v>
      </c>
      <c r="D1952" s="60" t="s">
        <v>643</v>
      </c>
      <c r="E1952" s="60" t="s">
        <v>659</v>
      </c>
      <c r="F1952" s="421">
        <v>0</v>
      </c>
      <c r="G1952" s="421">
        <v>0</v>
      </c>
      <c r="H1952" s="421">
        <v>0</v>
      </c>
      <c r="I1952" s="421">
        <v>0</v>
      </c>
      <c r="J1952" s="421">
        <v>0</v>
      </c>
      <c r="K1952" s="421">
        <v>0</v>
      </c>
      <c r="L1952" s="421">
        <v>0</v>
      </c>
    </row>
    <row r="1953" spans="2:12">
      <c r="B1953" s="60" t="s">
        <v>1391</v>
      </c>
      <c r="C1953" s="60" t="s">
        <v>1392</v>
      </c>
      <c r="D1953" s="60" t="s">
        <v>643</v>
      </c>
      <c r="E1953" s="60" t="s">
        <v>744</v>
      </c>
      <c r="F1953" s="421">
        <v>0</v>
      </c>
      <c r="G1953" s="421">
        <v>0</v>
      </c>
      <c r="H1953" s="421">
        <v>0</v>
      </c>
      <c r="I1953" s="421">
        <v>0</v>
      </c>
      <c r="J1953" s="421">
        <v>0</v>
      </c>
      <c r="K1953" s="421">
        <v>0</v>
      </c>
      <c r="L1953" s="421">
        <v>0</v>
      </c>
    </row>
    <row r="1954" spans="2:12">
      <c r="B1954" s="60" t="s">
        <v>865</v>
      </c>
      <c r="C1954" s="60" t="s">
        <v>866</v>
      </c>
      <c r="D1954" s="60" t="s">
        <v>662</v>
      </c>
      <c r="E1954" s="60" t="s">
        <v>659</v>
      </c>
      <c r="F1954" s="421">
        <v>0</v>
      </c>
      <c r="G1954" s="421">
        <v>0</v>
      </c>
      <c r="H1954" s="421">
        <v>0</v>
      </c>
      <c r="I1954" s="421">
        <v>0</v>
      </c>
      <c r="J1954" s="421">
        <v>0</v>
      </c>
      <c r="K1954" s="421">
        <v>0</v>
      </c>
      <c r="L1954" s="421">
        <v>0</v>
      </c>
    </row>
    <row r="1955" spans="2:12">
      <c r="B1955" s="60" t="s">
        <v>1303</v>
      </c>
      <c r="C1955" s="60" t="s">
        <v>1198</v>
      </c>
      <c r="D1955" s="60" t="s">
        <v>643</v>
      </c>
      <c r="E1955" s="60" t="s">
        <v>644</v>
      </c>
      <c r="F1955" s="421">
        <v>74091.97</v>
      </c>
      <c r="G1955" s="421">
        <v>0</v>
      </c>
      <c r="H1955" s="421">
        <v>0</v>
      </c>
      <c r="I1955" s="421">
        <v>0</v>
      </c>
      <c r="J1955" s="421">
        <v>0</v>
      </c>
      <c r="K1955" s="421">
        <v>0</v>
      </c>
      <c r="L1955" s="421">
        <v>74091.97</v>
      </c>
    </row>
    <row r="1956" spans="2:12">
      <c r="B1956" s="60" t="s">
        <v>685</v>
      </c>
      <c r="C1956" s="60" t="s">
        <v>686</v>
      </c>
      <c r="D1956" s="60" t="s">
        <v>643</v>
      </c>
      <c r="E1956" s="60" t="s">
        <v>659</v>
      </c>
      <c r="F1956" s="421">
        <v>1727.94</v>
      </c>
      <c r="G1956" s="421">
        <v>0</v>
      </c>
      <c r="H1956" s="421">
        <v>0</v>
      </c>
      <c r="I1956" s="421">
        <v>0</v>
      </c>
      <c r="J1956" s="421">
        <v>0</v>
      </c>
      <c r="K1956" s="421">
        <v>0</v>
      </c>
      <c r="L1956" s="421">
        <v>1727.94</v>
      </c>
    </row>
    <row r="1957" spans="2:12">
      <c r="B1957" s="60" t="s">
        <v>1612</v>
      </c>
      <c r="C1957" s="60" t="s">
        <v>1241</v>
      </c>
      <c r="D1957" s="60" t="s">
        <v>643</v>
      </c>
      <c r="E1957" s="60" t="s">
        <v>659</v>
      </c>
      <c r="F1957" s="421">
        <v>0</v>
      </c>
      <c r="G1957" s="421">
        <v>0</v>
      </c>
      <c r="H1957" s="421">
        <v>0</v>
      </c>
      <c r="I1957" s="421">
        <v>0</v>
      </c>
      <c r="J1957" s="421">
        <v>0</v>
      </c>
      <c r="K1957" s="421">
        <v>0</v>
      </c>
      <c r="L1957" s="421">
        <v>0</v>
      </c>
    </row>
    <row r="1958" spans="2:12">
      <c r="B1958" s="60" t="s">
        <v>1709</v>
      </c>
      <c r="C1958" s="60" t="s">
        <v>729</v>
      </c>
      <c r="D1958" s="60" t="s">
        <v>662</v>
      </c>
      <c r="E1958" s="60" t="s">
        <v>659</v>
      </c>
      <c r="F1958" s="421">
        <v>0</v>
      </c>
      <c r="G1958" s="421">
        <v>0</v>
      </c>
      <c r="H1958" s="421">
        <v>0</v>
      </c>
      <c r="I1958" s="421">
        <v>0</v>
      </c>
      <c r="J1958" s="421">
        <v>0</v>
      </c>
      <c r="K1958" s="421">
        <v>0</v>
      </c>
      <c r="L1958" s="421">
        <v>0</v>
      </c>
    </row>
    <row r="1959" spans="2:12">
      <c r="B1959" s="60" t="s">
        <v>1435</v>
      </c>
      <c r="C1959" s="60" t="s">
        <v>784</v>
      </c>
      <c r="D1959" s="60" t="s">
        <v>643</v>
      </c>
      <c r="E1959" s="60" t="s">
        <v>649</v>
      </c>
      <c r="F1959" s="421">
        <v>-4039039.83</v>
      </c>
      <c r="G1959" s="421">
        <v>4085.84</v>
      </c>
      <c r="H1959" s="421">
        <v>5976.64</v>
      </c>
      <c r="I1959" s="421">
        <v>5538.65</v>
      </c>
      <c r="J1959" s="421">
        <v>5424.61</v>
      </c>
      <c r="K1959" s="421">
        <v>121424.28</v>
      </c>
      <c r="L1959" s="421">
        <v>-4181489.85</v>
      </c>
    </row>
    <row r="1960" spans="2:12">
      <c r="B1960" s="60" t="s">
        <v>1435</v>
      </c>
      <c r="C1960" s="60" t="s">
        <v>784</v>
      </c>
      <c r="D1960" s="60" t="s">
        <v>643</v>
      </c>
      <c r="E1960" s="60" t="s">
        <v>659</v>
      </c>
      <c r="F1960" s="421">
        <v>0</v>
      </c>
      <c r="G1960" s="421">
        <v>0</v>
      </c>
      <c r="H1960" s="421">
        <v>0</v>
      </c>
      <c r="I1960" s="421">
        <v>0</v>
      </c>
      <c r="J1960" s="421">
        <v>0</v>
      </c>
      <c r="K1960" s="421">
        <v>0</v>
      </c>
      <c r="L1960" s="421">
        <v>0</v>
      </c>
    </row>
    <row r="1961" spans="2:12">
      <c r="B1961" s="60" t="s">
        <v>979</v>
      </c>
      <c r="C1961" s="60" t="s">
        <v>980</v>
      </c>
      <c r="D1961" s="60" t="s">
        <v>643</v>
      </c>
      <c r="E1961" s="60" t="s">
        <v>649</v>
      </c>
      <c r="F1961" s="421">
        <v>1991970.44</v>
      </c>
      <c r="G1961" s="421">
        <v>46224.65</v>
      </c>
      <c r="H1961" s="421">
        <v>46462.34</v>
      </c>
      <c r="I1961" s="421">
        <v>46218.71</v>
      </c>
      <c r="J1961" s="421">
        <v>46252.13</v>
      </c>
      <c r="K1961" s="421">
        <v>368929.36</v>
      </c>
      <c r="L1961" s="421">
        <v>1437883.25</v>
      </c>
    </row>
    <row r="1962" spans="2:12">
      <c r="B1962" s="60" t="s">
        <v>1666</v>
      </c>
      <c r="C1962" s="60" t="s">
        <v>1667</v>
      </c>
      <c r="D1962" s="60" t="s">
        <v>643</v>
      </c>
      <c r="E1962" s="60" t="s">
        <v>649</v>
      </c>
      <c r="F1962" s="421">
        <v>0</v>
      </c>
      <c r="G1962" s="421">
        <v>0</v>
      </c>
      <c r="H1962" s="421">
        <v>0.17</v>
      </c>
      <c r="I1962" s="421">
        <v>-0.17</v>
      </c>
      <c r="J1962" s="421">
        <v>0</v>
      </c>
      <c r="K1962" s="421">
        <v>0</v>
      </c>
      <c r="L1962" s="421">
        <v>0</v>
      </c>
    </row>
    <row r="1963" spans="2:12">
      <c r="B1963" s="60" t="s">
        <v>1489</v>
      </c>
      <c r="C1963" s="60" t="s">
        <v>971</v>
      </c>
      <c r="D1963" s="60" t="s">
        <v>662</v>
      </c>
      <c r="E1963" s="60" t="s">
        <v>652</v>
      </c>
      <c r="F1963" s="421">
        <v>17754.11</v>
      </c>
      <c r="G1963" s="421">
        <v>0</v>
      </c>
      <c r="H1963" s="421">
        <v>0</v>
      </c>
      <c r="I1963" s="421">
        <v>0</v>
      </c>
      <c r="J1963" s="421">
        <v>0</v>
      </c>
      <c r="K1963" s="421">
        <v>2931.63</v>
      </c>
      <c r="L1963" s="421">
        <v>14822.48</v>
      </c>
    </row>
    <row r="1964" spans="2:12">
      <c r="B1964" s="60" t="s">
        <v>1069</v>
      </c>
      <c r="C1964" s="60" t="s">
        <v>1070</v>
      </c>
      <c r="D1964" s="60" t="s">
        <v>643</v>
      </c>
      <c r="E1964" s="60" t="s">
        <v>644</v>
      </c>
      <c r="F1964" s="421">
        <v>-11853.81</v>
      </c>
      <c r="G1964" s="421">
        <v>0</v>
      </c>
      <c r="H1964" s="421">
        <v>0</v>
      </c>
      <c r="I1964" s="421">
        <v>0</v>
      </c>
      <c r="J1964" s="421">
        <v>0</v>
      </c>
      <c r="K1964" s="421">
        <v>0</v>
      </c>
      <c r="L1964" s="421">
        <v>-11853.81</v>
      </c>
    </row>
    <row r="1965" spans="2:12">
      <c r="B1965" s="60" t="s">
        <v>988</v>
      </c>
      <c r="C1965" s="60" t="s">
        <v>989</v>
      </c>
      <c r="D1965" s="60" t="s">
        <v>643</v>
      </c>
      <c r="E1965" s="60" t="s">
        <v>649</v>
      </c>
      <c r="F1965" s="421">
        <v>-42067.78</v>
      </c>
      <c r="G1965" s="421">
        <v>-2449.0100000000002</v>
      </c>
      <c r="H1965" s="421">
        <v>56.64</v>
      </c>
      <c r="I1965" s="421">
        <v>-172.28</v>
      </c>
      <c r="J1965" s="421">
        <v>2835.27</v>
      </c>
      <c r="K1965" s="421">
        <v>-447.03</v>
      </c>
      <c r="L1965" s="421">
        <v>-41891.370000000003</v>
      </c>
    </row>
    <row r="1966" spans="2:12">
      <c r="B1966" s="60" t="s">
        <v>1230</v>
      </c>
      <c r="C1966" s="60" t="s">
        <v>1231</v>
      </c>
      <c r="D1966" s="60" t="s">
        <v>662</v>
      </c>
      <c r="E1966" s="60" t="s">
        <v>644</v>
      </c>
      <c r="F1966" s="421">
        <v>-138.16999999999999</v>
      </c>
      <c r="G1966" s="421">
        <v>0</v>
      </c>
      <c r="H1966" s="421">
        <v>0</v>
      </c>
      <c r="I1966" s="421">
        <v>0</v>
      </c>
      <c r="J1966" s="421">
        <v>0</v>
      </c>
      <c r="K1966" s="421">
        <v>0</v>
      </c>
      <c r="L1966" s="421">
        <v>-138.16999999999999</v>
      </c>
    </row>
    <row r="1967" spans="2:12">
      <c r="B1967" s="60" t="s">
        <v>688</v>
      </c>
      <c r="C1967" s="60" t="s">
        <v>668</v>
      </c>
      <c r="D1967" s="60" t="s">
        <v>643</v>
      </c>
      <c r="E1967" s="60" t="s">
        <v>744</v>
      </c>
      <c r="F1967" s="421">
        <v>0</v>
      </c>
      <c r="G1967" s="421">
        <v>0</v>
      </c>
      <c r="H1967" s="421">
        <v>0</v>
      </c>
      <c r="I1967" s="421">
        <v>0</v>
      </c>
      <c r="J1967" s="421">
        <v>0</v>
      </c>
      <c r="K1967" s="421">
        <v>0</v>
      </c>
      <c r="L1967" s="421">
        <v>0</v>
      </c>
    </row>
    <row r="1968" spans="2:12">
      <c r="B1968" s="60" t="s">
        <v>1713</v>
      </c>
      <c r="C1968" s="60" t="s">
        <v>1714</v>
      </c>
      <c r="D1968" s="60" t="s">
        <v>643</v>
      </c>
      <c r="E1968" s="60" t="s">
        <v>644</v>
      </c>
      <c r="F1968" s="421">
        <v>344.96</v>
      </c>
      <c r="G1968" s="421">
        <v>0</v>
      </c>
      <c r="H1968" s="421">
        <v>0</v>
      </c>
      <c r="I1968" s="421">
        <v>0</v>
      </c>
      <c r="J1968" s="421">
        <v>0</v>
      </c>
      <c r="K1968" s="421">
        <v>0</v>
      </c>
      <c r="L1968" s="421">
        <v>344.96</v>
      </c>
    </row>
    <row r="1969" spans="2:12">
      <c r="B1969" s="60" t="s">
        <v>1735</v>
      </c>
      <c r="C1969" s="60" t="s">
        <v>658</v>
      </c>
      <c r="D1969" s="60" t="s">
        <v>643</v>
      </c>
      <c r="E1969" s="60" t="s">
        <v>644</v>
      </c>
      <c r="F1969" s="421">
        <v>199178.5</v>
      </c>
      <c r="G1969" s="421">
        <v>0</v>
      </c>
      <c r="H1969" s="421">
        <v>0</v>
      </c>
      <c r="I1969" s="421">
        <v>0</v>
      </c>
      <c r="J1969" s="421">
        <v>0</v>
      </c>
      <c r="K1969" s="421">
        <v>0</v>
      </c>
      <c r="L1969" s="421">
        <v>199178.5</v>
      </c>
    </row>
    <row r="1970" spans="2:12">
      <c r="B1970" s="60" t="s">
        <v>663</v>
      </c>
      <c r="C1970" s="60" t="s">
        <v>664</v>
      </c>
      <c r="D1970" s="60" t="s">
        <v>662</v>
      </c>
      <c r="E1970" s="60" t="s">
        <v>649</v>
      </c>
      <c r="F1970" s="421">
        <v>2983594.34</v>
      </c>
      <c r="G1970" s="421">
        <v>68298.320000000007</v>
      </c>
      <c r="H1970" s="421">
        <v>80993.22</v>
      </c>
      <c r="I1970" s="421">
        <v>89080.03</v>
      </c>
      <c r="J1970" s="421">
        <v>80205.77</v>
      </c>
      <c r="K1970" s="421">
        <v>608224.53</v>
      </c>
      <c r="L1970" s="421">
        <v>2056792.47</v>
      </c>
    </row>
    <row r="1971" spans="2:12">
      <c r="B1971" s="60" t="s">
        <v>732</v>
      </c>
      <c r="C1971" s="60" t="s">
        <v>719</v>
      </c>
      <c r="D1971" s="60" t="s">
        <v>643</v>
      </c>
      <c r="E1971" s="60" t="s">
        <v>644</v>
      </c>
      <c r="F1971" s="421">
        <v>691106.99</v>
      </c>
      <c r="G1971" s="421">
        <v>0</v>
      </c>
      <c r="H1971" s="421">
        <v>0</v>
      </c>
      <c r="I1971" s="421">
        <v>0</v>
      </c>
      <c r="J1971" s="421">
        <v>0</v>
      </c>
      <c r="K1971" s="421">
        <v>0</v>
      </c>
      <c r="L1971" s="421">
        <v>691106.99</v>
      </c>
    </row>
    <row r="1972" spans="2:12">
      <c r="B1972" s="60" t="s">
        <v>689</v>
      </c>
      <c r="C1972" s="60" t="s">
        <v>690</v>
      </c>
      <c r="D1972" s="60" t="s">
        <v>662</v>
      </c>
      <c r="E1972" s="60" t="s">
        <v>644</v>
      </c>
      <c r="F1972" s="421">
        <v>-475.29</v>
      </c>
      <c r="G1972" s="421">
        <v>0</v>
      </c>
      <c r="H1972" s="421">
        <v>0</v>
      </c>
      <c r="I1972" s="421">
        <v>0</v>
      </c>
      <c r="J1972" s="421">
        <v>0</v>
      </c>
      <c r="K1972" s="421">
        <v>0</v>
      </c>
      <c r="L1972" s="421">
        <v>-475.29</v>
      </c>
    </row>
    <row r="1973" spans="2:12">
      <c r="B1973" s="60" t="s">
        <v>945</v>
      </c>
      <c r="C1973" s="60" t="s">
        <v>946</v>
      </c>
      <c r="D1973" s="60" t="s">
        <v>662</v>
      </c>
      <c r="E1973" s="60" t="s">
        <v>659</v>
      </c>
      <c r="F1973" s="421">
        <v>0</v>
      </c>
      <c r="G1973" s="421">
        <v>0</v>
      </c>
      <c r="H1973" s="421">
        <v>0</v>
      </c>
      <c r="I1973" s="421">
        <v>0</v>
      </c>
      <c r="J1973" s="421">
        <v>0</v>
      </c>
      <c r="K1973" s="421">
        <v>0</v>
      </c>
      <c r="L1973" s="421">
        <v>0</v>
      </c>
    </row>
    <row r="1974" spans="2:12">
      <c r="B1974" s="60" t="s">
        <v>1118</v>
      </c>
      <c r="C1974" s="60" t="s">
        <v>1068</v>
      </c>
      <c r="D1974" s="60" t="s">
        <v>662</v>
      </c>
      <c r="E1974" s="60" t="s">
        <v>659</v>
      </c>
      <c r="F1974" s="421">
        <v>0</v>
      </c>
      <c r="G1974" s="421">
        <v>0</v>
      </c>
      <c r="H1974" s="421">
        <v>0</v>
      </c>
      <c r="I1974" s="421">
        <v>0</v>
      </c>
      <c r="J1974" s="421">
        <v>0</v>
      </c>
      <c r="K1974" s="421">
        <v>0</v>
      </c>
      <c r="L1974" s="421">
        <v>0</v>
      </c>
    </row>
    <row r="1975" spans="2:12">
      <c r="B1975" s="60" t="s">
        <v>1265</v>
      </c>
      <c r="C1975" s="60" t="s">
        <v>1266</v>
      </c>
      <c r="D1975" s="60" t="s">
        <v>643</v>
      </c>
      <c r="E1975" s="60" t="s">
        <v>1032</v>
      </c>
      <c r="F1975" s="421">
        <v>91377.99</v>
      </c>
      <c r="G1975" s="421">
        <v>-5039.2299999999996</v>
      </c>
      <c r="H1975" s="421">
        <v>-5039.2299999999996</v>
      </c>
      <c r="I1975" s="421">
        <v>-0.06</v>
      </c>
      <c r="J1975" s="421">
        <v>0</v>
      </c>
      <c r="K1975" s="421">
        <v>-34602.75</v>
      </c>
      <c r="L1975" s="421">
        <v>136059.26</v>
      </c>
    </row>
    <row r="1976" spans="2:12">
      <c r="B1976" s="60" t="s">
        <v>1204</v>
      </c>
      <c r="C1976" s="60" t="s">
        <v>1205</v>
      </c>
      <c r="D1976" s="60" t="s">
        <v>643</v>
      </c>
      <c r="E1976" s="60" t="s">
        <v>652</v>
      </c>
      <c r="F1976" s="421">
        <v>1440.35</v>
      </c>
      <c r="G1976" s="421">
        <v>0</v>
      </c>
      <c r="H1976" s="421">
        <v>0</v>
      </c>
      <c r="I1976" s="421">
        <v>0</v>
      </c>
      <c r="J1976" s="421">
        <v>0</v>
      </c>
      <c r="K1976" s="421">
        <v>380.86</v>
      </c>
      <c r="L1976" s="421">
        <v>1059.49</v>
      </c>
    </row>
    <row r="1977" spans="2:12">
      <c r="B1977" s="60" t="s">
        <v>1464</v>
      </c>
      <c r="C1977" s="60" t="s">
        <v>1465</v>
      </c>
      <c r="D1977" s="60" t="s">
        <v>643</v>
      </c>
      <c r="E1977" s="60" t="s">
        <v>744</v>
      </c>
      <c r="F1977" s="421">
        <v>0</v>
      </c>
      <c r="G1977" s="421">
        <v>0</v>
      </c>
      <c r="H1977" s="421">
        <v>0</v>
      </c>
      <c r="I1977" s="421">
        <v>0</v>
      </c>
      <c r="J1977" s="421">
        <v>0</v>
      </c>
      <c r="K1977" s="421">
        <v>0</v>
      </c>
      <c r="L1977" s="421">
        <v>0</v>
      </c>
    </row>
    <row r="1978" spans="2:12">
      <c r="B1978" s="60" t="s">
        <v>1663</v>
      </c>
      <c r="C1978" s="60" t="s">
        <v>1235</v>
      </c>
      <c r="D1978" s="60" t="s">
        <v>662</v>
      </c>
      <c r="E1978" s="60" t="s">
        <v>659</v>
      </c>
      <c r="F1978" s="421">
        <v>0</v>
      </c>
      <c r="G1978" s="421">
        <v>0</v>
      </c>
      <c r="H1978" s="421">
        <v>0</v>
      </c>
      <c r="I1978" s="421">
        <v>0</v>
      </c>
      <c r="J1978" s="421">
        <v>0</v>
      </c>
      <c r="K1978" s="421">
        <v>0</v>
      </c>
      <c r="L1978" s="421">
        <v>0</v>
      </c>
    </row>
    <row r="1979" spans="2:12">
      <c r="B1979" s="60" t="s">
        <v>1611</v>
      </c>
      <c r="C1979" s="60" t="s">
        <v>877</v>
      </c>
      <c r="D1979" s="60" t="s">
        <v>662</v>
      </c>
      <c r="E1979" s="60" t="s">
        <v>644</v>
      </c>
      <c r="F1979" s="421">
        <v>-11.83</v>
      </c>
      <c r="G1979" s="421">
        <v>0</v>
      </c>
      <c r="H1979" s="421">
        <v>0</v>
      </c>
      <c r="I1979" s="421">
        <v>0</v>
      </c>
      <c r="J1979" s="421">
        <v>0</v>
      </c>
      <c r="K1979" s="421">
        <v>0</v>
      </c>
      <c r="L1979" s="421">
        <v>-11.83</v>
      </c>
    </row>
    <row r="1980" spans="2:12">
      <c r="B1980" s="60" t="s">
        <v>1735</v>
      </c>
      <c r="C1980" s="60" t="s">
        <v>658</v>
      </c>
      <c r="D1980" s="60" t="s">
        <v>643</v>
      </c>
      <c r="E1980" s="60" t="s">
        <v>649</v>
      </c>
      <c r="F1980" s="421">
        <v>-136066.45000000001</v>
      </c>
      <c r="G1980" s="421">
        <v>1263.44</v>
      </c>
      <c r="H1980" s="421">
        <v>1374.71</v>
      </c>
      <c r="I1980" s="421">
        <v>1536.14</v>
      </c>
      <c r="J1980" s="421">
        <v>1475.38</v>
      </c>
      <c r="K1980" s="421">
        <v>9883.0300000000007</v>
      </c>
      <c r="L1980" s="421">
        <v>-151599.15</v>
      </c>
    </row>
    <row r="1981" spans="2:12">
      <c r="B1981" s="60" t="s">
        <v>1253</v>
      </c>
      <c r="C1981" s="60" t="s">
        <v>1254</v>
      </c>
      <c r="D1981" s="60" t="s">
        <v>643</v>
      </c>
      <c r="E1981" s="60" t="s">
        <v>644</v>
      </c>
      <c r="F1981" s="421">
        <v>67725.100000000006</v>
      </c>
      <c r="G1981" s="421">
        <v>0</v>
      </c>
      <c r="H1981" s="421">
        <v>0</v>
      </c>
      <c r="I1981" s="421">
        <v>0</v>
      </c>
      <c r="J1981" s="421">
        <v>0</v>
      </c>
      <c r="K1981" s="421">
        <v>0</v>
      </c>
      <c r="L1981" s="421">
        <v>67725.100000000006</v>
      </c>
    </row>
    <row r="1982" spans="2:12">
      <c r="B1982" s="60" t="s">
        <v>1420</v>
      </c>
      <c r="C1982" s="60" t="s">
        <v>1300</v>
      </c>
      <c r="D1982" s="60" t="s">
        <v>662</v>
      </c>
      <c r="E1982" s="60" t="s">
        <v>652</v>
      </c>
      <c r="F1982" s="421">
        <v>320.45999999999998</v>
      </c>
      <c r="G1982" s="421">
        <v>63.7</v>
      </c>
      <c r="H1982" s="421">
        <v>56.92</v>
      </c>
      <c r="I1982" s="421">
        <v>59.17</v>
      </c>
      <c r="J1982" s="421">
        <v>56.92</v>
      </c>
      <c r="K1982" s="421">
        <v>83.75</v>
      </c>
      <c r="L1982" s="421">
        <v>0</v>
      </c>
    </row>
    <row r="1983" spans="2:12">
      <c r="B1983" s="60" t="s">
        <v>1021</v>
      </c>
      <c r="C1983" s="60" t="s">
        <v>889</v>
      </c>
      <c r="D1983" s="60" t="s">
        <v>643</v>
      </c>
      <c r="E1983" s="60" t="s">
        <v>644</v>
      </c>
      <c r="F1983" s="421">
        <v>741860.09</v>
      </c>
      <c r="G1983" s="421">
        <v>0</v>
      </c>
      <c r="H1983" s="421">
        <v>0</v>
      </c>
      <c r="I1983" s="421">
        <v>0</v>
      </c>
      <c r="J1983" s="421">
        <v>0</v>
      </c>
      <c r="K1983" s="421">
        <v>694203.89</v>
      </c>
      <c r="L1983" s="421">
        <v>47656.2</v>
      </c>
    </row>
    <row r="1984" spans="2:12">
      <c r="B1984" s="60" t="s">
        <v>841</v>
      </c>
      <c r="C1984" s="60" t="s">
        <v>784</v>
      </c>
      <c r="D1984" s="60" t="s">
        <v>643</v>
      </c>
      <c r="E1984" s="60" t="s">
        <v>649</v>
      </c>
      <c r="F1984" s="421">
        <v>-2696.65</v>
      </c>
      <c r="G1984" s="421">
        <v>-185.08</v>
      </c>
      <c r="H1984" s="421">
        <v>17209.560000000001</v>
      </c>
      <c r="I1984" s="421">
        <v>-17009.810000000001</v>
      </c>
      <c r="J1984" s="421">
        <v>1368.42</v>
      </c>
      <c r="K1984" s="421">
        <v>20167.52</v>
      </c>
      <c r="L1984" s="421">
        <v>-24247.26</v>
      </c>
    </row>
    <row r="1985" spans="2:12">
      <c r="B1985" s="60" t="s">
        <v>1730</v>
      </c>
      <c r="C1985" s="60" t="s">
        <v>763</v>
      </c>
      <c r="D1985" s="60" t="s">
        <v>643</v>
      </c>
      <c r="E1985" s="60" t="s">
        <v>644</v>
      </c>
      <c r="F1985" s="421">
        <v>17136.52</v>
      </c>
      <c r="G1985" s="421">
        <v>17136.52</v>
      </c>
      <c r="H1985" s="421">
        <v>0</v>
      </c>
      <c r="I1985" s="421">
        <v>0</v>
      </c>
      <c r="J1985" s="421">
        <v>0</v>
      </c>
      <c r="K1985" s="421">
        <v>0</v>
      </c>
      <c r="L1985" s="421">
        <v>0</v>
      </c>
    </row>
    <row r="1986" spans="2:12">
      <c r="B1986" s="60" t="s">
        <v>1480</v>
      </c>
      <c r="C1986" s="60" t="s">
        <v>1194</v>
      </c>
      <c r="D1986" s="60" t="s">
        <v>662</v>
      </c>
      <c r="E1986" s="60" t="s">
        <v>703</v>
      </c>
      <c r="F1986" s="421">
        <v>0</v>
      </c>
      <c r="G1986" s="421">
        <v>0</v>
      </c>
      <c r="H1986" s="421">
        <v>0</v>
      </c>
      <c r="I1986" s="421">
        <v>0</v>
      </c>
      <c r="J1986" s="421">
        <v>0</v>
      </c>
      <c r="K1986" s="421">
        <v>0</v>
      </c>
      <c r="L1986" s="421">
        <v>0</v>
      </c>
    </row>
    <row r="1987" spans="2:12">
      <c r="B1987" s="60" t="s">
        <v>1557</v>
      </c>
      <c r="C1987" s="60" t="s">
        <v>1558</v>
      </c>
      <c r="D1987" s="60" t="s">
        <v>643</v>
      </c>
      <c r="E1987" s="60" t="s">
        <v>649</v>
      </c>
      <c r="F1987" s="421">
        <v>-176411.22</v>
      </c>
      <c r="G1987" s="421">
        <v>-1678.82</v>
      </c>
      <c r="H1987" s="421">
        <v>-4493.12</v>
      </c>
      <c r="I1987" s="421">
        <v>-12674.13</v>
      </c>
      <c r="J1987" s="421">
        <v>7030.76</v>
      </c>
      <c r="K1987" s="421">
        <v>11789.61</v>
      </c>
      <c r="L1987" s="421">
        <v>-176385.52</v>
      </c>
    </row>
    <row r="1988" spans="2:12">
      <c r="B1988" s="60" t="s">
        <v>816</v>
      </c>
      <c r="C1988" s="60" t="s">
        <v>817</v>
      </c>
      <c r="D1988" s="60" t="s">
        <v>643</v>
      </c>
      <c r="E1988" s="60" t="s">
        <v>649</v>
      </c>
      <c r="F1988" s="421">
        <v>3636587.77</v>
      </c>
      <c r="G1988" s="421">
        <v>58561.03</v>
      </c>
      <c r="H1988" s="421">
        <v>84829.04</v>
      </c>
      <c r="I1988" s="421">
        <v>84997.88</v>
      </c>
      <c r="J1988" s="421">
        <v>85028.58</v>
      </c>
      <c r="K1988" s="421">
        <v>670321.59</v>
      </c>
      <c r="L1988" s="421">
        <v>2652849.65</v>
      </c>
    </row>
    <row r="1989" spans="2:12">
      <c r="B1989" s="60" t="s">
        <v>1381</v>
      </c>
      <c r="C1989" s="60" t="s">
        <v>1382</v>
      </c>
      <c r="D1989" s="60" t="s">
        <v>643</v>
      </c>
      <c r="E1989" s="60" t="s">
        <v>659</v>
      </c>
      <c r="F1989" s="421">
        <v>0</v>
      </c>
      <c r="G1989" s="421">
        <v>0</v>
      </c>
      <c r="H1989" s="421">
        <v>0</v>
      </c>
      <c r="I1989" s="421">
        <v>0</v>
      </c>
      <c r="J1989" s="421">
        <v>0</v>
      </c>
      <c r="K1989" s="421">
        <v>0</v>
      </c>
      <c r="L1989" s="421">
        <v>0</v>
      </c>
    </row>
    <row r="1990" spans="2:12">
      <c r="B1990" s="60" t="s">
        <v>1624</v>
      </c>
      <c r="C1990" s="60" t="s">
        <v>971</v>
      </c>
      <c r="D1990" s="60" t="s">
        <v>662</v>
      </c>
      <c r="E1990" s="60" t="s">
        <v>649</v>
      </c>
      <c r="F1990" s="421">
        <v>34606592.950000003</v>
      </c>
      <c r="G1990" s="421">
        <v>1148507.2</v>
      </c>
      <c r="H1990" s="421">
        <v>724143.01</v>
      </c>
      <c r="I1990" s="421">
        <v>871862.31</v>
      </c>
      <c r="J1990" s="421">
        <v>806572.98</v>
      </c>
      <c r="K1990" s="421">
        <v>6893439.1699999999</v>
      </c>
      <c r="L1990" s="421">
        <v>24162068.280000001</v>
      </c>
    </row>
    <row r="1991" spans="2:12">
      <c r="B1991" s="60" t="s">
        <v>1748</v>
      </c>
      <c r="C1991" s="60" t="s">
        <v>751</v>
      </c>
      <c r="D1991" s="60" t="s">
        <v>662</v>
      </c>
      <c r="E1991" s="60" t="s">
        <v>649</v>
      </c>
      <c r="F1991" s="421">
        <v>204175.67</v>
      </c>
      <c r="G1991" s="421">
        <v>1086.5</v>
      </c>
      <c r="H1991" s="421">
        <v>859.48</v>
      </c>
      <c r="I1991" s="421">
        <v>743.59</v>
      </c>
      <c r="J1991" s="421">
        <v>520.82000000000005</v>
      </c>
      <c r="K1991" s="421">
        <v>35977.449999999997</v>
      </c>
      <c r="L1991" s="421">
        <v>164987.82999999999</v>
      </c>
    </row>
    <row r="1992" spans="2:12">
      <c r="B1992" s="60" t="s">
        <v>1393</v>
      </c>
      <c r="C1992" s="60" t="s">
        <v>1394</v>
      </c>
      <c r="D1992" s="60" t="s">
        <v>643</v>
      </c>
      <c r="E1992" s="60" t="s">
        <v>649</v>
      </c>
      <c r="F1992" s="421">
        <v>370829.35</v>
      </c>
      <c r="G1992" s="421">
        <v>-289115.34999999998</v>
      </c>
      <c r="H1992" s="421">
        <v>28381.93</v>
      </c>
      <c r="I1992" s="421">
        <v>-9138.01</v>
      </c>
      <c r="J1992" s="421">
        <v>23853.94</v>
      </c>
      <c r="K1992" s="421">
        <v>140795.82</v>
      </c>
      <c r="L1992" s="421">
        <v>476051.02</v>
      </c>
    </row>
    <row r="1993" spans="2:12">
      <c r="B1993" s="60" t="s">
        <v>1694</v>
      </c>
      <c r="C1993" s="60" t="s">
        <v>1695</v>
      </c>
      <c r="D1993" s="60" t="s">
        <v>643</v>
      </c>
      <c r="E1993" s="60" t="s">
        <v>649</v>
      </c>
      <c r="F1993" s="421">
        <v>44908.65</v>
      </c>
      <c r="G1993" s="421">
        <v>1736.33</v>
      </c>
      <c r="H1993" s="421">
        <v>1650.21</v>
      </c>
      <c r="I1993" s="421">
        <v>11482.34</v>
      </c>
      <c r="J1993" s="421">
        <v>6122.47</v>
      </c>
      <c r="K1993" s="421">
        <v>7625.36</v>
      </c>
      <c r="L1993" s="421">
        <v>16291.94</v>
      </c>
    </row>
    <row r="1994" spans="2:12">
      <c r="B1994" s="60" t="s">
        <v>1294</v>
      </c>
      <c r="C1994" s="60" t="s">
        <v>1295</v>
      </c>
      <c r="D1994" s="60" t="s">
        <v>643</v>
      </c>
      <c r="E1994" s="60" t="s">
        <v>659</v>
      </c>
      <c r="F1994" s="421">
        <v>0</v>
      </c>
      <c r="G1994" s="421">
        <v>0</v>
      </c>
      <c r="H1994" s="421">
        <v>0</v>
      </c>
      <c r="I1994" s="421">
        <v>0</v>
      </c>
      <c r="J1994" s="421">
        <v>0</v>
      </c>
      <c r="K1994" s="421">
        <v>0</v>
      </c>
      <c r="L1994" s="421">
        <v>0</v>
      </c>
    </row>
    <row r="1995" spans="2:12">
      <c r="B1995" s="60" t="s">
        <v>1550</v>
      </c>
      <c r="C1995" s="60" t="s">
        <v>763</v>
      </c>
      <c r="D1995" s="60" t="s">
        <v>643</v>
      </c>
      <c r="E1995" s="60" t="s">
        <v>649</v>
      </c>
      <c r="F1995" s="421">
        <v>5037569.74</v>
      </c>
      <c r="G1995" s="421">
        <v>216159.28</v>
      </c>
      <c r="H1995" s="421">
        <v>547030.93000000005</v>
      </c>
      <c r="I1995" s="421">
        <v>867033.33</v>
      </c>
      <c r="J1995" s="421">
        <v>320447.44</v>
      </c>
      <c r="K1995" s="421">
        <v>-18376.79</v>
      </c>
      <c r="L1995" s="421">
        <v>3105275.55</v>
      </c>
    </row>
    <row r="1996" spans="2:12">
      <c r="B1996" s="60" t="s">
        <v>783</v>
      </c>
      <c r="C1996" s="60" t="s">
        <v>784</v>
      </c>
      <c r="D1996" s="60" t="s">
        <v>643</v>
      </c>
      <c r="E1996" s="60" t="s">
        <v>644</v>
      </c>
      <c r="F1996" s="421">
        <v>1290014.8500000001</v>
      </c>
      <c r="G1996" s="421">
        <v>58801.03</v>
      </c>
      <c r="H1996" s="421">
        <v>65253.94</v>
      </c>
      <c r="I1996" s="421">
        <v>59699.35</v>
      </c>
      <c r="J1996" s="421">
        <v>66398.149999999994</v>
      </c>
      <c r="K1996" s="421">
        <v>335250.71000000002</v>
      </c>
      <c r="L1996" s="421">
        <v>704611.67</v>
      </c>
    </row>
    <row r="1997" spans="2:12">
      <c r="B1997" s="60" t="s">
        <v>1639</v>
      </c>
      <c r="C1997" s="60" t="s">
        <v>942</v>
      </c>
      <c r="D1997" s="60" t="s">
        <v>662</v>
      </c>
      <c r="E1997" s="60" t="s">
        <v>649</v>
      </c>
      <c r="F1997" s="421">
        <v>842316.80000000005</v>
      </c>
      <c r="G1997" s="421">
        <v>18247.52</v>
      </c>
      <c r="H1997" s="421">
        <v>20622.599999999999</v>
      </c>
      <c r="I1997" s="421">
        <v>22596.22</v>
      </c>
      <c r="J1997" s="421">
        <v>20264.599999999999</v>
      </c>
      <c r="K1997" s="421">
        <v>160341.51</v>
      </c>
      <c r="L1997" s="421">
        <v>600244.35</v>
      </c>
    </row>
    <row r="1998" spans="2:12">
      <c r="B1998" s="60" t="s">
        <v>851</v>
      </c>
      <c r="C1998" s="60" t="s">
        <v>852</v>
      </c>
      <c r="D1998" s="60" t="s">
        <v>643</v>
      </c>
      <c r="E1998" s="60" t="s">
        <v>659</v>
      </c>
      <c r="F1998" s="421">
        <v>9495.41</v>
      </c>
      <c r="G1998" s="421">
        <v>0</v>
      </c>
      <c r="H1998" s="421">
        <v>0</v>
      </c>
      <c r="I1998" s="421">
        <v>0</v>
      </c>
      <c r="J1998" s="421">
        <v>0</v>
      </c>
      <c r="K1998" s="421">
        <v>0</v>
      </c>
      <c r="L1998" s="421">
        <v>9495.41</v>
      </c>
    </row>
    <row r="1999" spans="2:12">
      <c r="B1999" s="60" t="s">
        <v>1225</v>
      </c>
      <c r="C1999" s="60" t="s">
        <v>1128</v>
      </c>
      <c r="D1999" s="60" t="s">
        <v>662</v>
      </c>
      <c r="E1999" s="60" t="s">
        <v>649</v>
      </c>
      <c r="F1999" s="421">
        <v>3657.3</v>
      </c>
      <c r="G1999" s="421">
        <v>99.85</v>
      </c>
      <c r="H1999" s="421">
        <v>79.19</v>
      </c>
      <c r="I1999" s="421">
        <v>88.7</v>
      </c>
      <c r="J1999" s="421">
        <v>71.760000000000005</v>
      </c>
      <c r="K1999" s="421">
        <v>497.34</v>
      </c>
      <c r="L1999" s="421">
        <v>2820.46</v>
      </c>
    </row>
    <row r="2000" spans="2:12">
      <c r="B2000" s="60" t="s">
        <v>710</v>
      </c>
      <c r="C2000" s="60" t="s">
        <v>711</v>
      </c>
      <c r="D2000" s="60" t="s">
        <v>643</v>
      </c>
      <c r="E2000" s="60" t="s">
        <v>649</v>
      </c>
      <c r="F2000" s="421">
        <v>302031.21000000002</v>
      </c>
      <c r="G2000" s="421">
        <v>5</v>
      </c>
      <c r="H2000" s="421">
        <v>5.26</v>
      </c>
      <c r="I2000" s="421">
        <v>13.23</v>
      </c>
      <c r="J2000" s="421">
        <v>11.89</v>
      </c>
      <c r="K2000" s="421">
        <v>53488.82</v>
      </c>
      <c r="L2000" s="421">
        <v>248507.01</v>
      </c>
    </row>
    <row r="2001" spans="2:12">
      <c r="B2001" s="60" t="s">
        <v>1570</v>
      </c>
      <c r="C2001" s="60" t="s">
        <v>866</v>
      </c>
      <c r="D2001" s="60" t="s">
        <v>662</v>
      </c>
      <c r="E2001" s="60" t="s">
        <v>649</v>
      </c>
      <c r="F2001" s="421">
        <v>581079.24</v>
      </c>
      <c r="G2001" s="421">
        <v>11540.32</v>
      </c>
      <c r="H2001" s="421">
        <v>12882.35</v>
      </c>
      <c r="I2001" s="421">
        <v>13059.23</v>
      </c>
      <c r="J2001" s="421">
        <v>14014.88</v>
      </c>
      <c r="K2001" s="421">
        <v>97028.87</v>
      </c>
      <c r="L2001" s="421">
        <v>432553.59</v>
      </c>
    </row>
    <row r="2002" spans="2:12">
      <c r="B2002" s="60" t="s">
        <v>1508</v>
      </c>
      <c r="C2002" s="60" t="s">
        <v>1509</v>
      </c>
      <c r="D2002" s="60" t="s">
        <v>643</v>
      </c>
      <c r="E2002" s="60" t="s">
        <v>659</v>
      </c>
      <c r="F2002" s="421">
        <v>0</v>
      </c>
      <c r="G2002" s="421">
        <v>0</v>
      </c>
      <c r="H2002" s="421">
        <v>0</v>
      </c>
      <c r="I2002" s="421">
        <v>0</v>
      </c>
      <c r="J2002" s="421">
        <v>0</v>
      </c>
      <c r="K2002" s="421">
        <v>0</v>
      </c>
      <c r="L2002" s="421">
        <v>0</v>
      </c>
    </row>
    <row r="2003" spans="2:12">
      <c r="B2003" s="60" t="s">
        <v>1738</v>
      </c>
      <c r="C2003" s="60" t="s">
        <v>1711</v>
      </c>
      <c r="D2003" s="60" t="s">
        <v>662</v>
      </c>
      <c r="E2003" s="60" t="s">
        <v>649</v>
      </c>
      <c r="F2003" s="421">
        <v>10413479.66</v>
      </c>
      <c r="G2003" s="421">
        <v>210229.94</v>
      </c>
      <c r="H2003" s="421">
        <v>253904.2</v>
      </c>
      <c r="I2003" s="421">
        <v>345453.89</v>
      </c>
      <c r="J2003" s="421">
        <v>235185.1</v>
      </c>
      <c r="K2003" s="421">
        <v>1905059.05</v>
      </c>
      <c r="L2003" s="421">
        <v>7463647.4800000004</v>
      </c>
    </row>
    <row r="2004" spans="2:12">
      <c r="B2004" s="60" t="s">
        <v>1627</v>
      </c>
      <c r="C2004" s="60" t="s">
        <v>1200</v>
      </c>
      <c r="D2004" s="60" t="s">
        <v>643</v>
      </c>
      <c r="E2004" s="60" t="s">
        <v>649</v>
      </c>
      <c r="F2004" s="421">
        <v>-1492386.6</v>
      </c>
      <c r="G2004" s="421">
        <v>140376.91</v>
      </c>
      <c r="H2004" s="421">
        <v>55111.9</v>
      </c>
      <c r="I2004" s="421">
        <v>76700.759999999995</v>
      </c>
      <c r="J2004" s="421">
        <v>-17018.09</v>
      </c>
      <c r="K2004" s="421">
        <v>-1374822.59</v>
      </c>
      <c r="L2004" s="421">
        <v>-372735.49</v>
      </c>
    </row>
    <row r="2005" spans="2:12">
      <c r="B2005" s="60" t="s">
        <v>1595</v>
      </c>
      <c r="C2005" s="60" t="s">
        <v>956</v>
      </c>
      <c r="D2005" s="60" t="s">
        <v>643</v>
      </c>
      <c r="E2005" s="60" t="s">
        <v>644</v>
      </c>
      <c r="F2005" s="421">
        <v>851120.9</v>
      </c>
      <c r="G2005" s="421">
        <v>75082.77</v>
      </c>
      <c r="H2005" s="421">
        <v>75082.77</v>
      </c>
      <c r="I2005" s="421">
        <v>0</v>
      </c>
      <c r="J2005" s="421">
        <v>0</v>
      </c>
      <c r="K2005" s="421">
        <v>75076.100000000006</v>
      </c>
      <c r="L2005" s="421">
        <v>625879.26</v>
      </c>
    </row>
    <row r="2006" spans="2:12">
      <c r="B2006" s="60" t="s">
        <v>1582</v>
      </c>
      <c r="C2006" s="60" t="s">
        <v>1583</v>
      </c>
      <c r="D2006" s="60" t="s">
        <v>643</v>
      </c>
      <c r="E2006" s="60" t="s">
        <v>659</v>
      </c>
      <c r="F2006" s="421">
        <v>0</v>
      </c>
      <c r="G2006" s="421">
        <v>0</v>
      </c>
      <c r="H2006" s="421">
        <v>0</v>
      </c>
      <c r="I2006" s="421">
        <v>0</v>
      </c>
      <c r="J2006" s="421">
        <v>0</v>
      </c>
      <c r="K2006" s="421">
        <v>0</v>
      </c>
      <c r="L2006" s="421">
        <v>0</v>
      </c>
    </row>
    <row r="2007" spans="2:12">
      <c r="B2007" s="60" t="s">
        <v>1026</v>
      </c>
      <c r="C2007" s="60" t="s">
        <v>1027</v>
      </c>
      <c r="D2007" s="60" t="s">
        <v>643</v>
      </c>
      <c r="E2007" s="60" t="s">
        <v>649</v>
      </c>
      <c r="F2007" s="421">
        <v>3109000.55</v>
      </c>
      <c r="G2007" s="421">
        <v>72382.37</v>
      </c>
      <c r="H2007" s="421">
        <v>72388.100000000006</v>
      </c>
      <c r="I2007" s="421">
        <v>72391.070000000007</v>
      </c>
      <c r="J2007" s="421">
        <v>72367.89</v>
      </c>
      <c r="K2007" s="421">
        <v>568982.6</v>
      </c>
      <c r="L2007" s="421">
        <v>2250488.52</v>
      </c>
    </row>
    <row r="2008" spans="2:12">
      <c r="B2008" s="60" t="s">
        <v>1007</v>
      </c>
      <c r="C2008" s="60" t="s">
        <v>1008</v>
      </c>
      <c r="D2008" s="60" t="s">
        <v>643</v>
      </c>
      <c r="E2008" s="60" t="s">
        <v>744</v>
      </c>
      <c r="F2008" s="421">
        <v>0</v>
      </c>
      <c r="G2008" s="421">
        <v>0</v>
      </c>
      <c r="H2008" s="421">
        <v>0</v>
      </c>
      <c r="I2008" s="421">
        <v>0</v>
      </c>
      <c r="J2008" s="421">
        <v>0</v>
      </c>
      <c r="K2008" s="421">
        <v>0</v>
      </c>
      <c r="L2008" s="421">
        <v>0</v>
      </c>
    </row>
    <row r="2009" spans="2:12">
      <c r="B2009" s="60" t="s">
        <v>1457</v>
      </c>
      <c r="C2009" s="60" t="s">
        <v>836</v>
      </c>
      <c r="D2009" s="60" t="s">
        <v>662</v>
      </c>
      <c r="E2009" s="60" t="s">
        <v>652</v>
      </c>
      <c r="F2009" s="421">
        <v>6480.13</v>
      </c>
      <c r="G2009" s="421">
        <v>0</v>
      </c>
      <c r="H2009" s="421">
        <v>0</v>
      </c>
      <c r="I2009" s="421">
        <v>0</v>
      </c>
      <c r="J2009" s="421">
        <v>0</v>
      </c>
      <c r="K2009" s="421">
        <v>596.17999999999995</v>
      </c>
      <c r="L2009" s="421">
        <v>5883.95</v>
      </c>
    </row>
    <row r="2010" spans="2:12">
      <c r="B2010" s="60" t="s">
        <v>1453</v>
      </c>
      <c r="C2010" s="60" t="s">
        <v>956</v>
      </c>
      <c r="D2010" s="60" t="s">
        <v>643</v>
      </c>
      <c r="E2010" s="60" t="s">
        <v>644</v>
      </c>
      <c r="F2010" s="421">
        <v>37322.21</v>
      </c>
      <c r="G2010" s="421">
        <v>18493.689999999999</v>
      </c>
      <c r="H2010" s="421">
        <v>18828.52</v>
      </c>
      <c r="I2010" s="421">
        <v>0</v>
      </c>
      <c r="J2010" s="421">
        <v>0</v>
      </c>
      <c r="K2010" s="421">
        <v>0</v>
      </c>
      <c r="L2010" s="421">
        <v>0</v>
      </c>
    </row>
    <row r="2011" spans="2:12">
      <c r="B2011" s="60" t="s">
        <v>1492</v>
      </c>
      <c r="C2011" s="60" t="s">
        <v>1422</v>
      </c>
      <c r="D2011" s="60" t="s">
        <v>643</v>
      </c>
      <c r="E2011" s="60" t="s">
        <v>649</v>
      </c>
      <c r="F2011" s="421">
        <v>-469.97</v>
      </c>
      <c r="G2011" s="421">
        <v>0</v>
      </c>
      <c r="H2011" s="421">
        <v>0</v>
      </c>
      <c r="I2011" s="421">
        <v>0</v>
      </c>
      <c r="J2011" s="421">
        <v>0</v>
      </c>
      <c r="K2011" s="421">
        <v>0</v>
      </c>
      <c r="L2011" s="421">
        <v>-469.97</v>
      </c>
    </row>
    <row r="2012" spans="2:12">
      <c r="B2012" s="60" t="s">
        <v>1547</v>
      </c>
      <c r="C2012" s="60" t="s">
        <v>877</v>
      </c>
      <c r="D2012" s="60" t="s">
        <v>662</v>
      </c>
      <c r="E2012" s="60" t="s">
        <v>649</v>
      </c>
      <c r="F2012" s="421">
        <v>83605.960000000006</v>
      </c>
      <c r="G2012" s="421">
        <v>1739.87</v>
      </c>
      <c r="H2012" s="421">
        <v>1985.45</v>
      </c>
      <c r="I2012" s="421">
        <v>2220.15</v>
      </c>
      <c r="J2012" s="421">
        <v>2087.4499999999998</v>
      </c>
      <c r="K2012" s="421">
        <v>12979.54</v>
      </c>
      <c r="L2012" s="421">
        <v>62593.5</v>
      </c>
    </row>
    <row r="2013" spans="2:12">
      <c r="B2013" s="60" t="s">
        <v>679</v>
      </c>
      <c r="C2013" s="60" t="s">
        <v>680</v>
      </c>
      <c r="D2013" s="60" t="s">
        <v>662</v>
      </c>
      <c r="E2013" s="60" t="s">
        <v>649</v>
      </c>
      <c r="F2013" s="421">
        <v>327964.46000000002</v>
      </c>
      <c r="G2013" s="421">
        <v>6865.57</v>
      </c>
      <c r="H2013" s="421">
        <v>8172.46</v>
      </c>
      <c r="I2013" s="421">
        <v>9152.64</v>
      </c>
      <c r="J2013" s="421">
        <v>8506.0300000000007</v>
      </c>
      <c r="K2013" s="421">
        <v>59002.32</v>
      </c>
      <c r="L2013" s="421">
        <v>236265.44</v>
      </c>
    </row>
    <row r="2014" spans="2:12">
      <c r="B2014" s="60" t="s">
        <v>1588</v>
      </c>
      <c r="C2014" s="60" t="s">
        <v>1589</v>
      </c>
      <c r="D2014" s="60" t="s">
        <v>643</v>
      </c>
      <c r="E2014" s="60" t="s">
        <v>659</v>
      </c>
      <c r="F2014" s="421">
        <v>0</v>
      </c>
      <c r="G2014" s="421">
        <v>0</v>
      </c>
      <c r="H2014" s="421">
        <v>0</v>
      </c>
      <c r="I2014" s="421">
        <v>0</v>
      </c>
      <c r="J2014" s="421">
        <v>0</v>
      </c>
      <c r="K2014" s="421">
        <v>0</v>
      </c>
      <c r="L2014" s="421">
        <v>0</v>
      </c>
    </row>
    <row r="2015" spans="2:12">
      <c r="B2015" s="60" t="s">
        <v>1551</v>
      </c>
      <c r="C2015" s="60" t="s">
        <v>1552</v>
      </c>
      <c r="D2015" s="60" t="s">
        <v>643</v>
      </c>
      <c r="E2015" s="60" t="s">
        <v>659</v>
      </c>
      <c r="F2015" s="421">
        <v>0</v>
      </c>
      <c r="G2015" s="421">
        <v>0</v>
      </c>
      <c r="H2015" s="421">
        <v>0</v>
      </c>
      <c r="I2015" s="421">
        <v>0</v>
      </c>
      <c r="J2015" s="421">
        <v>0</v>
      </c>
      <c r="K2015" s="421">
        <v>0</v>
      </c>
      <c r="L2015" s="421">
        <v>0</v>
      </c>
    </row>
    <row r="2016" spans="2:12">
      <c r="B2016" s="60" t="s">
        <v>1738</v>
      </c>
      <c r="C2016" s="60" t="s">
        <v>1711</v>
      </c>
      <c r="D2016" s="60" t="s">
        <v>662</v>
      </c>
      <c r="E2016" s="60" t="s">
        <v>659</v>
      </c>
      <c r="F2016" s="421">
        <v>0</v>
      </c>
      <c r="G2016" s="421">
        <v>0</v>
      </c>
      <c r="H2016" s="421">
        <v>0</v>
      </c>
      <c r="I2016" s="421">
        <v>0</v>
      </c>
      <c r="J2016" s="421">
        <v>0</v>
      </c>
      <c r="K2016" s="421">
        <v>0</v>
      </c>
      <c r="L2016" s="421">
        <v>0</v>
      </c>
    </row>
    <row r="2017" spans="2:12">
      <c r="B2017" s="60" t="s">
        <v>1565</v>
      </c>
      <c r="C2017" s="60" t="s">
        <v>729</v>
      </c>
      <c r="D2017" s="60" t="s">
        <v>662</v>
      </c>
      <c r="E2017" s="60" t="s">
        <v>659</v>
      </c>
      <c r="F2017" s="421">
        <v>0</v>
      </c>
      <c r="G2017" s="421">
        <v>0</v>
      </c>
      <c r="H2017" s="421">
        <v>0</v>
      </c>
      <c r="I2017" s="421">
        <v>0</v>
      </c>
      <c r="J2017" s="421">
        <v>0</v>
      </c>
      <c r="K2017" s="421">
        <v>0</v>
      </c>
      <c r="L2017" s="421">
        <v>0</v>
      </c>
    </row>
    <row r="2018" spans="2:12">
      <c r="B2018" s="60" t="s">
        <v>1093</v>
      </c>
      <c r="C2018" s="60" t="s">
        <v>1094</v>
      </c>
      <c r="D2018" s="60" t="s">
        <v>643</v>
      </c>
      <c r="E2018" s="60" t="s">
        <v>644</v>
      </c>
      <c r="F2018" s="421">
        <v>1629562.52</v>
      </c>
      <c r="G2018" s="421">
        <v>51949.03</v>
      </c>
      <c r="H2018" s="421">
        <v>83408.479999999996</v>
      </c>
      <c r="I2018" s="421">
        <v>106977.01</v>
      </c>
      <c r="J2018" s="421">
        <v>121133.73</v>
      </c>
      <c r="K2018" s="421">
        <v>884010.56</v>
      </c>
      <c r="L2018" s="421">
        <v>382083.71</v>
      </c>
    </row>
    <row r="2019" spans="2:12">
      <c r="B2019" s="60" t="s">
        <v>1553</v>
      </c>
      <c r="C2019" s="60" t="s">
        <v>784</v>
      </c>
      <c r="D2019" s="60" t="s">
        <v>643</v>
      </c>
      <c r="E2019" s="60" t="s">
        <v>644</v>
      </c>
      <c r="F2019" s="421">
        <v>-51382.66</v>
      </c>
      <c r="G2019" s="421">
        <v>0</v>
      </c>
      <c r="H2019" s="421">
        <v>-2773.3</v>
      </c>
      <c r="I2019" s="421">
        <v>-2309.34</v>
      </c>
      <c r="J2019" s="421">
        <v>-2465.64</v>
      </c>
      <c r="K2019" s="421">
        <v>-76398.66</v>
      </c>
      <c r="L2019" s="421">
        <v>32564.28</v>
      </c>
    </row>
    <row r="2020" spans="2:12">
      <c r="B2020" s="60" t="s">
        <v>1520</v>
      </c>
      <c r="C2020" s="60" t="s">
        <v>956</v>
      </c>
      <c r="D2020" s="60" t="s">
        <v>643</v>
      </c>
      <c r="E2020" s="60" t="s">
        <v>644</v>
      </c>
      <c r="F2020" s="421">
        <v>318519.53000000003</v>
      </c>
      <c r="G2020" s="421">
        <v>18327.79</v>
      </c>
      <c r="H2020" s="421">
        <v>0</v>
      </c>
      <c r="I2020" s="421">
        <v>0</v>
      </c>
      <c r="J2020" s="421">
        <v>0</v>
      </c>
      <c r="K2020" s="421">
        <v>47848.1</v>
      </c>
      <c r="L2020" s="421">
        <v>252343.64</v>
      </c>
    </row>
    <row r="2021" spans="2:12">
      <c r="B2021" s="60" t="s">
        <v>1405</v>
      </c>
      <c r="C2021" s="60" t="s">
        <v>1406</v>
      </c>
      <c r="D2021" s="60" t="s">
        <v>662</v>
      </c>
      <c r="E2021" s="60" t="s">
        <v>659</v>
      </c>
      <c r="F2021" s="421">
        <v>0</v>
      </c>
      <c r="G2021" s="421">
        <v>0</v>
      </c>
      <c r="H2021" s="421">
        <v>0</v>
      </c>
      <c r="I2021" s="421">
        <v>0</v>
      </c>
      <c r="J2021" s="421">
        <v>0</v>
      </c>
      <c r="K2021" s="421">
        <v>0</v>
      </c>
      <c r="L2021" s="421">
        <v>0</v>
      </c>
    </row>
    <row r="2022" spans="2:12">
      <c r="B2022" s="60" t="s">
        <v>1407</v>
      </c>
      <c r="C2022" s="60" t="s">
        <v>1408</v>
      </c>
      <c r="D2022" s="60" t="s">
        <v>643</v>
      </c>
      <c r="E2022" s="60" t="s">
        <v>644</v>
      </c>
      <c r="F2022" s="421">
        <v>309.39</v>
      </c>
      <c r="G2022" s="421">
        <v>0</v>
      </c>
      <c r="H2022" s="421">
        <v>0</v>
      </c>
      <c r="I2022" s="421">
        <v>0</v>
      </c>
      <c r="J2022" s="421">
        <v>0</v>
      </c>
      <c r="K2022" s="421">
        <v>0</v>
      </c>
      <c r="L2022" s="421">
        <v>309.39</v>
      </c>
    </row>
    <row r="2023" spans="2:12">
      <c r="B2023" s="60" t="s">
        <v>1164</v>
      </c>
      <c r="C2023" s="60" t="s">
        <v>1165</v>
      </c>
      <c r="D2023" s="60" t="s">
        <v>643</v>
      </c>
      <c r="E2023" s="60" t="s">
        <v>1032</v>
      </c>
      <c r="F2023" s="421">
        <v>253893.3</v>
      </c>
      <c r="G2023" s="421">
        <v>0</v>
      </c>
      <c r="H2023" s="421">
        <v>0</v>
      </c>
      <c r="I2023" s="421">
        <v>0</v>
      </c>
      <c r="J2023" s="421">
        <v>0</v>
      </c>
      <c r="K2023" s="421">
        <v>0</v>
      </c>
      <c r="L2023" s="421">
        <v>253893.3</v>
      </c>
    </row>
    <row r="2024" spans="2:12">
      <c r="B2024" s="60" t="s">
        <v>1678</v>
      </c>
      <c r="C2024" s="60" t="s">
        <v>1171</v>
      </c>
      <c r="D2024" s="60" t="s">
        <v>662</v>
      </c>
      <c r="E2024" s="60" t="s">
        <v>659</v>
      </c>
      <c r="F2024" s="421">
        <v>221.95</v>
      </c>
      <c r="G2024" s="421">
        <v>0</v>
      </c>
      <c r="H2024" s="421">
        <v>0</v>
      </c>
      <c r="I2024" s="421">
        <v>0</v>
      </c>
      <c r="J2024" s="421">
        <v>0</v>
      </c>
      <c r="K2024" s="421">
        <v>0</v>
      </c>
      <c r="L2024" s="421">
        <v>221.95</v>
      </c>
    </row>
    <row r="2025" spans="2:12">
      <c r="B2025" s="60" t="s">
        <v>770</v>
      </c>
      <c r="C2025" s="60" t="s">
        <v>771</v>
      </c>
      <c r="D2025" s="60" t="s">
        <v>662</v>
      </c>
      <c r="E2025" s="60" t="s">
        <v>659</v>
      </c>
      <c r="F2025" s="421">
        <v>0</v>
      </c>
      <c r="G2025" s="421">
        <v>0</v>
      </c>
      <c r="H2025" s="421">
        <v>0</v>
      </c>
      <c r="I2025" s="421">
        <v>0</v>
      </c>
      <c r="J2025" s="421">
        <v>0</v>
      </c>
      <c r="K2025" s="421">
        <v>0</v>
      </c>
      <c r="L2025" s="421">
        <v>0</v>
      </c>
    </row>
    <row r="2026" spans="2:12">
      <c r="B2026" s="60" t="s">
        <v>789</v>
      </c>
      <c r="C2026" s="60" t="s">
        <v>790</v>
      </c>
      <c r="D2026" s="60" t="s">
        <v>662</v>
      </c>
      <c r="E2026" s="60" t="s">
        <v>649</v>
      </c>
      <c r="F2026" s="421">
        <v>287979.82</v>
      </c>
      <c r="G2026" s="421">
        <v>8103.53</v>
      </c>
      <c r="H2026" s="421">
        <v>15082.48</v>
      </c>
      <c r="I2026" s="421">
        <v>7719.38</v>
      </c>
      <c r="J2026" s="421">
        <v>8430.02</v>
      </c>
      <c r="K2026" s="421">
        <v>66946.19</v>
      </c>
      <c r="L2026" s="421">
        <v>181698.22</v>
      </c>
    </row>
    <row r="2027" spans="2:12">
      <c r="B2027" s="60" t="s">
        <v>1674</v>
      </c>
      <c r="C2027" s="60" t="s">
        <v>1675</v>
      </c>
      <c r="D2027" s="60" t="s">
        <v>643</v>
      </c>
      <c r="E2027" s="60" t="s">
        <v>649</v>
      </c>
      <c r="F2027" s="421">
        <v>100280.75</v>
      </c>
      <c r="G2027" s="421">
        <v>-114772.06</v>
      </c>
      <c r="H2027" s="421">
        <v>216937.08</v>
      </c>
      <c r="I2027" s="421">
        <v>64154.96</v>
      </c>
      <c r="J2027" s="421">
        <v>59812.06</v>
      </c>
      <c r="K2027" s="421">
        <v>430953.2</v>
      </c>
      <c r="L2027" s="421">
        <v>-556804.49</v>
      </c>
    </row>
    <row r="2028" spans="2:12">
      <c r="B2028" s="60" t="s">
        <v>1742</v>
      </c>
      <c r="C2028" s="60" t="s">
        <v>1544</v>
      </c>
      <c r="D2028" s="60" t="s">
        <v>643</v>
      </c>
      <c r="E2028" s="60" t="s">
        <v>659</v>
      </c>
      <c r="F2028" s="421">
        <v>0</v>
      </c>
      <c r="G2028" s="421">
        <v>0</v>
      </c>
      <c r="H2028" s="421">
        <v>0</v>
      </c>
      <c r="I2028" s="421">
        <v>0</v>
      </c>
      <c r="J2028" s="421">
        <v>0</v>
      </c>
      <c r="K2028" s="421">
        <v>0</v>
      </c>
      <c r="L2028" s="421">
        <v>0</v>
      </c>
    </row>
    <row r="2029" spans="2:12">
      <c r="B2029" s="60" t="s">
        <v>1731</v>
      </c>
      <c r="C2029" s="60" t="s">
        <v>1732</v>
      </c>
      <c r="D2029" s="60" t="s">
        <v>643</v>
      </c>
      <c r="E2029" s="60" t="s">
        <v>644</v>
      </c>
      <c r="F2029" s="421">
        <v>854.9</v>
      </c>
      <c r="G2029" s="421">
        <v>0</v>
      </c>
      <c r="H2029" s="421">
        <v>0</v>
      </c>
      <c r="I2029" s="421">
        <v>0</v>
      </c>
      <c r="J2029" s="421">
        <v>0</v>
      </c>
      <c r="K2029" s="421">
        <v>0</v>
      </c>
      <c r="L2029" s="421">
        <v>854.9</v>
      </c>
    </row>
    <row r="2030" spans="2:12">
      <c r="B2030" s="60" t="s">
        <v>1668</v>
      </c>
      <c r="C2030" s="60" t="s">
        <v>956</v>
      </c>
      <c r="D2030" s="60" t="s">
        <v>643</v>
      </c>
      <c r="E2030" s="60" t="s">
        <v>659</v>
      </c>
      <c r="F2030" s="421">
        <v>0</v>
      </c>
      <c r="G2030" s="421">
        <v>0</v>
      </c>
      <c r="H2030" s="421">
        <v>0</v>
      </c>
      <c r="I2030" s="421">
        <v>0</v>
      </c>
      <c r="J2030" s="421">
        <v>0</v>
      </c>
      <c r="K2030" s="421">
        <v>0</v>
      </c>
      <c r="L2030" s="421">
        <v>0</v>
      </c>
    </row>
    <row r="2031" spans="2:12">
      <c r="B2031" s="60" t="s">
        <v>1733</v>
      </c>
      <c r="C2031" s="60" t="s">
        <v>1734</v>
      </c>
      <c r="D2031" s="60" t="s">
        <v>643</v>
      </c>
      <c r="E2031" s="60" t="s">
        <v>644</v>
      </c>
      <c r="F2031" s="421">
        <v>27394.06</v>
      </c>
      <c r="G2031" s="421">
        <v>0</v>
      </c>
      <c r="H2031" s="421">
        <v>0</v>
      </c>
      <c r="I2031" s="421">
        <v>4494.41</v>
      </c>
      <c r="J2031" s="421">
        <v>4494.41</v>
      </c>
      <c r="K2031" s="421">
        <v>16146.87</v>
      </c>
      <c r="L2031" s="421">
        <v>2258.37</v>
      </c>
    </row>
    <row r="2032" spans="2:12">
      <c r="B2032" s="60" t="s">
        <v>1164</v>
      </c>
      <c r="C2032" s="60" t="s">
        <v>1165</v>
      </c>
      <c r="D2032" s="60" t="s">
        <v>643</v>
      </c>
      <c r="E2032" s="60" t="s">
        <v>649</v>
      </c>
      <c r="F2032" s="421">
        <v>-65397.120000000003</v>
      </c>
      <c r="G2032" s="421">
        <v>5862.71</v>
      </c>
      <c r="H2032" s="421">
        <v>7275.3</v>
      </c>
      <c r="I2032" s="421">
        <v>6542.4</v>
      </c>
      <c r="J2032" s="421">
        <v>7818.83</v>
      </c>
      <c r="K2032" s="421">
        <v>45869.07</v>
      </c>
      <c r="L2032" s="421">
        <v>-138765.43</v>
      </c>
    </row>
    <row r="2033" spans="2:12">
      <c r="B2033" s="60" t="s">
        <v>1263</v>
      </c>
      <c r="C2033" s="60" t="s">
        <v>1264</v>
      </c>
      <c r="D2033" s="60" t="s">
        <v>643</v>
      </c>
      <c r="E2033" s="60" t="s">
        <v>644</v>
      </c>
      <c r="F2033" s="421">
        <v>-363044.13</v>
      </c>
      <c r="G2033" s="421">
        <v>0</v>
      </c>
      <c r="H2033" s="421">
        <v>0</v>
      </c>
      <c r="I2033" s="421">
        <v>-32120.31</v>
      </c>
      <c r="J2033" s="421">
        <v>0</v>
      </c>
      <c r="K2033" s="421">
        <v>0</v>
      </c>
      <c r="L2033" s="421">
        <v>-330923.82</v>
      </c>
    </row>
    <row r="2034" spans="2:12">
      <c r="B2034" s="60" t="s">
        <v>1579</v>
      </c>
      <c r="C2034" s="60" t="s">
        <v>1580</v>
      </c>
      <c r="D2034" s="60" t="s">
        <v>643</v>
      </c>
      <c r="E2034" s="60" t="s">
        <v>644</v>
      </c>
      <c r="F2034" s="421">
        <v>87.5</v>
      </c>
      <c r="G2034" s="421">
        <v>0</v>
      </c>
      <c r="H2034" s="421">
        <v>0</v>
      </c>
      <c r="I2034" s="421">
        <v>0</v>
      </c>
      <c r="J2034" s="421">
        <v>0</v>
      </c>
      <c r="K2034" s="421">
        <v>0</v>
      </c>
      <c r="L2034" s="421">
        <v>87.5</v>
      </c>
    </row>
    <row r="2035" spans="2:12">
      <c r="B2035" s="60" t="s">
        <v>859</v>
      </c>
      <c r="C2035" s="60" t="s">
        <v>860</v>
      </c>
      <c r="D2035" s="60" t="s">
        <v>643</v>
      </c>
      <c r="E2035" s="60" t="s">
        <v>644</v>
      </c>
      <c r="F2035" s="421">
        <v>-1749.62</v>
      </c>
      <c r="G2035" s="421">
        <v>0</v>
      </c>
      <c r="H2035" s="421">
        <v>0</v>
      </c>
      <c r="I2035" s="421">
        <v>0</v>
      </c>
      <c r="J2035" s="421">
        <v>0</v>
      </c>
      <c r="K2035" s="421">
        <v>0</v>
      </c>
      <c r="L2035" s="421">
        <v>-1749.62</v>
      </c>
    </row>
    <row r="2036" spans="2:12">
      <c r="B2036" s="60" t="s">
        <v>1523</v>
      </c>
      <c r="C2036" s="60" t="s">
        <v>1524</v>
      </c>
      <c r="D2036" s="60" t="s">
        <v>643</v>
      </c>
      <c r="E2036" s="60" t="s">
        <v>659</v>
      </c>
      <c r="F2036" s="421">
        <v>0</v>
      </c>
      <c r="G2036" s="421">
        <v>0</v>
      </c>
      <c r="H2036" s="421">
        <v>0</v>
      </c>
      <c r="I2036" s="421">
        <v>0</v>
      </c>
      <c r="J2036" s="421">
        <v>0</v>
      </c>
      <c r="K2036" s="421">
        <v>0</v>
      </c>
      <c r="L2036" s="421">
        <v>0</v>
      </c>
    </row>
  </sheetData>
  <pageMargins left="0.7" right="0.7" top="0.75" bottom="0.75" header="0.3" footer="0.3"/>
  <pageSetup scale="55" fitToHeight="0" orientation="portrait" r:id="rId1"/>
  <headerFooter>
    <oddHeader>&amp;LPuerto Rico Electric Power Authority   
Docket NEPR-AP-2023-0003
Accounts Receivable as of the Beginning of Rate Year  &amp;RSchedule C-11
Page &amp;P of &amp;N</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12FF5-906A-4945-97C6-6E96EB399BBA}">
  <sheetPr>
    <tabColor theme="9"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5"/>
  </cols>
  <sheetData/>
  <mergeCells count="1">
    <mergeCell ref="A1:XFD104857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9E52A5-1BA3-4F55-B522-6D5F7653A1B7}">
  <sheetPr>
    <tabColor theme="5"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5"/>
  </cols>
  <sheetData/>
  <mergeCells count="1">
    <mergeCell ref="A1:XFD1048576"/>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09279-6EF4-4084-BE1D-9D4E408C5D04}">
  <sheetPr>
    <tabColor theme="9" tint="0.79998168889431442"/>
  </sheetPr>
  <dimension ref="A2:Y100"/>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6" width="16.54296875" customWidth="1"/>
    <col min="7" max="7" width="5.54296875" customWidth="1"/>
    <col min="8" max="11" width="20.54296875" customWidth="1"/>
    <col min="12" max="12" width="19.54296875" bestFit="1" customWidth="1"/>
    <col min="13" max="13" width="5.54296875" customWidth="1"/>
    <col min="14" max="14" width="20.453125" bestFit="1" customWidth="1"/>
    <col min="15" max="18" width="20.54296875" customWidth="1"/>
    <col min="19" max="19" width="5.54296875" customWidth="1"/>
    <col min="20" max="20" width="25.453125" bestFit="1" customWidth="1"/>
    <col min="21" max="24" width="20.54296875" customWidth="1"/>
  </cols>
  <sheetData>
    <row r="2" spans="1:24">
      <c r="D2"/>
      <c r="H2" s="1332" t="s">
        <v>308</v>
      </c>
      <c r="I2" s="1332"/>
      <c r="J2" s="1332"/>
      <c r="K2" s="1332"/>
      <c r="L2" s="1332"/>
      <c r="N2" s="1332" t="s">
        <v>309</v>
      </c>
      <c r="O2" s="1332"/>
      <c r="P2" s="1332"/>
      <c r="Q2" s="1332"/>
      <c r="R2" s="1332"/>
      <c r="T2" s="1332" t="s">
        <v>310</v>
      </c>
      <c r="U2" s="1332"/>
      <c r="V2" s="1332"/>
      <c r="W2" s="1332"/>
      <c r="X2" s="1332"/>
    </row>
    <row r="3" spans="1:24" s="2" customFormat="1" ht="29">
      <c r="A3" s="14" t="s">
        <v>127</v>
      </c>
      <c r="C3" s="14" t="s">
        <v>1749</v>
      </c>
      <c r="D3" s="14" t="s">
        <v>1750</v>
      </c>
      <c r="E3" s="14" t="s">
        <v>1751</v>
      </c>
      <c r="H3" s="14" t="s">
        <v>1752</v>
      </c>
      <c r="I3" s="14" t="s">
        <v>1753</v>
      </c>
      <c r="J3" s="14" t="s">
        <v>1754</v>
      </c>
      <c r="K3" s="14" t="s">
        <v>1755</v>
      </c>
      <c r="L3" s="14" t="s">
        <v>1756</v>
      </c>
      <c r="N3" s="14" t="s">
        <v>1757</v>
      </c>
      <c r="O3" s="14" t="s">
        <v>1758</v>
      </c>
      <c r="P3" s="14" t="s">
        <v>1754</v>
      </c>
      <c r="Q3" s="14" t="s">
        <v>1759</v>
      </c>
      <c r="R3" s="14" t="s">
        <v>1756</v>
      </c>
      <c r="T3" s="14" t="s">
        <v>1760</v>
      </c>
      <c r="U3" s="14" t="s">
        <v>1761</v>
      </c>
      <c r="V3" s="14" t="s">
        <v>1754</v>
      </c>
      <c r="W3" s="14" t="s">
        <v>1762</v>
      </c>
      <c r="X3" s="14" t="s">
        <v>1756</v>
      </c>
    </row>
    <row r="4" spans="1:24">
      <c r="A4" s="15"/>
      <c r="B4" s="2"/>
      <c r="C4" s="15"/>
      <c r="D4" s="15"/>
      <c r="E4" s="15"/>
      <c r="H4" s="15" t="s">
        <v>1763</v>
      </c>
      <c r="I4" s="15" t="s">
        <v>405</v>
      </c>
      <c r="J4" s="15"/>
      <c r="K4" s="15"/>
      <c r="L4" s="15" t="s">
        <v>407</v>
      </c>
      <c r="N4" s="15" t="s">
        <v>409</v>
      </c>
      <c r="O4" s="15" t="s">
        <v>410</v>
      </c>
      <c r="P4" s="15"/>
      <c r="Q4" s="15"/>
      <c r="R4" s="15" t="s">
        <v>1764</v>
      </c>
      <c r="S4" s="2"/>
      <c r="T4" s="15" t="s">
        <v>1765</v>
      </c>
      <c r="U4" s="15" t="s">
        <v>414</v>
      </c>
      <c r="V4" s="15"/>
      <c r="W4" s="15"/>
      <c r="X4" s="15" t="s">
        <v>416</v>
      </c>
    </row>
    <row r="5" spans="1:24">
      <c r="A5" s="15"/>
      <c r="B5" s="2"/>
      <c r="C5" s="15"/>
      <c r="D5" s="15"/>
      <c r="E5" s="15"/>
      <c r="F5" s="139"/>
      <c r="H5" s="169">
        <f>H6+H39+H45+H52+H57+H63+SUM(H78:H88)</f>
        <v>901389719.87098169</v>
      </c>
      <c r="I5" s="169">
        <f>I6+I39+I45+I52+I57+I63+SUM(I78:I88)</f>
        <v>602569233.30536306</v>
      </c>
      <c r="J5" s="169">
        <v>0</v>
      </c>
      <c r="K5" s="169">
        <f>J5+I5</f>
        <v>602569233.30536306</v>
      </c>
      <c r="L5" s="169">
        <f>L6+L39+L45+L52+L57+L63+SUM(L78:L88)</f>
        <v>1503958953.1763446</v>
      </c>
      <c r="M5" s="2"/>
      <c r="N5" s="169">
        <f>N6+N39+N45+N52+N57+N63+SUM(N78:N88)</f>
        <v>1658949445.5776396</v>
      </c>
      <c r="O5" s="169">
        <f>O6+O39+O45+O52+O57+O63+SUM(O78:O88)</f>
        <v>762356713.15257704</v>
      </c>
      <c r="P5" s="169">
        <v>0</v>
      </c>
      <c r="Q5" s="169">
        <f>O5+P5</f>
        <v>762356713.15257704</v>
      </c>
      <c r="R5" s="169">
        <f>R6+R39+R45+R52+R57+R63+SUM(R78:R88)</f>
        <v>2421306158.7302165</v>
      </c>
      <c r="S5" s="2"/>
      <c r="T5" s="169">
        <f>T6+T39+T45+T52+T57+T63+SUM(T78:T88)</f>
        <v>1886904766.468811</v>
      </c>
      <c r="U5" s="169">
        <f>U6+U39+U45+U52+U57+U63+SUM(U78:U88)</f>
        <v>928328366.59445906</v>
      </c>
      <c r="V5" s="169">
        <v>0</v>
      </c>
      <c r="W5" s="169">
        <f>U5+V5</f>
        <v>928328366.59445906</v>
      </c>
      <c r="X5" s="169">
        <f>X6+X39+X45+X52+X57+X63+SUM(X78:X88)</f>
        <v>2815233133.0632701</v>
      </c>
    </row>
    <row r="6" spans="1:24">
      <c r="A6" s="2">
        <v>1</v>
      </c>
      <c r="B6" s="2"/>
      <c r="C6" s="454" t="s">
        <v>1766</v>
      </c>
      <c r="D6" s="19"/>
      <c r="E6" s="19"/>
      <c r="F6" s="455"/>
      <c r="G6" s="455"/>
      <c r="H6" s="473">
        <f>SUM(H7:H16)</f>
        <v>261426861.99270457</v>
      </c>
      <c r="I6" s="473">
        <f>SUM(I7:I16)</f>
        <v>38565069.597069591</v>
      </c>
      <c r="J6" s="455">
        <f t="shared" ref="J6:K6" si="0">SUM(J7:J16)</f>
        <v>0</v>
      </c>
      <c r="K6" s="455">
        <f t="shared" si="0"/>
        <v>38565069.597069591</v>
      </c>
      <c r="L6" s="473">
        <f>SUM(L7:L16)</f>
        <v>299991931.58977413</v>
      </c>
      <c r="M6" s="2"/>
      <c r="N6" s="473">
        <f>SUM(N7:N16)</f>
        <v>434668515.02373672</v>
      </c>
      <c r="O6" s="473">
        <f>SUM(O7:O16)</f>
        <v>59471982.380952381</v>
      </c>
      <c r="P6" s="473">
        <f t="shared" ref="P6:Q6" si="1">SUM(P7:P16)</f>
        <v>0</v>
      </c>
      <c r="Q6" s="473">
        <f t="shared" si="1"/>
        <v>59471982.380952381</v>
      </c>
      <c r="R6" s="473">
        <f>SUM(R7:R16)</f>
        <v>494140497.40468913</v>
      </c>
      <c r="S6" s="2"/>
      <c r="T6" s="473">
        <f>SUM(T7:T16)</f>
        <v>280072671.2699998</v>
      </c>
      <c r="U6" s="473">
        <f>SUM(U7:U16)</f>
        <v>63128897.676190473</v>
      </c>
      <c r="V6" s="473">
        <f t="shared" ref="V6" si="2">SUM(V7:V16)</f>
        <v>0</v>
      </c>
      <c r="W6" s="473">
        <f t="shared" ref="W6" si="3">SUM(W7:W16)</f>
        <v>63128897.676190473</v>
      </c>
      <c r="X6" s="473">
        <f>SUM(X7:X16)</f>
        <v>343201568.9461903</v>
      </c>
    </row>
    <row r="7" spans="1:24">
      <c r="A7" s="2">
        <v>2</v>
      </c>
      <c r="B7" s="2"/>
      <c r="D7" t="s">
        <v>1767</v>
      </c>
      <c r="E7" s="2" t="s">
        <v>1768</v>
      </c>
      <c r="H7" s="157">
        <v>141179641.57370457</v>
      </c>
      <c r="I7" s="157">
        <v>4456250</v>
      </c>
      <c r="J7" s="169">
        <v>0</v>
      </c>
      <c r="K7" s="169">
        <f>J7+I7</f>
        <v>4456250</v>
      </c>
      <c r="L7" s="157">
        <f t="shared" ref="L7:L16" si="4">H7+I7</f>
        <v>145635891.57370457</v>
      </c>
      <c r="M7" s="2"/>
      <c r="N7" s="157">
        <v>144067873.13373673</v>
      </c>
      <c r="O7" s="157">
        <v>15323750</v>
      </c>
      <c r="P7" s="169">
        <v>0</v>
      </c>
      <c r="Q7" s="169">
        <f t="shared" ref="Q7:Q16" si="5">O7+P7</f>
        <v>15323750</v>
      </c>
      <c r="R7" s="157">
        <f>N7+Q7</f>
        <v>159391623.13373673</v>
      </c>
      <c r="S7" s="2"/>
      <c r="T7" s="157">
        <v>49914054.39999982</v>
      </c>
      <c r="U7" s="157">
        <v>20886875</v>
      </c>
      <c r="V7" s="169">
        <v>0</v>
      </c>
      <c r="W7" s="169">
        <f>U7+V7</f>
        <v>20886875</v>
      </c>
      <c r="X7" s="157">
        <f>T7+W7</f>
        <v>70800929.399999827</v>
      </c>
    </row>
    <row r="8" spans="1:24">
      <c r="A8" s="2">
        <v>3</v>
      </c>
      <c r="B8" s="2"/>
      <c r="D8" t="s">
        <v>1769</v>
      </c>
      <c r="E8" s="2" t="s">
        <v>1770</v>
      </c>
      <c r="H8" s="157">
        <v>0</v>
      </c>
      <c r="I8" s="157">
        <v>1083261.9047619044</v>
      </c>
      <c r="J8" s="169">
        <v>0</v>
      </c>
      <c r="K8" s="169">
        <f t="shared" ref="K8:K16" si="6">J8+I8</f>
        <v>1083261.9047619044</v>
      </c>
      <c r="L8" s="157">
        <f t="shared" si="4"/>
        <v>1083261.9047619044</v>
      </c>
      <c r="M8" s="2"/>
      <c r="N8" s="157">
        <v>0</v>
      </c>
      <c r="O8" s="157">
        <v>1661592.3809523808</v>
      </c>
      <c r="P8" s="169">
        <v>0</v>
      </c>
      <c r="Q8" s="169">
        <f t="shared" si="5"/>
        <v>1661592.3809523808</v>
      </c>
      <c r="R8" s="157">
        <f t="shared" ref="R8:R16" si="7">N8+Q8</f>
        <v>1661592.3809523808</v>
      </c>
      <c r="S8" s="2"/>
      <c r="T8" s="157">
        <v>0</v>
      </c>
      <c r="U8" s="157">
        <v>1834728.0761904763</v>
      </c>
      <c r="V8" s="169">
        <v>0</v>
      </c>
      <c r="W8" s="169">
        <f t="shared" ref="W8:W16" si="8">U8+V8</f>
        <v>1834728.0761904763</v>
      </c>
      <c r="X8" s="157">
        <f t="shared" ref="X8:X16" si="9">T8+W8</f>
        <v>1834728.0761904763</v>
      </c>
    </row>
    <row r="9" spans="1:24">
      <c r="A9" s="2">
        <v>4</v>
      </c>
      <c r="B9" s="2"/>
      <c r="D9" t="s">
        <v>1771</v>
      </c>
      <c r="E9" s="2" t="s">
        <v>1772</v>
      </c>
      <c r="H9" s="157">
        <v>0</v>
      </c>
      <c r="I9" s="157">
        <v>192000</v>
      </c>
      <c r="J9" s="169">
        <v>0</v>
      </c>
      <c r="K9" s="169">
        <f t="shared" si="6"/>
        <v>192000</v>
      </c>
      <c r="L9" s="157">
        <f t="shared" si="4"/>
        <v>192000</v>
      </c>
      <c r="M9" s="2"/>
      <c r="N9" s="157">
        <v>0</v>
      </c>
      <c r="O9" s="157">
        <v>192000</v>
      </c>
      <c r="P9" s="169">
        <v>0</v>
      </c>
      <c r="Q9" s="169">
        <f t="shared" si="5"/>
        <v>192000</v>
      </c>
      <c r="R9" s="157">
        <f t="shared" si="7"/>
        <v>192000</v>
      </c>
      <c r="S9" s="2"/>
      <c r="T9" s="157">
        <v>0</v>
      </c>
      <c r="U9" s="157">
        <v>192000</v>
      </c>
      <c r="V9" s="169">
        <v>0</v>
      </c>
      <c r="W9" s="169">
        <f t="shared" si="8"/>
        <v>192000</v>
      </c>
      <c r="X9" s="157">
        <f t="shared" si="9"/>
        <v>192000</v>
      </c>
    </row>
    <row r="10" spans="1:24">
      <c r="A10" s="2">
        <v>5</v>
      </c>
      <c r="B10" s="2"/>
      <c r="D10" t="s">
        <v>1773</v>
      </c>
      <c r="E10" s="2" t="s">
        <v>1774</v>
      </c>
      <c r="H10" s="157">
        <v>0</v>
      </c>
      <c r="I10" s="157">
        <v>250000.00000000003</v>
      </c>
      <c r="J10" s="169">
        <v>0</v>
      </c>
      <c r="K10" s="169">
        <f t="shared" si="6"/>
        <v>250000.00000000003</v>
      </c>
      <c r="L10" s="157">
        <f t="shared" si="4"/>
        <v>250000.00000000003</v>
      </c>
      <c r="M10" s="2"/>
      <c r="N10" s="157">
        <v>0</v>
      </c>
      <c r="O10" s="157">
        <v>262500.00000000006</v>
      </c>
      <c r="P10" s="169">
        <v>0</v>
      </c>
      <c r="Q10" s="169">
        <f t="shared" si="5"/>
        <v>262500.00000000006</v>
      </c>
      <c r="R10" s="157">
        <f t="shared" si="7"/>
        <v>262500.00000000006</v>
      </c>
      <c r="S10" s="2"/>
      <c r="T10" s="157">
        <v>0</v>
      </c>
      <c r="U10" s="157">
        <v>275625.00000000006</v>
      </c>
      <c r="V10" s="169">
        <v>0</v>
      </c>
      <c r="W10" s="169">
        <f t="shared" si="8"/>
        <v>275625.00000000006</v>
      </c>
      <c r="X10" s="157">
        <f t="shared" si="9"/>
        <v>275625.00000000006</v>
      </c>
    </row>
    <row r="11" spans="1:24">
      <c r="A11" s="2">
        <v>6</v>
      </c>
      <c r="B11" s="2"/>
      <c r="D11" t="s">
        <v>1775</v>
      </c>
      <c r="E11" s="2" t="s">
        <v>1776</v>
      </c>
      <c r="H11" s="157">
        <v>0</v>
      </c>
      <c r="I11" s="157">
        <v>0</v>
      </c>
      <c r="J11" s="169">
        <v>0</v>
      </c>
      <c r="K11" s="169">
        <f t="shared" si="6"/>
        <v>0</v>
      </c>
      <c r="L11" s="157">
        <f t="shared" si="4"/>
        <v>0</v>
      </c>
      <c r="M11" s="2"/>
      <c r="N11" s="157">
        <v>0</v>
      </c>
      <c r="O11" s="157">
        <v>0</v>
      </c>
      <c r="P11" s="169">
        <v>0</v>
      </c>
      <c r="Q11" s="169">
        <f t="shared" si="5"/>
        <v>0</v>
      </c>
      <c r="R11" s="157">
        <f t="shared" si="7"/>
        <v>0</v>
      </c>
      <c r="S11" s="2"/>
      <c r="T11" s="157">
        <v>0</v>
      </c>
      <c r="U11" s="157">
        <v>0</v>
      </c>
      <c r="V11" s="169">
        <v>0</v>
      </c>
      <c r="W11" s="169">
        <f t="shared" si="8"/>
        <v>0</v>
      </c>
      <c r="X11" s="157">
        <f t="shared" si="9"/>
        <v>0</v>
      </c>
    </row>
    <row r="12" spans="1:24">
      <c r="A12" s="2">
        <v>7</v>
      </c>
      <c r="B12" s="2"/>
      <c r="D12" t="s">
        <v>1777</v>
      </c>
      <c r="E12" s="2" t="s">
        <v>1778</v>
      </c>
      <c r="H12" s="157">
        <v>0</v>
      </c>
      <c r="I12" s="157">
        <v>14009916.666666666</v>
      </c>
      <c r="J12" s="169">
        <v>0</v>
      </c>
      <c r="K12" s="169">
        <f t="shared" si="6"/>
        <v>14009916.666666666</v>
      </c>
      <c r="L12" s="157">
        <f t="shared" si="4"/>
        <v>14009916.666666666</v>
      </c>
      <c r="M12" s="2"/>
      <c r="N12" s="157">
        <v>0</v>
      </c>
      <c r="O12" s="157">
        <v>11022553.333333334</v>
      </c>
      <c r="P12" s="169">
        <v>0</v>
      </c>
      <c r="Q12" s="169">
        <f t="shared" si="5"/>
        <v>11022553.333333334</v>
      </c>
      <c r="R12" s="157">
        <f t="shared" si="7"/>
        <v>11022553.333333334</v>
      </c>
      <c r="S12" s="2"/>
      <c r="T12" s="157">
        <v>0</v>
      </c>
      <c r="U12" s="157">
        <v>8295255.4666666668</v>
      </c>
      <c r="V12" s="169">
        <v>0</v>
      </c>
      <c r="W12" s="169">
        <f t="shared" si="8"/>
        <v>8295255.4666666668</v>
      </c>
      <c r="X12" s="157">
        <f t="shared" si="9"/>
        <v>8295255.4666666668</v>
      </c>
    </row>
    <row r="13" spans="1:24">
      <c r="A13" s="2">
        <v>8</v>
      </c>
      <c r="B13" s="2"/>
      <c r="D13" t="s">
        <v>1779</v>
      </c>
      <c r="E13" s="2" t="s">
        <v>1780</v>
      </c>
      <c r="H13" s="157">
        <v>120247220.41899998</v>
      </c>
      <c r="I13" s="157">
        <v>0</v>
      </c>
      <c r="J13" s="169">
        <v>0</v>
      </c>
      <c r="K13" s="169">
        <f t="shared" si="6"/>
        <v>0</v>
      </c>
      <c r="L13" s="157">
        <f t="shared" si="4"/>
        <v>120247220.41899998</v>
      </c>
      <c r="M13" s="2"/>
      <c r="N13" s="157">
        <v>290600641.88999999</v>
      </c>
      <c r="O13" s="157">
        <v>0</v>
      </c>
      <c r="P13" s="169">
        <v>0</v>
      </c>
      <c r="Q13" s="169">
        <f t="shared" si="5"/>
        <v>0</v>
      </c>
      <c r="R13" s="157">
        <f t="shared" si="7"/>
        <v>290600641.88999999</v>
      </c>
      <c r="S13" s="2"/>
      <c r="T13" s="157">
        <v>230158616.87</v>
      </c>
      <c r="U13" s="157">
        <v>0</v>
      </c>
      <c r="V13" s="169">
        <v>0</v>
      </c>
      <c r="W13" s="169">
        <f t="shared" si="8"/>
        <v>0</v>
      </c>
      <c r="X13" s="157">
        <f t="shared" si="9"/>
        <v>230158616.87</v>
      </c>
    </row>
    <row r="14" spans="1:24">
      <c r="A14" s="2">
        <v>9</v>
      </c>
      <c r="B14" s="2"/>
      <c r="D14" t="s">
        <v>1781</v>
      </c>
      <c r="E14" s="2" t="s">
        <v>1782</v>
      </c>
      <c r="H14" s="157">
        <v>0</v>
      </c>
      <c r="I14" s="157">
        <v>0</v>
      </c>
      <c r="J14" s="169">
        <v>0</v>
      </c>
      <c r="K14" s="169">
        <f t="shared" si="6"/>
        <v>0</v>
      </c>
      <c r="L14" s="157">
        <f t="shared" si="4"/>
        <v>0</v>
      </c>
      <c r="M14" s="2"/>
      <c r="N14" s="157">
        <v>0</v>
      </c>
      <c r="O14" s="157">
        <v>0</v>
      </c>
      <c r="P14" s="169">
        <v>0</v>
      </c>
      <c r="Q14" s="169">
        <f t="shared" si="5"/>
        <v>0</v>
      </c>
      <c r="R14" s="157">
        <f t="shared" si="7"/>
        <v>0</v>
      </c>
      <c r="S14" s="2"/>
      <c r="T14" s="157">
        <v>0</v>
      </c>
      <c r="U14" s="157">
        <v>0</v>
      </c>
      <c r="V14" s="169">
        <v>0</v>
      </c>
      <c r="W14" s="169">
        <f t="shared" si="8"/>
        <v>0</v>
      </c>
      <c r="X14" s="157">
        <f t="shared" si="9"/>
        <v>0</v>
      </c>
    </row>
    <row r="15" spans="1:24">
      <c r="A15" s="2">
        <v>10</v>
      </c>
      <c r="B15" s="2"/>
      <c r="D15" t="s">
        <v>1783</v>
      </c>
      <c r="E15" s="2" t="s">
        <v>1784</v>
      </c>
      <c r="H15" s="157">
        <v>0</v>
      </c>
      <c r="I15" s="157">
        <v>15499999.999999998</v>
      </c>
      <c r="J15" s="169">
        <v>0</v>
      </c>
      <c r="K15" s="169">
        <f t="shared" si="6"/>
        <v>15499999.999999998</v>
      </c>
      <c r="L15" s="157">
        <f t="shared" si="4"/>
        <v>15499999.999999998</v>
      </c>
      <c r="M15" s="2"/>
      <c r="N15" s="157">
        <v>0</v>
      </c>
      <c r="O15" s="157">
        <v>15500000</v>
      </c>
      <c r="P15" s="169">
        <v>0</v>
      </c>
      <c r="Q15" s="169">
        <f t="shared" si="5"/>
        <v>15500000</v>
      </c>
      <c r="R15" s="157">
        <f t="shared" si="7"/>
        <v>15500000</v>
      </c>
      <c r="S15" s="2"/>
      <c r="T15" s="157">
        <v>0</v>
      </c>
      <c r="U15" s="157">
        <v>16131764.000000002</v>
      </c>
      <c r="V15" s="169">
        <v>0</v>
      </c>
      <c r="W15" s="169">
        <f t="shared" si="8"/>
        <v>16131764.000000002</v>
      </c>
      <c r="X15" s="157">
        <f t="shared" si="9"/>
        <v>16131764.000000002</v>
      </c>
    </row>
    <row r="16" spans="1:24">
      <c r="A16" s="2">
        <v>11</v>
      </c>
      <c r="B16" s="2"/>
      <c r="D16" t="s">
        <v>1785</v>
      </c>
      <c r="E16" s="2" t="s">
        <v>1786</v>
      </c>
      <c r="H16" s="157">
        <v>0</v>
      </c>
      <c r="I16" s="157">
        <v>3073641.0256410246</v>
      </c>
      <c r="J16" s="169">
        <v>0</v>
      </c>
      <c r="K16" s="169">
        <f t="shared" si="6"/>
        <v>3073641.0256410246</v>
      </c>
      <c r="L16" s="157">
        <f t="shared" si="4"/>
        <v>3073641.0256410246</v>
      </c>
      <c r="M16" s="2"/>
      <c r="N16" s="157">
        <v>0</v>
      </c>
      <c r="O16" s="157">
        <v>15509586.666666666</v>
      </c>
      <c r="P16" s="169">
        <v>0</v>
      </c>
      <c r="Q16" s="169">
        <f t="shared" si="5"/>
        <v>15509586.666666666</v>
      </c>
      <c r="R16" s="157">
        <f t="shared" si="7"/>
        <v>15509586.666666666</v>
      </c>
      <c r="S16" s="2"/>
      <c r="T16" s="157">
        <v>0</v>
      </c>
      <c r="U16" s="157">
        <v>15512650.133333333</v>
      </c>
      <c r="V16" s="169">
        <v>0</v>
      </c>
      <c r="W16" s="169">
        <f t="shared" si="8"/>
        <v>15512650.133333333</v>
      </c>
      <c r="X16" s="157">
        <f t="shared" si="9"/>
        <v>15512650.133333333</v>
      </c>
    </row>
    <row r="17" spans="1:24">
      <c r="A17" s="2"/>
      <c r="B17" s="2"/>
      <c r="D17"/>
      <c r="H17" s="157"/>
      <c r="I17" s="157"/>
      <c r="J17" s="2"/>
      <c r="K17" s="2"/>
      <c r="L17" s="157"/>
      <c r="M17" s="2"/>
      <c r="N17" s="157"/>
      <c r="O17" s="157"/>
      <c r="P17" s="157"/>
      <c r="Q17" s="157"/>
      <c r="R17" s="157"/>
      <c r="S17" s="2"/>
      <c r="T17" s="157"/>
      <c r="U17" s="157"/>
      <c r="V17" s="157"/>
      <c r="W17" s="157"/>
      <c r="X17" s="157"/>
    </row>
    <row r="18" spans="1:24">
      <c r="A18" s="2">
        <v>12</v>
      </c>
      <c r="B18" s="2"/>
      <c r="C18" s="454" t="s">
        <v>1787</v>
      </c>
      <c r="D18" s="19"/>
      <c r="E18" s="19"/>
      <c r="F18" s="455"/>
      <c r="G18" s="455"/>
      <c r="H18" s="473">
        <f>SUM(H19:H34)</f>
        <v>632365965.34263694</v>
      </c>
      <c r="I18" s="473">
        <f t="shared" ref="I18:X18" si="10">SUM(I19:I34)</f>
        <v>290965353</v>
      </c>
      <c r="J18" s="467">
        <f t="shared" si="10"/>
        <v>-50330000</v>
      </c>
      <c r="K18" s="467">
        <f t="shared" si="10"/>
        <v>240635353</v>
      </c>
      <c r="L18" s="473">
        <f t="shared" si="10"/>
        <v>923331318.34263694</v>
      </c>
      <c r="M18" s="2"/>
      <c r="N18" s="473">
        <f t="shared" si="10"/>
        <v>396533052.26478571</v>
      </c>
      <c r="O18" s="473">
        <f t="shared" si="10"/>
        <v>292183945.82999998</v>
      </c>
      <c r="P18" s="473">
        <f t="shared" si="10"/>
        <v>0</v>
      </c>
      <c r="Q18" s="473">
        <f t="shared" si="10"/>
        <v>292183945.82999998</v>
      </c>
      <c r="R18" s="473">
        <f t="shared" si="10"/>
        <v>688716998.09478569</v>
      </c>
      <c r="S18" s="2"/>
      <c r="T18" s="473">
        <f t="shared" si="10"/>
        <v>135613505.94726786</v>
      </c>
      <c r="U18" s="473">
        <f t="shared" si="10"/>
        <v>277698776</v>
      </c>
      <c r="V18" s="473">
        <f t="shared" ref="V18:W18" si="11">SUM(V19:V34)</f>
        <v>0</v>
      </c>
      <c r="W18" s="473">
        <f t="shared" si="11"/>
        <v>277698776</v>
      </c>
      <c r="X18" s="473">
        <f t="shared" si="10"/>
        <v>413312281.94726789</v>
      </c>
    </row>
    <row r="19" spans="1:24">
      <c r="A19" s="2">
        <v>13</v>
      </c>
      <c r="B19" s="2"/>
      <c r="C19" s="116"/>
      <c r="D19" t="s">
        <v>1788</v>
      </c>
      <c r="E19" s="18"/>
      <c r="F19" s="470"/>
      <c r="G19" s="470"/>
      <c r="H19" s="157">
        <v>3555520</v>
      </c>
      <c r="I19" s="157">
        <v>12736458</v>
      </c>
      <c r="J19" s="157">
        <f>SUM('D-2-Constrained'!J8:J14)</f>
        <v>0</v>
      </c>
      <c r="K19" s="169">
        <f t="shared" ref="K19:K34" si="12">J19+I19</f>
        <v>12736458</v>
      </c>
      <c r="L19" s="157">
        <f t="shared" ref="L19:L34" si="13">H19+I19</f>
        <v>16291978</v>
      </c>
      <c r="M19" s="2"/>
      <c r="N19" s="157">
        <v>1725250</v>
      </c>
      <c r="O19" s="157">
        <v>1485345</v>
      </c>
      <c r="P19" s="169">
        <v>0</v>
      </c>
      <c r="Q19" s="169">
        <f t="shared" ref="Q19:Q34" si="14">O19+P19</f>
        <v>1485345</v>
      </c>
      <c r="R19" s="157">
        <f t="shared" ref="R19:R34" si="15">N19+Q19</f>
        <v>3210595</v>
      </c>
      <c r="S19" s="2"/>
      <c r="T19" s="157">
        <v>218190</v>
      </c>
      <c r="U19" s="157">
        <v>0</v>
      </c>
      <c r="V19" s="169">
        <v>0</v>
      </c>
      <c r="W19" s="169">
        <f t="shared" ref="W19:W34" si="16">U19+V19</f>
        <v>0</v>
      </c>
      <c r="X19" s="157">
        <f t="shared" ref="X19:X34" si="17">T19+W19</f>
        <v>218190</v>
      </c>
    </row>
    <row r="20" spans="1:24">
      <c r="A20" s="2">
        <v>14</v>
      </c>
      <c r="B20" s="2"/>
      <c r="C20" s="116"/>
      <c r="D20" t="s">
        <v>1789</v>
      </c>
      <c r="E20" s="18"/>
      <c r="F20" s="470"/>
      <c r="G20" s="470"/>
      <c r="H20" s="157"/>
      <c r="I20" s="157">
        <v>16500</v>
      </c>
      <c r="J20" s="157">
        <f>'D-2-Constrained'!J15</f>
        <v>0</v>
      </c>
      <c r="K20" s="169">
        <f t="shared" si="12"/>
        <v>16500</v>
      </c>
      <c r="L20" s="157">
        <f t="shared" si="13"/>
        <v>16500</v>
      </c>
      <c r="M20" s="2"/>
      <c r="N20" s="157">
        <v>0</v>
      </c>
      <c r="O20" s="157">
        <v>0</v>
      </c>
      <c r="P20" s="169">
        <v>0</v>
      </c>
      <c r="Q20" s="169">
        <f t="shared" si="14"/>
        <v>0</v>
      </c>
      <c r="R20" s="157">
        <f t="shared" si="15"/>
        <v>0</v>
      </c>
      <c r="S20" s="2"/>
      <c r="T20" s="157">
        <v>0</v>
      </c>
      <c r="U20" s="157">
        <v>0</v>
      </c>
      <c r="V20" s="169">
        <v>0</v>
      </c>
      <c r="W20" s="169">
        <f t="shared" si="16"/>
        <v>0</v>
      </c>
      <c r="X20" s="157">
        <f t="shared" si="17"/>
        <v>0</v>
      </c>
    </row>
    <row r="21" spans="1:24">
      <c r="A21" s="2">
        <v>15</v>
      </c>
      <c r="B21" s="2"/>
      <c r="C21" s="116"/>
      <c r="D21" t="s">
        <v>1790</v>
      </c>
      <c r="E21" s="18"/>
      <c r="F21" s="470"/>
      <c r="G21" s="470"/>
      <c r="H21" s="157">
        <v>624491827.97363698</v>
      </c>
      <c r="I21" s="157">
        <v>0</v>
      </c>
      <c r="J21" s="157">
        <f>SUM('D-2-Constrained'!J16:J29)</f>
        <v>0</v>
      </c>
      <c r="K21" s="169">
        <f t="shared" si="12"/>
        <v>0</v>
      </c>
      <c r="L21" s="157">
        <f t="shared" si="13"/>
        <v>624491827.97363698</v>
      </c>
      <c r="M21" s="2"/>
      <c r="N21" s="157">
        <v>390096583.31678569</v>
      </c>
      <c r="O21" s="157">
        <v>0</v>
      </c>
      <c r="P21" s="169">
        <v>0</v>
      </c>
      <c r="Q21" s="169">
        <f t="shared" si="14"/>
        <v>0</v>
      </c>
      <c r="R21" s="157">
        <f t="shared" si="15"/>
        <v>390096583.31678569</v>
      </c>
      <c r="S21" s="2"/>
      <c r="T21" s="157">
        <v>130291495.42026787</v>
      </c>
      <c r="U21" s="157">
        <v>0</v>
      </c>
      <c r="V21" s="169">
        <v>0</v>
      </c>
      <c r="W21" s="169">
        <f t="shared" si="16"/>
        <v>0</v>
      </c>
      <c r="X21" s="157">
        <f t="shared" si="17"/>
        <v>130291495.42026787</v>
      </c>
    </row>
    <row r="22" spans="1:24">
      <c r="A22" s="2">
        <v>16</v>
      </c>
      <c r="B22" s="2"/>
      <c r="C22" s="116"/>
      <c r="D22" t="s">
        <v>1791</v>
      </c>
      <c r="E22" s="18"/>
      <c r="F22" s="470"/>
      <c r="G22" s="470"/>
      <c r="H22" s="157">
        <v>4318617.3689999999</v>
      </c>
      <c r="I22" s="157">
        <v>0</v>
      </c>
      <c r="J22" s="157">
        <f>SUM('D-2-Constrained'!J30:J32)</f>
        <v>0</v>
      </c>
      <c r="K22" s="169">
        <f t="shared" si="12"/>
        <v>0</v>
      </c>
      <c r="L22" s="157">
        <f t="shared" si="13"/>
        <v>4318617.3689999999</v>
      </c>
      <c r="M22" s="2"/>
      <c r="N22" s="157">
        <v>4711218.9479999999</v>
      </c>
      <c r="O22" s="157">
        <v>0</v>
      </c>
      <c r="P22" s="169">
        <v>0</v>
      </c>
      <c r="Q22" s="169">
        <f t="shared" si="14"/>
        <v>0</v>
      </c>
      <c r="R22" s="157">
        <f t="shared" si="15"/>
        <v>4711218.9479999999</v>
      </c>
      <c r="S22" s="2"/>
      <c r="T22" s="157">
        <v>5103820.5269999988</v>
      </c>
      <c r="U22" s="157">
        <v>0</v>
      </c>
      <c r="V22" s="169">
        <v>0</v>
      </c>
      <c r="W22" s="169">
        <f t="shared" si="16"/>
        <v>0</v>
      </c>
      <c r="X22" s="157">
        <f t="shared" si="17"/>
        <v>5103820.5269999988</v>
      </c>
    </row>
    <row r="23" spans="1:24">
      <c r="A23" s="2">
        <v>17</v>
      </c>
      <c r="B23" s="2"/>
      <c r="C23" s="116"/>
      <c r="D23" t="s">
        <v>1792</v>
      </c>
      <c r="E23" s="18"/>
      <c r="F23" s="470"/>
      <c r="G23" s="470"/>
      <c r="H23" s="471">
        <v>0</v>
      </c>
      <c r="I23" s="471">
        <v>13744000</v>
      </c>
      <c r="J23" s="157">
        <f>SUM('D-2-Constrained'!J33:J67)</f>
        <v>-1825000</v>
      </c>
      <c r="K23" s="169">
        <f t="shared" si="12"/>
        <v>11919000</v>
      </c>
      <c r="L23" s="157">
        <f t="shared" si="13"/>
        <v>13744000</v>
      </c>
      <c r="M23" s="2"/>
      <c r="N23" s="157">
        <v>0</v>
      </c>
      <c r="O23" s="471">
        <v>16080000</v>
      </c>
      <c r="P23" s="169">
        <v>0</v>
      </c>
      <c r="Q23" s="169">
        <f t="shared" si="14"/>
        <v>16080000</v>
      </c>
      <c r="R23" s="157">
        <f t="shared" si="15"/>
        <v>16080000</v>
      </c>
      <c r="S23" s="2"/>
      <c r="T23" s="157">
        <v>0</v>
      </c>
      <c r="U23" s="471">
        <v>17900000</v>
      </c>
      <c r="V23" s="169">
        <v>0</v>
      </c>
      <c r="W23" s="169">
        <f t="shared" si="16"/>
        <v>17900000</v>
      </c>
      <c r="X23" s="157">
        <f t="shared" si="17"/>
        <v>17900000</v>
      </c>
    </row>
    <row r="24" spans="1:24">
      <c r="A24" s="2">
        <v>18</v>
      </c>
      <c r="B24" s="2"/>
      <c r="C24" s="116"/>
      <c r="D24" t="s">
        <v>1793</v>
      </c>
      <c r="E24" s="18"/>
      <c r="F24" s="470"/>
      <c r="G24" s="470"/>
      <c r="H24" s="157">
        <v>0</v>
      </c>
      <c r="I24" s="471">
        <v>55702769</v>
      </c>
      <c r="J24" s="157">
        <f>SUM('D-2-Constrained'!J68:J119)</f>
        <v>0</v>
      </c>
      <c r="K24" s="169">
        <f t="shared" si="12"/>
        <v>55702769</v>
      </c>
      <c r="L24" s="157">
        <f t="shared" si="13"/>
        <v>55702769</v>
      </c>
      <c r="M24" s="2"/>
      <c r="N24" s="157">
        <v>0</v>
      </c>
      <c r="O24" s="471">
        <v>88540000</v>
      </c>
      <c r="P24" s="169">
        <v>0</v>
      </c>
      <c r="Q24" s="169">
        <f t="shared" si="14"/>
        <v>88540000</v>
      </c>
      <c r="R24" s="157">
        <f t="shared" si="15"/>
        <v>88540000</v>
      </c>
      <c r="S24" s="2"/>
      <c r="T24" s="157">
        <v>0</v>
      </c>
      <c r="U24" s="471">
        <v>78810000</v>
      </c>
      <c r="V24" s="169">
        <v>0</v>
      </c>
      <c r="W24" s="169">
        <f t="shared" si="16"/>
        <v>78810000</v>
      </c>
      <c r="X24" s="157">
        <f t="shared" si="17"/>
        <v>78810000</v>
      </c>
    </row>
    <row r="25" spans="1:24">
      <c r="A25" s="2">
        <v>19</v>
      </c>
      <c r="B25" s="2"/>
      <c r="C25" s="116"/>
      <c r="D25" t="s">
        <v>1794</v>
      </c>
      <c r="E25" s="18"/>
      <c r="F25" s="470"/>
      <c r="G25" s="470"/>
      <c r="H25" s="157">
        <v>0</v>
      </c>
      <c r="I25" s="471">
        <v>7851250</v>
      </c>
      <c r="J25" s="157">
        <f>SUM('D-2-Constrained'!J120:J143)</f>
        <v>0</v>
      </c>
      <c r="K25" s="169">
        <f t="shared" si="12"/>
        <v>7851250</v>
      </c>
      <c r="L25" s="157">
        <f t="shared" si="13"/>
        <v>7851250</v>
      </c>
      <c r="M25" s="2"/>
      <c r="N25" s="157">
        <v>0</v>
      </c>
      <c r="O25" s="471">
        <v>10448000</v>
      </c>
      <c r="P25" s="169">
        <v>0</v>
      </c>
      <c r="Q25" s="169">
        <f t="shared" si="14"/>
        <v>10448000</v>
      </c>
      <c r="R25" s="157">
        <f t="shared" si="15"/>
        <v>10448000</v>
      </c>
      <c r="S25" s="2"/>
      <c r="T25" s="157">
        <v>0</v>
      </c>
      <c r="U25" s="471">
        <v>4310000</v>
      </c>
      <c r="V25" s="169">
        <v>0</v>
      </c>
      <c r="W25" s="169">
        <f t="shared" si="16"/>
        <v>4310000</v>
      </c>
      <c r="X25" s="157">
        <f t="shared" si="17"/>
        <v>4310000</v>
      </c>
    </row>
    <row r="26" spans="1:24">
      <c r="A26" s="2">
        <v>20</v>
      </c>
      <c r="B26" s="2"/>
      <c r="C26" s="116"/>
      <c r="D26" s="158" t="s">
        <v>1795</v>
      </c>
      <c r="E26" s="18"/>
      <c r="F26" s="470"/>
      <c r="G26" s="470"/>
      <c r="H26" s="157">
        <v>0</v>
      </c>
      <c r="I26" s="471">
        <v>42016000</v>
      </c>
      <c r="J26" s="157">
        <f>SUM('D-2-Constrained'!J144:J194)</f>
        <v>-10895000</v>
      </c>
      <c r="K26" s="169">
        <f t="shared" si="12"/>
        <v>31121000</v>
      </c>
      <c r="L26" s="157">
        <f t="shared" si="13"/>
        <v>42016000</v>
      </c>
      <c r="M26" s="2"/>
      <c r="N26" s="157">
        <v>0</v>
      </c>
      <c r="O26" s="471">
        <v>42077224.829999998</v>
      </c>
      <c r="P26" s="169">
        <v>0</v>
      </c>
      <c r="Q26" s="169">
        <f t="shared" si="14"/>
        <v>42077224.829999998</v>
      </c>
      <c r="R26" s="157">
        <f t="shared" si="15"/>
        <v>42077224.829999998</v>
      </c>
      <c r="S26" s="2"/>
      <c r="T26" s="157">
        <v>0</v>
      </c>
      <c r="U26" s="471">
        <v>22109400</v>
      </c>
      <c r="V26" s="169">
        <v>0</v>
      </c>
      <c r="W26" s="169">
        <f t="shared" si="16"/>
        <v>22109400</v>
      </c>
      <c r="X26" s="157">
        <f t="shared" si="17"/>
        <v>22109400</v>
      </c>
    </row>
    <row r="27" spans="1:24">
      <c r="A27" s="2">
        <v>21</v>
      </c>
      <c r="B27" s="2"/>
      <c r="C27" s="116"/>
      <c r="D27" s="139" t="s">
        <v>1796</v>
      </c>
      <c r="E27" s="18"/>
      <c r="F27" s="470"/>
      <c r="G27" s="470"/>
      <c r="H27" s="157">
        <v>0</v>
      </c>
      <c r="I27" s="471">
        <v>17900000</v>
      </c>
      <c r="J27" s="157">
        <f>SUM('D-2-Constrained'!J195:J207)</f>
        <v>0</v>
      </c>
      <c r="K27" s="169">
        <f t="shared" si="12"/>
        <v>17900000</v>
      </c>
      <c r="L27" s="157">
        <f t="shared" si="13"/>
        <v>17900000</v>
      </c>
      <c r="M27" s="2"/>
      <c r="N27" s="157">
        <v>0</v>
      </c>
      <c r="O27" s="471">
        <v>11400000</v>
      </c>
      <c r="P27" s="169">
        <v>0</v>
      </c>
      <c r="Q27" s="169">
        <f t="shared" si="14"/>
        <v>11400000</v>
      </c>
      <c r="R27" s="157">
        <f t="shared" si="15"/>
        <v>11400000</v>
      </c>
      <c r="S27" s="2"/>
      <c r="T27" s="157">
        <v>0</v>
      </c>
      <c r="U27" s="471">
        <v>3700000</v>
      </c>
      <c r="V27" s="169">
        <v>0</v>
      </c>
      <c r="W27" s="169">
        <f t="shared" si="16"/>
        <v>3700000</v>
      </c>
      <c r="X27" s="157">
        <f t="shared" si="17"/>
        <v>3700000</v>
      </c>
    </row>
    <row r="28" spans="1:24">
      <c r="A28" s="2">
        <v>22</v>
      </c>
      <c r="B28" s="2"/>
      <c r="C28" s="116"/>
      <c r="D28" s="158" t="s">
        <v>1797</v>
      </c>
      <c r="E28" s="18"/>
      <c r="F28" s="470"/>
      <c r="G28" s="470"/>
      <c r="H28" s="157">
        <v>0</v>
      </c>
      <c r="I28" s="471">
        <v>15780000</v>
      </c>
      <c r="J28" s="157">
        <f>SUM('D-2-Constrained'!J208:J217)</f>
        <v>-34110000</v>
      </c>
      <c r="K28" s="169">
        <f t="shared" si="12"/>
        <v>-18330000</v>
      </c>
      <c r="L28" s="157">
        <f t="shared" si="13"/>
        <v>15780000</v>
      </c>
      <c r="M28" s="2"/>
      <c r="N28" s="157">
        <v>0</v>
      </c>
      <c r="O28" s="471">
        <v>18125000</v>
      </c>
      <c r="P28" s="169">
        <v>0</v>
      </c>
      <c r="Q28" s="169">
        <f t="shared" si="14"/>
        <v>18125000</v>
      </c>
      <c r="R28" s="157">
        <f t="shared" si="15"/>
        <v>18125000</v>
      </c>
      <c r="S28" s="2"/>
      <c r="T28" s="157">
        <v>0</v>
      </c>
      <c r="U28" s="471">
        <v>21125000</v>
      </c>
      <c r="V28" s="169">
        <v>0</v>
      </c>
      <c r="W28" s="169">
        <f t="shared" si="16"/>
        <v>21125000</v>
      </c>
      <c r="X28" s="157">
        <f t="shared" si="17"/>
        <v>21125000</v>
      </c>
    </row>
    <row r="29" spans="1:24">
      <c r="A29" s="2">
        <v>23</v>
      </c>
      <c r="B29" s="2"/>
      <c r="C29" s="116"/>
      <c r="D29" s="158" t="s">
        <v>1798</v>
      </c>
      <c r="E29" s="18"/>
      <c r="F29" s="470"/>
      <c r="G29" s="470"/>
      <c r="H29" s="157">
        <v>0</v>
      </c>
      <c r="I29" s="471">
        <v>44175000</v>
      </c>
      <c r="J29" s="157">
        <f>SUM('D-2-Constrained'!J218:J232)</f>
        <v>-3500000</v>
      </c>
      <c r="K29" s="169">
        <f t="shared" si="12"/>
        <v>40675000</v>
      </c>
      <c r="L29" s="157">
        <f t="shared" si="13"/>
        <v>44175000</v>
      </c>
      <c r="M29" s="2"/>
      <c r="N29" s="157">
        <v>0</v>
      </c>
      <c r="O29" s="471">
        <v>21725000</v>
      </c>
      <c r="P29" s="169">
        <v>0</v>
      </c>
      <c r="Q29" s="169">
        <f t="shared" si="14"/>
        <v>21725000</v>
      </c>
      <c r="R29" s="157">
        <f t="shared" si="15"/>
        <v>21725000</v>
      </c>
      <c r="S29" s="2"/>
      <c r="T29" s="157">
        <v>0</v>
      </c>
      <c r="U29" s="471">
        <v>30900000</v>
      </c>
      <c r="V29" s="169">
        <v>0</v>
      </c>
      <c r="W29" s="169">
        <f t="shared" si="16"/>
        <v>30900000</v>
      </c>
      <c r="X29" s="157">
        <f t="shared" si="17"/>
        <v>30900000</v>
      </c>
    </row>
    <row r="30" spans="1:24">
      <c r="A30" s="2">
        <v>24</v>
      </c>
      <c r="B30" s="2"/>
      <c r="C30" s="116"/>
      <c r="D30" s="158" t="s">
        <v>1799</v>
      </c>
      <c r="E30" s="18"/>
      <c r="F30" s="470"/>
      <c r="G30" s="470"/>
      <c r="H30" s="157">
        <v>0</v>
      </c>
      <c r="I30" s="471">
        <v>8520000</v>
      </c>
      <c r="J30" s="157">
        <f>SUM('D-2-Constrained'!J233:J239)</f>
        <v>0</v>
      </c>
      <c r="K30" s="169">
        <f t="shared" si="12"/>
        <v>8520000</v>
      </c>
      <c r="L30" s="157">
        <f t="shared" si="13"/>
        <v>8520000</v>
      </c>
      <c r="M30" s="2"/>
      <c r="N30" s="157">
        <v>0</v>
      </c>
      <c r="O30" s="471">
        <v>8420000</v>
      </c>
      <c r="P30" s="169">
        <v>0</v>
      </c>
      <c r="Q30" s="169">
        <f t="shared" si="14"/>
        <v>8420000</v>
      </c>
      <c r="R30" s="157">
        <f t="shared" si="15"/>
        <v>8420000</v>
      </c>
      <c r="S30" s="2"/>
      <c r="T30" s="157">
        <v>0</v>
      </c>
      <c r="U30" s="471">
        <v>1920000</v>
      </c>
      <c r="V30" s="169">
        <v>0</v>
      </c>
      <c r="W30" s="169">
        <f t="shared" si="16"/>
        <v>1920000</v>
      </c>
      <c r="X30" s="157">
        <f t="shared" si="17"/>
        <v>1920000</v>
      </c>
    </row>
    <row r="31" spans="1:24">
      <c r="A31" s="2">
        <v>25</v>
      </c>
      <c r="B31" s="2"/>
      <c r="C31" s="116"/>
      <c r="D31" s="158" t="s">
        <v>1800</v>
      </c>
      <c r="E31" s="18"/>
      <c r="F31" s="470"/>
      <c r="G31" s="470"/>
      <c r="H31" s="157">
        <v>0</v>
      </c>
      <c r="I31" s="471">
        <v>19079376</v>
      </c>
      <c r="J31" s="157">
        <f>SUM('D-2-Constrained'!J240)</f>
        <v>0</v>
      </c>
      <c r="K31" s="169">
        <f t="shared" si="12"/>
        <v>19079376</v>
      </c>
      <c r="L31" s="157">
        <f t="shared" si="13"/>
        <v>19079376</v>
      </c>
      <c r="M31" s="2"/>
      <c r="N31" s="157">
        <v>0</v>
      </c>
      <c r="O31" s="471">
        <v>19429376</v>
      </c>
      <c r="P31" s="169">
        <v>0</v>
      </c>
      <c r="Q31" s="169">
        <f t="shared" si="14"/>
        <v>19429376</v>
      </c>
      <c r="R31" s="157">
        <f t="shared" si="15"/>
        <v>19429376</v>
      </c>
      <c r="S31" s="2"/>
      <c r="T31" s="157">
        <v>0</v>
      </c>
      <c r="U31" s="471">
        <v>19079376</v>
      </c>
      <c r="V31" s="169">
        <v>0</v>
      </c>
      <c r="W31" s="169">
        <f t="shared" si="16"/>
        <v>19079376</v>
      </c>
      <c r="X31" s="157">
        <f t="shared" si="17"/>
        <v>19079376</v>
      </c>
    </row>
    <row r="32" spans="1:24">
      <c r="A32" s="2">
        <v>26</v>
      </c>
      <c r="B32" s="2"/>
      <c r="C32" s="116"/>
      <c r="D32" s="158" t="s">
        <v>1801</v>
      </c>
      <c r="E32" s="18"/>
      <c r="F32" s="470"/>
      <c r="G32" s="470"/>
      <c r="H32" s="157">
        <v>0</v>
      </c>
      <c r="I32" s="471">
        <v>1494000</v>
      </c>
      <c r="J32" s="157">
        <f>'D-2-Constrained'!J241</f>
        <v>0</v>
      </c>
      <c r="K32" s="169">
        <f t="shared" si="12"/>
        <v>1494000</v>
      </c>
      <c r="L32" s="157">
        <f t="shared" si="13"/>
        <v>1494000</v>
      </c>
      <c r="M32" s="2"/>
      <c r="N32" s="157">
        <v>0</v>
      </c>
      <c r="O32" s="471">
        <v>3142000</v>
      </c>
      <c r="P32" s="169">
        <v>0</v>
      </c>
      <c r="Q32" s="169">
        <f t="shared" si="14"/>
        <v>3142000</v>
      </c>
      <c r="R32" s="157">
        <f t="shared" si="15"/>
        <v>3142000</v>
      </c>
      <c r="S32" s="2"/>
      <c r="T32" s="157">
        <v>0</v>
      </c>
      <c r="U32" s="471">
        <v>4744000</v>
      </c>
      <c r="V32" s="169">
        <v>0</v>
      </c>
      <c r="W32" s="169">
        <f t="shared" si="16"/>
        <v>4744000</v>
      </c>
      <c r="X32" s="157">
        <f t="shared" si="17"/>
        <v>4744000</v>
      </c>
    </row>
    <row r="33" spans="1:25">
      <c r="A33" s="2">
        <v>27</v>
      </c>
      <c r="B33" s="2"/>
      <c r="C33" s="116"/>
      <c r="D33" s="158" t="s">
        <v>1802</v>
      </c>
      <c r="E33" s="18"/>
      <c r="F33" s="470"/>
      <c r="G33" s="470"/>
      <c r="H33" s="157">
        <v>0</v>
      </c>
      <c r="I33" s="471">
        <v>0</v>
      </c>
      <c r="J33" s="157">
        <f>'D-2-Constrained'!J242</f>
        <v>0</v>
      </c>
      <c r="K33" s="169">
        <f t="shared" si="12"/>
        <v>0</v>
      </c>
      <c r="L33" s="157">
        <f t="shared" si="13"/>
        <v>0</v>
      </c>
      <c r="M33" s="2"/>
      <c r="N33" s="157">
        <v>0</v>
      </c>
      <c r="O33" s="471">
        <v>4272000</v>
      </c>
      <c r="P33" s="169">
        <v>0</v>
      </c>
      <c r="Q33" s="169">
        <f t="shared" si="14"/>
        <v>4272000</v>
      </c>
      <c r="R33" s="157">
        <f t="shared" si="15"/>
        <v>4272000</v>
      </c>
      <c r="S33" s="2"/>
      <c r="T33" s="157">
        <v>0</v>
      </c>
      <c r="U33" s="471">
        <v>9701000</v>
      </c>
      <c r="V33" s="169">
        <v>0</v>
      </c>
      <c r="W33" s="169">
        <f t="shared" si="16"/>
        <v>9701000</v>
      </c>
      <c r="X33" s="157">
        <f t="shared" si="17"/>
        <v>9701000</v>
      </c>
    </row>
    <row r="34" spans="1:25">
      <c r="A34" s="2">
        <v>28</v>
      </c>
      <c r="B34" s="2"/>
      <c r="C34" s="116"/>
      <c r="D34" s="158" t="s">
        <v>1803</v>
      </c>
      <c r="E34" s="18"/>
      <c r="F34" s="470"/>
      <c r="G34" s="470"/>
      <c r="H34" s="157">
        <v>0</v>
      </c>
      <c r="I34" s="471">
        <v>51950000</v>
      </c>
      <c r="J34" s="157">
        <f>SUM('D-2-Constrained'!J243:J270)</f>
        <v>0</v>
      </c>
      <c r="K34" s="169">
        <f t="shared" si="12"/>
        <v>51950000</v>
      </c>
      <c r="L34" s="157">
        <f t="shared" si="13"/>
        <v>51950000</v>
      </c>
      <c r="M34" s="2"/>
      <c r="N34" s="157">
        <v>0</v>
      </c>
      <c r="O34" s="471">
        <v>47040000</v>
      </c>
      <c r="P34" s="169">
        <v>0</v>
      </c>
      <c r="Q34" s="169">
        <f t="shared" si="14"/>
        <v>47040000</v>
      </c>
      <c r="R34" s="157">
        <f t="shared" si="15"/>
        <v>47040000</v>
      </c>
      <c r="S34" s="2"/>
      <c r="T34" s="157">
        <v>0</v>
      </c>
      <c r="U34" s="471">
        <v>63400000</v>
      </c>
      <c r="V34" s="169">
        <v>0</v>
      </c>
      <c r="W34" s="169">
        <f t="shared" si="16"/>
        <v>63400000</v>
      </c>
      <c r="X34" s="157">
        <f t="shared" si="17"/>
        <v>63400000</v>
      </c>
    </row>
    <row r="35" spans="1:25">
      <c r="A35" s="2"/>
      <c r="B35" s="2"/>
      <c r="C35" s="116"/>
      <c r="D35" s="116"/>
      <c r="E35" s="116"/>
      <c r="F35" s="116"/>
      <c r="G35" s="116"/>
      <c r="H35" s="116"/>
      <c r="I35" s="116"/>
      <c r="J35" s="158"/>
      <c r="K35" s="158"/>
      <c r="L35" s="116"/>
      <c r="M35" s="116"/>
      <c r="N35" s="116"/>
      <c r="O35" s="116"/>
      <c r="P35" s="116"/>
      <c r="Q35" s="116"/>
      <c r="R35" s="116"/>
      <c r="S35" s="116"/>
      <c r="T35" s="116"/>
      <c r="U35" s="116"/>
      <c r="V35" s="116"/>
      <c r="W35" s="116"/>
      <c r="X35" s="116"/>
      <c r="Y35" s="116"/>
    </row>
    <row r="36" spans="1:25">
      <c r="A36" s="2">
        <f>A34+1</f>
        <v>29</v>
      </c>
      <c r="B36" s="2"/>
      <c r="C36" s="454" t="s">
        <v>1804</v>
      </c>
      <c r="D36" s="19"/>
      <c r="E36" s="19"/>
      <c r="F36" s="455"/>
      <c r="G36" s="455"/>
      <c r="H36" s="473">
        <f>H37</f>
        <v>0</v>
      </c>
      <c r="I36" s="473">
        <f t="shared" ref="I36:K36" si="18">I37</f>
        <v>1234000</v>
      </c>
      <c r="J36" s="455">
        <f t="shared" si="18"/>
        <v>0</v>
      </c>
      <c r="K36" s="455">
        <f t="shared" si="18"/>
        <v>1234000</v>
      </c>
      <c r="L36" s="473">
        <f t="shared" ref="L36" si="19">L37</f>
        <v>1234000</v>
      </c>
      <c r="M36" s="2"/>
      <c r="N36" s="473">
        <f t="shared" ref="N36" si="20">N37</f>
        <v>0</v>
      </c>
      <c r="O36" s="473">
        <f t="shared" ref="O36" si="21">O37</f>
        <v>1295700</v>
      </c>
      <c r="P36" s="473">
        <f t="shared" ref="P36:R36" si="22">P37</f>
        <v>0</v>
      </c>
      <c r="Q36" s="473">
        <f t="shared" si="22"/>
        <v>1295700</v>
      </c>
      <c r="R36" s="473">
        <f t="shared" si="22"/>
        <v>1295700</v>
      </c>
      <c r="S36" s="2"/>
      <c r="T36" s="473">
        <f t="shared" ref="T36" si="23">T37</f>
        <v>0</v>
      </c>
      <c r="U36" s="473">
        <f t="shared" ref="U36:W36" si="24">U37</f>
        <v>1360485</v>
      </c>
      <c r="V36" s="473">
        <f t="shared" si="24"/>
        <v>0</v>
      </c>
      <c r="W36" s="473">
        <f t="shared" si="24"/>
        <v>1360485</v>
      </c>
      <c r="X36" s="473">
        <f t="shared" ref="X36" si="25">X37</f>
        <v>1360485</v>
      </c>
    </row>
    <row r="37" spans="1:25">
      <c r="A37" s="2">
        <f>A36+1</f>
        <v>30</v>
      </c>
      <c r="B37" s="2"/>
      <c r="C37" s="116"/>
      <c r="D37" s="158" t="s">
        <v>1805</v>
      </c>
      <c r="E37" s="18"/>
      <c r="F37" s="470"/>
      <c r="G37" s="470"/>
      <c r="H37" s="157"/>
      <c r="I37" s="471">
        <v>1234000</v>
      </c>
      <c r="J37" s="169">
        <v>0</v>
      </c>
      <c r="K37" s="169">
        <f t="shared" ref="K37" si="26">J37+I37</f>
        <v>1234000</v>
      </c>
      <c r="L37" s="157">
        <f>H37+I37</f>
        <v>1234000</v>
      </c>
      <c r="M37" s="2"/>
      <c r="N37" s="157"/>
      <c r="O37" s="471">
        <f>I37*1.05</f>
        <v>1295700</v>
      </c>
      <c r="P37" s="169">
        <v>0</v>
      </c>
      <c r="Q37" s="169">
        <f t="shared" ref="Q37" si="27">O37+P37</f>
        <v>1295700</v>
      </c>
      <c r="R37" s="157">
        <f t="shared" ref="R37" si="28">N37+Q37</f>
        <v>1295700</v>
      </c>
      <c r="S37" s="2"/>
      <c r="T37" s="157"/>
      <c r="U37" s="471">
        <f>O37*1.05</f>
        <v>1360485</v>
      </c>
      <c r="V37" s="169">
        <v>0</v>
      </c>
      <c r="W37" s="169">
        <f t="shared" ref="W37" si="29">U37+V37</f>
        <v>1360485</v>
      </c>
      <c r="X37" s="157">
        <f t="shared" ref="X37" si="30">T37+W37</f>
        <v>1360485</v>
      </c>
    </row>
    <row r="38" spans="1:25">
      <c r="A38" s="2"/>
      <c r="B38" s="2"/>
      <c r="D38"/>
      <c r="H38" s="117"/>
      <c r="I38" s="117"/>
      <c r="L38" s="117"/>
      <c r="M38" s="2"/>
      <c r="N38" s="117"/>
      <c r="O38" s="117"/>
      <c r="P38" s="117"/>
      <c r="Q38" s="117"/>
      <c r="R38" s="117"/>
      <c r="S38" s="2"/>
      <c r="T38" s="117"/>
      <c r="U38" s="117"/>
      <c r="V38" s="117"/>
      <c r="W38" s="117"/>
      <c r="X38" s="117"/>
    </row>
    <row r="39" spans="1:25">
      <c r="A39" s="2">
        <f>A37+1</f>
        <v>31</v>
      </c>
      <c r="B39" s="2"/>
      <c r="C39" s="454" t="s">
        <v>1806</v>
      </c>
      <c r="D39" s="19"/>
      <c r="E39" s="19"/>
      <c r="F39" s="455"/>
      <c r="G39" s="455"/>
      <c r="H39" s="473">
        <f>SUM(H40:H43)</f>
        <v>62488337.186044671</v>
      </c>
      <c r="I39" s="473">
        <f>SUM(I40:I43)</f>
        <v>68850665.990713105</v>
      </c>
      <c r="J39" s="455">
        <f t="shared" ref="J39:K39" si="31">SUM(J40:J43)</f>
        <v>0</v>
      </c>
      <c r="K39" s="455">
        <f t="shared" si="31"/>
        <v>68850665.990713105</v>
      </c>
      <c r="L39" s="473">
        <f>H39+I39</f>
        <v>131339003.17675778</v>
      </c>
      <c r="M39" s="2"/>
      <c r="N39" s="473">
        <f>SUM(N40:N43)</f>
        <v>227072620.24570087</v>
      </c>
      <c r="O39" s="473">
        <f>SUM(O40:O43)</f>
        <v>96300814.808050185</v>
      </c>
      <c r="P39" s="473">
        <f t="shared" ref="P39:Q39" si="32">L39+M39</f>
        <v>131339003.17675778</v>
      </c>
      <c r="Q39" s="473">
        <f t="shared" si="32"/>
        <v>227072620.24570087</v>
      </c>
      <c r="R39" s="473">
        <f>N39+O39</f>
        <v>323373435.05375105</v>
      </c>
      <c r="S39" s="2"/>
      <c r="T39" s="473">
        <f>SUM(T40:T43)</f>
        <v>417698016.71553349</v>
      </c>
      <c r="U39" s="473">
        <f>SUM(U40:U43)</f>
        <v>138371881.16325629</v>
      </c>
      <c r="V39" s="473">
        <f t="shared" ref="V39" si="33">R39+S39</f>
        <v>323373435.05375105</v>
      </c>
      <c r="W39" s="473">
        <f t="shared" ref="W39" si="34">S39+T39</f>
        <v>417698016.71553349</v>
      </c>
      <c r="X39" s="473">
        <f>T39+U39</f>
        <v>556069897.87878978</v>
      </c>
    </row>
    <row r="40" spans="1:25">
      <c r="A40" s="2">
        <f>A39+1</f>
        <v>32</v>
      </c>
      <c r="B40" s="2"/>
      <c r="D40" t="s">
        <v>1807</v>
      </c>
      <c r="E40" s="2" t="s">
        <v>1808</v>
      </c>
      <c r="H40" s="157">
        <v>23571702.007486869</v>
      </c>
      <c r="I40" s="157">
        <v>4059564.0796019915</v>
      </c>
      <c r="J40" s="169">
        <v>0</v>
      </c>
      <c r="K40" s="169">
        <f t="shared" ref="K40:K43" si="35">J40+I40</f>
        <v>4059564.0796019915</v>
      </c>
      <c r="L40" s="157">
        <f>H40+I40</f>
        <v>27631266.087088861</v>
      </c>
      <c r="M40" s="2"/>
      <c r="N40" s="157">
        <v>52137248.196411371</v>
      </c>
      <c r="O40" s="157">
        <v>4025000</v>
      </c>
      <c r="P40" s="169">
        <v>0</v>
      </c>
      <c r="Q40" s="169">
        <f t="shared" ref="Q40:Q43" si="36">O40+P40</f>
        <v>4025000</v>
      </c>
      <c r="R40" s="157">
        <f t="shared" ref="R40:R43" si="37">N40+Q40</f>
        <v>56162248.196411371</v>
      </c>
      <c r="S40" s="2"/>
      <c r="T40" s="157">
        <v>98762189.941276267</v>
      </c>
      <c r="U40" s="157">
        <v>4025000</v>
      </c>
      <c r="V40" s="169">
        <v>0</v>
      </c>
      <c r="W40" s="169">
        <f t="shared" ref="W40:W43" si="38">U40+V40</f>
        <v>4025000</v>
      </c>
      <c r="X40" s="157">
        <f t="shared" ref="X40:X43" si="39">T40+W40</f>
        <v>102787189.94127627</v>
      </c>
    </row>
    <row r="41" spans="1:25">
      <c r="A41" s="2">
        <f t="shared" ref="A41:A43" si="40">A40+1</f>
        <v>33</v>
      </c>
      <c r="B41" s="2"/>
      <c r="D41" t="s">
        <v>1809</v>
      </c>
      <c r="E41" s="2" t="s">
        <v>1810</v>
      </c>
      <c r="H41" s="157">
        <v>19798775.178557802</v>
      </c>
      <c r="I41" s="157">
        <v>40416101.911111116</v>
      </c>
      <c r="J41" s="169">
        <v>0</v>
      </c>
      <c r="K41" s="169">
        <f t="shared" si="35"/>
        <v>40416101.911111116</v>
      </c>
      <c r="L41" s="157">
        <f>H41+I41</f>
        <v>60214877.089668915</v>
      </c>
      <c r="M41" s="2"/>
      <c r="N41" s="157">
        <v>139415372.04928949</v>
      </c>
      <c r="O41" s="157">
        <v>37672722.222222216</v>
      </c>
      <c r="P41" s="169">
        <v>0</v>
      </c>
      <c r="Q41" s="169">
        <f t="shared" si="36"/>
        <v>37672722.222222216</v>
      </c>
      <c r="R41" s="157">
        <f t="shared" si="37"/>
        <v>177088094.2715117</v>
      </c>
      <c r="S41" s="2"/>
      <c r="T41" s="157">
        <v>280292086.77425724</v>
      </c>
      <c r="U41" s="157">
        <v>51405000</v>
      </c>
      <c r="V41" s="169">
        <v>0</v>
      </c>
      <c r="W41" s="169">
        <f t="shared" si="38"/>
        <v>51405000</v>
      </c>
      <c r="X41" s="157">
        <f t="shared" si="39"/>
        <v>331697086.77425724</v>
      </c>
    </row>
    <row r="42" spans="1:25">
      <c r="A42" s="2">
        <f t="shared" si="40"/>
        <v>34</v>
      </c>
      <c r="B42" s="2"/>
      <c r="D42" t="s">
        <v>1811</v>
      </c>
      <c r="E42" s="2" t="s">
        <v>1812</v>
      </c>
      <c r="H42" s="157">
        <v>19117860</v>
      </c>
      <c r="I42" s="157">
        <v>24375000</v>
      </c>
      <c r="J42" s="169">
        <v>0</v>
      </c>
      <c r="K42" s="169">
        <f t="shared" si="35"/>
        <v>24375000</v>
      </c>
      <c r="L42" s="157">
        <f>H42+I42</f>
        <v>43492860</v>
      </c>
      <c r="M42" s="2"/>
      <c r="N42" s="157">
        <v>35520000</v>
      </c>
      <c r="O42" s="157">
        <v>54603092.585827962</v>
      </c>
      <c r="P42" s="169">
        <v>0</v>
      </c>
      <c r="Q42" s="169">
        <f t="shared" si="36"/>
        <v>54603092.585827962</v>
      </c>
      <c r="R42" s="157">
        <f t="shared" si="37"/>
        <v>90123092.585827962</v>
      </c>
      <c r="S42" s="2"/>
      <c r="T42" s="157">
        <v>38643740</v>
      </c>
      <c r="U42" s="157">
        <v>82941881.163256288</v>
      </c>
      <c r="V42" s="169">
        <v>0</v>
      </c>
      <c r="W42" s="169">
        <f t="shared" si="38"/>
        <v>82941881.163256288</v>
      </c>
      <c r="X42" s="157">
        <f t="shared" si="39"/>
        <v>121585621.16325629</v>
      </c>
    </row>
    <row r="43" spans="1:25">
      <c r="A43" s="2">
        <f t="shared" si="40"/>
        <v>35</v>
      </c>
      <c r="B43" s="2"/>
      <c r="D43" t="s">
        <v>1813</v>
      </c>
      <c r="E43" s="2" t="s">
        <v>1814</v>
      </c>
      <c r="H43" s="157">
        <v>0</v>
      </c>
      <c r="I43" s="157">
        <v>0</v>
      </c>
      <c r="J43" s="169">
        <v>0</v>
      </c>
      <c r="K43" s="169">
        <f t="shared" si="35"/>
        <v>0</v>
      </c>
      <c r="L43" s="157">
        <f>H43+I43</f>
        <v>0</v>
      </c>
      <c r="M43" s="2"/>
      <c r="N43" s="157">
        <v>0</v>
      </c>
      <c r="O43" s="157">
        <v>0</v>
      </c>
      <c r="P43" s="169">
        <v>0</v>
      </c>
      <c r="Q43" s="169">
        <f t="shared" si="36"/>
        <v>0</v>
      </c>
      <c r="R43" s="157">
        <f t="shared" si="37"/>
        <v>0</v>
      </c>
      <c r="S43" s="2"/>
      <c r="T43" s="157">
        <v>0</v>
      </c>
      <c r="U43" s="157">
        <v>0</v>
      </c>
      <c r="V43" s="169">
        <v>0</v>
      </c>
      <c r="W43" s="169">
        <f t="shared" si="38"/>
        <v>0</v>
      </c>
      <c r="X43" s="157">
        <f t="shared" si="39"/>
        <v>0</v>
      </c>
    </row>
    <row r="44" spans="1:25">
      <c r="A44" s="2"/>
      <c r="B44" s="2"/>
      <c r="D44"/>
      <c r="H44" s="117"/>
      <c r="I44" s="117"/>
      <c r="L44" s="117"/>
      <c r="M44" s="2"/>
      <c r="N44" s="117"/>
      <c r="O44" s="117"/>
      <c r="P44" s="117"/>
      <c r="Q44" s="117"/>
      <c r="R44" s="117"/>
      <c r="S44" s="2"/>
      <c r="T44" s="117"/>
      <c r="U44" s="117"/>
      <c r="V44" s="117"/>
      <c r="W44" s="117"/>
      <c r="X44" s="117"/>
    </row>
    <row r="45" spans="1:25">
      <c r="A45" s="2">
        <f>A43+1</f>
        <v>36</v>
      </c>
      <c r="B45" s="2"/>
      <c r="C45" s="454" t="s">
        <v>1815</v>
      </c>
      <c r="D45" s="19"/>
      <c r="E45" s="19"/>
      <c r="F45" s="455"/>
      <c r="G45" s="455"/>
      <c r="H45" s="473">
        <f>SUM(H46:H50)</f>
        <v>202371821.23786271</v>
      </c>
      <c r="I45" s="473">
        <f>SUM(I46:I50)</f>
        <v>164811280.50999999</v>
      </c>
      <c r="J45" s="455">
        <f t="shared" ref="J45:K45" si="41">SUM(J46:J50)</f>
        <v>0</v>
      </c>
      <c r="K45" s="455">
        <f t="shared" si="41"/>
        <v>164811280.50999999</v>
      </c>
      <c r="L45" s="473">
        <f t="shared" ref="L45:L50" si="42">H45+I45</f>
        <v>367183101.7478627</v>
      </c>
      <c r="M45" s="2"/>
      <c r="N45" s="473">
        <f>SUM(N46:N50)</f>
        <v>344740716.49652505</v>
      </c>
      <c r="O45" s="473">
        <f>SUM(O46:O50)</f>
        <v>343401389.95180357</v>
      </c>
      <c r="P45" s="473">
        <f t="shared" ref="P45:Q45" si="43">L45+M45</f>
        <v>367183101.7478627</v>
      </c>
      <c r="Q45" s="473">
        <f t="shared" si="43"/>
        <v>344740716.49652505</v>
      </c>
      <c r="R45" s="473">
        <f>N45+O45</f>
        <v>688142106.44832861</v>
      </c>
      <c r="S45" s="2"/>
      <c r="T45" s="473">
        <f>SUM(T46:T50)</f>
        <v>326493912.60748422</v>
      </c>
      <c r="U45" s="473">
        <f>SUM(U46:U50)</f>
        <v>409513703.95811075</v>
      </c>
      <c r="V45" s="473">
        <f t="shared" ref="V45" si="44">R45+S45</f>
        <v>688142106.44832861</v>
      </c>
      <c r="W45" s="473">
        <f t="shared" ref="W45" si="45">S45+T45</f>
        <v>326493912.60748422</v>
      </c>
      <c r="X45" s="473">
        <f t="shared" ref="X45" si="46">T45+U45</f>
        <v>736007616.56559491</v>
      </c>
    </row>
    <row r="46" spans="1:25">
      <c r="A46" s="2">
        <f t="shared" ref="A46:A91" si="47">A45+1</f>
        <v>37</v>
      </c>
      <c r="B46" s="2"/>
      <c r="D46" t="s">
        <v>1816</v>
      </c>
      <c r="E46" s="2" t="s">
        <v>1817</v>
      </c>
      <c r="G46" s="472"/>
      <c r="H46" s="157">
        <v>23311671.237862699</v>
      </c>
      <c r="I46" s="157">
        <v>42115875.356489807</v>
      </c>
      <c r="J46" s="169">
        <v>0</v>
      </c>
      <c r="K46" s="169">
        <f t="shared" ref="K46:K50" si="48">J46+I46</f>
        <v>42115875.356489807</v>
      </c>
      <c r="L46" s="157">
        <f t="shared" si="42"/>
        <v>65427546.594352506</v>
      </c>
      <c r="M46" s="2"/>
      <c r="N46" s="157">
        <v>95045716.496525034</v>
      </c>
      <c r="O46" s="157">
        <v>62033223.05434972</v>
      </c>
      <c r="P46" s="169">
        <v>0</v>
      </c>
      <c r="Q46" s="169">
        <f t="shared" ref="Q46:Q50" si="49">O46+P46</f>
        <v>62033223.05434972</v>
      </c>
      <c r="R46" s="157">
        <f t="shared" ref="R46:R50" si="50">N46+Q46</f>
        <v>157078939.55087477</v>
      </c>
      <c r="S46" s="2"/>
      <c r="T46" s="157">
        <v>132735608.10748419</v>
      </c>
      <c r="U46" s="157">
        <v>77060979.475456208</v>
      </c>
      <c r="V46" s="169">
        <v>0</v>
      </c>
      <c r="W46" s="169">
        <f t="shared" ref="W46:W50" si="51">U46+V46</f>
        <v>77060979.475456208</v>
      </c>
      <c r="X46" s="157">
        <f t="shared" ref="X46:X50" si="52">T46+W46</f>
        <v>209796587.5829404</v>
      </c>
    </row>
    <row r="47" spans="1:25">
      <c r="A47" s="2">
        <f t="shared" si="47"/>
        <v>38</v>
      </c>
      <c r="B47" s="2"/>
      <c r="D47" t="s">
        <v>1818</v>
      </c>
      <c r="E47" s="2" t="s">
        <v>1819</v>
      </c>
      <c r="G47" s="472"/>
      <c r="H47" s="157">
        <v>89250000</v>
      </c>
      <c r="I47" s="157">
        <v>98961260.153510183</v>
      </c>
      <c r="J47" s="169">
        <v>0</v>
      </c>
      <c r="K47" s="169">
        <f t="shared" si="48"/>
        <v>98961260.153510183</v>
      </c>
      <c r="L47" s="157">
        <f t="shared" si="42"/>
        <v>188211260.15351018</v>
      </c>
      <c r="M47" s="2"/>
      <c r="N47" s="157">
        <v>105945000</v>
      </c>
      <c r="O47" s="157">
        <v>254652560.34189829</v>
      </c>
      <c r="P47" s="169">
        <v>0</v>
      </c>
      <c r="Q47" s="169">
        <f t="shared" si="49"/>
        <v>254652560.34189829</v>
      </c>
      <c r="R47" s="157">
        <f t="shared" si="50"/>
        <v>360597560.34189832</v>
      </c>
      <c r="S47" s="2"/>
      <c r="T47" s="157">
        <v>52499999.999999993</v>
      </c>
      <c r="U47" s="157">
        <v>296900397.81598783</v>
      </c>
      <c r="V47" s="169">
        <v>0</v>
      </c>
      <c r="W47" s="169">
        <f t="shared" si="51"/>
        <v>296900397.81598783</v>
      </c>
      <c r="X47" s="157">
        <f t="shared" si="52"/>
        <v>349400397.81598783</v>
      </c>
    </row>
    <row r="48" spans="1:25">
      <c r="A48" s="2">
        <f t="shared" si="47"/>
        <v>39</v>
      </c>
      <c r="B48" s="2"/>
      <c r="D48" t="s">
        <v>1820</v>
      </c>
      <c r="E48" s="2" t="s">
        <v>1821</v>
      </c>
      <c r="G48" s="472"/>
      <c r="H48" s="157">
        <v>89810150</v>
      </c>
      <c r="I48" s="157">
        <v>3034145</v>
      </c>
      <c r="J48" s="169">
        <v>0</v>
      </c>
      <c r="K48" s="169">
        <f t="shared" si="48"/>
        <v>3034145</v>
      </c>
      <c r="L48" s="157">
        <f t="shared" si="42"/>
        <v>92844295</v>
      </c>
      <c r="M48" s="2"/>
      <c r="N48" s="157">
        <v>143750000</v>
      </c>
      <c r="O48" s="157">
        <v>3715606.555555555</v>
      </c>
      <c r="P48" s="169">
        <v>0</v>
      </c>
      <c r="Q48" s="169">
        <f t="shared" si="49"/>
        <v>3715606.555555555</v>
      </c>
      <c r="R48" s="157">
        <f t="shared" si="50"/>
        <v>147465606.55555555</v>
      </c>
      <c r="S48" s="2"/>
      <c r="T48" s="157">
        <v>141258304.5</v>
      </c>
      <c r="U48" s="157">
        <v>9102326.6666666642</v>
      </c>
      <c r="V48" s="169">
        <v>0</v>
      </c>
      <c r="W48" s="169">
        <f t="shared" si="51"/>
        <v>9102326.6666666642</v>
      </c>
      <c r="X48" s="157">
        <f t="shared" si="52"/>
        <v>150360631.16666666</v>
      </c>
    </row>
    <row r="49" spans="1:24">
      <c r="A49" s="2">
        <f t="shared" si="47"/>
        <v>40</v>
      </c>
      <c r="B49" s="2"/>
      <c r="D49" t="s">
        <v>1822</v>
      </c>
      <c r="E49" s="2" t="s">
        <v>1823</v>
      </c>
      <c r="G49" s="472"/>
      <c r="H49" s="157">
        <v>0</v>
      </c>
      <c r="I49" s="157">
        <v>0</v>
      </c>
      <c r="J49" s="169">
        <v>0</v>
      </c>
      <c r="K49" s="169">
        <f t="shared" si="48"/>
        <v>0</v>
      </c>
      <c r="L49" s="157">
        <f t="shared" si="42"/>
        <v>0</v>
      </c>
      <c r="M49" s="2"/>
      <c r="N49" s="157">
        <v>0</v>
      </c>
      <c r="O49" s="157">
        <v>0</v>
      </c>
      <c r="P49" s="169">
        <v>0</v>
      </c>
      <c r="Q49" s="169">
        <f t="shared" si="49"/>
        <v>0</v>
      </c>
      <c r="R49" s="157">
        <f t="shared" si="50"/>
        <v>0</v>
      </c>
      <c r="S49" s="2"/>
      <c r="T49" s="157">
        <v>0</v>
      </c>
      <c r="U49" s="157">
        <v>0</v>
      </c>
      <c r="V49" s="169">
        <v>0</v>
      </c>
      <c r="W49" s="169">
        <f t="shared" si="51"/>
        <v>0</v>
      </c>
      <c r="X49" s="157">
        <f t="shared" si="52"/>
        <v>0</v>
      </c>
    </row>
    <row r="50" spans="1:24">
      <c r="A50" s="2">
        <f t="shared" si="47"/>
        <v>41</v>
      </c>
      <c r="B50" s="2"/>
      <c r="D50" t="s">
        <v>1824</v>
      </c>
      <c r="E50" s="2" t="s">
        <v>1825</v>
      </c>
      <c r="G50" s="472"/>
      <c r="H50" s="157">
        <v>0</v>
      </c>
      <c r="I50" s="157">
        <v>20700000</v>
      </c>
      <c r="J50" s="169">
        <v>0</v>
      </c>
      <c r="K50" s="169">
        <f t="shared" si="48"/>
        <v>20700000</v>
      </c>
      <c r="L50" s="157">
        <f t="shared" si="42"/>
        <v>20700000</v>
      </c>
      <c r="M50" s="2"/>
      <c r="N50" s="157">
        <v>0</v>
      </c>
      <c r="O50" s="157">
        <v>23000000</v>
      </c>
      <c r="P50" s="169">
        <v>0</v>
      </c>
      <c r="Q50" s="169">
        <f t="shared" si="49"/>
        <v>23000000</v>
      </c>
      <c r="R50" s="157">
        <f t="shared" si="50"/>
        <v>23000000</v>
      </c>
      <c r="S50" s="2"/>
      <c r="T50" s="157">
        <v>0</v>
      </c>
      <c r="U50" s="157">
        <v>26450000</v>
      </c>
      <c r="V50" s="169">
        <v>0</v>
      </c>
      <c r="W50" s="169">
        <f t="shared" si="51"/>
        <v>26450000</v>
      </c>
      <c r="X50" s="157">
        <f t="shared" si="52"/>
        <v>26450000</v>
      </c>
    </row>
    <row r="51" spans="1:24">
      <c r="A51" s="2"/>
      <c r="B51" s="2"/>
      <c r="D51"/>
      <c r="H51" s="117"/>
      <c r="I51" s="117"/>
      <c r="L51" s="117"/>
      <c r="M51" s="2"/>
      <c r="N51" s="117"/>
      <c r="O51" s="117"/>
      <c r="P51" s="117"/>
      <c r="Q51" s="117"/>
      <c r="R51" s="117"/>
      <c r="S51" s="2"/>
      <c r="T51" s="117"/>
      <c r="U51" s="117"/>
      <c r="V51" s="117"/>
      <c r="W51" s="117"/>
      <c r="X51" s="117"/>
    </row>
    <row r="52" spans="1:24">
      <c r="A52" s="2"/>
      <c r="B52" s="2"/>
      <c r="C52" s="454" t="s">
        <v>1826</v>
      </c>
      <c r="D52" s="19"/>
      <c r="E52" s="19"/>
      <c r="F52" s="455"/>
      <c r="G52" s="455"/>
      <c r="H52" s="473">
        <f>SUM(H53:H55)</f>
        <v>154196935.43924701</v>
      </c>
      <c r="I52" s="473">
        <f t="shared" ref="I52:L52" si="53">SUM(I53:I55)</f>
        <v>115177900.49455555</v>
      </c>
      <c r="J52" s="455">
        <f t="shared" si="53"/>
        <v>0</v>
      </c>
      <c r="K52" s="455">
        <f t="shared" si="53"/>
        <v>115177900.49455555</v>
      </c>
      <c r="L52" s="473">
        <f t="shared" si="53"/>
        <v>269374835.93380255</v>
      </c>
      <c r="M52" s="2"/>
      <c r="N52" s="473">
        <f>SUM(N53:N55)</f>
        <v>287348461.46954131</v>
      </c>
      <c r="O52" s="473">
        <f t="shared" ref="O52:R52" si="54">SUM(O53:O55)</f>
        <v>123985437.1066111</v>
      </c>
      <c r="P52" s="473">
        <f t="shared" si="54"/>
        <v>0</v>
      </c>
      <c r="Q52" s="473">
        <f t="shared" si="54"/>
        <v>123985437.1066111</v>
      </c>
      <c r="R52" s="473">
        <f t="shared" si="54"/>
        <v>411333898.57615244</v>
      </c>
      <c r="S52" s="2"/>
      <c r="T52" s="473">
        <f>SUM(T53:T55)</f>
        <v>340455028.43852389</v>
      </c>
      <c r="U52" s="473">
        <f t="shared" ref="U52:X52" si="55">SUM(U53:U55)</f>
        <v>150511976.33333334</v>
      </c>
      <c r="V52" s="473">
        <f t="shared" si="55"/>
        <v>0</v>
      </c>
      <c r="W52" s="473">
        <f t="shared" si="55"/>
        <v>150511976.33333334</v>
      </c>
      <c r="X52" s="473">
        <f t="shared" si="55"/>
        <v>490967004.77185726</v>
      </c>
    </row>
    <row r="53" spans="1:24">
      <c r="A53" s="2">
        <f>A50+1</f>
        <v>42</v>
      </c>
      <c r="B53" s="2"/>
      <c r="D53" t="s">
        <v>1827</v>
      </c>
      <c r="E53" s="2" t="s">
        <v>1828</v>
      </c>
      <c r="H53" s="157">
        <v>101468197.94821844</v>
      </c>
      <c r="I53" s="157">
        <v>3755555.555555556</v>
      </c>
      <c r="J53" s="169">
        <v>0</v>
      </c>
      <c r="K53" s="169">
        <f t="shared" ref="K53:K55" si="56">J53+I53</f>
        <v>3755555.555555556</v>
      </c>
      <c r="L53" s="157">
        <f>H53+I53</f>
        <v>105223753.50377399</v>
      </c>
      <c r="M53" s="2"/>
      <c r="N53" s="157">
        <v>186861416.72020799</v>
      </c>
      <c r="O53" s="157">
        <v>6611111.111111111</v>
      </c>
      <c r="P53" s="169">
        <v>0</v>
      </c>
      <c r="Q53" s="169">
        <f t="shared" ref="Q53:Q55" si="57">O53+P53</f>
        <v>6611111.111111111</v>
      </c>
      <c r="R53" s="157">
        <f t="shared" ref="R53:R55" si="58">N53+Q53</f>
        <v>193472527.83131909</v>
      </c>
      <c r="S53" s="2"/>
      <c r="T53" s="157">
        <v>197498409.09852391</v>
      </c>
      <c r="U53" s="157">
        <v>15333333.33333333</v>
      </c>
      <c r="V53" s="169">
        <v>0</v>
      </c>
      <c r="W53" s="169">
        <f t="shared" ref="W53:W55" si="59">U53+V53</f>
        <v>15333333.33333333</v>
      </c>
      <c r="X53" s="157">
        <f t="shared" ref="X53:X55" si="60">T53+W53</f>
        <v>212831742.43185726</v>
      </c>
    </row>
    <row r="54" spans="1:24">
      <c r="A54" s="2">
        <f t="shared" si="47"/>
        <v>43</v>
      </c>
      <c r="B54" s="2"/>
      <c r="D54" t="s">
        <v>1829</v>
      </c>
      <c r="E54" s="2" t="s">
        <v>1830</v>
      </c>
      <c r="H54" s="157">
        <v>45258737.491028577</v>
      </c>
      <c r="I54" s="157">
        <v>111122344.939</v>
      </c>
      <c r="J54" s="169">
        <v>0</v>
      </c>
      <c r="K54" s="169">
        <f t="shared" si="56"/>
        <v>111122344.939</v>
      </c>
      <c r="L54" s="157">
        <f>H54+I54</f>
        <v>156381082.43002856</v>
      </c>
      <c r="M54" s="2"/>
      <c r="N54" s="157">
        <v>96483044.749333337</v>
      </c>
      <c r="O54" s="157">
        <v>117074325.9955</v>
      </c>
      <c r="P54" s="169">
        <v>0</v>
      </c>
      <c r="Q54" s="169">
        <f t="shared" si="57"/>
        <v>117074325.9955</v>
      </c>
      <c r="R54" s="157">
        <f t="shared" si="58"/>
        <v>213557370.74483335</v>
      </c>
      <c r="S54" s="2"/>
      <c r="T54" s="157">
        <v>142956619.34</v>
      </c>
      <c r="U54" s="157">
        <v>134878643</v>
      </c>
      <c r="V54" s="169">
        <v>0</v>
      </c>
      <c r="W54" s="169">
        <f t="shared" si="59"/>
        <v>134878643</v>
      </c>
      <c r="X54" s="157">
        <f t="shared" si="60"/>
        <v>277835262.34000003</v>
      </c>
    </row>
    <row r="55" spans="1:24">
      <c r="A55" s="2">
        <f t="shared" si="47"/>
        <v>44</v>
      </c>
      <c r="B55" s="2"/>
      <c r="D55" t="s">
        <v>1831</v>
      </c>
      <c r="E55" s="2" t="s">
        <v>1832</v>
      </c>
      <c r="H55" s="157">
        <v>7470000</v>
      </c>
      <c r="I55" s="157">
        <v>300000</v>
      </c>
      <c r="J55" s="169">
        <v>0</v>
      </c>
      <c r="K55" s="169">
        <f t="shared" si="56"/>
        <v>300000</v>
      </c>
      <c r="L55" s="157">
        <f>H55+I55</f>
        <v>7770000</v>
      </c>
      <c r="M55" s="2"/>
      <c r="N55" s="157">
        <v>4004000</v>
      </c>
      <c r="O55" s="157">
        <v>300000</v>
      </c>
      <c r="P55" s="169">
        <v>0</v>
      </c>
      <c r="Q55" s="169">
        <f t="shared" si="57"/>
        <v>300000</v>
      </c>
      <c r="R55" s="157">
        <f t="shared" si="58"/>
        <v>4304000</v>
      </c>
      <c r="S55" s="2"/>
      <c r="T55" s="157">
        <v>0</v>
      </c>
      <c r="U55" s="157">
        <v>300000</v>
      </c>
      <c r="V55" s="169">
        <v>0</v>
      </c>
      <c r="W55" s="169">
        <f t="shared" si="59"/>
        <v>300000</v>
      </c>
      <c r="X55" s="157">
        <f t="shared" si="60"/>
        <v>300000</v>
      </c>
    </row>
    <row r="56" spans="1:24">
      <c r="A56" s="2"/>
      <c r="B56" s="2"/>
      <c r="D56"/>
      <c r="H56" s="117"/>
      <c r="I56" s="117"/>
      <c r="L56" s="117"/>
      <c r="M56" s="2"/>
      <c r="N56" s="117"/>
      <c r="O56" s="117"/>
      <c r="P56" s="117"/>
      <c r="Q56" s="117"/>
      <c r="R56" s="117"/>
      <c r="S56" s="2"/>
      <c r="T56" s="117"/>
      <c r="U56" s="117"/>
      <c r="V56" s="117"/>
      <c r="W56" s="117"/>
      <c r="X56" s="117"/>
    </row>
    <row r="57" spans="1:24">
      <c r="A57" s="2"/>
      <c r="B57" s="2"/>
      <c r="C57" s="454" t="s">
        <v>1833</v>
      </c>
      <c r="D57" s="19"/>
      <c r="E57" s="19"/>
      <c r="F57" s="455"/>
      <c r="G57" s="455"/>
      <c r="H57" s="473">
        <f>SUM(H58:H61)</f>
        <v>34931047</v>
      </c>
      <c r="I57" s="473">
        <f>SUM(I58:I61)</f>
        <v>67465203.310000002</v>
      </c>
      <c r="J57" s="455">
        <f t="shared" ref="J57:K57" si="61">SUM(J58:J61)</f>
        <v>0</v>
      </c>
      <c r="K57" s="455">
        <f t="shared" si="61"/>
        <v>67465203.310000002</v>
      </c>
      <c r="L57" s="473">
        <f>SUM(L58:L61)</f>
        <v>102396250.31</v>
      </c>
      <c r="M57" s="2"/>
      <c r="N57" s="473">
        <f>SUM(N58:N61)</f>
        <v>58784254</v>
      </c>
      <c r="O57" s="473">
        <f>SUM(O58:O61)</f>
        <v>8363000</v>
      </c>
      <c r="P57" s="473">
        <f t="shared" ref="P57:Q57" si="62">SUM(P58:P61)</f>
        <v>0</v>
      </c>
      <c r="Q57" s="473">
        <f t="shared" si="62"/>
        <v>8363000</v>
      </c>
      <c r="R57" s="473">
        <f>SUM(R58:R61)</f>
        <v>67147254</v>
      </c>
      <c r="S57" s="2"/>
      <c r="T57" s="473">
        <f>SUM(T58:T61)</f>
        <v>67258146.730000004</v>
      </c>
      <c r="U57" s="473">
        <f>SUM(U58:U61)</f>
        <v>7638000</v>
      </c>
      <c r="V57" s="473">
        <f t="shared" ref="V57" si="63">SUM(V58:V61)</f>
        <v>0</v>
      </c>
      <c r="W57" s="473">
        <f t="shared" ref="W57" si="64">SUM(W58:W61)</f>
        <v>7638000</v>
      </c>
      <c r="X57" s="473">
        <f>SUM(X58:X61)</f>
        <v>74896146.730000004</v>
      </c>
    </row>
    <row r="58" spans="1:24">
      <c r="A58" s="2">
        <f>A55+1</f>
        <v>45</v>
      </c>
      <c r="B58" s="2"/>
      <c r="D58" t="s">
        <v>1834</v>
      </c>
      <c r="E58" s="2" t="s">
        <v>1835</v>
      </c>
      <c r="H58" s="157">
        <v>11061388</v>
      </c>
      <c r="I58" s="157">
        <v>64205203.470000006</v>
      </c>
      <c r="J58" s="169">
        <v>0</v>
      </c>
      <c r="K58" s="169">
        <f t="shared" ref="K58:K61" si="65">J58+I58</f>
        <v>64205203.470000006</v>
      </c>
      <c r="L58" s="157">
        <f>H58+I58</f>
        <v>75266591.469999999</v>
      </c>
      <c r="M58" s="2"/>
      <c r="N58" s="157">
        <v>18803013</v>
      </c>
      <c r="O58" s="157">
        <v>8069000</v>
      </c>
      <c r="P58" s="169">
        <v>0</v>
      </c>
      <c r="Q58" s="169">
        <f t="shared" ref="Q58:Q61" si="66">O58+P58</f>
        <v>8069000</v>
      </c>
      <c r="R58" s="157">
        <f t="shared" ref="R58:R61" si="67">N58+Q58</f>
        <v>26872013</v>
      </c>
      <c r="S58" s="2"/>
      <c r="T58" s="157">
        <v>15943946</v>
      </c>
      <c r="U58" s="157">
        <v>7344000</v>
      </c>
      <c r="V58" s="169">
        <v>0</v>
      </c>
      <c r="W58" s="169">
        <f t="shared" ref="W58:W61" si="68">U58+V58</f>
        <v>7344000</v>
      </c>
      <c r="X58" s="157">
        <f t="shared" ref="X58:X61" si="69">T58+W58</f>
        <v>23287946</v>
      </c>
    </row>
    <row r="59" spans="1:24">
      <c r="A59" s="2">
        <f>A58+1</f>
        <v>46</v>
      </c>
      <c r="B59" s="2"/>
      <c r="D59" t="s">
        <v>1836</v>
      </c>
      <c r="E59" s="2" t="s">
        <v>1837</v>
      </c>
      <c r="H59" s="157">
        <v>14923222</v>
      </c>
      <c r="I59" s="157">
        <v>2950000</v>
      </c>
      <c r="J59" s="169">
        <v>0</v>
      </c>
      <c r="K59" s="169">
        <f t="shared" si="65"/>
        <v>2950000</v>
      </c>
      <c r="L59" s="157">
        <f>H59+I59</f>
        <v>17873222</v>
      </c>
      <c r="M59" s="2"/>
      <c r="N59" s="157">
        <v>6033411</v>
      </c>
      <c r="O59" s="157">
        <v>0</v>
      </c>
      <c r="P59" s="169">
        <v>0</v>
      </c>
      <c r="Q59" s="169">
        <f t="shared" si="66"/>
        <v>0</v>
      </c>
      <c r="R59" s="157">
        <f t="shared" si="67"/>
        <v>6033411</v>
      </c>
      <c r="S59" s="2"/>
      <c r="T59" s="157">
        <v>11174927.73</v>
      </c>
      <c r="U59" s="157">
        <v>0</v>
      </c>
      <c r="V59" s="169">
        <v>0</v>
      </c>
      <c r="W59" s="169">
        <f t="shared" si="68"/>
        <v>0</v>
      </c>
      <c r="X59" s="157">
        <f t="shared" si="69"/>
        <v>11174927.73</v>
      </c>
    </row>
    <row r="60" spans="1:24">
      <c r="A60" s="2">
        <f t="shared" ref="A60:A61" si="70">A59+1</f>
        <v>47</v>
      </c>
      <c r="B60" s="2"/>
      <c r="D60" t="s">
        <v>1838</v>
      </c>
      <c r="E60" s="2" t="s">
        <v>1839</v>
      </c>
      <c r="H60" s="157">
        <v>8946436.9999999981</v>
      </c>
      <c r="I60" s="157">
        <v>0</v>
      </c>
      <c r="J60" s="169">
        <v>0</v>
      </c>
      <c r="K60" s="169">
        <f t="shared" si="65"/>
        <v>0</v>
      </c>
      <c r="L60" s="157">
        <f>H60+I60</f>
        <v>8946436.9999999981</v>
      </c>
      <c r="M60" s="2"/>
      <c r="N60" s="157">
        <v>33947830</v>
      </c>
      <c r="O60" s="157">
        <v>0</v>
      </c>
      <c r="P60" s="169">
        <v>0</v>
      </c>
      <c r="Q60" s="169">
        <f t="shared" si="66"/>
        <v>0</v>
      </c>
      <c r="R60" s="157">
        <f t="shared" si="67"/>
        <v>33947830</v>
      </c>
      <c r="S60" s="2"/>
      <c r="T60" s="157">
        <v>40139273</v>
      </c>
      <c r="U60" s="157">
        <v>0</v>
      </c>
      <c r="V60" s="169">
        <v>0</v>
      </c>
      <c r="W60" s="169">
        <f t="shared" si="68"/>
        <v>0</v>
      </c>
      <c r="X60" s="157">
        <f t="shared" si="69"/>
        <v>40139273</v>
      </c>
    </row>
    <row r="61" spans="1:24">
      <c r="A61" s="2">
        <f t="shared" si="70"/>
        <v>48</v>
      </c>
      <c r="B61" s="2"/>
      <c r="D61" t="s">
        <v>1840</v>
      </c>
      <c r="E61" s="2" t="s">
        <v>1841</v>
      </c>
      <c r="H61" s="157">
        <v>0</v>
      </c>
      <c r="I61" s="157">
        <v>309999.84000000003</v>
      </c>
      <c r="J61" s="169">
        <v>0</v>
      </c>
      <c r="K61" s="169">
        <f t="shared" si="65"/>
        <v>309999.84000000003</v>
      </c>
      <c r="L61" s="157">
        <f>H61+I61</f>
        <v>309999.84000000003</v>
      </c>
      <c r="M61" s="2"/>
      <c r="N61" s="157">
        <v>0</v>
      </c>
      <c r="O61" s="157">
        <v>294000</v>
      </c>
      <c r="P61" s="169">
        <v>0</v>
      </c>
      <c r="Q61" s="169">
        <f t="shared" si="66"/>
        <v>294000</v>
      </c>
      <c r="R61" s="157">
        <f t="shared" si="67"/>
        <v>294000</v>
      </c>
      <c r="S61" s="2"/>
      <c r="T61" s="157">
        <v>0</v>
      </c>
      <c r="U61" s="157">
        <v>294000</v>
      </c>
      <c r="V61" s="169">
        <v>0</v>
      </c>
      <c r="W61" s="169">
        <f t="shared" si="68"/>
        <v>294000</v>
      </c>
      <c r="X61" s="157">
        <f t="shared" si="69"/>
        <v>294000</v>
      </c>
    </row>
    <row r="62" spans="1:24">
      <c r="A62" s="2"/>
      <c r="B62" s="2"/>
      <c r="D62"/>
      <c r="H62" s="117"/>
      <c r="I62" s="117"/>
      <c r="L62" s="117"/>
      <c r="M62" s="2"/>
      <c r="N62" s="117"/>
      <c r="O62" s="117"/>
      <c r="P62" s="117"/>
      <c r="Q62" s="117"/>
      <c r="R62" s="117"/>
      <c r="S62" s="2"/>
      <c r="T62" s="117"/>
      <c r="U62" s="117"/>
      <c r="V62" s="117"/>
      <c r="W62" s="117"/>
      <c r="X62" s="117"/>
    </row>
    <row r="63" spans="1:24">
      <c r="A63" s="2"/>
      <c r="B63" s="2"/>
      <c r="C63" s="454" t="s">
        <v>1842</v>
      </c>
      <c r="D63" s="19"/>
      <c r="E63" s="19"/>
      <c r="F63" s="455"/>
      <c r="G63" s="455"/>
      <c r="H63" s="473">
        <f>SUM(H64:H75)</f>
        <v>179816787.01552263</v>
      </c>
      <c r="I63" s="473">
        <f>SUM(I64:I75)</f>
        <v>96370928.228845417</v>
      </c>
      <c r="J63" s="455">
        <f t="shared" ref="J63:K63" si="71">SUM(J64:J75)</f>
        <v>0</v>
      </c>
      <c r="K63" s="455">
        <f t="shared" si="71"/>
        <v>96370928.228845417</v>
      </c>
      <c r="L63" s="473">
        <f t="shared" ref="L63:L75" si="72">H63+I63</f>
        <v>276187715.24436808</v>
      </c>
      <c r="M63" s="2"/>
      <c r="N63" s="473">
        <f>SUM(N64:N75)</f>
        <v>290021334.34213561</v>
      </c>
      <c r="O63" s="473">
        <f>SUM(O64:O75)</f>
        <v>84794651.935462818</v>
      </c>
      <c r="P63" s="473">
        <f t="shared" ref="P63:Q63" si="73">L63+M63</f>
        <v>276187715.24436808</v>
      </c>
      <c r="Q63" s="473">
        <f t="shared" si="73"/>
        <v>290021334.34213561</v>
      </c>
      <c r="R63" s="473">
        <f>N63+O63</f>
        <v>374815986.27759844</v>
      </c>
      <c r="S63" s="2"/>
      <c r="T63" s="473">
        <f>SUM(T64:T75)</f>
        <v>439361069.20726955</v>
      </c>
      <c r="U63" s="473">
        <f>SUM(U64:U75)</f>
        <v>90128193.015083343</v>
      </c>
      <c r="V63" s="473">
        <f t="shared" ref="V63" si="74">R63+S63</f>
        <v>374815986.27759844</v>
      </c>
      <c r="W63" s="473">
        <f t="shared" ref="W63" si="75">S63+T63</f>
        <v>439361069.20726955</v>
      </c>
      <c r="X63" s="473">
        <f t="shared" ref="X63" si="76">T63+U63</f>
        <v>529489262.22235286</v>
      </c>
    </row>
    <row r="64" spans="1:24">
      <c r="A64" s="2">
        <f>A61+1</f>
        <v>49</v>
      </c>
      <c r="B64" s="2"/>
      <c r="D64" t="s">
        <v>1843</v>
      </c>
      <c r="E64" s="2" t="s">
        <v>1844</v>
      </c>
      <c r="H64" s="157">
        <v>133379828.93000001</v>
      </c>
      <c r="I64" s="157">
        <v>0</v>
      </c>
      <c r="J64" s="169">
        <v>0</v>
      </c>
      <c r="K64" s="169">
        <f t="shared" ref="K64:K75" si="77">J64+I64</f>
        <v>0</v>
      </c>
      <c r="L64" s="157">
        <f t="shared" si="72"/>
        <v>133379828.93000001</v>
      </c>
      <c r="M64" s="2"/>
      <c r="N64" s="157">
        <v>204006016.82114562</v>
      </c>
      <c r="O64" s="157">
        <v>0</v>
      </c>
      <c r="P64" s="169">
        <v>0</v>
      </c>
      <c r="Q64" s="169">
        <f t="shared" ref="Q64:Q75" si="78">O64+P64</f>
        <v>0</v>
      </c>
      <c r="R64" s="157">
        <f t="shared" ref="R64:R75" si="79">N64+Q64</f>
        <v>204006016.82114562</v>
      </c>
      <c r="S64" s="2"/>
      <c r="T64" s="157">
        <v>348801067.11926955</v>
      </c>
      <c r="U64" s="157">
        <v>0</v>
      </c>
      <c r="V64" s="169">
        <v>0</v>
      </c>
      <c r="W64" s="169">
        <f t="shared" ref="W64:W75" si="80">U64+V64</f>
        <v>0</v>
      </c>
      <c r="X64" s="157">
        <f t="shared" ref="X64:X75" si="81">T64+W64</f>
        <v>348801067.11926955</v>
      </c>
    </row>
    <row r="65" spans="1:24">
      <c r="A65" s="2">
        <f t="shared" si="47"/>
        <v>50</v>
      </c>
      <c r="B65" s="2"/>
      <c r="D65" t="s">
        <v>1845</v>
      </c>
      <c r="E65" s="2" t="s">
        <v>1846</v>
      </c>
      <c r="H65" s="157">
        <v>0</v>
      </c>
      <c r="I65" s="157">
        <v>69723872.5</v>
      </c>
      <c r="J65" s="169">
        <v>0</v>
      </c>
      <c r="K65" s="169">
        <f t="shared" si="77"/>
        <v>69723872.5</v>
      </c>
      <c r="L65" s="157">
        <f t="shared" si="72"/>
        <v>69723872.5</v>
      </c>
      <c r="M65" s="2"/>
      <c r="N65" s="157">
        <v>0</v>
      </c>
      <c r="O65" s="157">
        <v>56738000</v>
      </c>
      <c r="P65" s="169">
        <v>0</v>
      </c>
      <c r="Q65" s="169">
        <f t="shared" si="78"/>
        <v>56738000</v>
      </c>
      <c r="R65" s="157">
        <f t="shared" si="79"/>
        <v>56738000</v>
      </c>
      <c r="S65" s="2"/>
      <c r="T65" s="157">
        <v>0</v>
      </c>
      <c r="U65" s="157">
        <v>55612960.5</v>
      </c>
      <c r="V65" s="169">
        <v>0</v>
      </c>
      <c r="W65" s="169">
        <f t="shared" si="80"/>
        <v>55612960.5</v>
      </c>
      <c r="X65" s="157">
        <f t="shared" si="81"/>
        <v>55612960.5</v>
      </c>
    </row>
    <row r="66" spans="1:24">
      <c r="A66" s="2">
        <f t="shared" si="47"/>
        <v>51</v>
      </c>
      <c r="B66" s="2"/>
      <c r="D66" t="s">
        <v>1847</v>
      </c>
      <c r="E66" s="2" t="s">
        <v>1848</v>
      </c>
      <c r="H66" s="157">
        <v>0</v>
      </c>
      <c r="I66" s="157">
        <v>7423920.1231176239</v>
      </c>
      <c r="J66" s="169">
        <v>0</v>
      </c>
      <c r="K66" s="169">
        <f t="shared" si="77"/>
        <v>7423920.1231176239</v>
      </c>
      <c r="L66" s="157">
        <f t="shared" si="72"/>
        <v>7423920.1231176239</v>
      </c>
      <c r="M66" s="2"/>
      <c r="N66" s="157">
        <v>0</v>
      </c>
      <c r="O66" s="157">
        <v>7779266.6284293085</v>
      </c>
      <c r="P66" s="169">
        <v>0</v>
      </c>
      <c r="Q66" s="169">
        <f t="shared" si="78"/>
        <v>7779266.6284293085</v>
      </c>
      <c r="R66" s="157">
        <f t="shared" si="79"/>
        <v>7779266.6284293085</v>
      </c>
      <c r="S66" s="2"/>
      <c r="T66" s="157">
        <v>0</v>
      </c>
      <c r="U66" s="157">
        <v>8151286.3427469321</v>
      </c>
      <c r="V66" s="169">
        <v>0</v>
      </c>
      <c r="W66" s="169">
        <f t="shared" si="80"/>
        <v>8151286.3427469321</v>
      </c>
      <c r="X66" s="157">
        <f t="shared" si="81"/>
        <v>8151286.3427469321</v>
      </c>
    </row>
    <row r="67" spans="1:24">
      <c r="A67" s="2">
        <f t="shared" si="47"/>
        <v>52</v>
      </c>
      <c r="B67" s="2"/>
      <c r="D67" t="s">
        <v>1849</v>
      </c>
      <c r="E67" s="2" t="s">
        <v>1850</v>
      </c>
      <c r="H67" s="157">
        <v>0</v>
      </c>
      <c r="I67" s="157">
        <v>0</v>
      </c>
      <c r="J67" s="169">
        <v>0</v>
      </c>
      <c r="K67" s="169">
        <f t="shared" si="77"/>
        <v>0</v>
      </c>
      <c r="L67" s="157">
        <f t="shared" si="72"/>
        <v>0</v>
      </c>
      <c r="M67" s="2"/>
      <c r="N67" s="157">
        <v>0</v>
      </c>
      <c r="O67" s="157">
        <v>0</v>
      </c>
      <c r="P67" s="169">
        <v>0</v>
      </c>
      <c r="Q67" s="169">
        <f t="shared" si="78"/>
        <v>0</v>
      </c>
      <c r="R67" s="157">
        <f t="shared" si="79"/>
        <v>0</v>
      </c>
      <c r="S67" s="2"/>
      <c r="T67" s="157">
        <v>0</v>
      </c>
      <c r="U67" s="157">
        <v>0</v>
      </c>
      <c r="V67" s="169">
        <v>0</v>
      </c>
      <c r="W67" s="169">
        <f t="shared" si="80"/>
        <v>0</v>
      </c>
      <c r="X67" s="157">
        <f t="shared" si="81"/>
        <v>0</v>
      </c>
    </row>
    <row r="68" spans="1:24">
      <c r="A68" s="2">
        <f t="shared" si="47"/>
        <v>53</v>
      </c>
      <c r="B68" s="2"/>
      <c r="D68" t="s">
        <v>1851</v>
      </c>
      <c r="E68" s="2" t="s">
        <v>1852</v>
      </c>
      <c r="H68" s="157">
        <v>0</v>
      </c>
      <c r="I68" s="157">
        <v>0</v>
      </c>
      <c r="J68" s="169">
        <v>0</v>
      </c>
      <c r="K68" s="169">
        <f t="shared" si="77"/>
        <v>0</v>
      </c>
      <c r="L68" s="157">
        <f t="shared" si="72"/>
        <v>0</v>
      </c>
      <c r="M68" s="2"/>
      <c r="N68" s="157">
        <v>0</v>
      </c>
      <c r="O68" s="157">
        <v>0</v>
      </c>
      <c r="P68" s="169">
        <v>0</v>
      </c>
      <c r="Q68" s="169">
        <f t="shared" si="78"/>
        <v>0</v>
      </c>
      <c r="R68" s="157">
        <f t="shared" si="79"/>
        <v>0</v>
      </c>
      <c r="S68" s="2"/>
      <c r="T68" s="157">
        <v>0</v>
      </c>
      <c r="U68" s="157">
        <v>0</v>
      </c>
      <c r="V68" s="169">
        <v>0</v>
      </c>
      <c r="W68" s="169">
        <f t="shared" si="80"/>
        <v>0</v>
      </c>
      <c r="X68" s="157">
        <f t="shared" si="81"/>
        <v>0</v>
      </c>
    </row>
    <row r="69" spans="1:24">
      <c r="A69" s="2">
        <f t="shared" si="47"/>
        <v>54</v>
      </c>
      <c r="B69" s="2"/>
      <c r="D69" t="s">
        <v>1853</v>
      </c>
      <c r="E69" s="2" t="s">
        <v>1854</v>
      </c>
      <c r="H69" s="157">
        <v>0</v>
      </c>
      <c r="I69" s="157">
        <v>5060000</v>
      </c>
      <c r="J69" s="169">
        <v>0</v>
      </c>
      <c r="K69" s="169">
        <f t="shared" si="77"/>
        <v>5060000</v>
      </c>
      <c r="L69" s="157">
        <f t="shared" si="72"/>
        <v>5060000</v>
      </c>
      <c r="M69" s="2"/>
      <c r="N69" s="157">
        <v>0</v>
      </c>
      <c r="O69" s="157">
        <v>5250439.9999999991</v>
      </c>
      <c r="P69" s="169">
        <v>0</v>
      </c>
      <c r="Q69" s="169">
        <f t="shared" si="78"/>
        <v>5250439.9999999991</v>
      </c>
      <c r="R69" s="157">
        <f t="shared" si="79"/>
        <v>5250439.9999999991</v>
      </c>
      <c r="S69" s="2"/>
      <c r="T69" s="157">
        <v>0</v>
      </c>
      <c r="U69" s="157">
        <v>5250439.9999999991</v>
      </c>
      <c r="V69" s="169">
        <v>0</v>
      </c>
      <c r="W69" s="169">
        <f t="shared" si="80"/>
        <v>5250439.9999999991</v>
      </c>
      <c r="X69" s="157">
        <f t="shared" si="81"/>
        <v>5250439.9999999991</v>
      </c>
    </row>
    <row r="70" spans="1:24">
      <c r="A70" s="2">
        <f t="shared" si="47"/>
        <v>55</v>
      </c>
      <c r="B70" s="2"/>
      <c r="D70" t="s">
        <v>1855</v>
      </c>
      <c r="E70" s="2" t="s">
        <v>1856</v>
      </c>
      <c r="H70" s="157">
        <v>0</v>
      </c>
      <c r="I70" s="157">
        <v>1350000</v>
      </c>
      <c r="J70" s="169">
        <v>0</v>
      </c>
      <c r="K70" s="169">
        <f t="shared" si="77"/>
        <v>1350000</v>
      </c>
      <c r="L70" s="157">
        <f t="shared" si="72"/>
        <v>1350000</v>
      </c>
      <c r="M70" s="2"/>
      <c r="N70" s="157">
        <v>0</v>
      </c>
      <c r="O70" s="157">
        <v>100000</v>
      </c>
      <c r="P70" s="169">
        <v>0</v>
      </c>
      <c r="Q70" s="169">
        <f t="shared" si="78"/>
        <v>100000</v>
      </c>
      <c r="R70" s="157">
        <f t="shared" si="79"/>
        <v>100000</v>
      </c>
      <c r="S70" s="2"/>
      <c r="T70" s="157">
        <v>0</v>
      </c>
      <c r="U70" s="157">
        <v>100000</v>
      </c>
      <c r="V70" s="169">
        <v>0</v>
      </c>
      <c r="W70" s="169">
        <f t="shared" si="80"/>
        <v>100000</v>
      </c>
      <c r="X70" s="157">
        <f t="shared" si="81"/>
        <v>100000</v>
      </c>
    </row>
    <row r="71" spans="1:24">
      <c r="A71" s="2">
        <f t="shared" si="47"/>
        <v>56</v>
      </c>
      <c r="B71" s="2"/>
      <c r="D71" t="s">
        <v>1857</v>
      </c>
      <c r="E71" s="2" t="s">
        <v>1858</v>
      </c>
      <c r="H71" s="157">
        <v>0</v>
      </c>
      <c r="I71" s="157">
        <v>0</v>
      </c>
      <c r="J71" s="169">
        <v>0</v>
      </c>
      <c r="K71" s="169">
        <f t="shared" si="77"/>
        <v>0</v>
      </c>
      <c r="L71" s="157">
        <f t="shared" si="72"/>
        <v>0</v>
      </c>
      <c r="M71" s="2"/>
      <c r="N71" s="157">
        <v>0</v>
      </c>
      <c r="O71" s="157">
        <v>0</v>
      </c>
      <c r="P71" s="169">
        <v>0</v>
      </c>
      <c r="Q71" s="169">
        <f t="shared" si="78"/>
        <v>0</v>
      </c>
      <c r="R71" s="157">
        <f t="shared" si="79"/>
        <v>0</v>
      </c>
      <c r="S71" s="2"/>
      <c r="T71" s="157">
        <v>0</v>
      </c>
      <c r="U71" s="157">
        <v>0</v>
      </c>
      <c r="V71" s="169">
        <v>0</v>
      </c>
      <c r="W71" s="169">
        <f t="shared" si="80"/>
        <v>0</v>
      </c>
      <c r="X71" s="157">
        <f t="shared" si="81"/>
        <v>0</v>
      </c>
    </row>
    <row r="72" spans="1:24">
      <c r="A72" s="2">
        <f t="shared" si="47"/>
        <v>57</v>
      </c>
      <c r="B72" s="2"/>
      <c r="D72" t="s">
        <v>1859</v>
      </c>
      <c r="E72" s="2" t="s">
        <v>1860</v>
      </c>
      <c r="H72" s="157">
        <v>249480</v>
      </c>
      <c r="I72" s="157">
        <v>3181275.3275757576</v>
      </c>
      <c r="J72" s="169">
        <v>0</v>
      </c>
      <c r="K72" s="169">
        <f t="shared" si="77"/>
        <v>3181275.3275757576</v>
      </c>
      <c r="L72" s="157">
        <f t="shared" si="72"/>
        <v>3430755.3275757576</v>
      </c>
      <c r="M72" s="2"/>
      <c r="N72" s="157">
        <v>259459.20000000001</v>
      </c>
      <c r="O72" s="157">
        <v>1466424.3878787877</v>
      </c>
      <c r="P72" s="169">
        <v>0</v>
      </c>
      <c r="Q72" s="169">
        <f t="shared" si="78"/>
        <v>1466424.3878787877</v>
      </c>
      <c r="R72" s="157">
        <f t="shared" si="79"/>
        <v>1725883.5878787877</v>
      </c>
      <c r="S72" s="2"/>
      <c r="T72" s="157">
        <v>269837.56800000003</v>
      </c>
      <c r="U72" s="157">
        <v>1317081.3633939396</v>
      </c>
      <c r="V72" s="169">
        <v>0</v>
      </c>
      <c r="W72" s="169">
        <f t="shared" si="80"/>
        <v>1317081.3633939396</v>
      </c>
      <c r="X72" s="157">
        <f t="shared" si="81"/>
        <v>1586918.9313939395</v>
      </c>
    </row>
    <row r="73" spans="1:24">
      <c r="A73" s="2">
        <f t="shared" si="47"/>
        <v>58</v>
      </c>
      <c r="B73" s="2"/>
      <c r="D73" t="s">
        <v>1861</v>
      </c>
      <c r="E73" s="2" t="s">
        <v>1862</v>
      </c>
      <c r="H73" s="157">
        <v>0</v>
      </c>
      <c r="I73" s="157">
        <v>0</v>
      </c>
      <c r="J73" s="169">
        <v>0</v>
      </c>
      <c r="K73" s="169">
        <f t="shared" si="77"/>
        <v>0</v>
      </c>
      <c r="L73" s="157">
        <f t="shared" si="72"/>
        <v>0</v>
      </c>
      <c r="M73" s="2"/>
      <c r="N73" s="157">
        <v>0</v>
      </c>
      <c r="O73" s="157">
        <v>0</v>
      </c>
      <c r="P73" s="169">
        <v>0</v>
      </c>
      <c r="Q73" s="169">
        <f t="shared" si="78"/>
        <v>0</v>
      </c>
      <c r="R73" s="157">
        <f t="shared" si="79"/>
        <v>0</v>
      </c>
      <c r="S73" s="2"/>
      <c r="T73" s="157">
        <v>0</v>
      </c>
      <c r="U73" s="157">
        <v>0</v>
      </c>
      <c r="V73" s="169">
        <v>0</v>
      </c>
      <c r="W73" s="169">
        <f t="shared" si="80"/>
        <v>0</v>
      </c>
      <c r="X73" s="157">
        <f t="shared" si="81"/>
        <v>0</v>
      </c>
    </row>
    <row r="74" spans="1:24">
      <c r="A74" s="2">
        <f t="shared" si="47"/>
        <v>59</v>
      </c>
      <c r="B74" s="2"/>
      <c r="D74" t="s">
        <v>1863</v>
      </c>
      <c r="E74" s="2" t="s">
        <v>1864</v>
      </c>
      <c r="H74" s="157">
        <v>11067000</v>
      </c>
      <c r="I74" s="157">
        <v>9631860.2781520393</v>
      </c>
      <c r="J74" s="169">
        <v>0</v>
      </c>
      <c r="K74" s="169">
        <f t="shared" si="77"/>
        <v>9631860.2781520393</v>
      </c>
      <c r="L74" s="157">
        <f t="shared" si="72"/>
        <v>20698860.278152041</v>
      </c>
      <c r="M74" s="2"/>
      <c r="N74" s="157">
        <v>9000000</v>
      </c>
      <c r="O74" s="157">
        <v>13460520.919154722</v>
      </c>
      <c r="P74" s="169">
        <v>0</v>
      </c>
      <c r="Q74" s="169">
        <f t="shared" si="78"/>
        <v>13460520.919154722</v>
      </c>
      <c r="R74" s="157">
        <f t="shared" si="79"/>
        <v>22460520.919154722</v>
      </c>
      <c r="S74" s="2"/>
      <c r="T74" s="157">
        <v>4500000</v>
      </c>
      <c r="U74" s="157">
        <v>19696424.808942482</v>
      </c>
      <c r="V74" s="169">
        <v>0</v>
      </c>
      <c r="W74" s="169">
        <f t="shared" si="80"/>
        <v>19696424.808942482</v>
      </c>
      <c r="X74" s="157">
        <f t="shared" si="81"/>
        <v>24196424.808942482</v>
      </c>
    </row>
    <row r="75" spans="1:24">
      <c r="A75" s="2">
        <f t="shared" si="47"/>
        <v>60</v>
      </c>
      <c r="B75" s="2"/>
      <c r="D75" t="s">
        <v>1865</v>
      </c>
      <c r="E75" s="2" t="s">
        <v>1866</v>
      </c>
      <c r="H75" s="157">
        <v>35120478.085522622</v>
      </c>
      <c r="I75" s="157">
        <v>0</v>
      </c>
      <c r="J75" s="169">
        <v>0</v>
      </c>
      <c r="K75" s="169">
        <f t="shared" si="77"/>
        <v>0</v>
      </c>
      <c r="L75" s="157">
        <f t="shared" si="72"/>
        <v>35120478.085522622</v>
      </c>
      <c r="M75" s="2"/>
      <c r="N75" s="157">
        <v>76755858.320989996</v>
      </c>
      <c r="O75" s="157">
        <v>0</v>
      </c>
      <c r="P75" s="169">
        <v>0</v>
      </c>
      <c r="Q75" s="169">
        <f t="shared" si="78"/>
        <v>0</v>
      </c>
      <c r="R75" s="157">
        <f t="shared" si="79"/>
        <v>76755858.320989996</v>
      </c>
      <c r="S75" s="2"/>
      <c r="T75" s="157">
        <v>85790164.519999996</v>
      </c>
      <c r="U75" s="157">
        <v>0</v>
      </c>
      <c r="V75" s="169">
        <v>0</v>
      </c>
      <c r="W75" s="169">
        <f t="shared" si="80"/>
        <v>0</v>
      </c>
      <c r="X75" s="157">
        <f t="shared" si="81"/>
        <v>85790164.519999996</v>
      </c>
    </row>
    <row r="76" spans="1:24">
      <c r="A76" s="2"/>
      <c r="B76" s="2"/>
      <c r="D76"/>
      <c r="H76" s="117"/>
      <c r="I76" s="117"/>
      <c r="L76" s="117"/>
      <c r="M76" s="2"/>
      <c r="N76" s="117"/>
      <c r="O76" s="117"/>
      <c r="P76" s="117"/>
      <c r="Q76" s="117"/>
      <c r="R76" s="117"/>
      <c r="S76" s="2"/>
      <c r="T76" s="117"/>
      <c r="U76" s="117"/>
      <c r="V76" s="117"/>
      <c r="W76" s="117"/>
      <c r="X76" s="117"/>
    </row>
    <row r="77" spans="1:24">
      <c r="A77" s="2"/>
      <c r="B77" s="2"/>
      <c r="C77" s="454" t="s">
        <v>1867</v>
      </c>
      <c r="D77" s="19"/>
      <c r="E77" s="19"/>
      <c r="F77" s="455"/>
      <c r="G77" s="455"/>
      <c r="H77" s="473">
        <f>SUM(H78:H88)</f>
        <v>6157929.9995999997</v>
      </c>
      <c r="I77" s="473">
        <f>SUM(I78:I88)</f>
        <v>51328185.174179405</v>
      </c>
      <c r="J77" s="455">
        <f t="shared" ref="J77:K77" si="82">SUM(J78:J88)</f>
        <v>0</v>
      </c>
      <c r="K77" s="455">
        <f t="shared" si="82"/>
        <v>51328185.174179405</v>
      </c>
      <c r="L77" s="473">
        <f>SUM(L78:L88)</f>
        <v>57486115.173779406</v>
      </c>
      <c r="M77" s="2"/>
      <c r="N77" s="473">
        <f>SUM(N78:N88)</f>
        <v>16313544</v>
      </c>
      <c r="O77" s="473">
        <f>SUM(O78:O88)</f>
        <v>46039436.969696961</v>
      </c>
      <c r="P77" s="473">
        <f t="shared" ref="P77:Q77" si="83">SUM(P78:P88)</f>
        <v>0</v>
      </c>
      <c r="Q77" s="473">
        <f t="shared" si="83"/>
        <v>46039436.969696961</v>
      </c>
      <c r="R77" s="473">
        <f>SUM(R78:R88)</f>
        <v>62352980.969696961</v>
      </c>
      <c r="S77" s="2"/>
      <c r="T77" s="473">
        <f>SUM(T78:T88)</f>
        <v>15565921.5</v>
      </c>
      <c r="U77" s="473">
        <f>SUM(U78:U88)</f>
        <v>69035714.448484853</v>
      </c>
      <c r="V77" s="473">
        <f>SUM(V78:V88)</f>
        <v>0</v>
      </c>
      <c r="W77" s="473">
        <f t="shared" ref="W77" si="84">SUM(W78:W88)</f>
        <v>69035714.448484853</v>
      </c>
      <c r="X77" s="473">
        <f>SUM(X78:X88)</f>
        <v>84601635.948484853</v>
      </c>
    </row>
    <row r="78" spans="1:24">
      <c r="A78" s="2">
        <f>A75+1</f>
        <v>61</v>
      </c>
      <c r="B78" s="2"/>
      <c r="D78" t="s">
        <v>1868</v>
      </c>
      <c r="E78" s="2" t="s">
        <v>1869</v>
      </c>
      <c r="H78" s="157">
        <v>0</v>
      </c>
      <c r="I78" s="157">
        <v>0</v>
      </c>
      <c r="J78" s="169">
        <v>0</v>
      </c>
      <c r="K78" s="169">
        <f t="shared" ref="K78:K88" si="85">J78+I78</f>
        <v>0</v>
      </c>
      <c r="L78" s="157">
        <f t="shared" ref="L78:L88" si="86">H78+I78</f>
        <v>0</v>
      </c>
      <c r="M78" s="2"/>
      <c r="N78" s="157">
        <v>0</v>
      </c>
      <c r="O78" s="157">
        <v>0</v>
      </c>
      <c r="P78" s="169">
        <v>0</v>
      </c>
      <c r="Q78" s="169">
        <f t="shared" ref="Q78:Q88" si="87">O78+P78</f>
        <v>0</v>
      </c>
      <c r="R78" s="157">
        <f>N78+O78</f>
        <v>0</v>
      </c>
      <c r="S78" s="2"/>
      <c r="T78" s="157">
        <v>0</v>
      </c>
      <c r="U78" s="157">
        <v>0</v>
      </c>
      <c r="V78" s="169">
        <v>0</v>
      </c>
      <c r="W78" s="169">
        <f t="shared" ref="W78:W86" si="88">U78+V78</f>
        <v>0</v>
      </c>
      <c r="X78" s="157">
        <f t="shared" ref="X78:X88" si="89">T78+W78</f>
        <v>0</v>
      </c>
    </row>
    <row r="79" spans="1:24">
      <c r="A79" s="2">
        <f>A78+1</f>
        <v>62</v>
      </c>
      <c r="B79" s="2"/>
      <c r="D79" t="s">
        <v>1870</v>
      </c>
      <c r="E79" s="2" t="s">
        <v>1871</v>
      </c>
      <c r="H79" s="157">
        <v>5846664</v>
      </c>
      <c r="I79" s="157">
        <v>18085240.24288445</v>
      </c>
      <c r="J79" s="169">
        <v>0</v>
      </c>
      <c r="K79" s="169">
        <f t="shared" si="85"/>
        <v>18085240.24288445</v>
      </c>
      <c r="L79" s="157">
        <f t="shared" si="86"/>
        <v>23931904.24288445</v>
      </c>
      <c r="M79" s="2"/>
      <c r="N79" s="157">
        <v>16299144</v>
      </c>
      <c r="O79" s="157">
        <v>20896446.222222216</v>
      </c>
      <c r="P79" s="169">
        <v>0</v>
      </c>
      <c r="Q79" s="169">
        <f t="shared" si="87"/>
        <v>20896446.222222216</v>
      </c>
      <c r="R79" s="157">
        <f t="shared" ref="R79:R88" si="90">N79+Q79</f>
        <v>37195590.222222216</v>
      </c>
      <c r="S79" s="2"/>
      <c r="T79" s="157">
        <v>9205394</v>
      </c>
      <c r="U79" s="157">
        <v>18664304.071111113</v>
      </c>
      <c r="V79" s="169">
        <v>0</v>
      </c>
      <c r="W79" s="169">
        <f t="shared" si="88"/>
        <v>18664304.071111113</v>
      </c>
      <c r="X79" s="157">
        <f t="shared" si="89"/>
        <v>27869698.071111113</v>
      </c>
    </row>
    <row r="80" spans="1:24">
      <c r="A80" s="2">
        <f>A78+1</f>
        <v>62</v>
      </c>
      <c r="B80" s="2"/>
      <c r="D80" t="s">
        <v>1872</v>
      </c>
      <c r="E80" s="2" t="s">
        <v>1873</v>
      </c>
      <c r="H80" s="157">
        <v>0</v>
      </c>
      <c r="I80" s="157">
        <v>0</v>
      </c>
      <c r="J80" s="169">
        <v>0</v>
      </c>
      <c r="K80" s="169">
        <f t="shared" si="85"/>
        <v>0</v>
      </c>
      <c r="L80" s="157">
        <f t="shared" si="86"/>
        <v>0</v>
      </c>
      <c r="M80" s="2"/>
      <c r="N80" s="157">
        <v>0</v>
      </c>
      <c r="O80" s="157">
        <v>0</v>
      </c>
      <c r="P80" s="169">
        <v>0</v>
      </c>
      <c r="Q80" s="169">
        <f t="shared" si="87"/>
        <v>0</v>
      </c>
      <c r="R80" s="157">
        <f t="shared" si="90"/>
        <v>0</v>
      </c>
      <c r="S80" s="2"/>
      <c r="T80" s="157">
        <v>0</v>
      </c>
      <c r="U80" s="157">
        <v>0</v>
      </c>
      <c r="V80" s="169">
        <v>0</v>
      </c>
      <c r="W80" s="169">
        <f t="shared" si="88"/>
        <v>0</v>
      </c>
      <c r="X80" s="157">
        <f t="shared" si="89"/>
        <v>0</v>
      </c>
    </row>
    <row r="81" spans="1:24">
      <c r="A81" s="2">
        <f t="shared" ref="A81:A88" si="91">A79+1</f>
        <v>63</v>
      </c>
      <c r="B81" s="2"/>
      <c r="D81" t="s">
        <v>1874</v>
      </c>
      <c r="E81" s="2" t="s">
        <v>1875</v>
      </c>
      <c r="H81" s="157">
        <v>0</v>
      </c>
      <c r="I81" s="157">
        <v>0</v>
      </c>
      <c r="J81" s="169">
        <v>0</v>
      </c>
      <c r="K81" s="169">
        <f t="shared" si="85"/>
        <v>0</v>
      </c>
      <c r="L81" s="157">
        <f t="shared" si="86"/>
        <v>0</v>
      </c>
      <c r="M81" s="2"/>
      <c r="N81" s="157">
        <v>0</v>
      </c>
      <c r="O81" s="157">
        <v>0</v>
      </c>
      <c r="P81" s="169">
        <v>0</v>
      </c>
      <c r="Q81" s="169">
        <f t="shared" si="87"/>
        <v>0</v>
      </c>
      <c r="R81" s="157">
        <f t="shared" si="90"/>
        <v>0</v>
      </c>
      <c r="S81" s="2"/>
      <c r="T81" s="157">
        <v>0</v>
      </c>
      <c r="U81" s="157">
        <v>0</v>
      </c>
      <c r="V81" s="169">
        <v>0</v>
      </c>
      <c r="W81" s="169">
        <f t="shared" si="88"/>
        <v>0</v>
      </c>
      <c r="X81" s="157">
        <f t="shared" si="89"/>
        <v>0</v>
      </c>
    </row>
    <row r="82" spans="1:24">
      <c r="A82" s="2">
        <f t="shared" si="91"/>
        <v>63</v>
      </c>
      <c r="B82" s="2"/>
      <c r="D82" t="s">
        <v>1876</v>
      </c>
      <c r="E82" s="2" t="s">
        <v>1877</v>
      </c>
      <c r="H82" s="157">
        <v>0</v>
      </c>
      <c r="I82" s="157">
        <v>7758022.222222222</v>
      </c>
      <c r="J82" s="169">
        <v>0</v>
      </c>
      <c r="K82" s="169">
        <f t="shared" si="85"/>
        <v>7758022.222222222</v>
      </c>
      <c r="L82" s="157">
        <f t="shared" si="86"/>
        <v>7758022.222222222</v>
      </c>
      <c r="M82" s="2"/>
      <c r="N82" s="157">
        <v>0</v>
      </c>
      <c r="O82" s="157">
        <v>6685723.1111111119</v>
      </c>
      <c r="P82" s="169">
        <v>0</v>
      </c>
      <c r="Q82" s="169">
        <f t="shared" si="87"/>
        <v>6685723.1111111119</v>
      </c>
      <c r="R82" s="157">
        <f t="shared" si="90"/>
        <v>6685723.1111111119</v>
      </c>
      <c r="S82" s="2"/>
      <c r="T82" s="157">
        <v>0</v>
      </c>
      <c r="U82" s="157">
        <v>4704652.0355555564</v>
      </c>
      <c r="V82" s="169">
        <v>0</v>
      </c>
      <c r="W82" s="169">
        <f t="shared" si="88"/>
        <v>4704652.0355555564</v>
      </c>
      <c r="X82" s="157">
        <f t="shared" si="89"/>
        <v>4704652.0355555564</v>
      </c>
    </row>
    <row r="83" spans="1:24">
      <c r="A83" s="2">
        <f t="shared" si="91"/>
        <v>64</v>
      </c>
      <c r="B83" s="2"/>
      <c r="D83" t="s">
        <v>1878</v>
      </c>
      <c r="E83" s="2" t="s">
        <v>1879</v>
      </c>
      <c r="H83" s="157">
        <v>0</v>
      </c>
      <c r="I83" s="157">
        <v>0</v>
      </c>
      <c r="J83" s="169">
        <v>0</v>
      </c>
      <c r="K83" s="169">
        <f t="shared" si="85"/>
        <v>0</v>
      </c>
      <c r="L83" s="157">
        <f t="shared" si="86"/>
        <v>0</v>
      </c>
      <c r="M83" s="2"/>
      <c r="N83" s="157">
        <v>0</v>
      </c>
      <c r="O83" s="157">
        <v>0</v>
      </c>
      <c r="P83" s="169">
        <v>0</v>
      </c>
      <c r="Q83" s="169">
        <f t="shared" si="87"/>
        <v>0</v>
      </c>
      <c r="R83" s="157">
        <f t="shared" si="90"/>
        <v>0</v>
      </c>
      <c r="S83" s="2"/>
      <c r="T83" s="157">
        <v>0</v>
      </c>
      <c r="U83" s="157">
        <v>0</v>
      </c>
      <c r="V83" s="169">
        <v>0</v>
      </c>
      <c r="W83" s="169">
        <f t="shared" si="88"/>
        <v>0</v>
      </c>
      <c r="X83" s="157">
        <f t="shared" si="89"/>
        <v>0</v>
      </c>
    </row>
    <row r="84" spans="1:24">
      <c r="A84" s="2">
        <f t="shared" si="91"/>
        <v>64</v>
      </c>
      <c r="D84" t="s">
        <v>1880</v>
      </c>
      <c r="E84" s="2" t="s">
        <v>1881</v>
      </c>
      <c r="H84" s="157">
        <v>0</v>
      </c>
      <c r="I84" s="157">
        <v>0</v>
      </c>
      <c r="J84" s="169">
        <v>0</v>
      </c>
      <c r="K84" s="169">
        <f t="shared" si="85"/>
        <v>0</v>
      </c>
      <c r="L84" s="157">
        <f t="shared" si="86"/>
        <v>0</v>
      </c>
      <c r="M84" s="2"/>
      <c r="N84" s="157">
        <v>0</v>
      </c>
      <c r="O84" s="157">
        <v>0</v>
      </c>
      <c r="P84" s="169">
        <v>0</v>
      </c>
      <c r="Q84" s="169">
        <f t="shared" si="87"/>
        <v>0</v>
      </c>
      <c r="R84" s="157">
        <f t="shared" si="90"/>
        <v>0</v>
      </c>
      <c r="S84" s="2"/>
      <c r="T84" s="157">
        <v>0</v>
      </c>
      <c r="U84" s="157">
        <v>0</v>
      </c>
      <c r="V84" s="169">
        <v>0</v>
      </c>
      <c r="W84" s="169">
        <f t="shared" si="88"/>
        <v>0</v>
      </c>
      <c r="X84" s="157">
        <f t="shared" si="89"/>
        <v>0</v>
      </c>
    </row>
    <row r="85" spans="1:24">
      <c r="A85" s="2">
        <f t="shared" si="91"/>
        <v>65</v>
      </c>
      <c r="D85" t="s">
        <v>1882</v>
      </c>
      <c r="E85" s="2" t="s">
        <v>1883</v>
      </c>
      <c r="H85" s="157">
        <v>0</v>
      </c>
      <c r="I85" s="157">
        <v>16198606.060606061</v>
      </c>
      <c r="J85" s="169">
        <v>0</v>
      </c>
      <c r="K85" s="169">
        <f t="shared" si="85"/>
        <v>16198606.060606061</v>
      </c>
      <c r="L85" s="157">
        <f t="shared" si="86"/>
        <v>16198606.060606061</v>
      </c>
      <c r="M85" s="2"/>
      <c r="N85" s="157">
        <v>0</v>
      </c>
      <c r="O85" s="157">
        <v>14072350.303030301</v>
      </c>
      <c r="P85" s="169">
        <v>0</v>
      </c>
      <c r="Q85" s="169">
        <f t="shared" si="87"/>
        <v>14072350.303030301</v>
      </c>
      <c r="R85" s="157">
        <f t="shared" si="90"/>
        <v>14072350.303030301</v>
      </c>
      <c r="S85" s="2"/>
      <c r="T85" s="157">
        <v>0</v>
      </c>
      <c r="U85" s="157">
        <v>43397644.315151513</v>
      </c>
      <c r="V85" s="169">
        <v>0</v>
      </c>
      <c r="W85" s="169">
        <f t="shared" si="88"/>
        <v>43397644.315151513</v>
      </c>
      <c r="X85" s="157">
        <f t="shared" si="89"/>
        <v>43397644.315151513</v>
      </c>
    </row>
    <row r="86" spans="1:24">
      <c r="A86" s="2">
        <f t="shared" si="91"/>
        <v>65</v>
      </c>
      <c r="D86" t="s">
        <v>1884</v>
      </c>
      <c r="E86" s="2" t="s">
        <v>1885</v>
      </c>
      <c r="H86" s="157">
        <v>0</v>
      </c>
      <c r="I86" s="157">
        <v>0</v>
      </c>
      <c r="J86" s="169">
        <v>0</v>
      </c>
      <c r="K86" s="169">
        <f t="shared" si="85"/>
        <v>0</v>
      </c>
      <c r="L86" s="157">
        <f t="shared" si="86"/>
        <v>0</v>
      </c>
      <c r="M86" s="2"/>
      <c r="N86" s="157">
        <v>0</v>
      </c>
      <c r="O86" s="157">
        <v>0</v>
      </c>
      <c r="P86" s="169">
        <v>0</v>
      </c>
      <c r="Q86" s="169">
        <f t="shared" si="87"/>
        <v>0</v>
      </c>
      <c r="R86" s="157">
        <f t="shared" si="90"/>
        <v>0</v>
      </c>
      <c r="S86" s="2"/>
      <c r="T86" s="157">
        <v>0</v>
      </c>
      <c r="U86" s="157">
        <v>0</v>
      </c>
      <c r="V86" s="169">
        <v>0</v>
      </c>
      <c r="W86" s="169">
        <f t="shared" si="88"/>
        <v>0</v>
      </c>
      <c r="X86" s="157">
        <f t="shared" si="89"/>
        <v>0</v>
      </c>
    </row>
    <row r="87" spans="1:24">
      <c r="A87" s="2">
        <f t="shared" si="91"/>
        <v>66</v>
      </c>
      <c r="D87" t="s">
        <v>1886</v>
      </c>
      <c r="E87" s="2" t="s">
        <v>1887</v>
      </c>
      <c r="H87" s="157">
        <v>311265.99959999998</v>
      </c>
      <c r="I87" s="157">
        <v>3196316.6484666667</v>
      </c>
      <c r="J87" s="169">
        <v>0</v>
      </c>
      <c r="K87" s="169">
        <f t="shared" si="85"/>
        <v>3196316.6484666667</v>
      </c>
      <c r="L87" s="157">
        <f t="shared" si="86"/>
        <v>3507582.6480666669</v>
      </c>
      <c r="M87" s="2"/>
      <c r="N87" s="157">
        <v>14400</v>
      </c>
      <c r="O87" s="157">
        <v>354917.33333333337</v>
      </c>
      <c r="P87" s="169">
        <v>0</v>
      </c>
      <c r="Q87" s="169">
        <f t="shared" si="87"/>
        <v>354917.33333333337</v>
      </c>
      <c r="R87" s="157">
        <f t="shared" si="90"/>
        <v>369317.33333333337</v>
      </c>
      <c r="S87" s="2"/>
      <c r="T87" s="157">
        <v>6360527.5</v>
      </c>
      <c r="U87" s="157">
        <v>369114.02666666667</v>
      </c>
      <c r="V87" s="169">
        <v>0</v>
      </c>
      <c r="W87" s="169">
        <f>U87+V87</f>
        <v>369114.02666666667</v>
      </c>
      <c r="X87" s="157">
        <f t="shared" si="89"/>
        <v>6729641.5266666664</v>
      </c>
    </row>
    <row r="88" spans="1:24">
      <c r="A88" s="2">
        <f t="shared" si="91"/>
        <v>66</v>
      </c>
      <c r="B88" s="2"/>
      <c r="D88" t="s">
        <v>1888</v>
      </c>
      <c r="E88" s="2" t="s">
        <v>1889</v>
      </c>
      <c r="H88" s="157">
        <v>0</v>
      </c>
      <c r="I88" s="157">
        <v>6090000</v>
      </c>
      <c r="J88" s="169">
        <v>0</v>
      </c>
      <c r="K88" s="169">
        <f t="shared" si="85"/>
        <v>6090000</v>
      </c>
      <c r="L88" s="157">
        <f t="shared" si="86"/>
        <v>6090000</v>
      </c>
      <c r="M88" s="2"/>
      <c r="N88" s="157">
        <v>0</v>
      </c>
      <c r="O88" s="157">
        <v>4030000</v>
      </c>
      <c r="P88" s="169">
        <v>0</v>
      </c>
      <c r="Q88" s="169">
        <f t="shared" si="87"/>
        <v>4030000</v>
      </c>
      <c r="R88" s="157">
        <f t="shared" si="90"/>
        <v>4030000</v>
      </c>
      <c r="S88" s="2"/>
      <c r="T88" s="157">
        <v>0</v>
      </c>
      <c r="U88" s="157">
        <v>1900000</v>
      </c>
      <c r="V88" s="169">
        <v>0</v>
      </c>
      <c r="W88" s="169">
        <f>U88+V88</f>
        <v>1900000</v>
      </c>
      <c r="X88" s="157">
        <f t="shared" si="89"/>
        <v>1900000</v>
      </c>
    </row>
    <row r="89" spans="1:24">
      <c r="A89" s="2"/>
      <c r="B89" s="2"/>
      <c r="D89"/>
      <c r="E89"/>
    </row>
    <row r="90" spans="1:24">
      <c r="A90" s="2">
        <f>A88+1</f>
        <v>67</v>
      </c>
      <c r="B90" s="2"/>
      <c r="C90" s="454" t="s">
        <v>131</v>
      </c>
      <c r="D90" s="19"/>
      <c r="E90" s="19"/>
      <c r="F90" s="455"/>
      <c r="G90" s="455"/>
      <c r="H90" s="473">
        <f>H91</f>
        <v>261426861.99270457</v>
      </c>
      <c r="I90" s="473">
        <f t="shared" ref="I90:X90" si="92">I91</f>
        <v>38565069.597069591</v>
      </c>
      <c r="J90" s="455">
        <f t="shared" si="92"/>
        <v>0</v>
      </c>
      <c r="K90" s="455">
        <f t="shared" si="92"/>
        <v>38565069.597069591</v>
      </c>
      <c r="L90" s="473">
        <f t="shared" si="92"/>
        <v>299991931.58977413</v>
      </c>
      <c r="M90" s="2"/>
      <c r="N90" s="473">
        <f t="shared" si="92"/>
        <v>434668515.02373672</v>
      </c>
      <c r="O90" s="473">
        <f t="shared" si="92"/>
        <v>59471982.380952381</v>
      </c>
      <c r="P90" s="473">
        <f t="shared" si="92"/>
        <v>0</v>
      </c>
      <c r="Q90" s="473">
        <f t="shared" si="92"/>
        <v>59471982.380952381</v>
      </c>
      <c r="R90" s="473">
        <f t="shared" si="92"/>
        <v>494140497.40468907</v>
      </c>
      <c r="S90" s="2"/>
      <c r="T90" s="473">
        <f t="shared" si="92"/>
        <v>280072671.2699998</v>
      </c>
      <c r="U90" s="473">
        <f t="shared" si="92"/>
        <v>63128897.676190473</v>
      </c>
      <c r="V90" s="473">
        <f t="shared" si="92"/>
        <v>0</v>
      </c>
      <c r="W90" s="473">
        <f t="shared" si="92"/>
        <v>63128897.676190473</v>
      </c>
      <c r="X90" s="473">
        <f t="shared" si="92"/>
        <v>343201568.9461903</v>
      </c>
    </row>
    <row r="91" spans="1:24">
      <c r="A91" s="2">
        <f t="shared" si="47"/>
        <v>68</v>
      </c>
      <c r="B91" s="2"/>
      <c r="D91" t="s">
        <v>1890</v>
      </c>
      <c r="H91" s="157">
        <v>261426861.99270457</v>
      </c>
      <c r="I91" s="157">
        <v>38565069.597069591</v>
      </c>
      <c r="J91" s="169">
        <v>0</v>
      </c>
      <c r="K91" s="169">
        <f t="shared" ref="K91" si="93">J91+I91</f>
        <v>38565069.597069591</v>
      </c>
      <c r="L91" s="157">
        <f>H91+I91</f>
        <v>299991931.58977413</v>
      </c>
      <c r="M91" s="2"/>
      <c r="N91" s="157">
        <v>434668515.02373672</v>
      </c>
      <c r="O91" s="157">
        <v>59471982.380952381</v>
      </c>
      <c r="P91" s="169">
        <v>0</v>
      </c>
      <c r="Q91" s="169">
        <f t="shared" ref="Q91" si="94">O91+P91</f>
        <v>59471982.380952381</v>
      </c>
      <c r="R91" s="157">
        <f>N91+Q91</f>
        <v>494140497.40468907</v>
      </c>
      <c r="S91" s="2"/>
      <c r="T91" s="157">
        <v>280072671.2699998</v>
      </c>
      <c r="U91" s="157">
        <v>63128897.676190473</v>
      </c>
      <c r="V91" s="169">
        <v>0</v>
      </c>
      <c r="W91" s="169">
        <f t="shared" ref="W91" si="95">U91+V91</f>
        <v>63128897.676190473</v>
      </c>
      <c r="X91" s="157">
        <f t="shared" ref="X91" si="96">T91+W91</f>
        <v>343201568.9461903</v>
      </c>
    </row>
    <row r="92" spans="1:24">
      <c r="A92" s="2"/>
      <c r="D92"/>
      <c r="H92" s="117"/>
      <c r="I92" s="117"/>
      <c r="L92" s="117"/>
      <c r="M92" s="2"/>
      <c r="N92" s="117"/>
      <c r="O92" s="117"/>
      <c r="P92" s="117"/>
      <c r="Q92" s="117"/>
      <c r="R92" s="117"/>
      <c r="S92" s="2"/>
      <c r="T92" s="117"/>
      <c r="U92" s="117"/>
      <c r="V92" s="117"/>
      <c r="W92" s="117"/>
      <c r="X92" s="117"/>
    </row>
    <row r="93" spans="1:24">
      <c r="A93" s="2">
        <f>A91+1</f>
        <v>69</v>
      </c>
      <c r="B93" s="2"/>
      <c r="C93" s="459" t="s">
        <v>1756</v>
      </c>
      <c r="D93" s="19"/>
      <c r="E93" s="19"/>
      <c r="F93" s="455"/>
      <c r="G93" s="455"/>
      <c r="H93" s="473">
        <f>H6+H18+H39+H45+H52+H57+H63+H77+H90+H36</f>
        <v>1795182547.2063231</v>
      </c>
      <c r="I93" s="473">
        <f>I6+I18+I39+I45+I52+I57+I63+I77+I90+I36</f>
        <v>933333655.90243268</v>
      </c>
      <c r="J93" s="473">
        <f t="shared" ref="J93:K93" si="97">J6+J18+J39+J45+J52+J57+J63+J77+J90+J36</f>
        <v>-50330000</v>
      </c>
      <c r="K93" s="473">
        <f t="shared" si="97"/>
        <v>883003655.90243268</v>
      </c>
      <c r="L93" s="473">
        <f>L6+L18+L39+L45+L52+L57+L63+L77+L90+L36</f>
        <v>2728516203.1087561</v>
      </c>
      <c r="M93" s="2"/>
      <c r="N93" s="473">
        <f>N6+N18+N39+N45+N52+N57+N63+N77+N90+N36</f>
        <v>2490151012.8661623</v>
      </c>
      <c r="O93" s="473">
        <f>O6+O18+O39+O45+O52+O57+O63+O77+O90+O36</f>
        <v>1115308341.3635294</v>
      </c>
      <c r="P93" s="473">
        <f t="shared" ref="P93:Q93" si="98">P6+P18+P39+P45+P52+P57+P63+P77+P90+P36</f>
        <v>774709820.16898859</v>
      </c>
      <c r="Q93" s="473">
        <f t="shared" si="98"/>
        <v>1452646155.7525744</v>
      </c>
      <c r="R93" s="473">
        <f>R6+R18+R39+R45+R52+R57+R63+R77+R90+R36</f>
        <v>3605459354.2296915</v>
      </c>
      <c r="S93" s="2"/>
      <c r="T93" s="473">
        <f>T6+T18+T39+T45+T52+T57+T63+T77+T90+T36</f>
        <v>2302590943.686079</v>
      </c>
      <c r="U93" s="473">
        <f>U6+U18+U39+U45+U52+U57+U63+U77+U90+U36</f>
        <v>1270516525.2706497</v>
      </c>
      <c r="V93" s="473">
        <f t="shared" ref="V93:W93" si="99">V6+V18+V39+V45+V52+V57+V63+V77+V90+V36</f>
        <v>1386331527.7796781</v>
      </c>
      <c r="W93" s="473">
        <f t="shared" si="99"/>
        <v>1816055745.6644864</v>
      </c>
      <c r="X93" s="473">
        <f>X6+X18+X39+X45+X52+X57+X63+X77+X90+X36</f>
        <v>3573107468.9567285</v>
      </c>
    </row>
    <row r="94" spans="1:24">
      <c r="M94" s="2"/>
      <c r="S94" s="2"/>
    </row>
    <row r="95" spans="1:24">
      <c r="H95" s="117"/>
      <c r="I95" s="117"/>
      <c r="J95" s="117"/>
      <c r="K95" s="117"/>
      <c r="N95" s="117"/>
      <c r="O95" s="117"/>
      <c r="P95" s="117"/>
      <c r="Q95" s="117"/>
      <c r="T95" s="117"/>
      <c r="U95" s="117"/>
      <c r="V95" s="117"/>
      <c r="W95" s="117"/>
    </row>
    <row r="96" spans="1:24">
      <c r="H96" s="117"/>
      <c r="I96" s="117"/>
      <c r="J96" s="117"/>
      <c r="K96" s="117"/>
      <c r="L96" s="117"/>
      <c r="N96" s="117"/>
      <c r="O96" s="117"/>
      <c r="P96" s="117"/>
      <c r="Q96" s="117"/>
      <c r="R96" s="117"/>
      <c r="T96" s="117"/>
      <c r="U96" s="117"/>
      <c r="V96" s="117"/>
      <c r="W96" s="117"/>
      <c r="X96" s="117"/>
    </row>
    <row r="97" spans="8:23">
      <c r="H97" s="117"/>
      <c r="I97" s="117"/>
      <c r="J97" s="117"/>
      <c r="K97" s="117"/>
      <c r="L97" s="117"/>
      <c r="M97" s="117"/>
      <c r="N97" s="117"/>
      <c r="O97" s="117"/>
      <c r="P97" s="117"/>
      <c r="Q97" s="117"/>
      <c r="R97" s="117"/>
      <c r="S97" s="117"/>
      <c r="T97" s="117"/>
      <c r="U97" s="117"/>
      <c r="V97" s="117"/>
      <c r="W97" s="117"/>
    </row>
    <row r="98" spans="8:23">
      <c r="H98" s="117"/>
      <c r="N98" s="117"/>
      <c r="T98" s="117"/>
    </row>
    <row r="99" spans="8:23">
      <c r="H99" s="490"/>
      <c r="N99" s="139"/>
      <c r="T99" s="139"/>
    </row>
    <row r="100" spans="8:23">
      <c r="H100" s="139"/>
      <c r="N100" s="139"/>
      <c r="T100" s="139"/>
    </row>
  </sheetData>
  <mergeCells count="3">
    <mergeCell ref="H2:L2"/>
    <mergeCell ref="N2:R2"/>
    <mergeCell ref="T2:X2"/>
  </mergeCells>
  <pageMargins left="0.7" right="0.7" top="0.75" bottom="0.75" header="0.3" footer="0.3"/>
  <pageSetup scale="45" fitToHeight="0" orientation="portrait" horizontalDpi="1200" verticalDpi="1200" r:id="rId1"/>
  <headerFooter>
    <oddHeader>&amp;LPuerto Rico Electric Power Authority 
Docket NEPR-AP-2023-0003
Projected Construction and Decommissioning Capital Expenditure
&amp;RSchedule D-1 Optimal
Page &amp;P of &amp;N</oddHeader>
  </headerFooter>
  <colBreaks count="2" manualBreakCount="2">
    <brk id="12" max="92" man="1"/>
    <brk id="18"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E23FF-BF15-49CF-8A2A-9AA8EAF40375}">
  <sheetPr>
    <tabColor theme="9" tint="0.79998168889431442"/>
  </sheetPr>
  <dimension ref="A2:X283"/>
  <sheetViews>
    <sheetView workbookViewId="0"/>
    <sheetView workbookViewId="1"/>
  </sheetViews>
  <sheetFormatPr defaultColWidth="8.54296875" defaultRowHeight="14.5"/>
  <cols>
    <col min="1" max="2" width="5.54296875" customWidth="1"/>
    <col min="3" max="3" width="26" bestFit="1" customWidth="1"/>
    <col min="4" max="4" width="37.453125" style="17" customWidth="1"/>
    <col min="5" max="5" width="8.81640625" style="2" hidden="1" customWidth="1"/>
    <col min="6" max="7" width="5.54296875" customWidth="1"/>
    <col min="8" max="12" width="20.54296875" customWidth="1"/>
    <col min="13" max="13" width="5.54296875" customWidth="1"/>
    <col min="14" max="18" width="20.54296875" customWidth="1"/>
    <col min="19" max="19" width="5.54296875" customWidth="1"/>
    <col min="20" max="24" width="20.54296875" customWidth="1"/>
  </cols>
  <sheetData>
    <row r="2" spans="1:24">
      <c r="D2"/>
      <c r="H2" s="1332" t="s">
        <v>308</v>
      </c>
      <c r="I2" s="1332"/>
      <c r="J2" s="1332"/>
      <c r="K2" s="1332"/>
      <c r="L2" s="1332"/>
      <c r="N2" s="1332" t="s">
        <v>309</v>
      </c>
      <c r="O2" s="1332"/>
      <c r="P2" s="1332"/>
      <c r="Q2" s="1332"/>
      <c r="R2" s="1332"/>
      <c r="T2" s="1332" t="s">
        <v>310</v>
      </c>
      <c r="U2" s="1332"/>
      <c r="V2" s="1332"/>
      <c r="W2" s="1332"/>
      <c r="X2" s="1332"/>
    </row>
    <row r="3" spans="1:24" s="2" customFormat="1" ht="29">
      <c r="A3" s="14" t="s">
        <v>127</v>
      </c>
      <c r="C3" s="14" t="s">
        <v>1749</v>
      </c>
      <c r="D3" s="14" t="s">
        <v>1750</v>
      </c>
      <c r="E3" s="14" t="s">
        <v>1751</v>
      </c>
      <c r="H3" s="14" t="s">
        <v>1752</v>
      </c>
      <c r="I3" s="14" t="s">
        <v>1753</v>
      </c>
      <c r="J3" s="14" t="s">
        <v>1754</v>
      </c>
      <c r="K3" s="14" t="s">
        <v>1755</v>
      </c>
      <c r="L3" s="14" t="s">
        <v>1756</v>
      </c>
      <c r="N3" s="14" t="s">
        <v>1757</v>
      </c>
      <c r="O3" s="14" t="s">
        <v>1758</v>
      </c>
      <c r="P3" s="14" t="s">
        <v>1754</v>
      </c>
      <c r="Q3" s="14" t="s">
        <v>1759</v>
      </c>
      <c r="R3" s="14" t="s">
        <v>1756</v>
      </c>
      <c r="T3" s="14" t="s">
        <v>1760</v>
      </c>
      <c r="U3" s="14" t="s">
        <v>1761</v>
      </c>
      <c r="V3" s="14" t="s">
        <v>1754</v>
      </c>
      <c r="W3" s="14" t="s">
        <v>1762</v>
      </c>
      <c r="X3" s="14" t="s">
        <v>1756</v>
      </c>
    </row>
    <row r="4" spans="1:24">
      <c r="A4" s="15"/>
      <c r="B4" s="2"/>
      <c r="C4" s="15"/>
      <c r="D4" s="15"/>
      <c r="E4" s="15"/>
      <c r="H4" s="15" t="s">
        <v>1763</v>
      </c>
      <c r="I4" s="15" t="s">
        <v>405</v>
      </c>
      <c r="J4" s="15"/>
      <c r="K4" s="15"/>
      <c r="L4" s="15" t="s">
        <v>407</v>
      </c>
      <c r="N4" s="15" t="s">
        <v>409</v>
      </c>
      <c r="O4" s="15" t="s">
        <v>410</v>
      </c>
      <c r="P4" s="15"/>
      <c r="Q4" s="15"/>
      <c r="R4" s="15" t="s">
        <v>1764</v>
      </c>
      <c r="T4" s="15" t="s">
        <v>1765</v>
      </c>
      <c r="U4" s="15" t="s">
        <v>414</v>
      </c>
      <c r="V4" s="15"/>
      <c r="W4" s="15"/>
      <c r="X4" s="15" t="s">
        <v>416</v>
      </c>
    </row>
    <row r="5" spans="1:24">
      <c r="A5" s="15"/>
      <c r="B5" s="2"/>
      <c r="C5" s="15"/>
      <c r="D5" s="15"/>
      <c r="E5" s="15"/>
      <c r="H5" s="15"/>
      <c r="I5" s="15"/>
      <c r="J5" s="15"/>
      <c r="K5" s="15"/>
      <c r="L5" s="15"/>
      <c r="N5" s="15"/>
      <c r="O5" s="15"/>
      <c r="P5" s="15"/>
      <c r="Q5" s="15"/>
      <c r="R5" s="15"/>
      <c r="T5" s="15"/>
      <c r="U5" s="15"/>
      <c r="V5" s="15"/>
      <c r="W5" s="15"/>
      <c r="X5" s="15"/>
    </row>
    <row r="6" spans="1:24" s="462" customFormat="1">
      <c r="A6" s="460"/>
      <c r="B6" s="460"/>
      <c r="C6" s="476" t="s">
        <v>1891</v>
      </c>
      <c r="D6" s="477"/>
      <c r="E6" s="478"/>
      <c r="F6" s="479"/>
      <c r="G6" s="479"/>
      <c r="H6" s="480">
        <f>SUM(H7:H269)</f>
        <v>632365965.34263706</v>
      </c>
      <c r="I6" s="480">
        <f>SUM(I7:I269)</f>
        <v>290965353</v>
      </c>
      <c r="J6" s="480">
        <f t="shared" ref="J6:K6" si="0">SUM(J7:J269)</f>
        <v>-56400000</v>
      </c>
      <c r="K6" s="480">
        <f t="shared" si="0"/>
        <v>234565353</v>
      </c>
      <c r="L6" s="480">
        <f>SUM(L7:L269)</f>
        <v>866931318.34263706</v>
      </c>
      <c r="M6" s="479"/>
      <c r="N6" s="480">
        <f>SUM(N7:N269)</f>
        <v>396533052.26478565</v>
      </c>
      <c r="O6" s="480">
        <f>SUM(O7:O269)</f>
        <v>292183945.82999998</v>
      </c>
      <c r="P6" s="480">
        <f t="shared" ref="P6:Q6" si="1">SUM(P7:P269)</f>
        <v>-16600000</v>
      </c>
      <c r="Q6" s="480">
        <f t="shared" si="1"/>
        <v>275583945.82999998</v>
      </c>
      <c r="R6" s="480">
        <f>SUM(R7:R269)</f>
        <v>672116998.09478569</v>
      </c>
      <c r="S6" s="480"/>
      <c r="T6" s="480">
        <f>SUM(T7:T270)</f>
        <v>135613505.94726786</v>
      </c>
      <c r="U6" s="480">
        <f>SUM(U7:U270)</f>
        <v>277698776</v>
      </c>
      <c r="V6" s="480">
        <f t="shared" ref="V6:W6" si="2">SUM(V7:V270)</f>
        <v>-20820400</v>
      </c>
      <c r="W6" s="480">
        <f t="shared" si="2"/>
        <v>256878376</v>
      </c>
      <c r="X6" s="480">
        <f>SUM(X7:X270)</f>
        <v>392491881.94726789</v>
      </c>
    </row>
    <row r="7" spans="1:24" s="462" customFormat="1">
      <c r="A7" s="460">
        <v>1</v>
      </c>
      <c r="B7" s="460"/>
      <c r="C7" s="460"/>
      <c r="D7" s="461" t="s">
        <v>1892</v>
      </c>
      <c r="E7" s="460"/>
      <c r="H7" s="157">
        <v>394424</v>
      </c>
      <c r="I7" s="157">
        <v>0</v>
      </c>
      <c r="J7" s="157">
        <v>0</v>
      </c>
      <c r="K7" s="157">
        <f>I7+J7</f>
        <v>0</v>
      </c>
      <c r="L7" s="481">
        <f>K7+H7</f>
        <v>394424</v>
      </c>
      <c r="M7" s="482"/>
      <c r="N7" s="157">
        <v>0</v>
      </c>
      <c r="O7" s="157">
        <v>0</v>
      </c>
      <c r="P7" s="157">
        <v>0</v>
      </c>
      <c r="Q7" s="157">
        <f>O7+P7</f>
        <v>0</v>
      </c>
      <c r="R7" s="481">
        <f>Q7+N7</f>
        <v>0</v>
      </c>
      <c r="S7" s="483"/>
      <c r="T7" s="157">
        <v>0</v>
      </c>
      <c r="U7" s="157">
        <v>0</v>
      </c>
      <c r="V7" s="157">
        <v>0</v>
      </c>
      <c r="W7" s="157">
        <f>U7+V7</f>
        <v>0</v>
      </c>
      <c r="X7" s="481">
        <f>W7+T7</f>
        <v>0</v>
      </c>
    </row>
    <row r="8" spans="1:24" s="462" customFormat="1">
      <c r="A8" s="460">
        <v>2</v>
      </c>
      <c r="B8" s="460"/>
      <c r="C8" s="460"/>
      <c r="D8" s="461" t="s">
        <v>1893</v>
      </c>
      <c r="E8" s="460"/>
      <c r="H8" s="157">
        <v>3161096</v>
      </c>
      <c r="I8" s="157">
        <v>0</v>
      </c>
      <c r="J8" s="157">
        <v>0</v>
      </c>
      <c r="K8" s="157">
        <f t="shared" ref="K8:K71" si="3">I8+J8</f>
        <v>0</v>
      </c>
      <c r="L8" s="481">
        <f t="shared" ref="L8:L71" si="4">K8+H8</f>
        <v>3161096</v>
      </c>
      <c r="M8" s="482"/>
      <c r="N8" s="157">
        <v>1725250</v>
      </c>
      <c r="O8" s="157">
        <v>0</v>
      </c>
      <c r="P8" s="157">
        <v>0</v>
      </c>
      <c r="Q8" s="157">
        <f t="shared" ref="Q8:Q11" si="5">O8+P8</f>
        <v>0</v>
      </c>
      <c r="R8" s="481">
        <f t="shared" ref="R8:R11" si="6">Q8+N8</f>
        <v>1725250</v>
      </c>
      <c r="S8" s="483"/>
      <c r="T8" s="157">
        <v>218190</v>
      </c>
      <c r="U8" s="157">
        <v>0</v>
      </c>
      <c r="V8" s="157">
        <v>0</v>
      </c>
      <c r="W8" s="157">
        <f t="shared" ref="W8:W71" si="7">U8+V8</f>
        <v>0</v>
      </c>
      <c r="X8" s="481">
        <f t="shared" ref="X8:X71" si="8">W8+T8</f>
        <v>218190</v>
      </c>
    </row>
    <row r="9" spans="1:24" s="462" customFormat="1">
      <c r="A9" s="460">
        <v>3</v>
      </c>
      <c r="B9" s="460"/>
      <c r="C9" s="460"/>
      <c r="D9" s="461" t="s">
        <v>1894</v>
      </c>
      <c r="E9" s="460"/>
      <c r="H9" s="157">
        <v>0</v>
      </c>
      <c r="I9" s="157">
        <v>2749585</v>
      </c>
      <c r="J9" s="157">
        <v>0</v>
      </c>
      <c r="K9" s="157">
        <f t="shared" si="3"/>
        <v>2749585</v>
      </c>
      <c r="L9" s="481">
        <f t="shared" si="4"/>
        <v>2749585</v>
      </c>
      <c r="M9" s="482"/>
      <c r="N9" s="157">
        <v>0</v>
      </c>
      <c r="O9" s="157">
        <v>0</v>
      </c>
      <c r="P9" s="157">
        <v>0</v>
      </c>
      <c r="Q9" s="157">
        <f t="shared" si="5"/>
        <v>0</v>
      </c>
      <c r="R9" s="481">
        <f t="shared" si="6"/>
        <v>0</v>
      </c>
      <c r="S9" s="483"/>
      <c r="T9" s="157">
        <v>0</v>
      </c>
      <c r="U9" s="157">
        <v>0</v>
      </c>
      <c r="V9" s="157">
        <v>0</v>
      </c>
      <c r="W9" s="157">
        <f t="shared" si="7"/>
        <v>0</v>
      </c>
      <c r="X9" s="481">
        <f t="shared" si="8"/>
        <v>0</v>
      </c>
    </row>
    <row r="10" spans="1:24" s="462" customFormat="1">
      <c r="A10" s="460">
        <v>4</v>
      </c>
      <c r="B10" s="460"/>
      <c r="C10" s="460"/>
      <c r="D10" s="461" t="s">
        <v>1895</v>
      </c>
      <c r="E10" s="460"/>
      <c r="H10" s="157">
        <v>0</v>
      </c>
      <c r="I10" s="157">
        <v>2581430</v>
      </c>
      <c r="J10" s="157">
        <v>0</v>
      </c>
      <c r="K10" s="157">
        <f t="shared" si="3"/>
        <v>2581430</v>
      </c>
      <c r="L10" s="481">
        <f t="shared" si="4"/>
        <v>2581430</v>
      </c>
      <c r="M10" s="482"/>
      <c r="N10" s="157">
        <v>0</v>
      </c>
      <c r="O10" s="157">
        <v>0</v>
      </c>
      <c r="P10" s="157">
        <v>0</v>
      </c>
      <c r="Q10" s="157">
        <f t="shared" si="5"/>
        <v>0</v>
      </c>
      <c r="R10" s="481">
        <f t="shared" si="6"/>
        <v>0</v>
      </c>
      <c r="S10" s="483"/>
      <c r="T10" s="157">
        <v>0</v>
      </c>
      <c r="U10" s="157">
        <v>0</v>
      </c>
      <c r="V10" s="157">
        <v>0</v>
      </c>
      <c r="W10" s="157">
        <f t="shared" si="7"/>
        <v>0</v>
      </c>
      <c r="X10" s="481">
        <f t="shared" si="8"/>
        <v>0</v>
      </c>
    </row>
    <row r="11" spans="1:24" s="462" customFormat="1">
      <c r="A11" s="460">
        <v>5</v>
      </c>
      <c r="B11" s="460"/>
      <c r="C11" s="460"/>
      <c r="D11" s="461" t="s">
        <v>1896</v>
      </c>
      <c r="E11" s="460"/>
      <c r="H11" s="157">
        <v>0</v>
      </c>
      <c r="I11" s="157">
        <v>2339715</v>
      </c>
      <c r="J11" s="157">
        <v>0</v>
      </c>
      <c r="K11" s="157">
        <f t="shared" si="3"/>
        <v>2339715</v>
      </c>
      <c r="L11" s="481">
        <f t="shared" si="4"/>
        <v>2339715</v>
      </c>
      <c r="M11" s="482"/>
      <c r="N11" s="157">
        <v>0</v>
      </c>
      <c r="O11" s="157">
        <v>0</v>
      </c>
      <c r="P11" s="157">
        <v>0</v>
      </c>
      <c r="Q11" s="157">
        <f t="shared" si="5"/>
        <v>0</v>
      </c>
      <c r="R11" s="481">
        <f t="shared" si="6"/>
        <v>0</v>
      </c>
      <c r="S11" s="483"/>
      <c r="T11" s="157">
        <v>0</v>
      </c>
      <c r="U11" s="157">
        <v>0</v>
      </c>
      <c r="V11" s="157">
        <v>0</v>
      </c>
      <c r="W11" s="157">
        <f t="shared" si="7"/>
        <v>0</v>
      </c>
      <c r="X11" s="481">
        <f t="shared" si="8"/>
        <v>0</v>
      </c>
    </row>
    <row r="12" spans="1:24" s="462" customFormat="1">
      <c r="A12" s="460">
        <v>6</v>
      </c>
      <c r="B12" s="460"/>
      <c r="C12" s="460"/>
      <c r="D12" s="461" t="s">
        <v>1897</v>
      </c>
      <c r="E12" s="460"/>
      <c r="H12" s="157">
        <v>0</v>
      </c>
      <c r="I12" s="157">
        <v>2532954</v>
      </c>
      <c r="J12" s="157">
        <v>0</v>
      </c>
      <c r="K12" s="157">
        <f t="shared" si="3"/>
        <v>2532954</v>
      </c>
      <c r="L12" s="481">
        <f t="shared" si="4"/>
        <v>2532954</v>
      </c>
      <c r="M12" s="482"/>
      <c r="N12" s="157">
        <v>0</v>
      </c>
      <c r="O12" s="157">
        <v>0</v>
      </c>
      <c r="P12" s="157">
        <v>0</v>
      </c>
      <c r="Q12" s="157">
        <f t="shared" ref="Q12:Q75" si="9">O12+P12</f>
        <v>0</v>
      </c>
      <c r="R12" s="481">
        <f t="shared" ref="R12:R75" si="10">Q12+N12</f>
        <v>0</v>
      </c>
      <c r="S12" s="483"/>
      <c r="T12" s="157">
        <v>0</v>
      </c>
      <c r="U12" s="157">
        <v>0</v>
      </c>
      <c r="V12" s="157">
        <v>0</v>
      </c>
      <c r="W12" s="157">
        <f t="shared" si="7"/>
        <v>0</v>
      </c>
      <c r="X12" s="481">
        <f t="shared" si="8"/>
        <v>0</v>
      </c>
    </row>
    <row r="13" spans="1:24" s="462" customFormat="1">
      <c r="A13" s="460">
        <v>7</v>
      </c>
      <c r="B13" s="460"/>
      <c r="C13" s="460"/>
      <c r="D13" s="461" t="s">
        <v>1898</v>
      </c>
      <c r="E13" s="460"/>
      <c r="H13" s="157">
        <v>0</v>
      </c>
      <c r="I13" s="157">
        <v>2532774</v>
      </c>
      <c r="J13" s="157">
        <v>0</v>
      </c>
      <c r="K13" s="157">
        <f t="shared" si="3"/>
        <v>2532774</v>
      </c>
      <c r="L13" s="481">
        <f t="shared" si="4"/>
        <v>2532774</v>
      </c>
      <c r="M13" s="482"/>
      <c r="N13" s="157">
        <v>0</v>
      </c>
      <c r="O13" s="157">
        <v>1485345</v>
      </c>
      <c r="P13" s="157">
        <v>0</v>
      </c>
      <c r="Q13" s="157">
        <f t="shared" si="9"/>
        <v>1485345</v>
      </c>
      <c r="R13" s="481">
        <f t="shared" si="10"/>
        <v>1485345</v>
      </c>
      <c r="S13" s="483"/>
      <c r="T13" s="157">
        <v>0</v>
      </c>
      <c r="U13" s="157">
        <v>0</v>
      </c>
      <c r="V13" s="157">
        <v>0</v>
      </c>
      <c r="W13" s="157">
        <f t="shared" si="7"/>
        <v>0</v>
      </c>
      <c r="X13" s="481">
        <f t="shared" si="8"/>
        <v>0</v>
      </c>
    </row>
    <row r="14" spans="1:24" s="462" customFormat="1">
      <c r="A14" s="460">
        <v>8</v>
      </c>
      <c r="B14" s="460"/>
      <c r="C14" s="460"/>
      <c r="D14" s="461" t="s">
        <v>1899</v>
      </c>
      <c r="E14" s="460"/>
      <c r="H14" s="157">
        <v>0</v>
      </c>
      <c r="I14" s="157">
        <v>16500</v>
      </c>
      <c r="J14" s="157">
        <v>0</v>
      </c>
      <c r="K14" s="157">
        <f t="shared" si="3"/>
        <v>16500</v>
      </c>
      <c r="L14" s="481">
        <f t="shared" si="4"/>
        <v>16500</v>
      </c>
      <c r="M14" s="482"/>
      <c r="N14" s="157">
        <v>0</v>
      </c>
      <c r="O14" s="157">
        <v>0</v>
      </c>
      <c r="P14" s="157">
        <v>0</v>
      </c>
      <c r="Q14" s="157">
        <f t="shared" si="9"/>
        <v>0</v>
      </c>
      <c r="R14" s="481">
        <f t="shared" si="10"/>
        <v>0</v>
      </c>
      <c r="S14" s="483"/>
      <c r="T14" s="157">
        <v>0</v>
      </c>
      <c r="U14" s="157">
        <v>0</v>
      </c>
      <c r="V14" s="157">
        <v>0</v>
      </c>
      <c r="W14" s="157">
        <f t="shared" si="7"/>
        <v>0</v>
      </c>
      <c r="X14" s="481">
        <f t="shared" si="8"/>
        <v>0</v>
      </c>
    </row>
    <row r="15" spans="1:24" s="462" customFormat="1" ht="43.5">
      <c r="A15" s="460">
        <v>9</v>
      </c>
      <c r="B15" s="460"/>
      <c r="C15" s="460"/>
      <c r="D15" s="484" t="s">
        <v>1900</v>
      </c>
      <c r="E15" s="460"/>
      <c r="H15" s="157">
        <v>261817658.06</v>
      </c>
      <c r="I15" s="157">
        <v>0</v>
      </c>
      <c r="J15" s="157">
        <v>0</v>
      </c>
      <c r="K15" s="157">
        <f t="shared" si="3"/>
        <v>0</v>
      </c>
      <c r="L15" s="481">
        <f t="shared" si="4"/>
        <v>261817658.06</v>
      </c>
      <c r="M15" s="482"/>
      <c r="N15" s="157">
        <v>295897424.27999997</v>
      </c>
      <c r="O15" s="157">
        <v>0</v>
      </c>
      <c r="P15" s="157">
        <v>0</v>
      </c>
      <c r="Q15" s="157">
        <f t="shared" si="9"/>
        <v>0</v>
      </c>
      <c r="R15" s="481">
        <f t="shared" si="10"/>
        <v>295897424.27999997</v>
      </c>
      <c r="S15" s="483"/>
      <c r="T15" s="157">
        <v>60425457.990000002</v>
      </c>
      <c r="U15" s="157">
        <v>0</v>
      </c>
      <c r="V15" s="157">
        <v>0</v>
      </c>
      <c r="W15" s="157">
        <f t="shared" si="7"/>
        <v>0</v>
      </c>
      <c r="X15" s="481">
        <f t="shared" si="8"/>
        <v>60425457.990000002</v>
      </c>
    </row>
    <row r="16" spans="1:24" s="462" customFormat="1">
      <c r="A16" s="460">
        <v>10</v>
      </c>
      <c r="B16" s="460"/>
      <c r="C16" s="460"/>
      <c r="D16" s="484" t="s">
        <v>1901</v>
      </c>
      <c r="E16" s="460"/>
      <c r="H16" s="157">
        <v>27048807.750000004</v>
      </c>
      <c r="I16" s="157">
        <v>0</v>
      </c>
      <c r="J16" s="157">
        <v>0</v>
      </c>
      <c r="K16" s="157">
        <f t="shared" si="3"/>
        <v>0</v>
      </c>
      <c r="L16" s="481">
        <f t="shared" si="4"/>
        <v>27048807.750000004</v>
      </c>
      <c r="M16" s="482"/>
      <c r="N16" s="157">
        <v>292361.99000000011</v>
      </c>
      <c r="O16" s="157">
        <v>0</v>
      </c>
      <c r="P16" s="157">
        <v>0</v>
      </c>
      <c r="Q16" s="157">
        <f t="shared" si="9"/>
        <v>0</v>
      </c>
      <c r="R16" s="481">
        <f t="shared" si="10"/>
        <v>292361.99000000011</v>
      </c>
      <c r="S16" s="483"/>
      <c r="T16" s="157">
        <v>2562.0100000000002</v>
      </c>
      <c r="U16" s="157">
        <v>0</v>
      </c>
      <c r="V16" s="157">
        <v>0</v>
      </c>
      <c r="W16" s="157">
        <f t="shared" si="7"/>
        <v>0</v>
      </c>
      <c r="X16" s="481">
        <f t="shared" si="8"/>
        <v>2562.0100000000002</v>
      </c>
    </row>
    <row r="17" spans="1:24" s="462" customFormat="1" ht="29">
      <c r="A17" s="460">
        <v>11</v>
      </c>
      <c r="B17" s="460"/>
      <c r="C17" s="460"/>
      <c r="D17" s="484" t="s">
        <v>1902</v>
      </c>
      <c r="E17" s="460"/>
      <c r="H17" s="157">
        <v>266433722.79999998</v>
      </c>
      <c r="I17" s="157">
        <v>0</v>
      </c>
      <c r="J17" s="157">
        <v>0</v>
      </c>
      <c r="K17" s="157">
        <f t="shared" si="3"/>
        <v>0</v>
      </c>
      <c r="L17" s="481">
        <f t="shared" si="4"/>
        <v>266433722.79999998</v>
      </c>
      <c r="M17" s="482"/>
      <c r="N17" s="157">
        <v>86298175.419999987</v>
      </c>
      <c r="O17" s="157">
        <v>0</v>
      </c>
      <c r="P17" s="157">
        <v>0</v>
      </c>
      <c r="Q17" s="157">
        <f t="shared" si="9"/>
        <v>0</v>
      </c>
      <c r="R17" s="481">
        <f t="shared" si="10"/>
        <v>86298175.419999987</v>
      </c>
      <c r="S17" s="483"/>
      <c r="T17" s="157">
        <v>67556754.210000008</v>
      </c>
      <c r="U17" s="157">
        <v>0</v>
      </c>
      <c r="V17" s="157">
        <v>0</v>
      </c>
      <c r="W17" s="157">
        <f t="shared" si="7"/>
        <v>0</v>
      </c>
      <c r="X17" s="481">
        <f t="shared" si="8"/>
        <v>67556754.210000008</v>
      </c>
    </row>
    <row r="18" spans="1:24" s="462" customFormat="1" ht="29">
      <c r="A18" s="460">
        <v>12</v>
      </c>
      <c r="B18" s="460"/>
      <c r="C18" s="460"/>
      <c r="D18" s="484" t="s">
        <v>1903</v>
      </c>
      <c r="E18" s="460"/>
      <c r="H18" s="157">
        <v>236250</v>
      </c>
      <c r="I18" s="157">
        <v>0</v>
      </c>
      <c r="J18" s="157">
        <v>0</v>
      </c>
      <c r="K18" s="157">
        <f t="shared" si="3"/>
        <v>0</v>
      </c>
      <c r="L18" s="481">
        <f t="shared" si="4"/>
        <v>236250</v>
      </c>
      <c r="M18" s="482"/>
      <c r="N18" s="157">
        <v>236250</v>
      </c>
      <c r="O18" s="157">
        <v>0</v>
      </c>
      <c r="P18" s="157">
        <v>0</v>
      </c>
      <c r="Q18" s="157">
        <f t="shared" si="9"/>
        <v>0</v>
      </c>
      <c r="R18" s="481">
        <f t="shared" si="10"/>
        <v>236250</v>
      </c>
      <c r="S18" s="483"/>
      <c r="T18" s="157">
        <v>59062.5</v>
      </c>
      <c r="U18" s="157">
        <v>0</v>
      </c>
      <c r="V18" s="157">
        <v>0</v>
      </c>
      <c r="W18" s="157">
        <f t="shared" si="7"/>
        <v>0</v>
      </c>
      <c r="X18" s="481">
        <f t="shared" si="8"/>
        <v>59062.5</v>
      </c>
    </row>
    <row r="19" spans="1:24" s="462" customFormat="1" ht="29">
      <c r="A19" s="460">
        <v>13</v>
      </c>
      <c r="B19" s="460"/>
      <c r="C19" s="460"/>
      <c r="D19" s="484" t="s">
        <v>1904</v>
      </c>
      <c r="E19" s="460"/>
      <c r="H19" s="157">
        <v>384090</v>
      </c>
      <c r="I19" s="157">
        <v>0</v>
      </c>
      <c r="J19" s="157">
        <v>0</v>
      </c>
      <c r="K19" s="157">
        <f t="shared" si="3"/>
        <v>0</v>
      </c>
      <c r="L19" s="481">
        <f t="shared" si="4"/>
        <v>384090</v>
      </c>
      <c r="M19" s="482"/>
      <c r="N19" s="157">
        <v>96022.5</v>
      </c>
      <c r="O19" s="157">
        <v>0</v>
      </c>
      <c r="P19" s="157">
        <v>0</v>
      </c>
      <c r="Q19" s="157">
        <f t="shared" si="9"/>
        <v>0</v>
      </c>
      <c r="R19" s="481">
        <f t="shared" si="10"/>
        <v>96022.5</v>
      </c>
      <c r="S19" s="483"/>
      <c r="T19" s="157">
        <v>0</v>
      </c>
      <c r="U19" s="157">
        <v>0</v>
      </c>
      <c r="V19" s="157">
        <v>0</v>
      </c>
      <c r="W19" s="157">
        <f t="shared" si="7"/>
        <v>0</v>
      </c>
      <c r="X19" s="481">
        <f t="shared" si="8"/>
        <v>0</v>
      </c>
    </row>
    <row r="20" spans="1:24" s="462" customFormat="1" ht="29">
      <c r="A20" s="460">
        <v>14</v>
      </c>
      <c r="B20" s="460"/>
      <c r="C20" s="460"/>
      <c r="D20" s="484" t="s">
        <v>1905</v>
      </c>
      <c r="E20" s="460"/>
      <c r="H20" s="157">
        <v>1579984.7428571428</v>
      </c>
      <c r="I20" s="157">
        <v>0</v>
      </c>
      <c r="J20" s="157">
        <v>0</v>
      </c>
      <c r="K20" s="157">
        <f t="shared" si="3"/>
        <v>0</v>
      </c>
      <c r="L20" s="481">
        <f t="shared" si="4"/>
        <v>1579984.7428571428</v>
      </c>
      <c r="M20" s="482"/>
      <c r="N20" s="157">
        <v>0</v>
      </c>
      <c r="O20" s="157">
        <v>0</v>
      </c>
      <c r="P20" s="157">
        <v>0</v>
      </c>
      <c r="Q20" s="157">
        <f t="shared" si="9"/>
        <v>0</v>
      </c>
      <c r="R20" s="481">
        <f t="shared" si="10"/>
        <v>0</v>
      </c>
      <c r="S20" s="483"/>
      <c r="T20" s="157">
        <v>0</v>
      </c>
      <c r="U20" s="157">
        <v>0</v>
      </c>
      <c r="V20" s="157">
        <v>0</v>
      </c>
      <c r="W20" s="157">
        <f t="shared" si="7"/>
        <v>0</v>
      </c>
      <c r="X20" s="481">
        <f t="shared" si="8"/>
        <v>0</v>
      </c>
    </row>
    <row r="21" spans="1:24" s="462" customFormat="1" ht="29">
      <c r="A21" s="460">
        <v>15</v>
      </c>
      <c r="B21" s="460"/>
      <c r="C21" s="460"/>
      <c r="D21" s="484" t="s">
        <v>1906</v>
      </c>
      <c r="E21" s="460"/>
      <c r="H21" s="157">
        <v>0</v>
      </c>
      <c r="I21" s="157">
        <v>0</v>
      </c>
      <c r="J21" s="157">
        <v>0</v>
      </c>
      <c r="K21" s="157">
        <f t="shared" si="3"/>
        <v>0</v>
      </c>
      <c r="L21" s="481">
        <f t="shared" si="4"/>
        <v>0</v>
      </c>
      <c r="M21" s="482"/>
      <c r="N21" s="157">
        <v>0</v>
      </c>
      <c r="O21" s="157">
        <v>0</v>
      </c>
      <c r="P21" s="157">
        <v>0</v>
      </c>
      <c r="Q21" s="157">
        <f t="shared" si="9"/>
        <v>0</v>
      </c>
      <c r="R21" s="481">
        <f t="shared" si="10"/>
        <v>0</v>
      </c>
      <c r="S21" s="483"/>
      <c r="T21" s="157">
        <v>0</v>
      </c>
      <c r="U21" s="157">
        <v>0</v>
      </c>
      <c r="V21" s="157">
        <v>0</v>
      </c>
      <c r="W21" s="157">
        <f t="shared" si="7"/>
        <v>0</v>
      </c>
      <c r="X21" s="481">
        <f t="shared" si="8"/>
        <v>0</v>
      </c>
    </row>
    <row r="22" spans="1:24" s="462" customFormat="1" ht="29">
      <c r="A22" s="460">
        <v>16</v>
      </c>
      <c r="B22" s="460"/>
      <c r="C22" s="460"/>
      <c r="D22" s="484" t="s">
        <v>1907</v>
      </c>
      <c r="E22" s="460"/>
      <c r="H22" s="157">
        <v>424675.5</v>
      </c>
      <c r="I22" s="157">
        <v>0</v>
      </c>
      <c r="J22" s="157">
        <v>0</v>
      </c>
      <c r="K22" s="157">
        <f t="shared" si="3"/>
        <v>0</v>
      </c>
      <c r="L22" s="481">
        <f t="shared" si="4"/>
        <v>424675.5</v>
      </c>
      <c r="M22" s="482"/>
      <c r="N22" s="157">
        <v>424675.5</v>
      </c>
      <c r="O22" s="157">
        <v>0</v>
      </c>
      <c r="P22" s="157">
        <v>0</v>
      </c>
      <c r="Q22" s="157">
        <f t="shared" si="9"/>
        <v>0</v>
      </c>
      <c r="R22" s="481">
        <f t="shared" si="10"/>
        <v>424675.5</v>
      </c>
      <c r="S22" s="483"/>
      <c r="T22" s="157">
        <v>106168.875</v>
      </c>
      <c r="U22" s="157">
        <v>0</v>
      </c>
      <c r="V22" s="157">
        <v>0</v>
      </c>
      <c r="W22" s="157">
        <f t="shared" si="7"/>
        <v>0</v>
      </c>
      <c r="X22" s="481">
        <f t="shared" si="8"/>
        <v>106168.875</v>
      </c>
    </row>
    <row r="23" spans="1:24" s="462" customFormat="1" ht="29">
      <c r="A23" s="460">
        <v>17</v>
      </c>
      <c r="B23" s="460"/>
      <c r="C23" s="460"/>
      <c r="D23" s="484" t="s">
        <v>1908</v>
      </c>
      <c r="E23" s="460"/>
      <c r="H23" s="157">
        <v>26833580.21407143</v>
      </c>
      <c r="I23" s="157">
        <v>0</v>
      </c>
      <c r="J23" s="157">
        <v>0</v>
      </c>
      <c r="K23" s="157">
        <f t="shared" si="3"/>
        <v>0</v>
      </c>
      <c r="L23" s="481">
        <f t="shared" si="4"/>
        <v>26833580.21407143</v>
      </c>
      <c r="M23" s="482"/>
      <c r="N23" s="157">
        <v>0</v>
      </c>
      <c r="O23" s="157">
        <v>0</v>
      </c>
      <c r="P23" s="157">
        <v>0</v>
      </c>
      <c r="Q23" s="157">
        <f t="shared" si="9"/>
        <v>0</v>
      </c>
      <c r="R23" s="481">
        <f t="shared" si="10"/>
        <v>0</v>
      </c>
      <c r="S23" s="483"/>
      <c r="T23" s="157">
        <v>0</v>
      </c>
      <c r="U23" s="157">
        <v>0</v>
      </c>
      <c r="V23" s="157">
        <v>0</v>
      </c>
      <c r="W23" s="157">
        <f t="shared" si="7"/>
        <v>0</v>
      </c>
      <c r="X23" s="481">
        <f t="shared" si="8"/>
        <v>0</v>
      </c>
    </row>
    <row r="24" spans="1:24" s="462" customFormat="1" ht="29">
      <c r="A24" s="460">
        <v>18</v>
      </c>
      <c r="B24" s="460"/>
      <c r="C24" s="460"/>
      <c r="D24" s="484" t="s">
        <v>1909</v>
      </c>
      <c r="E24" s="460"/>
      <c r="H24" s="157">
        <v>247428.54</v>
      </c>
      <c r="I24" s="157">
        <v>0</v>
      </c>
      <c r="J24" s="157">
        <v>0</v>
      </c>
      <c r="K24" s="157">
        <f t="shared" si="3"/>
        <v>0</v>
      </c>
      <c r="L24" s="481">
        <f t="shared" si="4"/>
        <v>247428.54</v>
      </c>
      <c r="M24" s="482"/>
      <c r="N24" s="157">
        <v>0</v>
      </c>
      <c r="O24" s="157">
        <v>0</v>
      </c>
      <c r="P24" s="157">
        <v>0</v>
      </c>
      <c r="Q24" s="157">
        <f t="shared" si="9"/>
        <v>0</v>
      </c>
      <c r="R24" s="481">
        <f t="shared" si="10"/>
        <v>0</v>
      </c>
      <c r="S24" s="483"/>
      <c r="T24" s="157">
        <v>0</v>
      </c>
      <c r="U24" s="157">
        <v>0</v>
      </c>
      <c r="V24" s="157">
        <v>0</v>
      </c>
      <c r="W24" s="157">
        <f t="shared" si="7"/>
        <v>0</v>
      </c>
      <c r="X24" s="481">
        <f t="shared" si="8"/>
        <v>0</v>
      </c>
    </row>
    <row r="25" spans="1:24" s="462" customFormat="1" ht="29">
      <c r="A25" s="460">
        <v>19</v>
      </c>
      <c r="B25" s="460"/>
      <c r="C25" s="460"/>
      <c r="D25" s="484" t="s">
        <v>1910</v>
      </c>
      <c r="E25" s="460"/>
      <c r="H25" s="157">
        <v>378372.63472222211</v>
      </c>
      <c r="I25" s="157">
        <v>0</v>
      </c>
      <c r="J25" s="157">
        <v>0</v>
      </c>
      <c r="K25" s="157">
        <f t="shared" si="3"/>
        <v>0</v>
      </c>
      <c r="L25" s="481">
        <f t="shared" si="4"/>
        <v>378372.63472222211</v>
      </c>
      <c r="M25" s="482"/>
      <c r="N25" s="157">
        <v>156150.41250000001</v>
      </c>
      <c r="O25" s="157">
        <v>0</v>
      </c>
      <c r="P25" s="157">
        <v>0</v>
      </c>
      <c r="Q25" s="157">
        <f t="shared" si="9"/>
        <v>0</v>
      </c>
      <c r="R25" s="481">
        <f t="shared" si="10"/>
        <v>156150.41250000001</v>
      </c>
      <c r="S25" s="483"/>
      <c r="T25" s="157">
        <v>39037.603124999994</v>
      </c>
      <c r="U25" s="157">
        <v>0</v>
      </c>
      <c r="V25" s="157">
        <v>0</v>
      </c>
      <c r="W25" s="157">
        <f t="shared" si="7"/>
        <v>0</v>
      </c>
      <c r="X25" s="481">
        <f t="shared" si="8"/>
        <v>39037.603124999994</v>
      </c>
    </row>
    <row r="26" spans="1:24" s="462" customFormat="1" ht="29">
      <c r="A26" s="460">
        <v>20</v>
      </c>
      <c r="B26" s="460"/>
      <c r="C26" s="460"/>
      <c r="D26" s="484" t="s">
        <v>1911</v>
      </c>
      <c r="E26" s="460"/>
      <c r="H26" s="157">
        <v>8011659.0419862494</v>
      </c>
      <c r="I26" s="157">
        <v>0</v>
      </c>
      <c r="J26" s="157">
        <v>0</v>
      </c>
      <c r="K26" s="157">
        <f t="shared" si="3"/>
        <v>0</v>
      </c>
      <c r="L26" s="481">
        <f t="shared" si="4"/>
        <v>8011659.0419862494</v>
      </c>
      <c r="M26" s="482"/>
      <c r="N26" s="157">
        <v>6695523.2142857136</v>
      </c>
      <c r="O26" s="157">
        <v>0</v>
      </c>
      <c r="P26" s="157">
        <v>0</v>
      </c>
      <c r="Q26" s="157">
        <f t="shared" si="9"/>
        <v>0</v>
      </c>
      <c r="R26" s="481">
        <f t="shared" si="10"/>
        <v>6695523.2142857136</v>
      </c>
      <c r="S26" s="483"/>
      <c r="T26" s="157">
        <v>2102452.2321428573</v>
      </c>
      <c r="U26" s="157">
        <v>0</v>
      </c>
      <c r="V26" s="157">
        <v>0</v>
      </c>
      <c r="W26" s="157">
        <f t="shared" si="7"/>
        <v>0</v>
      </c>
      <c r="X26" s="481">
        <f t="shared" si="8"/>
        <v>2102452.2321428573</v>
      </c>
    </row>
    <row r="27" spans="1:24" s="462" customFormat="1" ht="29">
      <c r="A27" s="460">
        <v>21</v>
      </c>
      <c r="B27" s="460"/>
      <c r="C27" s="460"/>
      <c r="D27" s="484" t="s">
        <v>1912</v>
      </c>
      <c r="E27" s="460"/>
      <c r="H27" s="157">
        <v>18912976</v>
      </c>
      <c r="I27" s="157">
        <v>0</v>
      </c>
      <c r="J27" s="157">
        <v>0</v>
      </c>
      <c r="K27" s="157">
        <f t="shared" si="3"/>
        <v>0</v>
      </c>
      <c r="L27" s="481">
        <f t="shared" si="4"/>
        <v>18912976</v>
      </c>
      <c r="M27" s="482"/>
      <c r="N27" s="157">
        <v>0</v>
      </c>
      <c r="O27" s="157">
        <v>0</v>
      </c>
      <c r="P27" s="157">
        <v>0</v>
      </c>
      <c r="Q27" s="157">
        <f t="shared" si="9"/>
        <v>0</v>
      </c>
      <c r="R27" s="481">
        <f t="shared" si="10"/>
        <v>0</v>
      </c>
      <c r="S27" s="483"/>
      <c r="T27" s="157">
        <v>0</v>
      </c>
      <c r="U27" s="157">
        <v>0</v>
      </c>
      <c r="V27" s="157">
        <v>0</v>
      </c>
      <c r="W27" s="157">
        <f t="shared" si="7"/>
        <v>0</v>
      </c>
      <c r="X27" s="481">
        <f t="shared" si="8"/>
        <v>0</v>
      </c>
    </row>
    <row r="28" spans="1:24" s="462" customFormat="1" ht="29">
      <c r="A28" s="460">
        <v>22</v>
      </c>
      <c r="B28" s="460"/>
      <c r="C28" s="460"/>
      <c r="D28" s="484" t="s">
        <v>1913</v>
      </c>
      <c r="E28" s="460"/>
      <c r="H28" s="157">
        <v>12182622.689999999</v>
      </c>
      <c r="I28" s="157">
        <v>0</v>
      </c>
      <c r="J28" s="157">
        <v>0</v>
      </c>
      <c r="K28" s="157">
        <f t="shared" si="3"/>
        <v>0</v>
      </c>
      <c r="L28" s="481">
        <f t="shared" si="4"/>
        <v>12182622.689999999</v>
      </c>
      <c r="M28" s="482"/>
      <c r="N28" s="157">
        <v>0</v>
      </c>
      <c r="O28" s="157">
        <v>0</v>
      </c>
      <c r="P28" s="157">
        <v>0</v>
      </c>
      <c r="Q28" s="157">
        <f t="shared" si="9"/>
        <v>0</v>
      </c>
      <c r="R28" s="481">
        <f t="shared" si="10"/>
        <v>0</v>
      </c>
      <c r="S28" s="483"/>
      <c r="T28" s="157">
        <v>0</v>
      </c>
      <c r="U28" s="157">
        <v>0</v>
      </c>
      <c r="V28" s="157">
        <v>0</v>
      </c>
      <c r="W28" s="157">
        <f t="shared" si="7"/>
        <v>0</v>
      </c>
      <c r="X28" s="481">
        <f t="shared" si="8"/>
        <v>0</v>
      </c>
    </row>
    <row r="29" spans="1:24" s="462" customFormat="1" ht="29">
      <c r="A29" s="460">
        <v>23</v>
      </c>
      <c r="B29" s="460"/>
      <c r="C29" s="460"/>
      <c r="D29" s="484" t="s">
        <v>1914</v>
      </c>
      <c r="E29" s="460"/>
      <c r="H29" s="157">
        <v>4050233.7314999998</v>
      </c>
      <c r="I29" s="157">
        <v>0</v>
      </c>
      <c r="J29" s="157">
        <v>0</v>
      </c>
      <c r="K29" s="157">
        <f t="shared" si="3"/>
        <v>0</v>
      </c>
      <c r="L29" s="481">
        <f t="shared" si="4"/>
        <v>4050233.7314999998</v>
      </c>
      <c r="M29" s="482"/>
      <c r="N29" s="157">
        <v>4418436.7979999995</v>
      </c>
      <c r="O29" s="157">
        <v>0</v>
      </c>
      <c r="P29" s="157">
        <v>0</v>
      </c>
      <c r="Q29" s="157">
        <f t="shared" si="9"/>
        <v>0</v>
      </c>
      <c r="R29" s="481">
        <f t="shared" si="10"/>
        <v>4418436.7979999995</v>
      </c>
      <c r="S29" s="483"/>
      <c r="T29" s="157">
        <v>4786639.8644999992</v>
      </c>
      <c r="U29" s="157">
        <v>0</v>
      </c>
      <c r="V29" s="157">
        <v>0</v>
      </c>
      <c r="W29" s="157">
        <f t="shared" si="7"/>
        <v>0</v>
      </c>
      <c r="X29" s="481">
        <f t="shared" si="8"/>
        <v>4786639.8644999992</v>
      </c>
    </row>
    <row r="30" spans="1:24" s="462" customFormat="1" ht="29">
      <c r="A30" s="460">
        <v>24</v>
      </c>
      <c r="B30" s="460"/>
      <c r="C30" s="460"/>
      <c r="D30" s="484" t="s">
        <v>1915</v>
      </c>
      <c r="E30" s="460"/>
      <c r="H30" s="157">
        <v>111587.4375</v>
      </c>
      <c r="I30" s="157">
        <v>0</v>
      </c>
      <c r="J30" s="157">
        <v>0</v>
      </c>
      <c r="K30" s="157">
        <f t="shared" si="3"/>
        <v>0</v>
      </c>
      <c r="L30" s="481">
        <f t="shared" si="4"/>
        <v>111587.4375</v>
      </c>
      <c r="M30" s="482"/>
      <c r="N30" s="157">
        <v>121731.75</v>
      </c>
      <c r="O30" s="157">
        <v>0</v>
      </c>
      <c r="P30" s="157">
        <v>0</v>
      </c>
      <c r="Q30" s="157">
        <f t="shared" si="9"/>
        <v>0</v>
      </c>
      <c r="R30" s="481">
        <f t="shared" si="10"/>
        <v>121731.75</v>
      </c>
      <c r="S30" s="483"/>
      <c r="T30" s="157">
        <v>131876.0625</v>
      </c>
      <c r="U30" s="157">
        <v>0</v>
      </c>
      <c r="V30" s="157">
        <v>0</v>
      </c>
      <c r="W30" s="157">
        <f t="shared" si="7"/>
        <v>0</v>
      </c>
      <c r="X30" s="481">
        <f t="shared" si="8"/>
        <v>131876.0625</v>
      </c>
    </row>
    <row r="31" spans="1:24" s="462" customFormat="1" ht="29">
      <c r="A31" s="460">
        <v>25</v>
      </c>
      <c r="B31" s="460"/>
      <c r="C31" s="460"/>
      <c r="D31" s="485" t="s">
        <v>1916</v>
      </c>
      <c r="E31" s="460"/>
      <c r="H31" s="157">
        <v>156796.20000000001</v>
      </c>
      <c r="I31" s="157">
        <v>0</v>
      </c>
      <c r="J31" s="157">
        <v>0</v>
      </c>
      <c r="K31" s="157">
        <f t="shared" si="3"/>
        <v>0</v>
      </c>
      <c r="L31" s="481">
        <f t="shared" si="4"/>
        <v>156796.20000000001</v>
      </c>
      <c r="M31" s="482"/>
      <c r="N31" s="157">
        <v>171050.4</v>
      </c>
      <c r="O31" s="157">
        <v>0</v>
      </c>
      <c r="P31" s="157">
        <v>0</v>
      </c>
      <c r="Q31" s="157">
        <f t="shared" si="9"/>
        <v>0</v>
      </c>
      <c r="R31" s="481">
        <f t="shared" si="10"/>
        <v>171050.4</v>
      </c>
      <c r="S31" s="483"/>
      <c r="T31" s="157">
        <v>185304.6</v>
      </c>
      <c r="U31" s="157">
        <v>0</v>
      </c>
      <c r="V31" s="157">
        <v>0</v>
      </c>
      <c r="W31" s="157">
        <f t="shared" si="7"/>
        <v>0</v>
      </c>
      <c r="X31" s="481">
        <f t="shared" si="8"/>
        <v>185304.6</v>
      </c>
    </row>
    <row r="32" spans="1:24" s="462" customFormat="1" ht="29">
      <c r="A32" s="460">
        <v>26</v>
      </c>
      <c r="B32" s="460"/>
      <c r="C32" s="460" t="s">
        <v>1917</v>
      </c>
      <c r="D32" s="461" t="s">
        <v>1918</v>
      </c>
      <c r="E32" s="460"/>
      <c r="H32" s="157">
        <v>0</v>
      </c>
      <c r="I32" s="157">
        <v>150000</v>
      </c>
      <c r="J32" s="157">
        <v>0</v>
      </c>
      <c r="K32" s="157">
        <f t="shared" si="3"/>
        <v>150000</v>
      </c>
      <c r="L32" s="481">
        <f t="shared" si="4"/>
        <v>150000</v>
      </c>
      <c r="M32" s="482"/>
      <c r="N32" s="157">
        <v>0</v>
      </c>
      <c r="O32" s="157">
        <v>150000</v>
      </c>
      <c r="P32" s="157">
        <v>0</v>
      </c>
      <c r="Q32" s="157">
        <f t="shared" si="9"/>
        <v>150000</v>
      </c>
      <c r="R32" s="481">
        <f t="shared" si="10"/>
        <v>150000</v>
      </c>
      <c r="S32" s="483"/>
      <c r="T32" s="157">
        <v>0</v>
      </c>
      <c r="U32" s="157">
        <v>150000</v>
      </c>
      <c r="V32" s="157">
        <v>0</v>
      </c>
      <c r="W32" s="157">
        <f t="shared" si="7"/>
        <v>150000</v>
      </c>
      <c r="X32" s="481">
        <f t="shared" si="8"/>
        <v>150000</v>
      </c>
    </row>
    <row r="33" spans="1:24" s="462" customFormat="1" ht="29">
      <c r="A33" s="460">
        <v>27</v>
      </c>
      <c r="B33" s="460"/>
      <c r="C33" s="460" t="s">
        <v>1917</v>
      </c>
      <c r="D33" s="461" t="s">
        <v>1919</v>
      </c>
      <c r="E33" s="460"/>
      <c r="H33" s="157">
        <v>0</v>
      </c>
      <c r="I33" s="157">
        <v>750000</v>
      </c>
      <c r="J33" s="157">
        <v>0</v>
      </c>
      <c r="K33" s="157">
        <f t="shared" si="3"/>
        <v>750000</v>
      </c>
      <c r="L33" s="481">
        <f t="shared" si="4"/>
        <v>750000</v>
      </c>
      <c r="M33" s="482"/>
      <c r="N33" s="157">
        <v>0</v>
      </c>
      <c r="O33" s="157">
        <v>750000</v>
      </c>
      <c r="P33" s="157">
        <v>0</v>
      </c>
      <c r="Q33" s="157">
        <f t="shared" si="9"/>
        <v>750000</v>
      </c>
      <c r="R33" s="481">
        <f t="shared" si="10"/>
        <v>750000</v>
      </c>
      <c r="S33" s="483"/>
      <c r="T33" s="157">
        <v>0</v>
      </c>
      <c r="U33" s="157">
        <v>750000</v>
      </c>
      <c r="V33" s="157">
        <v>0</v>
      </c>
      <c r="W33" s="157">
        <f t="shared" si="7"/>
        <v>750000</v>
      </c>
      <c r="X33" s="481">
        <f t="shared" si="8"/>
        <v>750000</v>
      </c>
    </row>
    <row r="34" spans="1:24" s="462" customFormat="1" ht="29">
      <c r="A34" s="460">
        <v>28</v>
      </c>
      <c r="B34" s="460"/>
      <c r="C34" s="460" t="s">
        <v>1917</v>
      </c>
      <c r="D34" s="461" t="s">
        <v>1920</v>
      </c>
      <c r="E34" s="460"/>
      <c r="H34" s="157">
        <v>0</v>
      </c>
      <c r="I34" s="157">
        <v>350000</v>
      </c>
      <c r="J34" s="157">
        <v>0</v>
      </c>
      <c r="K34" s="157">
        <f t="shared" si="3"/>
        <v>350000</v>
      </c>
      <c r="L34" s="481">
        <f t="shared" si="4"/>
        <v>350000</v>
      </c>
      <c r="M34" s="482"/>
      <c r="N34" s="157">
        <v>0</v>
      </c>
      <c r="O34" s="157">
        <v>500000</v>
      </c>
      <c r="P34" s="157">
        <v>0</v>
      </c>
      <c r="Q34" s="157">
        <f t="shared" si="9"/>
        <v>500000</v>
      </c>
      <c r="R34" s="481">
        <f t="shared" si="10"/>
        <v>500000</v>
      </c>
      <c r="S34" s="483"/>
      <c r="T34" s="157">
        <v>0</v>
      </c>
      <c r="U34" s="157">
        <v>500000</v>
      </c>
      <c r="V34" s="157">
        <v>0</v>
      </c>
      <c r="W34" s="157">
        <f t="shared" si="7"/>
        <v>500000</v>
      </c>
      <c r="X34" s="481">
        <f t="shared" si="8"/>
        <v>500000</v>
      </c>
    </row>
    <row r="35" spans="1:24" s="462" customFormat="1" ht="29">
      <c r="A35" s="460">
        <v>29</v>
      </c>
      <c r="B35" s="460"/>
      <c r="C35" s="460" t="s">
        <v>1917</v>
      </c>
      <c r="D35" s="461" t="s">
        <v>1921</v>
      </c>
      <c r="E35" s="460"/>
      <c r="H35" s="157">
        <v>0</v>
      </c>
      <c r="I35" s="157">
        <v>500000</v>
      </c>
      <c r="J35" s="157">
        <v>0</v>
      </c>
      <c r="K35" s="157">
        <f t="shared" si="3"/>
        <v>500000</v>
      </c>
      <c r="L35" s="481">
        <f t="shared" si="4"/>
        <v>500000</v>
      </c>
      <c r="M35" s="482"/>
      <c r="N35" s="157">
        <v>0</v>
      </c>
      <c r="O35" s="157">
        <v>500000</v>
      </c>
      <c r="P35" s="157">
        <v>0</v>
      </c>
      <c r="Q35" s="157">
        <f t="shared" si="9"/>
        <v>500000</v>
      </c>
      <c r="R35" s="481">
        <f t="shared" si="10"/>
        <v>500000</v>
      </c>
      <c r="S35" s="483"/>
      <c r="T35" s="157">
        <v>0</v>
      </c>
      <c r="U35" s="157">
        <v>500000</v>
      </c>
      <c r="V35" s="157">
        <v>0</v>
      </c>
      <c r="W35" s="157">
        <f t="shared" si="7"/>
        <v>500000</v>
      </c>
      <c r="X35" s="481">
        <f t="shared" si="8"/>
        <v>500000</v>
      </c>
    </row>
    <row r="36" spans="1:24" s="462" customFormat="1" ht="29">
      <c r="A36" s="460">
        <v>30</v>
      </c>
      <c r="B36" s="460"/>
      <c r="C36" s="460" t="s">
        <v>1917</v>
      </c>
      <c r="D36" s="461" t="s">
        <v>1922</v>
      </c>
      <c r="E36" s="460"/>
      <c r="H36" s="157">
        <v>0</v>
      </c>
      <c r="I36" s="157">
        <v>750000</v>
      </c>
      <c r="J36" s="157">
        <v>0</v>
      </c>
      <c r="K36" s="157">
        <f t="shared" si="3"/>
        <v>750000</v>
      </c>
      <c r="L36" s="481">
        <f t="shared" si="4"/>
        <v>750000</v>
      </c>
      <c r="M36" s="482"/>
      <c r="N36" s="157">
        <v>0</v>
      </c>
      <c r="O36" s="157">
        <v>500000</v>
      </c>
      <c r="P36" s="157">
        <v>0</v>
      </c>
      <c r="Q36" s="157">
        <f t="shared" si="9"/>
        <v>500000</v>
      </c>
      <c r="R36" s="481">
        <f t="shared" si="10"/>
        <v>500000</v>
      </c>
      <c r="S36" s="483"/>
      <c r="T36" s="157">
        <v>0</v>
      </c>
      <c r="U36" s="157">
        <v>500000</v>
      </c>
      <c r="V36" s="157">
        <v>0</v>
      </c>
      <c r="W36" s="157">
        <f t="shared" si="7"/>
        <v>500000</v>
      </c>
      <c r="X36" s="481">
        <f t="shared" si="8"/>
        <v>500000</v>
      </c>
    </row>
    <row r="37" spans="1:24" s="462" customFormat="1" ht="29">
      <c r="A37" s="460">
        <v>31</v>
      </c>
      <c r="B37" s="460"/>
      <c r="C37" s="460" t="s">
        <v>1917</v>
      </c>
      <c r="D37" s="461" t="s">
        <v>1923</v>
      </c>
      <c r="E37" s="460"/>
      <c r="H37" s="157">
        <v>0</v>
      </c>
      <c r="I37" s="157">
        <v>1000000</v>
      </c>
      <c r="J37" s="157">
        <v>0</v>
      </c>
      <c r="K37" s="157">
        <f t="shared" si="3"/>
        <v>1000000</v>
      </c>
      <c r="L37" s="481">
        <f t="shared" si="4"/>
        <v>1000000</v>
      </c>
      <c r="M37" s="482"/>
      <c r="N37" s="157">
        <v>0</v>
      </c>
      <c r="O37" s="157">
        <v>2000000</v>
      </c>
      <c r="P37" s="157">
        <v>0</v>
      </c>
      <c r="Q37" s="157">
        <f t="shared" si="9"/>
        <v>2000000</v>
      </c>
      <c r="R37" s="481">
        <f t="shared" si="10"/>
        <v>2000000</v>
      </c>
      <c r="S37" s="483"/>
      <c r="T37" s="157">
        <v>0</v>
      </c>
      <c r="U37" s="157">
        <v>0</v>
      </c>
      <c r="V37" s="157">
        <v>0</v>
      </c>
      <c r="W37" s="157">
        <f t="shared" si="7"/>
        <v>0</v>
      </c>
      <c r="X37" s="481">
        <f t="shared" si="8"/>
        <v>0</v>
      </c>
    </row>
    <row r="38" spans="1:24" s="462" customFormat="1" ht="29">
      <c r="A38" s="460">
        <v>32</v>
      </c>
      <c r="B38" s="460"/>
      <c r="C38" s="460" t="s">
        <v>1917</v>
      </c>
      <c r="D38" s="461" t="s">
        <v>1924</v>
      </c>
      <c r="E38" s="460"/>
      <c r="H38" s="157">
        <v>0</v>
      </c>
      <c r="I38" s="157">
        <v>0</v>
      </c>
      <c r="J38" s="157">
        <v>0</v>
      </c>
      <c r="K38" s="157">
        <f t="shared" si="3"/>
        <v>0</v>
      </c>
      <c r="L38" s="481">
        <f t="shared" si="4"/>
        <v>0</v>
      </c>
      <c r="M38" s="482"/>
      <c r="N38" s="157">
        <v>0</v>
      </c>
      <c r="O38" s="157">
        <v>0</v>
      </c>
      <c r="P38" s="157">
        <v>0</v>
      </c>
      <c r="Q38" s="157">
        <f t="shared" si="9"/>
        <v>0</v>
      </c>
      <c r="R38" s="481">
        <f t="shared" si="10"/>
        <v>0</v>
      </c>
      <c r="S38" s="483"/>
      <c r="T38" s="157">
        <v>0</v>
      </c>
      <c r="U38" s="157">
        <v>10000000</v>
      </c>
      <c r="V38" s="157">
        <v>0</v>
      </c>
      <c r="W38" s="157">
        <f t="shared" si="7"/>
        <v>10000000</v>
      </c>
      <c r="X38" s="481">
        <f t="shared" si="8"/>
        <v>10000000</v>
      </c>
    </row>
    <row r="39" spans="1:24" s="462" customFormat="1" ht="29">
      <c r="A39" s="460">
        <v>33</v>
      </c>
      <c r="B39" s="460"/>
      <c r="C39" s="460" t="s">
        <v>1917</v>
      </c>
      <c r="D39" s="461" t="s">
        <v>1925</v>
      </c>
      <c r="E39" s="460"/>
      <c r="H39" s="157">
        <v>0</v>
      </c>
      <c r="I39" s="157">
        <v>0</v>
      </c>
      <c r="J39" s="157">
        <v>0</v>
      </c>
      <c r="K39" s="157">
        <f t="shared" si="3"/>
        <v>0</v>
      </c>
      <c r="L39" s="481">
        <f t="shared" si="4"/>
        <v>0</v>
      </c>
      <c r="M39" s="482"/>
      <c r="N39" s="157">
        <v>0</v>
      </c>
      <c r="O39" s="157">
        <v>1000000</v>
      </c>
      <c r="P39" s="157">
        <v>0</v>
      </c>
      <c r="Q39" s="157">
        <f t="shared" si="9"/>
        <v>1000000</v>
      </c>
      <c r="R39" s="481">
        <f t="shared" si="10"/>
        <v>1000000</v>
      </c>
      <c r="S39" s="483"/>
      <c r="T39" s="157">
        <v>0</v>
      </c>
      <c r="U39" s="157">
        <v>1000000</v>
      </c>
      <c r="V39" s="157">
        <v>0</v>
      </c>
      <c r="W39" s="157">
        <f t="shared" si="7"/>
        <v>1000000</v>
      </c>
      <c r="X39" s="481">
        <f t="shared" si="8"/>
        <v>1000000</v>
      </c>
    </row>
    <row r="40" spans="1:24" s="462" customFormat="1">
      <c r="A40" s="460">
        <v>34</v>
      </c>
      <c r="B40" s="460"/>
      <c r="C40" s="460" t="s">
        <v>1917</v>
      </c>
      <c r="D40" s="461" t="s">
        <v>1926</v>
      </c>
      <c r="E40" s="460"/>
      <c r="H40" s="157">
        <v>0</v>
      </c>
      <c r="I40" s="157">
        <v>400000</v>
      </c>
      <c r="J40" s="157">
        <v>0</v>
      </c>
      <c r="K40" s="157">
        <f t="shared" si="3"/>
        <v>400000</v>
      </c>
      <c r="L40" s="481">
        <f t="shared" si="4"/>
        <v>400000</v>
      </c>
      <c r="M40" s="482"/>
      <c r="N40" s="157">
        <v>0</v>
      </c>
      <c r="O40" s="157">
        <v>200000</v>
      </c>
      <c r="P40" s="157">
        <v>0</v>
      </c>
      <c r="Q40" s="157">
        <f t="shared" si="9"/>
        <v>200000</v>
      </c>
      <c r="R40" s="481">
        <f t="shared" si="10"/>
        <v>200000</v>
      </c>
      <c r="S40" s="483"/>
      <c r="T40" s="157">
        <v>0</v>
      </c>
      <c r="U40" s="157">
        <v>0</v>
      </c>
      <c r="V40" s="157">
        <v>0</v>
      </c>
      <c r="W40" s="157">
        <f t="shared" si="7"/>
        <v>0</v>
      </c>
      <c r="X40" s="481">
        <f t="shared" si="8"/>
        <v>0</v>
      </c>
    </row>
    <row r="41" spans="1:24" s="462" customFormat="1" ht="29">
      <c r="A41" s="460">
        <v>35</v>
      </c>
      <c r="B41" s="460"/>
      <c r="C41" s="460" t="s">
        <v>1917</v>
      </c>
      <c r="D41" s="461" t="s">
        <v>1927</v>
      </c>
      <c r="E41" s="460"/>
      <c r="H41" s="157">
        <v>0</v>
      </c>
      <c r="I41" s="157">
        <v>250000</v>
      </c>
      <c r="J41" s="157">
        <v>0</v>
      </c>
      <c r="K41" s="157">
        <f t="shared" si="3"/>
        <v>250000</v>
      </c>
      <c r="L41" s="481">
        <f t="shared" si="4"/>
        <v>250000</v>
      </c>
      <c r="M41" s="482"/>
      <c r="N41" s="157">
        <v>0</v>
      </c>
      <c r="O41" s="157">
        <v>250000</v>
      </c>
      <c r="P41" s="157">
        <v>0</v>
      </c>
      <c r="Q41" s="157">
        <f t="shared" si="9"/>
        <v>250000</v>
      </c>
      <c r="R41" s="481">
        <f t="shared" si="10"/>
        <v>250000</v>
      </c>
      <c r="S41" s="483"/>
      <c r="T41" s="157">
        <v>0</v>
      </c>
      <c r="U41" s="157">
        <v>250000</v>
      </c>
      <c r="V41" s="157">
        <v>0</v>
      </c>
      <c r="W41" s="157">
        <f t="shared" si="7"/>
        <v>250000</v>
      </c>
      <c r="X41" s="481">
        <f t="shared" si="8"/>
        <v>250000</v>
      </c>
    </row>
    <row r="42" spans="1:24" s="462" customFormat="1" ht="43.5">
      <c r="A42" s="460">
        <v>36</v>
      </c>
      <c r="B42" s="460"/>
      <c r="C42" s="460" t="s">
        <v>1917</v>
      </c>
      <c r="D42" s="461" t="s">
        <v>1928</v>
      </c>
      <c r="E42" s="460"/>
      <c r="H42" s="157">
        <v>0</v>
      </c>
      <c r="I42" s="157">
        <v>150000</v>
      </c>
      <c r="J42" s="157">
        <v>0</v>
      </c>
      <c r="K42" s="157">
        <f t="shared" si="3"/>
        <v>150000</v>
      </c>
      <c r="L42" s="481">
        <f t="shared" si="4"/>
        <v>150000</v>
      </c>
      <c r="M42" s="482"/>
      <c r="N42" s="157">
        <v>0</v>
      </c>
      <c r="O42" s="157">
        <v>150000</v>
      </c>
      <c r="P42" s="157">
        <v>0</v>
      </c>
      <c r="Q42" s="157">
        <f t="shared" si="9"/>
        <v>150000</v>
      </c>
      <c r="R42" s="481">
        <f t="shared" si="10"/>
        <v>150000</v>
      </c>
      <c r="S42" s="483"/>
      <c r="T42" s="157">
        <v>0</v>
      </c>
      <c r="U42" s="157">
        <v>150000</v>
      </c>
      <c r="V42" s="157">
        <v>0</v>
      </c>
      <c r="W42" s="157">
        <f t="shared" si="7"/>
        <v>150000</v>
      </c>
      <c r="X42" s="481">
        <f t="shared" si="8"/>
        <v>150000</v>
      </c>
    </row>
    <row r="43" spans="1:24" s="462" customFormat="1" ht="29">
      <c r="A43" s="460">
        <v>37</v>
      </c>
      <c r="B43" s="460"/>
      <c r="C43" s="460" t="s">
        <v>1917</v>
      </c>
      <c r="D43" s="461" t="s">
        <v>1929</v>
      </c>
      <c r="E43" s="460"/>
      <c r="H43" s="157">
        <v>0</v>
      </c>
      <c r="I43" s="157">
        <v>350000</v>
      </c>
      <c r="J43" s="157">
        <v>0</v>
      </c>
      <c r="K43" s="157">
        <f t="shared" si="3"/>
        <v>350000</v>
      </c>
      <c r="L43" s="481">
        <f t="shared" si="4"/>
        <v>350000</v>
      </c>
      <c r="M43" s="482"/>
      <c r="N43" s="157">
        <v>0</v>
      </c>
      <c r="O43" s="157">
        <v>500000</v>
      </c>
      <c r="P43" s="157">
        <v>0</v>
      </c>
      <c r="Q43" s="157">
        <f t="shared" si="9"/>
        <v>500000</v>
      </c>
      <c r="R43" s="481">
        <f t="shared" si="10"/>
        <v>500000</v>
      </c>
      <c r="S43" s="483"/>
      <c r="T43" s="157">
        <v>0</v>
      </c>
      <c r="U43" s="157">
        <v>250000</v>
      </c>
      <c r="V43" s="157">
        <v>0</v>
      </c>
      <c r="W43" s="157">
        <f t="shared" si="7"/>
        <v>250000</v>
      </c>
      <c r="X43" s="481">
        <f t="shared" si="8"/>
        <v>250000</v>
      </c>
    </row>
    <row r="44" spans="1:24" s="462" customFormat="1">
      <c r="A44" s="460">
        <v>38</v>
      </c>
      <c r="B44" s="460"/>
      <c r="C44" s="460" t="s">
        <v>1917</v>
      </c>
      <c r="D44" s="461" t="s">
        <v>1930</v>
      </c>
      <c r="E44" s="460"/>
      <c r="H44" s="157">
        <v>0</v>
      </c>
      <c r="I44" s="157">
        <v>750000</v>
      </c>
      <c r="J44" s="157">
        <v>0</v>
      </c>
      <c r="K44" s="157">
        <f t="shared" si="3"/>
        <v>750000</v>
      </c>
      <c r="L44" s="481">
        <f t="shared" si="4"/>
        <v>750000</v>
      </c>
      <c r="M44" s="482"/>
      <c r="N44" s="157">
        <v>0</v>
      </c>
      <c r="O44" s="157">
        <v>800000</v>
      </c>
      <c r="P44" s="157">
        <v>0</v>
      </c>
      <c r="Q44" s="157">
        <f t="shared" si="9"/>
        <v>800000</v>
      </c>
      <c r="R44" s="481">
        <f t="shared" si="10"/>
        <v>800000</v>
      </c>
      <c r="S44" s="483"/>
      <c r="T44" s="157">
        <v>0</v>
      </c>
      <c r="U44" s="157">
        <v>0</v>
      </c>
      <c r="V44" s="157">
        <v>0</v>
      </c>
      <c r="W44" s="157">
        <f t="shared" si="7"/>
        <v>0</v>
      </c>
      <c r="X44" s="481">
        <f t="shared" si="8"/>
        <v>0</v>
      </c>
    </row>
    <row r="45" spans="1:24" s="462" customFormat="1">
      <c r="A45" s="460">
        <v>39</v>
      </c>
      <c r="B45" s="460"/>
      <c r="C45" s="460" t="s">
        <v>1917</v>
      </c>
      <c r="D45" s="461" t="s">
        <v>1931</v>
      </c>
      <c r="E45" s="460"/>
      <c r="H45" s="157">
        <v>0</v>
      </c>
      <c r="I45" s="157">
        <v>0</v>
      </c>
      <c r="J45" s="157">
        <v>0</v>
      </c>
      <c r="K45" s="157">
        <f t="shared" si="3"/>
        <v>0</v>
      </c>
      <c r="L45" s="481">
        <f t="shared" si="4"/>
        <v>0</v>
      </c>
      <c r="M45" s="482"/>
      <c r="N45" s="157">
        <v>0</v>
      </c>
      <c r="O45" s="157">
        <v>1000000</v>
      </c>
      <c r="P45" s="157">
        <v>0</v>
      </c>
      <c r="Q45" s="157">
        <f t="shared" si="9"/>
        <v>1000000</v>
      </c>
      <c r="R45" s="481">
        <f t="shared" si="10"/>
        <v>1000000</v>
      </c>
      <c r="S45" s="483"/>
      <c r="T45" s="157">
        <v>0</v>
      </c>
      <c r="U45" s="157">
        <v>800000</v>
      </c>
      <c r="V45" s="157">
        <v>0</v>
      </c>
      <c r="W45" s="157">
        <f t="shared" si="7"/>
        <v>800000</v>
      </c>
      <c r="X45" s="481">
        <f t="shared" si="8"/>
        <v>800000</v>
      </c>
    </row>
    <row r="46" spans="1:24" s="462" customFormat="1" ht="29">
      <c r="A46" s="460">
        <v>40</v>
      </c>
      <c r="B46" s="460"/>
      <c r="C46" s="460" t="s">
        <v>1917</v>
      </c>
      <c r="D46" s="461" t="s">
        <v>1932</v>
      </c>
      <c r="E46" s="460"/>
      <c r="H46" s="157">
        <v>0</v>
      </c>
      <c r="I46" s="157">
        <v>0</v>
      </c>
      <c r="J46" s="157">
        <v>0</v>
      </c>
      <c r="K46" s="157">
        <f t="shared" si="3"/>
        <v>0</v>
      </c>
      <c r="L46" s="481">
        <f t="shared" si="4"/>
        <v>0</v>
      </c>
      <c r="M46" s="482"/>
      <c r="N46" s="157">
        <v>0</v>
      </c>
      <c r="O46" s="157">
        <v>0</v>
      </c>
      <c r="P46" s="157">
        <v>0</v>
      </c>
      <c r="Q46" s="157">
        <f t="shared" si="9"/>
        <v>0</v>
      </c>
      <c r="R46" s="481">
        <f t="shared" si="10"/>
        <v>0</v>
      </c>
      <c r="S46" s="483"/>
      <c r="T46" s="157">
        <v>0</v>
      </c>
      <c r="U46" s="157">
        <v>50000</v>
      </c>
      <c r="V46" s="157">
        <v>0</v>
      </c>
      <c r="W46" s="157">
        <f t="shared" si="7"/>
        <v>50000</v>
      </c>
      <c r="X46" s="481">
        <f t="shared" si="8"/>
        <v>50000</v>
      </c>
    </row>
    <row r="47" spans="1:24" s="462" customFormat="1" ht="29">
      <c r="A47" s="460">
        <v>41</v>
      </c>
      <c r="B47" s="460"/>
      <c r="C47" s="460" t="s">
        <v>1917</v>
      </c>
      <c r="D47" s="461" t="s">
        <v>1933</v>
      </c>
      <c r="E47" s="460"/>
      <c r="H47" s="157">
        <v>0</v>
      </c>
      <c r="I47" s="157">
        <v>200000</v>
      </c>
      <c r="J47" s="157">
        <v>0</v>
      </c>
      <c r="K47" s="157">
        <f t="shared" si="3"/>
        <v>200000</v>
      </c>
      <c r="L47" s="481">
        <f t="shared" si="4"/>
        <v>200000</v>
      </c>
      <c r="M47" s="482"/>
      <c r="N47" s="157">
        <v>0</v>
      </c>
      <c r="O47" s="157">
        <v>200000</v>
      </c>
      <c r="P47" s="157">
        <v>0</v>
      </c>
      <c r="Q47" s="157">
        <f t="shared" si="9"/>
        <v>200000</v>
      </c>
      <c r="R47" s="481">
        <f t="shared" si="10"/>
        <v>200000</v>
      </c>
      <c r="S47" s="483"/>
      <c r="T47" s="157">
        <v>0</v>
      </c>
      <c r="U47" s="157">
        <v>200000</v>
      </c>
      <c r="V47" s="157">
        <v>0</v>
      </c>
      <c r="W47" s="157">
        <f t="shared" si="7"/>
        <v>200000</v>
      </c>
      <c r="X47" s="481">
        <f t="shared" si="8"/>
        <v>200000</v>
      </c>
    </row>
    <row r="48" spans="1:24" s="462" customFormat="1" ht="43.5">
      <c r="A48" s="460">
        <v>42</v>
      </c>
      <c r="B48" s="460"/>
      <c r="C48" s="460" t="s">
        <v>1917</v>
      </c>
      <c r="D48" s="461" t="s">
        <v>1934</v>
      </c>
      <c r="E48" s="460"/>
      <c r="H48" s="157">
        <v>0</v>
      </c>
      <c r="I48" s="157">
        <v>250000</v>
      </c>
      <c r="J48" s="157">
        <v>0</v>
      </c>
      <c r="K48" s="157">
        <f t="shared" si="3"/>
        <v>250000</v>
      </c>
      <c r="L48" s="481">
        <f t="shared" si="4"/>
        <v>250000</v>
      </c>
      <c r="M48" s="482"/>
      <c r="N48" s="157">
        <v>0</v>
      </c>
      <c r="O48" s="157">
        <v>250000</v>
      </c>
      <c r="P48" s="157">
        <v>0</v>
      </c>
      <c r="Q48" s="157">
        <f t="shared" si="9"/>
        <v>250000</v>
      </c>
      <c r="R48" s="481">
        <f t="shared" si="10"/>
        <v>250000</v>
      </c>
      <c r="S48" s="483"/>
      <c r="T48" s="157">
        <v>0</v>
      </c>
      <c r="U48" s="157">
        <v>250000</v>
      </c>
      <c r="V48" s="157">
        <v>0</v>
      </c>
      <c r="W48" s="157">
        <f t="shared" si="7"/>
        <v>250000</v>
      </c>
      <c r="X48" s="481">
        <f t="shared" si="8"/>
        <v>250000</v>
      </c>
    </row>
    <row r="49" spans="1:24" s="462" customFormat="1">
      <c r="A49" s="460">
        <v>43</v>
      </c>
      <c r="B49" s="460"/>
      <c r="C49" s="460" t="s">
        <v>1917</v>
      </c>
      <c r="D49" s="461" t="s">
        <v>1935</v>
      </c>
      <c r="E49" s="460"/>
      <c r="H49" s="157">
        <v>0</v>
      </c>
      <c r="I49" s="157">
        <v>2500000</v>
      </c>
      <c r="J49" s="801">
        <f>-I49</f>
        <v>-2500000</v>
      </c>
      <c r="K49" s="157">
        <f t="shared" si="3"/>
        <v>0</v>
      </c>
      <c r="L49" s="481">
        <f t="shared" si="4"/>
        <v>0</v>
      </c>
      <c r="M49" s="482"/>
      <c r="N49" s="157">
        <v>0</v>
      </c>
      <c r="O49" s="157">
        <v>0</v>
      </c>
      <c r="P49" s="157">
        <v>0</v>
      </c>
      <c r="Q49" s="157">
        <f t="shared" si="9"/>
        <v>0</v>
      </c>
      <c r="R49" s="481">
        <f t="shared" si="10"/>
        <v>0</v>
      </c>
      <c r="S49" s="483"/>
      <c r="T49" s="157">
        <v>0</v>
      </c>
      <c r="U49" s="157">
        <v>0</v>
      </c>
      <c r="V49" s="157">
        <v>0</v>
      </c>
      <c r="W49" s="157">
        <f t="shared" si="7"/>
        <v>0</v>
      </c>
      <c r="X49" s="481">
        <f t="shared" si="8"/>
        <v>0</v>
      </c>
    </row>
    <row r="50" spans="1:24" s="462" customFormat="1">
      <c r="A50" s="460">
        <v>44</v>
      </c>
      <c r="B50" s="460"/>
      <c r="C50" s="460" t="s">
        <v>1917</v>
      </c>
      <c r="D50" s="461" t="s">
        <v>1936</v>
      </c>
      <c r="E50" s="460"/>
      <c r="H50" s="157">
        <v>0</v>
      </c>
      <c r="I50" s="157">
        <v>0</v>
      </c>
      <c r="J50" s="157">
        <v>0</v>
      </c>
      <c r="K50" s="157">
        <f t="shared" si="3"/>
        <v>0</v>
      </c>
      <c r="L50" s="481">
        <f t="shared" si="4"/>
        <v>0</v>
      </c>
      <c r="M50" s="482"/>
      <c r="N50" s="157">
        <v>0</v>
      </c>
      <c r="O50" s="157">
        <v>2500000</v>
      </c>
      <c r="P50" s="157">
        <v>0</v>
      </c>
      <c r="Q50" s="157">
        <f t="shared" si="9"/>
        <v>2500000</v>
      </c>
      <c r="R50" s="481">
        <f t="shared" si="10"/>
        <v>2500000</v>
      </c>
      <c r="S50" s="483"/>
      <c r="T50" s="157">
        <v>0</v>
      </c>
      <c r="U50" s="157">
        <v>0</v>
      </c>
      <c r="V50" s="157">
        <v>0</v>
      </c>
      <c r="W50" s="157">
        <f t="shared" si="7"/>
        <v>0</v>
      </c>
      <c r="X50" s="481">
        <f t="shared" si="8"/>
        <v>0</v>
      </c>
    </row>
    <row r="51" spans="1:24" s="462" customFormat="1" ht="58">
      <c r="A51" s="460">
        <v>45</v>
      </c>
      <c r="B51" s="460"/>
      <c r="C51" s="460" t="s">
        <v>1917</v>
      </c>
      <c r="D51" s="461" t="s">
        <v>1937</v>
      </c>
      <c r="E51" s="460"/>
      <c r="H51" s="157">
        <v>0</v>
      </c>
      <c r="I51" s="157">
        <v>750000</v>
      </c>
      <c r="J51" s="157">
        <v>0</v>
      </c>
      <c r="K51" s="157">
        <f t="shared" si="3"/>
        <v>750000</v>
      </c>
      <c r="L51" s="481">
        <f t="shared" si="4"/>
        <v>750000</v>
      </c>
      <c r="M51" s="482"/>
      <c r="N51" s="157">
        <v>0</v>
      </c>
      <c r="O51" s="157">
        <v>750000</v>
      </c>
      <c r="P51" s="157">
        <v>0</v>
      </c>
      <c r="Q51" s="157">
        <f t="shared" si="9"/>
        <v>750000</v>
      </c>
      <c r="R51" s="481">
        <f t="shared" si="10"/>
        <v>750000</v>
      </c>
      <c r="S51" s="483"/>
      <c r="T51" s="157">
        <v>0</v>
      </c>
      <c r="U51" s="157">
        <v>0</v>
      </c>
      <c r="V51" s="157">
        <v>0</v>
      </c>
      <c r="W51" s="157">
        <f t="shared" si="7"/>
        <v>0</v>
      </c>
      <c r="X51" s="481">
        <f t="shared" si="8"/>
        <v>0</v>
      </c>
    </row>
    <row r="52" spans="1:24" s="462" customFormat="1" ht="29">
      <c r="A52" s="460">
        <v>46</v>
      </c>
      <c r="B52" s="460"/>
      <c r="C52" s="460" t="s">
        <v>1917</v>
      </c>
      <c r="D52" s="461" t="s">
        <v>1938</v>
      </c>
      <c r="E52" s="460"/>
      <c r="H52" s="157">
        <v>0</v>
      </c>
      <c r="I52" s="157">
        <v>500000</v>
      </c>
      <c r="J52" s="157">
        <v>0</v>
      </c>
      <c r="K52" s="157">
        <f t="shared" si="3"/>
        <v>500000</v>
      </c>
      <c r="L52" s="481">
        <f t="shared" si="4"/>
        <v>500000</v>
      </c>
      <c r="M52" s="482"/>
      <c r="N52" s="157">
        <v>0</v>
      </c>
      <c r="O52" s="157">
        <v>1000000</v>
      </c>
      <c r="P52" s="157">
        <v>0</v>
      </c>
      <c r="Q52" s="157">
        <f t="shared" si="9"/>
        <v>1000000</v>
      </c>
      <c r="R52" s="481">
        <f t="shared" si="10"/>
        <v>1000000</v>
      </c>
      <c r="S52" s="483"/>
      <c r="T52" s="157">
        <v>0</v>
      </c>
      <c r="U52" s="157">
        <v>1000000</v>
      </c>
      <c r="V52" s="157">
        <v>0</v>
      </c>
      <c r="W52" s="157">
        <f t="shared" si="7"/>
        <v>1000000</v>
      </c>
      <c r="X52" s="481">
        <f t="shared" si="8"/>
        <v>1000000</v>
      </c>
    </row>
    <row r="53" spans="1:24" s="462" customFormat="1" ht="43.5">
      <c r="A53" s="460">
        <v>47</v>
      </c>
      <c r="B53" s="460"/>
      <c r="C53" s="460" t="s">
        <v>1917</v>
      </c>
      <c r="D53" s="461" t="s">
        <v>1939</v>
      </c>
      <c r="E53" s="460"/>
      <c r="H53" s="157">
        <v>0</v>
      </c>
      <c r="I53" s="157">
        <v>150000</v>
      </c>
      <c r="J53" s="157">
        <v>0</v>
      </c>
      <c r="K53" s="157">
        <f t="shared" si="3"/>
        <v>150000</v>
      </c>
      <c r="L53" s="481">
        <f t="shared" si="4"/>
        <v>150000</v>
      </c>
      <c r="M53" s="482"/>
      <c r="N53" s="157">
        <v>0</v>
      </c>
      <c r="O53" s="157">
        <v>250000</v>
      </c>
      <c r="P53" s="157">
        <v>0</v>
      </c>
      <c r="Q53" s="157">
        <f t="shared" si="9"/>
        <v>250000</v>
      </c>
      <c r="R53" s="481">
        <f t="shared" si="10"/>
        <v>250000</v>
      </c>
      <c r="S53" s="483"/>
      <c r="T53" s="157">
        <v>0</v>
      </c>
      <c r="U53" s="157">
        <v>100000</v>
      </c>
      <c r="V53" s="157">
        <v>0</v>
      </c>
      <c r="W53" s="157">
        <f t="shared" si="7"/>
        <v>100000</v>
      </c>
      <c r="X53" s="481">
        <f t="shared" si="8"/>
        <v>100000</v>
      </c>
    </row>
    <row r="54" spans="1:24" s="462" customFormat="1" ht="43.5">
      <c r="A54" s="460">
        <v>48</v>
      </c>
      <c r="B54" s="460"/>
      <c r="C54" s="460" t="s">
        <v>1917</v>
      </c>
      <c r="D54" s="461" t="s">
        <v>1940</v>
      </c>
      <c r="E54" s="460"/>
      <c r="H54" s="157">
        <v>0</v>
      </c>
      <c r="I54" s="157">
        <v>350000</v>
      </c>
      <c r="J54" s="157">
        <v>0</v>
      </c>
      <c r="K54" s="157">
        <f t="shared" si="3"/>
        <v>350000</v>
      </c>
      <c r="L54" s="481">
        <f t="shared" si="4"/>
        <v>350000</v>
      </c>
      <c r="M54" s="482"/>
      <c r="N54" s="157">
        <v>0</v>
      </c>
      <c r="O54" s="157">
        <v>0</v>
      </c>
      <c r="P54" s="157">
        <v>0</v>
      </c>
      <c r="Q54" s="157">
        <f t="shared" si="9"/>
        <v>0</v>
      </c>
      <c r="R54" s="481">
        <f t="shared" si="10"/>
        <v>0</v>
      </c>
      <c r="S54" s="483"/>
      <c r="T54" s="157">
        <v>0</v>
      </c>
      <c r="U54" s="157">
        <v>0</v>
      </c>
      <c r="V54" s="157">
        <v>0</v>
      </c>
      <c r="W54" s="157">
        <f t="shared" si="7"/>
        <v>0</v>
      </c>
      <c r="X54" s="481">
        <f t="shared" si="8"/>
        <v>0</v>
      </c>
    </row>
    <row r="55" spans="1:24" s="462" customFormat="1" ht="29">
      <c r="A55" s="460">
        <v>49</v>
      </c>
      <c r="B55" s="460"/>
      <c r="C55" s="460" t="s">
        <v>1917</v>
      </c>
      <c r="D55" s="461" t="s">
        <v>1941</v>
      </c>
      <c r="E55" s="460"/>
      <c r="H55" s="157">
        <v>0</v>
      </c>
      <c r="I55" s="157">
        <v>357000</v>
      </c>
      <c r="J55" s="157">
        <v>0</v>
      </c>
      <c r="K55" s="157">
        <f t="shared" si="3"/>
        <v>357000</v>
      </c>
      <c r="L55" s="481">
        <f t="shared" si="4"/>
        <v>357000</v>
      </c>
      <c r="M55" s="482"/>
      <c r="N55" s="157">
        <v>0</v>
      </c>
      <c r="O55" s="157">
        <v>0</v>
      </c>
      <c r="P55" s="157">
        <v>0</v>
      </c>
      <c r="Q55" s="157">
        <f t="shared" si="9"/>
        <v>0</v>
      </c>
      <c r="R55" s="481">
        <f t="shared" si="10"/>
        <v>0</v>
      </c>
      <c r="S55" s="483"/>
      <c r="T55" s="157">
        <v>0</v>
      </c>
      <c r="U55" s="157">
        <v>0</v>
      </c>
      <c r="V55" s="157">
        <v>0</v>
      </c>
      <c r="W55" s="157">
        <f t="shared" si="7"/>
        <v>0</v>
      </c>
      <c r="X55" s="481">
        <f t="shared" si="8"/>
        <v>0</v>
      </c>
    </row>
    <row r="56" spans="1:24" s="462" customFormat="1" ht="29">
      <c r="A56" s="460">
        <v>50</v>
      </c>
      <c r="B56" s="460"/>
      <c r="C56" s="460" t="s">
        <v>1917</v>
      </c>
      <c r="D56" s="461" t="s">
        <v>1942</v>
      </c>
      <c r="E56" s="460"/>
      <c r="H56" s="157">
        <v>0</v>
      </c>
      <c r="I56" s="157">
        <v>357000</v>
      </c>
      <c r="J56" s="157">
        <v>0</v>
      </c>
      <c r="K56" s="157">
        <f t="shared" si="3"/>
        <v>357000</v>
      </c>
      <c r="L56" s="481">
        <f t="shared" si="4"/>
        <v>357000</v>
      </c>
      <c r="M56" s="482"/>
      <c r="N56" s="157">
        <v>0</v>
      </c>
      <c r="O56" s="157">
        <v>0</v>
      </c>
      <c r="P56" s="157">
        <v>0</v>
      </c>
      <c r="Q56" s="157">
        <f t="shared" si="9"/>
        <v>0</v>
      </c>
      <c r="R56" s="481">
        <f t="shared" si="10"/>
        <v>0</v>
      </c>
      <c r="S56" s="483"/>
      <c r="T56" s="157">
        <v>0</v>
      </c>
      <c r="U56" s="157">
        <v>0</v>
      </c>
      <c r="V56" s="157">
        <v>0</v>
      </c>
      <c r="W56" s="157">
        <f t="shared" si="7"/>
        <v>0</v>
      </c>
      <c r="X56" s="481">
        <f t="shared" si="8"/>
        <v>0</v>
      </c>
    </row>
    <row r="57" spans="1:24" s="462" customFormat="1" ht="43.5">
      <c r="A57" s="460">
        <v>51</v>
      </c>
      <c r="B57" s="460"/>
      <c r="C57" s="460" t="s">
        <v>1917</v>
      </c>
      <c r="D57" s="461" t="s">
        <v>1943</v>
      </c>
      <c r="E57" s="460"/>
      <c r="H57" s="157">
        <v>0</v>
      </c>
      <c r="I57" s="157">
        <v>350000</v>
      </c>
      <c r="J57" s="157">
        <v>0</v>
      </c>
      <c r="K57" s="157">
        <f t="shared" si="3"/>
        <v>350000</v>
      </c>
      <c r="L57" s="481">
        <f t="shared" si="4"/>
        <v>350000</v>
      </c>
      <c r="M57" s="482"/>
      <c r="N57" s="157">
        <v>0</v>
      </c>
      <c r="O57" s="157">
        <v>0</v>
      </c>
      <c r="P57" s="157">
        <v>0</v>
      </c>
      <c r="Q57" s="157">
        <f t="shared" si="9"/>
        <v>0</v>
      </c>
      <c r="R57" s="481">
        <f t="shared" si="10"/>
        <v>0</v>
      </c>
      <c r="S57" s="483"/>
      <c r="T57" s="157">
        <v>0</v>
      </c>
      <c r="U57" s="157">
        <v>0</v>
      </c>
      <c r="V57" s="157">
        <v>0</v>
      </c>
      <c r="W57" s="157">
        <f t="shared" si="7"/>
        <v>0</v>
      </c>
      <c r="X57" s="481">
        <f t="shared" si="8"/>
        <v>0</v>
      </c>
    </row>
    <row r="58" spans="1:24" s="462" customFormat="1" ht="43.5">
      <c r="A58" s="460">
        <v>52</v>
      </c>
      <c r="B58" s="460"/>
      <c r="C58" s="460" t="s">
        <v>1917</v>
      </c>
      <c r="D58" s="461" t="s">
        <v>1944</v>
      </c>
      <c r="E58" s="460"/>
      <c r="H58" s="157">
        <v>0</v>
      </c>
      <c r="I58" s="157">
        <v>155000</v>
      </c>
      <c r="J58" s="157">
        <v>0</v>
      </c>
      <c r="K58" s="157">
        <f t="shared" si="3"/>
        <v>155000</v>
      </c>
      <c r="L58" s="481">
        <f t="shared" si="4"/>
        <v>155000</v>
      </c>
      <c r="M58" s="482"/>
      <c r="N58" s="157">
        <v>0</v>
      </c>
      <c r="O58" s="157">
        <v>155000</v>
      </c>
      <c r="P58" s="157">
        <v>0</v>
      </c>
      <c r="Q58" s="157">
        <f t="shared" si="9"/>
        <v>155000</v>
      </c>
      <c r="R58" s="481">
        <f t="shared" si="10"/>
        <v>155000</v>
      </c>
      <c r="S58" s="483"/>
      <c r="T58" s="157">
        <v>0</v>
      </c>
      <c r="U58" s="157">
        <v>0</v>
      </c>
      <c r="V58" s="157">
        <v>0</v>
      </c>
      <c r="W58" s="157">
        <f t="shared" si="7"/>
        <v>0</v>
      </c>
      <c r="X58" s="481">
        <f t="shared" si="8"/>
        <v>0</v>
      </c>
    </row>
    <row r="59" spans="1:24" s="462" customFormat="1" ht="43.5">
      <c r="A59" s="460">
        <v>53</v>
      </c>
      <c r="B59" s="460"/>
      <c r="C59" s="460" t="s">
        <v>1917</v>
      </c>
      <c r="D59" s="461" t="s">
        <v>1945</v>
      </c>
      <c r="E59" s="460"/>
      <c r="H59" s="157">
        <v>0</v>
      </c>
      <c r="I59" s="157">
        <v>125000</v>
      </c>
      <c r="J59" s="157">
        <v>0</v>
      </c>
      <c r="K59" s="157">
        <f t="shared" si="3"/>
        <v>125000</v>
      </c>
      <c r="L59" s="481">
        <f t="shared" si="4"/>
        <v>125000</v>
      </c>
      <c r="M59" s="482"/>
      <c r="N59" s="157">
        <v>0</v>
      </c>
      <c r="O59" s="157">
        <v>375000</v>
      </c>
      <c r="P59" s="157">
        <v>0</v>
      </c>
      <c r="Q59" s="157">
        <f t="shared" si="9"/>
        <v>375000</v>
      </c>
      <c r="R59" s="481">
        <f t="shared" si="10"/>
        <v>375000</v>
      </c>
      <c r="S59" s="483"/>
      <c r="T59" s="157">
        <v>0</v>
      </c>
      <c r="U59" s="157">
        <v>0</v>
      </c>
      <c r="V59" s="157">
        <v>0</v>
      </c>
      <c r="W59" s="157">
        <f t="shared" si="7"/>
        <v>0</v>
      </c>
      <c r="X59" s="481">
        <f t="shared" si="8"/>
        <v>0</v>
      </c>
    </row>
    <row r="60" spans="1:24" s="462" customFormat="1" ht="29">
      <c r="A60" s="460">
        <v>54</v>
      </c>
      <c r="B60" s="460"/>
      <c r="C60" s="460" t="s">
        <v>1917</v>
      </c>
      <c r="D60" s="461" t="s">
        <v>1946</v>
      </c>
      <c r="E60" s="460"/>
      <c r="H60" s="157">
        <v>0</v>
      </c>
      <c r="I60" s="157">
        <v>250000</v>
      </c>
      <c r="J60" s="157">
        <v>0</v>
      </c>
      <c r="K60" s="157">
        <f t="shared" si="3"/>
        <v>250000</v>
      </c>
      <c r="L60" s="481">
        <f t="shared" si="4"/>
        <v>250000</v>
      </c>
      <c r="M60" s="482"/>
      <c r="N60" s="157">
        <v>0</v>
      </c>
      <c r="O60" s="157">
        <v>250000</v>
      </c>
      <c r="P60" s="157">
        <v>0</v>
      </c>
      <c r="Q60" s="157">
        <f t="shared" si="9"/>
        <v>250000</v>
      </c>
      <c r="R60" s="481">
        <f t="shared" si="10"/>
        <v>250000</v>
      </c>
      <c r="S60" s="483"/>
      <c r="T60" s="157">
        <v>0</v>
      </c>
      <c r="U60" s="157">
        <v>250000</v>
      </c>
      <c r="V60" s="157">
        <v>0</v>
      </c>
      <c r="W60" s="157">
        <f t="shared" si="7"/>
        <v>250000</v>
      </c>
      <c r="X60" s="481">
        <f t="shared" si="8"/>
        <v>250000</v>
      </c>
    </row>
    <row r="61" spans="1:24" s="462" customFormat="1" ht="29">
      <c r="A61" s="460">
        <v>55</v>
      </c>
      <c r="B61" s="460"/>
      <c r="C61" s="460" t="s">
        <v>1917</v>
      </c>
      <c r="D61" s="461" t="s">
        <v>1947</v>
      </c>
      <c r="E61" s="460"/>
      <c r="H61" s="157">
        <v>0</v>
      </c>
      <c r="I61" s="157">
        <v>0</v>
      </c>
      <c r="J61" s="157">
        <v>0</v>
      </c>
      <c r="K61" s="157">
        <f t="shared" si="3"/>
        <v>0</v>
      </c>
      <c r="L61" s="481">
        <f t="shared" si="4"/>
        <v>0</v>
      </c>
      <c r="M61" s="482"/>
      <c r="N61" s="157">
        <v>0</v>
      </c>
      <c r="O61" s="157">
        <v>250000</v>
      </c>
      <c r="P61" s="157">
        <v>0</v>
      </c>
      <c r="Q61" s="157">
        <f t="shared" si="9"/>
        <v>250000</v>
      </c>
      <c r="R61" s="481">
        <f t="shared" si="10"/>
        <v>250000</v>
      </c>
      <c r="S61" s="483"/>
      <c r="T61" s="157">
        <v>0</v>
      </c>
      <c r="U61" s="157">
        <v>0</v>
      </c>
      <c r="V61" s="157">
        <v>0</v>
      </c>
      <c r="W61" s="157">
        <f t="shared" si="7"/>
        <v>0</v>
      </c>
      <c r="X61" s="481">
        <f t="shared" si="8"/>
        <v>0</v>
      </c>
    </row>
    <row r="62" spans="1:24" s="462" customFormat="1" ht="29">
      <c r="A62" s="460">
        <v>56</v>
      </c>
      <c r="B62" s="460"/>
      <c r="C62" s="460" t="s">
        <v>1917</v>
      </c>
      <c r="D62" s="461" t="s">
        <v>1948</v>
      </c>
      <c r="E62" s="460"/>
      <c r="H62" s="157">
        <v>0</v>
      </c>
      <c r="I62" s="157">
        <v>250000</v>
      </c>
      <c r="J62" s="157">
        <v>0</v>
      </c>
      <c r="K62" s="157">
        <f t="shared" si="3"/>
        <v>250000</v>
      </c>
      <c r="L62" s="481">
        <f t="shared" si="4"/>
        <v>250000</v>
      </c>
      <c r="M62" s="482"/>
      <c r="N62" s="157">
        <v>0</v>
      </c>
      <c r="O62" s="157">
        <v>0</v>
      </c>
      <c r="P62" s="157">
        <v>0</v>
      </c>
      <c r="Q62" s="157">
        <f t="shared" si="9"/>
        <v>0</v>
      </c>
      <c r="R62" s="481">
        <f t="shared" si="10"/>
        <v>0</v>
      </c>
      <c r="S62" s="483"/>
      <c r="T62" s="157">
        <v>0</v>
      </c>
      <c r="U62" s="157">
        <v>0</v>
      </c>
      <c r="V62" s="157">
        <v>0</v>
      </c>
      <c r="W62" s="157">
        <f t="shared" si="7"/>
        <v>0</v>
      </c>
      <c r="X62" s="481">
        <f t="shared" si="8"/>
        <v>0</v>
      </c>
    </row>
    <row r="63" spans="1:24" s="462" customFormat="1" ht="29">
      <c r="A63" s="460">
        <v>57</v>
      </c>
      <c r="B63" s="460"/>
      <c r="C63" s="460" t="s">
        <v>1917</v>
      </c>
      <c r="D63" s="461" t="s">
        <v>1949</v>
      </c>
      <c r="E63" s="460"/>
      <c r="H63" s="157">
        <v>0</v>
      </c>
      <c r="I63" s="157">
        <v>100000</v>
      </c>
      <c r="J63" s="157">
        <v>0</v>
      </c>
      <c r="K63" s="157">
        <f t="shared" si="3"/>
        <v>100000</v>
      </c>
      <c r="L63" s="481">
        <f t="shared" si="4"/>
        <v>100000</v>
      </c>
      <c r="M63" s="482"/>
      <c r="N63" s="157">
        <v>0</v>
      </c>
      <c r="O63" s="157">
        <v>100000</v>
      </c>
      <c r="P63" s="157">
        <v>0</v>
      </c>
      <c r="Q63" s="157">
        <f t="shared" si="9"/>
        <v>100000</v>
      </c>
      <c r="R63" s="481">
        <f t="shared" si="10"/>
        <v>100000</v>
      </c>
      <c r="S63" s="483"/>
      <c r="T63" s="157">
        <v>0</v>
      </c>
      <c r="U63" s="157">
        <v>0</v>
      </c>
      <c r="V63" s="157">
        <v>0</v>
      </c>
      <c r="W63" s="157">
        <f t="shared" si="7"/>
        <v>0</v>
      </c>
      <c r="X63" s="481">
        <f t="shared" si="8"/>
        <v>0</v>
      </c>
    </row>
    <row r="64" spans="1:24" s="462" customFormat="1" ht="29">
      <c r="A64" s="460">
        <v>58</v>
      </c>
      <c r="B64" s="460"/>
      <c r="C64" s="460" t="s">
        <v>1917</v>
      </c>
      <c r="D64" s="461" t="s">
        <v>1950</v>
      </c>
      <c r="E64" s="460"/>
      <c r="H64" s="157">
        <v>0</v>
      </c>
      <c r="I64" s="157">
        <v>1000000</v>
      </c>
      <c r="J64" s="157">
        <v>0</v>
      </c>
      <c r="K64" s="157">
        <f t="shared" si="3"/>
        <v>1000000</v>
      </c>
      <c r="L64" s="481">
        <f t="shared" si="4"/>
        <v>1000000</v>
      </c>
      <c r="M64" s="482"/>
      <c r="N64" s="157">
        <v>0</v>
      </c>
      <c r="O64" s="157">
        <v>1000000</v>
      </c>
      <c r="P64" s="157">
        <v>0</v>
      </c>
      <c r="Q64" s="157">
        <f t="shared" si="9"/>
        <v>1000000</v>
      </c>
      <c r="R64" s="481">
        <f t="shared" si="10"/>
        <v>1000000</v>
      </c>
      <c r="S64" s="483"/>
      <c r="T64" s="157">
        <v>0</v>
      </c>
      <c r="U64" s="157">
        <v>1000000</v>
      </c>
      <c r="V64" s="157">
        <v>0</v>
      </c>
      <c r="W64" s="157">
        <f t="shared" si="7"/>
        <v>1000000</v>
      </c>
      <c r="X64" s="481">
        <f t="shared" si="8"/>
        <v>1000000</v>
      </c>
    </row>
    <row r="65" spans="1:24" s="462" customFormat="1" ht="43.5">
      <c r="A65" s="460">
        <v>59</v>
      </c>
      <c r="B65" s="460"/>
      <c r="C65" s="460" t="s">
        <v>1917</v>
      </c>
      <c r="D65" s="461" t="s">
        <v>1951</v>
      </c>
      <c r="E65" s="460"/>
      <c r="H65" s="157">
        <v>0</v>
      </c>
      <c r="I65" s="157">
        <v>500000</v>
      </c>
      <c r="J65" s="157">
        <v>0</v>
      </c>
      <c r="K65" s="157">
        <f t="shared" si="3"/>
        <v>500000</v>
      </c>
      <c r="L65" s="481">
        <f t="shared" si="4"/>
        <v>500000</v>
      </c>
      <c r="M65" s="482"/>
      <c r="N65" s="157">
        <v>0</v>
      </c>
      <c r="O65" s="157">
        <v>500000</v>
      </c>
      <c r="P65" s="157">
        <v>0</v>
      </c>
      <c r="Q65" s="157">
        <f t="shared" si="9"/>
        <v>500000</v>
      </c>
      <c r="R65" s="481">
        <f t="shared" si="10"/>
        <v>500000</v>
      </c>
      <c r="S65" s="483"/>
      <c r="T65" s="157">
        <v>0</v>
      </c>
      <c r="U65" s="157">
        <v>0</v>
      </c>
      <c r="V65" s="157">
        <v>0</v>
      </c>
      <c r="W65" s="157">
        <f t="shared" si="7"/>
        <v>0</v>
      </c>
      <c r="X65" s="481">
        <f t="shared" si="8"/>
        <v>0</v>
      </c>
    </row>
    <row r="66" spans="1:24" s="462" customFormat="1">
      <c r="A66" s="460">
        <v>60</v>
      </c>
      <c r="B66" s="460"/>
      <c r="C66" s="460" t="s">
        <v>1917</v>
      </c>
      <c r="D66" s="461" t="s">
        <v>1952</v>
      </c>
      <c r="E66" s="460"/>
      <c r="H66" s="157">
        <v>0</v>
      </c>
      <c r="I66" s="157">
        <v>200000</v>
      </c>
      <c r="J66" s="157">
        <v>0</v>
      </c>
      <c r="K66" s="157">
        <f t="shared" si="3"/>
        <v>200000</v>
      </c>
      <c r="L66" s="481">
        <f t="shared" si="4"/>
        <v>200000</v>
      </c>
      <c r="M66" s="482"/>
      <c r="N66" s="157">
        <v>0</v>
      </c>
      <c r="O66" s="157">
        <v>200000</v>
      </c>
      <c r="P66" s="157">
        <v>0</v>
      </c>
      <c r="Q66" s="157">
        <f t="shared" si="9"/>
        <v>200000</v>
      </c>
      <c r="R66" s="481">
        <f t="shared" si="10"/>
        <v>200000</v>
      </c>
      <c r="S66" s="483"/>
      <c r="T66" s="157">
        <v>0</v>
      </c>
      <c r="U66" s="157">
        <v>200000</v>
      </c>
      <c r="V66" s="157">
        <v>0</v>
      </c>
      <c r="W66" s="157">
        <f t="shared" si="7"/>
        <v>200000</v>
      </c>
      <c r="X66" s="481">
        <f t="shared" si="8"/>
        <v>200000</v>
      </c>
    </row>
    <row r="67" spans="1:24" s="462" customFormat="1">
      <c r="A67" s="460">
        <v>61</v>
      </c>
      <c r="B67" s="460"/>
      <c r="C67" s="460" t="s">
        <v>1953</v>
      </c>
      <c r="D67" s="461" t="s">
        <v>1954</v>
      </c>
      <c r="E67" s="460"/>
      <c r="H67" s="157">
        <v>0</v>
      </c>
      <c r="I67" s="157">
        <v>13000000</v>
      </c>
      <c r="J67" s="157">
        <v>0</v>
      </c>
      <c r="K67" s="157">
        <f t="shared" si="3"/>
        <v>13000000</v>
      </c>
      <c r="L67" s="481">
        <f t="shared" si="4"/>
        <v>13000000</v>
      </c>
      <c r="M67" s="482"/>
      <c r="N67" s="157">
        <v>0</v>
      </c>
      <c r="O67" s="157">
        <v>6000000</v>
      </c>
      <c r="P67" s="157">
        <v>0</v>
      </c>
      <c r="Q67" s="157">
        <f t="shared" si="9"/>
        <v>6000000</v>
      </c>
      <c r="R67" s="481">
        <f t="shared" si="10"/>
        <v>6000000</v>
      </c>
      <c r="S67" s="483"/>
      <c r="T67" s="157">
        <v>0</v>
      </c>
      <c r="U67" s="157">
        <v>6100000</v>
      </c>
      <c r="V67" s="157">
        <v>0</v>
      </c>
      <c r="W67" s="157">
        <f t="shared" si="7"/>
        <v>6100000</v>
      </c>
      <c r="X67" s="481">
        <f t="shared" si="8"/>
        <v>6100000</v>
      </c>
    </row>
    <row r="68" spans="1:24" s="462" customFormat="1" ht="29">
      <c r="A68" s="460">
        <v>62</v>
      </c>
      <c r="B68" s="460"/>
      <c r="C68" s="460" t="s">
        <v>1953</v>
      </c>
      <c r="D68" s="461" t="s">
        <v>1955</v>
      </c>
      <c r="E68" s="460"/>
      <c r="H68" s="157">
        <v>0</v>
      </c>
      <c r="I68" s="157">
        <v>10000000</v>
      </c>
      <c r="J68" s="157">
        <v>0</v>
      </c>
      <c r="K68" s="157">
        <f t="shared" si="3"/>
        <v>10000000</v>
      </c>
      <c r="L68" s="481">
        <f t="shared" si="4"/>
        <v>10000000</v>
      </c>
      <c r="M68" s="482"/>
      <c r="N68" s="157">
        <v>0</v>
      </c>
      <c r="O68" s="157">
        <v>0</v>
      </c>
      <c r="P68" s="157">
        <v>0</v>
      </c>
      <c r="Q68" s="157">
        <f t="shared" si="9"/>
        <v>0</v>
      </c>
      <c r="R68" s="481">
        <f t="shared" si="10"/>
        <v>0</v>
      </c>
      <c r="S68" s="483"/>
      <c r="T68" s="157">
        <v>0</v>
      </c>
      <c r="U68" s="157">
        <v>0</v>
      </c>
      <c r="V68" s="157">
        <v>0</v>
      </c>
      <c r="W68" s="157">
        <f t="shared" si="7"/>
        <v>0</v>
      </c>
      <c r="X68" s="481">
        <f t="shared" si="8"/>
        <v>0</v>
      </c>
    </row>
    <row r="69" spans="1:24" s="462" customFormat="1" ht="29">
      <c r="A69" s="460">
        <v>63</v>
      </c>
      <c r="B69" s="460"/>
      <c r="C69" s="460" t="s">
        <v>1953</v>
      </c>
      <c r="D69" s="461" t="s">
        <v>1956</v>
      </c>
      <c r="E69" s="460"/>
      <c r="H69" s="157">
        <v>0</v>
      </c>
      <c r="I69" s="157">
        <v>500000</v>
      </c>
      <c r="J69" s="157">
        <v>0</v>
      </c>
      <c r="K69" s="157">
        <f t="shared" si="3"/>
        <v>500000</v>
      </c>
      <c r="L69" s="481">
        <f t="shared" si="4"/>
        <v>500000</v>
      </c>
      <c r="M69" s="482"/>
      <c r="N69" s="157">
        <v>0</v>
      </c>
      <c r="O69" s="157">
        <v>0</v>
      </c>
      <c r="P69" s="157">
        <v>0</v>
      </c>
      <c r="Q69" s="157">
        <f t="shared" si="9"/>
        <v>0</v>
      </c>
      <c r="R69" s="481">
        <f t="shared" si="10"/>
        <v>0</v>
      </c>
      <c r="S69" s="483"/>
      <c r="T69" s="157">
        <v>0</v>
      </c>
      <c r="U69" s="157">
        <v>0</v>
      </c>
      <c r="V69" s="157">
        <v>0</v>
      </c>
      <c r="W69" s="157">
        <f t="shared" si="7"/>
        <v>0</v>
      </c>
      <c r="X69" s="481">
        <f t="shared" si="8"/>
        <v>0</v>
      </c>
    </row>
    <row r="70" spans="1:24" s="462" customFormat="1">
      <c r="A70" s="460">
        <v>64</v>
      </c>
      <c r="B70" s="460"/>
      <c r="C70" s="460" t="s">
        <v>1953</v>
      </c>
      <c r="D70" s="461" t="s">
        <v>1957</v>
      </c>
      <c r="E70" s="460"/>
      <c r="H70" s="157">
        <v>0</v>
      </c>
      <c r="I70" s="157">
        <v>0</v>
      </c>
      <c r="J70" s="157">
        <v>0</v>
      </c>
      <c r="K70" s="157">
        <f t="shared" si="3"/>
        <v>0</v>
      </c>
      <c r="L70" s="481">
        <f t="shared" si="4"/>
        <v>0</v>
      </c>
      <c r="M70" s="482"/>
      <c r="N70" s="157">
        <v>0</v>
      </c>
      <c r="O70" s="157">
        <v>150000</v>
      </c>
      <c r="P70" s="157">
        <v>0</v>
      </c>
      <c r="Q70" s="157">
        <f t="shared" si="9"/>
        <v>150000</v>
      </c>
      <c r="R70" s="481">
        <f t="shared" si="10"/>
        <v>150000</v>
      </c>
      <c r="S70" s="483"/>
      <c r="T70" s="157">
        <v>0</v>
      </c>
      <c r="U70" s="157">
        <v>0</v>
      </c>
      <c r="V70" s="157">
        <v>0</v>
      </c>
      <c r="W70" s="157">
        <f t="shared" si="7"/>
        <v>0</v>
      </c>
      <c r="X70" s="481">
        <f t="shared" si="8"/>
        <v>0</v>
      </c>
    </row>
    <row r="71" spans="1:24" s="462" customFormat="1">
      <c r="A71" s="460">
        <v>65</v>
      </c>
      <c r="B71" s="460"/>
      <c r="C71" s="460" t="s">
        <v>1953</v>
      </c>
      <c r="D71" s="461" t="s">
        <v>1958</v>
      </c>
      <c r="E71" s="460"/>
      <c r="H71" s="157">
        <v>0</v>
      </c>
      <c r="I71" s="157">
        <v>0</v>
      </c>
      <c r="J71" s="157">
        <v>0</v>
      </c>
      <c r="K71" s="157">
        <f t="shared" si="3"/>
        <v>0</v>
      </c>
      <c r="L71" s="481">
        <f t="shared" si="4"/>
        <v>0</v>
      </c>
      <c r="M71" s="482"/>
      <c r="N71" s="157">
        <v>0</v>
      </c>
      <c r="O71" s="157">
        <v>100000</v>
      </c>
      <c r="P71" s="157">
        <v>0</v>
      </c>
      <c r="Q71" s="157">
        <f t="shared" si="9"/>
        <v>100000</v>
      </c>
      <c r="R71" s="481">
        <f t="shared" si="10"/>
        <v>100000</v>
      </c>
      <c r="S71" s="483"/>
      <c r="T71" s="157">
        <v>0</v>
      </c>
      <c r="U71" s="157">
        <v>200000</v>
      </c>
      <c r="V71" s="157">
        <v>0</v>
      </c>
      <c r="W71" s="157">
        <f t="shared" si="7"/>
        <v>200000</v>
      </c>
      <c r="X71" s="481">
        <f t="shared" si="8"/>
        <v>200000</v>
      </c>
    </row>
    <row r="72" spans="1:24" s="462" customFormat="1" ht="29">
      <c r="A72" s="460">
        <v>66</v>
      </c>
      <c r="B72" s="460"/>
      <c r="C72" s="460" t="s">
        <v>1953</v>
      </c>
      <c r="D72" s="461" t="s">
        <v>1959</v>
      </c>
      <c r="E72" s="460"/>
      <c r="H72" s="157">
        <v>0</v>
      </c>
      <c r="I72" s="157">
        <v>600000</v>
      </c>
      <c r="J72" s="157">
        <v>0</v>
      </c>
      <c r="K72" s="157">
        <f t="shared" ref="K72:K135" si="11">I72+J72</f>
        <v>600000</v>
      </c>
      <c r="L72" s="481">
        <f t="shared" ref="L72:L135" si="12">K72+H72</f>
        <v>600000</v>
      </c>
      <c r="M72" s="482"/>
      <c r="N72" s="157">
        <v>0</v>
      </c>
      <c r="O72" s="157">
        <v>600000</v>
      </c>
      <c r="P72" s="157">
        <v>0</v>
      </c>
      <c r="Q72" s="157">
        <f t="shared" si="9"/>
        <v>600000</v>
      </c>
      <c r="R72" s="481">
        <f t="shared" si="10"/>
        <v>600000</v>
      </c>
      <c r="S72" s="483"/>
      <c r="T72" s="157">
        <v>0</v>
      </c>
      <c r="U72" s="157">
        <v>0</v>
      </c>
      <c r="V72" s="157">
        <v>0</v>
      </c>
      <c r="W72" s="157">
        <f t="shared" ref="W72:W135" si="13">U72+V72</f>
        <v>0</v>
      </c>
      <c r="X72" s="481">
        <f t="shared" ref="X72:X135" si="14">W72+T72</f>
        <v>0</v>
      </c>
    </row>
    <row r="73" spans="1:24" s="462" customFormat="1" ht="43.5">
      <c r="A73" s="460">
        <v>67</v>
      </c>
      <c r="B73" s="460"/>
      <c r="C73" s="460" t="s">
        <v>1953</v>
      </c>
      <c r="D73" s="461" t="s">
        <v>1960</v>
      </c>
      <c r="E73" s="460"/>
      <c r="H73" s="157">
        <v>0</v>
      </c>
      <c r="I73" s="157">
        <v>375000</v>
      </c>
      <c r="J73" s="157">
        <v>0</v>
      </c>
      <c r="K73" s="157">
        <f t="shared" si="11"/>
        <v>375000</v>
      </c>
      <c r="L73" s="481">
        <f t="shared" si="12"/>
        <v>375000</v>
      </c>
      <c r="M73" s="482"/>
      <c r="N73" s="157">
        <v>0</v>
      </c>
      <c r="O73" s="157">
        <v>50000</v>
      </c>
      <c r="P73" s="157">
        <v>0</v>
      </c>
      <c r="Q73" s="157">
        <f t="shared" si="9"/>
        <v>50000</v>
      </c>
      <c r="R73" s="481">
        <f t="shared" si="10"/>
        <v>50000</v>
      </c>
      <c r="S73" s="483"/>
      <c r="T73" s="157">
        <v>0</v>
      </c>
      <c r="U73" s="157">
        <v>50000</v>
      </c>
      <c r="V73" s="157">
        <v>0</v>
      </c>
      <c r="W73" s="157">
        <f t="shared" si="13"/>
        <v>50000</v>
      </c>
      <c r="X73" s="481">
        <f t="shared" si="14"/>
        <v>50000</v>
      </c>
    </row>
    <row r="74" spans="1:24" s="462" customFormat="1">
      <c r="A74" s="460">
        <v>68</v>
      </c>
      <c r="B74" s="460"/>
      <c r="C74" s="460" t="s">
        <v>1953</v>
      </c>
      <c r="D74" s="461" t="s">
        <v>1961</v>
      </c>
      <c r="E74" s="460"/>
      <c r="H74" s="157">
        <v>0</v>
      </c>
      <c r="I74" s="157">
        <v>200000</v>
      </c>
      <c r="J74" s="157">
        <v>0</v>
      </c>
      <c r="K74" s="157">
        <f t="shared" si="11"/>
        <v>200000</v>
      </c>
      <c r="L74" s="481">
        <f t="shared" si="12"/>
        <v>200000</v>
      </c>
      <c r="M74" s="482"/>
      <c r="N74" s="157">
        <v>0</v>
      </c>
      <c r="O74" s="157">
        <v>200000</v>
      </c>
      <c r="P74" s="157">
        <v>0</v>
      </c>
      <c r="Q74" s="157">
        <f t="shared" si="9"/>
        <v>200000</v>
      </c>
      <c r="R74" s="481">
        <f t="shared" si="10"/>
        <v>200000</v>
      </c>
      <c r="S74" s="483"/>
      <c r="T74" s="157">
        <v>0</v>
      </c>
      <c r="U74" s="157">
        <v>0</v>
      </c>
      <c r="V74" s="157">
        <v>0</v>
      </c>
      <c r="W74" s="157">
        <f t="shared" si="13"/>
        <v>0</v>
      </c>
      <c r="X74" s="481">
        <f t="shared" si="14"/>
        <v>0</v>
      </c>
    </row>
    <row r="75" spans="1:24" s="462" customFormat="1" ht="29">
      <c r="A75" s="460">
        <v>69</v>
      </c>
      <c r="B75" s="460"/>
      <c r="C75" s="460" t="s">
        <v>1953</v>
      </c>
      <c r="D75" s="461" t="s">
        <v>1962</v>
      </c>
      <c r="E75" s="460"/>
      <c r="H75" s="157">
        <v>0</v>
      </c>
      <c r="I75" s="157">
        <v>500000</v>
      </c>
      <c r="J75" s="157">
        <v>0</v>
      </c>
      <c r="K75" s="157">
        <f t="shared" si="11"/>
        <v>500000</v>
      </c>
      <c r="L75" s="481">
        <f t="shared" si="12"/>
        <v>500000</v>
      </c>
      <c r="M75" s="482"/>
      <c r="N75" s="157">
        <v>0</v>
      </c>
      <c r="O75" s="157">
        <v>350000</v>
      </c>
      <c r="P75" s="157">
        <v>0</v>
      </c>
      <c r="Q75" s="157">
        <f t="shared" si="9"/>
        <v>350000</v>
      </c>
      <c r="R75" s="481">
        <f t="shared" si="10"/>
        <v>350000</v>
      </c>
      <c r="S75" s="483"/>
      <c r="T75" s="157">
        <v>0</v>
      </c>
      <c r="U75" s="157">
        <v>250000</v>
      </c>
      <c r="V75" s="157">
        <v>0</v>
      </c>
      <c r="W75" s="157">
        <f t="shared" si="13"/>
        <v>250000</v>
      </c>
      <c r="X75" s="481">
        <f t="shared" si="14"/>
        <v>250000</v>
      </c>
    </row>
    <row r="76" spans="1:24" s="462" customFormat="1">
      <c r="A76" s="460">
        <v>70</v>
      </c>
      <c r="B76" s="460"/>
      <c r="C76" s="460" t="s">
        <v>1953</v>
      </c>
      <c r="D76" s="461" t="s">
        <v>1963</v>
      </c>
      <c r="E76" s="460"/>
      <c r="H76" s="157">
        <v>0</v>
      </c>
      <c r="I76" s="157">
        <v>0</v>
      </c>
      <c r="J76" s="157">
        <v>0</v>
      </c>
      <c r="K76" s="157">
        <f t="shared" si="11"/>
        <v>0</v>
      </c>
      <c r="L76" s="481">
        <f t="shared" si="12"/>
        <v>0</v>
      </c>
      <c r="M76" s="482"/>
      <c r="N76" s="157">
        <v>0</v>
      </c>
      <c r="O76" s="157">
        <v>1750000</v>
      </c>
      <c r="P76" s="157">
        <v>0</v>
      </c>
      <c r="Q76" s="157">
        <f t="shared" ref="Q76:Q139" si="15">O76+P76</f>
        <v>1750000</v>
      </c>
      <c r="R76" s="481">
        <f t="shared" ref="R76:R139" si="16">Q76+N76</f>
        <v>1750000</v>
      </c>
      <c r="S76" s="483"/>
      <c r="T76" s="157">
        <v>0</v>
      </c>
      <c r="U76" s="157">
        <v>1750000</v>
      </c>
      <c r="V76" s="157">
        <v>0</v>
      </c>
      <c r="W76" s="157">
        <f t="shared" si="13"/>
        <v>1750000</v>
      </c>
      <c r="X76" s="481">
        <f t="shared" si="14"/>
        <v>1750000</v>
      </c>
    </row>
    <row r="77" spans="1:24" s="462" customFormat="1" ht="29">
      <c r="A77" s="460">
        <v>71</v>
      </c>
      <c r="B77" s="460"/>
      <c r="C77" s="460" t="s">
        <v>1953</v>
      </c>
      <c r="D77" s="461" t="s">
        <v>1964</v>
      </c>
      <c r="E77" s="460"/>
      <c r="H77" s="157">
        <v>0</v>
      </c>
      <c r="I77" s="157">
        <v>750000</v>
      </c>
      <c r="J77" s="157">
        <v>0</v>
      </c>
      <c r="K77" s="157">
        <f t="shared" si="11"/>
        <v>750000</v>
      </c>
      <c r="L77" s="481">
        <f t="shared" si="12"/>
        <v>750000</v>
      </c>
      <c r="M77" s="482"/>
      <c r="N77" s="157">
        <v>0</v>
      </c>
      <c r="O77" s="157">
        <v>0</v>
      </c>
      <c r="P77" s="157">
        <v>0</v>
      </c>
      <c r="Q77" s="157">
        <f t="shared" si="15"/>
        <v>0</v>
      </c>
      <c r="R77" s="481">
        <f t="shared" si="16"/>
        <v>0</v>
      </c>
      <c r="S77" s="483"/>
      <c r="T77" s="157">
        <v>0</v>
      </c>
      <c r="U77" s="157">
        <v>0</v>
      </c>
      <c r="V77" s="157">
        <v>0</v>
      </c>
      <c r="W77" s="157">
        <f t="shared" si="13"/>
        <v>0</v>
      </c>
      <c r="X77" s="481">
        <f t="shared" si="14"/>
        <v>0</v>
      </c>
    </row>
    <row r="78" spans="1:24" s="462" customFormat="1" ht="29">
      <c r="A78" s="460">
        <v>72</v>
      </c>
      <c r="B78" s="460"/>
      <c r="C78" s="460" t="s">
        <v>1953</v>
      </c>
      <c r="D78" s="461" t="s">
        <v>1965</v>
      </c>
      <c r="E78" s="460"/>
      <c r="H78" s="157">
        <v>0</v>
      </c>
      <c r="I78" s="157">
        <v>50000</v>
      </c>
      <c r="J78" s="157">
        <v>0</v>
      </c>
      <c r="K78" s="157">
        <f t="shared" si="11"/>
        <v>50000</v>
      </c>
      <c r="L78" s="481">
        <f t="shared" si="12"/>
        <v>50000</v>
      </c>
      <c r="M78" s="482"/>
      <c r="N78" s="157">
        <v>0</v>
      </c>
      <c r="O78" s="157">
        <v>50000</v>
      </c>
      <c r="P78" s="157">
        <v>0</v>
      </c>
      <c r="Q78" s="157">
        <f t="shared" si="15"/>
        <v>50000</v>
      </c>
      <c r="R78" s="481">
        <f t="shared" si="16"/>
        <v>50000</v>
      </c>
      <c r="S78" s="483"/>
      <c r="T78" s="157">
        <v>0</v>
      </c>
      <c r="U78" s="157">
        <v>50000</v>
      </c>
      <c r="V78" s="157">
        <v>0</v>
      </c>
      <c r="W78" s="157">
        <f t="shared" si="13"/>
        <v>50000</v>
      </c>
      <c r="X78" s="481">
        <f t="shared" si="14"/>
        <v>50000</v>
      </c>
    </row>
    <row r="79" spans="1:24" s="462" customFormat="1">
      <c r="A79" s="460">
        <v>73</v>
      </c>
      <c r="B79" s="460"/>
      <c r="C79" s="460" t="s">
        <v>1953</v>
      </c>
      <c r="D79" s="461" t="s">
        <v>1966</v>
      </c>
      <c r="E79" s="460"/>
      <c r="H79" s="157">
        <v>0</v>
      </c>
      <c r="I79" s="157">
        <v>150000</v>
      </c>
      <c r="J79" s="157">
        <v>0</v>
      </c>
      <c r="K79" s="157">
        <f t="shared" si="11"/>
        <v>150000</v>
      </c>
      <c r="L79" s="481">
        <f t="shared" si="12"/>
        <v>150000</v>
      </c>
      <c r="M79" s="482"/>
      <c r="N79" s="157">
        <v>0</v>
      </c>
      <c r="O79" s="157">
        <v>150000</v>
      </c>
      <c r="P79" s="157">
        <v>0</v>
      </c>
      <c r="Q79" s="157">
        <f t="shared" si="15"/>
        <v>150000</v>
      </c>
      <c r="R79" s="481">
        <f t="shared" si="16"/>
        <v>150000</v>
      </c>
      <c r="S79" s="483"/>
      <c r="T79" s="157">
        <v>0</v>
      </c>
      <c r="U79" s="157">
        <v>175000</v>
      </c>
      <c r="V79" s="157">
        <v>0</v>
      </c>
      <c r="W79" s="157">
        <f t="shared" si="13"/>
        <v>175000</v>
      </c>
      <c r="X79" s="481">
        <f t="shared" si="14"/>
        <v>175000</v>
      </c>
    </row>
    <row r="80" spans="1:24" s="462" customFormat="1" ht="29">
      <c r="A80" s="460">
        <v>74</v>
      </c>
      <c r="B80" s="460"/>
      <c r="C80" s="460" t="s">
        <v>1953</v>
      </c>
      <c r="D80" s="461" t="s">
        <v>1967</v>
      </c>
      <c r="E80" s="460"/>
      <c r="H80" s="157">
        <v>0</v>
      </c>
      <c r="I80" s="157">
        <v>1000000</v>
      </c>
      <c r="J80" s="157">
        <v>0</v>
      </c>
      <c r="K80" s="157">
        <f t="shared" si="11"/>
        <v>1000000</v>
      </c>
      <c r="L80" s="481">
        <f t="shared" si="12"/>
        <v>1000000</v>
      </c>
      <c r="M80" s="482"/>
      <c r="N80" s="157">
        <v>0</v>
      </c>
      <c r="O80" s="157">
        <v>1000000</v>
      </c>
      <c r="P80" s="157">
        <v>0</v>
      </c>
      <c r="Q80" s="157">
        <f t="shared" si="15"/>
        <v>1000000</v>
      </c>
      <c r="R80" s="481">
        <f t="shared" si="16"/>
        <v>1000000</v>
      </c>
      <c r="S80" s="483"/>
      <c r="T80" s="157">
        <v>0</v>
      </c>
      <c r="U80" s="157">
        <v>1000000</v>
      </c>
      <c r="V80" s="157">
        <v>0</v>
      </c>
      <c r="W80" s="157">
        <f t="shared" si="13"/>
        <v>1000000</v>
      </c>
      <c r="X80" s="481">
        <f t="shared" si="14"/>
        <v>1000000</v>
      </c>
    </row>
    <row r="81" spans="1:24" s="462" customFormat="1" ht="29">
      <c r="A81" s="460">
        <v>75</v>
      </c>
      <c r="B81" s="460"/>
      <c r="C81" s="460" t="s">
        <v>1953</v>
      </c>
      <c r="D81" s="461" t="s">
        <v>1968</v>
      </c>
      <c r="E81" s="460"/>
      <c r="H81" s="157">
        <v>0</v>
      </c>
      <c r="I81" s="157">
        <v>1000000</v>
      </c>
      <c r="J81" s="157">
        <v>0</v>
      </c>
      <c r="K81" s="157">
        <f t="shared" si="11"/>
        <v>1000000</v>
      </c>
      <c r="L81" s="481">
        <f t="shared" si="12"/>
        <v>1000000</v>
      </c>
      <c r="M81" s="482"/>
      <c r="N81" s="157">
        <v>0</v>
      </c>
      <c r="O81" s="157">
        <v>500000</v>
      </c>
      <c r="P81" s="157">
        <v>0</v>
      </c>
      <c r="Q81" s="157">
        <f t="shared" si="15"/>
        <v>500000</v>
      </c>
      <c r="R81" s="481">
        <f t="shared" si="16"/>
        <v>500000</v>
      </c>
      <c r="S81" s="483"/>
      <c r="T81" s="157">
        <v>0</v>
      </c>
      <c r="U81" s="157">
        <v>500000</v>
      </c>
      <c r="V81" s="157">
        <v>0</v>
      </c>
      <c r="W81" s="157">
        <f t="shared" si="13"/>
        <v>500000</v>
      </c>
      <c r="X81" s="481">
        <f t="shared" si="14"/>
        <v>500000</v>
      </c>
    </row>
    <row r="82" spans="1:24" s="462" customFormat="1" ht="29">
      <c r="A82" s="460">
        <v>76</v>
      </c>
      <c r="B82" s="460"/>
      <c r="C82" s="460" t="s">
        <v>1953</v>
      </c>
      <c r="D82" s="461" t="s">
        <v>1969</v>
      </c>
      <c r="E82" s="460"/>
      <c r="H82" s="157">
        <v>0</v>
      </c>
      <c r="I82" s="157">
        <v>385000</v>
      </c>
      <c r="J82" s="157">
        <v>0</v>
      </c>
      <c r="K82" s="157">
        <f t="shared" si="11"/>
        <v>385000</v>
      </c>
      <c r="L82" s="481">
        <f t="shared" si="12"/>
        <v>385000</v>
      </c>
      <c r="M82" s="482"/>
      <c r="N82" s="157">
        <v>0</v>
      </c>
      <c r="O82" s="157">
        <v>0</v>
      </c>
      <c r="P82" s="157">
        <v>0</v>
      </c>
      <c r="Q82" s="157">
        <f t="shared" si="15"/>
        <v>0</v>
      </c>
      <c r="R82" s="481">
        <f t="shared" si="16"/>
        <v>0</v>
      </c>
      <c r="S82" s="483"/>
      <c r="T82" s="157">
        <v>0</v>
      </c>
      <c r="U82" s="157">
        <v>0</v>
      </c>
      <c r="V82" s="157">
        <v>0</v>
      </c>
      <c r="W82" s="157">
        <f t="shared" si="13"/>
        <v>0</v>
      </c>
      <c r="X82" s="481">
        <f t="shared" si="14"/>
        <v>0</v>
      </c>
    </row>
    <row r="83" spans="1:24" s="462" customFormat="1" ht="43.5">
      <c r="A83" s="460">
        <v>77</v>
      </c>
      <c r="B83" s="460"/>
      <c r="C83" s="460" t="s">
        <v>1953</v>
      </c>
      <c r="D83" s="461" t="s">
        <v>1970</v>
      </c>
      <c r="E83" s="460"/>
      <c r="H83" s="157">
        <v>0</v>
      </c>
      <c r="I83" s="157">
        <v>0</v>
      </c>
      <c r="J83" s="157">
        <v>0</v>
      </c>
      <c r="K83" s="157">
        <f t="shared" si="11"/>
        <v>0</v>
      </c>
      <c r="L83" s="481">
        <f t="shared" si="12"/>
        <v>0</v>
      </c>
      <c r="M83" s="482"/>
      <c r="N83" s="157">
        <v>0</v>
      </c>
      <c r="O83" s="157">
        <v>0</v>
      </c>
      <c r="P83" s="157">
        <v>0</v>
      </c>
      <c r="Q83" s="157">
        <f t="shared" si="15"/>
        <v>0</v>
      </c>
      <c r="R83" s="481">
        <f t="shared" si="16"/>
        <v>0</v>
      </c>
      <c r="S83" s="483"/>
      <c r="T83" s="157">
        <v>0</v>
      </c>
      <c r="U83" s="157">
        <v>400000</v>
      </c>
      <c r="V83" s="157">
        <v>0</v>
      </c>
      <c r="W83" s="157">
        <f t="shared" si="13"/>
        <v>400000</v>
      </c>
      <c r="X83" s="481">
        <f t="shared" si="14"/>
        <v>400000</v>
      </c>
    </row>
    <row r="84" spans="1:24" s="462" customFormat="1">
      <c r="A84" s="460">
        <v>78</v>
      </c>
      <c r="B84" s="460"/>
      <c r="C84" s="460" t="s">
        <v>1953</v>
      </c>
      <c r="D84" s="461" t="s">
        <v>1971</v>
      </c>
      <c r="E84" s="460"/>
      <c r="H84" s="157">
        <v>0</v>
      </c>
      <c r="I84" s="157">
        <v>110000</v>
      </c>
      <c r="J84" s="157">
        <v>0</v>
      </c>
      <c r="K84" s="157">
        <f t="shared" si="11"/>
        <v>110000</v>
      </c>
      <c r="L84" s="481">
        <f t="shared" si="12"/>
        <v>110000</v>
      </c>
      <c r="M84" s="482"/>
      <c r="N84" s="157">
        <v>0</v>
      </c>
      <c r="O84" s="157">
        <v>0</v>
      </c>
      <c r="P84" s="157">
        <v>0</v>
      </c>
      <c r="Q84" s="157">
        <f t="shared" si="15"/>
        <v>0</v>
      </c>
      <c r="R84" s="481">
        <f t="shared" si="16"/>
        <v>0</v>
      </c>
      <c r="S84" s="483"/>
      <c r="T84" s="157">
        <v>0</v>
      </c>
      <c r="U84" s="157">
        <v>110000</v>
      </c>
      <c r="V84" s="157">
        <v>0</v>
      </c>
      <c r="W84" s="157">
        <f t="shared" si="13"/>
        <v>110000</v>
      </c>
      <c r="X84" s="481">
        <f t="shared" si="14"/>
        <v>110000</v>
      </c>
    </row>
    <row r="85" spans="1:24" s="462" customFormat="1">
      <c r="A85" s="460">
        <v>79</v>
      </c>
      <c r="B85" s="460"/>
      <c r="C85" s="460" t="s">
        <v>1953</v>
      </c>
      <c r="D85" s="461" t="s">
        <v>1972</v>
      </c>
      <c r="E85" s="460"/>
      <c r="H85" s="157">
        <v>0</v>
      </c>
      <c r="I85" s="157">
        <v>0</v>
      </c>
      <c r="J85" s="157">
        <v>0</v>
      </c>
      <c r="K85" s="157">
        <f t="shared" si="11"/>
        <v>0</v>
      </c>
      <c r="L85" s="481">
        <f t="shared" si="12"/>
        <v>0</v>
      </c>
      <c r="M85" s="482"/>
      <c r="N85" s="157">
        <v>0</v>
      </c>
      <c r="O85" s="157">
        <v>0</v>
      </c>
      <c r="P85" s="157">
        <v>0</v>
      </c>
      <c r="Q85" s="157">
        <f t="shared" si="15"/>
        <v>0</v>
      </c>
      <c r="R85" s="481">
        <f t="shared" si="16"/>
        <v>0</v>
      </c>
      <c r="S85" s="483"/>
      <c r="T85" s="157">
        <v>0</v>
      </c>
      <c r="U85" s="157">
        <v>250000</v>
      </c>
      <c r="V85" s="157">
        <v>0</v>
      </c>
      <c r="W85" s="157">
        <f t="shared" si="13"/>
        <v>250000</v>
      </c>
      <c r="X85" s="481">
        <f t="shared" si="14"/>
        <v>250000</v>
      </c>
    </row>
    <row r="86" spans="1:24" s="462" customFormat="1">
      <c r="A86" s="460">
        <v>80</v>
      </c>
      <c r="B86" s="460"/>
      <c r="C86" s="460" t="s">
        <v>1953</v>
      </c>
      <c r="D86" s="461" t="s">
        <v>1973</v>
      </c>
      <c r="E86" s="460"/>
      <c r="H86" s="157">
        <v>0</v>
      </c>
      <c r="I86" s="157">
        <v>0</v>
      </c>
      <c r="J86" s="157">
        <v>0</v>
      </c>
      <c r="K86" s="157">
        <f t="shared" si="11"/>
        <v>0</v>
      </c>
      <c r="L86" s="481">
        <f t="shared" si="12"/>
        <v>0</v>
      </c>
      <c r="M86" s="482"/>
      <c r="N86" s="157">
        <v>0</v>
      </c>
      <c r="O86" s="157">
        <v>175000</v>
      </c>
      <c r="P86" s="157">
        <v>0</v>
      </c>
      <c r="Q86" s="157">
        <f t="shared" si="15"/>
        <v>175000</v>
      </c>
      <c r="R86" s="481">
        <f t="shared" si="16"/>
        <v>175000</v>
      </c>
      <c r="S86" s="483"/>
      <c r="T86" s="157">
        <v>0</v>
      </c>
      <c r="U86" s="157">
        <v>100000</v>
      </c>
      <c r="V86" s="157">
        <v>0</v>
      </c>
      <c r="W86" s="157">
        <f t="shared" si="13"/>
        <v>100000</v>
      </c>
      <c r="X86" s="481">
        <f t="shared" si="14"/>
        <v>100000</v>
      </c>
    </row>
    <row r="87" spans="1:24" s="462" customFormat="1" ht="29">
      <c r="A87" s="460">
        <v>81</v>
      </c>
      <c r="B87" s="460"/>
      <c r="C87" s="460" t="s">
        <v>1953</v>
      </c>
      <c r="D87" s="461" t="s">
        <v>1974</v>
      </c>
      <c r="E87" s="460"/>
      <c r="H87" s="157">
        <v>0</v>
      </c>
      <c r="I87" s="157">
        <v>0</v>
      </c>
      <c r="J87" s="157">
        <v>0</v>
      </c>
      <c r="K87" s="157">
        <f t="shared" si="11"/>
        <v>0</v>
      </c>
      <c r="L87" s="481">
        <f t="shared" si="12"/>
        <v>0</v>
      </c>
      <c r="M87" s="482"/>
      <c r="N87" s="157">
        <v>0</v>
      </c>
      <c r="O87" s="157">
        <v>250000</v>
      </c>
      <c r="P87" s="157">
        <v>0</v>
      </c>
      <c r="Q87" s="157">
        <f t="shared" si="15"/>
        <v>250000</v>
      </c>
      <c r="R87" s="481">
        <f t="shared" si="16"/>
        <v>250000</v>
      </c>
      <c r="S87" s="483"/>
      <c r="T87" s="157">
        <v>0</v>
      </c>
      <c r="U87" s="157">
        <v>250000</v>
      </c>
      <c r="V87" s="157">
        <v>0</v>
      </c>
      <c r="W87" s="157">
        <f t="shared" si="13"/>
        <v>250000</v>
      </c>
      <c r="X87" s="481">
        <f t="shared" si="14"/>
        <v>250000</v>
      </c>
    </row>
    <row r="88" spans="1:24" s="462" customFormat="1" ht="29">
      <c r="A88" s="460">
        <v>82</v>
      </c>
      <c r="B88" s="460"/>
      <c r="C88" s="460" t="s">
        <v>1953</v>
      </c>
      <c r="D88" s="461" t="s">
        <v>1975</v>
      </c>
      <c r="E88" s="460"/>
      <c r="H88" s="157">
        <v>0</v>
      </c>
      <c r="I88" s="157">
        <v>0</v>
      </c>
      <c r="J88" s="157">
        <v>0</v>
      </c>
      <c r="K88" s="157">
        <f t="shared" si="11"/>
        <v>0</v>
      </c>
      <c r="L88" s="481">
        <f t="shared" si="12"/>
        <v>0</v>
      </c>
      <c r="M88" s="482"/>
      <c r="N88" s="157">
        <v>0</v>
      </c>
      <c r="O88" s="157">
        <v>1000000</v>
      </c>
      <c r="P88" s="157">
        <v>0</v>
      </c>
      <c r="Q88" s="157">
        <f t="shared" si="15"/>
        <v>1000000</v>
      </c>
      <c r="R88" s="481">
        <f t="shared" si="16"/>
        <v>1000000</v>
      </c>
      <c r="S88" s="483"/>
      <c r="T88" s="157">
        <v>0</v>
      </c>
      <c r="U88" s="157">
        <v>3000000</v>
      </c>
      <c r="V88" s="157">
        <v>0</v>
      </c>
      <c r="W88" s="157">
        <f t="shared" si="13"/>
        <v>3000000</v>
      </c>
      <c r="X88" s="481">
        <f t="shared" si="14"/>
        <v>3000000</v>
      </c>
    </row>
    <row r="89" spans="1:24" s="462" customFormat="1">
      <c r="A89" s="460">
        <v>83</v>
      </c>
      <c r="B89" s="460"/>
      <c r="C89" s="460" t="s">
        <v>1953</v>
      </c>
      <c r="D89" s="461" t="s">
        <v>1976</v>
      </c>
      <c r="E89" s="460"/>
      <c r="H89" s="157">
        <v>0</v>
      </c>
      <c r="I89" s="157">
        <v>200000</v>
      </c>
      <c r="J89" s="157">
        <v>0</v>
      </c>
      <c r="K89" s="157">
        <f t="shared" si="11"/>
        <v>200000</v>
      </c>
      <c r="L89" s="481">
        <f t="shared" si="12"/>
        <v>200000</v>
      </c>
      <c r="M89" s="482"/>
      <c r="N89" s="157">
        <v>0</v>
      </c>
      <c r="O89" s="157">
        <v>50000</v>
      </c>
      <c r="P89" s="157">
        <v>0</v>
      </c>
      <c r="Q89" s="157">
        <f t="shared" si="15"/>
        <v>50000</v>
      </c>
      <c r="R89" s="481">
        <f t="shared" si="16"/>
        <v>50000</v>
      </c>
      <c r="S89" s="483"/>
      <c r="T89" s="157">
        <v>0</v>
      </c>
      <c r="U89" s="157">
        <v>200000</v>
      </c>
      <c r="V89" s="157">
        <v>0</v>
      </c>
      <c r="W89" s="157">
        <f t="shared" si="13"/>
        <v>200000</v>
      </c>
      <c r="X89" s="481">
        <f t="shared" si="14"/>
        <v>200000</v>
      </c>
    </row>
    <row r="90" spans="1:24" s="462" customFormat="1" ht="29">
      <c r="A90" s="460">
        <v>84</v>
      </c>
      <c r="B90" s="460"/>
      <c r="C90" s="460" t="s">
        <v>1953</v>
      </c>
      <c r="D90" s="461" t="s">
        <v>1977</v>
      </c>
      <c r="E90" s="460"/>
      <c r="H90" s="157">
        <v>0</v>
      </c>
      <c r="I90" s="157">
        <v>75000</v>
      </c>
      <c r="J90" s="157">
        <v>0</v>
      </c>
      <c r="K90" s="157">
        <f t="shared" si="11"/>
        <v>75000</v>
      </c>
      <c r="L90" s="481">
        <f t="shared" si="12"/>
        <v>75000</v>
      </c>
      <c r="M90" s="482"/>
      <c r="N90" s="157">
        <v>0</v>
      </c>
      <c r="O90" s="157">
        <v>75000</v>
      </c>
      <c r="P90" s="157">
        <v>0</v>
      </c>
      <c r="Q90" s="157">
        <f t="shared" si="15"/>
        <v>75000</v>
      </c>
      <c r="R90" s="481">
        <f t="shared" si="16"/>
        <v>75000</v>
      </c>
      <c r="S90" s="483"/>
      <c r="T90" s="157">
        <v>0</v>
      </c>
      <c r="U90" s="157">
        <v>75000</v>
      </c>
      <c r="V90" s="157">
        <v>0</v>
      </c>
      <c r="W90" s="157">
        <f t="shared" si="13"/>
        <v>75000</v>
      </c>
      <c r="X90" s="481">
        <f t="shared" si="14"/>
        <v>75000</v>
      </c>
    </row>
    <row r="91" spans="1:24" s="462" customFormat="1">
      <c r="A91" s="460">
        <v>85</v>
      </c>
      <c r="B91" s="460"/>
      <c r="C91" s="460" t="s">
        <v>1953</v>
      </c>
      <c r="D91" s="461" t="s">
        <v>1978</v>
      </c>
      <c r="E91" s="460"/>
      <c r="H91" s="157">
        <v>0</v>
      </c>
      <c r="I91" s="157">
        <v>60000</v>
      </c>
      <c r="J91" s="157">
        <v>0</v>
      </c>
      <c r="K91" s="157">
        <f t="shared" si="11"/>
        <v>60000</v>
      </c>
      <c r="L91" s="481">
        <f t="shared" si="12"/>
        <v>60000</v>
      </c>
      <c r="M91" s="482"/>
      <c r="N91" s="157">
        <v>0</v>
      </c>
      <c r="O91" s="157">
        <v>0</v>
      </c>
      <c r="P91" s="157">
        <v>0</v>
      </c>
      <c r="Q91" s="157">
        <f t="shared" si="15"/>
        <v>0</v>
      </c>
      <c r="R91" s="481">
        <f t="shared" si="16"/>
        <v>0</v>
      </c>
      <c r="S91" s="483"/>
      <c r="T91" s="157">
        <v>0</v>
      </c>
      <c r="U91" s="157">
        <v>0</v>
      </c>
      <c r="V91" s="157">
        <v>0</v>
      </c>
      <c r="W91" s="157">
        <f t="shared" si="13"/>
        <v>0</v>
      </c>
      <c r="X91" s="481">
        <f t="shared" si="14"/>
        <v>0</v>
      </c>
    </row>
    <row r="92" spans="1:24" s="462" customFormat="1">
      <c r="A92" s="460">
        <v>86</v>
      </c>
      <c r="B92" s="460"/>
      <c r="C92" s="460" t="s">
        <v>1953</v>
      </c>
      <c r="D92" s="461" t="s">
        <v>1979</v>
      </c>
      <c r="E92" s="460"/>
      <c r="H92" s="157">
        <v>0</v>
      </c>
      <c r="I92" s="157">
        <v>0</v>
      </c>
      <c r="J92" s="157">
        <v>0</v>
      </c>
      <c r="K92" s="157">
        <f t="shared" si="11"/>
        <v>0</v>
      </c>
      <c r="L92" s="481">
        <f t="shared" si="12"/>
        <v>0</v>
      </c>
      <c r="M92" s="482"/>
      <c r="N92" s="157">
        <v>0</v>
      </c>
      <c r="O92" s="157">
        <v>500000</v>
      </c>
      <c r="P92" s="157">
        <v>0</v>
      </c>
      <c r="Q92" s="157">
        <f t="shared" si="15"/>
        <v>500000</v>
      </c>
      <c r="R92" s="481">
        <f t="shared" si="16"/>
        <v>500000</v>
      </c>
      <c r="S92" s="483"/>
      <c r="T92" s="157">
        <v>0</v>
      </c>
      <c r="U92" s="157">
        <v>1500000</v>
      </c>
      <c r="V92" s="157">
        <v>0</v>
      </c>
      <c r="W92" s="157">
        <f t="shared" si="13"/>
        <v>1500000</v>
      </c>
      <c r="X92" s="481">
        <f t="shared" si="14"/>
        <v>1500000</v>
      </c>
    </row>
    <row r="93" spans="1:24" s="462" customFormat="1" ht="29">
      <c r="A93" s="460">
        <v>87</v>
      </c>
      <c r="B93" s="460"/>
      <c r="C93" s="460" t="s">
        <v>1953</v>
      </c>
      <c r="D93" s="461" t="s">
        <v>1980</v>
      </c>
      <c r="E93" s="460"/>
      <c r="H93" s="157">
        <v>0</v>
      </c>
      <c r="I93" s="157">
        <v>500000</v>
      </c>
      <c r="J93" s="157">
        <v>0</v>
      </c>
      <c r="K93" s="157">
        <f t="shared" si="11"/>
        <v>500000</v>
      </c>
      <c r="L93" s="481">
        <f t="shared" si="12"/>
        <v>500000</v>
      </c>
      <c r="M93" s="482"/>
      <c r="N93" s="157">
        <v>0</v>
      </c>
      <c r="O93" s="157">
        <v>3000000</v>
      </c>
      <c r="P93" s="157">
        <v>0</v>
      </c>
      <c r="Q93" s="157">
        <f t="shared" si="15"/>
        <v>3000000</v>
      </c>
      <c r="R93" s="481">
        <f t="shared" si="16"/>
        <v>3000000</v>
      </c>
      <c r="S93" s="483"/>
      <c r="T93" s="157">
        <v>0</v>
      </c>
      <c r="U93" s="157">
        <v>11500000</v>
      </c>
      <c r="V93" s="157">
        <v>0</v>
      </c>
      <c r="W93" s="157">
        <f t="shared" si="13"/>
        <v>11500000</v>
      </c>
      <c r="X93" s="481">
        <f t="shared" si="14"/>
        <v>11500000</v>
      </c>
    </row>
    <row r="94" spans="1:24" s="462" customFormat="1">
      <c r="A94" s="460">
        <v>88</v>
      </c>
      <c r="B94" s="460"/>
      <c r="C94" s="460" t="s">
        <v>1953</v>
      </c>
      <c r="D94" s="461" t="s">
        <v>1981</v>
      </c>
      <c r="E94" s="460"/>
      <c r="H94" s="157">
        <v>0</v>
      </c>
      <c r="I94" s="157">
        <v>0</v>
      </c>
      <c r="J94" s="157">
        <v>0</v>
      </c>
      <c r="K94" s="157">
        <f t="shared" si="11"/>
        <v>0</v>
      </c>
      <c r="L94" s="481">
        <f t="shared" si="12"/>
        <v>0</v>
      </c>
      <c r="M94" s="482"/>
      <c r="N94" s="157">
        <v>0</v>
      </c>
      <c r="O94" s="157">
        <v>2500000</v>
      </c>
      <c r="P94" s="157">
        <v>0</v>
      </c>
      <c r="Q94" s="157">
        <f t="shared" si="15"/>
        <v>2500000</v>
      </c>
      <c r="R94" s="481">
        <f t="shared" si="16"/>
        <v>2500000</v>
      </c>
      <c r="S94" s="483"/>
      <c r="T94" s="157">
        <v>0</v>
      </c>
      <c r="U94" s="157">
        <v>0</v>
      </c>
      <c r="V94" s="157">
        <v>0</v>
      </c>
      <c r="W94" s="157">
        <f t="shared" si="13"/>
        <v>0</v>
      </c>
      <c r="X94" s="481">
        <f t="shared" si="14"/>
        <v>0</v>
      </c>
    </row>
    <row r="95" spans="1:24" s="462" customFormat="1">
      <c r="A95" s="460">
        <v>89</v>
      </c>
      <c r="B95" s="460"/>
      <c r="C95" s="460" t="s">
        <v>1953</v>
      </c>
      <c r="D95" s="461" t="s">
        <v>1982</v>
      </c>
      <c r="E95" s="460"/>
      <c r="H95" s="157">
        <v>0</v>
      </c>
      <c r="I95" s="157">
        <v>0</v>
      </c>
      <c r="J95" s="157">
        <v>0</v>
      </c>
      <c r="K95" s="157">
        <f t="shared" si="11"/>
        <v>0</v>
      </c>
      <c r="L95" s="481">
        <f t="shared" si="12"/>
        <v>0</v>
      </c>
      <c r="M95" s="482"/>
      <c r="N95" s="157">
        <v>0</v>
      </c>
      <c r="O95" s="157">
        <v>2500000</v>
      </c>
      <c r="P95" s="157">
        <v>0</v>
      </c>
      <c r="Q95" s="157">
        <f t="shared" si="15"/>
        <v>2500000</v>
      </c>
      <c r="R95" s="481">
        <f t="shared" si="16"/>
        <v>2500000</v>
      </c>
      <c r="S95" s="483"/>
      <c r="T95" s="157">
        <v>0</v>
      </c>
      <c r="U95" s="157">
        <v>0</v>
      </c>
      <c r="V95" s="157">
        <v>0</v>
      </c>
      <c r="W95" s="157">
        <f t="shared" si="13"/>
        <v>0</v>
      </c>
      <c r="X95" s="481">
        <f t="shared" si="14"/>
        <v>0</v>
      </c>
    </row>
    <row r="96" spans="1:24" s="462" customFormat="1" ht="29">
      <c r="A96" s="460">
        <v>90</v>
      </c>
      <c r="B96" s="460"/>
      <c r="C96" s="460" t="s">
        <v>1953</v>
      </c>
      <c r="D96" s="461" t="s">
        <v>1983</v>
      </c>
      <c r="E96" s="460"/>
      <c r="H96" s="157">
        <v>0</v>
      </c>
      <c r="I96" s="157">
        <v>1000000</v>
      </c>
      <c r="J96" s="157">
        <v>0</v>
      </c>
      <c r="K96" s="157">
        <f t="shared" si="11"/>
        <v>1000000</v>
      </c>
      <c r="L96" s="481">
        <f t="shared" si="12"/>
        <v>1000000</v>
      </c>
      <c r="M96" s="482"/>
      <c r="N96" s="157">
        <v>0</v>
      </c>
      <c r="O96" s="157">
        <v>1000000</v>
      </c>
      <c r="P96" s="157">
        <v>0</v>
      </c>
      <c r="Q96" s="157">
        <f t="shared" si="15"/>
        <v>1000000</v>
      </c>
      <c r="R96" s="481">
        <f t="shared" si="16"/>
        <v>1000000</v>
      </c>
      <c r="S96" s="483"/>
      <c r="T96" s="157">
        <v>0</v>
      </c>
      <c r="U96" s="157">
        <v>1000000</v>
      </c>
      <c r="V96" s="157">
        <v>0</v>
      </c>
      <c r="W96" s="157">
        <f t="shared" si="13"/>
        <v>1000000</v>
      </c>
      <c r="X96" s="481">
        <f t="shared" si="14"/>
        <v>1000000</v>
      </c>
    </row>
    <row r="97" spans="1:24" s="462" customFormat="1">
      <c r="A97" s="460">
        <v>91</v>
      </c>
      <c r="B97" s="460"/>
      <c r="C97" s="460" t="s">
        <v>1953</v>
      </c>
      <c r="D97" s="461" t="s">
        <v>1984</v>
      </c>
      <c r="E97" s="460"/>
      <c r="H97" s="157">
        <v>0</v>
      </c>
      <c r="I97" s="157">
        <v>150000</v>
      </c>
      <c r="J97" s="157">
        <v>0</v>
      </c>
      <c r="K97" s="157">
        <f t="shared" si="11"/>
        <v>150000</v>
      </c>
      <c r="L97" s="481">
        <f t="shared" si="12"/>
        <v>150000</v>
      </c>
      <c r="M97" s="482"/>
      <c r="N97" s="157">
        <v>0</v>
      </c>
      <c r="O97" s="157">
        <v>300000</v>
      </c>
      <c r="P97" s="157">
        <v>0</v>
      </c>
      <c r="Q97" s="157">
        <f t="shared" si="15"/>
        <v>300000</v>
      </c>
      <c r="R97" s="481">
        <f t="shared" si="16"/>
        <v>300000</v>
      </c>
      <c r="S97" s="483"/>
      <c r="T97" s="157">
        <v>0</v>
      </c>
      <c r="U97" s="157">
        <v>1500000</v>
      </c>
      <c r="V97" s="157">
        <v>0</v>
      </c>
      <c r="W97" s="157">
        <f t="shared" si="13"/>
        <v>1500000</v>
      </c>
      <c r="X97" s="481">
        <f t="shared" si="14"/>
        <v>1500000</v>
      </c>
    </row>
    <row r="98" spans="1:24" s="462" customFormat="1">
      <c r="A98" s="460">
        <v>92</v>
      </c>
      <c r="B98" s="460"/>
      <c r="C98" s="460" t="s">
        <v>1953</v>
      </c>
      <c r="D98" s="461" t="s">
        <v>1985</v>
      </c>
      <c r="E98" s="460"/>
      <c r="H98" s="157">
        <v>0</v>
      </c>
      <c r="I98" s="157">
        <v>250000</v>
      </c>
      <c r="J98" s="157">
        <v>0</v>
      </c>
      <c r="K98" s="157">
        <f t="shared" si="11"/>
        <v>250000</v>
      </c>
      <c r="L98" s="481">
        <f t="shared" si="12"/>
        <v>250000</v>
      </c>
      <c r="M98" s="482"/>
      <c r="N98" s="157">
        <v>0</v>
      </c>
      <c r="O98" s="157">
        <v>2000000</v>
      </c>
      <c r="P98" s="157">
        <v>0</v>
      </c>
      <c r="Q98" s="157">
        <f t="shared" si="15"/>
        <v>2000000</v>
      </c>
      <c r="R98" s="481">
        <f t="shared" si="16"/>
        <v>2000000</v>
      </c>
      <c r="S98" s="483"/>
      <c r="T98" s="157">
        <v>0</v>
      </c>
      <c r="U98" s="157">
        <v>0</v>
      </c>
      <c r="V98" s="157">
        <v>0</v>
      </c>
      <c r="W98" s="157">
        <f t="shared" si="13"/>
        <v>0</v>
      </c>
      <c r="X98" s="481">
        <f t="shared" si="14"/>
        <v>0</v>
      </c>
    </row>
    <row r="99" spans="1:24" s="462" customFormat="1" ht="29">
      <c r="A99" s="460">
        <v>93</v>
      </c>
      <c r="B99" s="460"/>
      <c r="C99" s="460" t="s">
        <v>1953</v>
      </c>
      <c r="D99" s="461" t="s">
        <v>1986</v>
      </c>
      <c r="E99" s="460"/>
      <c r="H99" s="157">
        <v>0</v>
      </c>
      <c r="I99" s="157">
        <v>100000</v>
      </c>
      <c r="J99" s="157">
        <v>0</v>
      </c>
      <c r="K99" s="157">
        <f t="shared" si="11"/>
        <v>100000</v>
      </c>
      <c r="L99" s="481">
        <f t="shared" si="12"/>
        <v>100000</v>
      </c>
      <c r="M99" s="482"/>
      <c r="N99" s="157">
        <v>0</v>
      </c>
      <c r="O99" s="157">
        <v>0</v>
      </c>
      <c r="P99" s="157">
        <v>0</v>
      </c>
      <c r="Q99" s="157">
        <f t="shared" si="15"/>
        <v>0</v>
      </c>
      <c r="R99" s="481">
        <f t="shared" si="16"/>
        <v>0</v>
      </c>
      <c r="S99" s="483"/>
      <c r="T99" s="157">
        <v>0</v>
      </c>
      <c r="U99" s="157">
        <v>0</v>
      </c>
      <c r="V99" s="157">
        <v>0</v>
      </c>
      <c r="W99" s="157">
        <f t="shared" si="13"/>
        <v>0</v>
      </c>
      <c r="X99" s="481">
        <f t="shared" si="14"/>
        <v>0</v>
      </c>
    </row>
    <row r="100" spans="1:24" s="462" customFormat="1" ht="29">
      <c r="A100" s="460">
        <v>94</v>
      </c>
      <c r="B100" s="460"/>
      <c r="C100" s="460" t="s">
        <v>1953</v>
      </c>
      <c r="D100" s="461" t="s">
        <v>1987</v>
      </c>
      <c r="E100" s="460"/>
      <c r="H100" s="157">
        <v>0</v>
      </c>
      <c r="I100" s="157">
        <v>0</v>
      </c>
      <c r="J100" s="157">
        <v>0</v>
      </c>
      <c r="K100" s="157">
        <f t="shared" si="11"/>
        <v>0</v>
      </c>
      <c r="L100" s="481">
        <f t="shared" si="12"/>
        <v>0</v>
      </c>
      <c r="M100" s="482"/>
      <c r="N100" s="157">
        <v>0</v>
      </c>
      <c r="O100" s="157">
        <v>400000</v>
      </c>
      <c r="P100" s="157">
        <v>0</v>
      </c>
      <c r="Q100" s="157">
        <f t="shared" si="15"/>
        <v>400000</v>
      </c>
      <c r="R100" s="481">
        <f t="shared" si="16"/>
        <v>400000</v>
      </c>
      <c r="S100" s="483"/>
      <c r="T100" s="157">
        <v>0</v>
      </c>
      <c r="U100" s="157">
        <v>250000</v>
      </c>
      <c r="V100" s="157">
        <v>0</v>
      </c>
      <c r="W100" s="157">
        <f t="shared" si="13"/>
        <v>250000</v>
      </c>
      <c r="X100" s="481">
        <f t="shared" si="14"/>
        <v>250000</v>
      </c>
    </row>
    <row r="101" spans="1:24" s="462" customFormat="1" ht="29">
      <c r="A101" s="460">
        <v>95</v>
      </c>
      <c r="B101" s="460"/>
      <c r="C101" s="460" t="s">
        <v>1953</v>
      </c>
      <c r="D101" s="461" t="s">
        <v>1988</v>
      </c>
      <c r="E101" s="460"/>
      <c r="H101" s="157">
        <v>0</v>
      </c>
      <c r="I101" s="157">
        <v>150000</v>
      </c>
      <c r="J101" s="157">
        <v>0</v>
      </c>
      <c r="K101" s="157">
        <f t="shared" si="11"/>
        <v>150000</v>
      </c>
      <c r="L101" s="481">
        <f t="shared" si="12"/>
        <v>150000</v>
      </c>
      <c r="M101" s="482"/>
      <c r="N101" s="157">
        <v>0</v>
      </c>
      <c r="O101" s="157">
        <v>300000</v>
      </c>
      <c r="P101" s="157">
        <v>0</v>
      </c>
      <c r="Q101" s="157">
        <f t="shared" si="15"/>
        <v>300000</v>
      </c>
      <c r="R101" s="481">
        <f t="shared" si="16"/>
        <v>300000</v>
      </c>
      <c r="S101" s="483"/>
      <c r="T101" s="157">
        <v>0</v>
      </c>
      <c r="U101" s="157">
        <v>0</v>
      </c>
      <c r="V101" s="157">
        <v>0</v>
      </c>
      <c r="W101" s="157">
        <f t="shared" si="13"/>
        <v>0</v>
      </c>
      <c r="X101" s="481">
        <f t="shared" si="14"/>
        <v>0</v>
      </c>
    </row>
    <row r="102" spans="1:24" s="462" customFormat="1" ht="29">
      <c r="A102" s="460">
        <v>96</v>
      </c>
      <c r="B102" s="460"/>
      <c r="C102" s="460" t="s">
        <v>1953</v>
      </c>
      <c r="D102" s="461" t="s">
        <v>1989</v>
      </c>
      <c r="E102" s="460"/>
      <c r="H102" s="157">
        <v>0</v>
      </c>
      <c r="I102" s="157">
        <v>100000</v>
      </c>
      <c r="J102" s="157">
        <v>0</v>
      </c>
      <c r="K102" s="157">
        <f t="shared" si="11"/>
        <v>100000</v>
      </c>
      <c r="L102" s="481">
        <f t="shared" si="12"/>
        <v>100000</v>
      </c>
      <c r="M102" s="482"/>
      <c r="N102" s="157">
        <v>0</v>
      </c>
      <c r="O102" s="157">
        <v>300000</v>
      </c>
      <c r="P102" s="157">
        <v>0</v>
      </c>
      <c r="Q102" s="157">
        <f t="shared" si="15"/>
        <v>300000</v>
      </c>
      <c r="R102" s="481">
        <f t="shared" si="16"/>
        <v>300000</v>
      </c>
      <c r="S102" s="483"/>
      <c r="T102" s="157">
        <v>0</v>
      </c>
      <c r="U102" s="157">
        <v>0</v>
      </c>
      <c r="V102" s="157">
        <v>0</v>
      </c>
      <c r="W102" s="157">
        <f t="shared" si="13"/>
        <v>0</v>
      </c>
      <c r="X102" s="481">
        <f t="shared" si="14"/>
        <v>0</v>
      </c>
    </row>
    <row r="103" spans="1:24" s="462" customFormat="1" ht="29">
      <c r="A103" s="460">
        <v>97</v>
      </c>
      <c r="B103" s="460"/>
      <c r="C103" s="460" t="s">
        <v>1953</v>
      </c>
      <c r="D103" s="461" t="s">
        <v>1990</v>
      </c>
      <c r="E103" s="460"/>
      <c r="H103" s="157">
        <v>0</v>
      </c>
      <c r="I103" s="157">
        <v>150000</v>
      </c>
      <c r="J103" s="157">
        <v>0</v>
      </c>
      <c r="K103" s="157">
        <f t="shared" si="11"/>
        <v>150000</v>
      </c>
      <c r="L103" s="481">
        <f t="shared" si="12"/>
        <v>150000</v>
      </c>
      <c r="M103" s="482"/>
      <c r="N103" s="157">
        <v>0</v>
      </c>
      <c r="O103" s="157">
        <v>50000</v>
      </c>
      <c r="P103" s="157">
        <v>0</v>
      </c>
      <c r="Q103" s="157">
        <f t="shared" si="15"/>
        <v>50000</v>
      </c>
      <c r="R103" s="481">
        <f t="shared" si="16"/>
        <v>50000</v>
      </c>
      <c r="S103" s="483"/>
      <c r="T103" s="157">
        <v>0</v>
      </c>
      <c r="U103" s="157">
        <v>1500000</v>
      </c>
      <c r="V103" s="157">
        <v>0</v>
      </c>
      <c r="W103" s="157">
        <f t="shared" si="13"/>
        <v>1500000</v>
      </c>
      <c r="X103" s="481">
        <f t="shared" si="14"/>
        <v>1500000</v>
      </c>
    </row>
    <row r="104" spans="1:24" s="462" customFormat="1" ht="29">
      <c r="A104" s="460">
        <v>98</v>
      </c>
      <c r="B104" s="460"/>
      <c r="C104" s="460" t="s">
        <v>1953</v>
      </c>
      <c r="D104" s="461" t="s">
        <v>1991</v>
      </c>
      <c r="E104" s="460"/>
      <c r="H104" s="157">
        <v>0</v>
      </c>
      <c r="I104" s="157">
        <v>200000</v>
      </c>
      <c r="J104" s="157">
        <v>0</v>
      </c>
      <c r="K104" s="157">
        <f t="shared" si="11"/>
        <v>200000</v>
      </c>
      <c r="L104" s="481">
        <f t="shared" si="12"/>
        <v>200000</v>
      </c>
      <c r="M104" s="482"/>
      <c r="N104" s="157">
        <v>0</v>
      </c>
      <c r="O104" s="157">
        <v>500000</v>
      </c>
      <c r="P104" s="157">
        <v>0</v>
      </c>
      <c r="Q104" s="157">
        <f t="shared" si="15"/>
        <v>500000</v>
      </c>
      <c r="R104" s="481">
        <f t="shared" si="16"/>
        <v>500000</v>
      </c>
      <c r="S104" s="483"/>
      <c r="T104" s="157">
        <v>0</v>
      </c>
      <c r="U104" s="157">
        <v>0</v>
      </c>
      <c r="V104" s="157">
        <v>0</v>
      </c>
      <c r="W104" s="157">
        <f t="shared" si="13"/>
        <v>0</v>
      </c>
      <c r="X104" s="481">
        <f t="shared" si="14"/>
        <v>0</v>
      </c>
    </row>
    <row r="105" spans="1:24" s="462" customFormat="1" ht="29">
      <c r="A105" s="460">
        <v>99</v>
      </c>
      <c r="B105" s="460"/>
      <c r="C105" s="460" t="s">
        <v>1953</v>
      </c>
      <c r="D105" s="461" t="s">
        <v>1992</v>
      </c>
      <c r="E105" s="460"/>
      <c r="H105" s="157">
        <v>0</v>
      </c>
      <c r="I105" s="157">
        <v>150000</v>
      </c>
      <c r="J105" s="157">
        <v>0</v>
      </c>
      <c r="K105" s="157">
        <f t="shared" si="11"/>
        <v>150000</v>
      </c>
      <c r="L105" s="481">
        <f t="shared" si="12"/>
        <v>150000</v>
      </c>
      <c r="M105" s="482"/>
      <c r="N105" s="157">
        <v>0</v>
      </c>
      <c r="O105" s="157">
        <v>150000</v>
      </c>
      <c r="P105" s="157">
        <v>0</v>
      </c>
      <c r="Q105" s="157">
        <f t="shared" si="15"/>
        <v>150000</v>
      </c>
      <c r="R105" s="481">
        <f t="shared" si="16"/>
        <v>150000</v>
      </c>
      <c r="S105" s="483"/>
      <c r="T105" s="157">
        <v>0</v>
      </c>
      <c r="U105" s="157">
        <v>300000</v>
      </c>
      <c r="V105" s="157">
        <v>0</v>
      </c>
      <c r="W105" s="157">
        <f t="shared" si="13"/>
        <v>300000</v>
      </c>
      <c r="X105" s="481">
        <f t="shared" si="14"/>
        <v>300000</v>
      </c>
    </row>
    <row r="106" spans="1:24" s="462" customFormat="1" ht="29">
      <c r="A106" s="460">
        <v>100</v>
      </c>
      <c r="B106" s="460"/>
      <c r="C106" s="460" t="s">
        <v>1953</v>
      </c>
      <c r="D106" s="461" t="s">
        <v>1993</v>
      </c>
      <c r="E106" s="460"/>
      <c r="H106" s="157">
        <v>0</v>
      </c>
      <c r="I106" s="157">
        <v>100000</v>
      </c>
      <c r="J106" s="157">
        <v>0</v>
      </c>
      <c r="K106" s="157">
        <f t="shared" si="11"/>
        <v>100000</v>
      </c>
      <c r="L106" s="481">
        <f t="shared" si="12"/>
        <v>100000</v>
      </c>
      <c r="M106" s="482"/>
      <c r="N106" s="157">
        <v>0</v>
      </c>
      <c r="O106" s="157">
        <v>400000</v>
      </c>
      <c r="P106" s="157">
        <v>0</v>
      </c>
      <c r="Q106" s="157">
        <f t="shared" si="15"/>
        <v>400000</v>
      </c>
      <c r="R106" s="481">
        <f t="shared" si="16"/>
        <v>400000</v>
      </c>
      <c r="S106" s="483"/>
      <c r="T106" s="157">
        <v>0</v>
      </c>
      <c r="U106" s="157">
        <v>0</v>
      </c>
      <c r="V106" s="157">
        <v>0</v>
      </c>
      <c r="W106" s="157">
        <f t="shared" si="13"/>
        <v>0</v>
      </c>
      <c r="X106" s="481">
        <f t="shared" si="14"/>
        <v>0</v>
      </c>
    </row>
    <row r="107" spans="1:24" s="462" customFormat="1" ht="29">
      <c r="A107" s="460">
        <v>101</v>
      </c>
      <c r="B107" s="460"/>
      <c r="C107" s="460" t="s">
        <v>1953</v>
      </c>
      <c r="D107" s="461" t="s">
        <v>1994</v>
      </c>
      <c r="E107" s="460"/>
      <c r="H107" s="157">
        <v>0</v>
      </c>
      <c r="I107" s="157">
        <v>50000</v>
      </c>
      <c r="J107" s="157">
        <v>0</v>
      </c>
      <c r="K107" s="157">
        <f t="shared" si="11"/>
        <v>50000</v>
      </c>
      <c r="L107" s="481">
        <f t="shared" si="12"/>
        <v>50000</v>
      </c>
      <c r="M107" s="482"/>
      <c r="N107" s="157">
        <v>0</v>
      </c>
      <c r="O107" s="157">
        <v>150000</v>
      </c>
      <c r="P107" s="157">
        <v>0</v>
      </c>
      <c r="Q107" s="157">
        <f t="shared" si="15"/>
        <v>150000</v>
      </c>
      <c r="R107" s="481">
        <f t="shared" si="16"/>
        <v>150000</v>
      </c>
      <c r="S107" s="483"/>
      <c r="T107" s="157">
        <v>0</v>
      </c>
      <c r="U107" s="157">
        <v>0</v>
      </c>
      <c r="V107" s="157">
        <v>0</v>
      </c>
      <c r="W107" s="157">
        <f t="shared" si="13"/>
        <v>0</v>
      </c>
      <c r="X107" s="481">
        <f t="shared" si="14"/>
        <v>0</v>
      </c>
    </row>
    <row r="108" spans="1:24" s="462" customFormat="1">
      <c r="A108" s="460">
        <v>102</v>
      </c>
      <c r="B108" s="460"/>
      <c r="C108" s="460" t="s">
        <v>1953</v>
      </c>
      <c r="D108" s="461" t="s">
        <v>1995</v>
      </c>
      <c r="E108" s="460"/>
      <c r="H108" s="157">
        <v>0</v>
      </c>
      <c r="I108" s="157">
        <v>150000</v>
      </c>
      <c r="J108" s="157">
        <v>0</v>
      </c>
      <c r="K108" s="157">
        <f t="shared" si="11"/>
        <v>150000</v>
      </c>
      <c r="L108" s="481">
        <f t="shared" si="12"/>
        <v>150000</v>
      </c>
      <c r="M108" s="482"/>
      <c r="N108" s="157">
        <v>0</v>
      </c>
      <c r="O108" s="157">
        <v>0</v>
      </c>
      <c r="P108" s="157">
        <v>0</v>
      </c>
      <c r="Q108" s="157">
        <f t="shared" si="15"/>
        <v>0</v>
      </c>
      <c r="R108" s="481">
        <f t="shared" si="16"/>
        <v>0</v>
      </c>
      <c r="S108" s="483"/>
      <c r="T108" s="157">
        <v>0</v>
      </c>
      <c r="U108" s="157">
        <v>600000</v>
      </c>
      <c r="V108" s="157">
        <v>0</v>
      </c>
      <c r="W108" s="157">
        <f t="shared" si="13"/>
        <v>600000</v>
      </c>
      <c r="X108" s="481">
        <f t="shared" si="14"/>
        <v>600000</v>
      </c>
    </row>
    <row r="109" spans="1:24" s="462" customFormat="1" ht="29">
      <c r="A109" s="460">
        <v>103</v>
      </c>
      <c r="B109" s="460"/>
      <c r="C109" s="460" t="s">
        <v>1953</v>
      </c>
      <c r="D109" s="461" t="s">
        <v>1996</v>
      </c>
      <c r="E109" s="460"/>
      <c r="H109" s="157">
        <v>0</v>
      </c>
      <c r="I109" s="157">
        <v>1000000</v>
      </c>
      <c r="J109" s="157">
        <v>0</v>
      </c>
      <c r="K109" s="157">
        <f t="shared" si="11"/>
        <v>1000000</v>
      </c>
      <c r="L109" s="481">
        <f t="shared" si="12"/>
        <v>1000000</v>
      </c>
      <c r="M109" s="482"/>
      <c r="N109" s="157">
        <v>0</v>
      </c>
      <c r="O109" s="157">
        <v>0</v>
      </c>
      <c r="P109" s="157">
        <v>0</v>
      </c>
      <c r="Q109" s="157">
        <f t="shared" si="15"/>
        <v>0</v>
      </c>
      <c r="R109" s="481">
        <f t="shared" si="16"/>
        <v>0</v>
      </c>
      <c r="S109" s="483"/>
      <c r="T109" s="157">
        <v>0</v>
      </c>
      <c r="U109" s="157">
        <v>0</v>
      </c>
      <c r="V109" s="157">
        <v>0</v>
      </c>
      <c r="W109" s="157">
        <f t="shared" si="13"/>
        <v>0</v>
      </c>
      <c r="X109" s="481">
        <f t="shared" si="14"/>
        <v>0</v>
      </c>
    </row>
    <row r="110" spans="1:24" s="462" customFormat="1" ht="29">
      <c r="A110" s="460">
        <v>104</v>
      </c>
      <c r="B110" s="460"/>
      <c r="C110" s="460" t="s">
        <v>1953</v>
      </c>
      <c r="D110" s="461" t="s">
        <v>1997</v>
      </c>
      <c r="E110" s="460"/>
      <c r="H110" s="157">
        <v>0</v>
      </c>
      <c r="I110" s="157">
        <v>60000</v>
      </c>
      <c r="J110" s="157">
        <v>0</v>
      </c>
      <c r="K110" s="157">
        <f t="shared" si="11"/>
        <v>60000</v>
      </c>
      <c r="L110" s="481">
        <f t="shared" si="12"/>
        <v>60000</v>
      </c>
      <c r="M110" s="482"/>
      <c r="N110" s="157">
        <v>0</v>
      </c>
      <c r="O110" s="157">
        <v>140000</v>
      </c>
      <c r="P110" s="157">
        <v>0</v>
      </c>
      <c r="Q110" s="157">
        <f t="shared" si="15"/>
        <v>140000</v>
      </c>
      <c r="R110" s="481">
        <f t="shared" si="16"/>
        <v>140000</v>
      </c>
      <c r="S110" s="483"/>
      <c r="T110" s="157">
        <v>0</v>
      </c>
      <c r="U110" s="157">
        <v>200000</v>
      </c>
      <c r="V110" s="157">
        <v>0</v>
      </c>
      <c r="W110" s="157">
        <f t="shared" si="13"/>
        <v>200000</v>
      </c>
      <c r="X110" s="481">
        <f t="shared" si="14"/>
        <v>200000</v>
      </c>
    </row>
    <row r="111" spans="1:24" s="462" customFormat="1">
      <c r="A111" s="460">
        <v>105</v>
      </c>
      <c r="B111" s="460"/>
      <c r="C111" s="460" t="s">
        <v>1953</v>
      </c>
      <c r="D111" s="461" t="s">
        <v>1998</v>
      </c>
      <c r="E111" s="460"/>
      <c r="H111" s="157">
        <v>0</v>
      </c>
      <c r="I111" s="157">
        <v>480000</v>
      </c>
      <c r="J111" s="157">
        <v>0</v>
      </c>
      <c r="K111" s="157">
        <f t="shared" si="11"/>
        <v>480000</v>
      </c>
      <c r="L111" s="481">
        <f t="shared" si="12"/>
        <v>480000</v>
      </c>
      <c r="M111" s="482"/>
      <c r="N111" s="157">
        <v>0</v>
      </c>
      <c r="O111" s="157">
        <v>0</v>
      </c>
      <c r="P111" s="157">
        <v>0</v>
      </c>
      <c r="Q111" s="157">
        <f t="shared" si="15"/>
        <v>0</v>
      </c>
      <c r="R111" s="481">
        <f t="shared" si="16"/>
        <v>0</v>
      </c>
      <c r="S111" s="483"/>
      <c r="T111" s="157">
        <v>0</v>
      </c>
      <c r="U111" s="157">
        <v>0</v>
      </c>
      <c r="V111" s="157">
        <v>0</v>
      </c>
      <c r="W111" s="157">
        <f t="shared" si="13"/>
        <v>0</v>
      </c>
      <c r="X111" s="481">
        <f t="shared" si="14"/>
        <v>0</v>
      </c>
    </row>
    <row r="112" spans="1:24" s="462" customFormat="1">
      <c r="A112" s="460">
        <v>106</v>
      </c>
      <c r="B112" s="460"/>
      <c r="C112" s="460" t="s">
        <v>1953</v>
      </c>
      <c r="D112" s="461" t="s">
        <v>1999</v>
      </c>
      <c r="E112" s="460"/>
      <c r="H112" s="157">
        <v>0</v>
      </c>
      <c r="I112" s="157">
        <v>332769</v>
      </c>
      <c r="J112" s="157">
        <v>0</v>
      </c>
      <c r="K112" s="157">
        <f t="shared" si="11"/>
        <v>332769</v>
      </c>
      <c r="L112" s="481">
        <f t="shared" si="12"/>
        <v>332769</v>
      </c>
      <c r="M112" s="482"/>
      <c r="N112" s="157">
        <v>0</v>
      </c>
      <c r="O112" s="157">
        <v>0</v>
      </c>
      <c r="P112" s="157">
        <v>0</v>
      </c>
      <c r="Q112" s="157">
        <f t="shared" si="15"/>
        <v>0</v>
      </c>
      <c r="R112" s="481">
        <f t="shared" si="16"/>
        <v>0</v>
      </c>
      <c r="S112" s="483"/>
      <c r="T112" s="157">
        <v>0</v>
      </c>
      <c r="U112" s="157">
        <v>0</v>
      </c>
      <c r="V112" s="157">
        <v>0</v>
      </c>
      <c r="W112" s="157">
        <f t="shared" si="13"/>
        <v>0</v>
      </c>
      <c r="X112" s="481">
        <f t="shared" si="14"/>
        <v>0</v>
      </c>
    </row>
    <row r="113" spans="1:24" s="462" customFormat="1">
      <c r="A113" s="460">
        <v>107</v>
      </c>
      <c r="B113" s="460"/>
      <c r="C113" s="460" t="s">
        <v>1953</v>
      </c>
      <c r="D113" s="461" t="s">
        <v>2000</v>
      </c>
      <c r="E113" s="460"/>
      <c r="H113" s="157">
        <v>0</v>
      </c>
      <c r="I113" s="157">
        <v>75000</v>
      </c>
      <c r="J113" s="157">
        <v>0</v>
      </c>
      <c r="K113" s="157">
        <f t="shared" si="11"/>
        <v>75000</v>
      </c>
      <c r="L113" s="481">
        <f t="shared" si="12"/>
        <v>75000</v>
      </c>
      <c r="M113" s="482"/>
      <c r="N113" s="157">
        <v>0</v>
      </c>
      <c r="O113" s="157">
        <v>0</v>
      </c>
      <c r="P113" s="157">
        <v>0</v>
      </c>
      <c r="Q113" s="157">
        <f t="shared" si="15"/>
        <v>0</v>
      </c>
      <c r="R113" s="481">
        <f t="shared" si="16"/>
        <v>0</v>
      </c>
      <c r="S113" s="483"/>
      <c r="T113" s="157">
        <v>0</v>
      </c>
      <c r="U113" s="157">
        <v>0</v>
      </c>
      <c r="V113" s="157">
        <v>0</v>
      </c>
      <c r="W113" s="157">
        <f t="shared" si="13"/>
        <v>0</v>
      </c>
      <c r="X113" s="481">
        <f t="shared" si="14"/>
        <v>0</v>
      </c>
    </row>
    <row r="114" spans="1:24" s="462" customFormat="1">
      <c r="A114" s="460">
        <v>108</v>
      </c>
      <c r="B114" s="460"/>
      <c r="C114" s="460" t="s">
        <v>1953</v>
      </c>
      <c r="D114" s="461" t="s">
        <v>2001</v>
      </c>
      <c r="E114" s="460"/>
      <c r="H114" s="157">
        <v>0</v>
      </c>
      <c r="I114" s="157">
        <v>50000</v>
      </c>
      <c r="J114" s="157">
        <v>0</v>
      </c>
      <c r="K114" s="157">
        <f t="shared" si="11"/>
        <v>50000</v>
      </c>
      <c r="L114" s="481">
        <f t="shared" si="12"/>
        <v>50000</v>
      </c>
      <c r="M114" s="482"/>
      <c r="N114" s="157">
        <v>0</v>
      </c>
      <c r="O114" s="157">
        <v>0</v>
      </c>
      <c r="P114" s="157">
        <v>0</v>
      </c>
      <c r="Q114" s="157">
        <f t="shared" si="15"/>
        <v>0</v>
      </c>
      <c r="R114" s="481">
        <f t="shared" si="16"/>
        <v>0</v>
      </c>
      <c r="S114" s="483"/>
      <c r="T114" s="157">
        <v>0</v>
      </c>
      <c r="U114" s="157">
        <v>0</v>
      </c>
      <c r="V114" s="157">
        <v>0</v>
      </c>
      <c r="W114" s="157">
        <f t="shared" si="13"/>
        <v>0</v>
      </c>
      <c r="X114" s="481">
        <f t="shared" si="14"/>
        <v>0</v>
      </c>
    </row>
    <row r="115" spans="1:24" s="462" customFormat="1" ht="29">
      <c r="A115" s="460">
        <v>109</v>
      </c>
      <c r="B115" s="460"/>
      <c r="C115" s="460" t="s">
        <v>1953</v>
      </c>
      <c r="D115" s="461" t="s">
        <v>2002</v>
      </c>
      <c r="E115" s="460"/>
      <c r="H115" s="157">
        <v>0</v>
      </c>
      <c r="I115" s="157">
        <v>100000</v>
      </c>
      <c r="J115" s="157">
        <v>0</v>
      </c>
      <c r="K115" s="157">
        <f t="shared" si="11"/>
        <v>100000</v>
      </c>
      <c r="L115" s="481">
        <f t="shared" si="12"/>
        <v>100000</v>
      </c>
      <c r="M115" s="482"/>
      <c r="N115" s="157">
        <v>0</v>
      </c>
      <c r="O115" s="157">
        <v>500000</v>
      </c>
      <c r="P115" s="157">
        <v>0</v>
      </c>
      <c r="Q115" s="157">
        <f t="shared" si="15"/>
        <v>500000</v>
      </c>
      <c r="R115" s="481">
        <f t="shared" si="16"/>
        <v>500000</v>
      </c>
      <c r="S115" s="483"/>
      <c r="T115" s="157">
        <v>0</v>
      </c>
      <c r="U115" s="157">
        <v>500000</v>
      </c>
      <c r="V115" s="157">
        <v>0</v>
      </c>
      <c r="W115" s="157">
        <f t="shared" si="13"/>
        <v>500000</v>
      </c>
      <c r="X115" s="481">
        <f t="shared" si="14"/>
        <v>500000</v>
      </c>
    </row>
    <row r="116" spans="1:24" s="462" customFormat="1" ht="29">
      <c r="A116" s="460">
        <v>110</v>
      </c>
      <c r="B116" s="460"/>
      <c r="C116" s="460" t="s">
        <v>1953</v>
      </c>
      <c r="D116" s="461" t="s">
        <v>2003</v>
      </c>
      <c r="E116" s="460"/>
      <c r="H116" s="157">
        <v>0</v>
      </c>
      <c r="I116" s="157">
        <v>500000</v>
      </c>
      <c r="J116" s="157">
        <v>0</v>
      </c>
      <c r="K116" s="157">
        <f t="shared" si="11"/>
        <v>500000</v>
      </c>
      <c r="L116" s="481">
        <f t="shared" si="12"/>
        <v>500000</v>
      </c>
      <c r="M116" s="482"/>
      <c r="N116" s="157">
        <v>0</v>
      </c>
      <c r="O116" s="157">
        <v>0</v>
      </c>
      <c r="P116" s="157">
        <v>0</v>
      </c>
      <c r="Q116" s="157">
        <f t="shared" si="15"/>
        <v>0</v>
      </c>
      <c r="R116" s="481">
        <f t="shared" si="16"/>
        <v>0</v>
      </c>
      <c r="S116" s="483"/>
      <c r="T116" s="157">
        <v>0</v>
      </c>
      <c r="U116" s="157">
        <v>500000</v>
      </c>
      <c r="V116" s="157">
        <v>0</v>
      </c>
      <c r="W116" s="157">
        <f t="shared" si="13"/>
        <v>500000</v>
      </c>
      <c r="X116" s="481">
        <f t="shared" si="14"/>
        <v>500000</v>
      </c>
    </row>
    <row r="117" spans="1:24" s="462" customFormat="1">
      <c r="A117" s="460">
        <v>111</v>
      </c>
      <c r="B117" s="460"/>
      <c r="C117" s="460" t="s">
        <v>1953</v>
      </c>
      <c r="D117" s="461" t="s">
        <v>2004</v>
      </c>
      <c r="E117" s="460"/>
      <c r="H117" s="157">
        <v>0</v>
      </c>
      <c r="I117" s="157">
        <v>20000000</v>
      </c>
      <c r="J117" s="157">
        <v>0</v>
      </c>
      <c r="K117" s="157">
        <f t="shared" si="11"/>
        <v>20000000</v>
      </c>
      <c r="L117" s="481">
        <f t="shared" si="12"/>
        <v>20000000</v>
      </c>
      <c r="M117" s="482"/>
      <c r="N117" s="157">
        <v>0</v>
      </c>
      <c r="O117" s="157">
        <v>60000000</v>
      </c>
      <c r="P117" s="157">
        <v>0</v>
      </c>
      <c r="Q117" s="157">
        <f t="shared" si="15"/>
        <v>60000000</v>
      </c>
      <c r="R117" s="481">
        <f t="shared" si="16"/>
        <v>60000000</v>
      </c>
      <c r="S117" s="483"/>
      <c r="T117" s="157">
        <v>0</v>
      </c>
      <c r="U117" s="157">
        <v>45000000</v>
      </c>
      <c r="V117" s="157">
        <v>0</v>
      </c>
      <c r="W117" s="157">
        <f t="shared" si="13"/>
        <v>45000000</v>
      </c>
      <c r="X117" s="481">
        <f t="shared" si="14"/>
        <v>45000000</v>
      </c>
    </row>
    <row r="118" spans="1:24" s="462" customFormat="1" ht="29">
      <c r="A118" s="460">
        <v>112</v>
      </c>
      <c r="B118" s="460"/>
      <c r="C118" s="460" t="s">
        <v>1953</v>
      </c>
      <c r="D118" s="461" t="s">
        <v>2005</v>
      </c>
      <c r="E118" s="460"/>
      <c r="H118" s="157">
        <v>0</v>
      </c>
      <c r="I118" s="157">
        <v>1100000</v>
      </c>
      <c r="J118" s="157">
        <v>0</v>
      </c>
      <c r="K118" s="157">
        <f t="shared" si="11"/>
        <v>1100000</v>
      </c>
      <c r="L118" s="481">
        <f t="shared" si="12"/>
        <v>1100000</v>
      </c>
      <c r="M118" s="482"/>
      <c r="N118" s="157">
        <v>0</v>
      </c>
      <c r="O118" s="157">
        <v>1400000</v>
      </c>
      <c r="P118" s="157">
        <v>0</v>
      </c>
      <c r="Q118" s="157">
        <f t="shared" si="15"/>
        <v>1400000</v>
      </c>
      <c r="R118" s="481">
        <f t="shared" si="16"/>
        <v>1400000</v>
      </c>
      <c r="S118" s="483"/>
      <c r="T118" s="157">
        <v>0</v>
      </c>
      <c r="U118" s="157">
        <v>0</v>
      </c>
      <c r="V118" s="157">
        <v>0</v>
      </c>
      <c r="W118" s="157">
        <f t="shared" si="13"/>
        <v>0</v>
      </c>
      <c r="X118" s="481">
        <f t="shared" si="14"/>
        <v>0</v>
      </c>
    </row>
    <row r="119" spans="1:24" s="462" customFormat="1" ht="29">
      <c r="A119" s="460">
        <v>113</v>
      </c>
      <c r="B119" s="460"/>
      <c r="C119" s="460" t="s">
        <v>2006</v>
      </c>
      <c r="D119" s="461" t="s">
        <v>2007</v>
      </c>
      <c r="E119" s="460"/>
      <c r="H119" s="157">
        <v>0</v>
      </c>
      <c r="I119" s="157">
        <v>100000</v>
      </c>
      <c r="J119" s="157">
        <v>0</v>
      </c>
      <c r="K119" s="157">
        <f t="shared" si="11"/>
        <v>100000</v>
      </c>
      <c r="L119" s="481">
        <f t="shared" si="12"/>
        <v>100000</v>
      </c>
      <c r="M119" s="482"/>
      <c r="N119" s="157">
        <v>0</v>
      </c>
      <c r="O119" s="157">
        <v>100000</v>
      </c>
      <c r="P119" s="157">
        <v>0</v>
      </c>
      <c r="Q119" s="157">
        <f t="shared" si="15"/>
        <v>100000</v>
      </c>
      <c r="R119" s="481">
        <f t="shared" si="16"/>
        <v>100000</v>
      </c>
      <c r="S119" s="483"/>
      <c r="T119" s="157">
        <v>0</v>
      </c>
      <c r="U119" s="157">
        <v>0</v>
      </c>
      <c r="V119" s="157">
        <v>0</v>
      </c>
      <c r="W119" s="157">
        <f t="shared" si="13"/>
        <v>0</v>
      </c>
      <c r="X119" s="481">
        <f t="shared" si="14"/>
        <v>0</v>
      </c>
    </row>
    <row r="120" spans="1:24" s="462" customFormat="1">
      <c r="A120" s="460">
        <v>114</v>
      </c>
      <c r="B120" s="460"/>
      <c r="C120" s="460" t="s">
        <v>2006</v>
      </c>
      <c r="D120" s="461" t="s">
        <v>2008</v>
      </c>
      <c r="E120" s="460"/>
      <c r="H120" s="157">
        <v>0</v>
      </c>
      <c r="I120" s="157">
        <v>375000</v>
      </c>
      <c r="J120" s="157">
        <v>0</v>
      </c>
      <c r="K120" s="157">
        <f t="shared" si="11"/>
        <v>375000</v>
      </c>
      <c r="L120" s="481">
        <f t="shared" si="12"/>
        <v>375000</v>
      </c>
      <c r="M120" s="482"/>
      <c r="N120" s="157">
        <v>0</v>
      </c>
      <c r="O120" s="157">
        <v>1000000</v>
      </c>
      <c r="P120" s="157">
        <v>0</v>
      </c>
      <c r="Q120" s="157">
        <f t="shared" si="15"/>
        <v>1000000</v>
      </c>
      <c r="R120" s="481">
        <f t="shared" si="16"/>
        <v>1000000</v>
      </c>
      <c r="S120" s="483"/>
      <c r="T120" s="157">
        <v>0</v>
      </c>
      <c r="U120" s="157">
        <v>500000</v>
      </c>
      <c r="V120" s="157">
        <v>0</v>
      </c>
      <c r="W120" s="157">
        <f t="shared" si="13"/>
        <v>500000</v>
      </c>
      <c r="X120" s="481">
        <f t="shared" si="14"/>
        <v>500000</v>
      </c>
    </row>
    <row r="121" spans="1:24" s="462" customFormat="1" ht="29">
      <c r="A121" s="460">
        <v>115</v>
      </c>
      <c r="B121" s="460"/>
      <c r="C121" s="460" t="s">
        <v>2006</v>
      </c>
      <c r="D121" s="461" t="s">
        <v>1927</v>
      </c>
      <c r="E121" s="460"/>
      <c r="H121" s="157">
        <v>0</v>
      </c>
      <c r="I121" s="157">
        <v>500000</v>
      </c>
      <c r="J121" s="157">
        <v>0</v>
      </c>
      <c r="K121" s="157">
        <f t="shared" si="11"/>
        <v>500000</v>
      </c>
      <c r="L121" s="481">
        <f t="shared" si="12"/>
        <v>500000</v>
      </c>
      <c r="M121" s="482"/>
      <c r="N121" s="157">
        <v>0</v>
      </c>
      <c r="O121" s="157">
        <v>250000</v>
      </c>
      <c r="P121" s="157">
        <v>0</v>
      </c>
      <c r="Q121" s="157">
        <f t="shared" si="15"/>
        <v>250000</v>
      </c>
      <c r="R121" s="481">
        <f t="shared" si="16"/>
        <v>250000</v>
      </c>
      <c r="S121" s="483"/>
      <c r="T121" s="157">
        <v>0</v>
      </c>
      <c r="U121" s="157">
        <v>250000</v>
      </c>
      <c r="V121" s="157">
        <v>0</v>
      </c>
      <c r="W121" s="157">
        <f t="shared" si="13"/>
        <v>250000</v>
      </c>
      <c r="X121" s="481">
        <f t="shared" si="14"/>
        <v>250000</v>
      </c>
    </row>
    <row r="122" spans="1:24" s="462" customFormat="1">
      <c r="A122" s="460">
        <v>116</v>
      </c>
      <c r="B122" s="460"/>
      <c r="C122" s="460" t="s">
        <v>2006</v>
      </c>
      <c r="D122" s="461" t="s">
        <v>2009</v>
      </c>
      <c r="E122" s="460"/>
      <c r="H122" s="157">
        <v>0</v>
      </c>
      <c r="I122" s="157">
        <v>150000</v>
      </c>
      <c r="J122" s="157">
        <v>0</v>
      </c>
      <c r="K122" s="157">
        <f t="shared" si="11"/>
        <v>150000</v>
      </c>
      <c r="L122" s="481">
        <f t="shared" si="12"/>
        <v>150000</v>
      </c>
      <c r="M122" s="482"/>
      <c r="N122" s="157">
        <v>0</v>
      </c>
      <c r="O122" s="157">
        <v>0</v>
      </c>
      <c r="P122" s="157">
        <v>0</v>
      </c>
      <c r="Q122" s="157">
        <f t="shared" si="15"/>
        <v>0</v>
      </c>
      <c r="R122" s="481">
        <f t="shared" si="16"/>
        <v>0</v>
      </c>
      <c r="S122" s="483"/>
      <c r="T122" s="157">
        <v>0</v>
      </c>
      <c r="U122" s="157">
        <v>0</v>
      </c>
      <c r="V122" s="157">
        <v>0</v>
      </c>
      <c r="W122" s="157">
        <f t="shared" si="13"/>
        <v>0</v>
      </c>
      <c r="X122" s="481">
        <f t="shared" si="14"/>
        <v>0</v>
      </c>
    </row>
    <row r="123" spans="1:24" s="462" customFormat="1">
      <c r="A123" s="460">
        <v>117</v>
      </c>
      <c r="B123" s="460"/>
      <c r="C123" s="460" t="s">
        <v>2006</v>
      </c>
      <c r="D123" s="461" t="s">
        <v>2010</v>
      </c>
      <c r="E123" s="460"/>
      <c r="H123" s="157">
        <v>0</v>
      </c>
      <c r="I123" s="157">
        <v>750000</v>
      </c>
      <c r="J123" s="157">
        <v>0</v>
      </c>
      <c r="K123" s="157">
        <f t="shared" si="11"/>
        <v>750000</v>
      </c>
      <c r="L123" s="481">
        <f t="shared" si="12"/>
        <v>750000</v>
      </c>
      <c r="M123" s="482"/>
      <c r="N123" s="157">
        <v>0</v>
      </c>
      <c r="O123" s="157">
        <v>2300000</v>
      </c>
      <c r="P123" s="157">
        <v>0</v>
      </c>
      <c r="Q123" s="157">
        <f t="shared" si="15"/>
        <v>2300000</v>
      </c>
      <c r="R123" s="481">
        <f t="shared" si="16"/>
        <v>2300000</v>
      </c>
      <c r="S123" s="483"/>
      <c r="T123" s="157">
        <v>0</v>
      </c>
      <c r="U123" s="157">
        <v>0</v>
      </c>
      <c r="V123" s="157">
        <v>0</v>
      </c>
      <c r="W123" s="157">
        <f t="shared" si="13"/>
        <v>0</v>
      </c>
      <c r="X123" s="481">
        <f t="shared" si="14"/>
        <v>0</v>
      </c>
    </row>
    <row r="124" spans="1:24" s="462" customFormat="1" ht="29">
      <c r="A124" s="460">
        <v>118</v>
      </c>
      <c r="B124" s="460"/>
      <c r="C124" s="460" t="s">
        <v>2006</v>
      </c>
      <c r="D124" s="461" t="s">
        <v>2011</v>
      </c>
      <c r="E124" s="460"/>
      <c r="H124" s="157">
        <v>0</v>
      </c>
      <c r="I124" s="157">
        <v>1000000</v>
      </c>
      <c r="J124" s="157">
        <v>0</v>
      </c>
      <c r="K124" s="157">
        <f t="shared" si="11"/>
        <v>1000000</v>
      </c>
      <c r="L124" s="481">
        <f t="shared" si="12"/>
        <v>1000000</v>
      </c>
      <c r="M124" s="482"/>
      <c r="N124" s="157">
        <v>0</v>
      </c>
      <c r="O124" s="157">
        <v>1000000</v>
      </c>
      <c r="P124" s="157">
        <v>0</v>
      </c>
      <c r="Q124" s="157">
        <f t="shared" si="15"/>
        <v>1000000</v>
      </c>
      <c r="R124" s="481">
        <f t="shared" si="16"/>
        <v>1000000</v>
      </c>
      <c r="S124" s="483"/>
      <c r="T124" s="157">
        <v>0</v>
      </c>
      <c r="U124" s="157">
        <v>1000000</v>
      </c>
      <c r="V124" s="157">
        <v>0</v>
      </c>
      <c r="W124" s="157">
        <f t="shared" si="13"/>
        <v>1000000</v>
      </c>
      <c r="X124" s="481">
        <f t="shared" si="14"/>
        <v>1000000</v>
      </c>
    </row>
    <row r="125" spans="1:24" s="462" customFormat="1">
      <c r="A125" s="460">
        <v>119</v>
      </c>
      <c r="B125" s="460"/>
      <c r="C125" s="460" t="s">
        <v>2006</v>
      </c>
      <c r="D125" s="461" t="s">
        <v>2012</v>
      </c>
      <c r="E125" s="460"/>
      <c r="H125" s="157">
        <v>0</v>
      </c>
      <c r="I125" s="157">
        <v>0</v>
      </c>
      <c r="J125" s="157">
        <v>0</v>
      </c>
      <c r="K125" s="157">
        <f t="shared" si="11"/>
        <v>0</v>
      </c>
      <c r="L125" s="481">
        <f t="shared" si="12"/>
        <v>0</v>
      </c>
      <c r="M125" s="482"/>
      <c r="N125" s="157">
        <v>0</v>
      </c>
      <c r="O125" s="157">
        <v>992250</v>
      </c>
      <c r="P125" s="157">
        <v>0</v>
      </c>
      <c r="Q125" s="157">
        <f t="shared" si="15"/>
        <v>992250</v>
      </c>
      <c r="R125" s="481">
        <f t="shared" si="16"/>
        <v>992250</v>
      </c>
      <c r="S125" s="483"/>
      <c r="T125" s="157">
        <v>0</v>
      </c>
      <c r="U125" s="157">
        <v>0</v>
      </c>
      <c r="V125" s="157">
        <v>0</v>
      </c>
      <c r="W125" s="157">
        <f t="shared" si="13"/>
        <v>0</v>
      </c>
      <c r="X125" s="481">
        <f t="shared" si="14"/>
        <v>0</v>
      </c>
    </row>
    <row r="126" spans="1:24" s="462" customFormat="1">
      <c r="A126" s="460">
        <v>120</v>
      </c>
      <c r="B126" s="460"/>
      <c r="C126" s="460" t="s">
        <v>2006</v>
      </c>
      <c r="D126" s="461" t="s">
        <v>2013</v>
      </c>
      <c r="E126" s="460"/>
      <c r="H126" s="157">
        <v>0</v>
      </c>
      <c r="I126" s="157">
        <v>150000</v>
      </c>
      <c r="J126" s="157">
        <v>0</v>
      </c>
      <c r="K126" s="157">
        <f t="shared" si="11"/>
        <v>150000</v>
      </c>
      <c r="L126" s="481">
        <f t="shared" si="12"/>
        <v>150000</v>
      </c>
      <c r="M126" s="482"/>
      <c r="N126" s="157">
        <v>0</v>
      </c>
      <c r="O126" s="157">
        <v>155000</v>
      </c>
      <c r="P126" s="157">
        <v>0</v>
      </c>
      <c r="Q126" s="157">
        <f t="shared" si="15"/>
        <v>155000</v>
      </c>
      <c r="R126" s="481">
        <f t="shared" si="16"/>
        <v>155000</v>
      </c>
      <c r="S126" s="483"/>
      <c r="T126" s="157">
        <v>0</v>
      </c>
      <c r="U126" s="157">
        <v>160000</v>
      </c>
      <c r="V126" s="157">
        <v>0</v>
      </c>
      <c r="W126" s="157">
        <f t="shared" si="13"/>
        <v>160000</v>
      </c>
      <c r="X126" s="481">
        <f t="shared" si="14"/>
        <v>160000</v>
      </c>
    </row>
    <row r="127" spans="1:24" s="462" customFormat="1">
      <c r="A127" s="460">
        <v>121</v>
      </c>
      <c r="B127" s="460"/>
      <c r="C127" s="460" t="s">
        <v>2006</v>
      </c>
      <c r="D127" s="461" t="s">
        <v>2014</v>
      </c>
      <c r="E127" s="460"/>
      <c r="H127" s="157">
        <v>0</v>
      </c>
      <c r="I127" s="157">
        <v>100000</v>
      </c>
      <c r="J127" s="157">
        <v>0</v>
      </c>
      <c r="K127" s="157">
        <f t="shared" si="11"/>
        <v>100000</v>
      </c>
      <c r="L127" s="481">
        <f t="shared" si="12"/>
        <v>100000</v>
      </c>
      <c r="M127" s="482"/>
      <c r="N127" s="157">
        <v>0</v>
      </c>
      <c r="O127" s="157">
        <v>100000</v>
      </c>
      <c r="P127" s="157">
        <v>0</v>
      </c>
      <c r="Q127" s="157">
        <f t="shared" si="15"/>
        <v>100000</v>
      </c>
      <c r="R127" s="481">
        <f t="shared" si="16"/>
        <v>100000</v>
      </c>
      <c r="S127" s="483"/>
      <c r="T127" s="157">
        <v>0</v>
      </c>
      <c r="U127" s="157">
        <v>100000</v>
      </c>
      <c r="V127" s="157">
        <v>0</v>
      </c>
      <c r="W127" s="157">
        <f t="shared" si="13"/>
        <v>100000</v>
      </c>
      <c r="X127" s="481">
        <f t="shared" si="14"/>
        <v>100000</v>
      </c>
    </row>
    <row r="128" spans="1:24" s="462" customFormat="1">
      <c r="A128" s="460">
        <v>122</v>
      </c>
      <c r="B128" s="460"/>
      <c r="C128" s="460" t="s">
        <v>2006</v>
      </c>
      <c r="D128" s="461" t="s">
        <v>2015</v>
      </c>
      <c r="E128" s="460"/>
      <c r="H128" s="157">
        <v>0</v>
      </c>
      <c r="I128" s="157">
        <v>250000</v>
      </c>
      <c r="J128" s="157">
        <v>0</v>
      </c>
      <c r="K128" s="157">
        <f t="shared" si="11"/>
        <v>250000</v>
      </c>
      <c r="L128" s="481">
        <f t="shared" si="12"/>
        <v>250000</v>
      </c>
      <c r="M128" s="482"/>
      <c r="N128" s="157">
        <v>0</v>
      </c>
      <c r="O128" s="157">
        <v>100000</v>
      </c>
      <c r="P128" s="157">
        <v>0</v>
      </c>
      <c r="Q128" s="157">
        <f t="shared" si="15"/>
        <v>100000</v>
      </c>
      <c r="R128" s="481">
        <f t="shared" si="16"/>
        <v>100000</v>
      </c>
      <c r="S128" s="483"/>
      <c r="T128" s="157">
        <v>0</v>
      </c>
      <c r="U128" s="157">
        <v>100000</v>
      </c>
      <c r="V128" s="157">
        <v>0</v>
      </c>
      <c r="W128" s="157">
        <f t="shared" si="13"/>
        <v>100000</v>
      </c>
      <c r="X128" s="481">
        <f t="shared" si="14"/>
        <v>100000</v>
      </c>
    </row>
    <row r="129" spans="1:24" s="462" customFormat="1">
      <c r="A129" s="460">
        <v>123</v>
      </c>
      <c r="B129" s="460"/>
      <c r="C129" s="460" t="s">
        <v>2006</v>
      </c>
      <c r="D129" s="461" t="s">
        <v>2016</v>
      </c>
      <c r="E129" s="460"/>
      <c r="H129" s="157">
        <v>0</v>
      </c>
      <c r="I129" s="157">
        <v>262500</v>
      </c>
      <c r="J129" s="157">
        <v>0</v>
      </c>
      <c r="K129" s="157">
        <f t="shared" si="11"/>
        <v>262500</v>
      </c>
      <c r="L129" s="481">
        <f t="shared" si="12"/>
        <v>262500</v>
      </c>
      <c r="M129" s="482"/>
      <c r="N129" s="157">
        <v>0</v>
      </c>
      <c r="O129" s="157">
        <v>275625</v>
      </c>
      <c r="P129" s="157">
        <v>0</v>
      </c>
      <c r="Q129" s="157">
        <f t="shared" si="15"/>
        <v>275625</v>
      </c>
      <c r="R129" s="481">
        <f t="shared" si="16"/>
        <v>275625</v>
      </c>
      <c r="S129" s="483"/>
      <c r="T129" s="157">
        <v>0</v>
      </c>
      <c r="U129" s="157">
        <v>0</v>
      </c>
      <c r="V129" s="157">
        <v>0</v>
      </c>
      <c r="W129" s="157">
        <f t="shared" si="13"/>
        <v>0</v>
      </c>
      <c r="X129" s="481">
        <f t="shared" si="14"/>
        <v>0</v>
      </c>
    </row>
    <row r="130" spans="1:24" s="462" customFormat="1">
      <c r="A130" s="460">
        <v>124</v>
      </c>
      <c r="B130" s="460"/>
      <c r="C130" s="460" t="s">
        <v>2006</v>
      </c>
      <c r="D130" s="461" t="s">
        <v>2017</v>
      </c>
      <c r="E130" s="460"/>
      <c r="H130" s="157">
        <v>0</v>
      </c>
      <c r="I130" s="157">
        <v>52500</v>
      </c>
      <c r="J130" s="157">
        <v>0</v>
      </c>
      <c r="K130" s="157">
        <f t="shared" si="11"/>
        <v>52500</v>
      </c>
      <c r="L130" s="481">
        <f t="shared" si="12"/>
        <v>52500</v>
      </c>
      <c r="M130" s="482"/>
      <c r="N130" s="157">
        <v>0</v>
      </c>
      <c r="O130" s="157">
        <v>55125</v>
      </c>
      <c r="P130" s="157">
        <v>0</v>
      </c>
      <c r="Q130" s="157">
        <f t="shared" si="15"/>
        <v>55125</v>
      </c>
      <c r="R130" s="481">
        <f t="shared" si="16"/>
        <v>55125</v>
      </c>
      <c r="S130" s="483"/>
      <c r="T130" s="157">
        <v>0</v>
      </c>
      <c r="U130" s="157">
        <v>0</v>
      </c>
      <c r="V130" s="157">
        <v>0</v>
      </c>
      <c r="W130" s="157">
        <f t="shared" si="13"/>
        <v>0</v>
      </c>
      <c r="X130" s="481">
        <f t="shared" si="14"/>
        <v>0</v>
      </c>
    </row>
    <row r="131" spans="1:24" s="462" customFormat="1">
      <c r="A131" s="460">
        <v>125</v>
      </c>
      <c r="B131" s="460"/>
      <c r="C131" s="460" t="s">
        <v>2006</v>
      </c>
      <c r="D131" s="461" t="s">
        <v>2018</v>
      </c>
      <c r="E131" s="460"/>
      <c r="H131" s="157">
        <v>0</v>
      </c>
      <c r="I131" s="157">
        <v>350000</v>
      </c>
      <c r="J131" s="157">
        <v>0</v>
      </c>
      <c r="K131" s="157">
        <f t="shared" si="11"/>
        <v>350000</v>
      </c>
      <c r="L131" s="481">
        <f t="shared" si="12"/>
        <v>350000</v>
      </c>
      <c r="M131" s="482"/>
      <c r="N131" s="157">
        <v>0</v>
      </c>
      <c r="O131" s="157">
        <v>400000</v>
      </c>
      <c r="P131" s="157">
        <v>0</v>
      </c>
      <c r="Q131" s="157">
        <f t="shared" si="15"/>
        <v>400000</v>
      </c>
      <c r="R131" s="481">
        <f t="shared" si="16"/>
        <v>400000</v>
      </c>
      <c r="S131" s="483"/>
      <c r="T131" s="157">
        <v>0</v>
      </c>
      <c r="U131" s="157">
        <v>0</v>
      </c>
      <c r="V131" s="157">
        <v>0</v>
      </c>
      <c r="W131" s="157">
        <f t="shared" si="13"/>
        <v>0</v>
      </c>
      <c r="X131" s="481">
        <f t="shared" si="14"/>
        <v>0</v>
      </c>
    </row>
    <row r="132" spans="1:24" s="462" customFormat="1">
      <c r="A132" s="460">
        <v>126</v>
      </c>
      <c r="B132" s="460"/>
      <c r="C132" s="460" t="s">
        <v>2006</v>
      </c>
      <c r="D132" s="461" t="s">
        <v>2019</v>
      </c>
      <c r="E132" s="460"/>
      <c r="H132" s="157">
        <v>0</v>
      </c>
      <c r="I132" s="157">
        <v>341250</v>
      </c>
      <c r="J132" s="157">
        <v>0</v>
      </c>
      <c r="K132" s="157">
        <f t="shared" si="11"/>
        <v>341250</v>
      </c>
      <c r="L132" s="481">
        <f t="shared" si="12"/>
        <v>341250</v>
      </c>
      <c r="M132" s="482"/>
      <c r="N132" s="157">
        <v>0</v>
      </c>
      <c r="O132" s="157">
        <v>0</v>
      </c>
      <c r="P132" s="157">
        <v>0</v>
      </c>
      <c r="Q132" s="157">
        <f t="shared" si="15"/>
        <v>0</v>
      </c>
      <c r="R132" s="481">
        <f t="shared" si="16"/>
        <v>0</v>
      </c>
      <c r="S132" s="483"/>
      <c r="T132" s="157">
        <v>0</v>
      </c>
      <c r="U132" s="157">
        <v>0</v>
      </c>
      <c r="V132" s="157">
        <v>0</v>
      </c>
      <c r="W132" s="157">
        <f t="shared" si="13"/>
        <v>0</v>
      </c>
      <c r="X132" s="481">
        <f t="shared" si="14"/>
        <v>0</v>
      </c>
    </row>
    <row r="133" spans="1:24" s="462" customFormat="1">
      <c r="A133" s="460">
        <v>127</v>
      </c>
      <c r="B133" s="460"/>
      <c r="C133" s="460" t="s">
        <v>2006</v>
      </c>
      <c r="D133" s="461" t="s">
        <v>2020</v>
      </c>
      <c r="E133" s="460"/>
      <c r="H133" s="157">
        <v>0</v>
      </c>
      <c r="I133" s="157">
        <v>2000000</v>
      </c>
      <c r="J133" s="157">
        <v>0</v>
      </c>
      <c r="K133" s="157">
        <f t="shared" si="11"/>
        <v>2000000</v>
      </c>
      <c r="L133" s="481">
        <f t="shared" si="12"/>
        <v>2000000</v>
      </c>
      <c r="M133" s="482"/>
      <c r="N133" s="157">
        <v>0</v>
      </c>
      <c r="O133" s="157">
        <v>0</v>
      </c>
      <c r="P133" s="157">
        <v>0</v>
      </c>
      <c r="Q133" s="157">
        <f t="shared" si="15"/>
        <v>0</v>
      </c>
      <c r="R133" s="481">
        <f t="shared" si="16"/>
        <v>0</v>
      </c>
      <c r="S133" s="483"/>
      <c r="T133" s="157">
        <v>0</v>
      </c>
      <c r="U133" s="157">
        <v>2000000</v>
      </c>
      <c r="V133" s="157">
        <v>0</v>
      </c>
      <c r="W133" s="157">
        <f t="shared" si="13"/>
        <v>2000000</v>
      </c>
      <c r="X133" s="481">
        <f t="shared" si="14"/>
        <v>2000000</v>
      </c>
    </row>
    <row r="134" spans="1:24" s="462" customFormat="1">
      <c r="A134" s="460">
        <v>128</v>
      </c>
      <c r="B134" s="460"/>
      <c r="C134" s="460" t="s">
        <v>2006</v>
      </c>
      <c r="D134" s="461" t="s">
        <v>2021</v>
      </c>
      <c r="E134" s="460"/>
      <c r="H134" s="157">
        <v>0</v>
      </c>
      <c r="I134" s="157">
        <v>0</v>
      </c>
      <c r="J134" s="157">
        <v>0</v>
      </c>
      <c r="K134" s="157">
        <f t="shared" si="11"/>
        <v>0</v>
      </c>
      <c r="L134" s="481">
        <f t="shared" si="12"/>
        <v>0</v>
      </c>
      <c r="M134" s="482"/>
      <c r="N134" s="157">
        <v>0</v>
      </c>
      <c r="O134" s="157">
        <v>3000000</v>
      </c>
      <c r="P134" s="157">
        <v>0</v>
      </c>
      <c r="Q134" s="157">
        <f t="shared" si="15"/>
        <v>3000000</v>
      </c>
      <c r="R134" s="481">
        <f t="shared" si="16"/>
        <v>3000000</v>
      </c>
      <c r="S134" s="483"/>
      <c r="T134" s="157">
        <v>0</v>
      </c>
      <c r="U134" s="157">
        <v>0</v>
      </c>
      <c r="V134" s="157">
        <v>0</v>
      </c>
      <c r="W134" s="157">
        <f t="shared" si="13"/>
        <v>0</v>
      </c>
      <c r="X134" s="481">
        <f t="shared" si="14"/>
        <v>0</v>
      </c>
    </row>
    <row r="135" spans="1:24" s="462" customFormat="1">
      <c r="A135" s="460">
        <v>129</v>
      </c>
      <c r="B135" s="460"/>
      <c r="C135" s="460" t="s">
        <v>2006</v>
      </c>
      <c r="D135" s="461" t="s">
        <v>2022</v>
      </c>
      <c r="E135" s="460"/>
      <c r="H135" s="157">
        <v>0</v>
      </c>
      <c r="I135" s="157">
        <v>220000</v>
      </c>
      <c r="J135" s="157">
        <v>0</v>
      </c>
      <c r="K135" s="157">
        <f t="shared" si="11"/>
        <v>220000</v>
      </c>
      <c r="L135" s="481">
        <f t="shared" si="12"/>
        <v>220000</v>
      </c>
      <c r="M135" s="482"/>
      <c r="N135" s="157">
        <v>0</v>
      </c>
      <c r="O135" s="157">
        <v>220000</v>
      </c>
      <c r="P135" s="157">
        <v>0</v>
      </c>
      <c r="Q135" s="157">
        <f t="shared" si="15"/>
        <v>220000</v>
      </c>
      <c r="R135" s="481">
        <f t="shared" si="16"/>
        <v>220000</v>
      </c>
      <c r="S135" s="483"/>
      <c r="T135" s="157">
        <v>0</v>
      </c>
      <c r="U135" s="157">
        <v>0</v>
      </c>
      <c r="V135" s="157">
        <v>0</v>
      </c>
      <c r="W135" s="157">
        <f t="shared" si="13"/>
        <v>0</v>
      </c>
      <c r="X135" s="481">
        <f t="shared" si="14"/>
        <v>0</v>
      </c>
    </row>
    <row r="136" spans="1:24" s="462" customFormat="1">
      <c r="A136" s="460">
        <v>130</v>
      </c>
      <c r="B136" s="460"/>
      <c r="C136" s="460" t="s">
        <v>2006</v>
      </c>
      <c r="D136" s="461" t="s">
        <v>2023</v>
      </c>
      <c r="E136" s="460"/>
      <c r="H136" s="157">
        <v>0</v>
      </c>
      <c r="I136" s="157">
        <v>150000</v>
      </c>
      <c r="J136" s="157">
        <v>0</v>
      </c>
      <c r="K136" s="157">
        <f t="shared" ref="K136:K199" si="17">I136+J136</f>
        <v>150000</v>
      </c>
      <c r="L136" s="481">
        <f t="shared" ref="L136:L199" si="18">K136+H136</f>
        <v>150000</v>
      </c>
      <c r="M136" s="482"/>
      <c r="N136" s="157">
        <v>0</v>
      </c>
      <c r="O136" s="157">
        <v>150000</v>
      </c>
      <c r="P136" s="157">
        <v>0</v>
      </c>
      <c r="Q136" s="157">
        <f t="shared" si="15"/>
        <v>150000</v>
      </c>
      <c r="R136" s="481">
        <f t="shared" si="16"/>
        <v>150000</v>
      </c>
      <c r="S136" s="483"/>
      <c r="T136" s="157">
        <v>0</v>
      </c>
      <c r="U136" s="157">
        <v>0</v>
      </c>
      <c r="V136" s="157">
        <v>0</v>
      </c>
      <c r="W136" s="157">
        <f t="shared" ref="W136:W199" si="19">U136+V136</f>
        <v>0</v>
      </c>
      <c r="X136" s="481">
        <f t="shared" ref="X136:X199" si="20">W136+T136</f>
        <v>0</v>
      </c>
    </row>
    <row r="137" spans="1:24" s="462" customFormat="1" ht="29">
      <c r="A137" s="460">
        <v>131</v>
      </c>
      <c r="B137" s="460"/>
      <c r="C137" s="460" t="s">
        <v>2006</v>
      </c>
      <c r="D137" s="461" t="s">
        <v>2024</v>
      </c>
      <c r="E137" s="460"/>
      <c r="H137" s="157">
        <v>0</v>
      </c>
      <c r="I137" s="157">
        <v>100000</v>
      </c>
      <c r="J137" s="157">
        <v>0</v>
      </c>
      <c r="K137" s="157">
        <f t="shared" si="17"/>
        <v>100000</v>
      </c>
      <c r="L137" s="481">
        <f t="shared" si="18"/>
        <v>100000</v>
      </c>
      <c r="M137" s="482"/>
      <c r="N137" s="157">
        <v>0</v>
      </c>
      <c r="O137" s="157">
        <v>0</v>
      </c>
      <c r="P137" s="157">
        <v>0</v>
      </c>
      <c r="Q137" s="157">
        <f t="shared" si="15"/>
        <v>0</v>
      </c>
      <c r="R137" s="481">
        <f t="shared" si="16"/>
        <v>0</v>
      </c>
      <c r="S137" s="483"/>
      <c r="T137" s="157">
        <v>0</v>
      </c>
      <c r="U137" s="157">
        <v>0</v>
      </c>
      <c r="V137" s="157">
        <v>0</v>
      </c>
      <c r="W137" s="157">
        <f t="shared" si="19"/>
        <v>0</v>
      </c>
      <c r="X137" s="481">
        <f t="shared" si="20"/>
        <v>0</v>
      </c>
    </row>
    <row r="138" spans="1:24" s="462" customFormat="1">
      <c r="A138" s="460">
        <v>132</v>
      </c>
      <c r="B138" s="460"/>
      <c r="C138" s="460" t="s">
        <v>2006</v>
      </c>
      <c r="D138" s="461" t="s">
        <v>2025</v>
      </c>
      <c r="E138" s="460"/>
      <c r="H138" s="157">
        <v>0</v>
      </c>
      <c r="I138" s="157">
        <v>250000</v>
      </c>
      <c r="J138" s="157">
        <v>0</v>
      </c>
      <c r="K138" s="157">
        <f t="shared" si="17"/>
        <v>250000</v>
      </c>
      <c r="L138" s="481">
        <f t="shared" si="18"/>
        <v>250000</v>
      </c>
      <c r="M138" s="482"/>
      <c r="N138" s="157">
        <v>0</v>
      </c>
      <c r="O138" s="157">
        <v>50000</v>
      </c>
      <c r="P138" s="157">
        <v>0</v>
      </c>
      <c r="Q138" s="157">
        <f t="shared" si="15"/>
        <v>50000</v>
      </c>
      <c r="R138" s="481">
        <f t="shared" si="16"/>
        <v>50000</v>
      </c>
      <c r="S138" s="483"/>
      <c r="T138" s="157">
        <v>0</v>
      </c>
      <c r="U138" s="157">
        <v>50000</v>
      </c>
      <c r="V138" s="157">
        <v>0</v>
      </c>
      <c r="W138" s="157">
        <f t="shared" si="19"/>
        <v>50000</v>
      </c>
      <c r="X138" s="481">
        <f t="shared" si="20"/>
        <v>50000</v>
      </c>
    </row>
    <row r="139" spans="1:24" s="462" customFormat="1" ht="29">
      <c r="A139" s="460">
        <v>133</v>
      </c>
      <c r="B139" s="460"/>
      <c r="C139" s="460" t="s">
        <v>2006</v>
      </c>
      <c r="D139" s="461" t="s">
        <v>2026</v>
      </c>
      <c r="E139" s="460"/>
      <c r="H139" s="157">
        <v>0</v>
      </c>
      <c r="I139" s="157">
        <v>600000</v>
      </c>
      <c r="J139" s="157">
        <v>0</v>
      </c>
      <c r="K139" s="157">
        <f t="shared" si="17"/>
        <v>600000</v>
      </c>
      <c r="L139" s="481">
        <f t="shared" si="18"/>
        <v>600000</v>
      </c>
      <c r="M139" s="482"/>
      <c r="N139" s="157">
        <v>0</v>
      </c>
      <c r="O139" s="157">
        <v>100000</v>
      </c>
      <c r="P139" s="157">
        <v>0</v>
      </c>
      <c r="Q139" s="157">
        <f t="shared" si="15"/>
        <v>100000</v>
      </c>
      <c r="R139" s="481">
        <f t="shared" si="16"/>
        <v>100000</v>
      </c>
      <c r="S139" s="483"/>
      <c r="T139" s="157">
        <v>0</v>
      </c>
      <c r="U139" s="157">
        <v>100000</v>
      </c>
      <c r="V139" s="157">
        <v>0</v>
      </c>
      <c r="W139" s="157">
        <f t="shared" si="19"/>
        <v>100000</v>
      </c>
      <c r="X139" s="481">
        <f t="shared" si="20"/>
        <v>100000</v>
      </c>
    </row>
    <row r="140" spans="1:24" s="462" customFormat="1" ht="29">
      <c r="A140" s="460">
        <v>134</v>
      </c>
      <c r="B140" s="460"/>
      <c r="C140" s="460" t="s">
        <v>2006</v>
      </c>
      <c r="D140" s="461" t="s">
        <v>2027</v>
      </c>
      <c r="E140" s="460"/>
      <c r="H140" s="157">
        <v>0</v>
      </c>
      <c r="I140" s="157">
        <v>0</v>
      </c>
      <c r="J140" s="157">
        <v>0</v>
      </c>
      <c r="K140" s="157">
        <f t="shared" si="17"/>
        <v>0</v>
      </c>
      <c r="L140" s="481">
        <f t="shared" si="18"/>
        <v>0</v>
      </c>
      <c r="M140" s="482"/>
      <c r="N140" s="157">
        <v>0</v>
      </c>
      <c r="O140" s="157">
        <v>50000</v>
      </c>
      <c r="P140" s="157">
        <v>0</v>
      </c>
      <c r="Q140" s="157">
        <f t="shared" ref="Q140:Q203" si="21">O140+P140</f>
        <v>50000</v>
      </c>
      <c r="R140" s="481">
        <f t="shared" ref="R140:R203" si="22">Q140+N140</f>
        <v>50000</v>
      </c>
      <c r="S140" s="483"/>
      <c r="T140" s="157">
        <v>0</v>
      </c>
      <c r="U140" s="157">
        <v>50000</v>
      </c>
      <c r="V140" s="157">
        <v>0</v>
      </c>
      <c r="W140" s="157">
        <f t="shared" si="19"/>
        <v>50000</v>
      </c>
      <c r="X140" s="481">
        <f t="shared" si="20"/>
        <v>50000</v>
      </c>
    </row>
    <row r="141" spans="1:24" s="462" customFormat="1">
      <c r="A141" s="460">
        <v>135</v>
      </c>
      <c r="B141" s="460"/>
      <c r="C141" s="460" t="s">
        <v>2006</v>
      </c>
      <c r="D141" s="461" t="s">
        <v>2028</v>
      </c>
      <c r="E141" s="460"/>
      <c r="H141" s="157">
        <v>0</v>
      </c>
      <c r="I141" s="157">
        <v>75000</v>
      </c>
      <c r="J141" s="157">
        <v>0</v>
      </c>
      <c r="K141" s="157">
        <f t="shared" si="17"/>
        <v>75000</v>
      </c>
      <c r="L141" s="481">
        <f t="shared" si="18"/>
        <v>75000</v>
      </c>
      <c r="M141" s="482"/>
      <c r="N141" s="157">
        <v>0</v>
      </c>
      <c r="O141" s="157">
        <v>75000</v>
      </c>
      <c r="P141" s="157">
        <v>0</v>
      </c>
      <c r="Q141" s="157">
        <f t="shared" si="21"/>
        <v>75000</v>
      </c>
      <c r="R141" s="481">
        <f t="shared" si="22"/>
        <v>75000</v>
      </c>
      <c r="S141" s="483"/>
      <c r="T141" s="157">
        <v>0</v>
      </c>
      <c r="U141" s="157">
        <v>0</v>
      </c>
      <c r="V141" s="157">
        <v>0</v>
      </c>
      <c r="W141" s="157">
        <f t="shared" si="19"/>
        <v>0</v>
      </c>
      <c r="X141" s="481">
        <f t="shared" si="20"/>
        <v>0</v>
      </c>
    </row>
    <row r="142" spans="1:24" s="462" customFormat="1" ht="29">
      <c r="A142" s="460">
        <v>136</v>
      </c>
      <c r="B142" s="460"/>
      <c r="C142" s="460" t="s">
        <v>2006</v>
      </c>
      <c r="D142" s="461" t="s">
        <v>2029</v>
      </c>
      <c r="E142" s="460"/>
      <c r="H142" s="157">
        <v>0</v>
      </c>
      <c r="I142" s="157">
        <v>75000</v>
      </c>
      <c r="J142" s="157">
        <v>0</v>
      </c>
      <c r="K142" s="157">
        <f t="shared" si="17"/>
        <v>75000</v>
      </c>
      <c r="L142" s="481">
        <f t="shared" si="18"/>
        <v>75000</v>
      </c>
      <c r="M142" s="482"/>
      <c r="N142" s="157">
        <v>0</v>
      </c>
      <c r="O142" s="157">
        <v>75000</v>
      </c>
      <c r="P142" s="157">
        <v>0</v>
      </c>
      <c r="Q142" s="157">
        <f t="shared" si="21"/>
        <v>75000</v>
      </c>
      <c r="R142" s="481">
        <f t="shared" si="22"/>
        <v>75000</v>
      </c>
      <c r="S142" s="483"/>
      <c r="T142" s="157">
        <v>0</v>
      </c>
      <c r="U142" s="157">
        <v>0</v>
      </c>
      <c r="V142" s="157">
        <v>0</v>
      </c>
      <c r="W142" s="157">
        <f t="shared" si="19"/>
        <v>0</v>
      </c>
      <c r="X142" s="481">
        <f t="shared" si="20"/>
        <v>0</v>
      </c>
    </row>
    <row r="143" spans="1:24" s="462" customFormat="1" ht="29">
      <c r="A143" s="460">
        <v>137</v>
      </c>
      <c r="B143" s="460"/>
      <c r="C143" s="460" t="s">
        <v>1795</v>
      </c>
      <c r="D143" s="461" t="s">
        <v>2030</v>
      </c>
      <c r="E143" s="460"/>
      <c r="H143" s="157">
        <v>0</v>
      </c>
      <c r="I143" s="157">
        <v>0</v>
      </c>
      <c r="J143" s="157">
        <v>0</v>
      </c>
      <c r="K143" s="157">
        <f t="shared" si="17"/>
        <v>0</v>
      </c>
      <c r="L143" s="481">
        <f t="shared" si="18"/>
        <v>0</v>
      </c>
      <c r="M143" s="482"/>
      <c r="N143" s="157">
        <v>0</v>
      </c>
      <c r="O143" s="157">
        <v>1000000</v>
      </c>
      <c r="P143" s="157">
        <v>0</v>
      </c>
      <c r="Q143" s="157">
        <f t="shared" si="21"/>
        <v>1000000</v>
      </c>
      <c r="R143" s="481">
        <f t="shared" si="22"/>
        <v>1000000</v>
      </c>
      <c r="S143" s="483"/>
      <c r="T143" s="157">
        <v>0</v>
      </c>
      <c r="U143" s="157">
        <v>3000000</v>
      </c>
      <c r="V143" s="157">
        <v>0</v>
      </c>
      <c r="W143" s="157">
        <f t="shared" si="19"/>
        <v>3000000</v>
      </c>
      <c r="X143" s="481">
        <f t="shared" si="20"/>
        <v>3000000</v>
      </c>
    </row>
    <row r="144" spans="1:24" s="462" customFormat="1" ht="29">
      <c r="A144" s="460">
        <v>138</v>
      </c>
      <c r="B144" s="460"/>
      <c r="C144" s="460" t="s">
        <v>1795</v>
      </c>
      <c r="D144" s="461" t="s">
        <v>2031</v>
      </c>
      <c r="E144" s="460"/>
      <c r="H144" s="157">
        <v>0</v>
      </c>
      <c r="I144" s="157">
        <v>0</v>
      </c>
      <c r="J144" s="157">
        <v>0</v>
      </c>
      <c r="K144" s="157">
        <f t="shared" si="17"/>
        <v>0</v>
      </c>
      <c r="L144" s="481">
        <f t="shared" si="18"/>
        <v>0</v>
      </c>
      <c r="M144" s="482"/>
      <c r="N144" s="157">
        <v>0</v>
      </c>
      <c r="O144" s="157">
        <v>0</v>
      </c>
      <c r="P144" s="157">
        <v>0</v>
      </c>
      <c r="Q144" s="157">
        <f t="shared" si="21"/>
        <v>0</v>
      </c>
      <c r="R144" s="481">
        <f t="shared" si="22"/>
        <v>0</v>
      </c>
      <c r="S144" s="483"/>
      <c r="T144" s="157">
        <v>0</v>
      </c>
      <c r="U144" s="157">
        <v>3000000</v>
      </c>
      <c r="V144" s="157">
        <f>-U144</f>
        <v>-3000000</v>
      </c>
      <c r="W144" s="157">
        <f t="shared" si="19"/>
        <v>0</v>
      </c>
      <c r="X144" s="481">
        <f t="shared" si="20"/>
        <v>0</v>
      </c>
    </row>
    <row r="145" spans="1:24" s="462" customFormat="1" ht="29">
      <c r="A145" s="460">
        <v>139</v>
      </c>
      <c r="B145" s="460"/>
      <c r="C145" s="460" t="s">
        <v>1795</v>
      </c>
      <c r="D145" s="461" t="s">
        <v>2032</v>
      </c>
      <c r="E145" s="460"/>
      <c r="H145" s="157">
        <v>0</v>
      </c>
      <c r="I145" s="157">
        <v>1000000</v>
      </c>
      <c r="J145" s="157">
        <v>0</v>
      </c>
      <c r="K145" s="157">
        <f t="shared" si="17"/>
        <v>1000000</v>
      </c>
      <c r="L145" s="481">
        <f t="shared" si="18"/>
        <v>1000000</v>
      </c>
      <c r="M145" s="482"/>
      <c r="N145" s="157">
        <v>0</v>
      </c>
      <c r="O145" s="157">
        <v>1000000</v>
      </c>
      <c r="P145" s="157">
        <v>0</v>
      </c>
      <c r="Q145" s="157">
        <f t="shared" si="21"/>
        <v>1000000</v>
      </c>
      <c r="R145" s="481">
        <f t="shared" si="22"/>
        <v>1000000</v>
      </c>
      <c r="S145" s="483"/>
      <c r="T145" s="157">
        <v>0</v>
      </c>
      <c r="U145" s="157">
        <v>2000000</v>
      </c>
      <c r="V145" s="157">
        <v>0</v>
      </c>
      <c r="W145" s="157">
        <f t="shared" si="19"/>
        <v>2000000</v>
      </c>
      <c r="X145" s="481">
        <f t="shared" si="20"/>
        <v>2000000</v>
      </c>
    </row>
    <row r="146" spans="1:24" s="462" customFormat="1">
      <c r="A146" s="460">
        <v>140</v>
      </c>
      <c r="B146" s="460"/>
      <c r="C146" s="460" t="s">
        <v>1795</v>
      </c>
      <c r="D146" s="461" t="s">
        <v>2033</v>
      </c>
      <c r="E146" s="460"/>
      <c r="H146" s="157">
        <v>0</v>
      </c>
      <c r="I146" s="157">
        <v>450000</v>
      </c>
      <c r="J146" s="157">
        <v>0</v>
      </c>
      <c r="K146" s="157">
        <f t="shared" si="17"/>
        <v>450000</v>
      </c>
      <c r="L146" s="481">
        <f t="shared" si="18"/>
        <v>450000</v>
      </c>
      <c r="M146" s="482"/>
      <c r="N146" s="157">
        <v>0</v>
      </c>
      <c r="O146" s="157">
        <v>450000</v>
      </c>
      <c r="P146" s="157">
        <v>0</v>
      </c>
      <c r="Q146" s="157">
        <f t="shared" si="21"/>
        <v>450000</v>
      </c>
      <c r="R146" s="481">
        <f t="shared" si="22"/>
        <v>450000</v>
      </c>
      <c r="S146" s="483"/>
      <c r="T146" s="157">
        <v>0</v>
      </c>
      <c r="U146" s="157">
        <v>0</v>
      </c>
      <c r="V146" s="157">
        <v>0</v>
      </c>
      <c r="W146" s="157">
        <f t="shared" si="19"/>
        <v>0</v>
      </c>
      <c r="X146" s="481">
        <f t="shared" si="20"/>
        <v>0</v>
      </c>
    </row>
    <row r="147" spans="1:24" s="462" customFormat="1" ht="29">
      <c r="A147" s="460">
        <v>141</v>
      </c>
      <c r="B147" s="460"/>
      <c r="C147" s="460" t="s">
        <v>1795</v>
      </c>
      <c r="D147" s="461" t="s">
        <v>2034</v>
      </c>
      <c r="E147" s="460"/>
      <c r="H147" s="157">
        <v>0</v>
      </c>
      <c r="I147" s="157">
        <v>0</v>
      </c>
      <c r="J147" s="157">
        <v>0</v>
      </c>
      <c r="K147" s="157">
        <f t="shared" si="17"/>
        <v>0</v>
      </c>
      <c r="L147" s="481">
        <f t="shared" si="18"/>
        <v>0</v>
      </c>
      <c r="M147" s="482"/>
      <c r="N147" s="157">
        <v>0</v>
      </c>
      <c r="O147" s="157">
        <v>500000</v>
      </c>
      <c r="P147" s="157">
        <v>0</v>
      </c>
      <c r="Q147" s="157">
        <f t="shared" si="21"/>
        <v>500000</v>
      </c>
      <c r="R147" s="481">
        <f t="shared" si="22"/>
        <v>500000</v>
      </c>
      <c r="S147" s="483"/>
      <c r="T147" s="157">
        <v>0</v>
      </c>
      <c r="U147" s="157">
        <v>1000000</v>
      </c>
      <c r="V147" s="157">
        <v>0</v>
      </c>
      <c r="W147" s="157">
        <f t="shared" si="19"/>
        <v>1000000</v>
      </c>
      <c r="X147" s="481">
        <f t="shared" si="20"/>
        <v>1000000</v>
      </c>
    </row>
    <row r="148" spans="1:24" s="462" customFormat="1" ht="29">
      <c r="A148" s="460">
        <v>142</v>
      </c>
      <c r="B148" s="460"/>
      <c r="C148" s="460" t="s">
        <v>1795</v>
      </c>
      <c r="D148" s="461" t="s">
        <v>2035</v>
      </c>
      <c r="E148" s="460"/>
      <c r="H148" s="157">
        <v>0</v>
      </c>
      <c r="I148" s="157">
        <v>0</v>
      </c>
      <c r="J148" s="157">
        <v>0</v>
      </c>
      <c r="K148" s="157">
        <f t="shared" si="17"/>
        <v>0</v>
      </c>
      <c r="L148" s="481">
        <f t="shared" si="18"/>
        <v>0</v>
      </c>
      <c r="M148" s="482"/>
      <c r="N148" s="157">
        <v>0</v>
      </c>
      <c r="O148" s="157">
        <v>500000</v>
      </c>
      <c r="P148" s="157">
        <v>0</v>
      </c>
      <c r="Q148" s="157">
        <f t="shared" si="21"/>
        <v>500000</v>
      </c>
      <c r="R148" s="481">
        <f t="shared" si="22"/>
        <v>500000</v>
      </c>
      <c r="S148" s="483"/>
      <c r="T148" s="157">
        <v>0</v>
      </c>
      <c r="U148" s="157">
        <v>1000000</v>
      </c>
      <c r="V148" s="157">
        <v>0</v>
      </c>
      <c r="W148" s="157">
        <f t="shared" si="19"/>
        <v>1000000</v>
      </c>
      <c r="X148" s="481">
        <f t="shared" si="20"/>
        <v>1000000</v>
      </c>
    </row>
    <row r="149" spans="1:24" s="462" customFormat="1" ht="43.5">
      <c r="A149" s="460">
        <v>143</v>
      </c>
      <c r="B149" s="460"/>
      <c r="C149" s="460" t="s">
        <v>1795</v>
      </c>
      <c r="D149" s="461" t="s">
        <v>2036</v>
      </c>
      <c r="E149" s="460"/>
      <c r="H149" s="157">
        <v>0</v>
      </c>
      <c r="I149" s="157">
        <v>175000</v>
      </c>
      <c r="J149" s="157">
        <v>0</v>
      </c>
      <c r="K149" s="157">
        <f t="shared" si="17"/>
        <v>175000</v>
      </c>
      <c r="L149" s="481">
        <f t="shared" si="18"/>
        <v>175000</v>
      </c>
      <c r="M149" s="482"/>
      <c r="N149" s="157">
        <v>0</v>
      </c>
      <c r="O149" s="157">
        <v>175000</v>
      </c>
      <c r="P149" s="157">
        <v>0</v>
      </c>
      <c r="Q149" s="157">
        <f t="shared" si="21"/>
        <v>175000</v>
      </c>
      <c r="R149" s="481">
        <f t="shared" si="22"/>
        <v>175000</v>
      </c>
      <c r="S149" s="483"/>
      <c r="T149" s="157">
        <v>0</v>
      </c>
      <c r="U149" s="157">
        <v>0</v>
      </c>
      <c r="V149" s="157">
        <v>0</v>
      </c>
      <c r="W149" s="157">
        <f t="shared" si="19"/>
        <v>0</v>
      </c>
      <c r="X149" s="481">
        <f t="shared" si="20"/>
        <v>0</v>
      </c>
    </row>
    <row r="150" spans="1:24" s="462" customFormat="1">
      <c r="A150" s="460">
        <v>144</v>
      </c>
      <c r="B150" s="460"/>
      <c r="C150" s="460" t="s">
        <v>1795</v>
      </c>
      <c r="D150" s="461" t="s">
        <v>2037</v>
      </c>
      <c r="E150" s="460"/>
      <c r="H150" s="157">
        <v>0</v>
      </c>
      <c r="I150" s="157">
        <v>0</v>
      </c>
      <c r="J150" s="157">
        <v>0</v>
      </c>
      <c r="K150" s="157">
        <f t="shared" si="17"/>
        <v>0</v>
      </c>
      <c r="L150" s="481">
        <f t="shared" si="18"/>
        <v>0</v>
      </c>
      <c r="M150" s="482"/>
      <c r="N150" s="157">
        <v>0</v>
      </c>
      <c r="O150" s="157">
        <v>375000</v>
      </c>
      <c r="P150" s="157">
        <v>0</v>
      </c>
      <c r="Q150" s="157">
        <f t="shared" si="21"/>
        <v>375000</v>
      </c>
      <c r="R150" s="481">
        <f t="shared" si="22"/>
        <v>375000</v>
      </c>
      <c r="S150" s="483"/>
      <c r="T150" s="157">
        <v>0</v>
      </c>
      <c r="U150" s="157">
        <v>0</v>
      </c>
      <c r="V150" s="157">
        <v>0</v>
      </c>
      <c r="W150" s="157">
        <f t="shared" si="19"/>
        <v>0</v>
      </c>
      <c r="X150" s="481">
        <f t="shared" si="20"/>
        <v>0</v>
      </c>
    </row>
    <row r="151" spans="1:24" s="462" customFormat="1">
      <c r="A151" s="460">
        <v>145</v>
      </c>
      <c r="B151" s="460"/>
      <c r="C151" s="460" t="s">
        <v>1795</v>
      </c>
      <c r="D151" s="461" t="s">
        <v>2038</v>
      </c>
      <c r="E151" s="460"/>
      <c r="H151" s="157">
        <v>0</v>
      </c>
      <c r="I151" s="157">
        <v>375000</v>
      </c>
      <c r="J151" s="157">
        <v>0</v>
      </c>
      <c r="K151" s="157">
        <f t="shared" si="17"/>
        <v>375000</v>
      </c>
      <c r="L151" s="481">
        <f t="shared" si="18"/>
        <v>375000</v>
      </c>
      <c r="M151" s="482"/>
      <c r="N151" s="157">
        <v>0</v>
      </c>
      <c r="O151" s="157">
        <v>0</v>
      </c>
      <c r="P151" s="157">
        <v>0</v>
      </c>
      <c r="Q151" s="157">
        <f t="shared" si="21"/>
        <v>0</v>
      </c>
      <c r="R151" s="481">
        <f t="shared" si="22"/>
        <v>0</v>
      </c>
      <c r="S151" s="483"/>
      <c r="T151" s="157">
        <v>0</v>
      </c>
      <c r="U151" s="157">
        <v>0</v>
      </c>
      <c r="V151" s="157">
        <v>0</v>
      </c>
      <c r="W151" s="157">
        <f t="shared" si="19"/>
        <v>0</v>
      </c>
      <c r="X151" s="481">
        <f t="shared" si="20"/>
        <v>0</v>
      </c>
    </row>
    <row r="152" spans="1:24" s="462" customFormat="1">
      <c r="A152" s="460">
        <v>146</v>
      </c>
      <c r="B152" s="460"/>
      <c r="C152" s="460" t="s">
        <v>1795</v>
      </c>
      <c r="D152" s="461" t="s">
        <v>2039</v>
      </c>
      <c r="E152" s="460"/>
      <c r="H152" s="157">
        <v>0</v>
      </c>
      <c r="I152" s="157">
        <v>1600000</v>
      </c>
      <c r="J152" s="157">
        <v>0</v>
      </c>
      <c r="K152" s="157">
        <f t="shared" si="17"/>
        <v>1600000</v>
      </c>
      <c r="L152" s="481">
        <f t="shared" si="18"/>
        <v>1600000</v>
      </c>
      <c r="M152" s="482"/>
      <c r="N152" s="157">
        <v>0</v>
      </c>
      <c r="O152" s="157">
        <v>0</v>
      </c>
      <c r="P152" s="157">
        <v>0</v>
      </c>
      <c r="Q152" s="157">
        <f t="shared" si="21"/>
        <v>0</v>
      </c>
      <c r="R152" s="481">
        <f t="shared" si="22"/>
        <v>0</v>
      </c>
      <c r="S152" s="483"/>
      <c r="T152" s="157">
        <v>0</v>
      </c>
      <c r="U152" s="157">
        <v>0</v>
      </c>
      <c r="V152" s="157">
        <v>0</v>
      </c>
      <c r="W152" s="157">
        <f t="shared" si="19"/>
        <v>0</v>
      </c>
      <c r="X152" s="481">
        <f t="shared" si="20"/>
        <v>0</v>
      </c>
    </row>
    <row r="153" spans="1:24" s="462" customFormat="1">
      <c r="A153" s="460">
        <v>147</v>
      </c>
      <c r="B153" s="460"/>
      <c r="C153" s="460" t="s">
        <v>1795</v>
      </c>
      <c r="D153" s="461" t="s">
        <v>2040</v>
      </c>
      <c r="E153" s="460"/>
      <c r="H153" s="157">
        <v>0</v>
      </c>
      <c r="I153" s="157">
        <v>4000000</v>
      </c>
      <c r="J153" s="157">
        <v>0</v>
      </c>
      <c r="K153" s="157">
        <f t="shared" si="17"/>
        <v>4000000</v>
      </c>
      <c r="L153" s="481">
        <f t="shared" si="18"/>
        <v>4000000</v>
      </c>
      <c r="M153" s="482"/>
      <c r="N153" s="157">
        <v>0</v>
      </c>
      <c r="O153" s="157">
        <v>3254125.83</v>
      </c>
      <c r="P153" s="157">
        <v>0</v>
      </c>
      <c r="Q153" s="157">
        <f t="shared" si="21"/>
        <v>3254125.83</v>
      </c>
      <c r="R153" s="481">
        <f t="shared" si="22"/>
        <v>3254125.83</v>
      </c>
      <c r="S153" s="483"/>
      <c r="T153" s="157">
        <v>0</v>
      </c>
      <c r="U153" s="157">
        <v>0</v>
      </c>
      <c r="V153" s="157">
        <v>0</v>
      </c>
      <c r="W153" s="157">
        <f t="shared" si="19"/>
        <v>0</v>
      </c>
      <c r="X153" s="481">
        <f t="shared" si="20"/>
        <v>0</v>
      </c>
    </row>
    <row r="154" spans="1:24" s="462" customFormat="1" ht="29">
      <c r="A154" s="460">
        <v>148</v>
      </c>
      <c r="B154" s="460"/>
      <c r="C154" s="460" t="s">
        <v>1795</v>
      </c>
      <c r="D154" s="461" t="s">
        <v>2041</v>
      </c>
      <c r="E154" s="460"/>
      <c r="H154" s="157">
        <v>0</v>
      </c>
      <c r="I154" s="157">
        <v>3000000</v>
      </c>
      <c r="J154" s="157">
        <v>0</v>
      </c>
      <c r="K154" s="157">
        <f t="shared" si="17"/>
        <v>3000000</v>
      </c>
      <c r="L154" s="481">
        <f t="shared" si="18"/>
        <v>3000000</v>
      </c>
      <c r="M154" s="482"/>
      <c r="N154" s="157">
        <v>0</v>
      </c>
      <c r="O154" s="157">
        <v>4000000</v>
      </c>
      <c r="P154" s="157">
        <v>0</v>
      </c>
      <c r="Q154" s="157">
        <f t="shared" si="21"/>
        <v>4000000</v>
      </c>
      <c r="R154" s="481">
        <f t="shared" si="22"/>
        <v>4000000</v>
      </c>
      <c r="S154" s="483"/>
      <c r="T154" s="157">
        <v>0</v>
      </c>
      <c r="U154" s="157">
        <v>0</v>
      </c>
      <c r="V154" s="157">
        <v>0</v>
      </c>
      <c r="W154" s="157">
        <f t="shared" si="19"/>
        <v>0</v>
      </c>
      <c r="X154" s="481">
        <f t="shared" si="20"/>
        <v>0</v>
      </c>
    </row>
    <row r="155" spans="1:24" s="462" customFormat="1" ht="29">
      <c r="A155" s="460">
        <v>149</v>
      </c>
      <c r="B155" s="460"/>
      <c r="C155" s="460" t="s">
        <v>1795</v>
      </c>
      <c r="D155" s="461" t="s">
        <v>2042</v>
      </c>
      <c r="E155" s="460"/>
      <c r="H155" s="157">
        <v>0</v>
      </c>
      <c r="I155" s="157">
        <v>275000</v>
      </c>
      <c r="J155" s="157">
        <v>0</v>
      </c>
      <c r="K155" s="157">
        <f t="shared" si="17"/>
        <v>275000</v>
      </c>
      <c r="L155" s="481">
        <f t="shared" si="18"/>
        <v>275000</v>
      </c>
      <c r="M155" s="482"/>
      <c r="N155" s="157">
        <v>0</v>
      </c>
      <c r="O155" s="157">
        <v>150000</v>
      </c>
      <c r="P155" s="157">
        <v>0</v>
      </c>
      <c r="Q155" s="157">
        <f t="shared" si="21"/>
        <v>150000</v>
      </c>
      <c r="R155" s="481">
        <f t="shared" si="22"/>
        <v>150000</v>
      </c>
      <c r="S155" s="483"/>
      <c r="T155" s="157">
        <v>0</v>
      </c>
      <c r="U155" s="157">
        <v>0</v>
      </c>
      <c r="V155" s="157">
        <v>0</v>
      </c>
      <c r="W155" s="157">
        <f t="shared" si="19"/>
        <v>0</v>
      </c>
      <c r="X155" s="481">
        <f t="shared" si="20"/>
        <v>0</v>
      </c>
    </row>
    <row r="156" spans="1:24" s="462" customFormat="1">
      <c r="A156" s="460">
        <v>150</v>
      </c>
      <c r="B156" s="460"/>
      <c r="C156" s="460" t="s">
        <v>1795</v>
      </c>
      <c r="D156" s="461" t="s">
        <v>2043</v>
      </c>
      <c r="E156" s="460"/>
      <c r="H156" s="157">
        <v>0</v>
      </c>
      <c r="I156" s="157">
        <v>0</v>
      </c>
      <c r="J156" s="157">
        <v>0</v>
      </c>
      <c r="K156" s="157">
        <f t="shared" si="17"/>
        <v>0</v>
      </c>
      <c r="L156" s="481">
        <f t="shared" si="18"/>
        <v>0</v>
      </c>
      <c r="M156" s="482"/>
      <c r="N156" s="157">
        <v>0</v>
      </c>
      <c r="O156" s="157">
        <v>0</v>
      </c>
      <c r="P156" s="157">
        <v>0</v>
      </c>
      <c r="Q156" s="157">
        <f t="shared" si="21"/>
        <v>0</v>
      </c>
      <c r="R156" s="481">
        <f t="shared" si="22"/>
        <v>0</v>
      </c>
      <c r="S156" s="483"/>
      <c r="T156" s="157">
        <v>0</v>
      </c>
      <c r="U156" s="157">
        <v>375000</v>
      </c>
      <c r="V156" s="157">
        <v>0</v>
      </c>
      <c r="W156" s="157">
        <f t="shared" si="19"/>
        <v>375000</v>
      </c>
      <c r="X156" s="481">
        <f t="shared" si="20"/>
        <v>375000</v>
      </c>
    </row>
    <row r="157" spans="1:24" s="462" customFormat="1">
      <c r="A157" s="460">
        <v>151</v>
      </c>
      <c r="B157" s="460"/>
      <c r="C157" s="460" t="s">
        <v>1795</v>
      </c>
      <c r="D157" s="461" t="s">
        <v>2044</v>
      </c>
      <c r="E157" s="460"/>
      <c r="H157" s="157">
        <v>0</v>
      </c>
      <c r="I157" s="157">
        <v>0</v>
      </c>
      <c r="J157" s="157">
        <v>0</v>
      </c>
      <c r="K157" s="157">
        <f t="shared" si="17"/>
        <v>0</v>
      </c>
      <c r="L157" s="481">
        <f t="shared" si="18"/>
        <v>0</v>
      </c>
      <c r="M157" s="482"/>
      <c r="N157" s="157">
        <v>0</v>
      </c>
      <c r="O157" s="157">
        <v>1600000</v>
      </c>
      <c r="P157" s="157">
        <v>0</v>
      </c>
      <c r="Q157" s="157">
        <f t="shared" si="21"/>
        <v>1600000</v>
      </c>
      <c r="R157" s="481">
        <f t="shared" si="22"/>
        <v>1600000</v>
      </c>
      <c r="S157" s="483"/>
      <c r="T157" s="157">
        <v>0</v>
      </c>
      <c r="U157" s="157">
        <v>0</v>
      </c>
      <c r="V157" s="157">
        <v>0</v>
      </c>
      <c r="W157" s="157">
        <f t="shared" si="19"/>
        <v>0</v>
      </c>
      <c r="X157" s="481">
        <f t="shared" si="20"/>
        <v>0</v>
      </c>
    </row>
    <row r="158" spans="1:24" s="462" customFormat="1">
      <c r="A158" s="460">
        <v>152</v>
      </c>
      <c r="B158" s="460"/>
      <c r="C158" s="460" t="s">
        <v>1795</v>
      </c>
      <c r="D158" s="461" t="s">
        <v>2045</v>
      </c>
      <c r="E158" s="460"/>
      <c r="H158" s="157">
        <v>0</v>
      </c>
      <c r="I158" s="157">
        <v>2500000</v>
      </c>
      <c r="J158" s="801">
        <f>-I158</f>
        <v>-2500000</v>
      </c>
      <c r="K158" s="157">
        <f t="shared" si="17"/>
        <v>0</v>
      </c>
      <c r="L158" s="481">
        <f t="shared" si="18"/>
        <v>0</v>
      </c>
      <c r="M158" s="482"/>
      <c r="N158" s="157">
        <v>0</v>
      </c>
      <c r="O158" s="157">
        <v>0</v>
      </c>
      <c r="P158" s="157">
        <v>0</v>
      </c>
      <c r="Q158" s="157">
        <f t="shared" si="21"/>
        <v>0</v>
      </c>
      <c r="R158" s="481">
        <f t="shared" si="22"/>
        <v>0</v>
      </c>
      <c r="S158" s="483"/>
      <c r="T158" s="157">
        <v>0</v>
      </c>
      <c r="U158" s="157">
        <v>0</v>
      </c>
      <c r="V158" s="157">
        <v>0</v>
      </c>
      <c r="W158" s="157">
        <f t="shared" si="19"/>
        <v>0</v>
      </c>
      <c r="X158" s="481">
        <f t="shared" si="20"/>
        <v>0</v>
      </c>
    </row>
    <row r="159" spans="1:24" s="462" customFormat="1" ht="29">
      <c r="A159" s="460">
        <v>153</v>
      </c>
      <c r="B159" s="460"/>
      <c r="C159" s="460" t="s">
        <v>1795</v>
      </c>
      <c r="D159" s="461" t="s">
        <v>2046</v>
      </c>
      <c r="E159" s="460"/>
      <c r="H159" s="157">
        <v>0</v>
      </c>
      <c r="I159" s="157">
        <v>2000000</v>
      </c>
      <c r="J159" s="801">
        <f t="shared" ref="J159:J160" si="23">-I159</f>
        <v>-2000000</v>
      </c>
      <c r="K159" s="157">
        <f t="shared" si="17"/>
        <v>0</v>
      </c>
      <c r="L159" s="481">
        <f t="shared" si="18"/>
        <v>0</v>
      </c>
      <c r="M159" s="482"/>
      <c r="N159" s="157">
        <v>0</v>
      </c>
      <c r="O159" s="157">
        <v>0</v>
      </c>
      <c r="P159" s="157">
        <v>0</v>
      </c>
      <c r="Q159" s="157">
        <f t="shared" si="21"/>
        <v>0</v>
      </c>
      <c r="R159" s="481">
        <f t="shared" si="22"/>
        <v>0</v>
      </c>
      <c r="S159" s="483"/>
      <c r="T159" s="157">
        <v>0</v>
      </c>
      <c r="U159" s="157">
        <v>0</v>
      </c>
      <c r="V159" s="157">
        <v>0</v>
      </c>
      <c r="W159" s="157">
        <f t="shared" si="19"/>
        <v>0</v>
      </c>
      <c r="X159" s="481">
        <f t="shared" si="20"/>
        <v>0</v>
      </c>
    </row>
    <row r="160" spans="1:24" s="462" customFormat="1">
      <c r="A160" s="460">
        <v>154</v>
      </c>
      <c r="B160" s="460"/>
      <c r="C160" s="460" t="s">
        <v>1795</v>
      </c>
      <c r="D160" s="461" t="s">
        <v>2047</v>
      </c>
      <c r="E160" s="460"/>
      <c r="H160" s="157">
        <v>0</v>
      </c>
      <c r="I160" s="157">
        <v>6000000</v>
      </c>
      <c r="J160" s="801">
        <f t="shared" si="23"/>
        <v>-6000000</v>
      </c>
      <c r="K160" s="157">
        <f t="shared" si="17"/>
        <v>0</v>
      </c>
      <c r="L160" s="481">
        <f t="shared" si="18"/>
        <v>0</v>
      </c>
      <c r="M160" s="482"/>
      <c r="N160" s="157">
        <v>0</v>
      </c>
      <c r="O160" s="157">
        <v>0</v>
      </c>
      <c r="P160" s="157">
        <v>0</v>
      </c>
      <c r="Q160" s="157">
        <f t="shared" si="21"/>
        <v>0</v>
      </c>
      <c r="R160" s="481">
        <f t="shared" si="22"/>
        <v>0</v>
      </c>
      <c r="S160" s="483"/>
      <c r="T160" s="157">
        <v>0</v>
      </c>
      <c r="U160" s="157">
        <v>0</v>
      </c>
      <c r="V160" s="157">
        <v>0</v>
      </c>
      <c r="W160" s="157">
        <f t="shared" si="19"/>
        <v>0</v>
      </c>
      <c r="X160" s="481">
        <f t="shared" si="20"/>
        <v>0</v>
      </c>
    </row>
    <row r="161" spans="1:24" s="462" customFormat="1" ht="29">
      <c r="A161" s="460">
        <v>155</v>
      </c>
      <c r="B161" s="460"/>
      <c r="C161" s="460" t="s">
        <v>1795</v>
      </c>
      <c r="D161" s="461" t="s">
        <v>2048</v>
      </c>
      <c r="E161" s="460"/>
      <c r="H161" s="157">
        <v>0</v>
      </c>
      <c r="I161" s="157">
        <v>5500000</v>
      </c>
      <c r="J161" s="157">
        <v>0</v>
      </c>
      <c r="K161" s="157">
        <f t="shared" si="17"/>
        <v>5500000</v>
      </c>
      <c r="L161" s="481">
        <f t="shared" si="18"/>
        <v>5500000</v>
      </c>
      <c r="M161" s="482"/>
      <c r="N161" s="157">
        <v>0</v>
      </c>
      <c r="O161" s="157">
        <v>0</v>
      </c>
      <c r="P161" s="157">
        <v>0</v>
      </c>
      <c r="Q161" s="157">
        <f t="shared" si="21"/>
        <v>0</v>
      </c>
      <c r="R161" s="481">
        <f t="shared" si="22"/>
        <v>0</v>
      </c>
      <c r="S161" s="483"/>
      <c r="T161" s="157">
        <v>0</v>
      </c>
      <c r="U161" s="157">
        <v>0</v>
      </c>
      <c r="V161" s="157">
        <v>0</v>
      </c>
      <c r="W161" s="157">
        <f t="shared" si="19"/>
        <v>0</v>
      </c>
      <c r="X161" s="481">
        <f t="shared" si="20"/>
        <v>0</v>
      </c>
    </row>
    <row r="162" spans="1:24" s="462" customFormat="1">
      <c r="A162" s="460">
        <v>156</v>
      </c>
      <c r="B162" s="460"/>
      <c r="C162" s="460" t="s">
        <v>1795</v>
      </c>
      <c r="D162" s="461" t="s">
        <v>2049</v>
      </c>
      <c r="E162" s="460"/>
      <c r="H162" s="157">
        <v>0</v>
      </c>
      <c r="I162" s="157">
        <v>0</v>
      </c>
      <c r="J162" s="157">
        <v>0</v>
      </c>
      <c r="K162" s="157">
        <f t="shared" si="17"/>
        <v>0</v>
      </c>
      <c r="L162" s="481">
        <f t="shared" si="18"/>
        <v>0</v>
      </c>
      <c r="M162" s="482"/>
      <c r="N162" s="157">
        <v>0</v>
      </c>
      <c r="O162" s="157">
        <v>12000000</v>
      </c>
      <c r="P162" s="157">
        <v>0</v>
      </c>
      <c r="Q162" s="157">
        <f t="shared" si="21"/>
        <v>12000000</v>
      </c>
      <c r="R162" s="481">
        <f t="shared" si="22"/>
        <v>12000000</v>
      </c>
      <c r="S162" s="483"/>
      <c r="T162" s="157">
        <v>0</v>
      </c>
      <c r="U162" s="157">
        <v>0</v>
      </c>
      <c r="V162" s="157">
        <v>0</v>
      </c>
      <c r="W162" s="157">
        <f t="shared" si="19"/>
        <v>0</v>
      </c>
      <c r="X162" s="481">
        <f t="shared" si="20"/>
        <v>0</v>
      </c>
    </row>
    <row r="163" spans="1:24" s="462" customFormat="1" ht="29">
      <c r="A163" s="460">
        <v>157</v>
      </c>
      <c r="B163" s="460"/>
      <c r="C163" s="460" t="s">
        <v>1795</v>
      </c>
      <c r="D163" s="461" t="s">
        <v>2050</v>
      </c>
      <c r="E163" s="460"/>
      <c r="H163" s="157">
        <v>0</v>
      </c>
      <c r="I163" s="157">
        <v>1000000</v>
      </c>
      <c r="J163" s="801">
        <f>-I163</f>
        <v>-1000000</v>
      </c>
      <c r="K163" s="157">
        <f t="shared" si="17"/>
        <v>0</v>
      </c>
      <c r="L163" s="481">
        <f t="shared" si="18"/>
        <v>0</v>
      </c>
      <c r="M163" s="482"/>
      <c r="N163" s="157">
        <v>0</v>
      </c>
      <c r="O163" s="157">
        <v>1000000</v>
      </c>
      <c r="P163" s="801">
        <f>-O163</f>
        <v>-1000000</v>
      </c>
      <c r="Q163" s="157">
        <f t="shared" si="21"/>
        <v>0</v>
      </c>
      <c r="R163" s="481">
        <f t="shared" si="22"/>
        <v>0</v>
      </c>
      <c r="S163" s="483"/>
      <c r="T163" s="157">
        <v>0</v>
      </c>
      <c r="U163" s="157">
        <v>0</v>
      </c>
      <c r="V163" s="157">
        <v>0</v>
      </c>
      <c r="W163" s="157">
        <f t="shared" si="19"/>
        <v>0</v>
      </c>
      <c r="X163" s="481">
        <f t="shared" si="20"/>
        <v>0</v>
      </c>
    </row>
    <row r="164" spans="1:24" s="462" customFormat="1" ht="29">
      <c r="A164" s="460">
        <v>158</v>
      </c>
      <c r="B164" s="460"/>
      <c r="C164" s="460" t="s">
        <v>1795</v>
      </c>
      <c r="D164" s="461" t="s">
        <v>2051</v>
      </c>
      <c r="E164" s="460"/>
      <c r="H164" s="157">
        <v>0</v>
      </c>
      <c r="I164" s="157">
        <v>200000</v>
      </c>
      <c r="J164" s="157">
        <v>0</v>
      </c>
      <c r="K164" s="157">
        <f t="shared" si="17"/>
        <v>200000</v>
      </c>
      <c r="L164" s="481">
        <f t="shared" si="18"/>
        <v>200000</v>
      </c>
      <c r="M164" s="482"/>
      <c r="N164" s="157">
        <v>0</v>
      </c>
      <c r="O164" s="157">
        <v>200000</v>
      </c>
      <c r="P164" s="157">
        <v>0</v>
      </c>
      <c r="Q164" s="157">
        <f t="shared" si="21"/>
        <v>200000</v>
      </c>
      <c r="R164" s="481">
        <f t="shared" si="22"/>
        <v>200000</v>
      </c>
      <c r="S164" s="483"/>
      <c r="T164" s="157">
        <v>0</v>
      </c>
      <c r="U164" s="157">
        <v>200000</v>
      </c>
      <c r="V164" s="157">
        <v>0</v>
      </c>
      <c r="W164" s="157">
        <f t="shared" si="19"/>
        <v>200000</v>
      </c>
      <c r="X164" s="481">
        <f t="shared" si="20"/>
        <v>200000</v>
      </c>
    </row>
    <row r="165" spans="1:24" s="462" customFormat="1">
      <c r="A165" s="460">
        <v>159</v>
      </c>
      <c r="B165" s="460"/>
      <c r="C165" s="460" t="s">
        <v>1795</v>
      </c>
      <c r="D165" s="461" t="s">
        <v>2052</v>
      </c>
      <c r="E165" s="460"/>
      <c r="H165" s="157">
        <v>0</v>
      </c>
      <c r="I165" s="157">
        <v>50000</v>
      </c>
      <c r="J165" s="157">
        <v>0</v>
      </c>
      <c r="K165" s="157">
        <f t="shared" si="17"/>
        <v>50000</v>
      </c>
      <c r="L165" s="481">
        <f t="shared" si="18"/>
        <v>50000</v>
      </c>
      <c r="M165" s="482"/>
      <c r="N165" s="157">
        <v>0</v>
      </c>
      <c r="O165" s="157">
        <v>50000</v>
      </c>
      <c r="P165" s="157">
        <v>0</v>
      </c>
      <c r="Q165" s="157">
        <f t="shared" si="21"/>
        <v>50000</v>
      </c>
      <c r="R165" s="481">
        <f t="shared" si="22"/>
        <v>50000</v>
      </c>
      <c r="S165" s="483"/>
      <c r="T165" s="157">
        <v>0</v>
      </c>
      <c r="U165" s="157">
        <v>0</v>
      </c>
      <c r="V165" s="157">
        <v>0</v>
      </c>
      <c r="W165" s="157">
        <f t="shared" si="19"/>
        <v>0</v>
      </c>
      <c r="X165" s="481">
        <f t="shared" si="20"/>
        <v>0</v>
      </c>
    </row>
    <row r="166" spans="1:24" s="462" customFormat="1" ht="29">
      <c r="A166" s="460">
        <v>160</v>
      </c>
      <c r="B166" s="460"/>
      <c r="C166" s="460" t="s">
        <v>1795</v>
      </c>
      <c r="D166" s="461" t="s">
        <v>2053</v>
      </c>
      <c r="E166" s="460"/>
      <c r="H166" s="157">
        <v>0</v>
      </c>
      <c r="I166" s="157">
        <v>1000000</v>
      </c>
      <c r="J166" s="157">
        <v>0</v>
      </c>
      <c r="K166" s="157">
        <f t="shared" si="17"/>
        <v>1000000</v>
      </c>
      <c r="L166" s="481">
        <f t="shared" si="18"/>
        <v>1000000</v>
      </c>
      <c r="M166" s="482"/>
      <c r="N166" s="157">
        <v>0</v>
      </c>
      <c r="O166" s="157">
        <v>1000000</v>
      </c>
      <c r="P166" s="157">
        <v>0</v>
      </c>
      <c r="Q166" s="157">
        <f t="shared" si="21"/>
        <v>1000000</v>
      </c>
      <c r="R166" s="481">
        <f t="shared" si="22"/>
        <v>1000000</v>
      </c>
      <c r="S166" s="483"/>
      <c r="T166" s="157">
        <v>0</v>
      </c>
      <c r="U166" s="157">
        <v>0</v>
      </c>
      <c r="V166" s="157">
        <v>0</v>
      </c>
      <c r="W166" s="157">
        <f t="shared" si="19"/>
        <v>0</v>
      </c>
      <c r="X166" s="481">
        <f t="shared" si="20"/>
        <v>0</v>
      </c>
    </row>
    <row r="167" spans="1:24" s="462" customFormat="1">
      <c r="A167" s="460">
        <v>161</v>
      </c>
      <c r="B167" s="460"/>
      <c r="C167" s="460" t="s">
        <v>1795</v>
      </c>
      <c r="D167" s="461" t="s">
        <v>2054</v>
      </c>
      <c r="E167" s="460"/>
      <c r="H167" s="157">
        <v>0</v>
      </c>
      <c r="I167" s="157">
        <v>600000</v>
      </c>
      <c r="J167" s="157">
        <v>0</v>
      </c>
      <c r="K167" s="157">
        <f t="shared" si="17"/>
        <v>600000</v>
      </c>
      <c r="L167" s="481">
        <f t="shared" si="18"/>
        <v>600000</v>
      </c>
      <c r="M167" s="482"/>
      <c r="N167" s="157">
        <v>0</v>
      </c>
      <c r="O167" s="157">
        <v>100000</v>
      </c>
      <c r="P167" s="157">
        <v>0</v>
      </c>
      <c r="Q167" s="157">
        <f t="shared" si="21"/>
        <v>100000</v>
      </c>
      <c r="R167" s="481">
        <f t="shared" si="22"/>
        <v>100000</v>
      </c>
      <c r="S167" s="483"/>
      <c r="T167" s="157">
        <v>0</v>
      </c>
      <c r="U167" s="157">
        <v>0</v>
      </c>
      <c r="V167" s="157">
        <v>0</v>
      </c>
      <c r="W167" s="157">
        <f t="shared" si="19"/>
        <v>0</v>
      </c>
      <c r="X167" s="481">
        <f t="shared" si="20"/>
        <v>0</v>
      </c>
    </row>
    <row r="168" spans="1:24" s="462" customFormat="1" ht="29">
      <c r="A168" s="460">
        <v>162</v>
      </c>
      <c r="B168" s="460"/>
      <c r="C168" s="460" t="s">
        <v>1795</v>
      </c>
      <c r="D168" s="461" t="s">
        <v>2055</v>
      </c>
      <c r="E168" s="460"/>
      <c r="H168" s="157">
        <v>0</v>
      </c>
      <c r="I168" s="157">
        <v>0</v>
      </c>
      <c r="J168" s="157">
        <v>0</v>
      </c>
      <c r="K168" s="157">
        <f t="shared" si="17"/>
        <v>0</v>
      </c>
      <c r="L168" s="481">
        <f t="shared" si="18"/>
        <v>0</v>
      </c>
      <c r="M168" s="482"/>
      <c r="N168" s="157">
        <v>0</v>
      </c>
      <c r="O168" s="157">
        <v>250000</v>
      </c>
      <c r="P168" s="157">
        <v>0</v>
      </c>
      <c r="Q168" s="157">
        <f t="shared" si="21"/>
        <v>250000</v>
      </c>
      <c r="R168" s="481">
        <f t="shared" si="22"/>
        <v>250000</v>
      </c>
      <c r="S168" s="483"/>
      <c r="T168" s="157">
        <v>0</v>
      </c>
      <c r="U168" s="157">
        <v>0</v>
      </c>
      <c r="V168" s="157">
        <v>0</v>
      </c>
      <c r="W168" s="157">
        <f t="shared" si="19"/>
        <v>0</v>
      </c>
      <c r="X168" s="481">
        <f t="shared" si="20"/>
        <v>0</v>
      </c>
    </row>
    <row r="169" spans="1:24" s="462" customFormat="1">
      <c r="A169" s="460">
        <v>163</v>
      </c>
      <c r="B169" s="460"/>
      <c r="C169" s="460" t="s">
        <v>1795</v>
      </c>
      <c r="D169" s="461" t="s">
        <v>2056</v>
      </c>
      <c r="E169" s="460"/>
      <c r="H169" s="157">
        <v>0</v>
      </c>
      <c r="I169" s="157">
        <v>1500000</v>
      </c>
      <c r="J169" s="157">
        <v>0</v>
      </c>
      <c r="K169" s="157">
        <f t="shared" si="17"/>
        <v>1500000</v>
      </c>
      <c r="L169" s="481">
        <f t="shared" si="18"/>
        <v>1500000</v>
      </c>
      <c r="M169" s="482"/>
      <c r="N169" s="157">
        <v>0</v>
      </c>
      <c r="O169" s="157">
        <v>1500000</v>
      </c>
      <c r="P169" s="157">
        <v>0</v>
      </c>
      <c r="Q169" s="157">
        <f t="shared" si="21"/>
        <v>1500000</v>
      </c>
      <c r="R169" s="481">
        <f t="shared" si="22"/>
        <v>1500000</v>
      </c>
      <c r="S169" s="483"/>
      <c r="T169" s="157">
        <v>0</v>
      </c>
      <c r="U169" s="157">
        <v>1500000</v>
      </c>
      <c r="V169" s="157">
        <v>0</v>
      </c>
      <c r="W169" s="157">
        <f t="shared" si="19"/>
        <v>1500000</v>
      </c>
      <c r="X169" s="481">
        <f t="shared" si="20"/>
        <v>1500000</v>
      </c>
    </row>
    <row r="170" spans="1:24" s="462" customFormat="1">
      <c r="A170" s="460">
        <v>164</v>
      </c>
      <c r="B170" s="460"/>
      <c r="C170" s="460" t="s">
        <v>1795</v>
      </c>
      <c r="D170" s="461" t="s">
        <v>2057</v>
      </c>
      <c r="E170" s="460"/>
      <c r="H170" s="157">
        <v>0</v>
      </c>
      <c r="I170" s="157">
        <v>200000</v>
      </c>
      <c r="J170" s="157">
        <v>0</v>
      </c>
      <c r="K170" s="157">
        <f t="shared" si="17"/>
        <v>200000</v>
      </c>
      <c r="L170" s="481">
        <f t="shared" si="18"/>
        <v>200000</v>
      </c>
      <c r="M170" s="482"/>
      <c r="N170" s="157">
        <v>0</v>
      </c>
      <c r="O170" s="157">
        <v>0</v>
      </c>
      <c r="P170" s="157">
        <v>0</v>
      </c>
      <c r="Q170" s="157">
        <f t="shared" si="21"/>
        <v>0</v>
      </c>
      <c r="R170" s="481">
        <f t="shared" si="22"/>
        <v>0</v>
      </c>
      <c r="S170" s="483"/>
      <c r="T170" s="157">
        <v>0</v>
      </c>
      <c r="U170" s="157">
        <v>0</v>
      </c>
      <c r="V170" s="157">
        <v>0</v>
      </c>
      <c r="W170" s="157">
        <f t="shared" si="19"/>
        <v>0</v>
      </c>
      <c r="X170" s="481">
        <f t="shared" si="20"/>
        <v>0</v>
      </c>
    </row>
    <row r="171" spans="1:24" s="462" customFormat="1">
      <c r="A171" s="460">
        <v>165</v>
      </c>
      <c r="B171" s="460"/>
      <c r="C171" s="460" t="s">
        <v>1795</v>
      </c>
      <c r="D171" s="461" t="s">
        <v>2058</v>
      </c>
      <c r="E171" s="460"/>
      <c r="H171" s="157">
        <v>0</v>
      </c>
      <c r="I171" s="157">
        <v>100000</v>
      </c>
      <c r="J171" s="157">
        <v>0</v>
      </c>
      <c r="K171" s="157">
        <f t="shared" si="17"/>
        <v>100000</v>
      </c>
      <c r="L171" s="481">
        <f t="shared" si="18"/>
        <v>100000</v>
      </c>
      <c r="M171" s="482"/>
      <c r="N171" s="157">
        <v>0</v>
      </c>
      <c r="O171" s="157">
        <v>0</v>
      </c>
      <c r="P171" s="157">
        <v>0</v>
      </c>
      <c r="Q171" s="157">
        <f t="shared" si="21"/>
        <v>0</v>
      </c>
      <c r="R171" s="481">
        <f t="shared" si="22"/>
        <v>0</v>
      </c>
      <c r="S171" s="483"/>
      <c r="T171" s="157">
        <v>0</v>
      </c>
      <c r="U171" s="157">
        <v>0</v>
      </c>
      <c r="V171" s="157">
        <v>0</v>
      </c>
      <c r="W171" s="157">
        <f t="shared" si="19"/>
        <v>0</v>
      </c>
      <c r="X171" s="481">
        <f t="shared" si="20"/>
        <v>0</v>
      </c>
    </row>
    <row r="172" spans="1:24" s="462" customFormat="1">
      <c r="A172" s="460">
        <v>166</v>
      </c>
      <c r="B172" s="460"/>
      <c r="C172" s="460" t="s">
        <v>1795</v>
      </c>
      <c r="D172" s="461" t="s">
        <v>2059</v>
      </c>
      <c r="E172" s="460"/>
      <c r="H172" s="157">
        <v>0</v>
      </c>
      <c r="I172" s="157">
        <v>1500000</v>
      </c>
      <c r="J172" s="157">
        <v>0</v>
      </c>
      <c r="K172" s="157">
        <f t="shared" si="17"/>
        <v>1500000</v>
      </c>
      <c r="L172" s="481">
        <f t="shared" si="18"/>
        <v>1500000</v>
      </c>
      <c r="M172" s="482"/>
      <c r="N172" s="157">
        <v>0</v>
      </c>
      <c r="O172" s="157">
        <v>2200000</v>
      </c>
      <c r="P172" s="157">
        <v>0</v>
      </c>
      <c r="Q172" s="157">
        <f t="shared" si="21"/>
        <v>2200000</v>
      </c>
      <c r="R172" s="481">
        <f t="shared" si="22"/>
        <v>2200000</v>
      </c>
      <c r="S172" s="483"/>
      <c r="T172" s="157">
        <v>0</v>
      </c>
      <c r="U172" s="157">
        <v>1000000</v>
      </c>
      <c r="V172" s="157">
        <v>0</v>
      </c>
      <c r="W172" s="157">
        <f t="shared" si="19"/>
        <v>1000000</v>
      </c>
      <c r="X172" s="481">
        <f t="shared" si="20"/>
        <v>1000000</v>
      </c>
    </row>
    <row r="173" spans="1:24" s="462" customFormat="1">
      <c r="A173" s="460">
        <v>167</v>
      </c>
      <c r="B173" s="460"/>
      <c r="C173" s="460" t="s">
        <v>1795</v>
      </c>
      <c r="D173" s="461" t="s">
        <v>2060</v>
      </c>
      <c r="E173" s="460"/>
      <c r="H173" s="157">
        <v>0</v>
      </c>
      <c r="I173" s="157">
        <v>750000</v>
      </c>
      <c r="J173" s="157">
        <v>0</v>
      </c>
      <c r="K173" s="157">
        <f t="shared" si="17"/>
        <v>750000</v>
      </c>
      <c r="L173" s="481">
        <f t="shared" si="18"/>
        <v>750000</v>
      </c>
      <c r="M173" s="482"/>
      <c r="N173" s="157">
        <v>0</v>
      </c>
      <c r="O173" s="157">
        <v>750000</v>
      </c>
      <c r="P173" s="157">
        <v>0</v>
      </c>
      <c r="Q173" s="157">
        <f t="shared" si="21"/>
        <v>750000</v>
      </c>
      <c r="R173" s="481">
        <f t="shared" si="22"/>
        <v>750000</v>
      </c>
      <c r="S173" s="483"/>
      <c r="T173" s="157">
        <v>0</v>
      </c>
      <c r="U173" s="157">
        <v>0</v>
      </c>
      <c r="V173" s="157">
        <v>0</v>
      </c>
      <c r="W173" s="157">
        <f t="shared" si="19"/>
        <v>0</v>
      </c>
      <c r="X173" s="481">
        <f t="shared" si="20"/>
        <v>0</v>
      </c>
    </row>
    <row r="174" spans="1:24" s="462" customFormat="1">
      <c r="A174" s="460">
        <v>168</v>
      </c>
      <c r="B174" s="460"/>
      <c r="C174" s="460" t="s">
        <v>1795</v>
      </c>
      <c r="D174" s="461" t="s">
        <v>2061</v>
      </c>
      <c r="E174" s="460"/>
      <c r="H174" s="157">
        <v>0</v>
      </c>
      <c r="I174" s="157">
        <v>192000</v>
      </c>
      <c r="J174" s="157">
        <v>0</v>
      </c>
      <c r="K174" s="157">
        <f t="shared" si="17"/>
        <v>192000</v>
      </c>
      <c r="L174" s="481">
        <f t="shared" si="18"/>
        <v>192000</v>
      </c>
      <c r="M174" s="482"/>
      <c r="N174" s="157">
        <v>0</v>
      </c>
      <c r="O174" s="157">
        <v>0</v>
      </c>
      <c r="P174" s="157">
        <v>0</v>
      </c>
      <c r="Q174" s="157">
        <f t="shared" si="21"/>
        <v>0</v>
      </c>
      <c r="R174" s="481">
        <f t="shared" si="22"/>
        <v>0</v>
      </c>
      <c r="S174" s="483"/>
      <c r="T174" s="157">
        <v>0</v>
      </c>
      <c r="U174" s="157">
        <v>0</v>
      </c>
      <c r="V174" s="157">
        <v>0</v>
      </c>
      <c r="W174" s="157">
        <f t="shared" si="19"/>
        <v>0</v>
      </c>
      <c r="X174" s="481">
        <f t="shared" si="20"/>
        <v>0</v>
      </c>
    </row>
    <row r="175" spans="1:24" s="462" customFormat="1">
      <c r="A175" s="460">
        <v>169</v>
      </c>
      <c r="B175" s="460"/>
      <c r="C175" s="460" t="s">
        <v>1795</v>
      </c>
      <c r="D175" s="461" t="s">
        <v>2062</v>
      </c>
      <c r="E175" s="460"/>
      <c r="H175" s="157">
        <v>0</v>
      </c>
      <c r="I175" s="157">
        <v>0</v>
      </c>
      <c r="J175" s="157">
        <v>0</v>
      </c>
      <c r="K175" s="157">
        <f t="shared" si="17"/>
        <v>0</v>
      </c>
      <c r="L175" s="481">
        <f t="shared" si="18"/>
        <v>0</v>
      </c>
      <c r="M175" s="482"/>
      <c r="N175" s="157">
        <v>0</v>
      </c>
      <c r="O175" s="157">
        <v>0</v>
      </c>
      <c r="P175" s="157">
        <v>0</v>
      </c>
      <c r="Q175" s="157">
        <f t="shared" si="21"/>
        <v>0</v>
      </c>
      <c r="R175" s="481">
        <f t="shared" si="22"/>
        <v>0</v>
      </c>
      <c r="S175" s="483"/>
      <c r="T175" s="157">
        <v>0</v>
      </c>
      <c r="U175" s="157">
        <v>600000</v>
      </c>
      <c r="V175" s="157">
        <v>0</v>
      </c>
      <c r="W175" s="157">
        <f t="shared" si="19"/>
        <v>600000</v>
      </c>
      <c r="X175" s="481">
        <f t="shared" si="20"/>
        <v>600000</v>
      </c>
    </row>
    <row r="176" spans="1:24" s="462" customFormat="1" ht="29">
      <c r="A176" s="460">
        <v>170</v>
      </c>
      <c r="B176" s="460"/>
      <c r="C176" s="460" t="s">
        <v>1795</v>
      </c>
      <c r="D176" s="461" t="s">
        <v>2063</v>
      </c>
      <c r="E176" s="460"/>
      <c r="H176" s="157">
        <v>0</v>
      </c>
      <c r="I176" s="157">
        <v>250000</v>
      </c>
      <c r="J176" s="157">
        <v>0</v>
      </c>
      <c r="K176" s="157">
        <f t="shared" si="17"/>
        <v>250000</v>
      </c>
      <c r="L176" s="481">
        <f t="shared" si="18"/>
        <v>250000</v>
      </c>
      <c r="M176" s="482"/>
      <c r="N176" s="157">
        <v>0</v>
      </c>
      <c r="O176" s="157">
        <v>0</v>
      </c>
      <c r="P176" s="157">
        <v>0</v>
      </c>
      <c r="Q176" s="157">
        <f t="shared" si="21"/>
        <v>0</v>
      </c>
      <c r="R176" s="481">
        <f t="shared" si="22"/>
        <v>0</v>
      </c>
      <c r="S176" s="483"/>
      <c r="T176" s="157">
        <v>0</v>
      </c>
      <c r="U176" s="157">
        <v>0</v>
      </c>
      <c r="V176" s="157">
        <v>0</v>
      </c>
      <c r="W176" s="157">
        <f t="shared" si="19"/>
        <v>0</v>
      </c>
      <c r="X176" s="481">
        <f t="shared" si="20"/>
        <v>0</v>
      </c>
    </row>
    <row r="177" spans="1:24" s="462" customFormat="1">
      <c r="A177" s="460">
        <v>171</v>
      </c>
      <c r="B177" s="460"/>
      <c r="C177" s="460" t="s">
        <v>1795</v>
      </c>
      <c r="D177" s="461" t="s">
        <v>2064</v>
      </c>
      <c r="E177" s="460"/>
      <c r="H177" s="157">
        <v>0</v>
      </c>
      <c r="I177" s="157">
        <v>0</v>
      </c>
      <c r="J177" s="157">
        <v>0</v>
      </c>
      <c r="K177" s="157">
        <f t="shared" si="17"/>
        <v>0</v>
      </c>
      <c r="L177" s="481">
        <f t="shared" si="18"/>
        <v>0</v>
      </c>
      <c r="M177" s="482"/>
      <c r="N177" s="157">
        <v>0</v>
      </c>
      <c r="O177" s="157">
        <v>1000000</v>
      </c>
      <c r="P177" s="157">
        <v>0</v>
      </c>
      <c r="Q177" s="157">
        <f t="shared" si="21"/>
        <v>1000000</v>
      </c>
      <c r="R177" s="481">
        <f t="shared" si="22"/>
        <v>1000000</v>
      </c>
      <c r="S177" s="483"/>
      <c r="T177" s="157">
        <v>0</v>
      </c>
      <c r="U177" s="157">
        <v>2000000</v>
      </c>
      <c r="V177" s="157">
        <v>0</v>
      </c>
      <c r="W177" s="157">
        <f t="shared" si="19"/>
        <v>2000000</v>
      </c>
      <c r="X177" s="481">
        <f t="shared" si="20"/>
        <v>2000000</v>
      </c>
    </row>
    <row r="178" spans="1:24" s="462" customFormat="1" ht="29">
      <c r="A178" s="460">
        <v>172</v>
      </c>
      <c r="B178" s="460"/>
      <c r="C178" s="460" t="s">
        <v>1795</v>
      </c>
      <c r="D178" s="461" t="s">
        <v>2065</v>
      </c>
      <c r="E178" s="460"/>
      <c r="H178" s="157">
        <v>0</v>
      </c>
      <c r="I178" s="157">
        <v>50000</v>
      </c>
      <c r="J178" s="157">
        <v>0</v>
      </c>
      <c r="K178" s="157">
        <f t="shared" si="17"/>
        <v>50000</v>
      </c>
      <c r="L178" s="481">
        <f t="shared" si="18"/>
        <v>50000</v>
      </c>
      <c r="M178" s="482"/>
      <c r="N178" s="157">
        <v>0</v>
      </c>
      <c r="O178" s="157">
        <v>60000</v>
      </c>
      <c r="P178" s="157">
        <v>0</v>
      </c>
      <c r="Q178" s="157">
        <f t="shared" si="21"/>
        <v>60000</v>
      </c>
      <c r="R178" s="481">
        <f t="shared" si="22"/>
        <v>60000</v>
      </c>
      <c r="S178" s="483"/>
      <c r="T178" s="157">
        <v>0</v>
      </c>
      <c r="U178" s="157">
        <v>72000</v>
      </c>
      <c r="V178" s="157">
        <v>0</v>
      </c>
      <c r="W178" s="157">
        <f t="shared" si="19"/>
        <v>72000</v>
      </c>
      <c r="X178" s="481">
        <f t="shared" si="20"/>
        <v>72000</v>
      </c>
    </row>
    <row r="179" spans="1:24" s="462" customFormat="1" ht="29">
      <c r="A179" s="460">
        <v>173</v>
      </c>
      <c r="B179" s="460"/>
      <c r="C179" s="460" t="s">
        <v>1795</v>
      </c>
      <c r="D179" s="461" t="s">
        <v>2066</v>
      </c>
      <c r="E179" s="460"/>
      <c r="H179" s="157">
        <v>0</v>
      </c>
      <c r="I179" s="157">
        <v>50000</v>
      </c>
      <c r="J179" s="157">
        <v>0</v>
      </c>
      <c r="K179" s="157">
        <f t="shared" si="17"/>
        <v>50000</v>
      </c>
      <c r="L179" s="481">
        <f t="shared" si="18"/>
        <v>50000</v>
      </c>
      <c r="M179" s="482"/>
      <c r="N179" s="157">
        <v>0</v>
      </c>
      <c r="O179" s="157">
        <v>60000</v>
      </c>
      <c r="P179" s="157">
        <v>0</v>
      </c>
      <c r="Q179" s="157">
        <f t="shared" si="21"/>
        <v>60000</v>
      </c>
      <c r="R179" s="481">
        <f t="shared" si="22"/>
        <v>60000</v>
      </c>
      <c r="S179" s="483"/>
      <c r="T179" s="157">
        <v>0</v>
      </c>
      <c r="U179" s="157">
        <v>72000</v>
      </c>
      <c r="V179" s="157">
        <v>0</v>
      </c>
      <c r="W179" s="157">
        <f t="shared" si="19"/>
        <v>72000</v>
      </c>
      <c r="X179" s="481">
        <f t="shared" si="20"/>
        <v>72000</v>
      </c>
    </row>
    <row r="180" spans="1:24" s="462" customFormat="1" ht="43.5">
      <c r="A180" s="460">
        <v>174</v>
      </c>
      <c r="B180" s="460"/>
      <c r="C180" s="460" t="s">
        <v>1795</v>
      </c>
      <c r="D180" s="461" t="s">
        <v>2067</v>
      </c>
      <c r="E180" s="460"/>
      <c r="H180" s="157">
        <v>0</v>
      </c>
      <c r="I180" s="157">
        <v>100000</v>
      </c>
      <c r="J180" s="157">
        <v>0</v>
      </c>
      <c r="K180" s="157">
        <f t="shared" si="17"/>
        <v>100000</v>
      </c>
      <c r="L180" s="481">
        <f t="shared" si="18"/>
        <v>100000</v>
      </c>
      <c r="M180" s="482"/>
      <c r="N180" s="157">
        <v>0</v>
      </c>
      <c r="O180" s="157">
        <v>0</v>
      </c>
      <c r="P180" s="157">
        <v>0</v>
      </c>
      <c r="Q180" s="157">
        <f t="shared" si="21"/>
        <v>0</v>
      </c>
      <c r="R180" s="481">
        <f t="shared" si="22"/>
        <v>0</v>
      </c>
      <c r="S180" s="483"/>
      <c r="T180" s="157">
        <v>0</v>
      </c>
      <c r="U180" s="157">
        <v>0</v>
      </c>
      <c r="V180" s="157">
        <v>0</v>
      </c>
      <c r="W180" s="157">
        <f t="shared" si="19"/>
        <v>0</v>
      </c>
      <c r="X180" s="481">
        <f t="shared" si="20"/>
        <v>0</v>
      </c>
    </row>
    <row r="181" spans="1:24" s="462" customFormat="1" ht="29">
      <c r="A181" s="460">
        <v>175</v>
      </c>
      <c r="B181" s="460"/>
      <c r="C181" s="460" t="s">
        <v>1795</v>
      </c>
      <c r="D181" s="461" t="s">
        <v>2068</v>
      </c>
      <c r="E181" s="460"/>
      <c r="H181" s="157">
        <v>0</v>
      </c>
      <c r="I181" s="157">
        <v>60000</v>
      </c>
      <c r="J181" s="157">
        <v>0</v>
      </c>
      <c r="K181" s="157">
        <f t="shared" si="17"/>
        <v>60000</v>
      </c>
      <c r="L181" s="481">
        <f t="shared" si="18"/>
        <v>60000</v>
      </c>
      <c r="M181" s="482"/>
      <c r="N181" s="157">
        <v>0</v>
      </c>
      <c r="O181" s="157">
        <v>0</v>
      </c>
      <c r="P181" s="157">
        <v>0</v>
      </c>
      <c r="Q181" s="157">
        <f t="shared" si="21"/>
        <v>0</v>
      </c>
      <c r="R181" s="481">
        <f t="shared" si="22"/>
        <v>0</v>
      </c>
      <c r="S181" s="483"/>
      <c r="T181" s="157">
        <v>0</v>
      </c>
      <c r="U181" s="157">
        <v>0</v>
      </c>
      <c r="V181" s="157">
        <v>0</v>
      </c>
      <c r="W181" s="157">
        <f t="shared" si="19"/>
        <v>0</v>
      </c>
      <c r="X181" s="481">
        <f t="shared" si="20"/>
        <v>0</v>
      </c>
    </row>
    <row r="182" spans="1:24" s="462" customFormat="1">
      <c r="A182" s="460">
        <v>176</v>
      </c>
      <c r="B182" s="460"/>
      <c r="C182" s="460" t="s">
        <v>1795</v>
      </c>
      <c r="D182" s="461" t="s">
        <v>2069</v>
      </c>
      <c r="E182" s="460"/>
      <c r="H182" s="157">
        <v>0</v>
      </c>
      <c r="I182" s="157">
        <v>375000</v>
      </c>
      <c r="J182" s="157">
        <v>0</v>
      </c>
      <c r="K182" s="157">
        <f t="shared" si="17"/>
        <v>375000</v>
      </c>
      <c r="L182" s="481">
        <f t="shared" si="18"/>
        <v>375000</v>
      </c>
      <c r="M182" s="482"/>
      <c r="N182" s="157">
        <v>0</v>
      </c>
      <c r="O182" s="157">
        <v>250000</v>
      </c>
      <c r="P182" s="157">
        <v>0</v>
      </c>
      <c r="Q182" s="157">
        <f t="shared" si="21"/>
        <v>250000</v>
      </c>
      <c r="R182" s="481">
        <f t="shared" si="22"/>
        <v>250000</v>
      </c>
      <c r="S182" s="483"/>
      <c r="T182" s="157">
        <v>0</v>
      </c>
      <c r="U182" s="157">
        <v>120000</v>
      </c>
      <c r="V182" s="157">
        <v>0</v>
      </c>
      <c r="W182" s="157">
        <f t="shared" si="19"/>
        <v>120000</v>
      </c>
      <c r="X182" s="481">
        <f t="shared" si="20"/>
        <v>120000</v>
      </c>
    </row>
    <row r="183" spans="1:24" s="462" customFormat="1">
      <c r="A183" s="460">
        <v>177</v>
      </c>
      <c r="B183" s="460"/>
      <c r="C183" s="460" t="s">
        <v>1795</v>
      </c>
      <c r="D183" s="461" t="s">
        <v>2070</v>
      </c>
      <c r="E183" s="460"/>
      <c r="H183" s="157">
        <v>0</v>
      </c>
      <c r="I183" s="157">
        <v>2900000</v>
      </c>
      <c r="J183" s="801">
        <f>-I183</f>
        <v>-2900000</v>
      </c>
      <c r="K183" s="157">
        <f t="shared" si="17"/>
        <v>0</v>
      </c>
      <c r="L183" s="481">
        <f t="shared" si="18"/>
        <v>0</v>
      </c>
      <c r="M183" s="482"/>
      <c r="N183" s="157">
        <v>0</v>
      </c>
      <c r="O183" s="157">
        <v>2600000</v>
      </c>
      <c r="P183" s="801">
        <f>-O183</f>
        <v>-2600000</v>
      </c>
      <c r="Q183" s="157">
        <f t="shared" si="21"/>
        <v>0</v>
      </c>
      <c r="R183" s="481">
        <f t="shared" si="22"/>
        <v>0</v>
      </c>
      <c r="S183" s="483"/>
      <c r="T183" s="157">
        <v>0</v>
      </c>
      <c r="U183" s="157">
        <v>400000</v>
      </c>
      <c r="V183" s="801">
        <f>-U183</f>
        <v>-400000</v>
      </c>
      <c r="W183" s="157">
        <f t="shared" si="19"/>
        <v>0</v>
      </c>
      <c r="X183" s="481">
        <f t="shared" si="20"/>
        <v>0</v>
      </c>
    </row>
    <row r="184" spans="1:24" s="462" customFormat="1">
      <c r="A184" s="460">
        <v>178</v>
      </c>
      <c r="B184" s="460"/>
      <c r="C184" s="460" t="s">
        <v>1795</v>
      </c>
      <c r="D184" s="461" t="s">
        <v>2071</v>
      </c>
      <c r="E184" s="460"/>
      <c r="H184" s="157">
        <v>0</v>
      </c>
      <c r="I184" s="157">
        <v>0</v>
      </c>
      <c r="J184" s="157">
        <v>0</v>
      </c>
      <c r="K184" s="157">
        <f t="shared" si="17"/>
        <v>0</v>
      </c>
      <c r="L184" s="481">
        <f t="shared" si="18"/>
        <v>0</v>
      </c>
      <c r="M184" s="482"/>
      <c r="N184" s="157">
        <v>0</v>
      </c>
      <c r="O184" s="157">
        <v>0</v>
      </c>
      <c r="P184" s="157">
        <v>0</v>
      </c>
      <c r="Q184" s="157">
        <f t="shared" si="21"/>
        <v>0</v>
      </c>
      <c r="R184" s="481">
        <f t="shared" si="22"/>
        <v>0</v>
      </c>
      <c r="S184" s="483"/>
      <c r="T184" s="157">
        <v>0</v>
      </c>
      <c r="U184" s="157">
        <v>2420400</v>
      </c>
      <c r="V184" s="801">
        <f>-U184</f>
        <v>-2420400</v>
      </c>
      <c r="W184" s="157">
        <f t="shared" si="19"/>
        <v>0</v>
      </c>
      <c r="X184" s="481">
        <f t="shared" si="20"/>
        <v>0</v>
      </c>
    </row>
    <row r="185" spans="1:24" s="462" customFormat="1" ht="29">
      <c r="A185" s="460">
        <v>179</v>
      </c>
      <c r="B185" s="460"/>
      <c r="C185" s="460" t="s">
        <v>1795</v>
      </c>
      <c r="D185" s="461" t="s">
        <v>2072</v>
      </c>
      <c r="E185" s="460"/>
      <c r="H185" s="157">
        <v>0</v>
      </c>
      <c r="I185" s="157">
        <v>620000</v>
      </c>
      <c r="J185" s="157">
        <v>0</v>
      </c>
      <c r="K185" s="157">
        <f t="shared" si="17"/>
        <v>620000</v>
      </c>
      <c r="L185" s="481">
        <f t="shared" si="18"/>
        <v>620000</v>
      </c>
      <c r="M185" s="482"/>
      <c r="N185" s="157">
        <v>0</v>
      </c>
      <c r="O185" s="157">
        <v>150000</v>
      </c>
      <c r="P185" s="157">
        <v>0</v>
      </c>
      <c r="Q185" s="157">
        <f t="shared" si="21"/>
        <v>150000</v>
      </c>
      <c r="R185" s="481">
        <f t="shared" si="22"/>
        <v>150000</v>
      </c>
      <c r="S185" s="483"/>
      <c r="T185" s="157">
        <v>0</v>
      </c>
      <c r="U185" s="157">
        <v>150000</v>
      </c>
      <c r="V185" s="157">
        <v>0</v>
      </c>
      <c r="W185" s="157">
        <f t="shared" si="19"/>
        <v>150000</v>
      </c>
      <c r="X185" s="481">
        <f t="shared" si="20"/>
        <v>150000</v>
      </c>
    </row>
    <row r="186" spans="1:24" s="462" customFormat="1" ht="29">
      <c r="A186" s="460">
        <v>180</v>
      </c>
      <c r="B186" s="460"/>
      <c r="C186" s="460" t="s">
        <v>1795</v>
      </c>
      <c r="D186" s="461" t="s">
        <v>2073</v>
      </c>
      <c r="E186" s="460"/>
      <c r="H186" s="157">
        <v>0</v>
      </c>
      <c r="I186" s="157">
        <v>500000</v>
      </c>
      <c r="J186" s="157">
        <v>0</v>
      </c>
      <c r="K186" s="157">
        <f t="shared" si="17"/>
        <v>500000</v>
      </c>
      <c r="L186" s="481">
        <f t="shared" si="18"/>
        <v>500000</v>
      </c>
      <c r="M186" s="482"/>
      <c r="N186" s="157">
        <v>0</v>
      </c>
      <c r="O186" s="157">
        <v>1000000</v>
      </c>
      <c r="P186" s="157">
        <v>0</v>
      </c>
      <c r="Q186" s="157">
        <f t="shared" si="21"/>
        <v>1000000</v>
      </c>
      <c r="R186" s="481">
        <f t="shared" si="22"/>
        <v>1000000</v>
      </c>
      <c r="S186" s="483"/>
      <c r="T186" s="157">
        <v>0</v>
      </c>
      <c r="U186" s="157">
        <v>1000000</v>
      </c>
      <c r="V186" s="157">
        <v>0</v>
      </c>
      <c r="W186" s="157">
        <f t="shared" si="19"/>
        <v>1000000</v>
      </c>
      <c r="X186" s="481">
        <f t="shared" si="20"/>
        <v>1000000</v>
      </c>
    </row>
    <row r="187" spans="1:24" s="462" customFormat="1" ht="29">
      <c r="A187" s="460">
        <v>181</v>
      </c>
      <c r="B187" s="460"/>
      <c r="C187" s="460" t="s">
        <v>1795</v>
      </c>
      <c r="D187" s="461" t="s">
        <v>2074</v>
      </c>
      <c r="E187" s="460"/>
      <c r="H187" s="157">
        <v>0</v>
      </c>
      <c r="I187" s="157">
        <v>0</v>
      </c>
      <c r="J187" s="157">
        <v>0</v>
      </c>
      <c r="K187" s="157">
        <f t="shared" si="17"/>
        <v>0</v>
      </c>
      <c r="L187" s="481">
        <f t="shared" si="18"/>
        <v>0</v>
      </c>
      <c r="M187" s="482"/>
      <c r="N187" s="157">
        <v>0</v>
      </c>
      <c r="O187" s="157">
        <v>350000</v>
      </c>
      <c r="P187" s="157">
        <v>0</v>
      </c>
      <c r="Q187" s="157">
        <f t="shared" si="21"/>
        <v>350000</v>
      </c>
      <c r="R187" s="481">
        <f t="shared" si="22"/>
        <v>350000</v>
      </c>
      <c r="S187" s="483"/>
      <c r="T187" s="157">
        <v>0</v>
      </c>
      <c r="U187" s="157">
        <v>0</v>
      </c>
      <c r="V187" s="157">
        <v>0</v>
      </c>
      <c r="W187" s="157">
        <f t="shared" si="19"/>
        <v>0</v>
      </c>
      <c r="X187" s="481">
        <f t="shared" si="20"/>
        <v>0</v>
      </c>
    </row>
    <row r="188" spans="1:24" s="462" customFormat="1" ht="29">
      <c r="A188" s="460">
        <v>182</v>
      </c>
      <c r="B188" s="460"/>
      <c r="C188" s="460" t="s">
        <v>1795</v>
      </c>
      <c r="D188" s="461" t="s">
        <v>2075</v>
      </c>
      <c r="E188" s="460"/>
      <c r="H188" s="157">
        <v>0</v>
      </c>
      <c r="I188" s="157">
        <v>500000</v>
      </c>
      <c r="J188" s="157">
        <v>0</v>
      </c>
      <c r="K188" s="157">
        <f t="shared" si="17"/>
        <v>500000</v>
      </c>
      <c r="L188" s="481">
        <f t="shared" si="18"/>
        <v>500000</v>
      </c>
      <c r="M188" s="482"/>
      <c r="N188" s="157">
        <v>0</v>
      </c>
      <c r="O188" s="157">
        <v>2000000</v>
      </c>
      <c r="P188" s="157">
        <v>0</v>
      </c>
      <c r="Q188" s="157">
        <f t="shared" si="21"/>
        <v>2000000</v>
      </c>
      <c r="R188" s="481">
        <f t="shared" si="22"/>
        <v>2000000</v>
      </c>
      <c r="S188" s="483"/>
      <c r="T188" s="157">
        <v>0</v>
      </c>
      <c r="U188" s="157">
        <v>2200000</v>
      </c>
      <c r="V188" s="157">
        <v>0</v>
      </c>
      <c r="W188" s="157">
        <f t="shared" si="19"/>
        <v>2200000</v>
      </c>
      <c r="X188" s="481">
        <f t="shared" si="20"/>
        <v>2200000</v>
      </c>
    </row>
    <row r="189" spans="1:24" s="462" customFormat="1" ht="29">
      <c r="A189" s="460">
        <v>183</v>
      </c>
      <c r="B189" s="460"/>
      <c r="C189" s="460" t="s">
        <v>1795</v>
      </c>
      <c r="D189" s="461" t="s">
        <v>2076</v>
      </c>
      <c r="E189" s="460"/>
      <c r="H189" s="157">
        <v>0</v>
      </c>
      <c r="I189" s="157">
        <v>535000</v>
      </c>
      <c r="J189" s="157">
        <v>0</v>
      </c>
      <c r="K189" s="157">
        <f t="shared" si="17"/>
        <v>535000</v>
      </c>
      <c r="L189" s="481">
        <f t="shared" si="18"/>
        <v>535000</v>
      </c>
      <c r="M189" s="482"/>
      <c r="N189" s="157">
        <v>0</v>
      </c>
      <c r="O189" s="157">
        <v>0</v>
      </c>
      <c r="P189" s="157">
        <v>0</v>
      </c>
      <c r="Q189" s="157">
        <f t="shared" si="21"/>
        <v>0</v>
      </c>
      <c r="R189" s="481">
        <f t="shared" si="22"/>
        <v>0</v>
      </c>
      <c r="S189" s="483"/>
      <c r="T189" s="157">
        <v>0</v>
      </c>
      <c r="U189" s="157">
        <v>0</v>
      </c>
      <c r="V189" s="157">
        <v>0</v>
      </c>
      <c r="W189" s="157">
        <f t="shared" si="19"/>
        <v>0</v>
      </c>
      <c r="X189" s="481">
        <f t="shared" si="20"/>
        <v>0</v>
      </c>
    </row>
    <row r="190" spans="1:24" s="462" customFormat="1">
      <c r="A190" s="460">
        <v>184</v>
      </c>
      <c r="B190" s="460"/>
      <c r="C190" s="460" t="s">
        <v>1795</v>
      </c>
      <c r="D190" s="461" t="s">
        <v>2077</v>
      </c>
      <c r="E190" s="460"/>
      <c r="H190" s="157">
        <v>0</v>
      </c>
      <c r="I190" s="157">
        <v>250000</v>
      </c>
      <c r="J190" s="157">
        <v>0</v>
      </c>
      <c r="K190" s="157">
        <f t="shared" si="17"/>
        <v>250000</v>
      </c>
      <c r="L190" s="481">
        <f t="shared" si="18"/>
        <v>250000</v>
      </c>
      <c r="M190" s="482"/>
      <c r="N190" s="157">
        <v>0</v>
      </c>
      <c r="O190" s="157">
        <v>250000</v>
      </c>
      <c r="P190" s="157">
        <v>0</v>
      </c>
      <c r="Q190" s="157">
        <f t="shared" si="21"/>
        <v>250000</v>
      </c>
      <c r="R190" s="481">
        <f t="shared" si="22"/>
        <v>250000</v>
      </c>
      <c r="S190" s="483"/>
      <c r="T190" s="157">
        <v>0</v>
      </c>
      <c r="U190" s="157">
        <v>0</v>
      </c>
      <c r="V190" s="157">
        <v>0</v>
      </c>
      <c r="W190" s="157">
        <f t="shared" si="19"/>
        <v>0</v>
      </c>
      <c r="X190" s="481">
        <f t="shared" si="20"/>
        <v>0</v>
      </c>
    </row>
    <row r="191" spans="1:24" s="462" customFormat="1" ht="29">
      <c r="A191" s="460">
        <v>185</v>
      </c>
      <c r="B191" s="460"/>
      <c r="C191" s="460" t="s">
        <v>1795</v>
      </c>
      <c r="D191" s="461" t="s">
        <v>2078</v>
      </c>
      <c r="E191" s="460"/>
      <c r="H191" s="157">
        <v>0</v>
      </c>
      <c r="I191" s="157">
        <v>759000</v>
      </c>
      <c r="J191" s="157">
        <v>0</v>
      </c>
      <c r="K191" s="157">
        <f t="shared" si="17"/>
        <v>759000</v>
      </c>
      <c r="L191" s="481">
        <f t="shared" si="18"/>
        <v>759000</v>
      </c>
      <c r="M191" s="482"/>
      <c r="N191" s="157">
        <v>0</v>
      </c>
      <c r="O191" s="157">
        <v>0</v>
      </c>
      <c r="P191" s="157">
        <v>0</v>
      </c>
      <c r="Q191" s="157">
        <f t="shared" si="21"/>
        <v>0</v>
      </c>
      <c r="R191" s="481">
        <f t="shared" si="22"/>
        <v>0</v>
      </c>
      <c r="S191" s="483"/>
      <c r="T191" s="157">
        <v>0</v>
      </c>
      <c r="U191" s="157">
        <v>0</v>
      </c>
      <c r="V191" s="157">
        <v>0</v>
      </c>
      <c r="W191" s="157">
        <f t="shared" si="19"/>
        <v>0</v>
      </c>
      <c r="X191" s="481">
        <f t="shared" si="20"/>
        <v>0</v>
      </c>
    </row>
    <row r="192" spans="1:24" s="462" customFormat="1" ht="29">
      <c r="A192" s="460">
        <v>186</v>
      </c>
      <c r="B192" s="460"/>
      <c r="C192" s="460" t="s">
        <v>1795</v>
      </c>
      <c r="D192" s="461" t="s">
        <v>2079</v>
      </c>
      <c r="E192" s="460"/>
      <c r="H192" s="157">
        <v>0</v>
      </c>
      <c r="I192" s="157">
        <v>0</v>
      </c>
      <c r="J192" s="157">
        <v>0</v>
      </c>
      <c r="K192" s="157">
        <f t="shared" si="17"/>
        <v>0</v>
      </c>
      <c r="L192" s="481">
        <f t="shared" si="18"/>
        <v>0</v>
      </c>
      <c r="M192" s="482"/>
      <c r="N192" s="157">
        <v>0</v>
      </c>
      <c r="O192" s="157">
        <v>903099</v>
      </c>
      <c r="P192" s="157">
        <v>0</v>
      </c>
      <c r="Q192" s="157">
        <f t="shared" si="21"/>
        <v>903099</v>
      </c>
      <c r="R192" s="481">
        <f t="shared" si="22"/>
        <v>903099</v>
      </c>
      <c r="S192" s="483"/>
      <c r="T192" s="157">
        <v>0</v>
      </c>
      <c r="U192" s="157">
        <v>0</v>
      </c>
      <c r="V192" s="157">
        <v>0</v>
      </c>
      <c r="W192" s="157">
        <f t="shared" si="19"/>
        <v>0</v>
      </c>
      <c r="X192" s="481">
        <f t="shared" si="20"/>
        <v>0</v>
      </c>
    </row>
    <row r="193" spans="1:24" s="462" customFormat="1" ht="29">
      <c r="A193" s="460">
        <v>187</v>
      </c>
      <c r="B193" s="460"/>
      <c r="C193" s="460" t="s">
        <v>1795</v>
      </c>
      <c r="D193" s="461" t="s">
        <v>2080</v>
      </c>
      <c r="E193" s="460"/>
      <c r="H193" s="157">
        <v>0</v>
      </c>
      <c r="I193" s="157">
        <v>1100000</v>
      </c>
      <c r="J193" s="157">
        <v>0</v>
      </c>
      <c r="K193" s="157">
        <f t="shared" si="17"/>
        <v>1100000</v>
      </c>
      <c r="L193" s="481">
        <f t="shared" si="18"/>
        <v>1100000</v>
      </c>
      <c r="M193" s="482"/>
      <c r="N193" s="157">
        <v>0</v>
      </c>
      <c r="O193" s="157">
        <v>1400000</v>
      </c>
      <c r="P193" s="157">
        <v>0</v>
      </c>
      <c r="Q193" s="157">
        <f t="shared" si="21"/>
        <v>1400000</v>
      </c>
      <c r="R193" s="481">
        <f t="shared" si="22"/>
        <v>1400000</v>
      </c>
      <c r="S193" s="483"/>
      <c r="T193" s="157">
        <v>0</v>
      </c>
      <c r="U193" s="157">
        <v>0</v>
      </c>
      <c r="V193" s="157">
        <v>0</v>
      </c>
      <c r="W193" s="157">
        <f t="shared" si="19"/>
        <v>0</v>
      </c>
      <c r="X193" s="481">
        <f t="shared" si="20"/>
        <v>0</v>
      </c>
    </row>
    <row r="194" spans="1:24" s="462" customFormat="1">
      <c r="A194" s="460">
        <v>188</v>
      </c>
      <c r="B194" s="460"/>
      <c r="C194" s="460" t="s">
        <v>1796</v>
      </c>
      <c r="D194" s="461" t="s">
        <v>2081</v>
      </c>
      <c r="E194" s="460"/>
      <c r="H194" s="157">
        <v>0</v>
      </c>
      <c r="I194" s="157">
        <v>1000000</v>
      </c>
      <c r="J194" s="157">
        <v>0</v>
      </c>
      <c r="K194" s="157">
        <f t="shared" si="17"/>
        <v>1000000</v>
      </c>
      <c r="L194" s="481">
        <f t="shared" si="18"/>
        <v>1000000</v>
      </c>
      <c r="M194" s="482"/>
      <c r="N194" s="157">
        <v>0</v>
      </c>
      <c r="O194" s="157">
        <v>1000000</v>
      </c>
      <c r="P194" s="157">
        <v>0</v>
      </c>
      <c r="Q194" s="157">
        <f t="shared" si="21"/>
        <v>1000000</v>
      </c>
      <c r="R194" s="481">
        <f t="shared" si="22"/>
        <v>1000000</v>
      </c>
      <c r="S194" s="483"/>
      <c r="T194" s="157">
        <v>0</v>
      </c>
      <c r="U194" s="157">
        <v>1000000</v>
      </c>
      <c r="V194" s="157">
        <v>0</v>
      </c>
      <c r="W194" s="157">
        <f t="shared" si="19"/>
        <v>1000000</v>
      </c>
      <c r="X194" s="481">
        <f t="shared" si="20"/>
        <v>1000000</v>
      </c>
    </row>
    <row r="195" spans="1:24" s="462" customFormat="1" ht="72.5">
      <c r="A195" s="460">
        <v>189</v>
      </c>
      <c r="B195" s="460"/>
      <c r="C195" s="460" t="s">
        <v>1796</v>
      </c>
      <c r="D195" s="461" t="s">
        <v>2082</v>
      </c>
      <c r="E195" s="460"/>
      <c r="H195" s="157">
        <v>0</v>
      </c>
      <c r="I195" s="157">
        <v>3750000</v>
      </c>
      <c r="J195" s="157">
        <v>0</v>
      </c>
      <c r="K195" s="157">
        <f t="shared" si="17"/>
        <v>3750000</v>
      </c>
      <c r="L195" s="481">
        <f t="shared" si="18"/>
        <v>3750000</v>
      </c>
      <c r="M195" s="482"/>
      <c r="N195" s="157">
        <v>0</v>
      </c>
      <c r="O195" s="157">
        <v>2250000</v>
      </c>
      <c r="P195" s="157">
        <v>0</v>
      </c>
      <c r="Q195" s="157">
        <f t="shared" si="21"/>
        <v>2250000</v>
      </c>
      <c r="R195" s="481">
        <f t="shared" si="22"/>
        <v>2250000</v>
      </c>
      <c r="S195" s="483"/>
      <c r="T195" s="157">
        <v>0</v>
      </c>
      <c r="U195" s="157">
        <v>0</v>
      </c>
      <c r="V195" s="157">
        <v>0</v>
      </c>
      <c r="W195" s="157">
        <f t="shared" si="19"/>
        <v>0</v>
      </c>
      <c r="X195" s="481">
        <f t="shared" si="20"/>
        <v>0</v>
      </c>
    </row>
    <row r="196" spans="1:24" s="462" customFormat="1" ht="72.5">
      <c r="A196" s="460">
        <v>190</v>
      </c>
      <c r="B196" s="460"/>
      <c r="C196" s="460" t="s">
        <v>1796</v>
      </c>
      <c r="D196" s="461" t="s">
        <v>2083</v>
      </c>
      <c r="E196" s="460"/>
      <c r="H196" s="157">
        <v>0</v>
      </c>
      <c r="I196" s="157">
        <v>6500000</v>
      </c>
      <c r="J196" s="157">
        <v>0</v>
      </c>
      <c r="K196" s="157">
        <f t="shared" si="17"/>
        <v>6500000</v>
      </c>
      <c r="L196" s="481">
        <f t="shared" si="18"/>
        <v>6500000</v>
      </c>
      <c r="M196" s="482"/>
      <c r="N196" s="157">
        <v>0</v>
      </c>
      <c r="O196" s="157">
        <v>0</v>
      </c>
      <c r="P196" s="157">
        <v>0</v>
      </c>
      <c r="Q196" s="157">
        <f t="shared" si="21"/>
        <v>0</v>
      </c>
      <c r="R196" s="481">
        <f t="shared" si="22"/>
        <v>0</v>
      </c>
      <c r="S196" s="483"/>
      <c r="T196" s="157">
        <v>0</v>
      </c>
      <c r="U196" s="157">
        <v>0</v>
      </c>
      <c r="V196" s="157">
        <v>0</v>
      </c>
      <c r="W196" s="157">
        <f t="shared" si="19"/>
        <v>0</v>
      </c>
      <c r="X196" s="481">
        <f t="shared" si="20"/>
        <v>0</v>
      </c>
    </row>
    <row r="197" spans="1:24" s="462" customFormat="1" ht="72.5">
      <c r="A197" s="460">
        <v>191</v>
      </c>
      <c r="B197" s="460"/>
      <c r="C197" s="460" t="s">
        <v>1796</v>
      </c>
      <c r="D197" s="461" t="s">
        <v>2084</v>
      </c>
      <c r="E197" s="460"/>
      <c r="H197" s="157">
        <v>0</v>
      </c>
      <c r="I197" s="157">
        <v>2000000</v>
      </c>
      <c r="J197" s="157">
        <v>0</v>
      </c>
      <c r="K197" s="157">
        <f t="shared" si="17"/>
        <v>2000000</v>
      </c>
      <c r="L197" s="481">
        <f t="shared" si="18"/>
        <v>2000000</v>
      </c>
      <c r="M197" s="482"/>
      <c r="N197" s="157">
        <v>0</v>
      </c>
      <c r="O197" s="157">
        <v>4500000</v>
      </c>
      <c r="P197" s="157">
        <v>0</v>
      </c>
      <c r="Q197" s="157">
        <f t="shared" si="21"/>
        <v>4500000</v>
      </c>
      <c r="R197" s="481">
        <f t="shared" si="22"/>
        <v>4500000</v>
      </c>
      <c r="S197" s="483"/>
      <c r="T197" s="157">
        <v>0</v>
      </c>
      <c r="U197" s="157">
        <v>0</v>
      </c>
      <c r="V197" s="157">
        <v>0</v>
      </c>
      <c r="W197" s="157">
        <f t="shared" si="19"/>
        <v>0</v>
      </c>
      <c r="X197" s="481">
        <f t="shared" si="20"/>
        <v>0</v>
      </c>
    </row>
    <row r="198" spans="1:24" s="462" customFormat="1" ht="43.5">
      <c r="A198" s="460">
        <v>192</v>
      </c>
      <c r="B198" s="460"/>
      <c r="C198" s="460" t="s">
        <v>1796</v>
      </c>
      <c r="D198" s="461" t="s">
        <v>2085</v>
      </c>
      <c r="E198" s="460"/>
      <c r="H198" s="157">
        <v>0</v>
      </c>
      <c r="I198" s="157">
        <v>750000</v>
      </c>
      <c r="J198" s="157">
        <v>0</v>
      </c>
      <c r="K198" s="157">
        <f t="shared" si="17"/>
        <v>750000</v>
      </c>
      <c r="L198" s="481">
        <f t="shared" si="18"/>
        <v>750000</v>
      </c>
      <c r="M198" s="482"/>
      <c r="N198" s="157">
        <v>0</v>
      </c>
      <c r="O198" s="157">
        <v>500000</v>
      </c>
      <c r="P198" s="157">
        <v>0</v>
      </c>
      <c r="Q198" s="157">
        <f t="shared" si="21"/>
        <v>500000</v>
      </c>
      <c r="R198" s="481">
        <f t="shared" si="22"/>
        <v>500000</v>
      </c>
      <c r="S198" s="483"/>
      <c r="T198" s="157">
        <v>0</v>
      </c>
      <c r="U198" s="157">
        <v>750000</v>
      </c>
      <c r="V198" s="157">
        <v>0</v>
      </c>
      <c r="W198" s="157">
        <f t="shared" si="19"/>
        <v>750000</v>
      </c>
      <c r="X198" s="481">
        <f t="shared" si="20"/>
        <v>750000</v>
      </c>
    </row>
    <row r="199" spans="1:24" s="462" customFormat="1" ht="43.5">
      <c r="A199" s="460">
        <v>193</v>
      </c>
      <c r="B199" s="460"/>
      <c r="C199" s="460" t="s">
        <v>1796</v>
      </c>
      <c r="D199" s="461" t="s">
        <v>2086</v>
      </c>
      <c r="E199" s="460"/>
      <c r="H199" s="157">
        <v>0</v>
      </c>
      <c r="I199" s="157">
        <v>1000000</v>
      </c>
      <c r="J199" s="157">
        <v>0</v>
      </c>
      <c r="K199" s="157">
        <f t="shared" si="17"/>
        <v>1000000</v>
      </c>
      <c r="L199" s="481">
        <f t="shared" si="18"/>
        <v>1000000</v>
      </c>
      <c r="M199" s="482"/>
      <c r="N199" s="157">
        <v>0</v>
      </c>
      <c r="O199" s="157">
        <v>1000000</v>
      </c>
      <c r="P199" s="157">
        <v>0</v>
      </c>
      <c r="Q199" s="157">
        <f t="shared" si="21"/>
        <v>1000000</v>
      </c>
      <c r="R199" s="481">
        <f t="shared" si="22"/>
        <v>1000000</v>
      </c>
      <c r="S199" s="483"/>
      <c r="T199" s="157">
        <v>0</v>
      </c>
      <c r="U199" s="157">
        <v>500000</v>
      </c>
      <c r="V199" s="157">
        <v>0</v>
      </c>
      <c r="W199" s="157">
        <f t="shared" si="19"/>
        <v>500000</v>
      </c>
      <c r="X199" s="481">
        <f t="shared" si="20"/>
        <v>500000</v>
      </c>
    </row>
    <row r="200" spans="1:24" s="462" customFormat="1">
      <c r="A200" s="460">
        <v>194</v>
      </c>
      <c r="B200" s="460"/>
      <c r="C200" s="460" t="s">
        <v>1796</v>
      </c>
      <c r="D200" s="461" t="s">
        <v>2056</v>
      </c>
      <c r="E200" s="460"/>
      <c r="H200" s="157">
        <v>0</v>
      </c>
      <c r="I200" s="157">
        <v>1000000</v>
      </c>
      <c r="J200" s="157">
        <v>0</v>
      </c>
      <c r="K200" s="157">
        <f t="shared" ref="K200:K263" si="24">I200+J200</f>
        <v>1000000</v>
      </c>
      <c r="L200" s="481">
        <f t="shared" ref="L200:L263" si="25">K200+H200</f>
        <v>1000000</v>
      </c>
      <c r="M200" s="482"/>
      <c r="N200" s="157">
        <v>0</v>
      </c>
      <c r="O200" s="157">
        <v>1000000</v>
      </c>
      <c r="P200" s="157">
        <v>0</v>
      </c>
      <c r="Q200" s="157">
        <f t="shared" si="21"/>
        <v>1000000</v>
      </c>
      <c r="R200" s="481">
        <f t="shared" si="22"/>
        <v>1000000</v>
      </c>
      <c r="S200" s="483"/>
      <c r="T200" s="157">
        <v>0</v>
      </c>
      <c r="U200" s="157">
        <v>1000000</v>
      </c>
      <c r="V200" s="157">
        <v>0</v>
      </c>
      <c r="W200" s="157">
        <f t="shared" ref="W200:W263" si="26">U200+V200</f>
        <v>1000000</v>
      </c>
      <c r="X200" s="481">
        <f t="shared" ref="X200:X263" si="27">W200+T200</f>
        <v>1000000</v>
      </c>
    </row>
    <row r="201" spans="1:24" s="462" customFormat="1" ht="29">
      <c r="A201" s="460">
        <v>195</v>
      </c>
      <c r="B201" s="460"/>
      <c r="C201" s="460" t="s">
        <v>1796</v>
      </c>
      <c r="D201" s="461" t="s">
        <v>2087</v>
      </c>
      <c r="E201" s="460"/>
      <c r="H201" s="157">
        <v>0</v>
      </c>
      <c r="I201" s="157">
        <v>150000</v>
      </c>
      <c r="J201" s="157">
        <v>0</v>
      </c>
      <c r="K201" s="157">
        <f t="shared" si="24"/>
        <v>150000</v>
      </c>
      <c r="L201" s="481">
        <f t="shared" si="25"/>
        <v>150000</v>
      </c>
      <c r="M201" s="482"/>
      <c r="N201" s="157">
        <v>0</v>
      </c>
      <c r="O201" s="157">
        <v>150000</v>
      </c>
      <c r="P201" s="157">
        <v>0</v>
      </c>
      <c r="Q201" s="157">
        <f t="shared" si="21"/>
        <v>150000</v>
      </c>
      <c r="R201" s="481">
        <f t="shared" si="22"/>
        <v>150000</v>
      </c>
      <c r="S201" s="483"/>
      <c r="T201" s="157">
        <v>0</v>
      </c>
      <c r="U201" s="157">
        <v>0</v>
      </c>
      <c r="V201" s="157">
        <v>0</v>
      </c>
      <c r="W201" s="157">
        <f t="shared" si="26"/>
        <v>0</v>
      </c>
      <c r="X201" s="481">
        <f t="shared" si="27"/>
        <v>0</v>
      </c>
    </row>
    <row r="202" spans="1:24" s="462" customFormat="1" ht="29">
      <c r="A202" s="460">
        <v>196</v>
      </c>
      <c r="B202" s="460"/>
      <c r="C202" s="460" t="s">
        <v>1796</v>
      </c>
      <c r="D202" s="461" t="s">
        <v>2088</v>
      </c>
      <c r="E202" s="460"/>
      <c r="H202" s="157">
        <v>0</v>
      </c>
      <c r="I202" s="157">
        <v>100000</v>
      </c>
      <c r="J202" s="157">
        <v>0</v>
      </c>
      <c r="K202" s="157">
        <f t="shared" si="24"/>
        <v>100000</v>
      </c>
      <c r="L202" s="481">
        <f t="shared" si="25"/>
        <v>100000</v>
      </c>
      <c r="M202" s="482"/>
      <c r="N202" s="157">
        <v>0</v>
      </c>
      <c r="O202" s="157">
        <v>50000</v>
      </c>
      <c r="P202" s="157">
        <v>0</v>
      </c>
      <c r="Q202" s="157">
        <f t="shared" si="21"/>
        <v>50000</v>
      </c>
      <c r="R202" s="481">
        <f t="shared" si="22"/>
        <v>50000</v>
      </c>
      <c r="S202" s="483"/>
      <c r="T202" s="157">
        <v>0</v>
      </c>
      <c r="U202" s="157">
        <v>0</v>
      </c>
      <c r="V202" s="157">
        <v>0</v>
      </c>
      <c r="W202" s="157">
        <f t="shared" si="26"/>
        <v>0</v>
      </c>
      <c r="X202" s="481">
        <f t="shared" si="27"/>
        <v>0</v>
      </c>
    </row>
    <row r="203" spans="1:24" s="462" customFormat="1">
      <c r="A203" s="460">
        <v>197</v>
      </c>
      <c r="B203" s="460"/>
      <c r="C203" s="460" t="s">
        <v>1796</v>
      </c>
      <c r="D203" s="461" t="s">
        <v>2089</v>
      </c>
      <c r="E203" s="460"/>
      <c r="H203" s="157">
        <v>0</v>
      </c>
      <c r="I203" s="157">
        <v>400000</v>
      </c>
      <c r="J203" s="157">
        <v>0</v>
      </c>
      <c r="K203" s="157">
        <f t="shared" si="24"/>
        <v>400000</v>
      </c>
      <c r="L203" s="481">
        <f t="shared" si="25"/>
        <v>400000</v>
      </c>
      <c r="M203" s="482"/>
      <c r="N203" s="157">
        <v>0</v>
      </c>
      <c r="O203" s="157">
        <v>400000</v>
      </c>
      <c r="P203" s="157">
        <v>0</v>
      </c>
      <c r="Q203" s="157">
        <f t="shared" si="21"/>
        <v>400000</v>
      </c>
      <c r="R203" s="481">
        <f t="shared" si="22"/>
        <v>400000</v>
      </c>
      <c r="S203" s="483"/>
      <c r="T203" s="157">
        <v>0</v>
      </c>
      <c r="U203" s="157">
        <v>0</v>
      </c>
      <c r="V203" s="157">
        <v>0</v>
      </c>
      <c r="W203" s="157">
        <f t="shared" si="26"/>
        <v>0</v>
      </c>
      <c r="X203" s="481">
        <f t="shared" si="27"/>
        <v>0</v>
      </c>
    </row>
    <row r="204" spans="1:24" s="462" customFormat="1" ht="29">
      <c r="A204" s="460">
        <v>198</v>
      </c>
      <c r="B204" s="460"/>
      <c r="C204" s="460" t="s">
        <v>1796</v>
      </c>
      <c r="D204" s="461" t="s">
        <v>2090</v>
      </c>
      <c r="E204" s="460"/>
      <c r="H204" s="157">
        <v>0</v>
      </c>
      <c r="I204" s="157">
        <v>750000</v>
      </c>
      <c r="J204" s="157">
        <v>0</v>
      </c>
      <c r="K204" s="157">
        <f t="shared" si="24"/>
        <v>750000</v>
      </c>
      <c r="L204" s="481">
        <f t="shared" si="25"/>
        <v>750000</v>
      </c>
      <c r="M204" s="482"/>
      <c r="N204" s="157">
        <v>0</v>
      </c>
      <c r="O204" s="157">
        <v>350000</v>
      </c>
      <c r="P204" s="157">
        <v>0</v>
      </c>
      <c r="Q204" s="157">
        <f t="shared" ref="Q204:Q267" si="28">O204+P204</f>
        <v>350000</v>
      </c>
      <c r="R204" s="481">
        <f t="shared" ref="R204:R267" si="29">Q204+N204</f>
        <v>350000</v>
      </c>
      <c r="S204" s="483"/>
      <c r="T204" s="157">
        <v>0</v>
      </c>
      <c r="U204" s="157">
        <v>250000</v>
      </c>
      <c r="V204" s="157">
        <v>0</v>
      </c>
      <c r="W204" s="157">
        <f t="shared" si="26"/>
        <v>250000</v>
      </c>
      <c r="X204" s="481">
        <f t="shared" si="27"/>
        <v>250000</v>
      </c>
    </row>
    <row r="205" spans="1:24" s="462" customFormat="1">
      <c r="A205" s="460">
        <v>199</v>
      </c>
      <c r="B205" s="460"/>
      <c r="C205" s="460" t="s">
        <v>1796</v>
      </c>
      <c r="D205" s="461" t="s">
        <v>2091</v>
      </c>
      <c r="E205" s="460"/>
      <c r="H205" s="157">
        <v>0</v>
      </c>
      <c r="I205" s="157">
        <v>200000</v>
      </c>
      <c r="J205" s="157">
        <v>0</v>
      </c>
      <c r="K205" s="157">
        <f t="shared" si="24"/>
        <v>200000</v>
      </c>
      <c r="L205" s="481">
        <f t="shared" si="25"/>
        <v>200000</v>
      </c>
      <c r="M205" s="482"/>
      <c r="N205" s="157">
        <v>0</v>
      </c>
      <c r="O205" s="157">
        <v>200000</v>
      </c>
      <c r="P205" s="157">
        <v>0</v>
      </c>
      <c r="Q205" s="157">
        <f t="shared" si="28"/>
        <v>200000</v>
      </c>
      <c r="R205" s="481">
        <f t="shared" si="29"/>
        <v>200000</v>
      </c>
      <c r="S205" s="483"/>
      <c r="T205" s="157">
        <v>0</v>
      </c>
      <c r="U205" s="157">
        <v>200000</v>
      </c>
      <c r="V205" s="157">
        <v>0</v>
      </c>
      <c r="W205" s="157">
        <f t="shared" si="26"/>
        <v>200000</v>
      </c>
      <c r="X205" s="481">
        <f t="shared" si="27"/>
        <v>200000</v>
      </c>
    </row>
    <row r="206" spans="1:24" s="462" customFormat="1" ht="29">
      <c r="A206" s="460">
        <v>200</v>
      </c>
      <c r="B206" s="460"/>
      <c r="C206" s="460" t="s">
        <v>1796</v>
      </c>
      <c r="D206" s="461" t="s">
        <v>2092</v>
      </c>
      <c r="E206" s="460"/>
      <c r="H206" s="157">
        <v>0</v>
      </c>
      <c r="I206" s="157">
        <v>300000</v>
      </c>
      <c r="J206" s="157">
        <v>0</v>
      </c>
      <c r="K206" s="157">
        <f t="shared" si="24"/>
        <v>300000</v>
      </c>
      <c r="L206" s="481">
        <f t="shared" si="25"/>
        <v>300000</v>
      </c>
      <c r="M206" s="482"/>
      <c r="N206" s="157">
        <v>0</v>
      </c>
      <c r="O206" s="157">
        <v>0</v>
      </c>
      <c r="P206" s="157">
        <v>0</v>
      </c>
      <c r="Q206" s="157">
        <f t="shared" si="28"/>
        <v>0</v>
      </c>
      <c r="R206" s="481">
        <f t="shared" si="29"/>
        <v>0</v>
      </c>
      <c r="S206" s="483"/>
      <c r="T206" s="157">
        <v>0</v>
      </c>
      <c r="U206" s="157">
        <v>0</v>
      </c>
      <c r="V206" s="157">
        <v>0</v>
      </c>
      <c r="W206" s="157">
        <f t="shared" si="26"/>
        <v>0</v>
      </c>
      <c r="X206" s="481">
        <f t="shared" si="27"/>
        <v>0</v>
      </c>
    </row>
    <row r="207" spans="1:24" s="462" customFormat="1" ht="29">
      <c r="A207" s="460">
        <v>201</v>
      </c>
      <c r="B207" s="460"/>
      <c r="C207" s="460" t="s">
        <v>1797</v>
      </c>
      <c r="D207" s="461" t="s">
        <v>2093</v>
      </c>
      <c r="E207" s="460"/>
      <c r="H207" s="157">
        <v>0</v>
      </c>
      <c r="I207" s="157">
        <v>655000</v>
      </c>
      <c r="J207" s="157">
        <v>0</v>
      </c>
      <c r="K207" s="157">
        <f t="shared" si="24"/>
        <v>655000</v>
      </c>
      <c r="L207" s="481">
        <f t="shared" si="25"/>
        <v>655000</v>
      </c>
      <c r="M207" s="482"/>
      <c r="N207" s="157">
        <v>0</v>
      </c>
      <c r="O207" s="157">
        <v>0</v>
      </c>
      <c r="P207" s="157">
        <v>0</v>
      </c>
      <c r="Q207" s="157">
        <f t="shared" si="28"/>
        <v>0</v>
      </c>
      <c r="R207" s="481">
        <f t="shared" si="29"/>
        <v>0</v>
      </c>
      <c r="S207" s="483"/>
      <c r="T207" s="157">
        <v>0</v>
      </c>
      <c r="U207" s="157">
        <v>0</v>
      </c>
      <c r="V207" s="157">
        <v>0</v>
      </c>
      <c r="W207" s="157">
        <f t="shared" si="26"/>
        <v>0</v>
      </c>
      <c r="X207" s="481">
        <f t="shared" si="27"/>
        <v>0</v>
      </c>
    </row>
    <row r="208" spans="1:24" s="462" customFormat="1">
      <c r="A208" s="460">
        <v>202</v>
      </c>
      <c r="B208" s="460"/>
      <c r="C208" s="460" t="s">
        <v>1797</v>
      </c>
      <c r="D208" s="461" t="s">
        <v>2094</v>
      </c>
      <c r="E208" s="460"/>
      <c r="H208" s="157">
        <v>0</v>
      </c>
      <c r="I208" s="157">
        <v>7000000</v>
      </c>
      <c r="J208" s="801">
        <f>-I208</f>
        <v>-7000000</v>
      </c>
      <c r="K208" s="157">
        <f t="shared" si="24"/>
        <v>0</v>
      </c>
      <c r="L208" s="481">
        <f t="shared" si="25"/>
        <v>0</v>
      </c>
      <c r="M208" s="482"/>
      <c r="N208" s="157">
        <v>0</v>
      </c>
      <c r="O208" s="157">
        <v>0</v>
      </c>
      <c r="P208" s="157">
        <v>0</v>
      </c>
      <c r="Q208" s="157">
        <f t="shared" si="28"/>
        <v>0</v>
      </c>
      <c r="R208" s="481">
        <f t="shared" si="29"/>
        <v>0</v>
      </c>
      <c r="S208" s="483"/>
      <c r="T208" s="157">
        <v>0</v>
      </c>
      <c r="U208" s="157">
        <v>0</v>
      </c>
      <c r="V208" s="157">
        <v>0</v>
      </c>
      <c r="W208" s="157">
        <f t="shared" si="26"/>
        <v>0</v>
      </c>
      <c r="X208" s="481">
        <f t="shared" si="27"/>
        <v>0</v>
      </c>
    </row>
    <row r="209" spans="1:24" s="462" customFormat="1">
      <c r="A209" s="460">
        <v>203</v>
      </c>
      <c r="B209" s="460"/>
      <c r="C209" s="460" t="s">
        <v>1797</v>
      </c>
      <c r="D209" s="461" t="s">
        <v>2095</v>
      </c>
      <c r="E209" s="460"/>
      <c r="H209" s="157">
        <v>0</v>
      </c>
      <c r="I209" s="157">
        <v>0</v>
      </c>
      <c r="J209" s="157">
        <v>0</v>
      </c>
      <c r="K209" s="157">
        <f t="shared" si="24"/>
        <v>0</v>
      </c>
      <c r="L209" s="481">
        <f t="shared" si="25"/>
        <v>0</v>
      </c>
      <c r="M209" s="482"/>
      <c r="N209" s="157">
        <v>0</v>
      </c>
      <c r="O209" s="157">
        <v>7000000</v>
      </c>
      <c r="P209" s="157">
        <v>0</v>
      </c>
      <c r="Q209" s="157">
        <f t="shared" si="28"/>
        <v>7000000</v>
      </c>
      <c r="R209" s="481">
        <f t="shared" si="29"/>
        <v>7000000</v>
      </c>
      <c r="S209" s="483"/>
      <c r="T209" s="157">
        <v>0</v>
      </c>
      <c r="U209" s="157">
        <v>0</v>
      </c>
      <c r="V209" s="157">
        <v>0</v>
      </c>
      <c r="W209" s="157">
        <f t="shared" si="26"/>
        <v>0</v>
      </c>
      <c r="X209" s="481">
        <f t="shared" si="27"/>
        <v>0</v>
      </c>
    </row>
    <row r="210" spans="1:24" s="462" customFormat="1">
      <c r="A210" s="460">
        <v>204</v>
      </c>
      <c r="B210" s="460"/>
      <c r="C210" s="460" t="s">
        <v>1797</v>
      </c>
      <c r="D210" s="461" t="s">
        <v>2096</v>
      </c>
      <c r="E210" s="460"/>
      <c r="H210" s="157">
        <v>0</v>
      </c>
      <c r="I210" s="157">
        <v>0</v>
      </c>
      <c r="J210" s="157">
        <v>0</v>
      </c>
      <c r="K210" s="157">
        <f t="shared" si="24"/>
        <v>0</v>
      </c>
      <c r="L210" s="481">
        <f t="shared" si="25"/>
        <v>0</v>
      </c>
      <c r="M210" s="482"/>
      <c r="N210" s="157">
        <v>0</v>
      </c>
      <c r="O210" s="157">
        <v>7500000</v>
      </c>
      <c r="P210" s="801">
        <f>-O210</f>
        <v>-7500000</v>
      </c>
      <c r="Q210" s="157">
        <f t="shared" si="28"/>
        <v>0</v>
      </c>
      <c r="R210" s="481">
        <f t="shared" si="29"/>
        <v>0</v>
      </c>
      <c r="S210" s="483"/>
      <c r="T210" s="157">
        <v>0</v>
      </c>
      <c r="U210" s="157">
        <v>0</v>
      </c>
      <c r="V210" s="157">
        <v>0</v>
      </c>
      <c r="W210" s="157">
        <f t="shared" si="26"/>
        <v>0</v>
      </c>
      <c r="X210" s="481">
        <f t="shared" si="27"/>
        <v>0</v>
      </c>
    </row>
    <row r="211" spans="1:24" s="462" customFormat="1">
      <c r="A211" s="460">
        <v>205</v>
      </c>
      <c r="B211" s="460"/>
      <c r="C211" s="460" t="s">
        <v>1797</v>
      </c>
      <c r="D211" s="461" t="s">
        <v>2097</v>
      </c>
      <c r="E211" s="460"/>
      <c r="H211" s="157">
        <v>0</v>
      </c>
      <c r="I211" s="157">
        <v>7000000</v>
      </c>
      <c r="J211" s="157">
        <v>0</v>
      </c>
      <c r="K211" s="157">
        <f t="shared" si="24"/>
        <v>7000000</v>
      </c>
      <c r="L211" s="481">
        <f t="shared" si="25"/>
        <v>7000000</v>
      </c>
      <c r="M211" s="482"/>
      <c r="N211" s="157">
        <v>0</v>
      </c>
      <c r="O211" s="157">
        <v>0</v>
      </c>
      <c r="P211" s="157">
        <v>0</v>
      </c>
      <c r="Q211" s="157">
        <f t="shared" si="28"/>
        <v>0</v>
      </c>
      <c r="R211" s="481">
        <f t="shared" si="29"/>
        <v>0</v>
      </c>
      <c r="S211" s="483"/>
      <c r="T211" s="157">
        <v>0</v>
      </c>
      <c r="U211" s="157">
        <v>0</v>
      </c>
      <c r="V211" s="157">
        <v>0</v>
      </c>
      <c r="W211" s="157">
        <f t="shared" si="26"/>
        <v>0</v>
      </c>
      <c r="X211" s="481">
        <f t="shared" si="27"/>
        <v>0</v>
      </c>
    </row>
    <row r="212" spans="1:24" s="462" customFormat="1">
      <c r="A212" s="460">
        <v>206</v>
      </c>
      <c r="B212" s="460"/>
      <c r="C212" s="460" t="s">
        <v>1797</v>
      </c>
      <c r="D212" s="461" t="s">
        <v>2098</v>
      </c>
      <c r="E212" s="460"/>
      <c r="H212" s="157">
        <v>0</v>
      </c>
      <c r="I212" s="157">
        <v>0</v>
      </c>
      <c r="J212" s="157">
        <v>0</v>
      </c>
      <c r="K212" s="157">
        <f t="shared" si="24"/>
        <v>0</v>
      </c>
      <c r="L212" s="481">
        <f t="shared" si="25"/>
        <v>0</v>
      </c>
      <c r="M212" s="482"/>
      <c r="N212" s="157">
        <v>0</v>
      </c>
      <c r="O212" s="157">
        <v>0</v>
      </c>
      <c r="P212" s="157">
        <v>0</v>
      </c>
      <c r="Q212" s="157">
        <f t="shared" si="28"/>
        <v>0</v>
      </c>
      <c r="R212" s="481">
        <f t="shared" si="29"/>
        <v>0</v>
      </c>
      <c r="S212" s="483"/>
      <c r="T212" s="157">
        <v>0</v>
      </c>
      <c r="U212" s="157">
        <v>7000000</v>
      </c>
      <c r="V212" s="157">
        <v>0</v>
      </c>
      <c r="W212" s="157">
        <f t="shared" si="26"/>
        <v>7000000</v>
      </c>
      <c r="X212" s="481">
        <f t="shared" si="27"/>
        <v>7000000</v>
      </c>
    </row>
    <row r="213" spans="1:24" s="462" customFormat="1">
      <c r="A213" s="460">
        <v>207</v>
      </c>
      <c r="B213" s="460"/>
      <c r="C213" s="460" t="s">
        <v>1797</v>
      </c>
      <c r="D213" s="461" t="s">
        <v>2099</v>
      </c>
      <c r="E213" s="460"/>
      <c r="H213" s="157">
        <v>0</v>
      </c>
      <c r="I213" s="157">
        <v>0</v>
      </c>
      <c r="J213" s="157">
        <v>0</v>
      </c>
      <c r="K213" s="157">
        <f t="shared" si="24"/>
        <v>0</v>
      </c>
      <c r="L213" s="481">
        <f t="shared" si="25"/>
        <v>0</v>
      </c>
      <c r="M213" s="482"/>
      <c r="N213" s="157">
        <v>0</v>
      </c>
      <c r="O213" s="157">
        <v>0</v>
      </c>
      <c r="P213" s="157">
        <v>0</v>
      </c>
      <c r="Q213" s="157">
        <f t="shared" si="28"/>
        <v>0</v>
      </c>
      <c r="R213" s="481">
        <f t="shared" si="29"/>
        <v>0</v>
      </c>
      <c r="S213" s="483"/>
      <c r="T213" s="157">
        <v>0</v>
      </c>
      <c r="U213" s="157">
        <v>7000000</v>
      </c>
      <c r="V213" s="157">
        <v>0</v>
      </c>
      <c r="W213" s="157">
        <f t="shared" si="26"/>
        <v>7000000</v>
      </c>
      <c r="X213" s="481">
        <f t="shared" si="27"/>
        <v>7000000</v>
      </c>
    </row>
    <row r="214" spans="1:24" s="462" customFormat="1">
      <c r="A214" s="460">
        <v>208</v>
      </c>
      <c r="B214" s="460"/>
      <c r="C214" s="460" t="s">
        <v>1797</v>
      </c>
      <c r="D214" s="461" t="s">
        <v>2100</v>
      </c>
      <c r="E214" s="460"/>
      <c r="H214" s="157">
        <v>0</v>
      </c>
      <c r="I214" s="157">
        <v>0</v>
      </c>
      <c r="J214" s="157">
        <v>0</v>
      </c>
      <c r="K214" s="157">
        <f t="shared" si="24"/>
        <v>0</v>
      </c>
      <c r="L214" s="481">
        <f t="shared" si="25"/>
        <v>0</v>
      </c>
      <c r="M214" s="482"/>
      <c r="N214" s="157">
        <v>0</v>
      </c>
      <c r="O214" s="157">
        <v>0</v>
      </c>
      <c r="P214" s="157">
        <v>0</v>
      </c>
      <c r="Q214" s="157">
        <f t="shared" si="28"/>
        <v>0</v>
      </c>
      <c r="R214" s="481">
        <f t="shared" si="29"/>
        <v>0</v>
      </c>
      <c r="S214" s="483"/>
      <c r="T214" s="157">
        <v>0</v>
      </c>
      <c r="U214" s="157">
        <v>7000000</v>
      </c>
      <c r="V214" s="157">
        <v>0</v>
      </c>
      <c r="W214" s="157">
        <f t="shared" si="26"/>
        <v>7000000</v>
      </c>
      <c r="X214" s="481">
        <f t="shared" si="27"/>
        <v>7000000</v>
      </c>
    </row>
    <row r="215" spans="1:24" s="462" customFormat="1">
      <c r="A215" s="460">
        <v>209</v>
      </c>
      <c r="B215" s="460"/>
      <c r="C215" s="460" t="s">
        <v>1797</v>
      </c>
      <c r="D215" s="461" t="s">
        <v>2101</v>
      </c>
      <c r="E215" s="460"/>
      <c r="H215" s="157">
        <v>0</v>
      </c>
      <c r="I215" s="157">
        <v>1000000</v>
      </c>
      <c r="J215" s="157">
        <v>0</v>
      </c>
      <c r="K215" s="157">
        <f t="shared" si="24"/>
        <v>1000000</v>
      </c>
      <c r="L215" s="481">
        <f t="shared" si="25"/>
        <v>1000000</v>
      </c>
      <c r="M215" s="482"/>
      <c r="N215" s="157">
        <v>0</v>
      </c>
      <c r="O215" s="157">
        <v>3500000</v>
      </c>
      <c r="P215" s="157">
        <v>0</v>
      </c>
      <c r="Q215" s="157">
        <f t="shared" si="28"/>
        <v>3500000</v>
      </c>
      <c r="R215" s="481">
        <f t="shared" si="29"/>
        <v>3500000</v>
      </c>
      <c r="S215" s="483"/>
      <c r="T215" s="157">
        <v>0</v>
      </c>
      <c r="U215" s="157">
        <v>0</v>
      </c>
      <c r="V215" s="157">
        <v>0</v>
      </c>
      <c r="W215" s="157">
        <f t="shared" si="26"/>
        <v>0</v>
      </c>
      <c r="X215" s="481">
        <f t="shared" si="27"/>
        <v>0</v>
      </c>
    </row>
    <row r="216" spans="1:24" s="462" customFormat="1" ht="29">
      <c r="A216" s="460">
        <v>210</v>
      </c>
      <c r="B216" s="460"/>
      <c r="C216" s="460" t="s">
        <v>1797</v>
      </c>
      <c r="D216" s="461" t="s">
        <v>2102</v>
      </c>
      <c r="E216" s="460"/>
      <c r="H216" s="157">
        <v>0</v>
      </c>
      <c r="I216" s="157">
        <v>125000</v>
      </c>
      <c r="J216" s="157">
        <v>0</v>
      </c>
      <c r="K216" s="157">
        <f t="shared" si="24"/>
        <v>125000</v>
      </c>
      <c r="L216" s="481">
        <f t="shared" si="25"/>
        <v>125000</v>
      </c>
      <c r="M216" s="482"/>
      <c r="N216" s="157">
        <v>0</v>
      </c>
      <c r="O216" s="157">
        <v>125000</v>
      </c>
      <c r="P216" s="157">
        <v>0</v>
      </c>
      <c r="Q216" s="157">
        <f t="shared" si="28"/>
        <v>125000</v>
      </c>
      <c r="R216" s="481">
        <f t="shared" si="29"/>
        <v>125000</v>
      </c>
      <c r="S216" s="483"/>
      <c r="T216" s="157">
        <v>0</v>
      </c>
      <c r="U216" s="157">
        <v>125000</v>
      </c>
      <c r="V216" s="157">
        <v>0</v>
      </c>
      <c r="W216" s="157">
        <f t="shared" si="26"/>
        <v>125000</v>
      </c>
      <c r="X216" s="481">
        <f t="shared" si="27"/>
        <v>125000</v>
      </c>
    </row>
    <row r="217" spans="1:24" s="462" customFormat="1" ht="29">
      <c r="A217" s="460">
        <v>211</v>
      </c>
      <c r="B217" s="460"/>
      <c r="C217" s="460" t="s">
        <v>1798</v>
      </c>
      <c r="D217" s="461" t="s">
        <v>2103</v>
      </c>
      <c r="E217" s="460"/>
      <c r="H217" s="157">
        <v>0</v>
      </c>
      <c r="I217" s="157">
        <v>29000000</v>
      </c>
      <c r="J217" s="801">
        <f>-I217</f>
        <v>-29000000</v>
      </c>
      <c r="K217" s="157">
        <f t="shared" si="24"/>
        <v>0</v>
      </c>
      <c r="L217" s="481">
        <f t="shared" si="25"/>
        <v>0</v>
      </c>
      <c r="M217" s="482"/>
      <c r="N217" s="157">
        <v>0</v>
      </c>
      <c r="O217" s="157">
        <v>2000000</v>
      </c>
      <c r="P217" s="801">
        <f>-O217</f>
        <v>-2000000</v>
      </c>
      <c r="Q217" s="157">
        <f t="shared" si="28"/>
        <v>0</v>
      </c>
      <c r="R217" s="481">
        <f t="shared" si="29"/>
        <v>0</v>
      </c>
      <c r="S217" s="483"/>
      <c r="T217" s="157">
        <v>0</v>
      </c>
      <c r="U217" s="157">
        <v>15000000</v>
      </c>
      <c r="V217" s="801">
        <f>-U217</f>
        <v>-15000000</v>
      </c>
      <c r="W217" s="157">
        <f t="shared" si="26"/>
        <v>0</v>
      </c>
      <c r="X217" s="481">
        <f t="shared" si="27"/>
        <v>0</v>
      </c>
    </row>
    <row r="218" spans="1:24" s="462" customFormat="1">
      <c r="A218" s="460">
        <v>212</v>
      </c>
      <c r="B218" s="460"/>
      <c r="C218" s="460" t="s">
        <v>1798</v>
      </c>
      <c r="D218" s="461" t="s">
        <v>2104</v>
      </c>
      <c r="E218" s="460"/>
      <c r="H218" s="157">
        <v>0</v>
      </c>
      <c r="I218" s="157">
        <v>500000</v>
      </c>
      <c r="J218" s="157">
        <v>0</v>
      </c>
      <c r="K218" s="157">
        <f t="shared" si="24"/>
        <v>500000</v>
      </c>
      <c r="L218" s="481">
        <f t="shared" si="25"/>
        <v>500000</v>
      </c>
      <c r="M218" s="482"/>
      <c r="N218" s="157">
        <v>0</v>
      </c>
      <c r="O218" s="157">
        <v>500000</v>
      </c>
      <c r="P218" s="157">
        <v>0</v>
      </c>
      <c r="Q218" s="157">
        <f t="shared" si="28"/>
        <v>500000</v>
      </c>
      <c r="R218" s="481">
        <f t="shared" si="29"/>
        <v>500000</v>
      </c>
      <c r="S218" s="483"/>
      <c r="T218" s="157">
        <v>0</v>
      </c>
      <c r="U218" s="157">
        <v>500000</v>
      </c>
      <c r="V218" s="157">
        <v>0</v>
      </c>
      <c r="W218" s="157">
        <f t="shared" si="26"/>
        <v>500000</v>
      </c>
      <c r="X218" s="481">
        <f t="shared" si="27"/>
        <v>500000</v>
      </c>
    </row>
    <row r="219" spans="1:24" s="462" customFormat="1" ht="29">
      <c r="A219" s="460">
        <v>213</v>
      </c>
      <c r="B219" s="460"/>
      <c r="C219" s="460" t="s">
        <v>1798</v>
      </c>
      <c r="D219" s="461" t="s">
        <v>2105</v>
      </c>
      <c r="E219" s="460"/>
      <c r="H219" s="157">
        <v>0</v>
      </c>
      <c r="I219" s="157">
        <v>3500000</v>
      </c>
      <c r="J219" s="801">
        <f>-I219</f>
        <v>-3500000</v>
      </c>
      <c r="K219" s="157">
        <f t="shared" si="24"/>
        <v>0</v>
      </c>
      <c r="L219" s="481">
        <f t="shared" si="25"/>
        <v>0</v>
      </c>
      <c r="M219" s="482"/>
      <c r="N219" s="157">
        <v>0</v>
      </c>
      <c r="O219" s="157">
        <v>3500000</v>
      </c>
      <c r="P219" s="801">
        <f>-O219</f>
        <v>-3500000</v>
      </c>
      <c r="Q219" s="157">
        <f t="shared" si="28"/>
        <v>0</v>
      </c>
      <c r="R219" s="481">
        <f t="shared" si="29"/>
        <v>0</v>
      </c>
      <c r="S219" s="483"/>
      <c r="T219" s="157">
        <v>0</v>
      </c>
      <c r="U219" s="157">
        <v>0</v>
      </c>
      <c r="V219" s="157">
        <v>0</v>
      </c>
      <c r="W219" s="157">
        <f t="shared" si="26"/>
        <v>0</v>
      </c>
      <c r="X219" s="481">
        <f t="shared" si="27"/>
        <v>0</v>
      </c>
    </row>
    <row r="220" spans="1:24" s="462" customFormat="1" ht="29">
      <c r="A220" s="460">
        <v>214</v>
      </c>
      <c r="B220" s="460"/>
      <c r="C220" s="460" t="s">
        <v>1798</v>
      </c>
      <c r="D220" s="461" t="s">
        <v>2106</v>
      </c>
      <c r="E220" s="460"/>
      <c r="H220" s="157">
        <v>0</v>
      </c>
      <c r="I220" s="157">
        <v>500000</v>
      </c>
      <c r="J220" s="157">
        <v>0</v>
      </c>
      <c r="K220" s="157">
        <f t="shared" si="24"/>
        <v>500000</v>
      </c>
      <c r="L220" s="481">
        <f t="shared" si="25"/>
        <v>500000</v>
      </c>
      <c r="M220" s="482"/>
      <c r="N220" s="157">
        <v>0</v>
      </c>
      <c r="O220" s="157">
        <v>400000</v>
      </c>
      <c r="P220" s="157">
        <v>0</v>
      </c>
      <c r="Q220" s="157">
        <f t="shared" si="28"/>
        <v>400000</v>
      </c>
      <c r="R220" s="481">
        <f t="shared" si="29"/>
        <v>400000</v>
      </c>
      <c r="S220" s="483"/>
      <c r="T220" s="157">
        <v>0</v>
      </c>
      <c r="U220" s="157">
        <v>400000</v>
      </c>
      <c r="V220" s="157">
        <v>0</v>
      </c>
      <c r="W220" s="157">
        <f t="shared" si="26"/>
        <v>400000</v>
      </c>
      <c r="X220" s="481">
        <f t="shared" si="27"/>
        <v>400000</v>
      </c>
    </row>
    <row r="221" spans="1:24" s="462" customFormat="1" ht="29">
      <c r="A221" s="460">
        <v>215</v>
      </c>
      <c r="B221" s="460"/>
      <c r="C221" s="460" t="s">
        <v>1798</v>
      </c>
      <c r="D221" s="461" t="s">
        <v>2107</v>
      </c>
      <c r="E221" s="460"/>
      <c r="H221" s="157">
        <v>0</v>
      </c>
      <c r="I221" s="157">
        <v>200000</v>
      </c>
      <c r="J221" s="157">
        <v>0</v>
      </c>
      <c r="K221" s="157">
        <f t="shared" si="24"/>
        <v>200000</v>
      </c>
      <c r="L221" s="481">
        <f t="shared" si="25"/>
        <v>200000</v>
      </c>
      <c r="M221" s="482"/>
      <c r="N221" s="157">
        <v>0</v>
      </c>
      <c r="O221" s="157">
        <v>200000</v>
      </c>
      <c r="P221" s="157">
        <v>0</v>
      </c>
      <c r="Q221" s="157">
        <f t="shared" si="28"/>
        <v>200000</v>
      </c>
      <c r="R221" s="481">
        <f t="shared" si="29"/>
        <v>200000</v>
      </c>
      <c r="S221" s="483"/>
      <c r="T221" s="157">
        <v>0</v>
      </c>
      <c r="U221" s="157">
        <v>0</v>
      </c>
      <c r="V221" s="157">
        <v>0</v>
      </c>
      <c r="W221" s="157">
        <f t="shared" si="26"/>
        <v>0</v>
      </c>
      <c r="X221" s="481">
        <f t="shared" si="27"/>
        <v>0</v>
      </c>
    </row>
    <row r="222" spans="1:24" s="462" customFormat="1" ht="29">
      <c r="A222" s="460">
        <v>216</v>
      </c>
      <c r="B222" s="460"/>
      <c r="C222" s="460" t="s">
        <v>1798</v>
      </c>
      <c r="D222" s="461" t="s">
        <v>2108</v>
      </c>
      <c r="E222" s="460"/>
      <c r="H222" s="157">
        <v>0</v>
      </c>
      <c r="I222" s="157">
        <v>375000</v>
      </c>
      <c r="J222" s="157">
        <v>0</v>
      </c>
      <c r="K222" s="157">
        <f t="shared" si="24"/>
        <v>375000</v>
      </c>
      <c r="L222" s="481">
        <f t="shared" si="25"/>
        <v>375000</v>
      </c>
      <c r="M222" s="482"/>
      <c r="N222" s="157">
        <v>0</v>
      </c>
      <c r="O222" s="157">
        <v>375000</v>
      </c>
      <c r="P222" s="157">
        <v>0</v>
      </c>
      <c r="Q222" s="157">
        <f t="shared" si="28"/>
        <v>375000</v>
      </c>
      <c r="R222" s="481">
        <f t="shared" si="29"/>
        <v>375000</v>
      </c>
      <c r="S222" s="483"/>
      <c r="T222" s="157">
        <v>0</v>
      </c>
      <c r="U222" s="157">
        <v>0</v>
      </c>
      <c r="V222" s="157">
        <v>0</v>
      </c>
      <c r="W222" s="157">
        <f t="shared" si="26"/>
        <v>0</v>
      </c>
      <c r="X222" s="481">
        <f t="shared" si="27"/>
        <v>0</v>
      </c>
    </row>
    <row r="223" spans="1:24" s="462" customFormat="1" ht="29">
      <c r="A223" s="460">
        <v>217</v>
      </c>
      <c r="B223" s="460"/>
      <c r="C223" s="460" t="s">
        <v>1798</v>
      </c>
      <c r="D223" s="461" t="s">
        <v>2109</v>
      </c>
      <c r="E223" s="460"/>
      <c r="H223" s="157">
        <v>0</v>
      </c>
      <c r="I223" s="157">
        <v>500000</v>
      </c>
      <c r="J223" s="157">
        <v>0</v>
      </c>
      <c r="K223" s="157">
        <f t="shared" si="24"/>
        <v>500000</v>
      </c>
      <c r="L223" s="481">
        <f t="shared" si="25"/>
        <v>500000</v>
      </c>
      <c r="M223" s="482"/>
      <c r="N223" s="157">
        <v>0</v>
      </c>
      <c r="O223" s="157">
        <v>500000</v>
      </c>
      <c r="P223" s="157">
        <v>0</v>
      </c>
      <c r="Q223" s="157">
        <f t="shared" si="28"/>
        <v>500000</v>
      </c>
      <c r="R223" s="481">
        <f t="shared" si="29"/>
        <v>500000</v>
      </c>
      <c r="S223" s="483"/>
      <c r="T223" s="157">
        <v>0</v>
      </c>
      <c r="U223" s="157">
        <v>500000</v>
      </c>
      <c r="V223" s="157">
        <v>0</v>
      </c>
      <c r="W223" s="157">
        <f t="shared" si="26"/>
        <v>500000</v>
      </c>
      <c r="X223" s="481">
        <f t="shared" si="27"/>
        <v>500000</v>
      </c>
    </row>
    <row r="224" spans="1:24" s="462" customFormat="1">
      <c r="A224" s="460">
        <v>218</v>
      </c>
      <c r="B224" s="460"/>
      <c r="C224" s="460" t="s">
        <v>1798</v>
      </c>
      <c r="D224" s="461" t="s">
        <v>2110</v>
      </c>
      <c r="E224" s="460"/>
      <c r="H224" s="157">
        <v>0</v>
      </c>
      <c r="I224" s="157">
        <v>0</v>
      </c>
      <c r="J224" s="157">
        <v>0</v>
      </c>
      <c r="K224" s="157">
        <f t="shared" si="24"/>
        <v>0</v>
      </c>
      <c r="L224" s="481">
        <f t="shared" si="25"/>
        <v>0</v>
      </c>
      <c r="M224" s="482"/>
      <c r="N224" s="157">
        <v>0</v>
      </c>
      <c r="O224" s="157">
        <v>0</v>
      </c>
      <c r="P224" s="157">
        <v>0</v>
      </c>
      <c r="Q224" s="157">
        <f t="shared" si="28"/>
        <v>0</v>
      </c>
      <c r="R224" s="481">
        <f t="shared" si="29"/>
        <v>0</v>
      </c>
      <c r="S224" s="483"/>
      <c r="T224" s="157">
        <v>0</v>
      </c>
      <c r="U224" s="157">
        <v>6000000</v>
      </c>
      <c r="V224" s="157">
        <v>0</v>
      </c>
      <c r="W224" s="157">
        <f t="shared" si="26"/>
        <v>6000000</v>
      </c>
      <c r="X224" s="481">
        <f t="shared" si="27"/>
        <v>6000000</v>
      </c>
    </row>
    <row r="225" spans="1:24" s="462" customFormat="1">
      <c r="A225" s="460">
        <v>219</v>
      </c>
      <c r="B225" s="460"/>
      <c r="C225" s="460" t="s">
        <v>1798</v>
      </c>
      <c r="D225" s="461" t="s">
        <v>2111</v>
      </c>
      <c r="E225" s="460"/>
      <c r="H225" s="157">
        <v>0</v>
      </c>
      <c r="I225" s="157">
        <v>0</v>
      </c>
      <c r="J225" s="157">
        <v>0</v>
      </c>
      <c r="K225" s="157">
        <f t="shared" si="24"/>
        <v>0</v>
      </c>
      <c r="L225" s="481">
        <f t="shared" si="25"/>
        <v>0</v>
      </c>
      <c r="M225" s="482"/>
      <c r="N225" s="157">
        <v>0</v>
      </c>
      <c r="O225" s="157">
        <v>400000</v>
      </c>
      <c r="P225" s="157">
        <v>0</v>
      </c>
      <c r="Q225" s="157">
        <f t="shared" si="28"/>
        <v>400000</v>
      </c>
      <c r="R225" s="481">
        <f t="shared" si="29"/>
        <v>400000</v>
      </c>
      <c r="S225" s="483"/>
      <c r="T225" s="157">
        <v>0</v>
      </c>
      <c r="U225" s="157">
        <v>400000</v>
      </c>
      <c r="V225" s="157">
        <v>0</v>
      </c>
      <c r="W225" s="157">
        <f t="shared" si="26"/>
        <v>400000</v>
      </c>
      <c r="X225" s="481">
        <f t="shared" si="27"/>
        <v>400000</v>
      </c>
    </row>
    <row r="226" spans="1:24" s="462" customFormat="1">
      <c r="A226" s="460">
        <v>220</v>
      </c>
      <c r="B226" s="460"/>
      <c r="C226" s="460" t="s">
        <v>1798</v>
      </c>
      <c r="D226" s="461" t="s">
        <v>2112</v>
      </c>
      <c r="E226" s="460"/>
      <c r="H226" s="157">
        <v>0</v>
      </c>
      <c r="I226" s="157">
        <v>0</v>
      </c>
      <c r="J226" s="157">
        <v>0</v>
      </c>
      <c r="K226" s="157">
        <f t="shared" si="24"/>
        <v>0</v>
      </c>
      <c r="L226" s="481">
        <f t="shared" si="25"/>
        <v>0</v>
      </c>
      <c r="M226" s="482"/>
      <c r="N226" s="157">
        <v>0</v>
      </c>
      <c r="O226" s="157">
        <v>500000</v>
      </c>
      <c r="P226" s="157">
        <v>0</v>
      </c>
      <c r="Q226" s="157">
        <f t="shared" si="28"/>
        <v>500000</v>
      </c>
      <c r="R226" s="481">
        <f t="shared" si="29"/>
        <v>500000</v>
      </c>
      <c r="S226" s="483"/>
      <c r="T226" s="157">
        <v>0</v>
      </c>
      <c r="U226" s="157">
        <v>0</v>
      </c>
      <c r="V226" s="157">
        <v>0</v>
      </c>
      <c r="W226" s="157">
        <f t="shared" si="26"/>
        <v>0</v>
      </c>
      <c r="X226" s="481">
        <f t="shared" si="27"/>
        <v>0</v>
      </c>
    </row>
    <row r="227" spans="1:24" s="462" customFormat="1">
      <c r="A227" s="460">
        <v>221</v>
      </c>
      <c r="B227" s="460"/>
      <c r="C227" s="460" t="s">
        <v>1798</v>
      </c>
      <c r="D227" s="461" t="s">
        <v>2113</v>
      </c>
      <c r="E227" s="460"/>
      <c r="H227" s="157">
        <v>0</v>
      </c>
      <c r="I227" s="157">
        <v>250000</v>
      </c>
      <c r="J227" s="157">
        <v>0</v>
      </c>
      <c r="K227" s="157">
        <f t="shared" si="24"/>
        <v>250000</v>
      </c>
      <c r="L227" s="481">
        <f t="shared" si="25"/>
        <v>250000</v>
      </c>
      <c r="M227" s="482"/>
      <c r="N227" s="157">
        <v>0</v>
      </c>
      <c r="O227" s="157">
        <v>250000</v>
      </c>
      <c r="P227" s="157">
        <v>0</v>
      </c>
      <c r="Q227" s="157">
        <f t="shared" si="28"/>
        <v>250000</v>
      </c>
      <c r="R227" s="481">
        <f t="shared" si="29"/>
        <v>250000</v>
      </c>
      <c r="S227" s="483"/>
      <c r="T227" s="157">
        <v>0</v>
      </c>
      <c r="U227" s="157">
        <v>0</v>
      </c>
      <c r="V227" s="157">
        <v>0</v>
      </c>
      <c r="W227" s="157">
        <f t="shared" si="26"/>
        <v>0</v>
      </c>
      <c r="X227" s="481">
        <f t="shared" si="27"/>
        <v>0</v>
      </c>
    </row>
    <row r="228" spans="1:24" s="462" customFormat="1">
      <c r="A228" s="460">
        <v>222</v>
      </c>
      <c r="B228" s="460"/>
      <c r="C228" s="460" t="s">
        <v>1798</v>
      </c>
      <c r="D228" s="461" t="s">
        <v>2114</v>
      </c>
      <c r="E228" s="460"/>
      <c r="H228" s="157">
        <v>0</v>
      </c>
      <c r="I228" s="157">
        <v>50000</v>
      </c>
      <c r="J228" s="157">
        <v>0</v>
      </c>
      <c r="K228" s="157">
        <f t="shared" si="24"/>
        <v>50000</v>
      </c>
      <c r="L228" s="481">
        <f t="shared" si="25"/>
        <v>50000</v>
      </c>
      <c r="M228" s="482"/>
      <c r="N228" s="157">
        <v>0</v>
      </c>
      <c r="O228" s="157">
        <v>50000</v>
      </c>
      <c r="P228" s="157">
        <v>0</v>
      </c>
      <c r="Q228" s="157">
        <f t="shared" si="28"/>
        <v>50000</v>
      </c>
      <c r="R228" s="481">
        <f t="shared" si="29"/>
        <v>50000</v>
      </c>
      <c r="S228" s="483"/>
      <c r="T228" s="157">
        <v>0</v>
      </c>
      <c r="U228" s="157">
        <v>50000</v>
      </c>
      <c r="V228" s="157">
        <v>0</v>
      </c>
      <c r="W228" s="157">
        <f t="shared" si="26"/>
        <v>50000</v>
      </c>
      <c r="X228" s="481">
        <f t="shared" si="27"/>
        <v>50000</v>
      </c>
    </row>
    <row r="229" spans="1:24" s="462" customFormat="1">
      <c r="A229" s="460">
        <v>223</v>
      </c>
      <c r="B229" s="460"/>
      <c r="C229" s="460" t="s">
        <v>1798</v>
      </c>
      <c r="D229" s="461" t="s">
        <v>2115</v>
      </c>
      <c r="E229" s="460"/>
      <c r="H229" s="157">
        <v>0</v>
      </c>
      <c r="I229" s="157">
        <v>50000</v>
      </c>
      <c r="J229" s="157">
        <v>0</v>
      </c>
      <c r="K229" s="157">
        <f t="shared" si="24"/>
        <v>50000</v>
      </c>
      <c r="L229" s="481">
        <f t="shared" si="25"/>
        <v>50000</v>
      </c>
      <c r="M229" s="482"/>
      <c r="N229" s="157">
        <v>0</v>
      </c>
      <c r="O229" s="157">
        <v>50000</v>
      </c>
      <c r="P229" s="157">
        <v>0</v>
      </c>
      <c r="Q229" s="157">
        <f t="shared" si="28"/>
        <v>50000</v>
      </c>
      <c r="R229" s="481">
        <f t="shared" si="29"/>
        <v>50000</v>
      </c>
      <c r="S229" s="483"/>
      <c r="T229" s="157">
        <v>0</v>
      </c>
      <c r="U229" s="157">
        <v>50000</v>
      </c>
      <c r="V229" s="157">
        <v>0</v>
      </c>
      <c r="W229" s="157">
        <f t="shared" si="26"/>
        <v>50000</v>
      </c>
      <c r="X229" s="481">
        <f t="shared" si="27"/>
        <v>50000</v>
      </c>
    </row>
    <row r="230" spans="1:24" s="462" customFormat="1" ht="29">
      <c r="A230" s="460">
        <v>224</v>
      </c>
      <c r="B230" s="460"/>
      <c r="C230" s="460" t="s">
        <v>1798</v>
      </c>
      <c r="D230" s="461" t="s">
        <v>2116</v>
      </c>
      <c r="E230" s="460"/>
      <c r="H230" s="157">
        <v>0</v>
      </c>
      <c r="I230" s="157">
        <v>250000</v>
      </c>
      <c r="J230" s="157">
        <v>0</v>
      </c>
      <c r="K230" s="157">
        <f t="shared" si="24"/>
        <v>250000</v>
      </c>
      <c r="L230" s="481">
        <f t="shared" si="25"/>
        <v>250000</v>
      </c>
      <c r="M230" s="482"/>
      <c r="N230" s="157">
        <v>0</v>
      </c>
      <c r="O230" s="157">
        <v>0</v>
      </c>
      <c r="P230" s="157">
        <v>0</v>
      </c>
      <c r="Q230" s="157">
        <f t="shared" si="28"/>
        <v>0</v>
      </c>
      <c r="R230" s="481">
        <f t="shared" si="29"/>
        <v>0</v>
      </c>
      <c r="S230" s="483"/>
      <c r="T230" s="157">
        <v>0</v>
      </c>
      <c r="U230" s="157">
        <v>0</v>
      </c>
      <c r="V230" s="157">
        <v>0</v>
      </c>
      <c r="W230" s="157">
        <f t="shared" si="26"/>
        <v>0</v>
      </c>
      <c r="X230" s="481">
        <f t="shared" si="27"/>
        <v>0</v>
      </c>
    </row>
    <row r="231" spans="1:24" s="462" customFormat="1">
      <c r="A231" s="460">
        <v>225</v>
      </c>
      <c r="B231" s="460"/>
      <c r="C231" s="460" t="s">
        <v>1798</v>
      </c>
      <c r="D231" s="461" t="s">
        <v>2117</v>
      </c>
      <c r="E231" s="460"/>
      <c r="H231" s="157">
        <v>0</v>
      </c>
      <c r="I231" s="157">
        <v>9000000</v>
      </c>
      <c r="J231" s="157">
        <v>0</v>
      </c>
      <c r="K231" s="157">
        <f t="shared" si="24"/>
        <v>9000000</v>
      </c>
      <c r="L231" s="481">
        <f t="shared" si="25"/>
        <v>9000000</v>
      </c>
      <c r="M231" s="482"/>
      <c r="N231" s="157">
        <v>0</v>
      </c>
      <c r="O231" s="157">
        <v>13000000</v>
      </c>
      <c r="P231" s="157">
        <v>0</v>
      </c>
      <c r="Q231" s="157">
        <f t="shared" si="28"/>
        <v>13000000</v>
      </c>
      <c r="R231" s="481">
        <f t="shared" si="29"/>
        <v>13000000</v>
      </c>
      <c r="S231" s="483"/>
      <c r="T231" s="157">
        <v>0</v>
      </c>
      <c r="U231" s="157">
        <v>8000000</v>
      </c>
      <c r="V231" s="157">
        <v>0</v>
      </c>
      <c r="W231" s="157">
        <f t="shared" si="26"/>
        <v>8000000</v>
      </c>
      <c r="X231" s="481">
        <f t="shared" si="27"/>
        <v>8000000</v>
      </c>
    </row>
    <row r="232" spans="1:24" s="462" customFormat="1" ht="29">
      <c r="A232" s="460">
        <v>226</v>
      </c>
      <c r="B232" s="460"/>
      <c r="C232" s="460" t="s">
        <v>1799</v>
      </c>
      <c r="D232" s="461" t="s">
        <v>2118</v>
      </c>
      <c r="E232" s="460"/>
      <c r="H232" s="157">
        <v>0</v>
      </c>
      <c r="I232" s="157">
        <v>200000</v>
      </c>
      <c r="J232" s="157">
        <v>0</v>
      </c>
      <c r="K232" s="157">
        <f t="shared" si="24"/>
        <v>200000</v>
      </c>
      <c r="L232" s="481">
        <f t="shared" si="25"/>
        <v>200000</v>
      </c>
      <c r="M232" s="482"/>
      <c r="N232" s="157">
        <v>0</v>
      </c>
      <c r="O232" s="157">
        <v>0</v>
      </c>
      <c r="P232" s="157">
        <v>0</v>
      </c>
      <c r="Q232" s="157">
        <f t="shared" si="28"/>
        <v>0</v>
      </c>
      <c r="R232" s="481">
        <f t="shared" si="29"/>
        <v>0</v>
      </c>
      <c r="S232" s="483"/>
      <c r="T232" s="157">
        <v>0</v>
      </c>
      <c r="U232" s="157">
        <v>0</v>
      </c>
      <c r="V232" s="157">
        <v>0</v>
      </c>
      <c r="W232" s="157">
        <f t="shared" si="26"/>
        <v>0</v>
      </c>
      <c r="X232" s="481">
        <f t="shared" si="27"/>
        <v>0</v>
      </c>
    </row>
    <row r="233" spans="1:24" s="462" customFormat="1">
      <c r="A233" s="460">
        <v>227</v>
      </c>
      <c r="B233" s="460"/>
      <c r="C233" s="460" t="s">
        <v>1799</v>
      </c>
      <c r="D233" s="461" t="s">
        <v>2119</v>
      </c>
      <c r="E233" s="460"/>
      <c r="H233" s="157">
        <v>0</v>
      </c>
      <c r="I233" s="157">
        <v>350000</v>
      </c>
      <c r="J233" s="157">
        <v>0</v>
      </c>
      <c r="K233" s="157">
        <f t="shared" si="24"/>
        <v>350000</v>
      </c>
      <c r="L233" s="481">
        <f t="shared" si="25"/>
        <v>350000</v>
      </c>
      <c r="M233" s="482"/>
      <c r="N233" s="157">
        <v>0</v>
      </c>
      <c r="O233" s="157">
        <v>450000</v>
      </c>
      <c r="P233" s="157">
        <v>0</v>
      </c>
      <c r="Q233" s="157">
        <f t="shared" si="28"/>
        <v>450000</v>
      </c>
      <c r="R233" s="481">
        <f t="shared" si="29"/>
        <v>450000</v>
      </c>
      <c r="S233" s="483"/>
      <c r="T233" s="157">
        <v>0</v>
      </c>
      <c r="U233" s="157">
        <v>450000</v>
      </c>
      <c r="V233" s="157">
        <v>0</v>
      </c>
      <c r="W233" s="157">
        <f t="shared" si="26"/>
        <v>450000</v>
      </c>
      <c r="X233" s="481">
        <f t="shared" si="27"/>
        <v>450000</v>
      </c>
    </row>
    <row r="234" spans="1:24" s="462" customFormat="1">
      <c r="A234" s="460">
        <v>228</v>
      </c>
      <c r="B234" s="460"/>
      <c r="C234" s="460" t="s">
        <v>1799</v>
      </c>
      <c r="D234" s="461" t="s">
        <v>2120</v>
      </c>
      <c r="E234" s="460"/>
      <c r="H234" s="157">
        <v>0</v>
      </c>
      <c r="I234" s="157">
        <v>0</v>
      </c>
      <c r="J234" s="157">
        <v>0</v>
      </c>
      <c r="K234" s="157">
        <f t="shared" si="24"/>
        <v>0</v>
      </c>
      <c r="L234" s="481">
        <f t="shared" si="25"/>
        <v>0</v>
      </c>
      <c r="M234" s="482"/>
      <c r="N234" s="157">
        <v>0</v>
      </c>
      <c r="O234" s="157">
        <v>0</v>
      </c>
      <c r="P234" s="157">
        <v>0</v>
      </c>
      <c r="Q234" s="157">
        <f t="shared" si="28"/>
        <v>0</v>
      </c>
      <c r="R234" s="481">
        <f t="shared" si="29"/>
        <v>0</v>
      </c>
      <c r="S234" s="483"/>
      <c r="T234" s="157">
        <v>0</v>
      </c>
      <c r="U234" s="157">
        <v>500000</v>
      </c>
      <c r="V234" s="157">
        <v>0</v>
      </c>
      <c r="W234" s="157">
        <f t="shared" si="26"/>
        <v>500000</v>
      </c>
      <c r="X234" s="481">
        <f t="shared" si="27"/>
        <v>500000</v>
      </c>
    </row>
    <row r="235" spans="1:24" s="462" customFormat="1" ht="43.5">
      <c r="A235" s="460">
        <v>229</v>
      </c>
      <c r="B235" s="460"/>
      <c r="C235" s="460" t="s">
        <v>1799</v>
      </c>
      <c r="D235" s="461" t="s">
        <v>2121</v>
      </c>
      <c r="E235" s="460"/>
      <c r="H235" s="157">
        <v>0</v>
      </c>
      <c r="I235" s="157">
        <v>7000000</v>
      </c>
      <c r="J235" s="157">
        <v>0</v>
      </c>
      <c r="K235" s="157">
        <f t="shared" si="24"/>
        <v>7000000</v>
      </c>
      <c r="L235" s="481">
        <f t="shared" si="25"/>
        <v>7000000</v>
      </c>
      <c r="M235" s="482"/>
      <c r="N235" s="157">
        <v>0</v>
      </c>
      <c r="O235" s="157">
        <v>7000000</v>
      </c>
      <c r="P235" s="157">
        <v>0</v>
      </c>
      <c r="Q235" s="157">
        <f t="shared" si="28"/>
        <v>7000000</v>
      </c>
      <c r="R235" s="481">
        <f t="shared" si="29"/>
        <v>7000000</v>
      </c>
      <c r="S235" s="483"/>
      <c r="T235" s="157">
        <v>0</v>
      </c>
      <c r="U235" s="157">
        <v>0</v>
      </c>
      <c r="V235" s="157">
        <v>0</v>
      </c>
      <c r="W235" s="157">
        <f t="shared" si="26"/>
        <v>0</v>
      </c>
      <c r="X235" s="481">
        <f t="shared" si="27"/>
        <v>0</v>
      </c>
    </row>
    <row r="236" spans="1:24" s="462" customFormat="1">
      <c r="A236" s="460">
        <v>230</v>
      </c>
      <c r="B236" s="460"/>
      <c r="C236" s="460" t="s">
        <v>1799</v>
      </c>
      <c r="D236" s="461" t="s">
        <v>2122</v>
      </c>
      <c r="E236" s="460"/>
      <c r="H236" s="157">
        <v>0</v>
      </c>
      <c r="I236" s="157">
        <v>750000</v>
      </c>
      <c r="J236" s="157">
        <v>0</v>
      </c>
      <c r="K236" s="157">
        <f t="shared" si="24"/>
        <v>750000</v>
      </c>
      <c r="L236" s="481">
        <f t="shared" si="25"/>
        <v>750000</v>
      </c>
      <c r="M236" s="482"/>
      <c r="N236" s="157">
        <v>0</v>
      </c>
      <c r="O236" s="157">
        <v>750000</v>
      </c>
      <c r="P236" s="157">
        <v>0</v>
      </c>
      <c r="Q236" s="157">
        <f t="shared" si="28"/>
        <v>750000</v>
      </c>
      <c r="R236" s="481">
        <f t="shared" si="29"/>
        <v>750000</v>
      </c>
      <c r="S236" s="483"/>
      <c r="T236" s="157">
        <v>0</v>
      </c>
      <c r="U236" s="157">
        <v>750000</v>
      </c>
      <c r="V236" s="157">
        <v>0</v>
      </c>
      <c r="W236" s="157">
        <f t="shared" si="26"/>
        <v>750000</v>
      </c>
      <c r="X236" s="481">
        <f t="shared" si="27"/>
        <v>750000</v>
      </c>
    </row>
    <row r="237" spans="1:24" s="462" customFormat="1" ht="29">
      <c r="A237" s="460">
        <v>231</v>
      </c>
      <c r="B237" s="460"/>
      <c r="C237" s="460" t="s">
        <v>1799</v>
      </c>
      <c r="D237" s="461" t="s">
        <v>2123</v>
      </c>
      <c r="E237" s="460"/>
      <c r="H237" s="157">
        <v>0</v>
      </c>
      <c r="I237" s="157">
        <v>120000</v>
      </c>
      <c r="J237" s="157">
        <v>0</v>
      </c>
      <c r="K237" s="157">
        <f t="shared" si="24"/>
        <v>120000</v>
      </c>
      <c r="L237" s="481">
        <f t="shared" si="25"/>
        <v>120000</v>
      </c>
      <c r="M237" s="482"/>
      <c r="N237" s="157">
        <v>0</v>
      </c>
      <c r="O237" s="157">
        <v>120000</v>
      </c>
      <c r="P237" s="157">
        <v>0</v>
      </c>
      <c r="Q237" s="157">
        <f t="shared" si="28"/>
        <v>120000</v>
      </c>
      <c r="R237" s="481">
        <f t="shared" si="29"/>
        <v>120000</v>
      </c>
      <c r="S237" s="483"/>
      <c r="T237" s="157">
        <v>0</v>
      </c>
      <c r="U237" s="157">
        <v>120000</v>
      </c>
      <c r="V237" s="157">
        <v>0</v>
      </c>
      <c r="W237" s="157">
        <f t="shared" si="26"/>
        <v>120000</v>
      </c>
      <c r="X237" s="481">
        <f t="shared" si="27"/>
        <v>120000</v>
      </c>
    </row>
    <row r="238" spans="1:24" s="462" customFormat="1" ht="29">
      <c r="A238" s="460">
        <v>232</v>
      </c>
      <c r="B238" s="460"/>
      <c r="C238" s="460" t="s">
        <v>1799</v>
      </c>
      <c r="D238" s="461" t="s">
        <v>2124</v>
      </c>
      <c r="E238" s="460"/>
      <c r="H238" s="157">
        <v>0</v>
      </c>
      <c r="I238" s="157">
        <v>100000</v>
      </c>
      <c r="J238" s="157">
        <v>0</v>
      </c>
      <c r="K238" s="157">
        <f t="shared" si="24"/>
        <v>100000</v>
      </c>
      <c r="L238" s="481">
        <f t="shared" si="25"/>
        <v>100000</v>
      </c>
      <c r="M238" s="482"/>
      <c r="N238" s="157">
        <v>0</v>
      </c>
      <c r="O238" s="157">
        <v>100000</v>
      </c>
      <c r="P238" s="157">
        <v>0</v>
      </c>
      <c r="Q238" s="157">
        <f t="shared" si="28"/>
        <v>100000</v>
      </c>
      <c r="R238" s="481">
        <f t="shared" si="29"/>
        <v>100000</v>
      </c>
      <c r="S238" s="483"/>
      <c r="T238" s="157">
        <v>0</v>
      </c>
      <c r="U238" s="157">
        <v>100000</v>
      </c>
      <c r="V238" s="157">
        <v>0</v>
      </c>
      <c r="W238" s="157">
        <f t="shared" si="26"/>
        <v>100000</v>
      </c>
      <c r="X238" s="481">
        <f t="shared" si="27"/>
        <v>100000</v>
      </c>
    </row>
    <row r="239" spans="1:24" s="462" customFormat="1">
      <c r="A239" s="460">
        <v>233</v>
      </c>
      <c r="B239" s="460"/>
      <c r="C239" s="460" t="s">
        <v>2125</v>
      </c>
      <c r="D239" s="461" t="s">
        <v>2126</v>
      </c>
      <c r="E239" s="460"/>
      <c r="H239" s="157">
        <v>0</v>
      </c>
      <c r="I239" s="157">
        <v>19079376</v>
      </c>
      <c r="J239" s="157">
        <v>0</v>
      </c>
      <c r="K239" s="157">
        <f t="shared" si="24"/>
        <v>19079376</v>
      </c>
      <c r="L239" s="481">
        <f t="shared" si="25"/>
        <v>19079376</v>
      </c>
      <c r="M239" s="482"/>
      <c r="N239" s="157">
        <v>0</v>
      </c>
      <c r="O239" s="157">
        <v>19429376</v>
      </c>
      <c r="P239" s="157">
        <v>0</v>
      </c>
      <c r="Q239" s="157">
        <f t="shared" si="28"/>
        <v>19429376</v>
      </c>
      <c r="R239" s="481">
        <f t="shared" si="29"/>
        <v>19429376</v>
      </c>
      <c r="S239" s="483"/>
      <c r="T239" s="157">
        <v>0</v>
      </c>
      <c r="U239" s="157">
        <v>19079376</v>
      </c>
      <c r="V239" s="157">
        <v>0</v>
      </c>
      <c r="W239" s="157">
        <f t="shared" si="26"/>
        <v>19079376</v>
      </c>
      <c r="X239" s="481">
        <f t="shared" si="27"/>
        <v>19079376</v>
      </c>
    </row>
    <row r="240" spans="1:24" s="462" customFormat="1">
      <c r="A240" s="460">
        <v>234</v>
      </c>
      <c r="B240" s="460"/>
      <c r="C240" s="460" t="s">
        <v>2127</v>
      </c>
      <c r="D240" s="461" t="s">
        <v>2128</v>
      </c>
      <c r="E240" s="460"/>
      <c r="H240" s="157">
        <v>0</v>
      </c>
      <c r="I240" s="157">
        <v>1494000</v>
      </c>
      <c r="J240" s="157">
        <v>0</v>
      </c>
      <c r="K240" s="157">
        <f t="shared" si="24"/>
        <v>1494000</v>
      </c>
      <c r="L240" s="481">
        <f t="shared" si="25"/>
        <v>1494000</v>
      </c>
      <c r="M240" s="482"/>
      <c r="N240" s="157">
        <v>0</v>
      </c>
      <c r="O240" s="157">
        <v>3142000</v>
      </c>
      <c r="P240" s="157">
        <v>0</v>
      </c>
      <c r="Q240" s="157">
        <f t="shared" si="28"/>
        <v>3142000</v>
      </c>
      <c r="R240" s="481">
        <f t="shared" si="29"/>
        <v>3142000</v>
      </c>
      <c r="S240" s="483"/>
      <c r="T240" s="157">
        <v>0</v>
      </c>
      <c r="U240" s="157">
        <v>4744000</v>
      </c>
      <c r="V240" s="157">
        <v>0</v>
      </c>
      <c r="W240" s="157">
        <f t="shared" si="26"/>
        <v>4744000</v>
      </c>
      <c r="X240" s="481">
        <f t="shared" si="27"/>
        <v>4744000</v>
      </c>
    </row>
    <row r="241" spans="1:24" s="462" customFormat="1">
      <c r="A241" s="460">
        <v>235</v>
      </c>
      <c r="B241" s="460"/>
      <c r="C241" s="460" t="s">
        <v>2129</v>
      </c>
      <c r="D241" s="461" t="s">
        <v>2130</v>
      </c>
      <c r="E241" s="460"/>
      <c r="H241" s="157">
        <v>0</v>
      </c>
      <c r="I241" s="157">
        <v>0</v>
      </c>
      <c r="J241" s="157">
        <v>0</v>
      </c>
      <c r="K241" s="157">
        <f t="shared" si="24"/>
        <v>0</v>
      </c>
      <c r="L241" s="481">
        <f t="shared" si="25"/>
        <v>0</v>
      </c>
      <c r="M241" s="482"/>
      <c r="N241" s="157">
        <v>0</v>
      </c>
      <c r="O241" s="157">
        <v>4272000</v>
      </c>
      <c r="P241" s="157">
        <v>0</v>
      </c>
      <c r="Q241" s="157">
        <f t="shared" si="28"/>
        <v>4272000</v>
      </c>
      <c r="R241" s="481">
        <f t="shared" si="29"/>
        <v>4272000</v>
      </c>
      <c r="S241" s="483"/>
      <c r="T241" s="157">
        <v>0</v>
      </c>
      <c r="U241" s="157">
        <v>9701000</v>
      </c>
      <c r="V241" s="157">
        <v>0</v>
      </c>
      <c r="W241" s="157">
        <f t="shared" si="26"/>
        <v>9701000</v>
      </c>
      <c r="X241" s="481">
        <f t="shared" si="27"/>
        <v>9701000</v>
      </c>
    </row>
    <row r="242" spans="1:24" s="462" customFormat="1">
      <c r="A242" s="460">
        <v>236</v>
      </c>
      <c r="B242" s="460"/>
      <c r="C242" s="460" t="s">
        <v>2131</v>
      </c>
      <c r="D242" s="461" t="s">
        <v>2132</v>
      </c>
      <c r="E242" s="460"/>
      <c r="H242" s="157">
        <v>0</v>
      </c>
      <c r="I242" s="157">
        <v>2000000</v>
      </c>
      <c r="J242" s="157">
        <v>0</v>
      </c>
      <c r="K242" s="157">
        <f t="shared" si="24"/>
        <v>2000000</v>
      </c>
      <c r="L242" s="481">
        <f t="shared" si="25"/>
        <v>2000000</v>
      </c>
      <c r="M242" s="482"/>
      <c r="N242" s="157">
        <v>0</v>
      </c>
      <c r="O242" s="157">
        <v>1000000</v>
      </c>
      <c r="P242" s="157">
        <v>0</v>
      </c>
      <c r="Q242" s="157">
        <f t="shared" si="28"/>
        <v>1000000</v>
      </c>
      <c r="R242" s="481">
        <f t="shared" si="29"/>
        <v>1000000</v>
      </c>
      <c r="S242" s="483"/>
      <c r="T242" s="157">
        <v>0</v>
      </c>
      <c r="U242" s="157">
        <v>1000000</v>
      </c>
      <c r="V242" s="157">
        <v>0</v>
      </c>
      <c r="W242" s="157">
        <f t="shared" si="26"/>
        <v>1000000</v>
      </c>
      <c r="X242" s="481">
        <f t="shared" si="27"/>
        <v>1000000</v>
      </c>
    </row>
    <row r="243" spans="1:24" s="462" customFormat="1">
      <c r="A243" s="460">
        <v>237</v>
      </c>
      <c r="B243" s="460"/>
      <c r="C243" s="460" t="s">
        <v>2131</v>
      </c>
      <c r="D243" s="461" t="s">
        <v>2133</v>
      </c>
      <c r="E243" s="460"/>
      <c r="H243" s="157">
        <v>0</v>
      </c>
      <c r="I243" s="157">
        <v>300000</v>
      </c>
      <c r="J243" s="157">
        <v>0</v>
      </c>
      <c r="K243" s="157">
        <f t="shared" si="24"/>
        <v>300000</v>
      </c>
      <c r="L243" s="481">
        <f t="shared" si="25"/>
        <v>300000</v>
      </c>
      <c r="M243" s="482"/>
      <c r="N243" s="157">
        <v>0</v>
      </c>
      <c r="O243" s="157">
        <v>300000</v>
      </c>
      <c r="P243" s="157">
        <v>0</v>
      </c>
      <c r="Q243" s="157">
        <f t="shared" si="28"/>
        <v>300000</v>
      </c>
      <c r="R243" s="481">
        <f t="shared" si="29"/>
        <v>300000</v>
      </c>
      <c r="S243" s="483"/>
      <c r="T243" s="157">
        <v>0</v>
      </c>
      <c r="U243" s="157">
        <v>300000</v>
      </c>
      <c r="V243" s="157">
        <v>0</v>
      </c>
      <c r="W243" s="157">
        <f t="shared" si="26"/>
        <v>300000</v>
      </c>
      <c r="X243" s="481">
        <f t="shared" si="27"/>
        <v>300000</v>
      </c>
    </row>
    <row r="244" spans="1:24" s="462" customFormat="1" ht="29">
      <c r="A244" s="460">
        <v>238</v>
      </c>
      <c r="B244" s="460"/>
      <c r="C244" s="460" t="s">
        <v>2131</v>
      </c>
      <c r="D244" s="461" t="s">
        <v>2134</v>
      </c>
      <c r="E244" s="460"/>
      <c r="H244" s="157">
        <v>0</v>
      </c>
      <c r="I244" s="157">
        <v>500000</v>
      </c>
      <c r="J244" s="157">
        <v>0</v>
      </c>
      <c r="K244" s="157">
        <f t="shared" si="24"/>
        <v>500000</v>
      </c>
      <c r="L244" s="481">
        <f t="shared" si="25"/>
        <v>500000</v>
      </c>
      <c r="M244" s="482"/>
      <c r="N244" s="157">
        <v>0</v>
      </c>
      <c r="O244" s="157">
        <v>500000</v>
      </c>
      <c r="P244" s="157">
        <v>0</v>
      </c>
      <c r="Q244" s="157">
        <f t="shared" si="28"/>
        <v>500000</v>
      </c>
      <c r="R244" s="481">
        <f t="shared" si="29"/>
        <v>500000</v>
      </c>
      <c r="S244" s="483"/>
      <c r="T244" s="157">
        <v>0</v>
      </c>
      <c r="U244" s="157">
        <v>500000</v>
      </c>
      <c r="V244" s="157">
        <v>0</v>
      </c>
      <c r="W244" s="157">
        <f t="shared" si="26"/>
        <v>500000</v>
      </c>
      <c r="X244" s="481">
        <f t="shared" si="27"/>
        <v>500000</v>
      </c>
    </row>
    <row r="245" spans="1:24" s="462" customFormat="1" ht="43.5">
      <c r="A245" s="460">
        <v>239</v>
      </c>
      <c r="B245" s="460"/>
      <c r="C245" s="460" t="s">
        <v>2131</v>
      </c>
      <c r="D245" s="461" t="s">
        <v>2135</v>
      </c>
      <c r="E245" s="460"/>
      <c r="H245" s="157">
        <v>0</v>
      </c>
      <c r="I245" s="157">
        <v>18000000</v>
      </c>
      <c r="J245" s="157">
        <v>0</v>
      </c>
      <c r="K245" s="157">
        <f t="shared" si="24"/>
        <v>18000000</v>
      </c>
      <c r="L245" s="481">
        <f t="shared" si="25"/>
        <v>18000000</v>
      </c>
      <c r="M245" s="482"/>
      <c r="N245" s="157">
        <v>0</v>
      </c>
      <c r="O245" s="157">
        <v>18000000</v>
      </c>
      <c r="P245" s="157">
        <v>0</v>
      </c>
      <c r="Q245" s="157">
        <f t="shared" si="28"/>
        <v>18000000</v>
      </c>
      <c r="R245" s="481">
        <f t="shared" si="29"/>
        <v>18000000</v>
      </c>
      <c r="S245" s="483"/>
      <c r="T245" s="157">
        <v>0</v>
      </c>
      <c r="U245" s="157">
        <v>18000000</v>
      </c>
      <c r="V245" s="157">
        <v>0</v>
      </c>
      <c r="W245" s="157">
        <f t="shared" si="26"/>
        <v>18000000</v>
      </c>
      <c r="X245" s="481">
        <f t="shared" si="27"/>
        <v>18000000</v>
      </c>
    </row>
    <row r="246" spans="1:24" s="462" customFormat="1" ht="29">
      <c r="A246" s="460">
        <v>240</v>
      </c>
      <c r="B246" s="460"/>
      <c r="C246" s="460" t="s">
        <v>2131</v>
      </c>
      <c r="D246" s="461" t="s">
        <v>2136</v>
      </c>
      <c r="E246" s="460"/>
      <c r="H246" s="157">
        <v>0</v>
      </c>
      <c r="I246" s="157">
        <v>1000000</v>
      </c>
      <c r="J246" s="157">
        <v>0</v>
      </c>
      <c r="K246" s="157">
        <f t="shared" si="24"/>
        <v>1000000</v>
      </c>
      <c r="L246" s="481">
        <f t="shared" si="25"/>
        <v>1000000</v>
      </c>
      <c r="M246" s="482"/>
      <c r="N246" s="157">
        <v>0</v>
      </c>
      <c r="O246" s="157">
        <v>1000000</v>
      </c>
      <c r="P246" s="157">
        <v>0</v>
      </c>
      <c r="Q246" s="157">
        <f t="shared" si="28"/>
        <v>1000000</v>
      </c>
      <c r="R246" s="481">
        <f t="shared" si="29"/>
        <v>1000000</v>
      </c>
      <c r="S246" s="483"/>
      <c r="T246" s="157">
        <v>0</v>
      </c>
      <c r="U246" s="157">
        <v>1000000</v>
      </c>
      <c r="V246" s="157">
        <v>0</v>
      </c>
      <c r="W246" s="157">
        <f t="shared" si="26"/>
        <v>1000000</v>
      </c>
      <c r="X246" s="481">
        <f t="shared" si="27"/>
        <v>1000000</v>
      </c>
    </row>
    <row r="247" spans="1:24" s="462" customFormat="1" ht="29">
      <c r="A247" s="460">
        <v>241</v>
      </c>
      <c r="B247" s="460"/>
      <c r="C247" s="460" t="s">
        <v>2131</v>
      </c>
      <c r="D247" s="461" t="s">
        <v>2137</v>
      </c>
      <c r="E247" s="460"/>
      <c r="H247" s="157">
        <v>0</v>
      </c>
      <c r="I247" s="157">
        <v>3500000</v>
      </c>
      <c r="J247" s="157">
        <v>0</v>
      </c>
      <c r="K247" s="157">
        <f t="shared" si="24"/>
        <v>3500000</v>
      </c>
      <c r="L247" s="481">
        <f t="shared" si="25"/>
        <v>3500000</v>
      </c>
      <c r="M247" s="482"/>
      <c r="N247" s="157">
        <v>0</v>
      </c>
      <c r="O247" s="157">
        <v>3500000</v>
      </c>
      <c r="P247" s="157">
        <v>0</v>
      </c>
      <c r="Q247" s="157">
        <f t="shared" si="28"/>
        <v>3500000</v>
      </c>
      <c r="R247" s="481">
        <f t="shared" si="29"/>
        <v>3500000</v>
      </c>
      <c r="S247" s="483"/>
      <c r="T247" s="157">
        <v>0</v>
      </c>
      <c r="U247" s="157">
        <v>3000000</v>
      </c>
      <c r="V247" s="157">
        <v>0</v>
      </c>
      <c r="W247" s="157">
        <f t="shared" si="26"/>
        <v>3000000</v>
      </c>
      <c r="X247" s="481">
        <f t="shared" si="27"/>
        <v>3000000</v>
      </c>
    </row>
    <row r="248" spans="1:24" s="462" customFormat="1" ht="29">
      <c r="A248" s="460">
        <v>242</v>
      </c>
      <c r="B248" s="460"/>
      <c r="C248" s="460" t="s">
        <v>2131</v>
      </c>
      <c r="D248" s="461" t="s">
        <v>2138</v>
      </c>
      <c r="E248" s="460"/>
      <c r="H248" s="157">
        <v>0</v>
      </c>
      <c r="I248" s="157">
        <v>500000</v>
      </c>
      <c r="J248" s="157">
        <v>0</v>
      </c>
      <c r="K248" s="157">
        <f t="shared" si="24"/>
        <v>500000</v>
      </c>
      <c r="L248" s="481">
        <f t="shared" si="25"/>
        <v>500000</v>
      </c>
      <c r="M248" s="482"/>
      <c r="N248" s="157">
        <v>0</v>
      </c>
      <c r="O248" s="157">
        <v>250000</v>
      </c>
      <c r="P248" s="157">
        <v>0</v>
      </c>
      <c r="Q248" s="157">
        <f t="shared" si="28"/>
        <v>250000</v>
      </c>
      <c r="R248" s="481">
        <f t="shared" si="29"/>
        <v>250000</v>
      </c>
      <c r="S248" s="483"/>
      <c r="T248" s="157">
        <v>0</v>
      </c>
      <c r="U248" s="157">
        <v>0</v>
      </c>
      <c r="V248" s="157">
        <v>0</v>
      </c>
      <c r="W248" s="157">
        <f t="shared" si="26"/>
        <v>0</v>
      </c>
      <c r="X248" s="481">
        <f t="shared" si="27"/>
        <v>0</v>
      </c>
    </row>
    <row r="249" spans="1:24" s="462" customFormat="1">
      <c r="A249" s="460">
        <v>243</v>
      </c>
      <c r="B249" s="460"/>
      <c r="C249" s="460" t="s">
        <v>2131</v>
      </c>
      <c r="D249" s="461" t="s">
        <v>2139</v>
      </c>
      <c r="E249" s="460"/>
      <c r="H249" s="157">
        <v>0</v>
      </c>
      <c r="I249" s="157">
        <v>900000</v>
      </c>
      <c r="J249" s="157">
        <v>0</v>
      </c>
      <c r="K249" s="157">
        <f t="shared" si="24"/>
        <v>900000</v>
      </c>
      <c r="L249" s="481">
        <f t="shared" si="25"/>
        <v>900000</v>
      </c>
      <c r="M249" s="482"/>
      <c r="N249" s="157">
        <v>0</v>
      </c>
      <c r="O249" s="157">
        <v>990000</v>
      </c>
      <c r="P249" s="157">
        <v>0</v>
      </c>
      <c r="Q249" s="157">
        <f t="shared" si="28"/>
        <v>990000</v>
      </c>
      <c r="R249" s="481">
        <f t="shared" si="29"/>
        <v>990000</v>
      </c>
      <c r="S249" s="483"/>
      <c r="T249" s="157">
        <v>0</v>
      </c>
      <c r="U249" s="157">
        <v>1100000</v>
      </c>
      <c r="V249" s="157">
        <v>0</v>
      </c>
      <c r="W249" s="157">
        <f t="shared" si="26"/>
        <v>1100000</v>
      </c>
      <c r="X249" s="481">
        <f t="shared" si="27"/>
        <v>1100000</v>
      </c>
    </row>
    <row r="250" spans="1:24" s="462" customFormat="1">
      <c r="A250" s="460">
        <v>244</v>
      </c>
      <c r="B250" s="460"/>
      <c r="C250" s="460" t="s">
        <v>2131</v>
      </c>
      <c r="D250" s="461" t="s">
        <v>2140</v>
      </c>
      <c r="E250" s="460"/>
      <c r="H250" s="157">
        <v>0</v>
      </c>
      <c r="I250" s="157">
        <v>2000000</v>
      </c>
      <c r="J250" s="157">
        <v>0</v>
      </c>
      <c r="K250" s="157">
        <f t="shared" si="24"/>
        <v>2000000</v>
      </c>
      <c r="L250" s="481">
        <f t="shared" si="25"/>
        <v>2000000</v>
      </c>
      <c r="M250" s="482"/>
      <c r="N250" s="157">
        <v>0</v>
      </c>
      <c r="O250" s="157">
        <v>2000000</v>
      </c>
      <c r="P250" s="157">
        <v>0</v>
      </c>
      <c r="Q250" s="157">
        <f t="shared" si="28"/>
        <v>2000000</v>
      </c>
      <c r="R250" s="481">
        <f t="shared" si="29"/>
        <v>2000000</v>
      </c>
      <c r="S250" s="483"/>
      <c r="T250" s="157">
        <v>0</v>
      </c>
      <c r="U250" s="157">
        <v>2000000</v>
      </c>
      <c r="V250" s="157">
        <v>0</v>
      </c>
      <c r="W250" s="157">
        <f t="shared" si="26"/>
        <v>2000000</v>
      </c>
      <c r="X250" s="481">
        <f t="shared" si="27"/>
        <v>2000000</v>
      </c>
    </row>
    <row r="251" spans="1:24" s="462" customFormat="1" ht="29">
      <c r="A251" s="460">
        <v>245</v>
      </c>
      <c r="B251" s="460"/>
      <c r="C251" s="460" t="s">
        <v>2131</v>
      </c>
      <c r="D251" s="461" t="s">
        <v>2141</v>
      </c>
      <c r="E251" s="460"/>
      <c r="H251" s="157">
        <v>0</v>
      </c>
      <c r="I251" s="157">
        <v>7500000</v>
      </c>
      <c r="J251" s="157">
        <v>0</v>
      </c>
      <c r="K251" s="157">
        <f t="shared" si="24"/>
        <v>7500000</v>
      </c>
      <c r="L251" s="481">
        <f t="shared" si="25"/>
        <v>7500000</v>
      </c>
      <c r="M251" s="482"/>
      <c r="N251" s="157">
        <v>0</v>
      </c>
      <c r="O251" s="157">
        <v>2500000</v>
      </c>
      <c r="P251" s="157">
        <v>0</v>
      </c>
      <c r="Q251" s="157">
        <f t="shared" si="28"/>
        <v>2500000</v>
      </c>
      <c r="R251" s="481">
        <f t="shared" si="29"/>
        <v>2500000</v>
      </c>
      <c r="S251" s="483"/>
      <c r="T251" s="157">
        <v>0</v>
      </c>
      <c r="U251" s="157">
        <v>2500000</v>
      </c>
      <c r="V251" s="157">
        <v>0</v>
      </c>
      <c r="W251" s="157">
        <f t="shared" si="26"/>
        <v>2500000</v>
      </c>
      <c r="X251" s="481">
        <f t="shared" si="27"/>
        <v>2500000</v>
      </c>
    </row>
    <row r="252" spans="1:24" s="462" customFormat="1" ht="29">
      <c r="A252" s="460">
        <v>246</v>
      </c>
      <c r="B252" s="460"/>
      <c r="C252" s="460" t="s">
        <v>2131</v>
      </c>
      <c r="D252" s="461" t="s">
        <v>2142</v>
      </c>
      <c r="E252" s="460"/>
      <c r="H252" s="157">
        <v>0</v>
      </c>
      <c r="I252" s="157">
        <v>2000000</v>
      </c>
      <c r="J252" s="157">
        <v>0</v>
      </c>
      <c r="K252" s="157">
        <f t="shared" si="24"/>
        <v>2000000</v>
      </c>
      <c r="L252" s="481">
        <f t="shared" si="25"/>
        <v>2000000</v>
      </c>
      <c r="M252" s="482"/>
      <c r="N252" s="157">
        <v>0</v>
      </c>
      <c r="O252" s="157">
        <v>2000000</v>
      </c>
      <c r="P252" s="157">
        <v>0</v>
      </c>
      <c r="Q252" s="157">
        <f t="shared" si="28"/>
        <v>2000000</v>
      </c>
      <c r="R252" s="481">
        <f t="shared" si="29"/>
        <v>2000000</v>
      </c>
      <c r="S252" s="483"/>
      <c r="T252" s="157">
        <v>0</v>
      </c>
      <c r="U252" s="157">
        <v>2000000</v>
      </c>
      <c r="V252" s="157">
        <v>0</v>
      </c>
      <c r="W252" s="157">
        <f t="shared" si="26"/>
        <v>2000000</v>
      </c>
      <c r="X252" s="481">
        <f t="shared" si="27"/>
        <v>2000000</v>
      </c>
    </row>
    <row r="253" spans="1:24" s="462" customFormat="1">
      <c r="A253" s="460">
        <v>247</v>
      </c>
      <c r="B253" s="460"/>
      <c r="C253" s="460" t="s">
        <v>2131</v>
      </c>
      <c r="D253" s="461" t="s">
        <v>2143</v>
      </c>
      <c r="E253" s="460"/>
      <c r="H253" s="157">
        <v>0</v>
      </c>
      <c r="I253" s="157">
        <v>1000000</v>
      </c>
      <c r="J253" s="157">
        <v>0</v>
      </c>
      <c r="K253" s="157">
        <f t="shared" si="24"/>
        <v>1000000</v>
      </c>
      <c r="L253" s="481">
        <f t="shared" si="25"/>
        <v>1000000</v>
      </c>
      <c r="M253" s="482"/>
      <c r="N253" s="157">
        <v>0</v>
      </c>
      <c r="O253" s="157">
        <v>0</v>
      </c>
      <c r="P253" s="157">
        <v>0</v>
      </c>
      <c r="Q253" s="157">
        <f t="shared" si="28"/>
        <v>0</v>
      </c>
      <c r="R253" s="481">
        <f t="shared" si="29"/>
        <v>0</v>
      </c>
      <c r="S253" s="483"/>
      <c r="T253" s="157">
        <v>0</v>
      </c>
      <c r="U253" s="157">
        <v>0</v>
      </c>
      <c r="V253" s="157">
        <v>0</v>
      </c>
      <c r="W253" s="157">
        <f t="shared" si="26"/>
        <v>0</v>
      </c>
      <c r="X253" s="481">
        <f t="shared" si="27"/>
        <v>0</v>
      </c>
    </row>
    <row r="254" spans="1:24" s="462" customFormat="1">
      <c r="A254" s="460">
        <v>248</v>
      </c>
      <c r="B254" s="460"/>
      <c r="C254" s="460" t="s">
        <v>2131</v>
      </c>
      <c r="D254" s="461" t="s">
        <v>2144</v>
      </c>
      <c r="E254" s="460"/>
      <c r="H254" s="157">
        <v>0</v>
      </c>
      <c r="I254" s="157">
        <v>750000</v>
      </c>
      <c r="J254" s="157">
        <v>0</v>
      </c>
      <c r="K254" s="157">
        <f t="shared" si="24"/>
        <v>750000</v>
      </c>
      <c r="L254" s="481">
        <f t="shared" si="25"/>
        <v>750000</v>
      </c>
      <c r="M254" s="482"/>
      <c r="N254" s="157">
        <v>0</v>
      </c>
      <c r="O254" s="157">
        <v>750000</v>
      </c>
      <c r="P254" s="157">
        <v>0</v>
      </c>
      <c r="Q254" s="157">
        <f t="shared" si="28"/>
        <v>750000</v>
      </c>
      <c r="R254" s="481">
        <f t="shared" si="29"/>
        <v>750000</v>
      </c>
      <c r="S254" s="483"/>
      <c r="T254" s="157">
        <v>0</v>
      </c>
      <c r="U254" s="157">
        <v>2500000</v>
      </c>
      <c r="V254" s="157">
        <v>0</v>
      </c>
      <c r="W254" s="157">
        <f t="shared" si="26"/>
        <v>2500000</v>
      </c>
      <c r="X254" s="481">
        <f t="shared" si="27"/>
        <v>2500000</v>
      </c>
    </row>
    <row r="255" spans="1:24" s="462" customFormat="1">
      <c r="A255" s="460">
        <v>249</v>
      </c>
      <c r="B255" s="460"/>
      <c r="C255" s="460" t="s">
        <v>2131</v>
      </c>
      <c r="D255" s="461" t="s">
        <v>2145</v>
      </c>
      <c r="E255" s="460"/>
      <c r="H255" s="157">
        <v>0</v>
      </c>
      <c r="I255" s="157">
        <v>1000000</v>
      </c>
      <c r="J255" s="157">
        <v>0</v>
      </c>
      <c r="K255" s="157">
        <f t="shared" si="24"/>
        <v>1000000</v>
      </c>
      <c r="L255" s="481">
        <f t="shared" si="25"/>
        <v>1000000</v>
      </c>
      <c r="M255" s="482"/>
      <c r="N255" s="157">
        <v>0</v>
      </c>
      <c r="O255" s="157">
        <v>1500000</v>
      </c>
      <c r="P255" s="157">
        <v>0</v>
      </c>
      <c r="Q255" s="157">
        <f t="shared" si="28"/>
        <v>1500000</v>
      </c>
      <c r="R255" s="481">
        <f t="shared" si="29"/>
        <v>1500000</v>
      </c>
      <c r="S255" s="483"/>
      <c r="T255" s="157">
        <v>0</v>
      </c>
      <c r="U255" s="157">
        <v>3000000</v>
      </c>
      <c r="V255" s="157">
        <v>0</v>
      </c>
      <c r="W255" s="157">
        <f t="shared" si="26"/>
        <v>3000000</v>
      </c>
      <c r="X255" s="481">
        <f t="shared" si="27"/>
        <v>3000000</v>
      </c>
    </row>
    <row r="256" spans="1:24" s="462" customFormat="1">
      <c r="A256" s="460">
        <v>250</v>
      </c>
      <c r="B256" s="460"/>
      <c r="C256" s="460" t="s">
        <v>2131</v>
      </c>
      <c r="D256" s="461" t="s">
        <v>2146</v>
      </c>
      <c r="E256" s="460"/>
      <c r="H256" s="157">
        <v>0</v>
      </c>
      <c r="I256" s="157">
        <v>2500000</v>
      </c>
      <c r="J256" s="157">
        <v>0</v>
      </c>
      <c r="K256" s="157">
        <f t="shared" si="24"/>
        <v>2500000</v>
      </c>
      <c r="L256" s="481">
        <f t="shared" si="25"/>
        <v>2500000</v>
      </c>
      <c r="M256" s="482"/>
      <c r="N256" s="157">
        <v>0</v>
      </c>
      <c r="O256" s="157">
        <v>2500000</v>
      </c>
      <c r="P256" s="157">
        <v>0</v>
      </c>
      <c r="Q256" s="157">
        <f t="shared" si="28"/>
        <v>2500000</v>
      </c>
      <c r="R256" s="481">
        <f t="shared" si="29"/>
        <v>2500000</v>
      </c>
      <c r="S256" s="483"/>
      <c r="T256" s="157">
        <v>0</v>
      </c>
      <c r="U256" s="157">
        <v>2500000</v>
      </c>
      <c r="V256" s="157">
        <v>0</v>
      </c>
      <c r="W256" s="157">
        <f t="shared" si="26"/>
        <v>2500000</v>
      </c>
      <c r="X256" s="481">
        <f t="shared" si="27"/>
        <v>2500000</v>
      </c>
    </row>
    <row r="257" spans="1:24" s="462" customFormat="1">
      <c r="A257" s="460">
        <v>251</v>
      </c>
      <c r="B257" s="460"/>
      <c r="C257" s="460" t="s">
        <v>2131</v>
      </c>
      <c r="D257" s="461" t="s">
        <v>2147</v>
      </c>
      <c r="E257" s="460"/>
      <c r="H257" s="157">
        <v>0</v>
      </c>
      <c r="I257" s="157">
        <v>1500000</v>
      </c>
      <c r="J257" s="157">
        <v>0</v>
      </c>
      <c r="K257" s="157">
        <f t="shared" si="24"/>
        <v>1500000</v>
      </c>
      <c r="L257" s="481">
        <f t="shared" si="25"/>
        <v>1500000</v>
      </c>
      <c r="M257" s="482"/>
      <c r="N257" s="157">
        <v>0</v>
      </c>
      <c r="O257" s="157">
        <v>2000000</v>
      </c>
      <c r="P257" s="157">
        <v>0</v>
      </c>
      <c r="Q257" s="157">
        <f t="shared" si="28"/>
        <v>2000000</v>
      </c>
      <c r="R257" s="481">
        <f t="shared" si="29"/>
        <v>2000000</v>
      </c>
      <c r="S257" s="483"/>
      <c r="T257" s="157">
        <v>0</v>
      </c>
      <c r="U257" s="157">
        <v>2500000</v>
      </c>
      <c r="V257" s="157">
        <v>0</v>
      </c>
      <c r="W257" s="157">
        <f t="shared" si="26"/>
        <v>2500000</v>
      </c>
      <c r="X257" s="481">
        <f t="shared" si="27"/>
        <v>2500000</v>
      </c>
    </row>
    <row r="258" spans="1:24" s="462" customFormat="1">
      <c r="A258" s="460">
        <v>252</v>
      </c>
      <c r="B258" s="460"/>
      <c r="C258" s="460" t="s">
        <v>2131</v>
      </c>
      <c r="D258" s="461" t="s">
        <v>2148</v>
      </c>
      <c r="E258" s="460"/>
      <c r="H258" s="157">
        <v>0</v>
      </c>
      <c r="I258" s="157">
        <v>1000000</v>
      </c>
      <c r="J258" s="157">
        <v>0</v>
      </c>
      <c r="K258" s="157">
        <f t="shared" si="24"/>
        <v>1000000</v>
      </c>
      <c r="L258" s="481">
        <f t="shared" si="25"/>
        <v>1000000</v>
      </c>
      <c r="M258" s="482"/>
      <c r="N258" s="157">
        <v>0</v>
      </c>
      <c r="O258" s="157">
        <v>1000000</v>
      </c>
      <c r="P258" s="157">
        <v>0</v>
      </c>
      <c r="Q258" s="157">
        <f t="shared" si="28"/>
        <v>1000000</v>
      </c>
      <c r="R258" s="481">
        <f t="shared" si="29"/>
        <v>1000000</v>
      </c>
      <c r="S258" s="483"/>
      <c r="T258" s="157">
        <v>0</v>
      </c>
      <c r="U258" s="157">
        <v>1000000</v>
      </c>
      <c r="V258" s="157">
        <v>0</v>
      </c>
      <c r="W258" s="157">
        <f t="shared" si="26"/>
        <v>1000000</v>
      </c>
      <c r="X258" s="481">
        <f t="shared" si="27"/>
        <v>1000000</v>
      </c>
    </row>
    <row r="259" spans="1:24" s="462" customFormat="1">
      <c r="A259" s="460">
        <v>253</v>
      </c>
      <c r="B259" s="460"/>
      <c r="C259" s="460" t="s">
        <v>2131</v>
      </c>
      <c r="D259" s="461" t="s">
        <v>2149</v>
      </c>
      <c r="E259" s="460"/>
      <c r="H259" s="157">
        <v>0</v>
      </c>
      <c r="I259" s="157">
        <v>2500000</v>
      </c>
      <c r="J259" s="157">
        <v>0</v>
      </c>
      <c r="K259" s="157">
        <f t="shared" si="24"/>
        <v>2500000</v>
      </c>
      <c r="L259" s="481">
        <f t="shared" si="25"/>
        <v>2500000</v>
      </c>
      <c r="M259" s="482"/>
      <c r="N259" s="157">
        <v>0</v>
      </c>
      <c r="O259" s="157">
        <v>3000000</v>
      </c>
      <c r="P259" s="157">
        <v>0</v>
      </c>
      <c r="Q259" s="157">
        <f t="shared" si="28"/>
        <v>3000000</v>
      </c>
      <c r="R259" s="481">
        <f t="shared" si="29"/>
        <v>3000000</v>
      </c>
      <c r="S259" s="483"/>
      <c r="T259" s="157">
        <v>0</v>
      </c>
      <c r="U259" s="157">
        <v>5000000</v>
      </c>
      <c r="V259" s="157">
        <v>0</v>
      </c>
      <c r="W259" s="157">
        <f t="shared" si="26"/>
        <v>5000000</v>
      </c>
      <c r="X259" s="481">
        <f t="shared" si="27"/>
        <v>5000000</v>
      </c>
    </row>
    <row r="260" spans="1:24" s="462" customFormat="1">
      <c r="A260" s="460">
        <v>254</v>
      </c>
      <c r="B260" s="460"/>
      <c r="C260" s="460" t="s">
        <v>2131</v>
      </c>
      <c r="D260" s="461" t="s">
        <v>2150</v>
      </c>
      <c r="E260" s="460"/>
      <c r="H260" s="157">
        <v>0</v>
      </c>
      <c r="I260" s="157">
        <v>1750000</v>
      </c>
      <c r="J260" s="157">
        <v>0</v>
      </c>
      <c r="K260" s="157">
        <f t="shared" si="24"/>
        <v>1750000</v>
      </c>
      <c r="L260" s="481">
        <f t="shared" si="25"/>
        <v>1750000</v>
      </c>
      <c r="M260" s="482"/>
      <c r="N260" s="157">
        <v>0</v>
      </c>
      <c r="O260" s="157">
        <v>750000</v>
      </c>
      <c r="P260" s="157">
        <v>0</v>
      </c>
      <c r="Q260" s="157">
        <f t="shared" si="28"/>
        <v>750000</v>
      </c>
      <c r="R260" s="481">
        <f t="shared" si="29"/>
        <v>750000</v>
      </c>
      <c r="S260" s="483"/>
      <c r="T260" s="157">
        <v>0</v>
      </c>
      <c r="U260" s="157">
        <v>750000</v>
      </c>
      <c r="V260" s="157">
        <v>0</v>
      </c>
      <c r="W260" s="157">
        <f t="shared" si="26"/>
        <v>750000</v>
      </c>
      <c r="X260" s="481">
        <f t="shared" si="27"/>
        <v>750000</v>
      </c>
    </row>
    <row r="261" spans="1:24" s="462" customFormat="1">
      <c r="A261" s="460">
        <v>255</v>
      </c>
      <c r="B261" s="460"/>
      <c r="C261" s="460" t="s">
        <v>2131</v>
      </c>
      <c r="D261" s="461" t="s">
        <v>2151</v>
      </c>
      <c r="E261" s="460"/>
      <c r="H261" s="157">
        <v>0</v>
      </c>
      <c r="I261" s="157">
        <v>0</v>
      </c>
      <c r="J261" s="157">
        <v>0</v>
      </c>
      <c r="K261" s="157">
        <f t="shared" si="24"/>
        <v>0</v>
      </c>
      <c r="L261" s="481">
        <f t="shared" si="25"/>
        <v>0</v>
      </c>
      <c r="M261" s="482"/>
      <c r="N261" s="157">
        <v>0</v>
      </c>
      <c r="O261" s="157">
        <v>0</v>
      </c>
      <c r="P261" s="157">
        <v>0</v>
      </c>
      <c r="Q261" s="157">
        <f t="shared" si="28"/>
        <v>0</v>
      </c>
      <c r="R261" s="481">
        <f t="shared" si="29"/>
        <v>0</v>
      </c>
      <c r="S261" s="483"/>
      <c r="T261" s="157">
        <v>0</v>
      </c>
      <c r="U261" s="157">
        <v>10000000</v>
      </c>
      <c r="V261" s="157">
        <v>0</v>
      </c>
      <c r="W261" s="157">
        <f t="shared" si="26"/>
        <v>10000000</v>
      </c>
      <c r="X261" s="481">
        <f t="shared" si="27"/>
        <v>10000000</v>
      </c>
    </row>
    <row r="262" spans="1:24" s="462" customFormat="1">
      <c r="A262" s="460">
        <v>256</v>
      </c>
      <c r="B262" s="460"/>
      <c r="C262" s="460" t="s">
        <v>2131</v>
      </c>
      <c r="D262" s="461" t="s">
        <v>2152</v>
      </c>
      <c r="E262" s="460"/>
      <c r="H262" s="157">
        <v>0</v>
      </c>
      <c r="I262" s="157">
        <v>250000</v>
      </c>
      <c r="J262" s="157">
        <v>0</v>
      </c>
      <c r="K262" s="157">
        <f t="shared" si="24"/>
        <v>250000</v>
      </c>
      <c r="L262" s="481">
        <f t="shared" si="25"/>
        <v>250000</v>
      </c>
      <c r="M262" s="482"/>
      <c r="N262" s="157">
        <v>0</v>
      </c>
      <c r="O262" s="157">
        <v>0</v>
      </c>
      <c r="P262" s="157">
        <v>0</v>
      </c>
      <c r="Q262" s="157">
        <f t="shared" si="28"/>
        <v>0</v>
      </c>
      <c r="R262" s="481">
        <f t="shared" si="29"/>
        <v>0</v>
      </c>
      <c r="S262" s="483"/>
      <c r="T262" s="157">
        <v>0</v>
      </c>
      <c r="U262" s="157">
        <v>0</v>
      </c>
      <c r="V262" s="157">
        <v>0</v>
      </c>
      <c r="W262" s="157">
        <f t="shared" si="26"/>
        <v>0</v>
      </c>
      <c r="X262" s="481">
        <f t="shared" si="27"/>
        <v>0</v>
      </c>
    </row>
    <row r="263" spans="1:24" s="462" customFormat="1">
      <c r="A263" s="460">
        <v>257</v>
      </c>
      <c r="B263" s="460"/>
      <c r="C263" s="460" t="s">
        <v>2131</v>
      </c>
      <c r="D263" s="461" t="s">
        <v>2153</v>
      </c>
      <c r="E263" s="460"/>
      <c r="H263" s="157">
        <v>0</v>
      </c>
      <c r="I263" s="157">
        <v>0</v>
      </c>
      <c r="J263" s="157">
        <v>0</v>
      </c>
      <c r="K263" s="157">
        <f t="shared" si="24"/>
        <v>0</v>
      </c>
      <c r="L263" s="481">
        <f t="shared" si="25"/>
        <v>0</v>
      </c>
      <c r="M263" s="482"/>
      <c r="N263" s="157">
        <v>0</v>
      </c>
      <c r="O263" s="157">
        <v>0</v>
      </c>
      <c r="P263" s="157">
        <v>0</v>
      </c>
      <c r="Q263" s="157">
        <f t="shared" si="28"/>
        <v>0</v>
      </c>
      <c r="R263" s="481">
        <f t="shared" si="29"/>
        <v>0</v>
      </c>
      <c r="S263" s="483"/>
      <c r="T263" s="157">
        <v>0</v>
      </c>
      <c r="U263" s="157">
        <v>250000</v>
      </c>
      <c r="V263" s="157">
        <v>0</v>
      </c>
      <c r="W263" s="157">
        <f t="shared" si="26"/>
        <v>250000</v>
      </c>
      <c r="X263" s="481">
        <f t="shared" si="27"/>
        <v>250000</v>
      </c>
    </row>
    <row r="264" spans="1:24" s="462" customFormat="1">
      <c r="A264" s="460">
        <v>258</v>
      </c>
      <c r="B264" s="460"/>
      <c r="C264" s="460" t="s">
        <v>2131</v>
      </c>
      <c r="D264" s="461" t="s">
        <v>2154</v>
      </c>
      <c r="E264" s="460"/>
      <c r="H264" s="157">
        <v>0</v>
      </c>
      <c r="I264" s="157">
        <v>0</v>
      </c>
      <c r="J264" s="157">
        <v>0</v>
      </c>
      <c r="K264" s="157">
        <f t="shared" ref="K264:K269" si="30">I264+J264</f>
        <v>0</v>
      </c>
      <c r="L264" s="481">
        <f t="shared" ref="L264:L269" si="31">K264+H264</f>
        <v>0</v>
      </c>
      <c r="M264" s="482"/>
      <c r="N264" s="157">
        <v>0</v>
      </c>
      <c r="O264" s="157">
        <v>250000</v>
      </c>
      <c r="P264" s="157">
        <v>0</v>
      </c>
      <c r="Q264" s="157">
        <f t="shared" si="28"/>
        <v>250000</v>
      </c>
      <c r="R264" s="481">
        <f t="shared" si="29"/>
        <v>250000</v>
      </c>
      <c r="S264" s="483"/>
      <c r="T264" s="157">
        <v>0</v>
      </c>
      <c r="U264" s="157">
        <v>250000</v>
      </c>
      <c r="V264" s="157">
        <v>0</v>
      </c>
      <c r="W264" s="157">
        <f t="shared" ref="W264:W269" si="32">U264+V264</f>
        <v>250000</v>
      </c>
      <c r="X264" s="481">
        <f t="shared" ref="X264:X269" si="33">W264+T264</f>
        <v>250000</v>
      </c>
    </row>
    <row r="265" spans="1:24" s="462" customFormat="1" ht="29">
      <c r="A265" s="460">
        <v>259</v>
      </c>
      <c r="B265" s="460"/>
      <c r="C265" s="460" t="s">
        <v>2131</v>
      </c>
      <c r="D265" s="461" t="s">
        <v>2155</v>
      </c>
      <c r="E265" s="460"/>
      <c r="H265" s="157">
        <v>0</v>
      </c>
      <c r="I265" s="157">
        <v>0</v>
      </c>
      <c r="J265" s="157">
        <v>0</v>
      </c>
      <c r="K265" s="157">
        <f t="shared" si="30"/>
        <v>0</v>
      </c>
      <c r="L265" s="481">
        <f t="shared" si="31"/>
        <v>0</v>
      </c>
      <c r="M265" s="482"/>
      <c r="N265" s="157">
        <v>0</v>
      </c>
      <c r="O265" s="157">
        <v>0</v>
      </c>
      <c r="P265" s="157">
        <v>0</v>
      </c>
      <c r="Q265" s="157">
        <f t="shared" si="28"/>
        <v>0</v>
      </c>
      <c r="R265" s="481">
        <f t="shared" si="29"/>
        <v>0</v>
      </c>
      <c r="S265" s="483"/>
      <c r="T265" s="157">
        <v>0</v>
      </c>
      <c r="U265" s="157">
        <v>1000000</v>
      </c>
      <c r="V265" s="157">
        <v>0</v>
      </c>
      <c r="W265" s="157">
        <f t="shared" si="32"/>
        <v>1000000</v>
      </c>
      <c r="X265" s="481">
        <f t="shared" si="33"/>
        <v>1000000</v>
      </c>
    </row>
    <row r="266" spans="1:24" s="462" customFormat="1">
      <c r="A266" s="460">
        <v>260</v>
      </c>
      <c r="B266" s="460"/>
      <c r="C266" s="460" t="s">
        <v>2131</v>
      </c>
      <c r="D266" s="461" t="s">
        <v>2156</v>
      </c>
      <c r="E266" s="460"/>
      <c r="H266" s="157">
        <v>0</v>
      </c>
      <c r="I266" s="157">
        <v>0</v>
      </c>
      <c r="J266" s="157">
        <v>0</v>
      </c>
      <c r="K266" s="157">
        <f t="shared" si="30"/>
        <v>0</v>
      </c>
      <c r="L266" s="481">
        <f t="shared" si="31"/>
        <v>0</v>
      </c>
      <c r="M266" s="482"/>
      <c r="N266" s="157">
        <v>0</v>
      </c>
      <c r="O266" s="157">
        <v>1000000</v>
      </c>
      <c r="P266" s="157">
        <v>0</v>
      </c>
      <c r="Q266" s="157">
        <f t="shared" si="28"/>
        <v>1000000</v>
      </c>
      <c r="R266" s="481">
        <f t="shared" si="29"/>
        <v>1000000</v>
      </c>
      <c r="S266" s="483"/>
      <c r="T266" s="157">
        <v>0</v>
      </c>
      <c r="U266" s="157">
        <v>750000</v>
      </c>
      <c r="V266" s="157">
        <v>0</v>
      </c>
      <c r="W266" s="157">
        <f t="shared" si="32"/>
        <v>750000</v>
      </c>
      <c r="X266" s="481">
        <f t="shared" si="33"/>
        <v>750000</v>
      </c>
    </row>
    <row r="267" spans="1:24" s="462" customFormat="1" ht="29">
      <c r="A267" s="460">
        <v>261</v>
      </c>
      <c r="B267" s="460"/>
      <c r="C267" s="460" t="s">
        <v>2131</v>
      </c>
      <c r="D267" s="461" t="s">
        <v>2157</v>
      </c>
      <c r="E267" s="460"/>
      <c r="H267" s="157">
        <v>0</v>
      </c>
      <c r="I267" s="157">
        <v>1500000</v>
      </c>
      <c r="J267" s="157">
        <v>0</v>
      </c>
      <c r="K267" s="157">
        <f t="shared" si="30"/>
        <v>1500000</v>
      </c>
      <c r="L267" s="481">
        <f t="shared" si="31"/>
        <v>1500000</v>
      </c>
      <c r="M267" s="482"/>
      <c r="N267" s="157">
        <v>0</v>
      </c>
      <c r="O267" s="157">
        <v>750000</v>
      </c>
      <c r="P267" s="157">
        <v>0</v>
      </c>
      <c r="Q267" s="157">
        <f t="shared" si="28"/>
        <v>750000</v>
      </c>
      <c r="R267" s="481">
        <f t="shared" si="29"/>
        <v>750000</v>
      </c>
      <c r="S267" s="483"/>
      <c r="T267" s="157">
        <v>0</v>
      </c>
      <c r="U267" s="157">
        <v>0</v>
      </c>
      <c r="V267" s="157">
        <v>0</v>
      </c>
      <c r="W267" s="157">
        <f t="shared" si="32"/>
        <v>0</v>
      </c>
      <c r="X267" s="481">
        <f t="shared" si="33"/>
        <v>0</v>
      </c>
    </row>
    <row r="268" spans="1:24" s="462" customFormat="1">
      <c r="A268" s="460">
        <v>262</v>
      </c>
      <c r="B268" s="460"/>
      <c r="C268" s="460" t="s">
        <v>2131</v>
      </c>
      <c r="D268" s="461" t="s">
        <v>2158</v>
      </c>
      <c r="E268" s="460"/>
      <c r="H268" s="157">
        <v>0</v>
      </c>
      <c r="I268" s="157">
        <v>0</v>
      </c>
      <c r="J268" s="157">
        <v>0</v>
      </c>
      <c r="K268" s="157">
        <f t="shared" si="30"/>
        <v>0</v>
      </c>
      <c r="L268" s="481">
        <f t="shared" si="31"/>
        <v>0</v>
      </c>
      <c r="M268" s="482"/>
      <c r="N268" s="157">
        <v>0</v>
      </c>
      <c r="O268" s="157">
        <v>1500000</v>
      </c>
      <c r="P268" s="157">
        <v>0</v>
      </c>
      <c r="Q268" s="157">
        <f t="shared" ref="Q268:Q269" si="34">O268+P268</f>
        <v>1500000</v>
      </c>
      <c r="R268" s="481">
        <f t="shared" ref="R268:R269" si="35">Q268+N268</f>
        <v>1500000</v>
      </c>
      <c r="S268" s="483"/>
      <c r="T268" s="157">
        <v>0</v>
      </c>
      <c r="U268" s="157">
        <v>0</v>
      </c>
      <c r="V268" s="157">
        <v>0</v>
      </c>
      <c r="W268" s="157">
        <f t="shared" si="32"/>
        <v>0</v>
      </c>
      <c r="X268" s="481">
        <f t="shared" si="33"/>
        <v>0</v>
      </c>
    </row>
    <row r="269" spans="1:24" s="462" customFormat="1">
      <c r="A269" s="460">
        <v>263</v>
      </c>
      <c r="B269" s="460"/>
      <c r="C269" s="460" t="s">
        <v>2131</v>
      </c>
      <c r="D269" s="461" t="s">
        <v>2159</v>
      </c>
      <c r="E269" s="460"/>
      <c r="H269" s="157">
        <v>0</v>
      </c>
      <c r="I269" s="157">
        <v>0</v>
      </c>
      <c r="J269" s="157">
        <v>0</v>
      </c>
      <c r="K269" s="157">
        <f t="shared" si="30"/>
        <v>0</v>
      </c>
      <c r="L269" s="481">
        <f t="shared" si="31"/>
        <v>0</v>
      </c>
      <c r="M269" s="482"/>
      <c r="N269" s="157">
        <v>0</v>
      </c>
      <c r="O269" s="157">
        <v>0</v>
      </c>
      <c r="P269" s="157">
        <v>0</v>
      </c>
      <c r="Q269" s="157">
        <f t="shared" si="34"/>
        <v>0</v>
      </c>
      <c r="R269" s="481">
        <f t="shared" si="35"/>
        <v>0</v>
      </c>
      <c r="S269" s="483"/>
      <c r="T269" s="157">
        <v>0</v>
      </c>
      <c r="U269" s="157">
        <v>2500000</v>
      </c>
      <c r="V269" s="157">
        <v>0</v>
      </c>
      <c r="W269" s="157">
        <f t="shared" si="32"/>
        <v>2500000</v>
      </c>
      <c r="X269" s="481">
        <f t="shared" si="33"/>
        <v>2500000</v>
      </c>
    </row>
    <row r="270" spans="1:24">
      <c r="A270" s="2"/>
      <c r="B270" s="2"/>
      <c r="D270"/>
      <c r="H270" s="486"/>
      <c r="I270" s="486"/>
      <c r="J270" s="486"/>
      <c r="K270" s="486"/>
      <c r="L270" s="486"/>
      <c r="M270" s="486"/>
      <c r="N270" s="486"/>
      <c r="O270" s="486"/>
      <c r="P270" s="486"/>
      <c r="Q270" s="486"/>
      <c r="R270" s="486"/>
      <c r="S270" s="486"/>
      <c r="T270" s="486"/>
      <c r="U270" s="486"/>
      <c r="V270" s="486"/>
      <c r="W270" s="486"/>
      <c r="X270" s="486"/>
    </row>
    <row r="271" spans="1:24">
      <c r="A271" s="2" t="e">
        <f>#REF!+1</f>
        <v>#REF!</v>
      </c>
      <c r="B271" s="2"/>
      <c r="C271" s="454" t="s">
        <v>2160</v>
      </c>
      <c r="D271" s="19"/>
      <c r="E271" s="19"/>
      <c r="F271" s="455"/>
      <c r="G271" s="455"/>
      <c r="H271" s="487">
        <f>SUM(H272:H281)</f>
        <v>0</v>
      </c>
      <c r="I271" s="487">
        <f>SUM(I272:I281)</f>
        <v>0</v>
      </c>
      <c r="J271" s="487"/>
      <c r="K271" s="487"/>
      <c r="L271" s="487">
        <f>SUM(L272:L281)</f>
        <v>0</v>
      </c>
      <c r="M271" s="487"/>
      <c r="N271" s="487">
        <f>SUM(N272:N281)</f>
        <v>0</v>
      </c>
      <c r="O271" s="487">
        <f>SUM(O272:O281)</f>
        <v>0</v>
      </c>
      <c r="P271" s="487"/>
      <c r="Q271" s="487"/>
      <c r="R271" s="487">
        <f>SUM(R272:R281)</f>
        <v>0</v>
      </c>
      <c r="S271" s="487"/>
      <c r="T271" s="487">
        <f>SUM(T272:T281)</f>
        <v>0</v>
      </c>
      <c r="U271" s="487">
        <f>SUM(U272:U281)</f>
        <v>0</v>
      </c>
      <c r="V271" s="487"/>
      <c r="W271" s="487"/>
      <c r="X271" s="487">
        <f>SUM(X272:X281)</f>
        <v>0</v>
      </c>
    </row>
    <row r="272" spans="1:24">
      <c r="A272" s="2" t="e">
        <f t="shared" ref="A272:A281" si="36">A271+1</f>
        <v>#REF!</v>
      </c>
      <c r="B272" s="2"/>
      <c r="D272" t="s">
        <v>2161</v>
      </c>
      <c r="H272" s="488"/>
      <c r="I272" s="488"/>
      <c r="J272" s="488"/>
      <c r="K272" s="488"/>
      <c r="L272" s="488"/>
      <c r="M272" s="489"/>
      <c r="N272" s="488"/>
      <c r="O272" s="488"/>
      <c r="P272" s="488"/>
      <c r="Q272" s="488"/>
      <c r="R272" s="488"/>
      <c r="S272" s="486"/>
      <c r="T272" s="488"/>
      <c r="U272" s="488"/>
      <c r="V272" s="488"/>
      <c r="W272" s="488"/>
      <c r="X272" s="488"/>
    </row>
    <row r="273" spans="1:24">
      <c r="A273" s="2" t="e">
        <f t="shared" si="36"/>
        <v>#REF!</v>
      </c>
      <c r="B273" s="2"/>
      <c r="D273" t="s">
        <v>2162</v>
      </c>
      <c r="H273" s="488"/>
      <c r="I273" s="488"/>
      <c r="J273" s="488"/>
      <c r="K273" s="488"/>
      <c r="L273" s="488"/>
      <c r="M273" s="489"/>
      <c r="N273" s="488"/>
      <c r="O273" s="488"/>
      <c r="P273" s="488"/>
      <c r="Q273" s="488"/>
      <c r="R273" s="488"/>
      <c r="S273" s="486"/>
      <c r="T273" s="488"/>
      <c r="U273" s="488"/>
      <c r="V273" s="488"/>
      <c r="W273" s="488"/>
      <c r="X273" s="488"/>
    </row>
    <row r="274" spans="1:24">
      <c r="A274" s="2" t="e">
        <f t="shared" si="36"/>
        <v>#REF!</v>
      </c>
      <c r="B274" s="2"/>
      <c r="D274" t="s">
        <v>2163</v>
      </c>
      <c r="H274" s="488"/>
      <c r="I274" s="488"/>
      <c r="J274" s="488"/>
      <c r="K274" s="488"/>
      <c r="L274" s="488"/>
      <c r="M274" s="489"/>
      <c r="N274" s="488"/>
      <c r="O274" s="488"/>
      <c r="P274" s="488"/>
      <c r="Q274" s="488"/>
      <c r="R274" s="488"/>
      <c r="S274" s="486"/>
      <c r="T274" s="488"/>
      <c r="U274" s="488"/>
      <c r="V274" s="488"/>
      <c r="W274" s="488"/>
      <c r="X274" s="488"/>
    </row>
    <row r="275" spans="1:24">
      <c r="A275" s="2" t="e">
        <f t="shared" si="36"/>
        <v>#REF!</v>
      </c>
      <c r="B275" s="2"/>
      <c r="D275" t="s">
        <v>2164</v>
      </c>
      <c r="H275" s="488"/>
      <c r="I275" s="488"/>
      <c r="J275" s="488"/>
      <c r="K275" s="488"/>
      <c r="L275" s="488"/>
      <c r="M275" s="489"/>
      <c r="N275" s="488"/>
      <c r="O275" s="488"/>
      <c r="P275" s="488"/>
      <c r="Q275" s="488"/>
      <c r="R275" s="488"/>
      <c r="S275" s="486"/>
      <c r="T275" s="488"/>
      <c r="U275" s="488"/>
      <c r="V275" s="488"/>
      <c r="W275" s="488"/>
      <c r="X275" s="488"/>
    </row>
    <row r="276" spans="1:24">
      <c r="A276" s="2" t="e">
        <f t="shared" si="36"/>
        <v>#REF!</v>
      </c>
      <c r="B276" s="2"/>
      <c r="D276" t="s">
        <v>2165</v>
      </c>
      <c r="H276" s="488"/>
      <c r="I276" s="488"/>
      <c r="J276" s="488"/>
      <c r="K276" s="488"/>
      <c r="L276" s="488"/>
      <c r="M276" s="489"/>
      <c r="N276" s="488"/>
      <c r="O276" s="488"/>
      <c r="P276" s="488"/>
      <c r="Q276" s="488"/>
      <c r="R276" s="488"/>
      <c r="S276" s="486"/>
      <c r="T276" s="488"/>
      <c r="U276" s="488"/>
      <c r="V276" s="488"/>
      <c r="W276" s="488"/>
      <c r="X276" s="488"/>
    </row>
    <row r="277" spans="1:24">
      <c r="A277" s="2" t="e">
        <f t="shared" si="36"/>
        <v>#REF!</v>
      </c>
      <c r="B277" s="2"/>
      <c r="D277" t="s">
        <v>2166</v>
      </c>
      <c r="H277" s="488"/>
      <c r="I277" s="488"/>
      <c r="J277" s="488"/>
      <c r="K277" s="488"/>
      <c r="L277" s="488"/>
      <c r="M277" s="489"/>
      <c r="N277" s="488"/>
      <c r="O277" s="488"/>
      <c r="P277" s="488"/>
      <c r="Q277" s="488"/>
      <c r="R277" s="488"/>
      <c r="S277" s="486"/>
      <c r="T277" s="488"/>
      <c r="U277" s="488"/>
      <c r="V277" s="488"/>
      <c r="W277" s="488"/>
      <c r="X277" s="488"/>
    </row>
    <row r="278" spans="1:24">
      <c r="A278" s="2" t="e">
        <f t="shared" si="36"/>
        <v>#REF!</v>
      </c>
      <c r="B278" s="2"/>
      <c r="D278" t="s">
        <v>2167</v>
      </c>
      <c r="H278" s="488"/>
      <c r="I278" s="488"/>
      <c r="J278" s="488"/>
      <c r="K278" s="488"/>
      <c r="L278" s="488"/>
      <c r="M278" s="489"/>
      <c r="N278" s="488"/>
      <c r="O278" s="488"/>
      <c r="P278" s="488"/>
      <c r="Q278" s="488"/>
      <c r="R278" s="488"/>
      <c r="S278" s="486"/>
      <c r="T278" s="488"/>
      <c r="U278" s="488"/>
      <c r="V278" s="488"/>
      <c r="W278" s="488"/>
      <c r="X278" s="488"/>
    </row>
    <row r="279" spans="1:24">
      <c r="A279" s="2" t="e">
        <f t="shared" si="36"/>
        <v>#REF!</v>
      </c>
      <c r="B279" s="2"/>
      <c r="D279" t="s">
        <v>2168</v>
      </c>
      <c r="H279" s="488"/>
      <c r="I279" s="488"/>
      <c r="J279" s="488"/>
      <c r="K279" s="488"/>
      <c r="L279" s="488"/>
      <c r="M279" s="489"/>
      <c r="N279" s="488"/>
      <c r="O279" s="488"/>
      <c r="P279" s="488"/>
      <c r="Q279" s="488"/>
      <c r="R279" s="488"/>
      <c r="S279" s="486"/>
      <c r="T279" s="488"/>
      <c r="U279" s="488"/>
      <c r="V279" s="488"/>
      <c r="W279" s="488"/>
      <c r="X279" s="488"/>
    </row>
    <row r="280" spans="1:24">
      <c r="A280" s="2" t="e">
        <f t="shared" si="36"/>
        <v>#REF!</v>
      </c>
      <c r="B280" s="2"/>
      <c r="D280" t="s">
        <v>2169</v>
      </c>
      <c r="H280" s="488"/>
      <c r="I280" s="488"/>
      <c r="J280" s="488"/>
      <c r="K280" s="488"/>
      <c r="L280" s="488"/>
      <c r="M280" s="489"/>
      <c r="N280" s="488"/>
      <c r="O280" s="488"/>
      <c r="P280" s="488"/>
      <c r="Q280" s="488"/>
      <c r="R280" s="488"/>
      <c r="S280" s="486"/>
      <c r="T280" s="488"/>
      <c r="U280" s="488"/>
      <c r="V280" s="488"/>
      <c r="W280" s="488"/>
      <c r="X280" s="488"/>
    </row>
    <row r="281" spans="1:24">
      <c r="A281" s="2" t="e">
        <f t="shared" si="36"/>
        <v>#REF!</v>
      </c>
      <c r="B281" s="2"/>
      <c r="D281" t="s">
        <v>2170</v>
      </c>
      <c r="H281" s="488"/>
      <c r="I281" s="488"/>
      <c r="J281" s="488"/>
      <c r="K281" s="488"/>
      <c r="L281" s="488"/>
      <c r="M281" s="489"/>
      <c r="N281" s="488"/>
      <c r="O281" s="488"/>
      <c r="P281" s="488"/>
      <c r="Q281" s="488"/>
      <c r="R281" s="488"/>
      <c r="S281" s="486"/>
      <c r="T281" s="488"/>
      <c r="U281" s="488"/>
      <c r="V281" s="488"/>
      <c r="W281" s="488"/>
      <c r="X281" s="488"/>
    </row>
    <row r="282" spans="1:24">
      <c r="D282"/>
      <c r="H282" s="486"/>
      <c r="I282" s="486"/>
      <c r="J282" s="486"/>
      <c r="K282" s="486"/>
      <c r="L282" s="486"/>
      <c r="M282" s="486"/>
      <c r="N282" s="486"/>
      <c r="O282" s="486"/>
      <c r="P282" s="486"/>
      <c r="Q282" s="486"/>
      <c r="R282" s="486"/>
      <c r="S282" s="486"/>
      <c r="T282" s="486"/>
      <c r="U282" s="486"/>
      <c r="V282" s="486"/>
      <c r="W282" s="486"/>
      <c r="X282" s="486"/>
    </row>
    <row r="283" spans="1:24">
      <c r="A283" s="2" t="e">
        <f>A281+1</f>
        <v>#REF!</v>
      </c>
      <c r="B283" s="2"/>
      <c r="C283" s="459" t="s">
        <v>1756</v>
      </c>
      <c r="D283" s="19"/>
      <c r="E283" s="19"/>
      <c r="F283" s="455"/>
      <c r="G283" s="455" t="e">
        <f>SUM(#REF!,#REF!,#REF!,#REF!,#REF!,#REF!,#REF!)</f>
        <v>#REF!</v>
      </c>
      <c r="H283" s="487" t="e">
        <f>SUM(#REF!,#REF!,#REF!,#REF!,#REF!,#REF!,#REF!)</f>
        <v>#REF!</v>
      </c>
      <c r="I283" s="487" t="e">
        <f>SUM(#REF!,#REF!,#REF!,#REF!,#REF!,#REF!,#REF!)</f>
        <v>#REF!</v>
      </c>
      <c r="J283" s="487"/>
      <c r="K283" s="487"/>
      <c r="L283" s="487" t="e">
        <f>SUM(#REF!,#REF!,#REF!,#REF!,#REF!,#REF!,#REF!)</f>
        <v>#REF!</v>
      </c>
      <c r="M283" s="487" t="e">
        <f>SUM(#REF!,#REF!,#REF!,#REF!,#REF!,#REF!,#REF!)</f>
        <v>#REF!</v>
      </c>
      <c r="N283" s="487" t="e">
        <f>SUM(#REF!,#REF!,#REF!,#REF!,#REF!,#REF!,#REF!)</f>
        <v>#REF!</v>
      </c>
      <c r="O283" s="487" t="e">
        <f>SUM(#REF!,#REF!,#REF!,#REF!,#REF!,#REF!,#REF!)</f>
        <v>#REF!</v>
      </c>
      <c r="P283" s="487"/>
      <c r="Q283" s="487"/>
      <c r="R283" s="487" t="e">
        <f>SUM(#REF!,#REF!,#REF!,#REF!,#REF!,#REF!,#REF!)</f>
        <v>#REF!</v>
      </c>
      <c r="S283" s="487" t="e">
        <f>SUM(#REF!,#REF!,#REF!,#REF!,#REF!,#REF!,#REF!)</f>
        <v>#REF!</v>
      </c>
      <c r="T283" s="487" t="e">
        <f>SUM(#REF!,#REF!,#REF!,#REF!,#REF!,#REF!,#REF!)</f>
        <v>#REF!</v>
      </c>
      <c r="U283" s="487" t="e">
        <f>SUM(#REF!,#REF!,#REF!,#REF!,#REF!,#REF!,#REF!)</f>
        <v>#REF!</v>
      </c>
      <c r="V283" s="487"/>
      <c r="W283" s="487"/>
      <c r="X283" s="487" t="e">
        <f>SUM(#REF!,#REF!,#REF!,#REF!,#REF!,#REF!,#REF!)</f>
        <v>#REF!</v>
      </c>
    </row>
  </sheetData>
  <mergeCells count="3">
    <mergeCell ref="H2:L2"/>
    <mergeCell ref="N2:R2"/>
    <mergeCell ref="T2:X2"/>
  </mergeCells>
  <pageMargins left="0.7" right="0.7" top="0.75" bottom="0.75" header="0.3" footer="0.3"/>
  <pageSetup scale="60" fitToHeight="0" orientation="portrait" horizontalDpi="1200" verticalDpi="1200" r:id="rId1"/>
  <headerFooter>
    <oddHeader>&amp;LPuerto Rico Electric Power Authority 
Rate Review (NEPR-AP-2023-0003)
Projected Construction and Decommissioning Capital Expenditures for Generation Assets
&amp;RSchedule D-2 Optimal
Page &amp;P of &amp;N</oddHeader>
  </headerFooter>
  <colBreaks count="2" manualBreakCount="2">
    <brk id="12" max="268" man="1"/>
    <brk id="18" max="26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FE508-AC7C-427B-974E-4FA6ADD83DAA}">
  <sheetPr>
    <tabColor theme="9" tint="0.79998168889431442"/>
  </sheetPr>
  <dimension ref="A2:R13"/>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9"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32" t="s">
        <v>308</v>
      </c>
      <c r="I2" s="1332"/>
      <c r="J2" s="1332"/>
      <c r="L2" s="1332" t="s">
        <v>309</v>
      </c>
      <c r="M2" s="1332"/>
      <c r="N2" s="1332"/>
      <c r="P2" s="1332" t="s">
        <v>310</v>
      </c>
      <c r="Q2" s="1332"/>
      <c r="R2" s="1332"/>
    </row>
    <row r="3" spans="1:18" s="2" customFormat="1" ht="58">
      <c r="A3" s="14" t="s">
        <v>127</v>
      </c>
      <c r="C3" s="14" t="s">
        <v>2171</v>
      </c>
      <c r="D3" s="14" t="s">
        <v>2172</v>
      </c>
      <c r="E3" s="14" t="s">
        <v>1751</v>
      </c>
      <c r="H3" s="14" t="s">
        <v>1752</v>
      </c>
      <c r="I3" s="14" t="s">
        <v>1753</v>
      </c>
      <c r="J3" s="14" t="s">
        <v>1756</v>
      </c>
      <c r="L3" s="14" t="s">
        <v>1757</v>
      </c>
      <c r="M3" s="14" t="s">
        <v>1758</v>
      </c>
      <c r="N3" s="14" t="s">
        <v>1756</v>
      </c>
      <c r="P3" s="14" t="s">
        <v>1760</v>
      </c>
      <c r="Q3" s="14" t="s">
        <v>1761</v>
      </c>
      <c r="R3" s="14" t="s">
        <v>1756</v>
      </c>
    </row>
    <row r="4" spans="1:18">
      <c r="A4" s="15"/>
      <c r="B4" s="2"/>
      <c r="C4" s="15"/>
      <c r="D4" s="15"/>
      <c r="E4" s="15"/>
      <c r="H4" s="15" t="s">
        <v>1763</v>
      </c>
      <c r="I4" s="15" t="s">
        <v>405</v>
      </c>
      <c r="J4" s="15" t="s">
        <v>407</v>
      </c>
      <c r="L4" s="15" t="s">
        <v>409</v>
      </c>
      <c r="M4" s="15" t="s">
        <v>410</v>
      </c>
      <c r="N4" s="15" t="s">
        <v>1764</v>
      </c>
      <c r="P4" s="15" t="s">
        <v>1765</v>
      </c>
      <c r="Q4" s="15" t="s">
        <v>414</v>
      </c>
      <c r="R4" s="15" t="s">
        <v>416</v>
      </c>
    </row>
    <row r="5" spans="1:18">
      <c r="A5" s="15"/>
      <c r="B5" s="2"/>
      <c r="C5" s="15"/>
      <c r="D5" s="15"/>
      <c r="E5" s="15"/>
      <c r="H5" s="15"/>
      <c r="I5" s="15"/>
      <c r="J5" s="15"/>
      <c r="L5" s="15"/>
      <c r="M5" s="15"/>
      <c r="N5" s="15"/>
      <c r="P5" s="15"/>
      <c r="Q5" s="15"/>
      <c r="R5" s="15"/>
    </row>
    <row r="6" spans="1:18">
      <c r="A6" s="2">
        <v>1</v>
      </c>
      <c r="B6" s="2"/>
      <c r="C6" s="454" t="s">
        <v>2173</v>
      </c>
      <c r="D6" s="19"/>
      <c r="E6" s="19"/>
      <c r="F6" s="455"/>
      <c r="G6" s="455"/>
      <c r="H6" s="455">
        <f>SUM(H7:H10)</f>
        <v>62488337.186044671</v>
      </c>
      <c r="I6" s="455">
        <f t="shared" ref="I6:R6" si="0">SUM(I7:I10)</f>
        <v>68850665.990713105</v>
      </c>
      <c r="J6" s="455">
        <f t="shared" si="0"/>
        <v>131339003.17675778</v>
      </c>
      <c r="K6" s="455"/>
      <c r="L6" s="455">
        <f t="shared" si="0"/>
        <v>227072620.24570087</v>
      </c>
      <c r="M6" s="455">
        <f t="shared" si="0"/>
        <v>96300814.808050185</v>
      </c>
      <c r="N6" s="455">
        <f t="shared" si="0"/>
        <v>323373435.05375105</v>
      </c>
      <c r="O6" s="455"/>
      <c r="P6" s="455">
        <f t="shared" si="0"/>
        <v>417698016.71553349</v>
      </c>
      <c r="Q6" s="455">
        <f t="shared" si="0"/>
        <v>138371881.16325629</v>
      </c>
      <c r="R6" s="455">
        <f t="shared" si="0"/>
        <v>556069897.87878978</v>
      </c>
    </row>
    <row r="7" spans="1:18">
      <c r="A7" s="2">
        <v>2</v>
      </c>
      <c r="B7" s="2"/>
      <c r="D7" t="str">
        <f>_xlfn.XLOOKUP(E7,'D-1-Optimal'!E:E,'D-1-Optimal'!D:D)</f>
        <v>OT Telecom Systems &amp; Network</v>
      </c>
      <c r="E7" s="2" t="s">
        <v>1808</v>
      </c>
      <c r="H7" s="157">
        <f>'D-1-Optimal'!H40</f>
        <v>23571702.007486869</v>
      </c>
      <c r="I7" s="157">
        <f>'D-1-Optimal'!I40</f>
        <v>4059564.0796019915</v>
      </c>
      <c r="J7" s="157">
        <f>'D-1-Optimal'!L40</f>
        <v>27631266.087088861</v>
      </c>
      <c r="K7" s="475"/>
      <c r="L7" s="157">
        <f>'D-1-Optimal'!N40</f>
        <v>52137248.196411371</v>
      </c>
      <c r="M7" s="157">
        <f>'D-1-Optimal'!O40</f>
        <v>4025000</v>
      </c>
      <c r="N7" s="157">
        <f>'D-1-Optimal'!R40</f>
        <v>56162248.196411371</v>
      </c>
      <c r="O7" s="117"/>
      <c r="P7" s="157">
        <f>'D-1-Optimal'!T40</f>
        <v>98762189.941276267</v>
      </c>
      <c r="Q7" s="157">
        <f>'D-1-Optimal'!U40</f>
        <v>4025000</v>
      </c>
      <c r="R7" s="157">
        <f>'D-1-Optimal'!X40</f>
        <v>102787189.94127627</v>
      </c>
    </row>
    <row r="8" spans="1:18">
      <c r="A8" s="2">
        <v>3</v>
      </c>
      <c r="B8" s="2"/>
      <c r="D8" t="str">
        <f>_xlfn.XLOOKUP(E8,'D-1-Optimal'!E:E,'D-1-Optimal'!D:D)</f>
        <v>Transmission Line Rebuild</v>
      </c>
      <c r="E8" s="2" t="s">
        <v>1810</v>
      </c>
      <c r="H8" s="157">
        <f>'D-1-Optimal'!H41</f>
        <v>19798775.178557802</v>
      </c>
      <c r="I8" s="157">
        <f>'D-1-Optimal'!I41</f>
        <v>40416101.911111116</v>
      </c>
      <c r="J8" s="157">
        <f>'D-1-Optimal'!L41</f>
        <v>60214877.089668915</v>
      </c>
      <c r="K8" s="475"/>
      <c r="L8" s="157">
        <f>'D-1-Optimal'!N41</f>
        <v>139415372.04928949</v>
      </c>
      <c r="M8" s="157">
        <f>'D-1-Optimal'!O41</f>
        <v>37672722.222222216</v>
      </c>
      <c r="N8" s="157">
        <f>'D-1-Optimal'!R41</f>
        <v>177088094.2715117</v>
      </c>
      <c r="O8" s="117"/>
      <c r="P8" s="157">
        <f>'D-1-Optimal'!T41</f>
        <v>280292086.77425724</v>
      </c>
      <c r="Q8" s="157">
        <f>'D-1-Optimal'!U41</f>
        <v>51405000</v>
      </c>
      <c r="R8" s="157">
        <f>'D-1-Optimal'!X41</f>
        <v>331697086.77425724</v>
      </c>
    </row>
    <row r="9" spans="1:18">
      <c r="A9" s="2">
        <v>4</v>
      </c>
      <c r="B9" s="2"/>
      <c r="D9" t="str">
        <f>_xlfn.XLOOKUP(E9,'D-1-Optimal'!E:E,'D-1-Optimal'!D:D)</f>
        <v>Transmission Priority Pole Replacements</v>
      </c>
      <c r="E9" s="2" t="s">
        <v>1812</v>
      </c>
      <c r="H9" s="157">
        <f>'D-1-Optimal'!H42</f>
        <v>19117860</v>
      </c>
      <c r="I9" s="157">
        <f>'D-1-Optimal'!I42</f>
        <v>24375000</v>
      </c>
      <c r="J9" s="157">
        <f>'D-1-Optimal'!L42</f>
        <v>43492860</v>
      </c>
      <c r="K9" s="475"/>
      <c r="L9" s="157">
        <f>'D-1-Optimal'!N42</f>
        <v>35520000</v>
      </c>
      <c r="M9" s="157">
        <f>'D-1-Optimal'!O42</f>
        <v>54603092.585827962</v>
      </c>
      <c r="N9" s="157">
        <f>'D-1-Optimal'!R42</f>
        <v>90123092.585827962</v>
      </c>
      <c r="O9" s="117"/>
      <c r="P9" s="157">
        <f>'D-1-Optimal'!T42</f>
        <v>38643740</v>
      </c>
      <c r="Q9" s="157">
        <f>'D-1-Optimal'!U42</f>
        <v>82941881.163256288</v>
      </c>
      <c r="R9" s="157">
        <f>'D-1-Optimal'!X42</f>
        <v>121585621.16325629</v>
      </c>
    </row>
    <row r="10" spans="1:18">
      <c r="A10" s="2">
        <v>5</v>
      </c>
      <c r="B10" s="2"/>
      <c r="D10" t="str">
        <f>_xlfn.XLOOKUP(E10,'D-1-Optimal'!E:E,'D-1-Optimal'!D:D)</f>
        <v>Assessment of Transmission Lines</v>
      </c>
      <c r="E10" s="2" t="s">
        <v>1814</v>
      </c>
      <c r="H10" s="157">
        <f>'D-1-Optimal'!H43</f>
        <v>0</v>
      </c>
      <c r="I10" s="157">
        <f>'D-1-Optimal'!I43</f>
        <v>0</v>
      </c>
      <c r="J10" s="157">
        <f>'D-1-Optimal'!L43</f>
        <v>0</v>
      </c>
      <c r="K10" s="475"/>
      <c r="L10" s="157">
        <f>'D-1-Optimal'!N43</f>
        <v>0</v>
      </c>
      <c r="M10" s="157">
        <f>'D-1-Optimal'!O43</f>
        <v>0</v>
      </c>
      <c r="N10" s="157">
        <f>'D-1-Optimal'!R43</f>
        <v>0</v>
      </c>
      <c r="O10" s="117"/>
      <c r="P10" s="157">
        <f>'D-1-Optimal'!T43</f>
        <v>0</v>
      </c>
      <c r="Q10" s="157">
        <f>'D-1-Optimal'!U43</f>
        <v>0</v>
      </c>
      <c r="R10" s="157">
        <f>'D-1-Optimal'!X43</f>
        <v>0</v>
      </c>
    </row>
    <row r="11" spans="1:18">
      <c r="A11" s="2"/>
      <c r="B11" s="2"/>
      <c r="D11"/>
    </row>
    <row r="12" spans="1:18">
      <c r="D12"/>
      <c r="N12" s="458"/>
    </row>
    <row r="13" spans="1:18">
      <c r="A13" s="2">
        <f>A10+1</f>
        <v>6</v>
      </c>
      <c r="B13" s="2"/>
      <c r="C13" s="459" t="s">
        <v>1756</v>
      </c>
      <c r="D13" s="19"/>
      <c r="E13" s="19"/>
      <c r="F13" s="455"/>
      <c r="G13" s="455"/>
      <c r="H13" s="455">
        <f>SUM(H7:H10)</f>
        <v>62488337.186044671</v>
      </c>
      <c r="I13" s="455">
        <f t="shared" ref="I13:J13" si="1">SUM(I7:I10)</f>
        <v>68850665.990713105</v>
      </c>
      <c r="J13" s="455">
        <f t="shared" si="1"/>
        <v>131339003.17675778</v>
      </c>
      <c r="K13" s="455"/>
      <c r="L13" s="455">
        <f>SUM(L7:L10)</f>
        <v>227072620.24570087</v>
      </c>
      <c r="M13" s="455">
        <f t="shared" ref="M13:N13" si="2">SUM(M7:M10)</f>
        <v>96300814.808050185</v>
      </c>
      <c r="N13" s="455">
        <f t="shared" si="2"/>
        <v>323373435.05375105</v>
      </c>
      <c r="O13" s="455"/>
      <c r="P13" s="455">
        <f>SUM(P7:P10)</f>
        <v>417698016.71553349</v>
      </c>
      <c r="Q13" s="455">
        <f t="shared" ref="Q13:R13" si="3">SUM(Q7:Q10)</f>
        <v>138371881.16325629</v>
      </c>
      <c r="R13" s="455">
        <f t="shared" si="3"/>
        <v>556069897.87878978</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Expenditures for Transmission Plant
&amp;RSchedule D-3 Optimal
Page &amp;P of &amp;N</oddHeader>
  </headerFooter>
  <colBreaks count="2" manualBreakCount="2">
    <brk id="10" max="12" man="1"/>
    <brk id="14" max="12"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4143A-7997-4BDC-BF3D-1B1710ECDC7E}">
  <sheetPr>
    <tabColor theme="9" tint="0.79998168889431442"/>
  </sheetPr>
  <dimension ref="A2:R13"/>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32" t="s">
        <v>308</v>
      </c>
      <c r="I2" s="1332"/>
      <c r="J2" s="1332"/>
      <c r="L2" s="1332" t="s">
        <v>309</v>
      </c>
      <c r="M2" s="1332"/>
      <c r="N2" s="1332"/>
      <c r="P2" s="1332" t="s">
        <v>310</v>
      </c>
      <c r="Q2" s="1332"/>
      <c r="R2" s="1332"/>
    </row>
    <row r="3" spans="1:18" s="2" customFormat="1" ht="43.5">
      <c r="A3" s="14" t="s">
        <v>127</v>
      </c>
      <c r="C3" s="14" t="s">
        <v>2171</v>
      </c>
      <c r="D3" s="14" t="s">
        <v>2174</v>
      </c>
      <c r="E3" s="14" t="s">
        <v>1751</v>
      </c>
      <c r="H3" s="14" t="s">
        <v>1752</v>
      </c>
      <c r="I3" s="14" t="s">
        <v>1753</v>
      </c>
      <c r="J3" s="14" t="s">
        <v>1756</v>
      </c>
      <c r="L3" s="14" t="s">
        <v>1757</v>
      </c>
      <c r="M3" s="14" t="s">
        <v>1758</v>
      </c>
      <c r="N3" s="14" t="s">
        <v>1756</v>
      </c>
      <c r="P3" s="14" t="s">
        <v>1760</v>
      </c>
      <c r="Q3" s="14" t="s">
        <v>1761</v>
      </c>
      <c r="R3" s="14" t="s">
        <v>1756</v>
      </c>
    </row>
    <row r="4" spans="1:18">
      <c r="A4" s="15"/>
      <c r="B4" s="2"/>
      <c r="C4" s="15"/>
      <c r="D4" s="15"/>
      <c r="E4" s="15"/>
      <c r="H4" s="15" t="s">
        <v>1763</v>
      </c>
      <c r="I4" s="15" t="s">
        <v>405</v>
      </c>
      <c r="J4" s="15" t="s">
        <v>407</v>
      </c>
      <c r="L4" s="15" t="s">
        <v>409</v>
      </c>
      <c r="M4" s="15" t="s">
        <v>410</v>
      </c>
      <c r="N4" s="15" t="s">
        <v>1764</v>
      </c>
      <c r="P4" s="15" t="s">
        <v>1765</v>
      </c>
      <c r="Q4" s="15" t="s">
        <v>414</v>
      </c>
      <c r="R4" s="15" t="s">
        <v>416</v>
      </c>
    </row>
    <row r="5" spans="1:18">
      <c r="A5" s="15"/>
      <c r="B5" s="2"/>
      <c r="C5" s="15"/>
      <c r="D5" s="15"/>
      <c r="E5" s="15"/>
      <c r="H5" s="15"/>
      <c r="I5" s="15"/>
      <c r="J5" s="15"/>
      <c r="L5" s="15"/>
      <c r="M5" s="15"/>
      <c r="N5" s="15"/>
      <c r="P5" s="15"/>
      <c r="Q5" s="15"/>
      <c r="R5" s="15"/>
    </row>
    <row r="6" spans="1:18">
      <c r="A6" s="2">
        <v>1</v>
      </c>
      <c r="B6" s="2"/>
      <c r="C6" s="454" t="s">
        <v>2175</v>
      </c>
      <c r="D6" s="19"/>
      <c r="E6" s="19"/>
      <c r="F6" s="455"/>
      <c r="G6" s="455"/>
      <c r="H6" s="455">
        <f>SUM(H7:H11)</f>
        <v>202371821.23786271</v>
      </c>
      <c r="I6" s="455">
        <f t="shared" ref="I6:R6" si="0">SUM(I7:I11)</f>
        <v>164811280.50999999</v>
      </c>
      <c r="J6" s="455">
        <f t="shared" si="0"/>
        <v>367183101.7478627</v>
      </c>
      <c r="K6" s="455"/>
      <c r="L6" s="455">
        <f t="shared" si="0"/>
        <v>344740716.49652505</v>
      </c>
      <c r="M6" s="455">
        <f t="shared" si="0"/>
        <v>343401389.95180357</v>
      </c>
      <c r="N6" s="455">
        <f t="shared" si="0"/>
        <v>688142106.44832861</v>
      </c>
      <c r="O6" s="455"/>
      <c r="P6" s="455">
        <f t="shared" si="0"/>
        <v>326493912.60748422</v>
      </c>
      <c r="Q6" s="455">
        <f t="shared" si="0"/>
        <v>409513703.95811075</v>
      </c>
      <c r="R6" s="455">
        <f t="shared" si="0"/>
        <v>736007616.56559479</v>
      </c>
    </row>
    <row r="7" spans="1:18">
      <c r="A7" s="2">
        <v>2</v>
      </c>
      <c r="B7" s="2"/>
      <c r="D7" t="str">
        <f>_xlfn.XLOOKUP(E7,'D-1-Optimal'!E:E,'D-1-Optimal'!D:D)</f>
        <v>Distribution Line Rebuild</v>
      </c>
      <c r="E7" s="2" t="s">
        <v>1817</v>
      </c>
      <c r="G7" s="472"/>
      <c r="H7" s="157">
        <f>'D-1-Optimal'!H46</f>
        <v>23311671.237862699</v>
      </c>
      <c r="I7" s="157">
        <f>'D-1-Optimal'!I46</f>
        <v>42115875.356489807</v>
      </c>
      <c r="J7" s="157">
        <f>'D-1-Optimal'!L46</f>
        <v>65427546.594352506</v>
      </c>
      <c r="K7" s="475"/>
      <c r="L7" s="157">
        <f>'D-1-Optimal'!N46</f>
        <v>95045716.496525034</v>
      </c>
      <c r="M7" s="157">
        <f>'D-1-Optimal'!O46</f>
        <v>62033223.05434972</v>
      </c>
      <c r="N7" s="157">
        <f>'D-1-Optimal'!R46</f>
        <v>157078939.55087477</v>
      </c>
      <c r="O7" s="117"/>
      <c r="P7" s="157">
        <f>'D-1-Optimal'!T46</f>
        <v>132735608.10748419</v>
      </c>
      <c r="Q7" s="157">
        <f>'D-1-Optimal'!U46</f>
        <v>77060979.475456208</v>
      </c>
      <c r="R7" s="157">
        <f>'D-1-Optimal'!X46</f>
        <v>209796587.5829404</v>
      </c>
    </row>
    <row r="8" spans="1:18">
      <c r="A8" s="2">
        <v>3</v>
      </c>
      <c r="B8" s="2"/>
      <c r="D8" t="str">
        <f>_xlfn.XLOOKUP(E8,'D-1-Optimal'!E:E,'D-1-Optimal'!D:D)</f>
        <v>Distribution Pole &amp; Conductor Repair</v>
      </c>
      <c r="E8" s="2" t="s">
        <v>1819</v>
      </c>
      <c r="G8" s="472"/>
      <c r="H8" s="157">
        <f>'D-1-Optimal'!H47</f>
        <v>89250000</v>
      </c>
      <c r="I8" s="157">
        <f>'D-1-Optimal'!I47</f>
        <v>98961260.153510183</v>
      </c>
      <c r="J8" s="157">
        <f>'D-1-Optimal'!L47</f>
        <v>188211260.15351018</v>
      </c>
      <c r="K8" s="475"/>
      <c r="L8" s="157">
        <f>'D-1-Optimal'!N47</f>
        <v>105945000</v>
      </c>
      <c r="M8" s="157">
        <f>'D-1-Optimal'!O47</f>
        <v>254652560.34189829</v>
      </c>
      <c r="N8" s="157">
        <f>'D-1-Optimal'!R47</f>
        <v>360597560.34189832</v>
      </c>
      <c r="O8" s="117"/>
      <c r="P8" s="157">
        <f>'D-1-Optimal'!T47</f>
        <v>52499999.999999993</v>
      </c>
      <c r="Q8" s="157">
        <f>'D-1-Optimal'!U47</f>
        <v>296900397.81598783</v>
      </c>
      <c r="R8" s="157">
        <f>'D-1-Optimal'!X47</f>
        <v>349400397.81598783</v>
      </c>
    </row>
    <row r="9" spans="1:18">
      <c r="A9" s="2">
        <v>4</v>
      </c>
      <c r="B9" s="2"/>
      <c r="D9" t="str">
        <f>_xlfn.XLOOKUP(E9,'D-1-Optimal'!E:E,'D-1-Optimal'!D:D)</f>
        <v>Grid Automation</v>
      </c>
      <c r="E9" s="2" t="s">
        <v>1821</v>
      </c>
      <c r="G9" s="472"/>
      <c r="H9" s="157">
        <f>'D-1-Optimal'!H48</f>
        <v>89810150</v>
      </c>
      <c r="I9" s="157">
        <f>'D-1-Optimal'!I48</f>
        <v>3034145</v>
      </c>
      <c r="J9" s="157">
        <f>'D-1-Optimal'!L48</f>
        <v>92844295</v>
      </c>
      <c r="K9" s="475"/>
      <c r="L9" s="157">
        <f>'D-1-Optimal'!N48</f>
        <v>143750000</v>
      </c>
      <c r="M9" s="157">
        <f>'D-1-Optimal'!O48</f>
        <v>3715606.555555555</v>
      </c>
      <c r="N9" s="157">
        <f>'D-1-Optimal'!R48</f>
        <v>147465606.55555555</v>
      </c>
      <c r="O9" s="117"/>
      <c r="P9" s="157">
        <f>'D-1-Optimal'!T48</f>
        <v>141258304.5</v>
      </c>
      <c r="Q9" s="157">
        <f>'D-1-Optimal'!U48</f>
        <v>9102326.6666666642</v>
      </c>
      <c r="R9" s="157">
        <f>'D-1-Optimal'!X48</f>
        <v>150360631.16666666</v>
      </c>
    </row>
    <row r="10" spans="1:18">
      <c r="A10" s="2">
        <v>5</v>
      </c>
      <c r="B10" s="2"/>
      <c r="D10" t="str">
        <f>_xlfn.XLOOKUP(E10,'D-1-Optimal'!E:E,'D-1-Optimal'!D:D)</f>
        <v>Distribution Lines Assessment</v>
      </c>
      <c r="E10" s="2" t="s">
        <v>1823</v>
      </c>
      <c r="G10" s="472"/>
      <c r="H10" s="157">
        <f>'D-1-Optimal'!H49</f>
        <v>0</v>
      </c>
      <c r="I10" s="157">
        <f>'D-1-Optimal'!I49</f>
        <v>0</v>
      </c>
      <c r="J10" s="157">
        <f>'D-1-Optimal'!L49</f>
        <v>0</v>
      </c>
      <c r="K10" s="475"/>
      <c r="L10" s="157">
        <f>'D-1-Optimal'!N49</f>
        <v>0</v>
      </c>
      <c r="M10" s="157">
        <f>'D-1-Optimal'!O49</f>
        <v>0</v>
      </c>
      <c r="N10" s="157">
        <f>'D-1-Optimal'!R49</f>
        <v>0</v>
      </c>
      <c r="O10" s="117"/>
      <c r="P10" s="157">
        <f>'D-1-Optimal'!T49</f>
        <v>0</v>
      </c>
      <c r="Q10" s="157">
        <f>'D-1-Optimal'!U49</f>
        <v>0</v>
      </c>
      <c r="R10" s="157">
        <f>'D-1-Optimal'!X49</f>
        <v>0</v>
      </c>
    </row>
    <row r="11" spans="1:18">
      <c r="A11" s="2">
        <v>6</v>
      </c>
      <c r="B11" s="2"/>
      <c r="D11" t="str">
        <f>_xlfn.XLOOKUP(E11,'D-1-Optimal'!E:E,'D-1-Optimal'!D:D)</f>
        <v>Distribution Grid Reliability</v>
      </c>
      <c r="E11" s="2" t="s">
        <v>1825</v>
      </c>
      <c r="G11" s="472"/>
      <c r="H11" s="157">
        <f>'D-1-Optimal'!H50</f>
        <v>0</v>
      </c>
      <c r="I11" s="157">
        <f>'D-1-Optimal'!I50</f>
        <v>20700000</v>
      </c>
      <c r="J11" s="157">
        <f>'D-1-Optimal'!L50</f>
        <v>20700000</v>
      </c>
      <c r="K11" s="475"/>
      <c r="L11" s="157">
        <f>'D-1-Optimal'!N50</f>
        <v>0</v>
      </c>
      <c r="M11" s="157">
        <f>'D-1-Optimal'!O50</f>
        <v>23000000</v>
      </c>
      <c r="N11" s="157">
        <f>'D-1-Optimal'!R50</f>
        <v>23000000</v>
      </c>
      <c r="O11" s="117"/>
      <c r="P11" s="157">
        <f>'D-1-Optimal'!T50</f>
        <v>0</v>
      </c>
      <c r="Q11" s="157">
        <f>'D-1-Optimal'!U50</f>
        <v>26450000</v>
      </c>
      <c r="R11" s="157">
        <f>'D-1-Optimal'!X50</f>
        <v>26450000</v>
      </c>
    </row>
    <row r="12" spans="1:18">
      <c r="D12"/>
      <c r="N12" s="458"/>
    </row>
    <row r="13" spans="1:18">
      <c r="A13" s="2">
        <v>7</v>
      </c>
      <c r="B13" s="2"/>
      <c r="C13" s="459" t="s">
        <v>1756</v>
      </c>
      <c r="D13" s="19"/>
      <c r="E13" s="19"/>
      <c r="F13" s="455"/>
      <c r="G13" s="455"/>
      <c r="H13" s="455">
        <f>SUM(H7:H11)</f>
        <v>202371821.23786271</v>
      </c>
      <c r="I13" s="455">
        <f t="shared" ref="I13:J13" si="1">SUM(I7:I11)</f>
        <v>164811280.50999999</v>
      </c>
      <c r="J13" s="455">
        <f t="shared" si="1"/>
        <v>367183101.7478627</v>
      </c>
      <c r="K13" s="455"/>
      <c r="L13" s="455">
        <f>SUM(L7:L11)</f>
        <v>344740716.49652505</v>
      </c>
      <c r="M13" s="455">
        <f t="shared" ref="M13:N13" si="2">SUM(M7:M11)</f>
        <v>343401389.95180357</v>
      </c>
      <c r="N13" s="455">
        <f t="shared" si="2"/>
        <v>688142106.44832861</v>
      </c>
      <c r="O13" s="455"/>
      <c r="P13" s="455">
        <f>SUM(P7:P11)</f>
        <v>326493912.60748422</v>
      </c>
      <c r="Q13" s="455">
        <f t="shared" ref="Q13:R13" si="3">SUM(Q7:Q11)</f>
        <v>409513703.95811075</v>
      </c>
      <c r="R13" s="455">
        <f t="shared" si="3"/>
        <v>736007616.56559479</v>
      </c>
    </row>
  </sheetData>
  <mergeCells count="3">
    <mergeCell ref="H2:J2"/>
    <mergeCell ref="L2:N2"/>
    <mergeCell ref="P2:R2"/>
  </mergeCells>
  <pageMargins left="0.7" right="0.7" top="0.75" bottom="0.75" header="0.3" footer="0.3"/>
  <pageSetup scale="60" fitToHeight="0" orientation="landscape" horizontalDpi="1200" verticalDpi="1200" r:id="rId1"/>
  <headerFooter>
    <oddHeader>&amp;LPuerto Rico Electric Power Authority 
Rate Review (NEPR-AP-2023-0003)
Projected Construction and Decommissioning Capital Expenditure for Distribution Plant
&amp;RSchedule D-4 Optimal
Page &amp;P of &amp;N</oddHeader>
  </headerFooter>
  <colBreaks count="2" manualBreakCount="2">
    <brk id="10" max="1048575" man="1"/>
    <brk id="14" max="12"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ABE44-7696-47AA-908E-040A91D4E7A2}">
  <sheetPr>
    <tabColor theme="9" tint="0.79998168889431442"/>
  </sheetPr>
  <dimension ref="A1:AB94"/>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8" width="20.54296875" customWidth="1"/>
    <col min="9" max="9" width="17.54296875" bestFit="1" customWidth="1"/>
    <col min="10" max="11" width="17.54296875" customWidth="1"/>
    <col min="12" max="12" width="15.81640625" bestFit="1" customWidth="1"/>
    <col min="13" max="13" width="5.54296875" customWidth="1"/>
    <col min="14" max="14" width="20.453125" bestFit="1" customWidth="1"/>
    <col min="15" max="15" width="17.54296875" bestFit="1" customWidth="1"/>
    <col min="16" max="17" width="17.54296875" customWidth="1"/>
    <col min="18" max="18" width="15.81640625" bestFit="1" customWidth="1"/>
    <col min="19" max="19" width="5.54296875" customWidth="1"/>
    <col min="20" max="20" width="20.453125" bestFit="1" customWidth="1"/>
    <col min="21" max="21" width="17.54296875" bestFit="1" customWidth="1"/>
    <col min="22" max="23" width="17.54296875" customWidth="1"/>
    <col min="24" max="24" width="15.81640625" bestFit="1" customWidth="1"/>
  </cols>
  <sheetData>
    <row r="1" spans="1:28">
      <c r="D1"/>
      <c r="H1" s="1332" t="s">
        <v>308</v>
      </c>
      <c r="I1" s="1332"/>
      <c r="J1" s="1332"/>
      <c r="K1" s="1332"/>
      <c r="L1" s="1332"/>
      <c r="N1" s="1332" t="s">
        <v>309</v>
      </c>
      <c r="O1" s="1332"/>
      <c r="P1" s="1332"/>
      <c r="Q1" s="1332"/>
      <c r="R1" s="1332"/>
      <c r="T1" s="1332" t="s">
        <v>310</v>
      </c>
      <c r="U1" s="1332"/>
      <c r="V1" s="1332"/>
      <c r="W1" s="1332"/>
      <c r="X1" s="1332"/>
    </row>
    <row r="2" spans="1:28" s="2" customFormat="1" ht="43.5">
      <c r="A2" s="14" t="s">
        <v>127</v>
      </c>
      <c r="C2" s="14" t="s">
        <v>1749</v>
      </c>
      <c r="D2" s="14" t="s">
        <v>1750</v>
      </c>
      <c r="E2" s="14" t="s">
        <v>1751</v>
      </c>
      <c r="H2" s="14" t="s">
        <v>1752</v>
      </c>
      <c r="I2" s="14" t="s">
        <v>2176</v>
      </c>
      <c r="J2" s="14" t="s">
        <v>1754</v>
      </c>
      <c r="K2" s="14" t="s">
        <v>1755</v>
      </c>
      <c r="L2" s="14" t="s">
        <v>1756</v>
      </c>
      <c r="N2" s="14" t="s">
        <v>1757</v>
      </c>
      <c r="O2" s="14" t="s">
        <v>2177</v>
      </c>
      <c r="P2" s="14" t="s">
        <v>1754</v>
      </c>
      <c r="Q2" s="14" t="s">
        <v>1759</v>
      </c>
      <c r="R2" s="14" t="s">
        <v>1756</v>
      </c>
      <c r="T2" s="14" t="s">
        <v>1760</v>
      </c>
      <c r="U2" s="14" t="s">
        <v>1761</v>
      </c>
      <c r="V2" s="14" t="s">
        <v>1754</v>
      </c>
      <c r="W2" s="14" t="s">
        <v>1762</v>
      </c>
      <c r="X2" s="14" t="s">
        <v>1756</v>
      </c>
    </row>
    <row r="3" spans="1:28">
      <c r="A3" s="15"/>
      <c r="B3" s="2"/>
      <c r="C3" s="15"/>
      <c r="D3" s="15"/>
      <c r="E3" s="15"/>
      <c r="H3" s="15" t="s">
        <v>1763</v>
      </c>
      <c r="I3" s="15" t="s">
        <v>405</v>
      </c>
      <c r="J3" s="15"/>
      <c r="K3" s="15"/>
      <c r="L3" s="15" t="s">
        <v>407</v>
      </c>
      <c r="M3" s="159"/>
      <c r="N3" s="15" t="s">
        <v>409</v>
      </c>
      <c r="O3" s="15" t="s">
        <v>410</v>
      </c>
      <c r="P3" s="15"/>
      <c r="Q3" s="15"/>
      <c r="R3" s="15" t="s">
        <v>1764</v>
      </c>
      <c r="S3" s="2"/>
      <c r="T3" s="15" t="s">
        <v>1765</v>
      </c>
      <c r="U3" s="15" t="s">
        <v>414</v>
      </c>
      <c r="V3" s="15"/>
      <c r="W3" s="15"/>
      <c r="X3" s="15" t="s">
        <v>416</v>
      </c>
    </row>
    <row r="4" spans="1:28">
      <c r="A4" s="15"/>
      <c r="B4" s="2"/>
      <c r="C4" s="15"/>
      <c r="D4" s="15"/>
      <c r="E4" s="15"/>
      <c r="H4" s="169">
        <f>H5+H38+H44+H51+H56+H62+SUM(H77:H87)</f>
        <v>901389719.87098169</v>
      </c>
      <c r="I4" s="169">
        <f>I5+I38+I44+I51+I56+I62+SUM(I77:I87)</f>
        <v>398491969.89231253</v>
      </c>
      <c r="J4" s="169">
        <v>0</v>
      </c>
      <c r="K4" s="169">
        <f>J4+I4</f>
        <v>398491969.89231253</v>
      </c>
      <c r="L4" s="169">
        <f>L5+L38+L44+L51+L56+L62+SUM(L77:L87)</f>
        <v>1299881689.7632937</v>
      </c>
      <c r="M4" s="169"/>
      <c r="N4" s="169">
        <f>N5+N38+N44+N51+N56+N62+SUM(N77:N87)</f>
        <v>1658949445.5776396</v>
      </c>
      <c r="O4" s="169">
        <f>O5+O38+O44+O51+O56+O62+SUM(O77:O87)</f>
        <v>504193504.97402614</v>
      </c>
      <c r="P4" s="169">
        <v>0</v>
      </c>
      <c r="Q4" s="169">
        <f>O4+P4</f>
        <v>504193504.97402614</v>
      </c>
      <c r="R4" s="169">
        <f>R5+R38+R44+R51+R56+R62+SUM(R77:R87)</f>
        <v>2163142950.5516658</v>
      </c>
      <c r="S4" s="169"/>
      <c r="T4" s="169">
        <f>T5+T38+T44+T51+T56+T62+SUM(T77:T87)</f>
        <v>1886904766.468811</v>
      </c>
      <c r="U4" s="169">
        <f>U5+U38+U44+U51+U56+U62+SUM(U77:U87)</f>
        <v>603888906.12142634</v>
      </c>
      <c r="V4" s="169">
        <v>0</v>
      </c>
      <c r="W4" s="169">
        <f>U4+V4</f>
        <v>603888906.12142634</v>
      </c>
      <c r="X4" s="169">
        <f>X5+X38+X44+X51+X56+X62+SUM(X77:X87)</f>
        <v>2490793672.5902376</v>
      </c>
    </row>
    <row r="5" spans="1:28">
      <c r="A5" s="2">
        <v>1</v>
      </c>
      <c r="B5" s="2"/>
      <c r="C5" s="454" t="s">
        <v>1766</v>
      </c>
      <c r="D5" s="19"/>
      <c r="E5" s="19"/>
      <c r="F5" s="455"/>
      <c r="G5" s="455"/>
      <c r="H5" s="455">
        <f>SUM(H6:H15)</f>
        <v>261426861.99270457</v>
      </c>
      <c r="I5" s="455">
        <f>SUM(I6:I15)</f>
        <v>29274848.571428571</v>
      </c>
      <c r="J5" s="455">
        <f t="shared" ref="J5:K5" si="0">SUM(J6:J15)</f>
        <v>0</v>
      </c>
      <c r="K5" s="455">
        <f t="shared" si="0"/>
        <v>29274848.571428571</v>
      </c>
      <c r="L5" s="455">
        <f>SUM(L6:L15)</f>
        <v>290701710.56413311</v>
      </c>
      <c r="M5" s="159"/>
      <c r="N5" s="455">
        <f>SUM(N6:N15)</f>
        <v>434668515.02373672</v>
      </c>
      <c r="O5" s="455">
        <f>SUM(O6:O15)</f>
        <v>28220825.714285716</v>
      </c>
      <c r="P5" s="455">
        <f t="shared" ref="P5:Q5" si="1">SUM(P6:P15)</f>
        <v>0</v>
      </c>
      <c r="Q5" s="455">
        <f t="shared" si="1"/>
        <v>28220825.714285716</v>
      </c>
      <c r="R5" s="455">
        <f>SUM(R6:R15)</f>
        <v>462889340.73802245</v>
      </c>
      <c r="S5" s="2"/>
      <c r="T5" s="455">
        <f>SUM(T6:T15)</f>
        <v>280072671.2699998</v>
      </c>
      <c r="U5" s="455">
        <f>SUM(U6:U15)</f>
        <v>29221358.942857146</v>
      </c>
      <c r="V5" s="455">
        <f t="shared" ref="V5:W5" si="2">SUM(V6:V15)</f>
        <v>0</v>
      </c>
      <c r="W5" s="455">
        <f t="shared" si="2"/>
        <v>29221358.942857146</v>
      </c>
      <c r="X5" s="455">
        <f>SUM(X6:X15)</f>
        <v>309294030.21285695</v>
      </c>
    </row>
    <row r="6" spans="1:28">
      <c r="A6" s="2">
        <v>2</v>
      </c>
      <c r="B6" s="2"/>
      <c r="D6" t="s">
        <v>1767</v>
      </c>
      <c r="E6" s="2" t="s">
        <v>1768</v>
      </c>
      <c r="H6" s="466">
        <v>141179641.57370457</v>
      </c>
      <c r="I6" s="466">
        <v>150000</v>
      </c>
      <c r="J6" s="169">
        <v>0</v>
      </c>
      <c r="K6" s="169">
        <f>J6+I6</f>
        <v>150000</v>
      </c>
      <c r="L6" s="466">
        <f>H6+K6</f>
        <v>141329641.57370457</v>
      </c>
      <c r="M6" s="159"/>
      <c r="N6" s="466">
        <v>144067873.13373673</v>
      </c>
      <c r="O6" s="466">
        <v>1500000</v>
      </c>
      <c r="P6" s="169">
        <v>0</v>
      </c>
      <c r="Q6" s="169">
        <f t="shared" ref="Q6:Q15" si="3">O6+P6</f>
        <v>1500000</v>
      </c>
      <c r="R6" s="466">
        <f t="shared" ref="R6:R15" si="4">N6+O6</f>
        <v>145567873.13373673</v>
      </c>
      <c r="S6" s="2"/>
      <c r="T6" s="466">
        <v>49914054.39999982</v>
      </c>
      <c r="U6" s="466">
        <v>4500000</v>
      </c>
      <c r="V6" s="169">
        <v>0</v>
      </c>
      <c r="W6" s="169">
        <f t="shared" ref="W6:W15" si="5">U6+V6</f>
        <v>4500000</v>
      </c>
      <c r="X6" s="466">
        <f>T6+U6</f>
        <v>54414054.39999982</v>
      </c>
    </row>
    <row r="7" spans="1:28">
      <c r="A7" s="2">
        <v>3</v>
      </c>
      <c r="B7" s="2"/>
      <c r="D7" t="s">
        <v>1769</v>
      </c>
      <c r="E7" s="2" t="s">
        <v>1770</v>
      </c>
      <c r="H7" s="466">
        <v>0</v>
      </c>
      <c r="I7" s="466">
        <v>1083261.9047619044</v>
      </c>
      <c r="J7" s="169">
        <v>0</v>
      </c>
      <c r="K7" s="169">
        <f t="shared" ref="K7:K15" si="6">J7+I7</f>
        <v>1083261.9047619044</v>
      </c>
      <c r="L7" s="466">
        <f t="shared" ref="L7:L15" si="7">H7+K7</f>
        <v>1083261.9047619044</v>
      </c>
      <c r="M7" s="159"/>
      <c r="N7" s="466">
        <v>0</v>
      </c>
      <c r="O7" s="466">
        <v>1661592.3809523808</v>
      </c>
      <c r="P7" s="169">
        <v>0</v>
      </c>
      <c r="Q7" s="169">
        <f t="shared" si="3"/>
        <v>1661592.3809523808</v>
      </c>
      <c r="R7" s="466">
        <f t="shared" si="4"/>
        <v>1661592.3809523808</v>
      </c>
      <c r="S7" s="2"/>
      <c r="T7" s="466">
        <v>0</v>
      </c>
      <c r="U7" s="466">
        <v>1834728.0761904763</v>
      </c>
      <c r="V7" s="169">
        <v>0</v>
      </c>
      <c r="W7" s="169">
        <f t="shared" si="5"/>
        <v>1834728.0761904763</v>
      </c>
      <c r="X7" s="466">
        <f t="shared" ref="X7:X15" si="8">T7+U7</f>
        <v>1834728.0761904763</v>
      </c>
    </row>
    <row r="8" spans="1:28">
      <c r="A8" s="2">
        <v>4</v>
      </c>
      <c r="B8" s="2"/>
      <c r="D8" t="s">
        <v>1771</v>
      </c>
      <c r="E8" s="2" t="s">
        <v>1772</v>
      </c>
      <c r="H8" s="466">
        <v>0</v>
      </c>
      <c r="I8" s="466">
        <v>192000</v>
      </c>
      <c r="J8" s="169">
        <v>0</v>
      </c>
      <c r="K8" s="169">
        <f t="shared" si="6"/>
        <v>192000</v>
      </c>
      <c r="L8" s="466">
        <f t="shared" si="7"/>
        <v>192000</v>
      </c>
      <c r="M8" s="159"/>
      <c r="N8" s="466">
        <v>0</v>
      </c>
      <c r="O8" s="466">
        <v>192000</v>
      </c>
      <c r="P8" s="169">
        <v>0</v>
      </c>
      <c r="Q8" s="169">
        <f t="shared" si="3"/>
        <v>192000</v>
      </c>
      <c r="R8" s="466">
        <f t="shared" si="4"/>
        <v>192000</v>
      </c>
      <c r="S8" s="2"/>
      <c r="T8" s="466">
        <v>0</v>
      </c>
      <c r="U8" s="466">
        <v>192000</v>
      </c>
      <c r="V8" s="169">
        <v>0</v>
      </c>
      <c r="W8" s="169">
        <f t="shared" si="5"/>
        <v>192000</v>
      </c>
      <c r="X8" s="466">
        <f t="shared" si="8"/>
        <v>192000</v>
      </c>
    </row>
    <row r="9" spans="1:28">
      <c r="A9" s="2">
        <v>5</v>
      </c>
      <c r="B9" s="2"/>
      <c r="D9" t="s">
        <v>1773</v>
      </c>
      <c r="E9" s="2" t="s">
        <v>1774</v>
      </c>
      <c r="H9" s="466">
        <v>0</v>
      </c>
      <c r="I9" s="466">
        <v>250000.00000000003</v>
      </c>
      <c r="J9" s="169">
        <v>0</v>
      </c>
      <c r="K9" s="169">
        <f t="shared" si="6"/>
        <v>250000.00000000003</v>
      </c>
      <c r="L9" s="466">
        <f t="shared" si="7"/>
        <v>250000.00000000003</v>
      </c>
      <c r="M9" s="159"/>
      <c r="N9" s="466">
        <v>0</v>
      </c>
      <c r="O9" s="466">
        <v>262500.00000000006</v>
      </c>
      <c r="P9" s="169">
        <v>0</v>
      </c>
      <c r="Q9" s="169">
        <f t="shared" si="3"/>
        <v>262500.00000000006</v>
      </c>
      <c r="R9" s="466">
        <f t="shared" si="4"/>
        <v>262500.00000000006</v>
      </c>
      <c r="S9" s="2"/>
      <c r="T9" s="466">
        <v>0</v>
      </c>
      <c r="U9" s="466">
        <v>275625.00000000006</v>
      </c>
      <c r="V9" s="169">
        <v>0</v>
      </c>
      <c r="W9" s="169">
        <f t="shared" si="5"/>
        <v>275625.00000000006</v>
      </c>
      <c r="X9" s="466">
        <f t="shared" si="8"/>
        <v>275625.00000000006</v>
      </c>
    </row>
    <row r="10" spans="1:28">
      <c r="A10" s="2">
        <v>6</v>
      </c>
      <c r="B10" s="2"/>
      <c r="D10" t="s">
        <v>1775</v>
      </c>
      <c r="E10" s="2" t="s">
        <v>1776</v>
      </c>
      <c r="H10" s="466">
        <v>0</v>
      </c>
      <c r="I10" s="466">
        <v>0</v>
      </c>
      <c r="J10" s="169">
        <v>0</v>
      </c>
      <c r="K10" s="169">
        <f t="shared" si="6"/>
        <v>0</v>
      </c>
      <c r="L10" s="466">
        <f t="shared" si="7"/>
        <v>0</v>
      </c>
      <c r="M10" s="159"/>
      <c r="N10" s="466">
        <v>0</v>
      </c>
      <c r="O10" s="466">
        <v>0</v>
      </c>
      <c r="P10" s="169">
        <v>0</v>
      </c>
      <c r="Q10" s="169">
        <f t="shared" si="3"/>
        <v>0</v>
      </c>
      <c r="R10" s="466">
        <f t="shared" si="4"/>
        <v>0</v>
      </c>
      <c r="S10" s="2"/>
      <c r="T10" s="466">
        <v>0</v>
      </c>
      <c r="U10" s="466">
        <v>0</v>
      </c>
      <c r="V10" s="169">
        <v>0</v>
      </c>
      <c r="W10" s="169">
        <f t="shared" si="5"/>
        <v>0</v>
      </c>
      <c r="X10" s="466">
        <f t="shared" si="8"/>
        <v>0</v>
      </c>
    </row>
    <row r="11" spans="1:28">
      <c r="A11" s="2">
        <v>7</v>
      </c>
      <c r="B11" s="2"/>
      <c r="D11" t="s">
        <v>1777</v>
      </c>
      <c r="E11" s="2" t="s">
        <v>1778</v>
      </c>
      <c r="H11" s="466">
        <v>0</v>
      </c>
      <c r="I11" s="466">
        <v>13822666.666666666</v>
      </c>
      <c r="J11" s="169">
        <v>0</v>
      </c>
      <c r="K11" s="169">
        <f t="shared" si="6"/>
        <v>13822666.666666666</v>
      </c>
      <c r="L11" s="466">
        <f t="shared" si="7"/>
        <v>13822666.666666666</v>
      </c>
      <c r="M11" s="159"/>
      <c r="N11" s="466">
        <v>0</v>
      </c>
      <c r="O11" s="466">
        <v>10827813.333333334</v>
      </c>
      <c r="P11" s="169">
        <v>0</v>
      </c>
      <c r="Q11" s="169">
        <f t="shared" si="3"/>
        <v>10827813.333333334</v>
      </c>
      <c r="R11" s="466">
        <f t="shared" si="4"/>
        <v>10827813.333333334</v>
      </c>
      <c r="S11" s="2"/>
      <c r="T11" s="466">
        <v>0</v>
      </c>
      <c r="U11" s="466">
        <v>8092725.8666666672</v>
      </c>
      <c r="V11" s="169">
        <v>0</v>
      </c>
      <c r="W11" s="169">
        <f t="shared" si="5"/>
        <v>8092725.8666666672</v>
      </c>
      <c r="X11" s="466">
        <f t="shared" si="8"/>
        <v>8092725.8666666672</v>
      </c>
    </row>
    <row r="12" spans="1:28">
      <c r="A12" s="2">
        <v>8</v>
      </c>
      <c r="B12" s="2"/>
      <c r="D12" t="s">
        <v>1779</v>
      </c>
      <c r="E12" s="2" t="s">
        <v>1780</v>
      </c>
      <c r="H12" s="466">
        <v>120247220.41899998</v>
      </c>
      <c r="I12" s="466">
        <v>0</v>
      </c>
      <c r="J12" s="169">
        <v>0</v>
      </c>
      <c r="K12" s="169">
        <f t="shared" si="6"/>
        <v>0</v>
      </c>
      <c r="L12" s="466">
        <f t="shared" si="7"/>
        <v>120247220.41899998</v>
      </c>
      <c r="M12" s="159"/>
      <c r="N12" s="466">
        <v>290600641.88999999</v>
      </c>
      <c r="O12" s="466">
        <v>0</v>
      </c>
      <c r="P12" s="169">
        <v>0</v>
      </c>
      <c r="Q12" s="169">
        <f t="shared" si="3"/>
        <v>0</v>
      </c>
      <c r="R12" s="466">
        <f t="shared" si="4"/>
        <v>290600641.88999999</v>
      </c>
      <c r="S12" s="2"/>
      <c r="T12" s="466">
        <v>230158616.87</v>
      </c>
      <c r="U12" s="466">
        <v>0</v>
      </c>
      <c r="V12" s="169">
        <v>0</v>
      </c>
      <c r="W12" s="169">
        <f t="shared" si="5"/>
        <v>0</v>
      </c>
      <c r="X12" s="466">
        <f t="shared" si="8"/>
        <v>230158616.87</v>
      </c>
    </row>
    <row r="13" spans="1:28">
      <c r="A13" s="2">
        <v>9</v>
      </c>
      <c r="B13" s="2"/>
      <c r="D13" t="s">
        <v>1781</v>
      </c>
      <c r="E13" s="2" t="s">
        <v>1782</v>
      </c>
      <c r="H13" s="466">
        <v>0</v>
      </c>
      <c r="I13" s="466">
        <v>0</v>
      </c>
      <c r="J13" s="169">
        <v>0</v>
      </c>
      <c r="K13" s="169">
        <f t="shared" si="6"/>
        <v>0</v>
      </c>
      <c r="L13" s="466">
        <f t="shared" si="7"/>
        <v>0</v>
      </c>
      <c r="M13" s="159"/>
      <c r="N13" s="466">
        <v>0</v>
      </c>
      <c r="O13" s="466">
        <v>0</v>
      </c>
      <c r="P13" s="169">
        <v>0</v>
      </c>
      <c r="Q13" s="169">
        <f t="shared" si="3"/>
        <v>0</v>
      </c>
      <c r="R13" s="466">
        <f t="shared" si="4"/>
        <v>0</v>
      </c>
      <c r="S13" s="2"/>
      <c r="T13" s="466">
        <v>0</v>
      </c>
      <c r="U13" s="466">
        <v>0</v>
      </c>
      <c r="V13" s="169">
        <v>0</v>
      </c>
      <c r="W13" s="169">
        <f t="shared" si="5"/>
        <v>0</v>
      </c>
      <c r="X13" s="466">
        <f t="shared" si="8"/>
        <v>0</v>
      </c>
    </row>
    <row r="14" spans="1:28">
      <c r="A14" s="2">
        <v>10</v>
      </c>
      <c r="B14" s="2"/>
      <c r="D14" t="s">
        <v>1783</v>
      </c>
      <c r="E14" s="2" t="s">
        <v>1784</v>
      </c>
      <c r="H14" s="466">
        <v>0</v>
      </c>
      <c r="I14" s="466">
        <v>13776920</v>
      </c>
      <c r="J14" s="169">
        <v>0</v>
      </c>
      <c r="K14" s="169">
        <f t="shared" si="6"/>
        <v>13776920</v>
      </c>
      <c r="L14" s="466">
        <f t="shared" si="7"/>
        <v>13776920</v>
      </c>
      <c r="M14" s="159"/>
      <c r="N14" s="466">
        <v>0</v>
      </c>
      <c r="O14" s="466">
        <v>13776920</v>
      </c>
      <c r="P14" s="169">
        <v>0</v>
      </c>
      <c r="Q14" s="169">
        <f t="shared" si="3"/>
        <v>13776920</v>
      </c>
      <c r="R14" s="466">
        <f t="shared" si="4"/>
        <v>13776920</v>
      </c>
      <c r="S14" s="2"/>
      <c r="T14" s="466">
        <v>0</v>
      </c>
      <c r="U14" s="466">
        <v>14326280.000000002</v>
      </c>
      <c r="V14" s="169">
        <v>0</v>
      </c>
      <c r="W14" s="169">
        <f t="shared" si="5"/>
        <v>14326280.000000002</v>
      </c>
      <c r="X14" s="466">
        <f t="shared" si="8"/>
        <v>14326280.000000002</v>
      </c>
    </row>
    <row r="15" spans="1:28">
      <c r="A15" s="2">
        <v>11</v>
      </c>
      <c r="B15" s="2"/>
      <c r="D15" t="s">
        <v>1785</v>
      </c>
      <c r="E15" s="2" t="s">
        <v>1786</v>
      </c>
      <c r="H15" s="466">
        <v>0</v>
      </c>
      <c r="I15" s="466">
        <v>0</v>
      </c>
      <c r="J15" s="169">
        <v>0</v>
      </c>
      <c r="K15" s="169">
        <f t="shared" si="6"/>
        <v>0</v>
      </c>
      <c r="L15" s="466">
        <f t="shared" si="7"/>
        <v>0</v>
      </c>
      <c r="M15" s="159"/>
      <c r="N15" s="466">
        <v>0</v>
      </c>
      <c r="O15" s="466">
        <v>0</v>
      </c>
      <c r="P15" s="169">
        <v>0</v>
      </c>
      <c r="Q15" s="169">
        <f t="shared" si="3"/>
        <v>0</v>
      </c>
      <c r="R15" s="466">
        <f t="shared" si="4"/>
        <v>0</v>
      </c>
      <c r="S15" s="2"/>
      <c r="T15" s="466">
        <v>0</v>
      </c>
      <c r="U15" s="466">
        <v>0</v>
      </c>
      <c r="V15" s="169">
        <v>0</v>
      </c>
      <c r="W15" s="169">
        <f t="shared" si="5"/>
        <v>0</v>
      </c>
      <c r="X15" s="466">
        <f t="shared" si="8"/>
        <v>0</v>
      </c>
    </row>
    <row r="16" spans="1:28">
      <c r="A16" s="2"/>
      <c r="B16" s="2"/>
      <c r="D16"/>
      <c r="F16" s="2"/>
      <c r="G16" s="2"/>
      <c r="H16" s="2"/>
      <c r="I16" s="2"/>
      <c r="J16" s="2"/>
      <c r="K16" s="2"/>
      <c r="L16" s="2"/>
      <c r="M16" s="2"/>
      <c r="N16" s="2"/>
      <c r="O16" s="2"/>
      <c r="P16" s="2"/>
      <c r="Q16" s="2"/>
      <c r="R16" s="2"/>
      <c r="S16" s="2"/>
      <c r="T16" s="2"/>
      <c r="U16" s="2"/>
      <c r="V16" s="2"/>
      <c r="W16" s="2"/>
      <c r="X16" s="2"/>
      <c r="Y16" s="2"/>
      <c r="Z16" s="2"/>
      <c r="AA16" s="2"/>
      <c r="AB16" s="2"/>
    </row>
    <row r="17" spans="1:24">
      <c r="A17" s="2">
        <v>12</v>
      </c>
      <c r="B17" s="2"/>
      <c r="C17" s="454" t="s">
        <v>1787</v>
      </c>
      <c r="D17" s="19"/>
      <c r="E17" s="19"/>
      <c r="F17" s="455"/>
      <c r="G17" s="455"/>
      <c r="H17" s="467">
        <f>SUM(H18:H33)</f>
        <v>632365965.34263694</v>
      </c>
      <c r="I17" s="467">
        <f>SUM(I18:I33)</f>
        <v>209276668</v>
      </c>
      <c r="J17" s="467">
        <f t="shared" ref="J17:K17" si="9">SUM(J18:J33)</f>
        <v>-50330000</v>
      </c>
      <c r="K17" s="467">
        <f t="shared" si="9"/>
        <v>158946668</v>
      </c>
      <c r="L17" s="467">
        <f t="shared" ref="L17:X17" si="10">SUM(L18:L33)</f>
        <v>791312633.34263694</v>
      </c>
      <c r="M17" s="468"/>
      <c r="N17" s="467">
        <f t="shared" si="10"/>
        <v>396533052.26478571</v>
      </c>
      <c r="O17" s="467">
        <f t="shared" si="10"/>
        <v>179961323.27000001</v>
      </c>
      <c r="P17" s="467">
        <f t="shared" si="10"/>
        <v>-14205000</v>
      </c>
      <c r="Q17" s="467">
        <f t="shared" si="10"/>
        <v>165756323.27000001</v>
      </c>
      <c r="R17" s="467">
        <f t="shared" si="10"/>
        <v>576494375.53478575</v>
      </c>
      <c r="S17" s="469"/>
      <c r="T17" s="467">
        <f t="shared" si="10"/>
        <v>135613505.94726786</v>
      </c>
      <c r="U17" s="467">
        <f t="shared" si="10"/>
        <v>180358438</v>
      </c>
      <c r="V17" s="467">
        <f t="shared" si="10"/>
        <v>-19248892</v>
      </c>
      <c r="W17" s="467">
        <f t="shared" si="10"/>
        <v>161109546</v>
      </c>
      <c r="X17" s="467">
        <f t="shared" si="10"/>
        <v>315971943.94726789</v>
      </c>
    </row>
    <row r="18" spans="1:24">
      <c r="A18" s="2">
        <v>13</v>
      </c>
      <c r="B18" s="2"/>
      <c r="C18" s="116"/>
      <c r="D18" t="s">
        <v>1788</v>
      </c>
      <c r="E18" s="18"/>
      <c r="F18" s="470"/>
      <c r="G18" s="470"/>
      <c r="H18" s="157">
        <f>SUM('D-2-Constrained'!H7:H13)</f>
        <v>3555520</v>
      </c>
      <c r="I18" s="157">
        <f>SUM('D-2-Constrained'!I7:I13)</f>
        <v>12736458</v>
      </c>
      <c r="J18" s="157">
        <f>SUM('D-2-Constrained'!J7:J13)</f>
        <v>0</v>
      </c>
      <c r="K18" s="169">
        <f t="shared" ref="K18:K33" si="11">J18+I18</f>
        <v>12736458</v>
      </c>
      <c r="L18" s="466">
        <f t="shared" ref="L18:L33" si="12">H18+K18</f>
        <v>16291978</v>
      </c>
      <c r="M18" s="159"/>
      <c r="N18" s="157">
        <f>SUM('D-2-Constrained'!N7:N13)</f>
        <v>1725250</v>
      </c>
      <c r="O18" s="157">
        <f>SUM('D-2-Constrained'!O7:O13)</f>
        <v>1485345</v>
      </c>
      <c r="P18" s="157">
        <f>SUM('D-2-Constrained'!P7:P13)</f>
        <v>0</v>
      </c>
      <c r="Q18" s="169">
        <f t="shared" ref="Q18:Q33" si="13">O18+P18</f>
        <v>1485345</v>
      </c>
      <c r="R18" s="157">
        <f t="shared" ref="R18:R33" si="14">N18+O18</f>
        <v>3210595</v>
      </c>
      <c r="S18" s="2"/>
      <c r="T18" s="157">
        <f>SUM('D-2-Constrained'!T7:T13)</f>
        <v>218190</v>
      </c>
      <c r="U18" s="157">
        <f>SUM('D-2-Constrained'!U7:U13)</f>
        <v>0</v>
      </c>
      <c r="V18" s="157">
        <f>SUM('D-2-Constrained'!V7:V13)</f>
        <v>0</v>
      </c>
      <c r="W18" s="169">
        <f t="shared" ref="W18:W33" si="15">U18+V18</f>
        <v>0</v>
      </c>
      <c r="X18" s="157">
        <f t="shared" ref="X18:X36" si="16">T18+U18</f>
        <v>218190</v>
      </c>
    </row>
    <row r="19" spans="1:24">
      <c r="A19" s="2">
        <v>14</v>
      </c>
      <c r="B19" s="2"/>
      <c r="C19" s="116"/>
      <c r="D19" t="s">
        <v>1789</v>
      </c>
      <c r="E19" s="18"/>
      <c r="F19" s="470"/>
      <c r="G19" s="470"/>
      <c r="H19" s="157">
        <f>'D-2-Constrained'!H14</f>
        <v>0</v>
      </c>
      <c r="I19" s="157">
        <f>'D-2-Constrained'!I14</f>
        <v>16500</v>
      </c>
      <c r="J19" s="157">
        <f>'D-2-Constrained'!J14</f>
        <v>0</v>
      </c>
      <c r="K19" s="169">
        <f t="shared" si="11"/>
        <v>16500</v>
      </c>
      <c r="L19" s="466">
        <f t="shared" si="12"/>
        <v>16500</v>
      </c>
      <c r="M19" s="159"/>
      <c r="N19" s="157">
        <f>'D-2-Constrained'!N14</f>
        <v>0</v>
      </c>
      <c r="O19" s="157">
        <f>'D-2-Constrained'!O14</f>
        <v>0</v>
      </c>
      <c r="P19" s="157">
        <f>'D-2-Constrained'!P14</f>
        <v>0</v>
      </c>
      <c r="Q19" s="169">
        <f t="shared" si="13"/>
        <v>0</v>
      </c>
      <c r="R19" s="157">
        <f t="shared" si="14"/>
        <v>0</v>
      </c>
      <c r="S19" s="2"/>
      <c r="T19" s="157">
        <f>'D-2-Constrained'!T14</f>
        <v>0</v>
      </c>
      <c r="U19" s="157">
        <f>'D-2-Constrained'!U14</f>
        <v>0</v>
      </c>
      <c r="V19" s="157">
        <f>'D-2-Constrained'!V14</f>
        <v>0</v>
      </c>
      <c r="W19" s="169">
        <f t="shared" si="15"/>
        <v>0</v>
      </c>
      <c r="X19" s="157">
        <f t="shared" si="16"/>
        <v>0</v>
      </c>
    </row>
    <row r="20" spans="1:24">
      <c r="A20" s="2">
        <v>15</v>
      </c>
      <c r="B20" s="2"/>
      <c r="C20" s="116"/>
      <c r="D20" t="s">
        <v>1790</v>
      </c>
      <c r="E20" s="18"/>
      <c r="F20" s="470"/>
      <c r="G20" s="470"/>
      <c r="H20" s="157">
        <f>SUM('D-2-Constrained'!H15:H28)</f>
        <v>624491827.97363698</v>
      </c>
      <c r="I20" s="157">
        <f>SUM('D-2-Constrained'!I15:I28)</f>
        <v>0</v>
      </c>
      <c r="J20" s="157">
        <f>SUM('D-2-Constrained'!J15:J28)</f>
        <v>0</v>
      </c>
      <c r="K20" s="169">
        <f t="shared" si="11"/>
        <v>0</v>
      </c>
      <c r="L20" s="466">
        <f t="shared" si="12"/>
        <v>624491827.97363698</v>
      </c>
      <c r="M20" s="159"/>
      <c r="N20" s="157">
        <f>SUM('D-2-Constrained'!N15:N28)</f>
        <v>390096583.31678569</v>
      </c>
      <c r="O20" s="157">
        <f>SUM('D-2-Constrained'!O15:O28)</f>
        <v>0</v>
      </c>
      <c r="P20" s="157">
        <f>SUM('D-2-Constrained'!P15:P28)</f>
        <v>0</v>
      </c>
      <c r="Q20" s="169">
        <f t="shared" si="13"/>
        <v>0</v>
      </c>
      <c r="R20" s="157">
        <f t="shared" si="14"/>
        <v>390096583.31678569</v>
      </c>
      <c r="S20" s="2"/>
      <c r="T20" s="157">
        <f>SUM('D-2-Constrained'!T15:T28)</f>
        <v>130291495.42026787</v>
      </c>
      <c r="U20" s="157">
        <f>SUM('D-2-Constrained'!U15:U28)</f>
        <v>0</v>
      </c>
      <c r="V20" s="157">
        <f>SUM('D-2-Constrained'!V15:V28)</f>
        <v>0</v>
      </c>
      <c r="W20" s="169">
        <f t="shared" si="15"/>
        <v>0</v>
      </c>
      <c r="X20" s="157">
        <f t="shared" si="16"/>
        <v>130291495.42026787</v>
      </c>
    </row>
    <row r="21" spans="1:24">
      <c r="A21" s="2">
        <v>16</v>
      </c>
      <c r="B21" s="2"/>
      <c r="C21" s="116"/>
      <c r="D21" t="s">
        <v>1791</v>
      </c>
      <c r="E21" s="18"/>
      <c r="F21" s="470"/>
      <c r="G21" s="470"/>
      <c r="H21" s="157">
        <f>SUM('D-2-Constrained'!H29:H31)</f>
        <v>4318617.3689999999</v>
      </c>
      <c r="I21" s="157">
        <f>SUM('D-2-Constrained'!I29:I31)</f>
        <v>0</v>
      </c>
      <c r="J21" s="157">
        <f>SUM('D-2-Constrained'!J29:J31)</f>
        <v>0</v>
      </c>
      <c r="K21" s="169">
        <f t="shared" si="11"/>
        <v>0</v>
      </c>
      <c r="L21" s="466">
        <f t="shared" si="12"/>
        <v>4318617.3689999999</v>
      </c>
      <c r="M21" s="159"/>
      <c r="N21" s="471">
        <f>SUM('D-2-Constrained'!N29:N31)</f>
        <v>4711218.9479999999</v>
      </c>
      <c r="O21" s="471">
        <f>SUM('D-2-Constrained'!O29:O31)</f>
        <v>0</v>
      </c>
      <c r="P21" s="471">
        <f>SUM('D-2-Constrained'!P29:P31)</f>
        <v>0</v>
      </c>
      <c r="Q21" s="169">
        <f t="shared" si="13"/>
        <v>0</v>
      </c>
      <c r="R21" s="157">
        <f t="shared" si="14"/>
        <v>4711218.9479999999</v>
      </c>
      <c r="S21" s="2"/>
      <c r="T21" s="471">
        <f>SUM('D-2-Constrained'!T29:T31)</f>
        <v>5103820.5269999988</v>
      </c>
      <c r="U21" s="471">
        <f>SUM('D-2-Constrained'!U29:U31)</f>
        <v>0</v>
      </c>
      <c r="V21" s="471">
        <f>SUM('D-2-Constrained'!V29:V31)</f>
        <v>0</v>
      </c>
      <c r="W21" s="169">
        <f t="shared" si="15"/>
        <v>0</v>
      </c>
      <c r="X21" s="157">
        <f t="shared" si="16"/>
        <v>5103820.5269999988</v>
      </c>
    </row>
    <row r="22" spans="1:24">
      <c r="A22" s="2">
        <v>17</v>
      </c>
      <c r="B22" s="2"/>
      <c r="C22" s="116"/>
      <c r="D22" t="s">
        <v>1792</v>
      </c>
      <c r="E22" s="18"/>
      <c r="F22" s="470"/>
      <c r="G22" s="470"/>
      <c r="H22" s="157">
        <f>SUM('D-2-Constrained'!H32:H66)</f>
        <v>0</v>
      </c>
      <c r="I22" s="157">
        <f>SUM('D-2-Constrained'!I32:I66)</f>
        <v>10033120</v>
      </c>
      <c r="J22" s="157">
        <f>SUM('D-2-Constrained'!J32:J66)</f>
        <v>-1825000</v>
      </c>
      <c r="K22" s="169">
        <f t="shared" si="11"/>
        <v>8208120</v>
      </c>
      <c r="L22" s="466">
        <f t="shared" si="12"/>
        <v>8208120</v>
      </c>
      <c r="M22" s="159"/>
      <c r="N22" s="471">
        <f>SUM('D-2-Constrained'!N32:N66)</f>
        <v>0</v>
      </c>
      <c r="O22" s="471">
        <f>SUM('D-2-Constrained'!O32:O66)</f>
        <v>11738400</v>
      </c>
      <c r="P22" s="471">
        <f>SUM('D-2-Constrained'!P32:P66)</f>
        <v>0</v>
      </c>
      <c r="Q22" s="169">
        <f t="shared" si="13"/>
        <v>11738400</v>
      </c>
      <c r="R22" s="157">
        <f t="shared" si="14"/>
        <v>11738400</v>
      </c>
      <c r="S22" s="2"/>
      <c r="T22" s="471">
        <f>SUM('D-2-Constrained'!T32:T66)</f>
        <v>0</v>
      </c>
      <c r="U22" s="471">
        <f>SUM('D-2-Constrained'!U32:U66)</f>
        <v>15767000</v>
      </c>
      <c r="V22" s="471">
        <f>SUM('D-2-Constrained'!V32:V66)</f>
        <v>0</v>
      </c>
      <c r="W22" s="169">
        <f t="shared" si="15"/>
        <v>15767000</v>
      </c>
      <c r="X22" s="157">
        <f t="shared" si="16"/>
        <v>15767000</v>
      </c>
    </row>
    <row r="23" spans="1:24">
      <c r="A23" s="2">
        <v>18</v>
      </c>
      <c r="B23" s="2"/>
      <c r="C23" s="116"/>
      <c r="D23" t="s">
        <v>1793</v>
      </c>
      <c r="E23" s="18"/>
      <c r="F23" s="470"/>
      <c r="G23" s="470"/>
      <c r="H23" s="157">
        <f>SUM('D-2-Constrained'!H67:H118)</f>
        <v>0</v>
      </c>
      <c r="I23" s="157">
        <f>SUM('D-2-Constrained'!I67:I118)</f>
        <v>32570021</v>
      </c>
      <c r="J23" s="157">
        <f>SUM('D-2-Constrained'!J67:J118)</f>
        <v>0</v>
      </c>
      <c r="K23" s="169">
        <f t="shared" si="11"/>
        <v>32570021</v>
      </c>
      <c r="L23" s="466">
        <f t="shared" si="12"/>
        <v>32570021</v>
      </c>
      <c r="M23" s="159"/>
      <c r="N23" s="157">
        <f>SUM('D-2-Constrained'!N67:N118)</f>
        <v>0</v>
      </c>
      <c r="O23" s="157">
        <f>SUM('D-2-Constrained'!O67:O118)</f>
        <v>22394200</v>
      </c>
      <c r="P23" s="157">
        <f>SUM('D-2-Constrained'!P67:P118)</f>
        <v>0</v>
      </c>
      <c r="Q23" s="169">
        <f t="shared" si="13"/>
        <v>22394200</v>
      </c>
      <c r="R23" s="157">
        <f t="shared" si="14"/>
        <v>22394200</v>
      </c>
      <c r="S23" s="2"/>
      <c r="T23" s="157">
        <f>SUM('D-2-Constrained'!T67:T118)</f>
        <v>0</v>
      </c>
      <c r="U23" s="157">
        <f>SUM('D-2-Constrained'!U67:U118)</f>
        <v>26328300</v>
      </c>
      <c r="V23" s="157">
        <f>SUM('D-2-Constrained'!V67:V118)</f>
        <v>0</v>
      </c>
      <c r="W23" s="169">
        <f t="shared" si="15"/>
        <v>26328300</v>
      </c>
      <c r="X23" s="157">
        <f t="shared" si="16"/>
        <v>26328300</v>
      </c>
    </row>
    <row r="24" spans="1:24">
      <c r="A24" s="2">
        <v>19</v>
      </c>
      <c r="B24" s="2"/>
      <c r="C24" s="116"/>
      <c r="D24" t="s">
        <v>1794</v>
      </c>
      <c r="E24" s="18"/>
      <c r="F24" s="470"/>
      <c r="G24" s="470"/>
      <c r="H24" s="157">
        <f>SUM('D-2-Constrained'!H119:H142)</f>
        <v>0</v>
      </c>
      <c r="I24" s="157">
        <f>SUM('D-2-Constrained'!I119:I142)</f>
        <v>5731413</v>
      </c>
      <c r="J24" s="157">
        <f>SUM('D-2-Constrained'!J119:J142)</f>
        <v>0</v>
      </c>
      <c r="K24" s="169">
        <f t="shared" si="11"/>
        <v>5731413</v>
      </c>
      <c r="L24" s="466">
        <f t="shared" si="12"/>
        <v>5731413</v>
      </c>
      <c r="M24" s="159"/>
      <c r="N24" s="157">
        <f>SUM('D-2-Constrained'!N119:N142)</f>
        <v>0</v>
      </c>
      <c r="O24" s="157">
        <f>SUM('D-2-Constrained'!O119:O142)</f>
        <v>7554040</v>
      </c>
      <c r="P24" s="157">
        <f>SUM('D-2-Constrained'!P119:P142)</f>
        <v>0</v>
      </c>
      <c r="Q24" s="169">
        <f t="shared" si="13"/>
        <v>7554040</v>
      </c>
      <c r="R24" s="157">
        <f t="shared" si="14"/>
        <v>7554040</v>
      </c>
      <c r="S24" s="2"/>
      <c r="T24" s="157">
        <f>SUM('D-2-Constrained'!T119:T142)</f>
        <v>0</v>
      </c>
      <c r="U24" s="157">
        <f>SUM('D-2-Constrained'!U119:U142)</f>
        <v>3146300</v>
      </c>
      <c r="V24" s="157">
        <f>SUM('D-2-Constrained'!V119:V142)</f>
        <v>0</v>
      </c>
      <c r="W24" s="169">
        <f t="shared" si="15"/>
        <v>3146300</v>
      </c>
      <c r="X24" s="157">
        <f t="shared" si="16"/>
        <v>3146300</v>
      </c>
    </row>
    <row r="25" spans="1:24">
      <c r="A25" s="2">
        <v>20</v>
      </c>
      <c r="B25" s="2"/>
      <c r="C25" s="116"/>
      <c r="D25" s="158" t="s">
        <v>1795</v>
      </c>
      <c r="E25" s="18"/>
      <c r="F25" s="470"/>
      <c r="G25" s="470"/>
      <c r="H25" s="157">
        <f>SUM('D-2-Constrained'!H143:H193)</f>
        <v>0</v>
      </c>
      <c r="I25" s="157">
        <f>SUM('D-2-Constrained'!I143:I193)</f>
        <v>28771680</v>
      </c>
      <c r="J25" s="157">
        <f>SUM('D-2-Constrained'!J143:J193)</f>
        <v>-10895000</v>
      </c>
      <c r="K25" s="169">
        <f t="shared" si="11"/>
        <v>17876680</v>
      </c>
      <c r="L25" s="466">
        <f t="shared" si="12"/>
        <v>17876680</v>
      </c>
      <c r="M25" s="159"/>
      <c r="N25" s="157">
        <f>SUM('D-2-Constrained'!N143:N193)</f>
        <v>0</v>
      </c>
      <c r="O25" s="157">
        <f>SUM('D-2-Constrained'!O143:O193)</f>
        <v>36004862.270000003</v>
      </c>
      <c r="P25" s="157">
        <f>SUM('D-2-Constrained'!P143:P193)</f>
        <v>-3230000</v>
      </c>
      <c r="Q25" s="169">
        <f t="shared" si="13"/>
        <v>32774862.270000003</v>
      </c>
      <c r="R25" s="157">
        <f t="shared" si="14"/>
        <v>36004862.270000003</v>
      </c>
      <c r="S25" s="2"/>
      <c r="T25" s="157">
        <f>SUM('D-2-Constrained'!T143:T193)</f>
        <v>0</v>
      </c>
      <c r="U25" s="157">
        <f>SUM('D-2-Constrained'!U143:U193)</f>
        <v>16109862</v>
      </c>
      <c r="V25" s="157">
        <f>SUM('D-2-Constrained'!V143:V193)</f>
        <v>-4248892</v>
      </c>
      <c r="W25" s="169">
        <f t="shared" si="15"/>
        <v>11860970</v>
      </c>
      <c r="X25" s="157">
        <f t="shared" si="16"/>
        <v>16109862</v>
      </c>
    </row>
    <row r="26" spans="1:24">
      <c r="A26" s="2">
        <v>21</v>
      </c>
      <c r="B26" s="2"/>
      <c r="C26" s="116"/>
      <c r="D26" s="139" t="s">
        <v>1796</v>
      </c>
      <c r="E26" s="18"/>
      <c r="F26" s="470"/>
      <c r="G26" s="470"/>
      <c r="H26" s="157">
        <f>SUM('D-2-Constrained'!H194:H206)</f>
        <v>0</v>
      </c>
      <c r="I26" s="157">
        <f>SUM('D-2-Constrained'!I194:I206)</f>
        <v>12054500</v>
      </c>
      <c r="J26" s="157">
        <f>SUM('D-2-Constrained'!J194:J206)</f>
        <v>0</v>
      </c>
      <c r="K26" s="169">
        <f t="shared" si="11"/>
        <v>12054500</v>
      </c>
      <c r="L26" s="466">
        <f t="shared" si="12"/>
        <v>12054500</v>
      </c>
      <c r="M26" s="159"/>
      <c r="N26" s="157">
        <f>SUM('D-2-Constrained'!N194:N206)</f>
        <v>0</v>
      </c>
      <c r="O26" s="157">
        <f>SUM('D-2-Constrained'!O194:O206)</f>
        <v>8149500</v>
      </c>
      <c r="P26" s="157">
        <f>SUM('D-2-Constrained'!P194:P206)</f>
        <v>0</v>
      </c>
      <c r="Q26" s="169">
        <f t="shared" si="13"/>
        <v>8149500</v>
      </c>
      <c r="R26" s="157">
        <f t="shared" si="14"/>
        <v>8149500</v>
      </c>
      <c r="S26" s="2"/>
      <c r="T26" s="157">
        <f>SUM('D-2-Constrained'!T194:T206)</f>
        <v>0</v>
      </c>
      <c r="U26" s="157">
        <f>SUM('D-2-Constrained'!U194:U206)</f>
        <v>2701000</v>
      </c>
      <c r="V26" s="157">
        <f>SUM('D-2-Constrained'!V194:V206)</f>
        <v>0</v>
      </c>
      <c r="W26" s="169">
        <f t="shared" si="15"/>
        <v>2701000</v>
      </c>
      <c r="X26" s="157">
        <f t="shared" si="16"/>
        <v>2701000</v>
      </c>
    </row>
    <row r="27" spans="1:24">
      <c r="A27" s="2">
        <v>22</v>
      </c>
      <c r="B27" s="2"/>
      <c r="C27" s="116"/>
      <c r="D27" s="158" t="s">
        <v>1797</v>
      </c>
      <c r="E27" s="18"/>
      <c r="F27" s="470"/>
      <c r="G27" s="470"/>
      <c r="H27" s="157">
        <f>SUM('D-2-Constrained'!H207:H216)</f>
        <v>0</v>
      </c>
      <c r="I27" s="157">
        <f>SUM('D-2-Constrained'!I207:I216)</f>
        <v>11730000</v>
      </c>
      <c r="J27" s="157">
        <f>SUM('D-2-Constrained'!J207:J216)</f>
        <v>-5110000</v>
      </c>
      <c r="K27" s="169">
        <f t="shared" si="11"/>
        <v>6620000</v>
      </c>
      <c r="L27" s="466">
        <f t="shared" si="12"/>
        <v>6620000</v>
      </c>
      <c r="M27" s="159"/>
      <c r="N27" s="157">
        <f>SUM('D-2-Constrained'!N207:N216)</f>
        <v>0</v>
      </c>
      <c r="O27" s="157">
        <f>SUM('D-2-Constrained'!O207:O216)</f>
        <v>13265000</v>
      </c>
      <c r="P27" s="157">
        <f>SUM('D-2-Constrained'!P207:P216)</f>
        <v>-5475000</v>
      </c>
      <c r="Q27" s="169">
        <f t="shared" si="13"/>
        <v>7790000</v>
      </c>
      <c r="R27" s="157">
        <f t="shared" si="14"/>
        <v>13265000</v>
      </c>
      <c r="S27" s="2"/>
      <c r="T27" s="157">
        <f>SUM('D-2-Constrained'!T207:T216)</f>
        <v>0</v>
      </c>
      <c r="U27" s="157">
        <f>SUM('D-2-Constrained'!U207:U216)</f>
        <v>15455000</v>
      </c>
      <c r="V27" s="157">
        <f>SUM('D-2-Constrained'!V207:V216)</f>
        <v>0</v>
      </c>
      <c r="W27" s="169">
        <f t="shared" si="15"/>
        <v>15455000</v>
      </c>
      <c r="X27" s="157">
        <f t="shared" si="16"/>
        <v>15455000</v>
      </c>
    </row>
    <row r="28" spans="1:24">
      <c r="A28" s="2">
        <v>23</v>
      </c>
      <c r="B28" s="2"/>
      <c r="C28" s="116"/>
      <c r="D28" s="158" t="s">
        <v>1798</v>
      </c>
      <c r="E28" s="18"/>
      <c r="F28" s="470"/>
      <c r="G28" s="470"/>
      <c r="H28" s="157">
        <f>SUM('D-2-Constrained'!H217:H231)</f>
        <v>0</v>
      </c>
      <c r="I28" s="157">
        <f>SUM('D-2-Constrained'!I217:I231)</f>
        <v>35175000</v>
      </c>
      <c r="J28" s="157">
        <f>SUM('D-2-Constrained'!J217:J231)</f>
        <v>-32500000</v>
      </c>
      <c r="K28" s="169">
        <f t="shared" si="11"/>
        <v>2675000</v>
      </c>
      <c r="L28" s="466">
        <f t="shared" si="12"/>
        <v>2675000</v>
      </c>
      <c r="M28" s="159"/>
      <c r="N28" s="157">
        <f>SUM('D-2-Constrained'!N217:N231)</f>
        <v>0</v>
      </c>
      <c r="O28" s="157">
        <f>SUM('D-2-Constrained'!O217:O231)</f>
        <v>8725000</v>
      </c>
      <c r="P28" s="157">
        <f>SUM('D-2-Constrained'!P217:P231)</f>
        <v>-5500000</v>
      </c>
      <c r="Q28" s="169">
        <f t="shared" si="13"/>
        <v>3225000</v>
      </c>
      <c r="R28" s="157">
        <f t="shared" si="14"/>
        <v>8725000</v>
      </c>
      <c r="S28" s="2"/>
      <c r="T28" s="157">
        <f>SUM('D-2-Constrained'!T217:T231)</f>
        <v>0</v>
      </c>
      <c r="U28" s="157">
        <f>SUM('D-2-Constrained'!U217:U231)</f>
        <v>16900000</v>
      </c>
      <c r="V28" s="157">
        <f>SUM('D-2-Constrained'!V217:V231)</f>
        <v>-15000000</v>
      </c>
      <c r="W28" s="169">
        <f t="shared" si="15"/>
        <v>1900000</v>
      </c>
      <c r="X28" s="157">
        <f t="shared" si="16"/>
        <v>16900000</v>
      </c>
    </row>
    <row r="29" spans="1:24">
      <c r="A29" s="2">
        <v>24</v>
      </c>
      <c r="B29" s="2"/>
      <c r="C29" s="116"/>
      <c r="D29" s="158" t="s">
        <v>1799</v>
      </c>
      <c r="E29" s="18"/>
      <c r="F29" s="470"/>
      <c r="G29" s="470"/>
      <c r="H29" s="157">
        <f>SUM('D-2-Constrained'!H232:H238)</f>
        <v>0</v>
      </c>
      <c r="I29" s="157">
        <f>SUM('D-2-Constrained'!I232:I238)</f>
        <v>1109600</v>
      </c>
      <c r="J29" s="157">
        <f>SUM('D-2-Constrained'!J232:J238)</f>
        <v>0</v>
      </c>
      <c r="K29" s="169">
        <f t="shared" si="11"/>
        <v>1109600</v>
      </c>
      <c r="L29" s="466">
        <f t="shared" si="12"/>
        <v>1109600</v>
      </c>
      <c r="M29" s="159"/>
      <c r="N29" s="157">
        <f>SUM('D-2-Constrained'!N232:N238)</f>
        <v>0</v>
      </c>
      <c r="O29" s="157">
        <f>SUM('D-2-Constrained'!O232:O238)</f>
        <v>8036600</v>
      </c>
      <c r="P29" s="157">
        <f>SUM('D-2-Constrained'!P232:P238)</f>
        <v>0</v>
      </c>
      <c r="Q29" s="169">
        <f t="shared" si="13"/>
        <v>8036600</v>
      </c>
      <c r="R29" s="157">
        <f t="shared" si="14"/>
        <v>8036600</v>
      </c>
      <c r="S29" s="2"/>
      <c r="T29" s="157">
        <f>SUM('D-2-Constrained'!T232:T238)</f>
        <v>0</v>
      </c>
      <c r="U29" s="157">
        <f>SUM('D-2-Constrained'!U232:U238)</f>
        <v>8401600</v>
      </c>
      <c r="V29" s="157">
        <f>SUM('D-2-Constrained'!V232:V238)</f>
        <v>0</v>
      </c>
      <c r="W29" s="169">
        <f t="shared" si="15"/>
        <v>8401600</v>
      </c>
      <c r="X29" s="157">
        <f t="shared" si="16"/>
        <v>8401600</v>
      </c>
    </row>
    <row r="30" spans="1:24">
      <c r="A30" s="2">
        <v>25</v>
      </c>
      <c r="B30" s="2"/>
      <c r="C30" s="116"/>
      <c r="D30" s="158" t="s">
        <v>1800</v>
      </c>
      <c r="E30" s="18"/>
      <c r="F30" s="470"/>
      <c r="G30" s="470"/>
      <c r="H30" s="157">
        <f>SUM('D-2-Constrained'!H239)</f>
        <v>0</v>
      </c>
      <c r="I30" s="157">
        <f>SUM('D-2-Constrained'!I239)</f>
        <v>19079376</v>
      </c>
      <c r="J30" s="157">
        <f>SUM('D-2-Constrained'!J239)</f>
        <v>0</v>
      </c>
      <c r="K30" s="169">
        <f t="shared" si="11"/>
        <v>19079376</v>
      </c>
      <c r="L30" s="466">
        <f t="shared" si="12"/>
        <v>19079376</v>
      </c>
      <c r="M30" s="159"/>
      <c r="N30" s="157">
        <f>SUM('D-2-Constrained'!N239)</f>
        <v>0</v>
      </c>
      <c r="O30" s="157">
        <f>SUM('D-2-Constrained'!O239)</f>
        <v>19429376</v>
      </c>
      <c r="P30" s="157">
        <f>SUM('D-2-Constrained'!P239)</f>
        <v>0</v>
      </c>
      <c r="Q30" s="169">
        <f t="shared" si="13"/>
        <v>19429376</v>
      </c>
      <c r="R30" s="157">
        <f t="shared" si="14"/>
        <v>19429376</v>
      </c>
      <c r="S30" s="2"/>
      <c r="T30" s="157">
        <f>SUM('D-2-Constrained'!T239)</f>
        <v>0</v>
      </c>
      <c r="U30" s="157">
        <f>SUM('D-2-Constrained'!U239)</f>
        <v>19079376</v>
      </c>
      <c r="V30" s="157">
        <f>SUM('D-2-Constrained'!V239)</f>
        <v>0</v>
      </c>
      <c r="W30" s="169">
        <f t="shared" si="15"/>
        <v>19079376</v>
      </c>
      <c r="X30" s="157">
        <f t="shared" si="16"/>
        <v>19079376</v>
      </c>
    </row>
    <row r="31" spans="1:24">
      <c r="A31" s="2">
        <v>26</v>
      </c>
      <c r="B31" s="2"/>
      <c r="C31" s="116"/>
      <c r="D31" s="158" t="s">
        <v>1801</v>
      </c>
      <c r="E31" s="18"/>
      <c r="F31" s="470"/>
      <c r="G31" s="470"/>
      <c r="H31" s="157">
        <f>'D-2-Constrained'!H240</f>
        <v>0</v>
      </c>
      <c r="I31" s="157">
        <f>'D-2-Constrained'!I240</f>
        <v>1494000</v>
      </c>
      <c r="J31" s="157">
        <f>'D-2-Constrained'!J240</f>
        <v>0</v>
      </c>
      <c r="K31" s="169">
        <f t="shared" si="11"/>
        <v>1494000</v>
      </c>
      <c r="L31" s="466">
        <f t="shared" si="12"/>
        <v>1494000</v>
      </c>
      <c r="M31" s="159"/>
      <c r="N31" s="157">
        <f>'D-2-Constrained'!N240</f>
        <v>0</v>
      </c>
      <c r="O31" s="157">
        <f>'D-2-Constrained'!O240</f>
        <v>3142000</v>
      </c>
      <c r="P31" s="157">
        <f>'D-2-Constrained'!P240</f>
        <v>0</v>
      </c>
      <c r="Q31" s="169">
        <f t="shared" si="13"/>
        <v>3142000</v>
      </c>
      <c r="R31" s="157">
        <f t="shared" si="14"/>
        <v>3142000</v>
      </c>
      <c r="S31" s="2"/>
      <c r="T31" s="157">
        <f>'D-2-Constrained'!T240</f>
        <v>0</v>
      </c>
      <c r="U31" s="157">
        <f>'D-2-Constrained'!U240</f>
        <v>4744000</v>
      </c>
      <c r="V31" s="157">
        <f>'D-2-Constrained'!V240</f>
        <v>0</v>
      </c>
      <c r="W31" s="169">
        <f t="shared" si="15"/>
        <v>4744000</v>
      </c>
      <c r="X31" s="157">
        <f t="shared" si="16"/>
        <v>4744000</v>
      </c>
    </row>
    <row r="32" spans="1:24">
      <c r="A32" s="2">
        <v>27</v>
      </c>
      <c r="B32" s="2"/>
      <c r="C32" s="116"/>
      <c r="D32" s="158" t="s">
        <v>1802</v>
      </c>
      <c r="E32" s="18"/>
      <c r="F32" s="470"/>
      <c r="G32" s="470"/>
      <c r="H32" s="157">
        <f>'D-2-Constrained'!H241</f>
        <v>0</v>
      </c>
      <c r="I32" s="157">
        <f>'D-2-Constrained'!I241</f>
        <v>0</v>
      </c>
      <c r="J32" s="157">
        <f>'D-2-Constrained'!J241</f>
        <v>0</v>
      </c>
      <c r="K32" s="169">
        <f t="shared" si="11"/>
        <v>0</v>
      </c>
      <c r="L32" s="466">
        <f t="shared" si="12"/>
        <v>0</v>
      </c>
      <c r="M32" s="159"/>
      <c r="N32" s="157">
        <f>'D-2-Constrained'!N241</f>
        <v>0</v>
      </c>
      <c r="O32" s="157">
        <f>'D-2-Constrained'!O241</f>
        <v>4272000</v>
      </c>
      <c r="P32" s="157">
        <f>'D-2-Constrained'!P241</f>
        <v>0</v>
      </c>
      <c r="Q32" s="169">
        <f t="shared" si="13"/>
        <v>4272000</v>
      </c>
      <c r="R32" s="157">
        <f t="shared" si="14"/>
        <v>4272000</v>
      </c>
      <c r="S32" s="2"/>
      <c r="T32" s="157">
        <f>'D-2-Constrained'!T241</f>
        <v>0</v>
      </c>
      <c r="U32" s="157">
        <f>'D-2-Constrained'!U241</f>
        <v>9701000</v>
      </c>
      <c r="V32" s="157">
        <f>'D-2-Constrained'!V241</f>
        <v>0</v>
      </c>
      <c r="W32" s="169">
        <f t="shared" si="15"/>
        <v>9701000</v>
      </c>
      <c r="X32" s="157">
        <f t="shared" si="16"/>
        <v>9701000</v>
      </c>
    </row>
    <row r="33" spans="1:27">
      <c r="A33" s="2">
        <v>28</v>
      </c>
      <c r="B33" s="2"/>
      <c r="C33" s="116"/>
      <c r="D33" s="158" t="s">
        <v>1803</v>
      </c>
      <c r="E33" s="18"/>
      <c r="F33" s="470"/>
      <c r="G33" s="470"/>
      <c r="H33" s="157">
        <f>SUM('D-2-Constrained'!H242:H269)</f>
        <v>0</v>
      </c>
      <c r="I33" s="157">
        <f>SUM('D-2-Constrained'!I242:I269)</f>
        <v>38775000</v>
      </c>
      <c r="J33" s="157">
        <f>SUM('D-2-Constrained'!J242:J269)</f>
        <v>0</v>
      </c>
      <c r="K33" s="169">
        <f t="shared" si="11"/>
        <v>38775000</v>
      </c>
      <c r="L33" s="466">
        <f t="shared" si="12"/>
        <v>38775000</v>
      </c>
      <c r="M33" s="159"/>
      <c r="N33" s="157">
        <f>SUM('D-2-Constrained'!N242:N269)</f>
        <v>0</v>
      </c>
      <c r="O33" s="157">
        <f>SUM('D-2-Constrained'!O242:O269)</f>
        <v>35765000</v>
      </c>
      <c r="P33" s="157">
        <f>SUM('D-2-Constrained'!P242:P269)</f>
        <v>0</v>
      </c>
      <c r="Q33" s="169">
        <f t="shared" si="13"/>
        <v>35765000</v>
      </c>
      <c r="R33" s="157">
        <f t="shared" si="14"/>
        <v>35765000</v>
      </c>
      <c r="S33" s="2"/>
      <c r="T33" s="157">
        <f>SUM('D-2-Constrained'!T242:T269)</f>
        <v>0</v>
      </c>
      <c r="U33" s="157">
        <f>SUM('D-2-Constrained'!U242:U269)</f>
        <v>42025000</v>
      </c>
      <c r="V33" s="157">
        <f>SUM('D-2-Constrained'!V242:V269)</f>
        <v>0</v>
      </c>
      <c r="W33" s="169">
        <f t="shared" si="15"/>
        <v>42025000</v>
      </c>
      <c r="X33" s="157">
        <f t="shared" si="16"/>
        <v>42025000</v>
      </c>
    </row>
    <row r="34" spans="1:27">
      <c r="A34" s="2"/>
      <c r="B34" s="2"/>
      <c r="C34" s="116"/>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row>
    <row r="35" spans="1:27">
      <c r="A35" s="2">
        <f>A33+1</f>
        <v>29</v>
      </c>
      <c r="B35" s="2"/>
      <c r="C35" s="454" t="s">
        <v>1804</v>
      </c>
      <c r="D35" s="19"/>
      <c r="E35" s="19"/>
      <c r="F35" s="455"/>
      <c r="G35" s="455"/>
      <c r="H35" s="455">
        <f>H36</f>
        <v>0</v>
      </c>
      <c r="I35" s="455">
        <f t="shared" ref="I35:K35" si="17">I36</f>
        <v>1234000</v>
      </c>
      <c r="J35" s="455">
        <f t="shared" si="17"/>
        <v>0</v>
      </c>
      <c r="K35" s="455">
        <f t="shared" si="17"/>
        <v>1234000</v>
      </c>
      <c r="L35" s="455">
        <f t="shared" ref="L35" si="18">H35+I35</f>
        <v>1234000</v>
      </c>
      <c r="M35" s="159"/>
      <c r="N35" s="455">
        <f t="shared" ref="N35" si="19">N36</f>
        <v>0</v>
      </c>
      <c r="O35" s="455">
        <f t="shared" ref="O35:Q35" si="20">O36</f>
        <v>1295700</v>
      </c>
      <c r="P35" s="455">
        <f t="shared" si="20"/>
        <v>0</v>
      </c>
      <c r="Q35" s="455">
        <f t="shared" si="20"/>
        <v>1295700</v>
      </c>
      <c r="R35" s="455">
        <f>N35+O35</f>
        <v>1295700</v>
      </c>
      <c r="S35" s="2"/>
      <c r="T35" s="455">
        <f t="shared" ref="T35" si="21">T36</f>
        <v>0</v>
      </c>
      <c r="U35" s="455">
        <f t="shared" ref="U35:W35" si="22">U36</f>
        <v>1360485</v>
      </c>
      <c r="V35" s="455">
        <f t="shared" si="22"/>
        <v>0</v>
      </c>
      <c r="W35" s="455">
        <f t="shared" si="22"/>
        <v>1360485</v>
      </c>
      <c r="X35" s="455">
        <f t="shared" ref="X35" si="23">T35+U35</f>
        <v>1360485</v>
      </c>
    </row>
    <row r="36" spans="1:27">
      <c r="A36" s="2">
        <f>A35+1</f>
        <v>30</v>
      </c>
      <c r="B36" s="2"/>
      <c r="D36" s="158" t="s">
        <v>1805</v>
      </c>
      <c r="H36" s="157"/>
      <c r="I36" s="157">
        <f>'D-1-Optimal'!I37</f>
        <v>1234000</v>
      </c>
      <c r="J36" s="169">
        <v>0</v>
      </c>
      <c r="K36" s="169">
        <f t="shared" ref="K36" si="24">J36+I36</f>
        <v>1234000</v>
      </c>
      <c r="L36" s="466">
        <f t="shared" ref="L36" si="25">H36+K36</f>
        <v>1234000</v>
      </c>
      <c r="M36" s="159"/>
      <c r="N36" s="157"/>
      <c r="O36" s="157">
        <f>I36*1.05</f>
        <v>1295700</v>
      </c>
      <c r="P36" s="169">
        <v>0</v>
      </c>
      <c r="Q36" s="169">
        <f>O36+P36</f>
        <v>1295700</v>
      </c>
      <c r="R36" s="157">
        <f>N36+O36</f>
        <v>1295700</v>
      </c>
      <c r="S36" s="2"/>
      <c r="T36" s="157"/>
      <c r="U36" s="157">
        <f>O36*1.05</f>
        <v>1360485</v>
      </c>
      <c r="V36" s="169">
        <v>0</v>
      </c>
      <c r="W36" s="169">
        <f>U36+V36</f>
        <v>1360485</v>
      </c>
      <c r="X36" s="157">
        <f t="shared" si="16"/>
        <v>1360485</v>
      </c>
    </row>
    <row r="37" spans="1:27">
      <c r="A37" s="2"/>
      <c r="B37" s="2"/>
      <c r="D37" s="158"/>
      <c r="M37" s="159"/>
      <c r="S37" s="2"/>
    </row>
    <row r="38" spans="1:27">
      <c r="A38" s="2">
        <f>A36+1</f>
        <v>31</v>
      </c>
      <c r="B38" s="2"/>
      <c r="C38" s="454" t="s">
        <v>1806</v>
      </c>
      <c r="D38" s="19"/>
      <c r="E38" s="19"/>
      <c r="F38" s="455"/>
      <c r="G38" s="455"/>
      <c r="H38" s="455">
        <f>SUM(H39:H42)</f>
        <v>62488337.186044671</v>
      </c>
      <c r="I38" s="455">
        <f>SUM(I39:I42)</f>
        <v>61174492.165837482</v>
      </c>
      <c r="J38" s="455">
        <f t="shared" ref="J38:K38" si="26">SUM(J39:J42)</f>
        <v>0</v>
      </c>
      <c r="K38" s="455">
        <f t="shared" si="26"/>
        <v>61174492.165837482</v>
      </c>
      <c r="L38" s="455">
        <f t="shared" ref="L38" si="27">H38+I38</f>
        <v>123662829.35188216</v>
      </c>
      <c r="M38" s="159"/>
      <c r="N38" s="455">
        <f>SUM(N39:N42)</f>
        <v>227072620.24570087</v>
      </c>
      <c r="O38" s="455">
        <f>SUM(O39:O42)</f>
        <v>76311981.474716842</v>
      </c>
      <c r="P38" s="455">
        <f t="shared" ref="P38:Q38" si="28">SUM(P39:P42)</f>
        <v>0</v>
      </c>
      <c r="Q38" s="455">
        <f t="shared" si="28"/>
        <v>76311981.474716842</v>
      </c>
      <c r="R38" s="455">
        <f>N38+O38</f>
        <v>303384601.72041774</v>
      </c>
      <c r="S38" s="2"/>
      <c r="T38" s="455">
        <f>SUM(T39:T42)</f>
        <v>417698016.71553349</v>
      </c>
      <c r="U38" s="455">
        <f>SUM(U39:U42)</f>
        <v>108441881.16325629</v>
      </c>
      <c r="V38" s="455">
        <f t="shared" ref="V38:W38" si="29">SUM(V39:V42)</f>
        <v>0</v>
      </c>
      <c r="W38" s="455">
        <f t="shared" si="29"/>
        <v>108441881.16325629</v>
      </c>
      <c r="X38" s="455">
        <f t="shared" ref="X38:X42" si="30">T38+U38</f>
        <v>526139897.87878978</v>
      </c>
    </row>
    <row r="39" spans="1:27">
      <c r="A39" s="2">
        <f>A38+1</f>
        <v>32</v>
      </c>
      <c r="B39" s="2"/>
      <c r="D39" t="s">
        <v>1807</v>
      </c>
      <c r="E39" s="2" t="s">
        <v>1808</v>
      </c>
      <c r="H39" s="466">
        <v>23571702.007486869</v>
      </c>
      <c r="I39" s="466">
        <v>3530055.7213930357</v>
      </c>
      <c r="J39" s="169">
        <v>0</v>
      </c>
      <c r="K39" s="169">
        <f t="shared" ref="K39:K42" si="31">J39+I39</f>
        <v>3530055.7213930357</v>
      </c>
      <c r="L39" s="466">
        <f t="shared" ref="L39:L42" si="32">H39+K39</f>
        <v>27101757.728879906</v>
      </c>
      <c r="M39" s="159"/>
      <c r="N39" s="466">
        <v>52137248.196411371</v>
      </c>
      <c r="O39" s="466">
        <v>3500000.0000000005</v>
      </c>
      <c r="P39" s="169">
        <v>0</v>
      </c>
      <c r="Q39" s="169">
        <f t="shared" ref="Q39:Q42" si="33">O39+P39</f>
        <v>3500000.0000000005</v>
      </c>
      <c r="R39" s="466">
        <f>N39+O39</f>
        <v>55637248.196411371</v>
      </c>
      <c r="S39" s="2"/>
      <c r="T39" s="466">
        <v>98762189.941276267</v>
      </c>
      <c r="U39" s="466">
        <v>3500000.0000000005</v>
      </c>
      <c r="V39" s="169">
        <v>0</v>
      </c>
      <c r="W39" s="169">
        <f t="shared" ref="W39:W42" si="34">U39+V39</f>
        <v>3500000.0000000005</v>
      </c>
      <c r="X39" s="466">
        <f t="shared" si="30"/>
        <v>102262189.94127627</v>
      </c>
    </row>
    <row r="40" spans="1:27">
      <c r="A40" s="2">
        <f t="shared" ref="A40:A42" si="35">A39+1</f>
        <v>33</v>
      </c>
      <c r="B40" s="2"/>
      <c r="D40" t="s">
        <v>1809</v>
      </c>
      <c r="E40" s="2" t="s">
        <v>1810</v>
      </c>
      <c r="H40" s="466">
        <v>19798775.178557802</v>
      </c>
      <c r="I40" s="466">
        <v>35144436.444444448</v>
      </c>
      <c r="J40" s="169">
        <v>0</v>
      </c>
      <c r="K40" s="169">
        <f t="shared" si="31"/>
        <v>35144436.444444448</v>
      </c>
      <c r="L40" s="466">
        <f t="shared" si="32"/>
        <v>54943211.623002246</v>
      </c>
      <c r="M40" s="159"/>
      <c r="N40" s="466">
        <v>139415372.04928949</v>
      </c>
      <c r="O40" s="466">
        <v>23758888.888888888</v>
      </c>
      <c r="P40" s="169">
        <v>0</v>
      </c>
      <c r="Q40" s="169">
        <f t="shared" si="33"/>
        <v>23758888.888888888</v>
      </c>
      <c r="R40" s="466">
        <f>N40+O40</f>
        <v>163174260.93817839</v>
      </c>
      <c r="S40" s="2"/>
      <c r="T40" s="466">
        <v>280292086.77425724</v>
      </c>
      <c r="U40" s="466">
        <v>30700000</v>
      </c>
      <c r="V40" s="169">
        <v>0</v>
      </c>
      <c r="W40" s="169">
        <f t="shared" si="34"/>
        <v>30700000</v>
      </c>
      <c r="X40" s="466">
        <f t="shared" si="30"/>
        <v>310992086.77425724</v>
      </c>
    </row>
    <row r="41" spans="1:27">
      <c r="A41" s="2">
        <f t="shared" si="35"/>
        <v>34</v>
      </c>
      <c r="B41" s="2"/>
      <c r="D41" t="s">
        <v>1811</v>
      </c>
      <c r="E41" s="2" t="s">
        <v>1812</v>
      </c>
      <c r="H41" s="466">
        <v>19117860</v>
      </c>
      <c r="I41" s="466">
        <v>22500000</v>
      </c>
      <c r="J41" s="169">
        <v>0</v>
      </c>
      <c r="K41" s="169">
        <f t="shared" si="31"/>
        <v>22500000</v>
      </c>
      <c r="L41" s="466">
        <f t="shared" si="32"/>
        <v>41617860</v>
      </c>
      <c r="M41" s="159"/>
      <c r="N41" s="466">
        <v>35520000</v>
      </c>
      <c r="O41" s="466">
        <v>49053092.585827962</v>
      </c>
      <c r="P41" s="169">
        <v>0</v>
      </c>
      <c r="Q41" s="169">
        <f t="shared" si="33"/>
        <v>49053092.585827962</v>
      </c>
      <c r="R41" s="466">
        <f>N41+O41</f>
        <v>84573092.585827962</v>
      </c>
      <c r="S41" s="2"/>
      <c r="T41" s="466">
        <v>38643740</v>
      </c>
      <c r="U41" s="466">
        <v>74241881.163256288</v>
      </c>
      <c r="V41" s="169">
        <v>0</v>
      </c>
      <c r="W41" s="169">
        <f t="shared" si="34"/>
        <v>74241881.163256288</v>
      </c>
      <c r="X41" s="466">
        <f t="shared" si="30"/>
        <v>112885621.16325629</v>
      </c>
    </row>
    <row r="42" spans="1:27">
      <c r="A42" s="2">
        <f t="shared" si="35"/>
        <v>35</v>
      </c>
      <c r="B42" s="2"/>
      <c r="D42" t="s">
        <v>1813</v>
      </c>
      <c r="E42" s="2" t="s">
        <v>1814</v>
      </c>
      <c r="H42" s="466">
        <v>0</v>
      </c>
      <c r="I42" s="466">
        <v>0</v>
      </c>
      <c r="J42" s="169">
        <v>0</v>
      </c>
      <c r="K42" s="169">
        <f t="shared" si="31"/>
        <v>0</v>
      </c>
      <c r="L42" s="466">
        <f t="shared" si="32"/>
        <v>0</v>
      </c>
      <c r="M42" s="159"/>
      <c r="N42" s="466">
        <v>0</v>
      </c>
      <c r="O42" s="466">
        <v>0</v>
      </c>
      <c r="P42" s="169">
        <v>0</v>
      </c>
      <c r="Q42" s="169">
        <f t="shared" si="33"/>
        <v>0</v>
      </c>
      <c r="R42" s="466">
        <f>N42+O42</f>
        <v>0</v>
      </c>
      <c r="S42" s="2"/>
      <c r="T42" s="466">
        <v>0</v>
      </c>
      <c r="U42" s="466">
        <v>0</v>
      </c>
      <c r="V42" s="169">
        <v>0</v>
      </c>
      <c r="W42" s="169">
        <f t="shared" si="34"/>
        <v>0</v>
      </c>
      <c r="X42" s="466">
        <f t="shared" si="30"/>
        <v>0</v>
      </c>
    </row>
    <row r="43" spans="1:27">
      <c r="A43" s="2"/>
      <c r="B43" s="2"/>
      <c r="D43"/>
      <c r="M43" s="159"/>
      <c r="S43" s="2"/>
    </row>
    <row r="44" spans="1:27">
      <c r="A44" s="2">
        <f>A42+1</f>
        <v>36</v>
      </c>
      <c r="B44" s="2"/>
      <c r="C44" s="454" t="s">
        <v>1815</v>
      </c>
      <c r="D44" s="19"/>
      <c r="E44" s="19"/>
      <c r="F44" s="455"/>
      <c r="G44" s="455"/>
      <c r="H44" s="455">
        <f>SUM(H45:H49)</f>
        <v>202371821.23786271</v>
      </c>
      <c r="I44" s="455">
        <f>SUM(I45:I49)</f>
        <v>101806388.96586855</v>
      </c>
      <c r="J44" s="455">
        <f t="shared" ref="J44:K44" si="36">SUM(J45:J49)</f>
        <v>0</v>
      </c>
      <c r="K44" s="455">
        <f t="shared" si="36"/>
        <v>101806388.96586855</v>
      </c>
      <c r="L44" s="455">
        <f t="shared" ref="L44" si="37">H44+I44</f>
        <v>304178210.20373124</v>
      </c>
      <c r="M44" s="159"/>
      <c r="N44" s="455">
        <f>SUM(N45:N49)</f>
        <v>344740716.49652505</v>
      </c>
      <c r="O44" s="455">
        <f>SUM(O45:O49)</f>
        <v>185041808.88086104</v>
      </c>
      <c r="P44" s="455">
        <f t="shared" ref="P44:Q44" si="38">SUM(P45:P49)</f>
        <v>-165935</v>
      </c>
      <c r="Q44" s="455">
        <f t="shared" si="38"/>
        <v>184875873.88086104</v>
      </c>
      <c r="R44" s="455">
        <f t="shared" ref="R44:R49" si="39">N44+O44</f>
        <v>529782525.37738609</v>
      </c>
      <c r="S44" s="2"/>
      <c r="T44" s="455">
        <f>SUM(T45:T49)</f>
        <v>326493912.60748422</v>
      </c>
      <c r="U44" s="455">
        <f>SUM(U45:U49)</f>
        <v>231087326.60153115</v>
      </c>
      <c r="V44" s="455">
        <f t="shared" ref="V44:W44" si="40">SUM(V45:V49)</f>
        <v>-172575</v>
      </c>
      <c r="W44" s="455">
        <f t="shared" si="40"/>
        <v>230914751.60153115</v>
      </c>
      <c r="X44" s="455">
        <f t="shared" ref="X44:X49" si="41">T44+U44</f>
        <v>557581239.20901537</v>
      </c>
    </row>
    <row r="45" spans="1:27">
      <c r="A45" s="2">
        <f t="shared" ref="A45:A90" si="42">A44+1</f>
        <v>37</v>
      </c>
      <c r="B45" s="2"/>
      <c r="D45" t="s">
        <v>1816</v>
      </c>
      <c r="E45" s="2" t="s">
        <v>1817</v>
      </c>
      <c r="G45" s="472"/>
      <c r="H45" s="466">
        <v>23311671.237862699</v>
      </c>
      <c r="I45" s="466">
        <v>37276727.240489811</v>
      </c>
      <c r="J45" s="169">
        <v>0</v>
      </c>
      <c r="K45" s="169">
        <f t="shared" ref="K45:K49" si="43">J45+I45</f>
        <v>37276727.240489811</v>
      </c>
      <c r="L45" s="466">
        <f t="shared" ref="L45:L49" si="44">H45+K45</f>
        <v>60588398.478352509</v>
      </c>
      <c r="M45" s="159"/>
      <c r="N45" s="466">
        <v>95045716.496525034</v>
      </c>
      <c r="O45" s="466">
        <v>54615725.754349731</v>
      </c>
      <c r="P45" s="169">
        <v>0</v>
      </c>
      <c r="Q45" s="169">
        <f t="shared" ref="Q45:Q49" si="45">O45+P45</f>
        <v>54615725.754349731</v>
      </c>
      <c r="R45" s="466">
        <f t="shared" si="39"/>
        <v>149661442.25087476</v>
      </c>
      <c r="S45" s="2"/>
      <c r="T45" s="466">
        <v>132735608.10748419</v>
      </c>
      <c r="U45" s="466">
        <v>67693482.175456211</v>
      </c>
      <c r="V45" s="169">
        <v>0</v>
      </c>
      <c r="W45" s="169">
        <f t="shared" ref="W45:W49" si="46">U45+V45</f>
        <v>67693482.175456211</v>
      </c>
      <c r="X45" s="466">
        <f t="shared" si="41"/>
        <v>200429090.28294039</v>
      </c>
    </row>
    <row r="46" spans="1:27">
      <c r="A46" s="2">
        <f t="shared" si="42"/>
        <v>38</v>
      </c>
      <c r="B46" s="2"/>
      <c r="D46" t="s">
        <v>1818</v>
      </c>
      <c r="E46" s="2" t="s">
        <v>1819</v>
      </c>
      <c r="G46" s="472"/>
      <c r="H46" s="466">
        <v>89250000</v>
      </c>
      <c r="I46" s="466">
        <v>43836695.058712058</v>
      </c>
      <c r="J46" s="169">
        <v>0</v>
      </c>
      <c r="K46" s="169">
        <f t="shared" si="43"/>
        <v>43836695.058712058</v>
      </c>
      <c r="L46" s="466">
        <f t="shared" si="44"/>
        <v>133086695.05871207</v>
      </c>
      <c r="M46" s="159"/>
      <c r="N46" s="466">
        <v>105945000</v>
      </c>
      <c r="O46" s="466">
        <v>107029183.12651132</v>
      </c>
      <c r="P46" s="169">
        <v>0</v>
      </c>
      <c r="Q46" s="169">
        <f t="shared" si="45"/>
        <v>107029183.12651132</v>
      </c>
      <c r="R46" s="466">
        <f t="shared" si="39"/>
        <v>212974183.12651134</v>
      </c>
      <c r="S46" s="2"/>
      <c r="T46" s="466">
        <v>52499999.999999993</v>
      </c>
      <c r="U46" s="466">
        <v>132306202.47051938</v>
      </c>
      <c r="V46" s="169">
        <v>0</v>
      </c>
      <c r="W46" s="169">
        <f t="shared" si="46"/>
        <v>132306202.47051938</v>
      </c>
      <c r="X46" s="466">
        <f t="shared" si="41"/>
        <v>184806202.47051936</v>
      </c>
    </row>
    <row r="47" spans="1:27">
      <c r="A47" s="2">
        <f t="shared" si="42"/>
        <v>39</v>
      </c>
      <c r="B47" s="2"/>
      <c r="D47" t="s">
        <v>1820</v>
      </c>
      <c r="E47" s="2" t="s">
        <v>1821</v>
      </c>
      <c r="G47" s="472"/>
      <c r="H47" s="466">
        <v>89810150</v>
      </c>
      <c r="I47" s="466">
        <v>2692966.6666666665</v>
      </c>
      <c r="J47" s="169">
        <v>0</v>
      </c>
      <c r="K47" s="169">
        <f t="shared" si="43"/>
        <v>2692966.6666666665</v>
      </c>
      <c r="L47" s="466">
        <f t="shared" si="44"/>
        <v>92503116.666666672</v>
      </c>
      <c r="M47" s="159"/>
      <c r="N47" s="466">
        <v>143750000</v>
      </c>
      <c r="O47" s="466">
        <v>3396900.0000000005</v>
      </c>
      <c r="P47" s="800">
        <v>-165935</v>
      </c>
      <c r="Q47" s="169">
        <f t="shared" si="45"/>
        <v>3230965.0000000005</v>
      </c>
      <c r="R47" s="466">
        <f t="shared" si="39"/>
        <v>147146900</v>
      </c>
      <c r="S47" s="2"/>
      <c r="T47" s="466">
        <v>141258304.5</v>
      </c>
      <c r="U47" s="466">
        <v>8087641.9555555545</v>
      </c>
      <c r="V47" s="800">
        <v>-172575</v>
      </c>
      <c r="W47" s="169">
        <f t="shared" si="46"/>
        <v>7915066.9555555545</v>
      </c>
      <c r="X47" s="466">
        <f t="shared" si="41"/>
        <v>149345946.45555556</v>
      </c>
    </row>
    <row r="48" spans="1:27">
      <c r="A48" s="2">
        <f t="shared" si="42"/>
        <v>40</v>
      </c>
      <c r="B48" s="2"/>
      <c r="D48" t="s">
        <v>1822</v>
      </c>
      <c r="E48" s="2" t="s">
        <v>1823</v>
      </c>
      <c r="G48" s="472"/>
      <c r="H48" s="466">
        <v>0</v>
      </c>
      <c r="I48" s="466">
        <v>0</v>
      </c>
      <c r="J48" s="169">
        <v>0</v>
      </c>
      <c r="K48" s="169">
        <f t="shared" si="43"/>
        <v>0</v>
      </c>
      <c r="L48" s="466">
        <f t="shared" si="44"/>
        <v>0</v>
      </c>
      <c r="M48" s="159"/>
      <c r="N48" s="466">
        <v>0</v>
      </c>
      <c r="O48" s="466">
        <v>0</v>
      </c>
      <c r="P48" s="169">
        <v>0</v>
      </c>
      <c r="Q48" s="169">
        <f t="shared" si="45"/>
        <v>0</v>
      </c>
      <c r="R48" s="466">
        <f t="shared" si="39"/>
        <v>0</v>
      </c>
      <c r="S48" s="2"/>
      <c r="T48" s="466">
        <v>0</v>
      </c>
      <c r="U48" s="466">
        <v>0</v>
      </c>
      <c r="V48" s="169">
        <v>0</v>
      </c>
      <c r="W48" s="169">
        <f t="shared" si="46"/>
        <v>0</v>
      </c>
      <c r="X48" s="466">
        <f t="shared" si="41"/>
        <v>0</v>
      </c>
    </row>
    <row r="49" spans="1:24">
      <c r="A49" s="2">
        <f t="shared" si="42"/>
        <v>41</v>
      </c>
      <c r="B49" s="2"/>
      <c r="D49" t="s">
        <v>1824</v>
      </c>
      <c r="E49" s="2" t="s">
        <v>1825</v>
      </c>
      <c r="G49" s="472"/>
      <c r="H49" s="466">
        <v>0</v>
      </c>
      <c r="I49" s="466">
        <v>18000000</v>
      </c>
      <c r="J49" s="169">
        <v>0</v>
      </c>
      <c r="K49" s="169">
        <f t="shared" si="43"/>
        <v>18000000</v>
      </c>
      <c r="L49" s="466">
        <f t="shared" si="44"/>
        <v>18000000</v>
      </c>
      <c r="M49" s="159"/>
      <c r="N49" s="466">
        <v>0</v>
      </c>
      <c r="O49" s="466">
        <v>20000000</v>
      </c>
      <c r="P49" s="169">
        <v>0</v>
      </c>
      <c r="Q49" s="169">
        <f t="shared" si="45"/>
        <v>20000000</v>
      </c>
      <c r="R49" s="466">
        <f t="shared" si="39"/>
        <v>20000000</v>
      </c>
      <c r="S49" s="2"/>
      <c r="T49" s="466">
        <v>0</v>
      </c>
      <c r="U49" s="466">
        <v>23000000</v>
      </c>
      <c r="V49" s="169">
        <v>0</v>
      </c>
      <c r="W49" s="169">
        <f t="shared" si="46"/>
        <v>23000000</v>
      </c>
      <c r="X49" s="466">
        <f t="shared" si="41"/>
        <v>23000000</v>
      </c>
    </row>
    <row r="50" spans="1:24">
      <c r="A50" s="2"/>
      <c r="B50" s="2"/>
      <c r="D50"/>
      <c r="M50" s="159"/>
      <c r="S50" s="2"/>
    </row>
    <row r="51" spans="1:24">
      <c r="A51" s="2"/>
      <c r="B51" s="2"/>
      <c r="C51" s="454" t="s">
        <v>2178</v>
      </c>
      <c r="D51" s="19"/>
      <c r="E51" s="19"/>
      <c r="F51" s="455"/>
      <c r="G51" s="455"/>
      <c r="H51" s="455">
        <f>SUM(H52:H54)</f>
        <v>154196935.43924701</v>
      </c>
      <c r="I51" s="455">
        <f>SUM(I52:I54)</f>
        <v>81654696.082222223</v>
      </c>
      <c r="J51" s="455">
        <f t="shared" ref="J51:K51" si="47">SUM(J52:J54)</f>
        <v>0</v>
      </c>
      <c r="K51" s="455">
        <f t="shared" si="47"/>
        <v>81654696.082222223</v>
      </c>
      <c r="L51" s="455">
        <f t="shared" ref="L51" si="48">SUM(L52:L54)</f>
        <v>235851631.52146924</v>
      </c>
      <c r="M51" s="159"/>
      <c r="N51" s="455">
        <f>SUM(N52:N54)</f>
        <v>287348461.46954131</v>
      </c>
      <c r="O51" s="455">
        <f t="shared" ref="O51:R51" si="49">SUM(O52:O54)</f>
        <v>121131765.81444445</v>
      </c>
      <c r="P51" s="455">
        <f t="shared" si="49"/>
        <v>0</v>
      </c>
      <c r="Q51" s="455">
        <f t="shared" si="49"/>
        <v>121131765.81444445</v>
      </c>
      <c r="R51" s="455">
        <f t="shared" si="49"/>
        <v>408480227.28398573</v>
      </c>
      <c r="S51" s="2"/>
      <c r="T51" s="455">
        <f>SUM(T52:T54)</f>
        <v>340455028.43852389</v>
      </c>
      <c r="U51" s="455">
        <f t="shared" ref="U51:X51" si="50">SUM(U52:U54)</f>
        <v>142676976.33333334</v>
      </c>
      <c r="V51" s="455">
        <f t="shared" si="50"/>
        <v>0</v>
      </c>
      <c r="W51" s="455">
        <f t="shared" si="50"/>
        <v>142676976.33333334</v>
      </c>
      <c r="X51" s="455">
        <f t="shared" si="50"/>
        <v>483132004.77185726</v>
      </c>
    </row>
    <row r="52" spans="1:24">
      <c r="A52" s="2">
        <f>A49+1</f>
        <v>42</v>
      </c>
      <c r="B52" s="2"/>
      <c r="D52" t="s">
        <v>1827</v>
      </c>
      <c r="E52" s="2" t="s">
        <v>1828</v>
      </c>
      <c r="H52" s="466">
        <v>101468197.94821844</v>
      </c>
      <c r="I52" s="466">
        <v>3422222.2222222225</v>
      </c>
      <c r="J52" s="169">
        <v>0</v>
      </c>
      <c r="K52" s="169">
        <f t="shared" ref="K52:K54" si="51">J52+I52</f>
        <v>3422222.2222222225</v>
      </c>
      <c r="L52" s="466">
        <f t="shared" ref="L52:L54" si="52">H52+K52</f>
        <v>104890420.17044066</v>
      </c>
      <c r="M52" s="159"/>
      <c r="N52" s="466">
        <v>186861416.72020799</v>
      </c>
      <c r="O52" s="466">
        <v>5944444.444444445</v>
      </c>
      <c r="P52" s="169">
        <v>0</v>
      </c>
      <c r="Q52" s="169">
        <f t="shared" ref="Q52:Q54" si="53">O52+P52</f>
        <v>5944444.444444445</v>
      </c>
      <c r="R52" s="466">
        <f>N52+O52</f>
        <v>192805861.16465244</v>
      </c>
      <c r="S52" s="2"/>
      <c r="T52" s="466">
        <v>197498409.09852391</v>
      </c>
      <c r="U52" s="466">
        <v>13333333.333333332</v>
      </c>
      <c r="V52" s="169">
        <v>0</v>
      </c>
      <c r="W52" s="169">
        <f t="shared" ref="W52:W54" si="54">U52+V52</f>
        <v>13333333.333333332</v>
      </c>
      <c r="X52" s="466">
        <f t="shared" ref="X52:X54" si="55">T52+U52</f>
        <v>210831742.43185726</v>
      </c>
    </row>
    <row r="53" spans="1:24">
      <c r="A53" s="2">
        <f t="shared" si="42"/>
        <v>43</v>
      </c>
      <c r="B53" s="2"/>
      <c r="D53" t="s">
        <v>1829</v>
      </c>
      <c r="E53" s="2" t="s">
        <v>1830</v>
      </c>
      <c r="H53" s="466">
        <v>45258737.491028577</v>
      </c>
      <c r="I53" s="466">
        <v>77932473.859999999</v>
      </c>
      <c r="J53" s="169">
        <v>0</v>
      </c>
      <c r="K53" s="169">
        <f t="shared" si="51"/>
        <v>77932473.859999999</v>
      </c>
      <c r="L53" s="466">
        <f t="shared" si="52"/>
        <v>123191211.35102858</v>
      </c>
      <c r="M53" s="159"/>
      <c r="N53" s="466">
        <v>96483044.749333337</v>
      </c>
      <c r="O53" s="466">
        <v>114887321.37</v>
      </c>
      <c r="P53" s="169">
        <v>0</v>
      </c>
      <c r="Q53" s="169">
        <f t="shared" si="53"/>
        <v>114887321.37</v>
      </c>
      <c r="R53" s="466">
        <f>N53+O53</f>
        <v>211370366.11933333</v>
      </c>
      <c r="S53" s="2"/>
      <c r="T53" s="466">
        <v>142956619.34</v>
      </c>
      <c r="U53" s="466">
        <v>129043643</v>
      </c>
      <c r="V53" s="169">
        <v>0</v>
      </c>
      <c r="W53" s="169">
        <f t="shared" si="54"/>
        <v>129043643</v>
      </c>
      <c r="X53" s="466">
        <f t="shared" si="55"/>
        <v>272000262.34000003</v>
      </c>
    </row>
    <row r="54" spans="1:24">
      <c r="A54" s="2">
        <f t="shared" si="42"/>
        <v>44</v>
      </c>
      <c r="B54" s="2"/>
      <c r="D54" t="s">
        <v>1831</v>
      </c>
      <c r="E54" s="2" t="s">
        <v>1832</v>
      </c>
      <c r="H54" s="466">
        <v>7470000</v>
      </c>
      <c r="I54" s="466">
        <v>300000</v>
      </c>
      <c r="J54" s="169">
        <v>0</v>
      </c>
      <c r="K54" s="169">
        <f t="shared" si="51"/>
        <v>300000</v>
      </c>
      <c r="L54" s="466">
        <f t="shared" si="52"/>
        <v>7770000</v>
      </c>
      <c r="M54" s="159"/>
      <c r="N54" s="466">
        <v>4004000</v>
      </c>
      <c r="O54" s="466">
        <v>300000</v>
      </c>
      <c r="P54" s="169">
        <v>0</v>
      </c>
      <c r="Q54" s="169">
        <f t="shared" si="53"/>
        <v>300000</v>
      </c>
      <c r="R54" s="466">
        <f>N54+O54</f>
        <v>4304000</v>
      </c>
      <c r="S54" s="2"/>
      <c r="T54" s="466">
        <v>0</v>
      </c>
      <c r="U54" s="466">
        <v>300000</v>
      </c>
      <c r="V54" s="169">
        <v>0</v>
      </c>
      <c r="W54" s="169">
        <f t="shared" si="54"/>
        <v>300000</v>
      </c>
      <c r="X54" s="466">
        <f t="shared" si="55"/>
        <v>300000</v>
      </c>
    </row>
    <row r="55" spans="1:24">
      <c r="A55" s="2"/>
      <c r="B55" s="2"/>
      <c r="D55"/>
      <c r="M55" s="159"/>
      <c r="S55" s="2"/>
    </row>
    <row r="56" spans="1:24">
      <c r="A56" s="2"/>
      <c r="B56" s="2"/>
      <c r="C56" s="454" t="s">
        <v>1833</v>
      </c>
      <c r="D56" s="19"/>
      <c r="E56" s="19"/>
      <c r="F56" s="455"/>
      <c r="G56" s="455"/>
      <c r="H56" s="455">
        <f>SUM(H57:H60)</f>
        <v>34931047</v>
      </c>
      <c r="I56" s="455">
        <f>SUM(I57:I60)</f>
        <v>37129634.920000002</v>
      </c>
      <c r="J56" s="455">
        <f t="shared" ref="J56:K56" si="56">SUM(J57:J60)</f>
        <v>0</v>
      </c>
      <c r="K56" s="455">
        <f t="shared" si="56"/>
        <v>37129634.920000002</v>
      </c>
      <c r="L56" s="455">
        <f>SUM(L57:L60)</f>
        <v>72060681.920000002</v>
      </c>
      <c r="M56" s="159"/>
      <c r="N56" s="455">
        <f>SUM(N57:N60)</f>
        <v>58784254</v>
      </c>
      <c r="O56" s="455">
        <f>SUM(O57:O60)</f>
        <v>9163706</v>
      </c>
      <c r="P56" s="455">
        <f t="shared" ref="P56:Q56" si="57">SUM(P57:P60)</f>
        <v>0</v>
      </c>
      <c r="Q56" s="455">
        <f t="shared" si="57"/>
        <v>9163706</v>
      </c>
      <c r="R56" s="455">
        <f>SUM(R57:R60)</f>
        <v>67947960</v>
      </c>
      <c r="S56" s="2"/>
      <c r="T56" s="455">
        <f>SUM(T57:T60)</f>
        <v>67258146.730000004</v>
      </c>
      <c r="U56" s="455">
        <f>SUM(U57:U60)</f>
        <v>17750478</v>
      </c>
      <c r="V56" s="455">
        <f t="shared" ref="V56:W56" si="58">SUM(V57:V60)</f>
        <v>0</v>
      </c>
      <c r="W56" s="455">
        <f t="shared" si="58"/>
        <v>17750478</v>
      </c>
      <c r="X56" s="455">
        <f>SUM(X57:X60)</f>
        <v>85008624.730000004</v>
      </c>
    </row>
    <row r="57" spans="1:24">
      <c r="A57" s="2">
        <f>A54+1</f>
        <v>45</v>
      </c>
      <c r="B57" s="2"/>
      <c r="D57" t="s">
        <v>1834</v>
      </c>
      <c r="E57" s="2" t="s">
        <v>1835</v>
      </c>
      <c r="H57" s="466">
        <v>11061388</v>
      </c>
      <c r="I57" s="466">
        <v>34059635</v>
      </c>
      <c r="J57" s="169">
        <v>0</v>
      </c>
      <c r="K57" s="169">
        <f t="shared" ref="K57:K60" si="59">J57+I57</f>
        <v>34059635</v>
      </c>
      <c r="L57" s="466">
        <f t="shared" ref="L57:L60" si="60">H57+K57</f>
        <v>45121023</v>
      </c>
      <c r="M57" s="159"/>
      <c r="N57" s="466">
        <v>18803013</v>
      </c>
      <c r="O57" s="466">
        <v>9079706</v>
      </c>
      <c r="P57" s="169">
        <v>0</v>
      </c>
      <c r="Q57" s="169">
        <f t="shared" ref="Q57:Q60" si="61">O57+P57</f>
        <v>9079706</v>
      </c>
      <c r="R57" s="466">
        <f>N57+O57</f>
        <v>27882719</v>
      </c>
      <c r="S57" s="2"/>
      <c r="T57" s="466">
        <v>15943946</v>
      </c>
      <c r="U57" s="466">
        <v>17666478</v>
      </c>
      <c r="V57" s="169">
        <v>0</v>
      </c>
      <c r="W57" s="169">
        <f t="shared" ref="W57:W60" si="62">U57+V57</f>
        <v>17666478</v>
      </c>
      <c r="X57" s="466">
        <f t="shared" ref="X57:X59" si="63">T57+U57</f>
        <v>33610424</v>
      </c>
    </row>
    <row r="58" spans="1:24">
      <c r="A58" s="2">
        <f>A57+1</f>
        <v>46</v>
      </c>
      <c r="B58" s="2"/>
      <c r="D58" t="s">
        <v>1836</v>
      </c>
      <c r="E58" s="2" t="s">
        <v>1837</v>
      </c>
      <c r="H58" s="466">
        <v>14923222</v>
      </c>
      <c r="I58" s="466">
        <v>2950000</v>
      </c>
      <c r="J58" s="169">
        <v>0</v>
      </c>
      <c r="K58" s="169">
        <f t="shared" si="59"/>
        <v>2950000</v>
      </c>
      <c r="L58" s="466">
        <f t="shared" si="60"/>
        <v>17873222</v>
      </c>
      <c r="M58" s="159"/>
      <c r="N58" s="466">
        <v>6033411</v>
      </c>
      <c r="O58" s="466">
        <v>0</v>
      </c>
      <c r="P58" s="169">
        <v>0</v>
      </c>
      <c r="Q58" s="169">
        <f t="shared" si="61"/>
        <v>0</v>
      </c>
      <c r="R58" s="466">
        <f>N58+O58</f>
        <v>6033411</v>
      </c>
      <c r="S58" s="2"/>
      <c r="T58" s="466">
        <v>11174927.73</v>
      </c>
      <c r="U58" s="466">
        <v>0</v>
      </c>
      <c r="V58" s="169">
        <v>0</v>
      </c>
      <c r="W58" s="169">
        <f t="shared" si="62"/>
        <v>0</v>
      </c>
      <c r="X58" s="466">
        <f t="shared" si="63"/>
        <v>11174927.73</v>
      </c>
    </row>
    <row r="59" spans="1:24">
      <c r="A59" s="2">
        <f t="shared" ref="A59:A60" si="64">A58+1</f>
        <v>47</v>
      </c>
      <c r="B59" s="2"/>
      <c r="D59" t="s">
        <v>1838</v>
      </c>
      <c r="E59" s="2" t="s">
        <v>1839</v>
      </c>
      <c r="H59" s="466">
        <v>8946436.9999999981</v>
      </c>
      <c r="I59" s="466">
        <v>0</v>
      </c>
      <c r="J59" s="169">
        <v>0</v>
      </c>
      <c r="K59" s="169">
        <f t="shared" si="59"/>
        <v>0</v>
      </c>
      <c r="L59" s="466">
        <f t="shared" si="60"/>
        <v>8946436.9999999981</v>
      </c>
      <c r="M59" s="159"/>
      <c r="N59" s="466">
        <v>33947830</v>
      </c>
      <c r="O59" s="466">
        <v>0</v>
      </c>
      <c r="P59" s="169">
        <v>0</v>
      </c>
      <c r="Q59" s="169">
        <f t="shared" si="61"/>
        <v>0</v>
      </c>
      <c r="R59" s="466">
        <f>N59+O59</f>
        <v>33947830</v>
      </c>
      <c r="S59" s="2"/>
      <c r="T59" s="466">
        <v>40139273</v>
      </c>
      <c r="U59" s="466">
        <v>0</v>
      </c>
      <c r="V59" s="169">
        <v>0</v>
      </c>
      <c r="W59" s="169">
        <f t="shared" si="62"/>
        <v>0</v>
      </c>
      <c r="X59" s="466">
        <f t="shared" si="63"/>
        <v>40139273</v>
      </c>
    </row>
    <row r="60" spans="1:24">
      <c r="A60" s="2">
        <f t="shared" si="64"/>
        <v>48</v>
      </c>
      <c r="B60" s="2"/>
      <c r="D60" t="s">
        <v>1840</v>
      </c>
      <c r="E60" s="2" t="s">
        <v>1841</v>
      </c>
      <c r="H60" s="466">
        <v>0</v>
      </c>
      <c r="I60" s="466">
        <v>119999.92000000001</v>
      </c>
      <c r="J60" s="169">
        <v>0</v>
      </c>
      <c r="K60" s="169">
        <f t="shared" si="59"/>
        <v>119999.92000000001</v>
      </c>
      <c r="L60" s="466">
        <f t="shared" si="60"/>
        <v>119999.92000000001</v>
      </c>
      <c r="M60" s="159"/>
      <c r="N60" s="466">
        <v>0</v>
      </c>
      <c r="O60" s="466">
        <v>84000</v>
      </c>
      <c r="P60" s="169">
        <v>0</v>
      </c>
      <c r="Q60" s="169">
        <f t="shared" si="61"/>
        <v>84000</v>
      </c>
      <c r="R60" s="466">
        <f>N60+O60</f>
        <v>84000</v>
      </c>
      <c r="S60" s="2"/>
      <c r="T60" s="466">
        <v>0</v>
      </c>
      <c r="U60" s="466">
        <v>84000</v>
      </c>
      <c r="V60" s="169">
        <v>0</v>
      </c>
      <c r="W60" s="169">
        <f t="shared" si="62"/>
        <v>84000</v>
      </c>
      <c r="X60" s="466">
        <f>T60+U60</f>
        <v>84000</v>
      </c>
    </row>
    <row r="61" spans="1:24">
      <c r="A61" s="2"/>
      <c r="B61" s="2"/>
      <c r="D61"/>
      <c r="M61" s="159"/>
      <c r="S61" s="2"/>
    </row>
    <row r="62" spans="1:24">
      <c r="A62" s="2"/>
      <c r="B62" s="2"/>
      <c r="C62" s="454" t="s">
        <v>1842</v>
      </c>
      <c r="D62" s="19"/>
      <c r="E62" s="19"/>
      <c r="F62" s="455"/>
      <c r="G62" s="455"/>
      <c r="H62" s="455">
        <f>SUM(H63:H74)</f>
        <v>179816787.01552263</v>
      </c>
      <c r="I62" s="455">
        <f>SUM(I63:I74)</f>
        <v>55889504.549477279</v>
      </c>
      <c r="J62" s="455">
        <f t="shared" ref="J62:K62" si="65">SUM(J63:J74)</f>
        <v>0</v>
      </c>
      <c r="K62" s="455">
        <f t="shared" si="65"/>
        <v>55889504.549477279</v>
      </c>
      <c r="L62" s="455">
        <f t="shared" ref="L62" si="66">H62+I62</f>
        <v>235706291.56499991</v>
      </c>
      <c r="M62" s="159"/>
      <c r="N62" s="455">
        <f>SUM(N63:N74)</f>
        <v>290021334.34213561</v>
      </c>
      <c r="O62" s="455">
        <f>SUM(O63:O74)</f>
        <v>43770454.995576575</v>
      </c>
      <c r="P62" s="455">
        <f t="shared" ref="P62:Q62" si="67">SUM(P63:P74)</f>
        <v>2101176</v>
      </c>
      <c r="Q62" s="455">
        <f t="shared" si="67"/>
        <v>45871630.995576575</v>
      </c>
      <c r="R62" s="455">
        <f t="shared" ref="R62:R74" si="68">N62+O62</f>
        <v>333791789.33771217</v>
      </c>
      <c r="S62" s="2"/>
      <c r="T62" s="455">
        <f>SUM(T63:T74)</f>
        <v>439361069.20726955</v>
      </c>
      <c r="U62" s="455">
        <f>SUM(U63:U74)</f>
        <v>48079796.338731147</v>
      </c>
      <c r="V62" s="455">
        <f t="shared" ref="V62:W62" si="69">SUM(V63:V74)</f>
        <v>2206235</v>
      </c>
      <c r="W62" s="455">
        <f t="shared" si="69"/>
        <v>50286031.338731147</v>
      </c>
      <c r="X62" s="455">
        <f t="shared" ref="X62:X74" si="70">T62+U62</f>
        <v>487440865.54600072</v>
      </c>
    </row>
    <row r="63" spans="1:24">
      <c r="A63" s="2">
        <f>A60+1</f>
        <v>49</v>
      </c>
      <c r="B63" s="2"/>
      <c r="D63" t="s">
        <v>1843</v>
      </c>
      <c r="E63" s="2" t="s">
        <v>1844</v>
      </c>
      <c r="H63" s="466">
        <v>133379828.93000001</v>
      </c>
      <c r="I63" s="466">
        <v>0</v>
      </c>
      <c r="J63" s="169">
        <v>0</v>
      </c>
      <c r="K63" s="169">
        <f t="shared" ref="K63:K74" si="71">J63+I63</f>
        <v>0</v>
      </c>
      <c r="L63" s="466">
        <f t="shared" ref="L63:L74" si="72">H63+K63</f>
        <v>133379828.93000001</v>
      </c>
      <c r="M63" s="159"/>
      <c r="N63" s="466">
        <v>204006016.82114562</v>
      </c>
      <c r="O63" s="466">
        <v>0</v>
      </c>
      <c r="P63" s="169">
        <v>0</v>
      </c>
      <c r="Q63" s="169">
        <f t="shared" ref="Q63:Q74" si="73">O63+P63</f>
        <v>0</v>
      </c>
      <c r="R63" s="466">
        <f t="shared" si="68"/>
        <v>204006016.82114562</v>
      </c>
      <c r="S63" s="2"/>
      <c r="T63" s="466">
        <v>348801067.11926955</v>
      </c>
      <c r="U63" s="466">
        <v>0</v>
      </c>
      <c r="V63" s="169">
        <v>0</v>
      </c>
      <c r="W63" s="169">
        <f t="shared" ref="W63:W74" si="74">U63+V63</f>
        <v>0</v>
      </c>
      <c r="X63" s="466">
        <f t="shared" si="70"/>
        <v>348801067.11926955</v>
      </c>
    </row>
    <row r="64" spans="1:24">
      <c r="A64" s="2">
        <f t="shared" si="42"/>
        <v>50</v>
      </c>
      <c r="B64" s="2"/>
      <c r="D64" t="s">
        <v>1845</v>
      </c>
      <c r="E64" s="2" t="s">
        <v>1846</v>
      </c>
      <c r="H64" s="466">
        <v>0</v>
      </c>
      <c r="I64" s="466">
        <v>35079969.07</v>
      </c>
      <c r="J64" s="169">
        <v>0</v>
      </c>
      <c r="K64" s="169">
        <f t="shared" si="71"/>
        <v>35079969.07</v>
      </c>
      <c r="L64" s="466">
        <f t="shared" si="72"/>
        <v>35079969.07</v>
      </c>
      <c r="M64" s="159"/>
      <c r="N64" s="466">
        <v>0</v>
      </c>
      <c r="O64" s="466">
        <v>22270531.225321598</v>
      </c>
      <c r="P64" s="169">
        <v>0</v>
      </c>
      <c r="Q64" s="169">
        <f t="shared" si="73"/>
        <v>22270531.225321598</v>
      </c>
      <c r="R64" s="466">
        <f t="shared" si="68"/>
        <v>22270531.225321598</v>
      </c>
      <c r="S64" s="2"/>
      <c r="T64" s="466">
        <v>0</v>
      </c>
      <c r="U64" s="466">
        <v>21111191.725321598</v>
      </c>
      <c r="V64" s="169">
        <v>0</v>
      </c>
      <c r="W64" s="169">
        <f t="shared" si="74"/>
        <v>21111191.725321598</v>
      </c>
      <c r="X64" s="466">
        <f t="shared" si="70"/>
        <v>21111191.725321598</v>
      </c>
    </row>
    <row r="65" spans="1:24">
      <c r="A65" s="2">
        <f t="shared" si="42"/>
        <v>51</v>
      </c>
      <c r="B65" s="2"/>
      <c r="D65" t="s">
        <v>1847</v>
      </c>
      <c r="E65" s="2" t="s">
        <v>1848</v>
      </c>
      <c r="H65" s="466">
        <v>0</v>
      </c>
      <c r="I65" s="466">
        <v>6223920</v>
      </c>
      <c r="J65" s="169">
        <v>0</v>
      </c>
      <c r="K65" s="169">
        <f t="shared" si="71"/>
        <v>6223920</v>
      </c>
      <c r="L65" s="466">
        <f t="shared" si="72"/>
        <v>6223920</v>
      </c>
      <c r="M65" s="159"/>
      <c r="N65" s="466">
        <v>0</v>
      </c>
      <c r="O65" s="466">
        <v>4391712</v>
      </c>
      <c r="P65" s="800">
        <v>2101176</v>
      </c>
      <c r="Q65" s="169">
        <f t="shared" si="73"/>
        <v>6492888</v>
      </c>
      <c r="R65" s="466">
        <f t="shared" si="68"/>
        <v>4391712</v>
      </c>
      <c r="S65" s="2"/>
      <c r="T65" s="466">
        <v>0</v>
      </c>
      <c r="U65" s="466">
        <v>4567380.4800000004</v>
      </c>
      <c r="V65" s="800">
        <v>2206235</v>
      </c>
      <c r="W65" s="169">
        <f t="shared" si="74"/>
        <v>6773615.4800000004</v>
      </c>
      <c r="X65" s="466">
        <f t="shared" si="70"/>
        <v>4567380.4800000004</v>
      </c>
    </row>
    <row r="66" spans="1:24">
      <c r="A66" s="2">
        <f t="shared" si="42"/>
        <v>52</v>
      </c>
      <c r="B66" s="2"/>
      <c r="D66" t="s">
        <v>1849</v>
      </c>
      <c r="E66" s="2" t="s">
        <v>1850</v>
      </c>
      <c r="H66" s="466">
        <v>0</v>
      </c>
      <c r="I66" s="466">
        <v>0</v>
      </c>
      <c r="J66" s="169">
        <v>0</v>
      </c>
      <c r="K66" s="169">
        <f t="shared" si="71"/>
        <v>0</v>
      </c>
      <c r="L66" s="466">
        <f t="shared" si="72"/>
        <v>0</v>
      </c>
      <c r="M66" s="159"/>
      <c r="N66" s="466">
        <v>0</v>
      </c>
      <c r="O66" s="466">
        <v>0</v>
      </c>
      <c r="P66" s="169">
        <v>0</v>
      </c>
      <c r="Q66" s="169">
        <f t="shared" si="73"/>
        <v>0</v>
      </c>
      <c r="R66" s="466">
        <f t="shared" si="68"/>
        <v>0</v>
      </c>
      <c r="S66" s="2"/>
      <c r="T66" s="466">
        <v>0</v>
      </c>
      <c r="U66" s="466">
        <v>0</v>
      </c>
      <c r="V66" s="169">
        <v>0</v>
      </c>
      <c r="W66" s="169">
        <f t="shared" si="74"/>
        <v>0</v>
      </c>
      <c r="X66" s="466">
        <f t="shared" si="70"/>
        <v>0</v>
      </c>
    </row>
    <row r="67" spans="1:24">
      <c r="A67" s="2">
        <f t="shared" si="42"/>
        <v>53</v>
      </c>
      <c r="B67" s="2"/>
      <c r="D67" t="s">
        <v>1851</v>
      </c>
      <c r="E67" s="2" t="s">
        <v>1852</v>
      </c>
      <c r="H67" s="466">
        <v>0</v>
      </c>
      <c r="I67" s="466">
        <v>0</v>
      </c>
      <c r="J67" s="169">
        <v>0</v>
      </c>
      <c r="K67" s="169">
        <f t="shared" si="71"/>
        <v>0</v>
      </c>
      <c r="L67" s="466">
        <f t="shared" si="72"/>
        <v>0</v>
      </c>
      <c r="M67" s="159"/>
      <c r="N67" s="466">
        <v>0</v>
      </c>
      <c r="O67" s="466">
        <v>0</v>
      </c>
      <c r="P67" s="169">
        <v>0</v>
      </c>
      <c r="Q67" s="169">
        <f t="shared" si="73"/>
        <v>0</v>
      </c>
      <c r="R67" s="466">
        <f t="shared" si="68"/>
        <v>0</v>
      </c>
      <c r="S67" s="2"/>
      <c r="T67" s="466">
        <v>0</v>
      </c>
      <c r="U67" s="466">
        <v>0</v>
      </c>
      <c r="V67" s="169">
        <v>0</v>
      </c>
      <c r="W67" s="169">
        <f t="shared" si="74"/>
        <v>0</v>
      </c>
      <c r="X67" s="466">
        <f t="shared" si="70"/>
        <v>0</v>
      </c>
    </row>
    <row r="68" spans="1:24">
      <c r="A68" s="2">
        <f t="shared" si="42"/>
        <v>54</v>
      </c>
      <c r="B68" s="2"/>
      <c r="D68" t="s">
        <v>1853</v>
      </c>
      <c r="E68" s="2" t="s">
        <v>1854</v>
      </c>
      <c r="H68" s="466">
        <v>0</v>
      </c>
      <c r="I68" s="466">
        <v>3400000.0033333339</v>
      </c>
      <c r="J68" s="169">
        <v>0</v>
      </c>
      <c r="K68" s="169">
        <f t="shared" si="71"/>
        <v>3400000.0033333339</v>
      </c>
      <c r="L68" s="466">
        <f t="shared" si="72"/>
        <v>3400000.0033333339</v>
      </c>
      <c r="M68" s="159"/>
      <c r="N68" s="466">
        <v>0</v>
      </c>
      <c r="O68" s="466">
        <v>4565600</v>
      </c>
      <c r="P68" s="169">
        <v>0</v>
      </c>
      <c r="Q68" s="169">
        <f t="shared" si="73"/>
        <v>4565600</v>
      </c>
      <c r="R68" s="466">
        <f t="shared" si="68"/>
        <v>4565600</v>
      </c>
      <c r="S68" s="2"/>
      <c r="T68" s="466">
        <v>0</v>
      </c>
      <c r="U68" s="466">
        <v>4565600</v>
      </c>
      <c r="V68" s="169">
        <v>0</v>
      </c>
      <c r="W68" s="169">
        <f t="shared" si="74"/>
        <v>4565600</v>
      </c>
      <c r="X68" s="466">
        <f t="shared" si="70"/>
        <v>4565600</v>
      </c>
    </row>
    <row r="69" spans="1:24">
      <c r="A69" s="2">
        <f t="shared" si="42"/>
        <v>55</v>
      </c>
      <c r="B69" s="2"/>
      <c r="D69" t="s">
        <v>1855</v>
      </c>
      <c r="E69" s="2" t="s">
        <v>1856</v>
      </c>
      <c r="H69" s="466">
        <v>0</v>
      </c>
      <c r="I69" s="466">
        <v>474999.99999999994</v>
      </c>
      <c r="J69" s="169">
        <v>0</v>
      </c>
      <c r="K69" s="169">
        <f t="shared" si="71"/>
        <v>474999.99999999994</v>
      </c>
      <c r="L69" s="466">
        <f t="shared" si="72"/>
        <v>474999.99999999994</v>
      </c>
      <c r="M69" s="159"/>
      <c r="N69" s="466">
        <v>0</v>
      </c>
      <c r="O69" s="466">
        <v>50000</v>
      </c>
      <c r="P69" s="169">
        <v>0</v>
      </c>
      <c r="Q69" s="169">
        <f t="shared" si="73"/>
        <v>50000</v>
      </c>
      <c r="R69" s="466">
        <f t="shared" si="68"/>
        <v>50000</v>
      </c>
      <c r="S69" s="2"/>
      <c r="T69" s="466">
        <v>0</v>
      </c>
      <c r="U69" s="466">
        <v>50000</v>
      </c>
      <c r="V69" s="169">
        <v>0</v>
      </c>
      <c r="W69" s="169">
        <f t="shared" si="74"/>
        <v>50000</v>
      </c>
      <c r="X69" s="466">
        <f t="shared" si="70"/>
        <v>50000</v>
      </c>
    </row>
    <row r="70" spans="1:24">
      <c r="A70" s="2">
        <f t="shared" si="42"/>
        <v>56</v>
      </c>
      <c r="B70" s="2"/>
      <c r="D70" t="s">
        <v>1857</v>
      </c>
      <c r="E70" s="2" t="s">
        <v>1858</v>
      </c>
      <c r="H70" s="466">
        <v>0</v>
      </c>
      <c r="I70" s="466">
        <v>0</v>
      </c>
      <c r="J70" s="169">
        <v>0</v>
      </c>
      <c r="K70" s="169">
        <f t="shared" si="71"/>
        <v>0</v>
      </c>
      <c r="L70" s="466">
        <f t="shared" si="72"/>
        <v>0</v>
      </c>
      <c r="M70" s="159"/>
      <c r="N70" s="466">
        <v>0</v>
      </c>
      <c r="O70" s="466">
        <v>0</v>
      </c>
      <c r="P70" s="169">
        <v>0</v>
      </c>
      <c r="Q70" s="169">
        <f t="shared" si="73"/>
        <v>0</v>
      </c>
      <c r="R70" s="466">
        <f t="shared" si="68"/>
        <v>0</v>
      </c>
      <c r="S70" s="2"/>
      <c r="T70" s="466">
        <v>0</v>
      </c>
      <c r="U70" s="466">
        <v>0</v>
      </c>
      <c r="V70" s="169">
        <v>0</v>
      </c>
      <c r="W70" s="169">
        <f t="shared" si="74"/>
        <v>0</v>
      </c>
      <c r="X70" s="466">
        <f t="shared" si="70"/>
        <v>0</v>
      </c>
    </row>
    <row r="71" spans="1:24">
      <c r="A71" s="2">
        <f t="shared" si="42"/>
        <v>57</v>
      </c>
      <c r="B71" s="2"/>
      <c r="D71" t="s">
        <v>1859</v>
      </c>
      <c r="E71" s="2" t="s">
        <v>1860</v>
      </c>
      <c r="H71" s="466">
        <v>249480</v>
      </c>
      <c r="I71" s="466">
        <v>2335084.7994900001</v>
      </c>
      <c r="J71" s="169">
        <v>0</v>
      </c>
      <c r="K71" s="169">
        <f t="shared" si="71"/>
        <v>2335084.7994900001</v>
      </c>
      <c r="L71" s="466">
        <f t="shared" si="72"/>
        <v>2584564.7994900001</v>
      </c>
      <c r="M71" s="159"/>
      <c r="N71" s="466">
        <v>259459.20000000001</v>
      </c>
      <c r="O71" s="466">
        <v>787810.97099000018</v>
      </c>
      <c r="P71" s="169">
        <v>0</v>
      </c>
      <c r="Q71" s="169">
        <f t="shared" si="73"/>
        <v>787810.97099000018</v>
      </c>
      <c r="R71" s="466">
        <f t="shared" si="68"/>
        <v>1047270.1709900002</v>
      </c>
      <c r="S71" s="2"/>
      <c r="T71" s="466">
        <v>269837.56800000003</v>
      </c>
      <c r="U71" s="466">
        <v>658298.21259000013</v>
      </c>
      <c r="V71" s="169">
        <v>0</v>
      </c>
      <c r="W71" s="169">
        <f t="shared" si="74"/>
        <v>658298.21259000013</v>
      </c>
      <c r="X71" s="466">
        <f t="shared" si="70"/>
        <v>928135.7805900001</v>
      </c>
    </row>
    <row r="72" spans="1:24">
      <c r="A72" s="2">
        <f t="shared" si="42"/>
        <v>58</v>
      </c>
      <c r="B72" s="2"/>
      <c r="D72" t="s">
        <v>1861</v>
      </c>
      <c r="E72" s="2" t="s">
        <v>1862</v>
      </c>
      <c r="H72" s="466">
        <v>0</v>
      </c>
      <c r="I72" s="466">
        <v>0</v>
      </c>
      <c r="J72" s="169">
        <v>0</v>
      </c>
      <c r="K72" s="169">
        <f t="shared" si="71"/>
        <v>0</v>
      </c>
      <c r="L72" s="466">
        <f t="shared" si="72"/>
        <v>0</v>
      </c>
      <c r="M72" s="159"/>
      <c r="N72" s="466">
        <v>0</v>
      </c>
      <c r="O72" s="466">
        <v>0</v>
      </c>
      <c r="P72" s="169">
        <v>0</v>
      </c>
      <c r="Q72" s="169">
        <f t="shared" si="73"/>
        <v>0</v>
      </c>
      <c r="R72" s="466">
        <f t="shared" si="68"/>
        <v>0</v>
      </c>
      <c r="S72" s="2"/>
      <c r="T72" s="466">
        <v>0</v>
      </c>
      <c r="U72" s="466">
        <v>0</v>
      </c>
      <c r="V72" s="169">
        <v>0</v>
      </c>
      <c r="W72" s="169">
        <f t="shared" si="74"/>
        <v>0</v>
      </c>
      <c r="X72" s="466">
        <f t="shared" si="70"/>
        <v>0</v>
      </c>
    </row>
    <row r="73" spans="1:24">
      <c r="A73" s="2">
        <f t="shared" si="42"/>
        <v>59</v>
      </c>
      <c r="B73" s="2"/>
      <c r="D73" t="s">
        <v>1863</v>
      </c>
      <c r="E73" s="2" t="s">
        <v>1864</v>
      </c>
      <c r="H73" s="466">
        <v>11067000</v>
      </c>
      <c r="I73" s="466">
        <v>8375530.6766539458</v>
      </c>
      <c r="J73" s="169">
        <v>0</v>
      </c>
      <c r="K73" s="169">
        <f t="shared" si="71"/>
        <v>8375530.6766539458</v>
      </c>
      <c r="L73" s="466">
        <f t="shared" si="72"/>
        <v>19442530.676653944</v>
      </c>
      <c r="M73" s="159"/>
      <c r="N73" s="466">
        <v>9000000</v>
      </c>
      <c r="O73" s="466">
        <v>11704800.799264975</v>
      </c>
      <c r="P73" s="169">
        <v>0</v>
      </c>
      <c r="Q73" s="169">
        <f t="shared" si="73"/>
        <v>11704800.799264975</v>
      </c>
      <c r="R73" s="466">
        <f t="shared" si="68"/>
        <v>20704800.799264975</v>
      </c>
      <c r="S73" s="2"/>
      <c r="T73" s="466">
        <v>4500000</v>
      </c>
      <c r="U73" s="466">
        <v>17127325.920819547</v>
      </c>
      <c r="V73" s="169">
        <v>0</v>
      </c>
      <c r="W73" s="169">
        <f t="shared" si="74"/>
        <v>17127325.920819547</v>
      </c>
      <c r="X73" s="466">
        <f t="shared" si="70"/>
        <v>21627325.920819547</v>
      </c>
    </row>
    <row r="74" spans="1:24">
      <c r="A74" s="2">
        <f t="shared" si="42"/>
        <v>60</v>
      </c>
      <c r="B74" s="2"/>
      <c r="D74" t="s">
        <v>1865</v>
      </c>
      <c r="E74" s="2" t="s">
        <v>1866</v>
      </c>
      <c r="H74" s="466">
        <v>35120478.085522622</v>
      </c>
      <c r="I74" s="466">
        <v>0</v>
      </c>
      <c r="J74" s="169">
        <v>0</v>
      </c>
      <c r="K74" s="169">
        <f t="shared" si="71"/>
        <v>0</v>
      </c>
      <c r="L74" s="466">
        <f t="shared" si="72"/>
        <v>35120478.085522622</v>
      </c>
      <c r="M74" s="159"/>
      <c r="N74" s="466">
        <v>76755858.320989996</v>
      </c>
      <c r="O74" s="466">
        <v>0</v>
      </c>
      <c r="P74" s="169">
        <v>0</v>
      </c>
      <c r="Q74" s="169">
        <f t="shared" si="73"/>
        <v>0</v>
      </c>
      <c r="R74" s="466">
        <f t="shared" si="68"/>
        <v>76755858.320989996</v>
      </c>
      <c r="S74" s="2"/>
      <c r="T74" s="466">
        <v>85790164.519999996</v>
      </c>
      <c r="U74" s="466">
        <v>0</v>
      </c>
      <c r="V74" s="169">
        <v>0</v>
      </c>
      <c r="W74" s="169">
        <f t="shared" si="74"/>
        <v>0</v>
      </c>
      <c r="X74" s="466">
        <f t="shared" si="70"/>
        <v>85790164.519999996</v>
      </c>
    </row>
    <row r="75" spans="1:24">
      <c r="A75" s="2"/>
      <c r="B75" s="2"/>
      <c r="D75"/>
      <c r="M75" s="159"/>
      <c r="S75" s="2"/>
    </row>
    <row r="76" spans="1:24">
      <c r="A76" s="2"/>
      <c r="B76" s="2"/>
      <c r="C76" s="454" t="s">
        <v>1867</v>
      </c>
      <c r="D76" s="19"/>
      <c r="E76" s="19"/>
      <c r="F76" s="455"/>
      <c r="G76" s="455"/>
      <c r="H76" s="455">
        <f>SUM(H77:H87)</f>
        <v>6157929.9995999997</v>
      </c>
      <c r="I76" s="455">
        <f>SUM(I77:I87)</f>
        <v>31562404.637478381</v>
      </c>
      <c r="J76" s="455">
        <f t="shared" ref="J76:K76" si="75">SUM(J77:J87)</f>
        <v>0</v>
      </c>
      <c r="K76" s="455">
        <f t="shared" si="75"/>
        <v>31562404.637478381</v>
      </c>
      <c r="L76" s="455">
        <f t="shared" ref="L76" si="76">H76+I76</f>
        <v>37720334.637078382</v>
      </c>
      <c r="M76" s="159"/>
      <c r="N76" s="455">
        <f>SUM(N77:N87)</f>
        <v>16313544</v>
      </c>
      <c r="O76" s="455">
        <f>SUM(O77:O87)</f>
        <v>40552962.094141461</v>
      </c>
      <c r="P76" s="455">
        <f t="shared" ref="P76:Q76" si="77">SUM(P77:P87)</f>
        <v>-106785</v>
      </c>
      <c r="Q76" s="455">
        <f t="shared" si="77"/>
        <v>40446177.094141461</v>
      </c>
      <c r="R76" s="455">
        <f t="shared" ref="R76:R87" si="78">N76+O76</f>
        <v>56866506.094141461</v>
      </c>
      <c r="S76" s="2"/>
      <c r="T76" s="455">
        <f>SUM(T77:T87)</f>
        <v>15565921.5</v>
      </c>
      <c r="U76" s="455">
        <f>SUM(U77:U87)</f>
        <v>26631088.741717171</v>
      </c>
      <c r="V76" s="455">
        <f t="shared" ref="V76:W76" si="79">SUM(V77:V87)</f>
        <v>-111056</v>
      </c>
      <c r="W76" s="455">
        <f t="shared" si="79"/>
        <v>26520032.741717171</v>
      </c>
      <c r="X76" s="455">
        <f t="shared" ref="X76:X87" si="80">T76+U76</f>
        <v>42197010.241717175</v>
      </c>
    </row>
    <row r="77" spans="1:24">
      <c r="A77" s="2">
        <f>A74+1</f>
        <v>61</v>
      </c>
      <c r="B77" s="2"/>
      <c r="D77" t="s">
        <v>1868</v>
      </c>
      <c r="E77" s="2" t="s">
        <v>1869</v>
      </c>
      <c r="H77" s="466">
        <v>0</v>
      </c>
      <c r="I77" s="466">
        <v>0</v>
      </c>
      <c r="J77" s="169">
        <v>0</v>
      </c>
      <c r="K77" s="169">
        <f t="shared" ref="K77:K87" si="81">J77+I77</f>
        <v>0</v>
      </c>
      <c r="L77" s="466">
        <f t="shared" ref="L77:L87" si="82">H77+K77</f>
        <v>0</v>
      </c>
      <c r="M77" s="159"/>
      <c r="N77" s="466">
        <v>0</v>
      </c>
      <c r="O77" s="466">
        <v>0</v>
      </c>
      <c r="P77" s="169">
        <v>0</v>
      </c>
      <c r="Q77" s="169">
        <f t="shared" ref="Q77:Q87" si="83">O77+P77</f>
        <v>0</v>
      </c>
      <c r="R77" s="466">
        <f t="shared" si="78"/>
        <v>0</v>
      </c>
      <c r="S77" s="2"/>
      <c r="T77" s="466">
        <v>0</v>
      </c>
      <c r="U77" s="466">
        <v>0</v>
      </c>
      <c r="V77" s="169">
        <v>0</v>
      </c>
      <c r="W77" s="169">
        <f t="shared" ref="W77:W87" si="84">U77+V77</f>
        <v>0</v>
      </c>
      <c r="X77" s="466">
        <f t="shared" si="80"/>
        <v>0</v>
      </c>
    </row>
    <row r="78" spans="1:24">
      <c r="A78" s="2">
        <f>A77+1</f>
        <v>62</v>
      </c>
      <c r="B78" s="2"/>
      <c r="D78" t="s">
        <v>1870</v>
      </c>
      <c r="E78" s="2" t="s">
        <v>1871</v>
      </c>
      <c r="H78" s="466">
        <v>5846664</v>
      </c>
      <c r="I78" s="466">
        <v>11543744.727817772</v>
      </c>
      <c r="J78" s="169">
        <v>0</v>
      </c>
      <c r="K78" s="169">
        <f t="shared" si="81"/>
        <v>11543744.727817772</v>
      </c>
      <c r="L78" s="466">
        <f t="shared" si="82"/>
        <v>17390408.727817774</v>
      </c>
      <c r="M78" s="159"/>
      <c r="N78" s="466">
        <v>16299144</v>
      </c>
      <c r="O78" s="466">
        <v>17812076.670000002</v>
      </c>
      <c r="P78" s="169">
        <v>0</v>
      </c>
      <c r="Q78" s="169">
        <f t="shared" si="83"/>
        <v>17812076.670000002</v>
      </c>
      <c r="R78" s="466">
        <f t="shared" si="78"/>
        <v>34111220.670000002</v>
      </c>
      <c r="S78" s="2"/>
      <c r="T78" s="466">
        <v>9205394</v>
      </c>
      <c r="U78" s="466">
        <v>7422505.7355555557</v>
      </c>
      <c r="V78" s="169">
        <v>0</v>
      </c>
      <c r="W78" s="169">
        <f t="shared" si="84"/>
        <v>7422505.7355555557</v>
      </c>
      <c r="X78" s="466">
        <f t="shared" si="80"/>
        <v>16627899.735555556</v>
      </c>
    </row>
    <row r="79" spans="1:24">
      <c r="A79" s="2">
        <f>A77+1</f>
        <v>62</v>
      </c>
      <c r="B79" s="2"/>
      <c r="D79" t="s">
        <v>1872</v>
      </c>
      <c r="E79" s="2" t="s">
        <v>1873</v>
      </c>
      <c r="H79" s="466">
        <v>0</v>
      </c>
      <c r="I79" s="466">
        <v>0</v>
      </c>
      <c r="J79" s="169">
        <v>0</v>
      </c>
      <c r="K79" s="169">
        <f t="shared" si="81"/>
        <v>0</v>
      </c>
      <c r="L79" s="466">
        <f t="shared" si="82"/>
        <v>0</v>
      </c>
      <c r="M79" s="159"/>
      <c r="N79" s="466">
        <v>0</v>
      </c>
      <c r="O79" s="466">
        <v>0</v>
      </c>
      <c r="P79" s="169">
        <v>0</v>
      </c>
      <c r="Q79" s="169">
        <f t="shared" si="83"/>
        <v>0</v>
      </c>
      <c r="R79" s="466">
        <f t="shared" si="78"/>
        <v>0</v>
      </c>
      <c r="S79" s="2"/>
      <c r="T79" s="466">
        <v>0</v>
      </c>
      <c r="U79" s="466">
        <v>0</v>
      </c>
      <c r="V79" s="169">
        <v>0</v>
      </c>
      <c r="W79" s="169">
        <f t="shared" si="84"/>
        <v>0</v>
      </c>
      <c r="X79" s="466">
        <f t="shared" si="80"/>
        <v>0</v>
      </c>
    </row>
    <row r="80" spans="1:24">
      <c r="A80" s="2">
        <f t="shared" ref="A80:A87" si="85">A78+1</f>
        <v>63</v>
      </c>
      <c r="B80" s="2"/>
      <c r="D80" t="s">
        <v>1874</v>
      </c>
      <c r="E80" s="2" t="s">
        <v>1875</v>
      </c>
      <c r="H80" s="466">
        <v>0</v>
      </c>
      <c r="I80" s="466">
        <v>0</v>
      </c>
      <c r="J80" s="169">
        <v>0</v>
      </c>
      <c r="K80" s="169">
        <f t="shared" si="81"/>
        <v>0</v>
      </c>
      <c r="L80" s="466">
        <f t="shared" si="82"/>
        <v>0</v>
      </c>
      <c r="M80" s="159"/>
      <c r="N80" s="466">
        <v>0</v>
      </c>
      <c r="O80" s="466">
        <v>0</v>
      </c>
      <c r="P80" s="169">
        <v>0</v>
      </c>
      <c r="Q80" s="169">
        <f t="shared" si="83"/>
        <v>0</v>
      </c>
      <c r="R80" s="466">
        <f t="shared" si="78"/>
        <v>0</v>
      </c>
      <c r="S80" s="2"/>
      <c r="T80" s="466">
        <v>0</v>
      </c>
      <c r="U80" s="466">
        <v>0</v>
      </c>
      <c r="V80" s="169">
        <v>0</v>
      </c>
      <c r="W80" s="169">
        <f t="shared" si="84"/>
        <v>0</v>
      </c>
      <c r="X80" s="466">
        <f t="shared" si="80"/>
        <v>0</v>
      </c>
    </row>
    <row r="81" spans="1:24">
      <c r="A81" s="2">
        <f t="shared" si="85"/>
        <v>63</v>
      </c>
      <c r="B81" s="2"/>
      <c r="D81" t="s">
        <v>1876</v>
      </c>
      <c r="E81" s="2" t="s">
        <v>1877</v>
      </c>
      <c r="H81" s="466">
        <v>0</v>
      </c>
      <c r="I81" s="466">
        <v>7390888.8995555574</v>
      </c>
      <c r="J81" s="169">
        <v>0</v>
      </c>
      <c r="K81" s="169">
        <f t="shared" si="81"/>
        <v>7390888.8995555574</v>
      </c>
      <c r="L81" s="466">
        <f t="shared" si="82"/>
        <v>7390888.8995555574</v>
      </c>
      <c r="M81" s="159"/>
      <c r="N81" s="466">
        <v>0</v>
      </c>
      <c r="O81" s="466">
        <v>5505904.4544444438</v>
      </c>
      <c r="P81" s="169">
        <v>0</v>
      </c>
      <c r="Q81" s="169">
        <f t="shared" si="83"/>
        <v>5505904.4544444438</v>
      </c>
      <c r="R81" s="466">
        <f t="shared" si="78"/>
        <v>5505904.4544444438</v>
      </c>
      <c r="S81" s="2"/>
      <c r="T81" s="466">
        <v>0</v>
      </c>
      <c r="U81" s="466">
        <v>3222840.6255555553</v>
      </c>
      <c r="V81" s="169">
        <v>0</v>
      </c>
      <c r="W81" s="169">
        <f t="shared" si="84"/>
        <v>3222840.6255555553</v>
      </c>
      <c r="X81" s="466">
        <f t="shared" si="80"/>
        <v>3222840.6255555553</v>
      </c>
    </row>
    <row r="82" spans="1:24">
      <c r="A82" s="2">
        <f t="shared" si="85"/>
        <v>64</v>
      </c>
      <c r="B82" s="2"/>
      <c r="D82" t="s">
        <v>1878</v>
      </c>
      <c r="E82" s="2" t="s">
        <v>1879</v>
      </c>
      <c r="H82" s="466">
        <v>0</v>
      </c>
      <c r="I82" s="466">
        <v>0</v>
      </c>
      <c r="J82" s="169">
        <v>0</v>
      </c>
      <c r="K82" s="169">
        <f t="shared" si="81"/>
        <v>0</v>
      </c>
      <c r="L82" s="466">
        <f t="shared" si="82"/>
        <v>0</v>
      </c>
      <c r="M82" s="159"/>
      <c r="N82" s="466">
        <v>0</v>
      </c>
      <c r="O82" s="466">
        <v>0</v>
      </c>
      <c r="P82" s="169">
        <v>0</v>
      </c>
      <c r="Q82" s="169">
        <f t="shared" si="83"/>
        <v>0</v>
      </c>
      <c r="R82" s="466">
        <f t="shared" si="78"/>
        <v>0</v>
      </c>
      <c r="S82" s="2"/>
      <c r="T82" s="466">
        <v>0</v>
      </c>
      <c r="U82" s="466">
        <v>0</v>
      </c>
      <c r="V82" s="169">
        <v>0</v>
      </c>
      <c r="W82" s="169">
        <f t="shared" si="84"/>
        <v>0</v>
      </c>
      <c r="X82" s="466">
        <f t="shared" si="80"/>
        <v>0</v>
      </c>
    </row>
    <row r="83" spans="1:24">
      <c r="A83" s="2">
        <f t="shared" si="85"/>
        <v>64</v>
      </c>
      <c r="D83" t="s">
        <v>1880</v>
      </c>
      <c r="E83" s="2" t="s">
        <v>1881</v>
      </c>
      <c r="H83" s="466">
        <v>0</v>
      </c>
      <c r="I83" s="466">
        <v>0</v>
      </c>
      <c r="J83" s="169">
        <v>0</v>
      </c>
      <c r="K83" s="169">
        <f t="shared" si="81"/>
        <v>0</v>
      </c>
      <c r="L83" s="466">
        <f t="shared" si="82"/>
        <v>0</v>
      </c>
      <c r="M83" s="159"/>
      <c r="N83" s="466">
        <v>0</v>
      </c>
      <c r="O83" s="466">
        <v>0</v>
      </c>
      <c r="P83" s="169">
        <v>0</v>
      </c>
      <c r="Q83" s="169">
        <f t="shared" si="83"/>
        <v>0</v>
      </c>
      <c r="R83" s="466">
        <f t="shared" si="78"/>
        <v>0</v>
      </c>
      <c r="S83" s="2"/>
      <c r="T83" s="466">
        <v>0</v>
      </c>
      <c r="U83" s="466">
        <v>0</v>
      </c>
      <c r="V83" s="169">
        <v>0</v>
      </c>
      <c r="W83" s="169">
        <f t="shared" si="84"/>
        <v>0</v>
      </c>
      <c r="X83" s="466">
        <f t="shared" si="80"/>
        <v>0</v>
      </c>
    </row>
    <row r="84" spans="1:24">
      <c r="A84" s="2">
        <f t="shared" si="85"/>
        <v>65</v>
      </c>
      <c r="D84" t="s">
        <v>1882</v>
      </c>
      <c r="E84" s="2" t="s">
        <v>1883</v>
      </c>
      <c r="H84" s="466">
        <v>0</v>
      </c>
      <c r="I84" s="466">
        <v>3693227.2727272729</v>
      </c>
      <c r="J84" s="169">
        <v>0</v>
      </c>
      <c r="K84" s="169">
        <f t="shared" si="81"/>
        <v>3693227.2727272729</v>
      </c>
      <c r="L84" s="466">
        <f t="shared" si="82"/>
        <v>3693227.2727272729</v>
      </c>
      <c r="M84" s="159"/>
      <c r="N84" s="466">
        <v>0</v>
      </c>
      <c r="O84" s="466">
        <v>12624972.969697013</v>
      </c>
      <c r="P84" s="169">
        <v>0</v>
      </c>
      <c r="Q84" s="169">
        <f t="shared" si="83"/>
        <v>12624972.969697013</v>
      </c>
      <c r="R84" s="466">
        <f t="shared" si="78"/>
        <v>12624972.969697013</v>
      </c>
      <c r="S84" s="2"/>
      <c r="T84" s="466">
        <v>0</v>
      </c>
      <c r="U84" s="466">
        <v>13482534.060606059</v>
      </c>
      <c r="V84" s="169">
        <v>0</v>
      </c>
      <c r="W84" s="169">
        <f t="shared" si="84"/>
        <v>13482534.060606059</v>
      </c>
      <c r="X84" s="466">
        <f t="shared" si="80"/>
        <v>13482534.060606059</v>
      </c>
    </row>
    <row r="85" spans="1:24">
      <c r="A85" s="2">
        <f t="shared" si="85"/>
        <v>65</v>
      </c>
      <c r="D85" t="s">
        <v>1884</v>
      </c>
      <c r="E85" s="2" t="s">
        <v>1885</v>
      </c>
      <c r="H85" s="466">
        <v>0</v>
      </c>
      <c r="I85" s="466">
        <v>0</v>
      </c>
      <c r="J85" s="169">
        <v>0</v>
      </c>
      <c r="K85" s="169">
        <f t="shared" si="81"/>
        <v>0</v>
      </c>
      <c r="L85" s="466">
        <f t="shared" si="82"/>
        <v>0</v>
      </c>
      <c r="M85" s="159"/>
      <c r="N85" s="466">
        <v>0</v>
      </c>
      <c r="O85" s="466">
        <v>0</v>
      </c>
      <c r="P85" s="169">
        <v>0</v>
      </c>
      <c r="Q85" s="169">
        <f t="shared" si="83"/>
        <v>0</v>
      </c>
      <c r="R85" s="466">
        <f t="shared" si="78"/>
        <v>0</v>
      </c>
      <c r="S85" s="2"/>
      <c r="T85" s="466">
        <v>0</v>
      </c>
      <c r="U85" s="466">
        <v>0</v>
      </c>
      <c r="V85" s="169">
        <v>0</v>
      </c>
      <c r="W85" s="169">
        <f t="shared" si="84"/>
        <v>0</v>
      </c>
      <c r="X85" s="466">
        <f t="shared" si="80"/>
        <v>0</v>
      </c>
    </row>
    <row r="86" spans="1:24">
      <c r="A86" s="2">
        <f t="shared" si="85"/>
        <v>66</v>
      </c>
      <c r="D86" t="s">
        <v>1886</v>
      </c>
      <c r="E86" s="2" t="s">
        <v>1887</v>
      </c>
      <c r="H86" s="466">
        <v>311265.99959999998</v>
      </c>
      <c r="I86" s="466">
        <v>2844543.7373777777</v>
      </c>
      <c r="J86" s="169">
        <v>0</v>
      </c>
      <c r="K86" s="169">
        <f t="shared" si="81"/>
        <v>2844543.7373777777</v>
      </c>
      <c r="L86" s="466">
        <f t="shared" si="82"/>
        <v>3155809.7369777774</v>
      </c>
      <c r="M86" s="159"/>
      <c r="N86" s="466">
        <v>14400</v>
      </c>
      <c r="O86" s="466">
        <v>580008</v>
      </c>
      <c r="P86" s="800">
        <v>-106785</v>
      </c>
      <c r="Q86" s="169">
        <f t="shared" si="83"/>
        <v>473223</v>
      </c>
      <c r="R86" s="466">
        <f t="shared" si="78"/>
        <v>594408</v>
      </c>
      <c r="S86" s="2"/>
      <c r="T86" s="466">
        <v>6360527.5</v>
      </c>
      <c r="U86" s="466">
        <v>603208.31999999995</v>
      </c>
      <c r="V86" s="800">
        <v>-111056</v>
      </c>
      <c r="W86" s="169">
        <f t="shared" si="84"/>
        <v>492152.31999999995</v>
      </c>
      <c r="X86" s="466">
        <f t="shared" si="80"/>
        <v>6963735.8200000003</v>
      </c>
    </row>
    <row r="87" spans="1:24">
      <c r="A87" s="2">
        <f t="shared" si="85"/>
        <v>66</v>
      </c>
      <c r="B87" s="2"/>
      <c r="D87" t="s">
        <v>1888</v>
      </c>
      <c r="E87" s="2" t="s">
        <v>1889</v>
      </c>
      <c r="H87" s="466">
        <v>0</v>
      </c>
      <c r="I87" s="466">
        <v>6090000</v>
      </c>
      <c r="J87" s="169">
        <v>0</v>
      </c>
      <c r="K87" s="169">
        <f t="shared" si="81"/>
        <v>6090000</v>
      </c>
      <c r="L87" s="466">
        <f t="shared" si="82"/>
        <v>6090000</v>
      </c>
      <c r="M87" s="159"/>
      <c r="N87" s="466">
        <v>0</v>
      </c>
      <c r="O87" s="466">
        <v>4030000</v>
      </c>
      <c r="P87" s="169">
        <v>0</v>
      </c>
      <c r="Q87" s="169">
        <f t="shared" si="83"/>
        <v>4030000</v>
      </c>
      <c r="R87" s="466">
        <f t="shared" si="78"/>
        <v>4030000</v>
      </c>
      <c r="S87" s="2"/>
      <c r="T87" s="466">
        <v>0</v>
      </c>
      <c r="U87" s="466">
        <v>1900000</v>
      </c>
      <c r="V87" s="169">
        <v>0</v>
      </c>
      <c r="W87" s="169">
        <f t="shared" si="84"/>
        <v>1900000</v>
      </c>
      <c r="X87" s="466">
        <f t="shared" si="80"/>
        <v>1900000</v>
      </c>
    </row>
    <row r="88" spans="1:24">
      <c r="A88" s="2"/>
      <c r="B88" s="2"/>
      <c r="D88"/>
      <c r="E88"/>
    </row>
    <row r="89" spans="1:24">
      <c r="A89" s="2">
        <f>A87+1</f>
        <v>67</v>
      </c>
      <c r="B89" s="2"/>
      <c r="C89" s="454" t="s">
        <v>131</v>
      </c>
      <c r="D89" s="19"/>
      <c r="E89" s="19"/>
      <c r="F89" s="455"/>
      <c r="G89" s="455"/>
      <c r="H89" s="455">
        <f>H90</f>
        <v>0</v>
      </c>
      <c r="I89" s="455">
        <f t="shared" ref="I89:W89" si="86">I90</f>
        <v>29274848.571428571</v>
      </c>
      <c r="J89" s="455">
        <f t="shared" si="86"/>
        <v>0</v>
      </c>
      <c r="K89" s="455">
        <f t="shared" si="86"/>
        <v>29274848.571428571</v>
      </c>
      <c r="L89" s="455">
        <f t="shared" ref="L89" si="87">H89+I89</f>
        <v>29274848.571428571</v>
      </c>
      <c r="M89" s="159"/>
      <c r="N89" s="455">
        <f t="shared" si="86"/>
        <v>0</v>
      </c>
      <c r="O89" s="455">
        <f t="shared" si="86"/>
        <v>28220825.714285716</v>
      </c>
      <c r="P89" s="455">
        <f t="shared" si="86"/>
        <v>0</v>
      </c>
      <c r="Q89" s="455">
        <f t="shared" si="86"/>
        <v>28220825.714285716</v>
      </c>
      <c r="R89" s="455">
        <f>N89+O89</f>
        <v>28220825.714285716</v>
      </c>
      <c r="S89" s="2"/>
      <c r="T89" s="455">
        <f t="shared" si="86"/>
        <v>0</v>
      </c>
      <c r="U89" s="455">
        <f t="shared" si="86"/>
        <v>29221358.942857146</v>
      </c>
      <c r="V89" s="455">
        <f t="shared" si="86"/>
        <v>0</v>
      </c>
      <c r="W89" s="455">
        <f t="shared" si="86"/>
        <v>29221358.942857146</v>
      </c>
      <c r="X89" s="455">
        <f t="shared" ref="X89:X90" si="88">T89+U89</f>
        <v>29221358.942857146</v>
      </c>
    </row>
    <row r="90" spans="1:24">
      <c r="A90" s="2">
        <f t="shared" si="42"/>
        <v>68</v>
      </c>
      <c r="B90" s="2"/>
      <c r="D90" t="s">
        <v>2179</v>
      </c>
      <c r="H90" s="466"/>
      <c r="I90" s="157">
        <v>29274848.571428571</v>
      </c>
      <c r="J90" s="169">
        <v>0</v>
      </c>
      <c r="K90" s="169">
        <f t="shared" ref="K90" si="89">J90+I90</f>
        <v>29274848.571428571</v>
      </c>
      <c r="L90" s="466">
        <f t="shared" ref="L90" si="90">H90+K90</f>
        <v>29274848.571428571</v>
      </c>
      <c r="M90" s="159"/>
      <c r="N90" s="466"/>
      <c r="O90" s="466">
        <v>28220825.714285716</v>
      </c>
      <c r="P90" s="169">
        <v>0</v>
      </c>
      <c r="Q90" s="169">
        <f>O90+P90</f>
        <v>28220825.714285716</v>
      </c>
      <c r="R90" s="466">
        <f>N90+O90</f>
        <v>28220825.714285716</v>
      </c>
      <c r="S90" s="2"/>
      <c r="T90" s="466"/>
      <c r="U90" s="466">
        <v>29221358.942857146</v>
      </c>
      <c r="V90" s="169">
        <v>0</v>
      </c>
      <c r="W90" s="169">
        <f t="shared" ref="W90" si="91">U90+V90</f>
        <v>29221358.942857146</v>
      </c>
      <c r="X90" s="466">
        <f t="shared" si="88"/>
        <v>29221358.942857146</v>
      </c>
    </row>
    <row r="91" spans="1:24">
      <c r="A91" s="2"/>
      <c r="D91"/>
      <c r="M91" s="159"/>
      <c r="S91" s="2"/>
    </row>
    <row r="92" spans="1:24">
      <c r="A92" s="2">
        <f>A90+1</f>
        <v>69</v>
      </c>
      <c r="B92" s="2"/>
      <c r="C92" s="459" t="s">
        <v>1756</v>
      </c>
      <c r="D92" s="19"/>
      <c r="E92" s="19"/>
      <c r="F92" s="455"/>
      <c r="G92" s="455"/>
      <c r="H92" s="473">
        <f>H5+H17+H38+H44+H51+H56+H62+H76+H89+H35</f>
        <v>1533755685.2136185</v>
      </c>
      <c r="I92" s="473">
        <f>I5+I17+I38+I44+I51+I56+I62+I76+I89+I35</f>
        <v>638277486.46374106</v>
      </c>
      <c r="J92" s="473">
        <f t="shared" ref="J92:K92" si="92">J5+J17+J38+J44+J51+J56+J62+J76+J89+J35</f>
        <v>-50330000</v>
      </c>
      <c r="K92" s="473">
        <f t="shared" si="92"/>
        <v>587947486.46374106</v>
      </c>
      <c r="L92" s="473">
        <f>L5+L17+L38+L44+L51+L56+L62+L76+L89+L35</f>
        <v>2121703171.6773596</v>
      </c>
      <c r="M92" s="159"/>
      <c r="N92" s="473">
        <f>N5+N17+N38+N44+N51+N56+N62+N76+N89+N35</f>
        <v>2055482497.8424253</v>
      </c>
      <c r="O92" s="473">
        <f>O5+O17+O38+O44+O51+O56+O62+O76+O89+O35</f>
        <v>713671353.95831192</v>
      </c>
      <c r="P92" s="473">
        <f t="shared" ref="P92:Q92" si="93">P5+P17+P38+P44+P51+P56+P62+P76+P89+P35</f>
        <v>-12376544</v>
      </c>
      <c r="Q92" s="473">
        <f t="shared" si="93"/>
        <v>701294809.95831192</v>
      </c>
      <c r="R92" s="473">
        <f>R5+R17+R38+R44+R51+R56+R62+R76+R89+R35</f>
        <v>2769153851.8007374</v>
      </c>
      <c r="S92" s="2"/>
      <c r="T92" s="473">
        <f>T5+T17+T38+T44+T51+T56+T62+T76+T89+T35</f>
        <v>2022518272.416079</v>
      </c>
      <c r="U92" s="473">
        <f>U5+U17+U38+U44+U51+U56+U62+U76+U89+U35</f>
        <v>814829188.06428349</v>
      </c>
      <c r="V92" s="473">
        <f t="shared" ref="V92:W92" si="94">V5+V17+V38+V44+V51+V56+V62+V76+V89+V35</f>
        <v>-17326288</v>
      </c>
      <c r="W92" s="473">
        <f t="shared" si="94"/>
        <v>797502900.06428349</v>
      </c>
      <c r="X92" s="473">
        <f>X5+X17+X38+X44+X51+X56+X62+X76+X89+X35</f>
        <v>2837347460.4803624</v>
      </c>
    </row>
    <row r="93" spans="1:24">
      <c r="M93" s="159"/>
      <c r="S93" s="2"/>
    </row>
    <row r="94" spans="1:24">
      <c r="H94" s="474"/>
      <c r="I94" s="474"/>
      <c r="J94" s="474"/>
      <c r="K94" s="474"/>
      <c r="L94" s="474"/>
      <c r="M94" s="468"/>
      <c r="N94" s="474"/>
      <c r="O94" s="474"/>
      <c r="P94" s="474"/>
      <c r="Q94" s="474"/>
      <c r="R94" s="474"/>
      <c r="S94" s="469"/>
      <c r="T94" s="474"/>
      <c r="U94" s="474"/>
      <c r="V94" s="474"/>
      <c r="W94" s="474"/>
      <c r="X94" s="474"/>
    </row>
  </sheetData>
  <mergeCells count="3">
    <mergeCell ref="H1:L1"/>
    <mergeCell ref="N1:R1"/>
    <mergeCell ref="T1:X1"/>
  </mergeCells>
  <pageMargins left="0.7" right="0.7" top="0.75" bottom="0.75" header="0.3" footer="0.3"/>
  <pageSetup scale="50" orientation="portrait" horizontalDpi="1200" verticalDpi="1200" r:id="rId1"/>
  <headerFooter>
    <oddHeader>&amp;LPuerto Rico Electric Power Authority 
Rate Review (NEPR-AP-2023-0003)
Projected Total Construction and Decommissioning Capital Expenditures 
&amp;RSchedule D-1 Constrained
Page &amp;P of &amp;N</oddHeader>
  </headerFooter>
  <rowBreaks count="1" manualBreakCount="1">
    <brk id="55" max="17" man="1"/>
  </rowBreaks>
  <colBreaks count="1" manualBreakCount="1">
    <brk id="12"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8CBBF-8ECA-4947-BDC3-042187E651AC}">
  <sheetPr>
    <tabColor theme="9" tint="0.79998168889431442"/>
  </sheetPr>
  <dimension ref="A2:X283"/>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2" width="20.54296875" customWidth="1"/>
    <col min="13" max="13" width="5.54296875" customWidth="1"/>
    <col min="14" max="18" width="20.54296875" customWidth="1"/>
    <col min="19" max="19" width="5.54296875" customWidth="1"/>
    <col min="20" max="24" width="20.54296875" customWidth="1"/>
  </cols>
  <sheetData>
    <row r="2" spans="1:24">
      <c r="D2"/>
      <c r="H2" s="1332" t="s">
        <v>308</v>
      </c>
      <c r="I2" s="1332"/>
      <c r="J2" s="1332"/>
      <c r="K2" s="1332"/>
      <c r="L2" s="1332"/>
      <c r="N2" s="1332" t="s">
        <v>309</v>
      </c>
      <c r="O2" s="1332"/>
      <c r="P2" s="1332"/>
      <c r="Q2" s="1332"/>
      <c r="R2" s="1332"/>
      <c r="T2" s="1332" t="s">
        <v>310</v>
      </c>
      <c r="U2" s="1332"/>
      <c r="V2" s="1332"/>
      <c r="W2" s="1332"/>
      <c r="X2" s="1332"/>
    </row>
    <row r="3" spans="1:24" s="2" customFormat="1" ht="29">
      <c r="A3" s="14" t="s">
        <v>127</v>
      </c>
      <c r="C3" s="14" t="s">
        <v>1749</v>
      </c>
      <c r="D3" s="14" t="s">
        <v>1750</v>
      </c>
      <c r="E3" s="14" t="s">
        <v>1751</v>
      </c>
      <c r="H3" s="14" t="s">
        <v>1752</v>
      </c>
      <c r="I3" s="14" t="s">
        <v>1753</v>
      </c>
      <c r="J3" s="14" t="s">
        <v>1754</v>
      </c>
      <c r="K3" s="14" t="s">
        <v>1755</v>
      </c>
      <c r="L3" s="14" t="s">
        <v>1756</v>
      </c>
      <c r="N3" s="14" t="s">
        <v>1757</v>
      </c>
      <c r="O3" s="14" t="s">
        <v>1758</v>
      </c>
      <c r="P3" s="14" t="s">
        <v>1754</v>
      </c>
      <c r="Q3" s="14" t="s">
        <v>1759</v>
      </c>
      <c r="R3" s="14" t="s">
        <v>1756</v>
      </c>
      <c r="T3" s="14" t="s">
        <v>1760</v>
      </c>
      <c r="U3" s="14" t="s">
        <v>1761</v>
      </c>
      <c r="V3" s="14" t="s">
        <v>1754</v>
      </c>
      <c r="W3" s="14" t="s">
        <v>1762</v>
      </c>
      <c r="X3" s="14" t="s">
        <v>1756</v>
      </c>
    </row>
    <row r="4" spans="1:24">
      <c r="A4" s="15"/>
      <c r="B4" s="2"/>
      <c r="C4" s="15"/>
      <c r="D4" s="15"/>
      <c r="E4" s="15"/>
      <c r="H4" s="15" t="s">
        <v>1763</v>
      </c>
      <c r="I4" s="15" t="s">
        <v>405</v>
      </c>
      <c r="J4" s="15"/>
      <c r="K4" s="15"/>
      <c r="L4" s="15" t="s">
        <v>407</v>
      </c>
      <c r="N4" s="15" t="s">
        <v>409</v>
      </c>
      <c r="O4" s="15" t="s">
        <v>410</v>
      </c>
      <c r="P4" s="15"/>
      <c r="Q4" s="15"/>
      <c r="R4" s="15" t="s">
        <v>1764</v>
      </c>
      <c r="T4" s="15" t="s">
        <v>1765</v>
      </c>
      <c r="U4" s="15" t="s">
        <v>414</v>
      </c>
      <c r="V4" s="15"/>
      <c r="W4" s="15"/>
      <c r="X4" s="15" t="s">
        <v>416</v>
      </c>
    </row>
    <row r="5" spans="1:24">
      <c r="A5" s="15"/>
      <c r="B5" s="2"/>
      <c r="C5" s="15"/>
      <c r="D5" s="15"/>
      <c r="E5" s="15"/>
      <c r="H5" s="15"/>
      <c r="I5" s="15"/>
      <c r="J5" s="15"/>
      <c r="K5" s="15"/>
      <c r="L5" s="15"/>
      <c r="N5" s="15"/>
      <c r="O5" s="15"/>
      <c r="P5" s="15"/>
      <c r="Q5" s="15"/>
      <c r="R5" s="15"/>
      <c r="T5" s="15"/>
      <c r="U5" s="15"/>
      <c r="V5" s="15"/>
      <c r="W5" s="15"/>
      <c r="X5" s="15"/>
    </row>
    <row r="6" spans="1:24">
      <c r="A6" s="2">
        <v>1</v>
      </c>
      <c r="B6" s="2"/>
      <c r="C6" s="454" t="s">
        <v>1891</v>
      </c>
      <c r="D6" s="19"/>
      <c r="E6" s="19"/>
      <c r="F6" s="455"/>
      <c r="G6" s="455"/>
      <c r="H6" s="455">
        <f>SUM(H7:H269)</f>
        <v>632365965.34263706</v>
      </c>
      <c r="I6" s="455">
        <f>SUM(I7:I269)</f>
        <v>209276668</v>
      </c>
      <c r="J6" s="455">
        <f t="shared" ref="J6:K6" si="0">SUM(J7:J269)</f>
        <v>-50330000</v>
      </c>
      <c r="K6" s="455">
        <f t="shared" si="0"/>
        <v>158946668</v>
      </c>
      <c r="L6" s="802">
        <f>SUM(L7:L269)</f>
        <v>791312633.34263706</v>
      </c>
      <c r="M6" s="455"/>
      <c r="N6" s="455">
        <f>SUM(N7:N269)</f>
        <v>396533052.26478565</v>
      </c>
      <c r="O6" s="455">
        <f>SUM(O7:O269)</f>
        <v>179961323.26999998</v>
      </c>
      <c r="P6" s="455">
        <f t="shared" ref="P6" si="1">SUM(P7:P269)</f>
        <v>-14205000</v>
      </c>
      <c r="Q6" s="455">
        <f t="shared" ref="Q6" si="2">SUM(Q7:Q269)</f>
        <v>165756323.26999998</v>
      </c>
      <c r="R6" s="802">
        <f>SUM(R7:R269)</f>
        <v>562289375.53478563</v>
      </c>
      <c r="S6" s="455"/>
      <c r="T6" s="455">
        <f>SUM(T7:T269)</f>
        <v>135613505.94726786</v>
      </c>
      <c r="U6" s="455">
        <f>SUM(U7:U269)</f>
        <v>180358438</v>
      </c>
      <c r="V6" s="455">
        <f t="shared" ref="V6" si="3">SUM(V7:V269)</f>
        <v>-19248892</v>
      </c>
      <c r="W6" s="455">
        <f t="shared" ref="W6" si="4">SUM(W7:W269)</f>
        <v>161109546</v>
      </c>
      <c r="X6" s="802">
        <f>SUM(X7:X269)</f>
        <v>296723051.94726789</v>
      </c>
    </row>
    <row r="7" spans="1:24" s="462" customFormat="1">
      <c r="A7" s="460">
        <v>1</v>
      </c>
      <c r="B7" s="460"/>
      <c r="C7" s="460"/>
      <c r="D7" s="461" t="s">
        <v>1892</v>
      </c>
      <c r="E7" s="460"/>
      <c r="H7" s="157">
        <v>394424</v>
      </c>
      <c r="I7" s="157">
        <v>0</v>
      </c>
      <c r="J7" s="157">
        <v>0</v>
      </c>
      <c r="K7" s="157">
        <f>I7+J7</f>
        <v>0</v>
      </c>
      <c r="L7" s="463">
        <f>H7+K7</f>
        <v>394424</v>
      </c>
      <c r="M7" s="464"/>
      <c r="N7" s="157">
        <v>0</v>
      </c>
      <c r="O7" s="157">
        <v>0</v>
      </c>
      <c r="P7" s="157">
        <v>0</v>
      </c>
      <c r="Q7" s="157">
        <f>O7+P7</f>
        <v>0</v>
      </c>
      <c r="R7" s="463">
        <f>N7+Q7</f>
        <v>0</v>
      </c>
      <c r="S7" s="465"/>
      <c r="T7" s="157">
        <v>0</v>
      </c>
      <c r="U7" s="157">
        <v>0</v>
      </c>
      <c r="V7" s="157">
        <v>0</v>
      </c>
      <c r="W7" s="157">
        <f>U7+V7</f>
        <v>0</v>
      </c>
      <c r="X7" s="463">
        <f>T7+W7</f>
        <v>0</v>
      </c>
    </row>
    <row r="8" spans="1:24" s="462" customFormat="1">
      <c r="A8" s="460">
        <v>2</v>
      </c>
      <c r="B8" s="460"/>
      <c r="C8" s="460"/>
      <c r="D8" s="461" t="s">
        <v>1893</v>
      </c>
      <c r="E8" s="460"/>
      <c r="H8" s="157">
        <v>3161096</v>
      </c>
      <c r="I8" s="157">
        <v>0</v>
      </c>
      <c r="J8" s="157">
        <v>0</v>
      </c>
      <c r="K8" s="157">
        <f t="shared" ref="K8:K71" si="5">I8+J8</f>
        <v>0</v>
      </c>
      <c r="L8" s="463">
        <f t="shared" ref="L8:L71" si="6">H8+K8</f>
        <v>3161096</v>
      </c>
      <c r="M8" s="464"/>
      <c r="N8" s="157">
        <v>1725250</v>
      </c>
      <c r="O8" s="157">
        <v>0</v>
      </c>
      <c r="P8" s="157">
        <v>0</v>
      </c>
      <c r="Q8" s="157">
        <f t="shared" ref="Q8:Q71" si="7">O8+P8</f>
        <v>0</v>
      </c>
      <c r="R8" s="463">
        <f t="shared" ref="R8:R71" si="8">N8+Q8</f>
        <v>1725250</v>
      </c>
      <c r="S8" s="465"/>
      <c r="T8" s="157">
        <v>218190</v>
      </c>
      <c r="U8" s="157">
        <v>0</v>
      </c>
      <c r="V8" s="157">
        <v>0</v>
      </c>
      <c r="W8" s="157">
        <f t="shared" ref="W8:W71" si="9">U8+V8</f>
        <v>0</v>
      </c>
      <c r="X8" s="463">
        <f t="shared" ref="X8:X71" si="10">T8+W8</f>
        <v>218190</v>
      </c>
    </row>
    <row r="9" spans="1:24" s="462" customFormat="1">
      <c r="A9" s="460">
        <v>3</v>
      </c>
      <c r="B9" s="460"/>
      <c r="C9" s="460"/>
      <c r="D9" s="461" t="s">
        <v>1894</v>
      </c>
      <c r="E9" s="460"/>
      <c r="H9" s="157">
        <v>0</v>
      </c>
      <c r="I9" s="157">
        <v>2749585</v>
      </c>
      <c r="J9" s="157">
        <v>0</v>
      </c>
      <c r="K9" s="157">
        <f t="shared" si="5"/>
        <v>2749585</v>
      </c>
      <c r="L9" s="463">
        <f t="shared" si="6"/>
        <v>2749585</v>
      </c>
      <c r="M9" s="464"/>
      <c r="N9" s="157">
        <v>0</v>
      </c>
      <c r="O9" s="157">
        <v>0</v>
      </c>
      <c r="P9" s="157">
        <v>0</v>
      </c>
      <c r="Q9" s="157">
        <f t="shared" si="7"/>
        <v>0</v>
      </c>
      <c r="R9" s="463">
        <f t="shared" si="8"/>
        <v>0</v>
      </c>
      <c r="S9" s="465"/>
      <c r="T9" s="157">
        <v>0</v>
      </c>
      <c r="U9" s="157">
        <v>0</v>
      </c>
      <c r="V9" s="157">
        <v>0</v>
      </c>
      <c r="W9" s="157">
        <f t="shared" si="9"/>
        <v>0</v>
      </c>
      <c r="X9" s="463">
        <f t="shared" si="10"/>
        <v>0</v>
      </c>
    </row>
    <row r="10" spans="1:24" s="462" customFormat="1">
      <c r="A10" s="460">
        <v>4</v>
      </c>
      <c r="B10" s="460"/>
      <c r="C10" s="460"/>
      <c r="D10" s="461" t="s">
        <v>1895</v>
      </c>
      <c r="E10" s="460"/>
      <c r="H10" s="157">
        <v>0</v>
      </c>
      <c r="I10" s="157">
        <v>2581430</v>
      </c>
      <c r="J10" s="157">
        <v>0</v>
      </c>
      <c r="K10" s="157">
        <f t="shared" si="5"/>
        <v>2581430</v>
      </c>
      <c r="L10" s="463">
        <f t="shared" si="6"/>
        <v>2581430</v>
      </c>
      <c r="M10" s="464"/>
      <c r="N10" s="157">
        <v>0</v>
      </c>
      <c r="O10" s="157">
        <v>0</v>
      </c>
      <c r="P10" s="157">
        <v>0</v>
      </c>
      <c r="Q10" s="157">
        <f t="shared" si="7"/>
        <v>0</v>
      </c>
      <c r="R10" s="463">
        <f t="shared" si="8"/>
        <v>0</v>
      </c>
      <c r="S10" s="465"/>
      <c r="T10" s="157">
        <v>0</v>
      </c>
      <c r="U10" s="157">
        <v>0</v>
      </c>
      <c r="V10" s="157">
        <v>0</v>
      </c>
      <c r="W10" s="157">
        <f t="shared" si="9"/>
        <v>0</v>
      </c>
      <c r="X10" s="463">
        <f t="shared" si="10"/>
        <v>0</v>
      </c>
    </row>
    <row r="11" spans="1:24" s="462" customFormat="1">
      <c r="A11" s="460">
        <v>5</v>
      </c>
      <c r="B11" s="460"/>
      <c r="C11" s="460"/>
      <c r="D11" s="461" t="s">
        <v>1896</v>
      </c>
      <c r="E11" s="460"/>
      <c r="H11" s="157">
        <v>0</v>
      </c>
      <c r="I11" s="157">
        <v>2339715</v>
      </c>
      <c r="J11" s="157">
        <v>0</v>
      </c>
      <c r="K11" s="157">
        <f t="shared" si="5"/>
        <v>2339715</v>
      </c>
      <c r="L11" s="463">
        <f t="shared" si="6"/>
        <v>2339715</v>
      </c>
      <c r="M11" s="464"/>
      <c r="N11" s="157">
        <v>0</v>
      </c>
      <c r="O11" s="157">
        <v>0</v>
      </c>
      <c r="P11" s="157">
        <v>0</v>
      </c>
      <c r="Q11" s="157">
        <f t="shared" si="7"/>
        <v>0</v>
      </c>
      <c r="R11" s="463">
        <f t="shared" si="8"/>
        <v>0</v>
      </c>
      <c r="S11" s="465"/>
      <c r="T11" s="157">
        <v>0</v>
      </c>
      <c r="U11" s="157">
        <v>0</v>
      </c>
      <c r="V11" s="157">
        <v>0</v>
      </c>
      <c r="W11" s="157">
        <f t="shared" si="9"/>
        <v>0</v>
      </c>
      <c r="X11" s="463">
        <f t="shared" si="10"/>
        <v>0</v>
      </c>
    </row>
    <row r="12" spans="1:24" s="462" customFormat="1">
      <c r="A12" s="460">
        <v>6</v>
      </c>
      <c r="B12" s="460"/>
      <c r="C12" s="460"/>
      <c r="D12" s="461" t="s">
        <v>1897</v>
      </c>
      <c r="E12" s="460"/>
      <c r="H12" s="157">
        <v>0</v>
      </c>
      <c r="I12" s="157">
        <v>2532954</v>
      </c>
      <c r="J12" s="157">
        <v>0</v>
      </c>
      <c r="K12" s="157">
        <f t="shared" si="5"/>
        <v>2532954</v>
      </c>
      <c r="L12" s="463">
        <f t="shared" si="6"/>
        <v>2532954</v>
      </c>
      <c r="M12" s="464"/>
      <c r="N12" s="157">
        <v>0</v>
      </c>
      <c r="O12" s="157">
        <v>0</v>
      </c>
      <c r="P12" s="157">
        <v>0</v>
      </c>
      <c r="Q12" s="157">
        <f t="shared" si="7"/>
        <v>0</v>
      </c>
      <c r="R12" s="463">
        <f t="shared" si="8"/>
        <v>0</v>
      </c>
      <c r="S12" s="465"/>
      <c r="T12" s="157">
        <v>0</v>
      </c>
      <c r="U12" s="157">
        <v>0</v>
      </c>
      <c r="V12" s="157">
        <v>0</v>
      </c>
      <c r="W12" s="157">
        <f t="shared" si="9"/>
        <v>0</v>
      </c>
      <c r="X12" s="463">
        <f t="shared" si="10"/>
        <v>0</v>
      </c>
    </row>
    <row r="13" spans="1:24" s="462" customFormat="1">
      <c r="A13" s="460">
        <v>7</v>
      </c>
      <c r="B13" s="460"/>
      <c r="C13" s="460"/>
      <c r="D13" s="461" t="s">
        <v>1898</v>
      </c>
      <c r="E13" s="460"/>
      <c r="H13" s="157">
        <v>0</v>
      </c>
      <c r="I13" s="157">
        <v>2532774</v>
      </c>
      <c r="J13" s="157">
        <v>0</v>
      </c>
      <c r="K13" s="157">
        <f t="shared" si="5"/>
        <v>2532774</v>
      </c>
      <c r="L13" s="463">
        <f t="shared" si="6"/>
        <v>2532774</v>
      </c>
      <c r="M13" s="464"/>
      <c r="N13" s="157">
        <v>0</v>
      </c>
      <c r="O13" s="157">
        <v>1485345</v>
      </c>
      <c r="P13" s="157">
        <v>0</v>
      </c>
      <c r="Q13" s="157">
        <f t="shared" si="7"/>
        <v>1485345</v>
      </c>
      <c r="R13" s="463">
        <f t="shared" si="8"/>
        <v>1485345</v>
      </c>
      <c r="S13" s="465"/>
      <c r="T13" s="157">
        <v>0</v>
      </c>
      <c r="U13" s="157">
        <v>0</v>
      </c>
      <c r="V13" s="157">
        <v>0</v>
      </c>
      <c r="W13" s="157">
        <f t="shared" si="9"/>
        <v>0</v>
      </c>
      <c r="X13" s="463">
        <f t="shared" si="10"/>
        <v>0</v>
      </c>
    </row>
    <row r="14" spans="1:24" s="462" customFormat="1">
      <c r="A14" s="460">
        <v>8</v>
      </c>
      <c r="B14" s="460"/>
      <c r="C14" s="460"/>
      <c r="D14" s="461" t="s">
        <v>1899</v>
      </c>
      <c r="E14" s="460"/>
      <c r="H14" s="157">
        <v>0</v>
      </c>
      <c r="I14" s="157">
        <v>16500</v>
      </c>
      <c r="J14" s="157">
        <v>0</v>
      </c>
      <c r="K14" s="157">
        <f t="shared" si="5"/>
        <v>16500</v>
      </c>
      <c r="L14" s="463">
        <f t="shared" si="6"/>
        <v>16500</v>
      </c>
      <c r="M14" s="464"/>
      <c r="N14" s="157">
        <v>0</v>
      </c>
      <c r="O14" s="157">
        <v>0</v>
      </c>
      <c r="P14" s="157">
        <v>0</v>
      </c>
      <c r="Q14" s="157">
        <f t="shared" si="7"/>
        <v>0</v>
      </c>
      <c r="R14" s="463">
        <f t="shared" si="8"/>
        <v>0</v>
      </c>
      <c r="S14" s="465"/>
      <c r="T14" s="157">
        <v>0</v>
      </c>
      <c r="U14" s="157">
        <v>0</v>
      </c>
      <c r="V14" s="157">
        <v>0</v>
      </c>
      <c r="W14" s="157">
        <f t="shared" si="9"/>
        <v>0</v>
      </c>
      <c r="X14" s="463">
        <f t="shared" si="10"/>
        <v>0</v>
      </c>
    </row>
    <row r="15" spans="1:24" s="462" customFormat="1" ht="29">
      <c r="A15" s="460">
        <v>9</v>
      </c>
      <c r="B15" s="460"/>
      <c r="C15" s="460"/>
      <c r="D15" s="461" t="s">
        <v>1900</v>
      </c>
      <c r="E15" s="460"/>
      <c r="H15" s="157">
        <v>261817658.06</v>
      </c>
      <c r="I15" s="157">
        <v>0</v>
      </c>
      <c r="J15" s="157">
        <v>0</v>
      </c>
      <c r="K15" s="157">
        <f t="shared" si="5"/>
        <v>0</v>
      </c>
      <c r="L15" s="463">
        <f t="shared" si="6"/>
        <v>261817658.06</v>
      </c>
      <c r="M15" s="464"/>
      <c r="N15" s="157">
        <v>295897424.27999997</v>
      </c>
      <c r="O15" s="157">
        <v>0</v>
      </c>
      <c r="P15" s="157">
        <v>0</v>
      </c>
      <c r="Q15" s="157">
        <f t="shared" si="7"/>
        <v>0</v>
      </c>
      <c r="R15" s="463">
        <f t="shared" si="8"/>
        <v>295897424.27999997</v>
      </c>
      <c r="S15" s="465"/>
      <c r="T15" s="157">
        <v>60425457.990000002</v>
      </c>
      <c r="U15" s="157">
        <v>0</v>
      </c>
      <c r="V15" s="157">
        <v>0</v>
      </c>
      <c r="W15" s="157">
        <f t="shared" si="9"/>
        <v>0</v>
      </c>
      <c r="X15" s="463">
        <f t="shared" si="10"/>
        <v>60425457.990000002</v>
      </c>
    </row>
    <row r="16" spans="1:24" s="462" customFormat="1">
      <c r="A16" s="460">
        <v>10</v>
      </c>
      <c r="B16" s="460"/>
      <c r="C16" s="460"/>
      <c r="D16" s="461" t="s">
        <v>1901</v>
      </c>
      <c r="E16" s="460"/>
      <c r="H16" s="157">
        <v>27048807.750000004</v>
      </c>
      <c r="I16" s="157">
        <v>0</v>
      </c>
      <c r="J16" s="157">
        <v>0</v>
      </c>
      <c r="K16" s="157">
        <f t="shared" si="5"/>
        <v>0</v>
      </c>
      <c r="L16" s="463">
        <f t="shared" si="6"/>
        <v>27048807.750000004</v>
      </c>
      <c r="M16" s="464"/>
      <c r="N16" s="157">
        <v>292361.99000000011</v>
      </c>
      <c r="O16" s="157">
        <v>0</v>
      </c>
      <c r="P16" s="157">
        <v>0</v>
      </c>
      <c r="Q16" s="157">
        <f t="shared" si="7"/>
        <v>0</v>
      </c>
      <c r="R16" s="463">
        <f t="shared" si="8"/>
        <v>292361.99000000011</v>
      </c>
      <c r="S16" s="465"/>
      <c r="T16" s="157">
        <v>2562.0100000000002</v>
      </c>
      <c r="U16" s="157">
        <v>0</v>
      </c>
      <c r="V16" s="157">
        <v>0</v>
      </c>
      <c r="W16" s="157">
        <f t="shared" si="9"/>
        <v>0</v>
      </c>
      <c r="X16" s="463">
        <f t="shared" si="10"/>
        <v>2562.0100000000002</v>
      </c>
    </row>
    <row r="17" spans="1:24" s="462" customFormat="1">
      <c r="A17" s="460">
        <v>11</v>
      </c>
      <c r="B17" s="460"/>
      <c r="C17" s="460"/>
      <c r="D17" s="461" t="s">
        <v>1902</v>
      </c>
      <c r="E17" s="460"/>
      <c r="H17" s="157">
        <v>266433722.79999998</v>
      </c>
      <c r="I17" s="157">
        <v>0</v>
      </c>
      <c r="J17" s="157">
        <v>0</v>
      </c>
      <c r="K17" s="157">
        <f t="shared" si="5"/>
        <v>0</v>
      </c>
      <c r="L17" s="463">
        <f t="shared" si="6"/>
        <v>266433722.79999998</v>
      </c>
      <c r="M17" s="464"/>
      <c r="N17" s="157">
        <v>86298175.419999987</v>
      </c>
      <c r="O17" s="157">
        <v>0</v>
      </c>
      <c r="P17" s="157">
        <v>0</v>
      </c>
      <c r="Q17" s="157">
        <f t="shared" si="7"/>
        <v>0</v>
      </c>
      <c r="R17" s="463">
        <f t="shared" si="8"/>
        <v>86298175.419999987</v>
      </c>
      <c r="S17" s="465"/>
      <c r="T17" s="157">
        <v>67556754.210000008</v>
      </c>
      <c r="U17" s="157">
        <v>0</v>
      </c>
      <c r="V17" s="157">
        <v>0</v>
      </c>
      <c r="W17" s="157">
        <f t="shared" si="9"/>
        <v>0</v>
      </c>
      <c r="X17" s="463">
        <f t="shared" si="10"/>
        <v>67556754.210000008</v>
      </c>
    </row>
    <row r="18" spans="1:24" s="462" customFormat="1">
      <c r="A18" s="460">
        <v>12</v>
      </c>
      <c r="B18" s="460"/>
      <c r="C18" s="460"/>
      <c r="D18" s="461" t="s">
        <v>1903</v>
      </c>
      <c r="E18" s="460"/>
      <c r="H18" s="157">
        <v>236250</v>
      </c>
      <c r="I18" s="157">
        <v>0</v>
      </c>
      <c r="J18" s="157">
        <v>0</v>
      </c>
      <c r="K18" s="157">
        <f t="shared" si="5"/>
        <v>0</v>
      </c>
      <c r="L18" s="463">
        <f t="shared" si="6"/>
        <v>236250</v>
      </c>
      <c r="M18" s="464"/>
      <c r="N18" s="157">
        <v>236250</v>
      </c>
      <c r="O18" s="157">
        <v>0</v>
      </c>
      <c r="P18" s="157">
        <v>0</v>
      </c>
      <c r="Q18" s="157">
        <f t="shared" si="7"/>
        <v>0</v>
      </c>
      <c r="R18" s="463">
        <f t="shared" si="8"/>
        <v>236250</v>
      </c>
      <c r="S18" s="465"/>
      <c r="T18" s="157">
        <v>59062.5</v>
      </c>
      <c r="U18" s="157">
        <v>0</v>
      </c>
      <c r="V18" s="157">
        <v>0</v>
      </c>
      <c r="W18" s="157">
        <f t="shared" si="9"/>
        <v>0</v>
      </c>
      <c r="X18" s="463">
        <f t="shared" si="10"/>
        <v>59062.5</v>
      </c>
    </row>
    <row r="19" spans="1:24" s="462" customFormat="1">
      <c r="A19" s="460">
        <v>13</v>
      </c>
      <c r="B19" s="460"/>
      <c r="C19" s="460"/>
      <c r="D19" s="461" t="s">
        <v>1904</v>
      </c>
      <c r="E19" s="460"/>
      <c r="H19" s="157">
        <v>384090</v>
      </c>
      <c r="I19" s="157">
        <v>0</v>
      </c>
      <c r="J19" s="157">
        <v>0</v>
      </c>
      <c r="K19" s="157">
        <f t="shared" si="5"/>
        <v>0</v>
      </c>
      <c r="L19" s="463">
        <f t="shared" si="6"/>
        <v>384090</v>
      </c>
      <c r="M19" s="464"/>
      <c r="N19" s="157">
        <v>96022.5</v>
      </c>
      <c r="O19" s="157">
        <v>0</v>
      </c>
      <c r="P19" s="157">
        <v>0</v>
      </c>
      <c r="Q19" s="157">
        <f t="shared" si="7"/>
        <v>0</v>
      </c>
      <c r="R19" s="463">
        <f t="shared" si="8"/>
        <v>96022.5</v>
      </c>
      <c r="S19" s="465"/>
      <c r="T19" s="157">
        <v>0</v>
      </c>
      <c r="U19" s="157">
        <v>0</v>
      </c>
      <c r="V19" s="157">
        <v>0</v>
      </c>
      <c r="W19" s="157">
        <f t="shared" si="9"/>
        <v>0</v>
      </c>
      <c r="X19" s="463">
        <f t="shared" si="10"/>
        <v>0</v>
      </c>
    </row>
    <row r="20" spans="1:24" s="462" customFormat="1">
      <c r="A20" s="460">
        <v>14</v>
      </c>
      <c r="B20" s="460"/>
      <c r="C20" s="460"/>
      <c r="D20" s="461" t="s">
        <v>1905</v>
      </c>
      <c r="E20" s="460"/>
      <c r="H20" s="157">
        <v>1579984.7428571428</v>
      </c>
      <c r="I20" s="157">
        <v>0</v>
      </c>
      <c r="J20" s="157">
        <v>0</v>
      </c>
      <c r="K20" s="157">
        <f t="shared" si="5"/>
        <v>0</v>
      </c>
      <c r="L20" s="463">
        <f t="shared" si="6"/>
        <v>1579984.7428571428</v>
      </c>
      <c r="M20" s="464"/>
      <c r="N20" s="157">
        <v>0</v>
      </c>
      <c r="O20" s="157">
        <v>0</v>
      </c>
      <c r="P20" s="157">
        <v>0</v>
      </c>
      <c r="Q20" s="157">
        <f t="shared" si="7"/>
        <v>0</v>
      </c>
      <c r="R20" s="463">
        <f t="shared" si="8"/>
        <v>0</v>
      </c>
      <c r="S20" s="465"/>
      <c r="T20" s="157">
        <v>0</v>
      </c>
      <c r="U20" s="157">
        <v>0</v>
      </c>
      <c r="V20" s="157">
        <v>0</v>
      </c>
      <c r="W20" s="157">
        <f t="shared" si="9"/>
        <v>0</v>
      </c>
      <c r="X20" s="463">
        <f t="shared" si="10"/>
        <v>0</v>
      </c>
    </row>
    <row r="21" spans="1:24" s="462" customFormat="1" ht="29">
      <c r="A21" s="460">
        <v>15</v>
      </c>
      <c r="B21" s="460"/>
      <c r="C21" s="460"/>
      <c r="D21" s="461" t="s">
        <v>1906</v>
      </c>
      <c r="E21" s="460"/>
      <c r="H21" s="157">
        <v>0</v>
      </c>
      <c r="I21" s="157">
        <v>0</v>
      </c>
      <c r="J21" s="157">
        <v>0</v>
      </c>
      <c r="K21" s="157">
        <f t="shared" si="5"/>
        <v>0</v>
      </c>
      <c r="L21" s="463">
        <f t="shared" si="6"/>
        <v>0</v>
      </c>
      <c r="M21" s="464"/>
      <c r="N21" s="157">
        <v>0</v>
      </c>
      <c r="O21" s="157">
        <v>0</v>
      </c>
      <c r="P21" s="157">
        <v>0</v>
      </c>
      <c r="Q21" s="157">
        <f t="shared" si="7"/>
        <v>0</v>
      </c>
      <c r="R21" s="463">
        <f t="shared" si="8"/>
        <v>0</v>
      </c>
      <c r="S21" s="465"/>
      <c r="T21" s="157">
        <v>0</v>
      </c>
      <c r="U21" s="157">
        <v>0</v>
      </c>
      <c r="V21" s="157">
        <v>0</v>
      </c>
      <c r="W21" s="157">
        <f t="shared" si="9"/>
        <v>0</v>
      </c>
      <c r="X21" s="463">
        <f t="shared" si="10"/>
        <v>0</v>
      </c>
    </row>
    <row r="22" spans="1:24" s="462" customFormat="1">
      <c r="A22" s="460">
        <v>16</v>
      </c>
      <c r="B22" s="460"/>
      <c r="C22" s="460"/>
      <c r="D22" s="461" t="s">
        <v>1907</v>
      </c>
      <c r="E22" s="460"/>
      <c r="H22" s="157">
        <v>424675.5</v>
      </c>
      <c r="I22" s="157">
        <v>0</v>
      </c>
      <c r="J22" s="157">
        <v>0</v>
      </c>
      <c r="K22" s="157">
        <f t="shared" si="5"/>
        <v>0</v>
      </c>
      <c r="L22" s="463">
        <f t="shared" si="6"/>
        <v>424675.5</v>
      </c>
      <c r="M22" s="464"/>
      <c r="N22" s="157">
        <v>424675.5</v>
      </c>
      <c r="O22" s="157">
        <v>0</v>
      </c>
      <c r="P22" s="157">
        <v>0</v>
      </c>
      <c r="Q22" s="157">
        <f t="shared" si="7"/>
        <v>0</v>
      </c>
      <c r="R22" s="463">
        <f t="shared" si="8"/>
        <v>424675.5</v>
      </c>
      <c r="S22" s="465"/>
      <c r="T22" s="157">
        <v>106168.875</v>
      </c>
      <c r="U22" s="157">
        <v>0</v>
      </c>
      <c r="V22" s="157">
        <v>0</v>
      </c>
      <c r="W22" s="157">
        <f t="shared" si="9"/>
        <v>0</v>
      </c>
      <c r="X22" s="463">
        <f t="shared" si="10"/>
        <v>106168.875</v>
      </c>
    </row>
    <row r="23" spans="1:24" s="462" customFormat="1">
      <c r="A23" s="460">
        <v>17</v>
      </c>
      <c r="B23" s="460"/>
      <c r="C23" s="460"/>
      <c r="D23" s="461" t="s">
        <v>1908</v>
      </c>
      <c r="E23" s="460"/>
      <c r="H23" s="157">
        <v>26833580.21407143</v>
      </c>
      <c r="I23" s="157">
        <v>0</v>
      </c>
      <c r="J23" s="157">
        <v>0</v>
      </c>
      <c r="K23" s="157">
        <f t="shared" si="5"/>
        <v>0</v>
      </c>
      <c r="L23" s="463">
        <f t="shared" si="6"/>
        <v>26833580.21407143</v>
      </c>
      <c r="M23" s="464"/>
      <c r="N23" s="157">
        <v>0</v>
      </c>
      <c r="O23" s="157">
        <v>0</v>
      </c>
      <c r="P23" s="157">
        <v>0</v>
      </c>
      <c r="Q23" s="157">
        <f t="shared" si="7"/>
        <v>0</v>
      </c>
      <c r="R23" s="463">
        <f t="shared" si="8"/>
        <v>0</v>
      </c>
      <c r="S23" s="465"/>
      <c r="T23" s="157">
        <v>0</v>
      </c>
      <c r="U23" s="157">
        <v>0</v>
      </c>
      <c r="V23" s="157">
        <v>0</v>
      </c>
      <c r="W23" s="157">
        <f t="shared" si="9"/>
        <v>0</v>
      </c>
      <c r="X23" s="463">
        <f t="shared" si="10"/>
        <v>0</v>
      </c>
    </row>
    <row r="24" spans="1:24" s="462" customFormat="1">
      <c r="A24" s="460">
        <v>18</v>
      </c>
      <c r="B24" s="460"/>
      <c r="C24" s="460"/>
      <c r="D24" s="461" t="s">
        <v>1909</v>
      </c>
      <c r="E24" s="460"/>
      <c r="H24" s="157">
        <v>247428.54</v>
      </c>
      <c r="I24" s="157">
        <v>0</v>
      </c>
      <c r="J24" s="157">
        <v>0</v>
      </c>
      <c r="K24" s="157">
        <f t="shared" si="5"/>
        <v>0</v>
      </c>
      <c r="L24" s="463">
        <f t="shared" si="6"/>
        <v>247428.54</v>
      </c>
      <c r="M24" s="464"/>
      <c r="N24" s="157">
        <v>0</v>
      </c>
      <c r="O24" s="157">
        <v>0</v>
      </c>
      <c r="P24" s="157">
        <v>0</v>
      </c>
      <c r="Q24" s="157">
        <f t="shared" si="7"/>
        <v>0</v>
      </c>
      <c r="R24" s="463">
        <f t="shared" si="8"/>
        <v>0</v>
      </c>
      <c r="S24" s="465"/>
      <c r="T24" s="157">
        <v>0</v>
      </c>
      <c r="U24" s="157">
        <v>0</v>
      </c>
      <c r="V24" s="157">
        <v>0</v>
      </c>
      <c r="W24" s="157">
        <f t="shared" si="9"/>
        <v>0</v>
      </c>
      <c r="X24" s="463">
        <f t="shared" si="10"/>
        <v>0</v>
      </c>
    </row>
    <row r="25" spans="1:24" s="462" customFormat="1">
      <c r="A25" s="460">
        <v>19</v>
      </c>
      <c r="B25" s="460"/>
      <c r="C25" s="460"/>
      <c r="D25" s="461" t="s">
        <v>1910</v>
      </c>
      <c r="E25" s="460"/>
      <c r="H25" s="157">
        <v>378372.63472222211</v>
      </c>
      <c r="I25" s="157">
        <v>0</v>
      </c>
      <c r="J25" s="157">
        <v>0</v>
      </c>
      <c r="K25" s="157">
        <f t="shared" si="5"/>
        <v>0</v>
      </c>
      <c r="L25" s="463">
        <f t="shared" si="6"/>
        <v>378372.63472222211</v>
      </c>
      <c r="M25" s="464"/>
      <c r="N25" s="157">
        <v>156150.41250000001</v>
      </c>
      <c r="O25" s="157">
        <v>0</v>
      </c>
      <c r="P25" s="157">
        <v>0</v>
      </c>
      <c r="Q25" s="157">
        <f t="shared" si="7"/>
        <v>0</v>
      </c>
      <c r="R25" s="463">
        <f t="shared" si="8"/>
        <v>156150.41250000001</v>
      </c>
      <c r="S25" s="465"/>
      <c r="T25" s="157">
        <v>39037.603124999994</v>
      </c>
      <c r="U25" s="157">
        <v>0</v>
      </c>
      <c r="V25" s="157">
        <v>0</v>
      </c>
      <c r="W25" s="157">
        <f t="shared" si="9"/>
        <v>0</v>
      </c>
      <c r="X25" s="463">
        <f t="shared" si="10"/>
        <v>39037.603124999994</v>
      </c>
    </row>
    <row r="26" spans="1:24" s="462" customFormat="1">
      <c r="A26" s="460">
        <v>20</v>
      </c>
      <c r="B26" s="460"/>
      <c r="C26" s="460"/>
      <c r="D26" s="461" t="s">
        <v>1911</v>
      </c>
      <c r="E26" s="460"/>
      <c r="H26" s="157">
        <v>8011659.0419862494</v>
      </c>
      <c r="I26" s="157">
        <v>0</v>
      </c>
      <c r="J26" s="157">
        <v>0</v>
      </c>
      <c r="K26" s="157">
        <f t="shared" si="5"/>
        <v>0</v>
      </c>
      <c r="L26" s="463">
        <f t="shared" si="6"/>
        <v>8011659.0419862494</v>
      </c>
      <c r="M26" s="464"/>
      <c r="N26" s="157">
        <v>6695523.2142857136</v>
      </c>
      <c r="O26" s="157">
        <v>0</v>
      </c>
      <c r="P26" s="157">
        <v>0</v>
      </c>
      <c r="Q26" s="157">
        <f t="shared" si="7"/>
        <v>0</v>
      </c>
      <c r="R26" s="463">
        <f t="shared" si="8"/>
        <v>6695523.2142857136</v>
      </c>
      <c r="S26" s="465"/>
      <c r="T26" s="157">
        <v>2102452.2321428573</v>
      </c>
      <c r="U26" s="157">
        <v>0</v>
      </c>
      <c r="V26" s="157">
        <v>0</v>
      </c>
      <c r="W26" s="157">
        <f t="shared" si="9"/>
        <v>0</v>
      </c>
      <c r="X26" s="463">
        <f t="shared" si="10"/>
        <v>2102452.2321428573</v>
      </c>
    </row>
    <row r="27" spans="1:24" s="462" customFormat="1">
      <c r="A27" s="460">
        <v>21</v>
      </c>
      <c r="B27" s="460"/>
      <c r="C27" s="460"/>
      <c r="D27" s="461" t="s">
        <v>1912</v>
      </c>
      <c r="E27" s="460"/>
      <c r="H27" s="157">
        <v>18912976</v>
      </c>
      <c r="I27" s="157">
        <v>0</v>
      </c>
      <c r="J27" s="157">
        <v>0</v>
      </c>
      <c r="K27" s="157">
        <f t="shared" si="5"/>
        <v>0</v>
      </c>
      <c r="L27" s="463">
        <f t="shared" si="6"/>
        <v>18912976</v>
      </c>
      <c r="M27" s="464"/>
      <c r="N27" s="157">
        <v>0</v>
      </c>
      <c r="O27" s="157">
        <v>0</v>
      </c>
      <c r="P27" s="157">
        <v>0</v>
      </c>
      <c r="Q27" s="157">
        <f t="shared" si="7"/>
        <v>0</v>
      </c>
      <c r="R27" s="463">
        <f t="shared" si="8"/>
        <v>0</v>
      </c>
      <c r="S27" s="465"/>
      <c r="T27" s="157">
        <v>0</v>
      </c>
      <c r="U27" s="157">
        <v>0</v>
      </c>
      <c r="V27" s="157">
        <v>0</v>
      </c>
      <c r="W27" s="157">
        <f t="shared" si="9"/>
        <v>0</v>
      </c>
      <c r="X27" s="463">
        <f t="shared" si="10"/>
        <v>0</v>
      </c>
    </row>
    <row r="28" spans="1:24" s="462" customFormat="1">
      <c r="A28" s="460">
        <v>22</v>
      </c>
      <c r="B28" s="460"/>
      <c r="C28" s="460"/>
      <c r="D28" s="461" t="s">
        <v>1913</v>
      </c>
      <c r="E28" s="460"/>
      <c r="H28" s="157">
        <v>12182622.689999999</v>
      </c>
      <c r="I28" s="157">
        <v>0</v>
      </c>
      <c r="J28" s="157">
        <v>0</v>
      </c>
      <c r="K28" s="157">
        <f t="shared" si="5"/>
        <v>0</v>
      </c>
      <c r="L28" s="463">
        <f t="shared" si="6"/>
        <v>12182622.689999999</v>
      </c>
      <c r="M28" s="464"/>
      <c r="N28" s="157">
        <v>0</v>
      </c>
      <c r="O28" s="157">
        <v>0</v>
      </c>
      <c r="P28" s="157">
        <v>0</v>
      </c>
      <c r="Q28" s="157">
        <f t="shared" si="7"/>
        <v>0</v>
      </c>
      <c r="R28" s="463">
        <f t="shared" si="8"/>
        <v>0</v>
      </c>
      <c r="S28" s="465"/>
      <c r="T28" s="157">
        <v>0</v>
      </c>
      <c r="U28" s="157">
        <v>0</v>
      </c>
      <c r="V28" s="157">
        <v>0</v>
      </c>
      <c r="W28" s="157">
        <f t="shared" si="9"/>
        <v>0</v>
      </c>
      <c r="X28" s="463">
        <f t="shared" si="10"/>
        <v>0</v>
      </c>
    </row>
    <row r="29" spans="1:24" s="462" customFormat="1">
      <c r="A29" s="460">
        <v>23</v>
      </c>
      <c r="B29" s="460"/>
      <c r="C29" s="460"/>
      <c r="D29" s="461" t="s">
        <v>1914</v>
      </c>
      <c r="E29" s="460"/>
      <c r="H29" s="157">
        <v>4050233.7314999998</v>
      </c>
      <c r="I29" s="157">
        <v>0</v>
      </c>
      <c r="J29" s="157">
        <v>0</v>
      </c>
      <c r="K29" s="157">
        <f t="shared" si="5"/>
        <v>0</v>
      </c>
      <c r="L29" s="463">
        <f t="shared" si="6"/>
        <v>4050233.7314999998</v>
      </c>
      <c r="M29" s="464"/>
      <c r="N29" s="157">
        <v>4418436.7979999995</v>
      </c>
      <c r="O29" s="157">
        <v>0</v>
      </c>
      <c r="P29" s="157">
        <v>0</v>
      </c>
      <c r="Q29" s="157">
        <f t="shared" si="7"/>
        <v>0</v>
      </c>
      <c r="R29" s="463">
        <f t="shared" si="8"/>
        <v>4418436.7979999995</v>
      </c>
      <c r="S29" s="465"/>
      <c r="T29" s="157">
        <v>4786639.8644999992</v>
      </c>
      <c r="U29" s="157">
        <v>0</v>
      </c>
      <c r="V29" s="157">
        <v>0</v>
      </c>
      <c r="W29" s="157">
        <f t="shared" si="9"/>
        <v>0</v>
      </c>
      <c r="X29" s="463">
        <f t="shared" si="10"/>
        <v>4786639.8644999992</v>
      </c>
    </row>
    <row r="30" spans="1:24" s="462" customFormat="1">
      <c r="A30" s="460">
        <v>24</v>
      </c>
      <c r="B30" s="460"/>
      <c r="C30" s="460"/>
      <c r="D30" s="461" t="s">
        <v>1915</v>
      </c>
      <c r="E30" s="460"/>
      <c r="H30" s="157">
        <v>111587.4375</v>
      </c>
      <c r="I30" s="157">
        <v>0</v>
      </c>
      <c r="J30" s="157">
        <v>0</v>
      </c>
      <c r="K30" s="157">
        <f t="shared" si="5"/>
        <v>0</v>
      </c>
      <c r="L30" s="463">
        <f t="shared" si="6"/>
        <v>111587.4375</v>
      </c>
      <c r="M30" s="464"/>
      <c r="N30" s="157">
        <v>121731.75</v>
      </c>
      <c r="O30" s="157">
        <v>0</v>
      </c>
      <c r="P30" s="157">
        <v>0</v>
      </c>
      <c r="Q30" s="157">
        <f t="shared" si="7"/>
        <v>0</v>
      </c>
      <c r="R30" s="463">
        <f t="shared" si="8"/>
        <v>121731.75</v>
      </c>
      <c r="S30" s="465"/>
      <c r="T30" s="157">
        <v>131876.0625</v>
      </c>
      <c r="U30" s="157">
        <v>0</v>
      </c>
      <c r="V30" s="157">
        <v>0</v>
      </c>
      <c r="W30" s="157">
        <f t="shared" si="9"/>
        <v>0</v>
      </c>
      <c r="X30" s="463">
        <f t="shared" si="10"/>
        <v>131876.0625</v>
      </c>
    </row>
    <row r="31" spans="1:24" s="462" customFormat="1">
      <c r="A31" s="460">
        <v>25</v>
      </c>
      <c r="B31" s="460"/>
      <c r="C31" s="460"/>
      <c r="D31" s="461" t="s">
        <v>1916</v>
      </c>
      <c r="E31" s="460"/>
      <c r="H31" s="157">
        <v>156796.20000000001</v>
      </c>
      <c r="I31" s="157">
        <v>0</v>
      </c>
      <c r="J31" s="157">
        <v>0</v>
      </c>
      <c r="K31" s="157">
        <f t="shared" si="5"/>
        <v>0</v>
      </c>
      <c r="L31" s="463">
        <f t="shared" si="6"/>
        <v>156796.20000000001</v>
      </c>
      <c r="M31" s="464"/>
      <c r="N31" s="157">
        <v>171050.4</v>
      </c>
      <c r="O31" s="157">
        <v>0</v>
      </c>
      <c r="P31" s="157">
        <v>0</v>
      </c>
      <c r="Q31" s="157">
        <f t="shared" si="7"/>
        <v>0</v>
      </c>
      <c r="R31" s="463">
        <f t="shared" si="8"/>
        <v>171050.4</v>
      </c>
      <c r="S31" s="465"/>
      <c r="T31" s="157">
        <v>185304.6</v>
      </c>
      <c r="U31" s="157">
        <v>0</v>
      </c>
      <c r="V31" s="157">
        <v>0</v>
      </c>
      <c r="W31" s="157">
        <f t="shared" si="9"/>
        <v>0</v>
      </c>
      <c r="X31" s="463">
        <f t="shared" si="10"/>
        <v>185304.6</v>
      </c>
    </row>
    <row r="32" spans="1:24" s="462" customFormat="1" ht="29">
      <c r="A32" s="460">
        <v>26</v>
      </c>
      <c r="B32" s="460"/>
      <c r="C32" s="460" t="s">
        <v>1917</v>
      </c>
      <c r="D32" s="461" t="s">
        <v>1918</v>
      </c>
      <c r="E32" s="460"/>
      <c r="H32" s="157">
        <v>0</v>
      </c>
      <c r="I32" s="157">
        <v>109500</v>
      </c>
      <c r="J32" s="157">
        <v>0</v>
      </c>
      <c r="K32" s="157">
        <f t="shared" si="5"/>
        <v>109500</v>
      </c>
      <c r="L32" s="463">
        <f t="shared" si="6"/>
        <v>109500</v>
      </c>
      <c r="M32" s="464"/>
      <c r="N32" s="157">
        <v>0</v>
      </c>
      <c r="O32" s="157">
        <v>109500</v>
      </c>
      <c r="P32" s="157">
        <v>0</v>
      </c>
      <c r="Q32" s="157">
        <f t="shared" si="7"/>
        <v>109500</v>
      </c>
      <c r="R32" s="463">
        <f t="shared" si="8"/>
        <v>109500</v>
      </c>
      <c r="S32" s="465"/>
      <c r="T32" s="157">
        <v>0</v>
      </c>
      <c r="U32" s="157">
        <v>109500</v>
      </c>
      <c r="V32" s="157">
        <v>0</v>
      </c>
      <c r="W32" s="157">
        <f t="shared" si="9"/>
        <v>109500</v>
      </c>
      <c r="X32" s="463">
        <f t="shared" si="10"/>
        <v>109500</v>
      </c>
    </row>
    <row r="33" spans="1:24" s="462" customFormat="1">
      <c r="A33" s="460">
        <v>27</v>
      </c>
      <c r="B33" s="460"/>
      <c r="C33" s="460" t="s">
        <v>1917</v>
      </c>
      <c r="D33" s="461" t="s">
        <v>1919</v>
      </c>
      <c r="E33" s="460"/>
      <c r="H33" s="157">
        <v>0</v>
      </c>
      <c r="I33" s="157">
        <v>547500</v>
      </c>
      <c r="J33" s="157">
        <v>0</v>
      </c>
      <c r="K33" s="157">
        <f t="shared" si="5"/>
        <v>547500</v>
      </c>
      <c r="L33" s="463">
        <f t="shared" si="6"/>
        <v>547500</v>
      </c>
      <c r="M33" s="464"/>
      <c r="N33" s="157">
        <v>0</v>
      </c>
      <c r="O33" s="157">
        <v>547500</v>
      </c>
      <c r="P33" s="157">
        <v>0</v>
      </c>
      <c r="Q33" s="157">
        <f t="shared" si="7"/>
        <v>547500</v>
      </c>
      <c r="R33" s="463">
        <f t="shared" si="8"/>
        <v>547500</v>
      </c>
      <c r="S33" s="465"/>
      <c r="T33" s="157">
        <v>0</v>
      </c>
      <c r="U33" s="157">
        <v>547500</v>
      </c>
      <c r="V33" s="157">
        <v>0</v>
      </c>
      <c r="W33" s="157">
        <f t="shared" si="9"/>
        <v>547500</v>
      </c>
      <c r="X33" s="463">
        <f t="shared" si="10"/>
        <v>547500</v>
      </c>
    </row>
    <row r="34" spans="1:24" s="462" customFormat="1">
      <c r="A34" s="460">
        <v>28</v>
      </c>
      <c r="B34" s="460"/>
      <c r="C34" s="460" t="s">
        <v>1917</v>
      </c>
      <c r="D34" s="461" t="s">
        <v>1920</v>
      </c>
      <c r="E34" s="460"/>
      <c r="H34" s="157">
        <v>0</v>
      </c>
      <c r="I34" s="157">
        <v>255500</v>
      </c>
      <c r="J34" s="157">
        <v>0</v>
      </c>
      <c r="K34" s="157">
        <f t="shared" si="5"/>
        <v>255500</v>
      </c>
      <c r="L34" s="463">
        <f t="shared" si="6"/>
        <v>255500</v>
      </c>
      <c r="M34" s="464"/>
      <c r="N34" s="157">
        <v>0</v>
      </c>
      <c r="O34" s="157">
        <v>365000</v>
      </c>
      <c r="P34" s="157">
        <v>0</v>
      </c>
      <c r="Q34" s="157">
        <f t="shared" si="7"/>
        <v>365000</v>
      </c>
      <c r="R34" s="463">
        <f t="shared" si="8"/>
        <v>365000</v>
      </c>
      <c r="S34" s="465"/>
      <c r="T34" s="157">
        <v>0</v>
      </c>
      <c r="U34" s="157">
        <v>365000</v>
      </c>
      <c r="V34" s="157">
        <v>0</v>
      </c>
      <c r="W34" s="157">
        <f t="shared" si="9"/>
        <v>365000</v>
      </c>
      <c r="X34" s="463">
        <f t="shared" si="10"/>
        <v>365000</v>
      </c>
    </row>
    <row r="35" spans="1:24" s="462" customFormat="1">
      <c r="A35" s="460">
        <v>29</v>
      </c>
      <c r="B35" s="460"/>
      <c r="C35" s="460" t="s">
        <v>1917</v>
      </c>
      <c r="D35" s="461" t="s">
        <v>1921</v>
      </c>
      <c r="E35" s="460"/>
      <c r="H35" s="157">
        <v>0</v>
      </c>
      <c r="I35" s="157">
        <v>365000</v>
      </c>
      <c r="J35" s="157">
        <v>0</v>
      </c>
      <c r="K35" s="157">
        <f t="shared" si="5"/>
        <v>365000</v>
      </c>
      <c r="L35" s="463">
        <f t="shared" si="6"/>
        <v>365000</v>
      </c>
      <c r="M35" s="464"/>
      <c r="N35" s="157">
        <v>0</v>
      </c>
      <c r="O35" s="157">
        <v>365000</v>
      </c>
      <c r="P35" s="157">
        <v>0</v>
      </c>
      <c r="Q35" s="157">
        <f t="shared" si="7"/>
        <v>365000</v>
      </c>
      <c r="R35" s="463">
        <f t="shared" si="8"/>
        <v>365000</v>
      </c>
      <c r="S35" s="465"/>
      <c r="T35" s="157">
        <v>0</v>
      </c>
      <c r="U35" s="157">
        <v>365000</v>
      </c>
      <c r="V35" s="157">
        <v>0</v>
      </c>
      <c r="W35" s="157">
        <f t="shared" si="9"/>
        <v>365000</v>
      </c>
      <c r="X35" s="463">
        <f t="shared" si="10"/>
        <v>365000</v>
      </c>
    </row>
    <row r="36" spans="1:24" s="462" customFormat="1">
      <c r="A36" s="460">
        <v>30</v>
      </c>
      <c r="B36" s="460"/>
      <c r="C36" s="460" t="s">
        <v>1917</v>
      </c>
      <c r="D36" s="461" t="s">
        <v>1922</v>
      </c>
      <c r="E36" s="460"/>
      <c r="H36" s="157">
        <v>0</v>
      </c>
      <c r="I36" s="157">
        <v>547500</v>
      </c>
      <c r="J36" s="157">
        <v>0</v>
      </c>
      <c r="K36" s="157">
        <f t="shared" si="5"/>
        <v>547500</v>
      </c>
      <c r="L36" s="463">
        <f t="shared" si="6"/>
        <v>547500</v>
      </c>
      <c r="M36" s="464"/>
      <c r="N36" s="157">
        <v>0</v>
      </c>
      <c r="O36" s="157">
        <v>365000</v>
      </c>
      <c r="P36" s="157">
        <v>0</v>
      </c>
      <c r="Q36" s="157">
        <f t="shared" si="7"/>
        <v>365000</v>
      </c>
      <c r="R36" s="463">
        <f t="shared" si="8"/>
        <v>365000</v>
      </c>
      <c r="S36" s="465"/>
      <c r="T36" s="157">
        <v>0</v>
      </c>
      <c r="U36" s="157">
        <v>365000</v>
      </c>
      <c r="V36" s="157">
        <v>0</v>
      </c>
      <c r="W36" s="157">
        <f t="shared" si="9"/>
        <v>365000</v>
      </c>
      <c r="X36" s="463">
        <f t="shared" si="10"/>
        <v>365000</v>
      </c>
    </row>
    <row r="37" spans="1:24" s="462" customFormat="1">
      <c r="A37" s="460">
        <v>31</v>
      </c>
      <c r="B37" s="460"/>
      <c r="C37" s="460" t="s">
        <v>1917</v>
      </c>
      <c r="D37" s="461" t="s">
        <v>1923</v>
      </c>
      <c r="E37" s="460"/>
      <c r="H37" s="157">
        <v>0</v>
      </c>
      <c r="I37" s="157">
        <v>730000</v>
      </c>
      <c r="J37" s="157">
        <v>0</v>
      </c>
      <c r="K37" s="157">
        <f t="shared" si="5"/>
        <v>730000</v>
      </c>
      <c r="L37" s="463">
        <f t="shared" si="6"/>
        <v>730000</v>
      </c>
      <c r="M37" s="464"/>
      <c r="N37" s="157">
        <v>0</v>
      </c>
      <c r="O37" s="157">
        <v>1460000</v>
      </c>
      <c r="P37" s="157">
        <v>0</v>
      </c>
      <c r="Q37" s="157">
        <f t="shared" si="7"/>
        <v>1460000</v>
      </c>
      <c r="R37" s="463">
        <f t="shared" si="8"/>
        <v>1460000</v>
      </c>
      <c r="S37" s="465"/>
      <c r="T37" s="157">
        <v>0</v>
      </c>
      <c r="U37" s="157">
        <v>0</v>
      </c>
      <c r="V37" s="157">
        <v>0</v>
      </c>
      <c r="W37" s="157">
        <f t="shared" si="9"/>
        <v>0</v>
      </c>
      <c r="X37" s="463">
        <f t="shared" si="10"/>
        <v>0</v>
      </c>
    </row>
    <row r="38" spans="1:24" s="462" customFormat="1">
      <c r="A38" s="460">
        <v>32</v>
      </c>
      <c r="B38" s="460"/>
      <c r="C38" s="460" t="s">
        <v>1917</v>
      </c>
      <c r="D38" s="461" t="s">
        <v>1924</v>
      </c>
      <c r="E38" s="460"/>
      <c r="H38" s="157">
        <v>0</v>
      </c>
      <c r="I38" s="157">
        <v>0</v>
      </c>
      <c r="J38" s="157">
        <v>0</v>
      </c>
      <c r="K38" s="157">
        <f t="shared" si="5"/>
        <v>0</v>
      </c>
      <c r="L38" s="463">
        <f t="shared" si="6"/>
        <v>0</v>
      </c>
      <c r="M38" s="464"/>
      <c r="N38" s="157">
        <v>0</v>
      </c>
      <c r="O38" s="157">
        <v>0</v>
      </c>
      <c r="P38" s="157">
        <v>0</v>
      </c>
      <c r="Q38" s="157">
        <f t="shared" si="7"/>
        <v>0</v>
      </c>
      <c r="R38" s="463">
        <f t="shared" si="8"/>
        <v>0</v>
      </c>
      <c r="S38" s="465"/>
      <c r="T38" s="157">
        <v>0</v>
      </c>
      <c r="U38" s="157">
        <v>10000000</v>
      </c>
      <c r="V38" s="157">
        <v>0</v>
      </c>
      <c r="W38" s="157">
        <f t="shared" si="9"/>
        <v>10000000</v>
      </c>
      <c r="X38" s="463">
        <f t="shared" si="10"/>
        <v>10000000</v>
      </c>
    </row>
    <row r="39" spans="1:24" s="462" customFormat="1" ht="29">
      <c r="A39" s="460">
        <v>33</v>
      </c>
      <c r="B39" s="460"/>
      <c r="C39" s="460" t="s">
        <v>1917</v>
      </c>
      <c r="D39" s="461" t="s">
        <v>1925</v>
      </c>
      <c r="E39" s="460"/>
      <c r="H39" s="157">
        <v>0</v>
      </c>
      <c r="I39" s="157">
        <v>0</v>
      </c>
      <c r="J39" s="157">
        <v>0</v>
      </c>
      <c r="K39" s="157">
        <f t="shared" si="5"/>
        <v>0</v>
      </c>
      <c r="L39" s="463">
        <f t="shared" si="6"/>
        <v>0</v>
      </c>
      <c r="M39" s="464"/>
      <c r="N39" s="157">
        <v>0</v>
      </c>
      <c r="O39" s="157">
        <v>730000</v>
      </c>
      <c r="P39" s="157">
        <v>0</v>
      </c>
      <c r="Q39" s="157">
        <f t="shared" si="7"/>
        <v>730000</v>
      </c>
      <c r="R39" s="463">
        <f t="shared" si="8"/>
        <v>730000</v>
      </c>
      <c r="S39" s="465"/>
      <c r="T39" s="157">
        <v>0</v>
      </c>
      <c r="U39" s="157">
        <v>730000</v>
      </c>
      <c r="V39" s="157">
        <v>0</v>
      </c>
      <c r="W39" s="157">
        <f t="shared" si="9"/>
        <v>730000</v>
      </c>
      <c r="X39" s="463">
        <f t="shared" si="10"/>
        <v>730000</v>
      </c>
    </row>
    <row r="40" spans="1:24" s="462" customFormat="1">
      <c r="A40" s="460">
        <v>34</v>
      </c>
      <c r="B40" s="460"/>
      <c r="C40" s="460" t="s">
        <v>1917</v>
      </c>
      <c r="D40" s="461" t="s">
        <v>1926</v>
      </c>
      <c r="E40" s="460"/>
      <c r="H40" s="157">
        <v>0</v>
      </c>
      <c r="I40" s="157">
        <v>292000</v>
      </c>
      <c r="J40" s="157">
        <v>0</v>
      </c>
      <c r="K40" s="157">
        <f t="shared" si="5"/>
        <v>292000</v>
      </c>
      <c r="L40" s="463">
        <f t="shared" si="6"/>
        <v>292000</v>
      </c>
      <c r="M40" s="464"/>
      <c r="N40" s="157">
        <v>0</v>
      </c>
      <c r="O40" s="157">
        <v>146000</v>
      </c>
      <c r="P40" s="157">
        <v>0</v>
      </c>
      <c r="Q40" s="157">
        <f t="shared" si="7"/>
        <v>146000</v>
      </c>
      <c r="R40" s="463">
        <f t="shared" si="8"/>
        <v>146000</v>
      </c>
      <c r="S40" s="465"/>
      <c r="T40" s="157">
        <v>0</v>
      </c>
      <c r="U40" s="157">
        <v>0</v>
      </c>
      <c r="V40" s="157">
        <v>0</v>
      </c>
      <c r="W40" s="157">
        <f t="shared" si="9"/>
        <v>0</v>
      </c>
      <c r="X40" s="463">
        <f t="shared" si="10"/>
        <v>0</v>
      </c>
    </row>
    <row r="41" spans="1:24" s="462" customFormat="1">
      <c r="A41" s="460">
        <v>35</v>
      </c>
      <c r="B41" s="460"/>
      <c r="C41" s="460" t="s">
        <v>1917</v>
      </c>
      <c r="D41" s="461" t="s">
        <v>1927</v>
      </c>
      <c r="E41" s="460"/>
      <c r="H41" s="157">
        <v>0</v>
      </c>
      <c r="I41" s="157">
        <v>182500</v>
      </c>
      <c r="J41" s="157">
        <v>0</v>
      </c>
      <c r="K41" s="157">
        <f t="shared" si="5"/>
        <v>182500</v>
      </c>
      <c r="L41" s="463">
        <f t="shared" si="6"/>
        <v>182500</v>
      </c>
      <c r="M41" s="464"/>
      <c r="N41" s="157">
        <v>0</v>
      </c>
      <c r="O41" s="157">
        <v>182500</v>
      </c>
      <c r="P41" s="157">
        <v>0</v>
      </c>
      <c r="Q41" s="157">
        <f t="shared" si="7"/>
        <v>182500</v>
      </c>
      <c r="R41" s="463">
        <f t="shared" si="8"/>
        <v>182500</v>
      </c>
      <c r="S41" s="465"/>
      <c r="T41" s="157">
        <v>0</v>
      </c>
      <c r="U41" s="157">
        <v>182500</v>
      </c>
      <c r="V41" s="157">
        <v>0</v>
      </c>
      <c r="W41" s="157">
        <f t="shared" si="9"/>
        <v>182500</v>
      </c>
      <c r="X41" s="463">
        <f t="shared" si="10"/>
        <v>182500</v>
      </c>
    </row>
    <row r="42" spans="1:24" s="462" customFormat="1" ht="29">
      <c r="A42" s="460">
        <v>36</v>
      </c>
      <c r="B42" s="460"/>
      <c r="C42" s="460" t="s">
        <v>1917</v>
      </c>
      <c r="D42" s="461" t="s">
        <v>1928</v>
      </c>
      <c r="E42" s="460"/>
      <c r="H42" s="157">
        <v>0</v>
      </c>
      <c r="I42" s="157">
        <v>109500</v>
      </c>
      <c r="J42" s="157">
        <v>0</v>
      </c>
      <c r="K42" s="157">
        <f t="shared" si="5"/>
        <v>109500</v>
      </c>
      <c r="L42" s="463">
        <f t="shared" si="6"/>
        <v>109500</v>
      </c>
      <c r="M42" s="464"/>
      <c r="N42" s="157">
        <v>0</v>
      </c>
      <c r="O42" s="157">
        <v>109500</v>
      </c>
      <c r="P42" s="157">
        <v>0</v>
      </c>
      <c r="Q42" s="157">
        <f t="shared" si="7"/>
        <v>109500</v>
      </c>
      <c r="R42" s="463">
        <f t="shared" si="8"/>
        <v>109500</v>
      </c>
      <c r="S42" s="465"/>
      <c r="T42" s="157">
        <v>0</v>
      </c>
      <c r="U42" s="157">
        <v>109500</v>
      </c>
      <c r="V42" s="157">
        <v>0</v>
      </c>
      <c r="W42" s="157">
        <f t="shared" si="9"/>
        <v>109500</v>
      </c>
      <c r="X42" s="463">
        <f t="shared" si="10"/>
        <v>109500</v>
      </c>
    </row>
    <row r="43" spans="1:24" s="462" customFormat="1">
      <c r="A43" s="460">
        <v>37</v>
      </c>
      <c r="B43" s="460"/>
      <c r="C43" s="460" t="s">
        <v>1917</v>
      </c>
      <c r="D43" s="461" t="s">
        <v>1929</v>
      </c>
      <c r="E43" s="460"/>
      <c r="H43" s="157">
        <v>0</v>
      </c>
      <c r="I43" s="157">
        <v>255500</v>
      </c>
      <c r="J43" s="157">
        <v>0</v>
      </c>
      <c r="K43" s="157">
        <f t="shared" si="5"/>
        <v>255500</v>
      </c>
      <c r="L43" s="463">
        <f t="shared" si="6"/>
        <v>255500</v>
      </c>
      <c r="M43" s="464"/>
      <c r="N43" s="157">
        <v>0</v>
      </c>
      <c r="O43" s="157">
        <v>365000</v>
      </c>
      <c r="P43" s="157">
        <v>0</v>
      </c>
      <c r="Q43" s="157">
        <f t="shared" si="7"/>
        <v>365000</v>
      </c>
      <c r="R43" s="463">
        <f t="shared" si="8"/>
        <v>365000</v>
      </c>
      <c r="S43" s="465"/>
      <c r="T43" s="157">
        <v>0</v>
      </c>
      <c r="U43" s="157">
        <v>182500</v>
      </c>
      <c r="V43" s="157">
        <v>0</v>
      </c>
      <c r="W43" s="157">
        <f t="shared" si="9"/>
        <v>182500</v>
      </c>
      <c r="X43" s="463">
        <f t="shared" si="10"/>
        <v>182500</v>
      </c>
    </row>
    <row r="44" spans="1:24" s="462" customFormat="1">
      <c r="A44" s="460">
        <v>38</v>
      </c>
      <c r="B44" s="460"/>
      <c r="C44" s="460" t="s">
        <v>1917</v>
      </c>
      <c r="D44" s="461" t="s">
        <v>1930</v>
      </c>
      <c r="E44" s="460"/>
      <c r="H44" s="157">
        <v>0</v>
      </c>
      <c r="I44" s="157">
        <v>547500</v>
      </c>
      <c r="J44" s="157">
        <v>0</v>
      </c>
      <c r="K44" s="157">
        <f t="shared" si="5"/>
        <v>547500</v>
      </c>
      <c r="L44" s="463">
        <f t="shared" si="6"/>
        <v>547500</v>
      </c>
      <c r="M44" s="464"/>
      <c r="N44" s="157">
        <v>0</v>
      </c>
      <c r="O44" s="157">
        <v>584000</v>
      </c>
      <c r="P44" s="157">
        <v>0</v>
      </c>
      <c r="Q44" s="157">
        <f t="shared" si="7"/>
        <v>584000</v>
      </c>
      <c r="R44" s="463">
        <f t="shared" si="8"/>
        <v>584000</v>
      </c>
      <c r="S44" s="465"/>
      <c r="T44" s="157">
        <v>0</v>
      </c>
      <c r="U44" s="157">
        <v>0</v>
      </c>
      <c r="V44" s="157">
        <v>0</v>
      </c>
      <c r="W44" s="157">
        <f t="shared" si="9"/>
        <v>0</v>
      </c>
      <c r="X44" s="463">
        <f t="shared" si="10"/>
        <v>0</v>
      </c>
    </row>
    <row r="45" spans="1:24" s="462" customFormat="1">
      <c r="A45" s="460">
        <v>39</v>
      </c>
      <c r="B45" s="460"/>
      <c r="C45" s="460" t="s">
        <v>1917</v>
      </c>
      <c r="D45" s="461" t="s">
        <v>1931</v>
      </c>
      <c r="E45" s="460"/>
      <c r="H45" s="157">
        <v>0</v>
      </c>
      <c r="I45" s="157">
        <v>0</v>
      </c>
      <c r="J45" s="157">
        <v>0</v>
      </c>
      <c r="K45" s="157">
        <f t="shared" si="5"/>
        <v>0</v>
      </c>
      <c r="L45" s="463">
        <f t="shared" si="6"/>
        <v>0</v>
      </c>
      <c r="M45" s="464"/>
      <c r="N45" s="157">
        <v>0</v>
      </c>
      <c r="O45" s="157">
        <v>730000</v>
      </c>
      <c r="P45" s="157">
        <v>0</v>
      </c>
      <c r="Q45" s="157">
        <f t="shared" si="7"/>
        <v>730000</v>
      </c>
      <c r="R45" s="463">
        <f t="shared" si="8"/>
        <v>730000</v>
      </c>
      <c r="S45" s="465"/>
      <c r="T45" s="157">
        <v>0</v>
      </c>
      <c r="U45" s="157">
        <v>584000</v>
      </c>
      <c r="V45" s="157">
        <v>0</v>
      </c>
      <c r="W45" s="157">
        <f t="shared" si="9"/>
        <v>584000</v>
      </c>
      <c r="X45" s="463">
        <f t="shared" si="10"/>
        <v>584000</v>
      </c>
    </row>
    <row r="46" spans="1:24" s="462" customFormat="1">
      <c r="A46" s="460">
        <v>40</v>
      </c>
      <c r="B46" s="460"/>
      <c r="C46" s="460" t="s">
        <v>1917</v>
      </c>
      <c r="D46" s="461" t="s">
        <v>1932</v>
      </c>
      <c r="E46" s="460"/>
      <c r="H46" s="157">
        <v>0</v>
      </c>
      <c r="I46" s="157">
        <v>0</v>
      </c>
      <c r="J46" s="157">
        <v>0</v>
      </c>
      <c r="K46" s="157">
        <f t="shared" si="5"/>
        <v>0</v>
      </c>
      <c r="L46" s="463">
        <f t="shared" si="6"/>
        <v>0</v>
      </c>
      <c r="M46" s="464"/>
      <c r="N46" s="157">
        <v>0</v>
      </c>
      <c r="O46" s="157">
        <v>0</v>
      </c>
      <c r="P46" s="157">
        <v>0</v>
      </c>
      <c r="Q46" s="157">
        <f t="shared" si="7"/>
        <v>0</v>
      </c>
      <c r="R46" s="463">
        <f t="shared" si="8"/>
        <v>0</v>
      </c>
      <c r="S46" s="465"/>
      <c r="T46" s="157">
        <v>0</v>
      </c>
      <c r="U46" s="157">
        <v>36500</v>
      </c>
      <c r="V46" s="157">
        <v>0</v>
      </c>
      <c r="W46" s="157">
        <f t="shared" si="9"/>
        <v>36500</v>
      </c>
      <c r="X46" s="463">
        <f t="shared" si="10"/>
        <v>36500</v>
      </c>
    </row>
    <row r="47" spans="1:24" s="462" customFormat="1">
      <c r="A47" s="460">
        <v>41</v>
      </c>
      <c r="B47" s="460"/>
      <c r="C47" s="460" t="s">
        <v>1917</v>
      </c>
      <c r="D47" s="461" t="s">
        <v>1933</v>
      </c>
      <c r="E47" s="460"/>
      <c r="H47" s="157">
        <v>0</v>
      </c>
      <c r="I47" s="157">
        <v>146000</v>
      </c>
      <c r="J47" s="157">
        <v>0</v>
      </c>
      <c r="K47" s="157">
        <f t="shared" si="5"/>
        <v>146000</v>
      </c>
      <c r="L47" s="463">
        <f t="shared" si="6"/>
        <v>146000</v>
      </c>
      <c r="M47" s="464"/>
      <c r="N47" s="157">
        <v>0</v>
      </c>
      <c r="O47" s="157">
        <v>146000</v>
      </c>
      <c r="P47" s="157">
        <v>0</v>
      </c>
      <c r="Q47" s="157">
        <f t="shared" si="7"/>
        <v>146000</v>
      </c>
      <c r="R47" s="463">
        <f t="shared" si="8"/>
        <v>146000</v>
      </c>
      <c r="S47" s="465"/>
      <c r="T47" s="157">
        <v>0</v>
      </c>
      <c r="U47" s="157">
        <v>146000</v>
      </c>
      <c r="V47" s="157">
        <v>0</v>
      </c>
      <c r="W47" s="157">
        <f t="shared" si="9"/>
        <v>146000</v>
      </c>
      <c r="X47" s="463">
        <f t="shared" si="10"/>
        <v>146000</v>
      </c>
    </row>
    <row r="48" spans="1:24" s="462" customFormat="1" ht="29">
      <c r="A48" s="460">
        <v>42</v>
      </c>
      <c r="B48" s="460"/>
      <c r="C48" s="460" t="s">
        <v>1917</v>
      </c>
      <c r="D48" s="461" t="s">
        <v>1934</v>
      </c>
      <c r="E48" s="460"/>
      <c r="H48" s="157">
        <v>0</v>
      </c>
      <c r="I48" s="157">
        <v>182500</v>
      </c>
      <c r="J48" s="157">
        <v>0</v>
      </c>
      <c r="K48" s="157">
        <f t="shared" si="5"/>
        <v>182500</v>
      </c>
      <c r="L48" s="463">
        <f t="shared" si="6"/>
        <v>182500</v>
      </c>
      <c r="M48" s="464"/>
      <c r="N48" s="157">
        <v>0</v>
      </c>
      <c r="O48" s="157">
        <v>182500</v>
      </c>
      <c r="P48" s="157">
        <v>0</v>
      </c>
      <c r="Q48" s="157">
        <f t="shared" si="7"/>
        <v>182500</v>
      </c>
      <c r="R48" s="463">
        <f t="shared" si="8"/>
        <v>182500</v>
      </c>
      <c r="S48" s="465"/>
      <c r="T48" s="157">
        <v>0</v>
      </c>
      <c r="U48" s="157">
        <v>182500</v>
      </c>
      <c r="V48" s="157">
        <v>0</v>
      </c>
      <c r="W48" s="157">
        <f t="shared" si="9"/>
        <v>182500</v>
      </c>
      <c r="X48" s="463">
        <f t="shared" si="10"/>
        <v>182500</v>
      </c>
    </row>
    <row r="49" spans="1:24" s="462" customFormat="1">
      <c r="A49" s="460">
        <v>43</v>
      </c>
      <c r="B49" s="460"/>
      <c r="C49" s="460" t="s">
        <v>1917</v>
      </c>
      <c r="D49" s="461" t="s">
        <v>1935</v>
      </c>
      <c r="E49" s="460"/>
      <c r="H49" s="157">
        <v>0</v>
      </c>
      <c r="I49" s="157">
        <v>1825000</v>
      </c>
      <c r="J49" s="801">
        <f>-I49</f>
        <v>-1825000</v>
      </c>
      <c r="K49" s="157">
        <f t="shared" si="5"/>
        <v>0</v>
      </c>
      <c r="L49" s="463">
        <f t="shared" si="6"/>
        <v>0</v>
      </c>
      <c r="M49" s="464"/>
      <c r="N49" s="157">
        <v>0</v>
      </c>
      <c r="O49" s="157">
        <v>0</v>
      </c>
      <c r="P49" s="157">
        <v>0</v>
      </c>
      <c r="Q49" s="157">
        <f t="shared" si="7"/>
        <v>0</v>
      </c>
      <c r="R49" s="463">
        <f t="shared" si="8"/>
        <v>0</v>
      </c>
      <c r="S49" s="465"/>
      <c r="T49" s="157">
        <v>0</v>
      </c>
      <c r="U49" s="157">
        <v>0</v>
      </c>
      <c r="V49" s="157">
        <v>0</v>
      </c>
      <c r="W49" s="157">
        <f t="shared" si="9"/>
        <v>0</v>
      </c>
      <c r="X49" s="463">
        <f t="shared" si="10"/>
        <v>0</v>
      </c>
    </row>
    <row r="50" spans="1:24" s="462" customFormat="1">
      <c r="A50" s="460">
        <v>44</v>
      </c>
      <c r="B50" s="460"/>
      <c r="C50" s="460" t="s">
        <v>1917</v>
      </c>
      <c r="D50" s="461" t="s">
        <v>1936</v>
      </c>
      <c r="E50" s="460"/>
      <c r="H50" s="157">
        <v>0</v>
      </c>
      <c r="I50" s="157">
        <v>0</v>
      </c>
      <c r="J50" s="157">
        <v>0</v>
      </c>
      <c r="K50" s="157">
        <f t="shared" si="5"/>
        <v>0</v>
      </c>
      <c r="L50" s="463">
        <f t="shared" si="6"/>
        <v>0</v>
      </c>
      <c r="M50" s="464"/>
      <c r="N50" s="157">
        <v>0</v>
      </c>
      <c r="O50" s="157">
        <v>1825000</v>
      </c>
      <c r="P50" s="157">
        <v>0</v>
      </c>
      <c r="Q50" s="157">
        <f t="shared" si="7"/>
        <v>1825000</v>
      </c>
      <c r="R50" s="463">
        <f t="shared" si="8"/>
        <v>1825000</v>
      </c>
      <c r="S50" s="465"/>
      <c r="T50" s="157">
        <v>0</v>
      </c>
      <c r="U50" s="157">
        <v>0</v>
      </c>
      <c r="V50" s="157">
        <v>0</v>
      </c>
      <c r="W50" s="157">
        <f t="shared" si="9"/>
        <v>0</v>
      </c>
      <c r="X50" s="463">
        <f t="shared" si="10"/>
        <v>0</v>
      </c>
    </row>
    <row r="51" spans="1:24" s="462" customFormat="1" ht="29">
      <c r="A51" s="460">
        <v>45</v>
      </c>
      <c r="B51" s="460"/>
      <c r="C51" s="460" t="s">
        <v>1917</v>
      </c>
      <c r="D51" s="461" t="s">
        <v>1937</v>
      </c>
      <c r="E51" s="460"/>
      <c r="H51" s="157">
        <v>0</v>
      </c>
      <c r="I51" s="157">
        <v>547500</v>
      </c>
      <c r="J51" s="157">
        <v>0</v>
      </c>
      <c r="K51" s="157">
        <f t="shared" si="5"/>
        <v>547500</v>
      </c>
      <c r="L51" s="463">
        <f t="shared" si="6"/>
        <v>547500</v>
      </c>
      <c r="M51" s="464"/>
      <c r="N51" s="157">
        <v>0</v>
      </c>
      <c r="O51" s="157">
        <v>547500</v>
      </c>
      <c r="P51" s="157">
        <v>0</v>
      </c>
      <c r="Q51" s="157">
        <f t="shared" si="7"/>
        <v>547500</v>
      </c>
      <c r="R51" s="463">
        <f t="shared" si="8"/>
        <v>547500</v>
      </c>
      <c r="S51" s="465"/>
      <c r="T51" s="157">
        <v>0</v>
      </c>
      <c r="U51" s="157">
        <v>0</v>
      </c>
      <c r="V51" s="157">
        <v>0</v>
      </c>
      <c r="W51" s="157">
        <f t="shared" si="9"/>
        <v>0</v>
      </c>
      <c r="X51" s="463">
        <f t="shared" si="10"/>
        <v>0</v>
      </c>
    </row>
    <row r="52" spans="1:24" s="462" customFormat="1">
      <c r="A52" s="460">
        <v>46</v>
      </c>
      <c r="B52" s="460"/>
      <c r="C52" s="460" t="s">
        <v>1917</v>
      </c>
      <c r="D52" s="461" t="s">
        <v>1938</v>
      </c>
      <c r="E52" s="460"/>
      <c r="H52" s="157">
        <v>0</v>
      </c>
      <c r="I52" s="157">
        <v>365000</v>
      </c>
      <c r="J52" s="157">
        <v>0</v>
      </c>
      <c r="K52" s="157">
        <f t="shared" si="5"/>
        <v>365000</v>
      </c>
      <c r="L52" s="463">
        <f t="shared" si="6"/>
        <v>365000</v>
      </c>
      <c r="M52" s="464"/>
      <c r="N52" s="157">
        <v>0</v>
      </c>
      <c r="O52" s="157">
        <v>730000</v>
      </c>
      <c r="P52" s="157">
        <v>0</v>
      </c>
      <c r="Q52" s="157">
        <f t="shared" si="7"/>
        <v>730000</v>
      </c>
      <c r="R52" s="463">
        <f t="shared" si="8"/>
        <v>730000</v>
      </c>
      <c r="S52" s="465"/>
      <c r="T52" s="157">
        <v>0</v>
      </c>
      <c r="U52" s="157">
        <v>730000</v>
      </c>
      <c r="V52" s="157">
        <v>0</v>
      </c>
      <c r="W52" s="157">
        <f t="shared" si="9"/>
        <v>730000</v>
      </c>
      <c r="X52" s="463">
        <f t="shared" si="10"/>
        <v>730000</v>
      </c>
    </row>
    <row r="53" spans="1:24" s="462" customFormat="1" ht="29">
      <c r="A53" s="460">
        <v>47</v>
      </c>
      <c r="B53" s="460"/>
      <c r="C53" s="460" t="s">
        <v>1917</v>
      </c>
      <c r="D53" s="461" t="s">
        <v>1939</v>
      </c>
      <c r="E53" s="460"/>
      <c r="H53" s="157">
        <v>0</v>
      </c>
      <c r="I53" s="157">
        <v>109500</v>
      </c>
      <c r="J53" s="157">
        <v>0</v>
      </c>
      <c r="K53" s="157">
        <f t="shared" si="5"/>
        <v>109500</v>
      </c>
      <c r="L53" s="463">
        <f t="shared" si="6"/>
        <v>109500</v>
      </c>
      <c r="M53" s="464"/>
      <c r="N53" s="157">
        <v>0</v>
      </c>
      <c r="O53" s="157">
        <v>182500</v>
      </c>
      <c r="P53" s="157">
        <v>0</v>
      </c>
      <c r="Q53" s="157">
        <f t="shared" si="7"/>
        <v>182500</v>
      </c>
      <c r="R53" s="463">
        <f t="shared" si="8"/>
        <v>182500</v>
      </c>
      <c r="S53" s="465"/>
      <c r="T53" s="157">
        <v>0</v>
      </c>
      <c r="U53" s="157">
        <v>73000</v>
      </c>
      <c r="V53" s="157">
        <v>0</v>
      </c>
      <c r="W53" s="157">
        <f t="shared" si="9"/>
        <v>73000</v>
      </c>
      <c r="X53" s="463">
        <f t="shared" si="10"/>
        <v>73000</v>
      </c>
    </row>
    <row r="54" spans="1:24" s="462" customFormat="1" ht="29">
      <c r="A54" s="460">
        <v>48</v>
      </c>
      <c r="B54" s="460"/>
      <c r="C54" s="460" t="s">
        <v>1917</v>
      </c>
      <c r="D54" s="461" t="s">
        <v>1940</v>
      </c>
      <c r="E54" s="460"/>
      <c r="H54" s="157">
        <v>0</v>
      </c>
      <c r="I54" s="157">
        <v>255500</v>
      </c>
      <c r="J54" s="157">
        <v>0</v>
      </c>
      <c r="K54" s="157">
        <f t="shared" si="5"/>
        <v>255500</v>
      </c>
      <c r="L54" s="463">
        <f t="shared" si="6"/>
        <v>255500</v>
      </c>
      <c r="M54" s="464"/>
      <c r="N54" s="157">
        <v>0</v>
      </c>
      <c r="O54" s="157">
        <v>0</v>
      </c>
      <c r="P54" s="157">
        <v>0</v>
      </c>
      <c r="Q54" s="157">
        <f t="shared" si="7"/>
        <v>0</v>
      </c>
      <c r="R54" s="463">
        <f t="shared" si="8"/>
        <v>0</v>
      </c>
      <c r="S54" s="465"/>
      <c r="T54" s="157">
        <v>0</v>
      </c>
      <c r="U54" s="157">
        <v>0</v>
      </c>
      <c r="V54" s="157">
        <v>0</v>
      </c>
      <c r="W54" s="157">
        <f t="shared" si="9"/>
        <v>0</v>
      </c>
      <c r="X54" s="463">
        <f t="shared" si="10"/>
        <v>0</v>
      </c>
    </row>
    <row r="55" spans="1:24" s="462" customFormat="1">
      <c r="A55" s="460">
        <v>49</v>
      </c>
      <c r="B55" s="460"/>
      <c r="C55" s="460" t="s">
        <v>1917</v>
      </c>
      <c r="D55" s="461" t="s">
        <v>1941</v>
      </c>
      <c r="E55" s="460"/>
      <c r="H55" s="157">
        <v>0</v>
      </c>
      <c r="I55" s="157">
        <v>260610</v>
      </c>
      <c r="J55" s="157">
        <v>0</v>
      </c>
      <c r="K55" s="157">
        <f t="shared" si="5"/>
        <v>260610</v>
      </c>
      <c r="L55" s="463">
        <f t="shared" si="6"/>
        <v>260610</v>
      </c>
      <c r="M55" s="464"/>
      <c r="N55" s="157">
        <v>0</v>
      </c>
      <c r="O55" s="157">
        <v>0</v>
      </c>
      <c r="P55" s="157">
        <v>0</v>
      </c>
      <c r="Q55" s="157">
        <f t="shared" si="7"/>
        <v>0</v>
      </c>
      <c r="R55" s="463">
        <f t="shared" si="8"/>
        <v>0</v>
      </c>
      <c r="S55" s="465"/>
      <c r="T55" s="157">
        <v>0</v>
      </c>
      <c r="U55" s="157">
        <v>0</v>
      </c>
      <c r="V55" s="157">
        <v>0</v>
      </c>
      <c r="W55" s="157">
        <f t="shared" si="9"/>
        <v>0</v>
      </c>
      <c r="X55" s="463">
        <f t="shared" si="10"/>
        <v>0</v>
      </c>
    </row>
    <row r="56" spans="1:24" s="462" customFormat="1">
      <c r="A56" s="460">
        <v>50</v>
      </c>
      <c r="B56" s="460"/>
      <c r="C56" s="460" t="s">
        <v>1917</v>
      </c>
      <c r="D56" s="461" t="s">
        <v>1942</v>
      </c>
      <c r="E56" s="460"/>
      <c r="H56" s="157">
        <v>0</v>
      </c>
      <c r="I56" s="157">
        <v>260610</v>
      </c>
      <c r="J56" s="157">
        <v>0</v>
      </c>
      <c r="K56" s="157">
        <f t="shared" si="5"/>
        <v>260610</v>
      </c>
      <c r="L56" s="463">
        <f t="shared" si="6"/>
        <v>260610</v>
      </c>
      <c r="M56" s="464"/>
      <c r="N56" s="157">
        <v>0</v>
      </c>
      <c r="O56" s="157">
        <v>0</v>
      </c>
      <c r="P56" s="157">
        <v>0</v>
      </c>
      <c r="Q56" s="157">
        <f t="shared" si="7"/>
        <v>0</v>
      </c>
      <c r="R56" s="463">
        <f t="shared" si="8"/>
        <v>0</v>
      </c>
      <c r="S56" s="465"/>
      <c r="T56" s="157">
        <v>0</v>
      </c>
      <c r="U56" s="157">
        <v>0</v>
      </c>
      <c r="V56" s="157">
        <v>0</v>
      </c>
      <c r="W56" s="157">
        <f t="shared" si="9"/>
        <v>0</v>
      </c>
      <c r="X56" s="463">
        <f t="shared" si="10"/>
        <v>0</v>
      </c>
    </row>
    <row r="57" spans="1:24" s="462" customFormat="1" ht="29">
      <c r="A57" s="460">
        <v>51</v>
      </c>
      <c r="B57" s="460"/>
      <c r="C57" s="460" t="s">
        <v>1917</v>
      </c>
      <c r="D57" s="461" t="s">
        <v>1943</v>
      </c>
      <c r="E57" s="460"/>
      <c r="H57" s="157">
        <v>0</v>
      </c>
      <c r="I57" s="157">
        <v>255500</v>
      </c>
      <c r="J57" s="157">
        <v>0</v>
      </c>
      <c r="K57" s="157">
        <f t="shared" si="5"/>
        <v>255500</v>
      </c>
      <c r="L57" s="463">
        <f t="shared" si="6"/>
        <v>255500</v>
      </c>
      <c r="M57" s="464"/>
      <c r="N57" s="157">
        <v>0</v>
      </c>
      <c r="O57" s="157">
        <v>0</v>
      </c>
      <c r="P57" s="157">
        <v>0</v>
      </c>
      <c r="Q57" s="157">
        <f t="shared" si="7"/>
        <v>0</v>
      </c>
      <c r="R57" s="463">
        <f t="shared" si="8"/>
        <v>0</v>
      </c>
      <c r="S57" s="465"/>
      <c r="T57" s="157">
        <v>0</v>
      </c>
      <c r="U57" s="157">
        <v>0</v>
      </c>
      <c r="V57" s="157">
        <v>0</v>
      </c>
      <c r="W57" s="157">
        <f t="shared" si="9"/>
        <v>0</v>
      </c>
      <c r="X57" s="463">
        <f t="shared" si="10"/>
        <v>0</v>
      </c>
    </row>
    <row r="58" spans="1:24" s="462" customFormat="1" ht="29">
      <c r="A58" s="460">
        <v>52</v>
      </c>
      <c r="B58" s="460"/>
      <c r="C58" s="460" t="s">
        <v>1917</v>
      </c>
      <c r="D58" s="461" t="s">
        <v>1944</v>
      </c>
      <c r="E58" s="460"/>
      <c r="H58" s="157">
        <v>0</v>
      </c>
      <c r="I58" s="157">
        <v>113150</v>
      </c>
      <c r="J58" s="157">
        <v>0</v>
      </c>
      <c r="K58" s="157">
        <f t="shared" si="5"/>
        <v>113150</v>
      </c>
      <c r="L58" s="463">
        <f t="shared" si="6"/>
        <v>113150</v>
      </c>
      <c r="M58" s="464"/>
      <c r="N58" s="157">
        <v>0</v>
      </c>
      <c r="O58" s="157">
        <v>113150</v>
      </c>
      <c r="P58" s="157">
        <v>0</v>
      </c>
      <c r="Q58" s="157">
        <f t="shared" si="7"/>
        <v>113150</v>
      </c>
      <c r="R58" s="463">
        <f t="shared" si="8"/>
        <v>113150</v>
      </c>
      <c r="S58" s="465"/>
      <c r="T58" s="157">
        <v>0</v>
      </c>
      <c r="U58" s="157">
        <v>0</v>
      </c>
      <c r="V58" s="157">
        <v>0</v>
      </c>
      <c r="W58" s="157">
        <f t="shared" si="9"/>
        <v>0</v>
      </c>
      <c r="X58" s="463">
        <f t="shared" si="10"/>
        <v>0</v>
      </c>
    </row>
    <row r="59" spans="1:24" s="462" customFormat="1" ht="29">
      <c r="A59" s="460">
        <v>53</v>
      </c>
      <c r="B59" s="460"/>
      <c r="C59" s="460" t="s">
        <v>1917</v>
      </c>
      <c r="D59" s="461" t="s">
        <v>1945</v>
      </c>
      <c r="E59" s="460"/>
      <c r="H59" s="157">
        <v>0</v>
      </c>
      <c r="I59" s="157">
        <v>91250</v>
      </c>
      <c r="J59" s="157">
        <v>0</v>
      </c>
      <c r="K59" s="157">
        <f t="shared" si="5"/>
        <v>91250</v>
      </c>
      <c r="L59" s="463">
        <f t="shared" si="6"/>
        <v>91250</v>
      </c>
      <c r="M59" s="464"/>
      <c r="N59" s="157">
        <v>0</v>
      </c>
      <c r="O59" s="157">
        <v>273750</v>
      </c>
      <c r="P59" s="157">
        <v>0</v>
      </c>
      <c r="Q59" s="157">
        <f t="shared" si="7"/>
        <v>273750</v>
      </c>
      <c r="R59" s="463">
        <f t="shared" si="8"/>
        <v>273750</v>
      </c>
      <c r="S59" s="465"/>
      <c r="T59" s="157">
        <v>0</v>
      </c>
      <c r="U59" s="157">
        <v>0</v>
      </c>
      <c r="V59" s="157">
        <v>0</v>
      </c>
      <c r="W59" s="157">
        <f t="shared" si="9"/>
        <v>0</v>
      </c>
      <c r="X59" s="463">
        <f t="shared" si="10"/>
        <v>0</v>
      </c>
    </row>
    <row r="60" spans="1:24" s="462" customFormat="1">
      <c r="A60" s="460">
        <v>54</v>
      </c>
      <c r="B60" s="460"/>
      <c r="C60" s="460" t="s">
        <v>1917</v>
      </c>
      <c r="D60" s="461" t="s">
        <v>1946</v>
      </c>
      <c r="E60" s="460"/>
      <c r="H60" s="157">
        <v>0</v>
      </c>
      <c r="I60" s="157">
        <v>182500</v>
      </c>
      <c r="J60" s="157">
        <v>0</v>
      </c>
      <c r="K60" s="157">
        <f t="shared" si="5"/>
        <v>182500</v>
      </c>
      <c r="L60" s="463">
        <f t="shared" si="6"/>
        <v>182500</v>
      </c>
      <c r="M60" s="464"/>
      <c r="N60" s="157">
        <v>0</v>
      </c>
      <c r="O60" s="157">
        <v>182500</v>
      </c>
      <c r="P60" s="157">
        <v>0</v>
      </c>
      <c r="Q60" s="157">
        <f t="shared" si="7"/>
        <v>182500</v>
      </c>
      <c r="R60" s="463">
        <f t="shared" si="8"/>
        <v>182500</v>
      </c>
      <c r="S60" s="465"/>
      <c r="T60" s="157">
        <v>0</v>
      </c>
      <c r="U60" s="157">
        <v>182500</v>
      </c>
      <c r="V60" s="157">
        <v>0</v>
      </c>
      <c r="W60" s="157">
        <f t="shared" si="9"/>
        <v>182500</v>
      </c>
      <c r="X60" s="463">
        <f t="shared" si="10"/>
        <v>182500</v>
      </c>
    </row>
    <row r="61" spans="1:24" s="462" customFormat="1">
      <c r="A61" s="460">
        <v>55</v>
      </c>
      <c r="B61" s="460"/>
      <c r="C61" s="460" t="s">
        <v>1917</v>
      </c>
      <c r="D61" s="461" t="s">
        <v>1947</v>
      </c>
      <c r="E61" s="460"/>
      <c r="H61" s="157">
        <v>0</v>
      </c>
      <c r="I61" s="157">
        <v>0</v>
      </c>
      <c r="J61" s="157">
        <v>0</v>
      </c>
      <c r="K61" s="157">
        <f t="shared" si="5"/>
        <v>0</v>
      </c>
      <c r="L61" s="463">
        <f t="shared" si="6"/>
        <v>0</v>
      </c>
      <c r="M61" s="464"/>
      <c r="N61" s="157">
        <v>0</v>
      </c>
      <c r="O61" s="157">
        <v>182500</v>
      </c>
      <c r="P61" s="157">
        <v>0</v>
      </c>
      <c r="Q61" s="157">
        <f t="shared" si="7"/>
        <v>182500</v>
      </c>
      <c r="R61" s="463">
        <f t="shared" si="8"/>
        <v>182500</v>
      </c>
      <c r="S61" s="465"/>
      <c r="T61" s="157">
        <v>0</v>
      </c>
      <c r="U61" s="157">
        <v>0</v>
      </c>
      <c r="V61" s="157">
        <v>0</v>
      </c>
      <c r="W61" s="157">
        <f t="shared" si="9"/>
        <v>0</v>
      </c>
      <c r="X61" s="463">
        <f t="shared" si="10"/>
        <v>0</v>
      </c>
    </row>
    <row r="62" spans="1:24" s="462" customFormat="1">
      <c r="A62" s="460">
        <v>56</v>
      </c>
      <c r="B62" s="460"/>
      <c r="C62" s="460" t="s">
        <v>1917</v>
      </c>
      <c r="D62" s="461" t="s">
        <v>1948</v>
      </c>
      <c r="E62" s="460"/>
      <c r="H62" s="157">
        <v>0</v>
      </c>
      <c r="I62" s="157">
        <v>182500</v>
      </c>
      <c r="J62" s="157">
        <v>0</v>
      </c>
      <c r="K62" s="157">
        <f t="shared" si="5"/>
        <v>182500</v>
      </c>
      <c r="L62" s="463">
        <f t="shared" si="6"/>
        <v>182500</v>
      </c>
      <c r="M62" s="464"/>
      <c r="N62" s="157">
        <v>0</v>
      </c>
      <c r="O62" s="157">
        <v>0</v>
      </c>
      <c r="P62" s="157">
        <v>0</v>
      </c>
      <c r="Q62" s="157">
        <f t="shared" si="7"/>
        <v>0</v>
      </c>
      <c r="R62" s="463">
        <f t="shared" si="8"/>
        <v>0</v>
      </c>
      <c r="S62" s="465"/>
      <c r="T62" s="157">
        <v>0</v>
      </c>
      <c r="U62" s="157">
        <v>0</v>
      </c>
      <c r="V62" s="157">
        <v>0</v>
      </c>
      <c r="W62" s="157">
        <f t="shared" si="9"/>
        <v>0</v>
      </c>
      <c r="X62" s="463">
        <f t="shared" si="10"/>
        <v>0</v>
      </c>
    </row>
    <row r="63" spans="1:24" s="462" customFormat="1">
      <c r="A63" s="460">
        <v>57</v>
      </c>
      <c r="B63" s="460"/>
      <c r="C63" s="460" t="s">
        <v>1917</v>
      </c>
      <c r="D63" s="461" t="s">
        <v>1949</v>
      </c>
      <c r="E63" s="460"/>
      <c r="H63" s="157">
        <v>0</v>
      </c>
      <c r="I63" s="157">
        <v>73000</v>
      </c>
      <c r="J63" s="157">
        <v>0</v>
      </c>
      <c r="K63" s="157">
        <f t="shared" si="5"/>
        <v>73000</v>
      </c>
      <c r="L63" s="463">
        <f t="shared" si="6"/>
        <v>73000</v>
      </c>
      <c r="M63" s="464"/>
      <c r="N63" s="157">
        <v>0</v>
      </c>
      <c r="O63" s="157">
        <v>73000</v>
      </c>
      <c r="P63" s="157">
        <v>0</v>
      </c>
      <c r="Q63" s="157">
        <f t="shared" si="7"/>
        <v>73000</v>
      </c>
      <c r="R63" s="463">
        <f t="shared" si="8"/>
        <v>73000</v>
      </c>
      <c r="S63" s="465"/>
      <c r="T63" s="157">
        <v>0</v>
      </c>
      <c r="U63" s="157">
        <v>0</v>
      </c>
      <c r="V63" s="157">
        <v>0</v>
      </c>
      <c r="W63" s="157">
        <f t="shared" si="9"/>
        <v>0</v>
      </c>
      <c r="X63" s="463">
        <f t="shared" si="10"/>
        <v>0</v>
      </c>
    </row>
    <row r="64" spans="1:24" s="462" customFormat="1">
      <c r="A64" s="460">
        <v>58</v>
      </c>
      <c r="B64" s="460"/>
      <c r="C64" s="460" t="s">
        <v>1917</v>
      </c>
      <c r="D64" s="461" t="s">
        <v>1950</v>
      </c>
      <c r="E64" s="460"/>
      <c r="H64" s="157">
        <v>0</v>
      </c>
      <c r="I64" s="157">
        <v>730000</v>
      </c>
      <c r="J64" s="157">
        <v>0</v>
      </c>
      <c r="K64" s="157">
        <f t="shared" si="5"/>
        <v>730000</v>
      </c>
      <c r="L64" s="463">
        <f t="shared" si="6"/>
        <v>730000</v>
      </c>
      <c r="M64" s="464"/>
      <c r="N64" s="157">
        <v>0</v>
      </c>
      <c r="O64" s="157">
        <v>730000</v>
      </c>
      <c r="P64" s="157">
        <v>0</v>
      </c>
      <c r="Q64" s="157">
        <f t="shared" si="7"/>
        <v>730000</v>
      </c>
      <c r="R64" s="463">
        <f t="shared" si="8"/>
        <v>730000</v>
      </c>
      <c r="S64" s="465"/>
      <c r="T64" s="157">
        <v>0</v>
      </c>
      <c r="U64" s="157">
        <v>730000</v>
      </c>
      <c r="V64" s="157">
        <v>0</v>
      </c>
      <c r="W64" s="157">
        <f t="shared" si="9"/>
        <v>730000</v>
      </c>
      <c r="X64" s="463">
        <f t="shared" si="10"/>
        <v>730000</v>
      </c>
    </row>
    <row r="65" spans="1:24" s="462" customFormat="1" ht="29">
      <c r="A65" s="460">
        <v>59</v>
      </c>
      <c r="B65" s="460"/>
      <c r="C65" s="460" t="s">
        <v>1917</v>
      </c>
      <c r="D65" s="461" t="s">
        <v>1951</v>
      </c>
      <c r="E65" s="460"/>
      <c r="H65" s="157">
        <v>0</v>
      </c>
      <c r="I65" s="157">
        <v>365000</v>
      </c>
      <c r="J65" s="157">
        <v>0</v>
      </c>
      <c r="K65" s="157">
        <f t="shared" si="5"/>
        <v>365000</v>
      </c>
      <c r="L65" s="463">
        <f t="shared" si="6"/>
        <v>365000</v>
      </c>
      <c r="M65" s="464"/>
      <c r="N65" s="157">
        <v>0</v>
      </c>
      <c r="O65" s="157">
        <v>365000</v>
      </c>
      <c r="P65" s="157">
        <v>0</v>
      </c>
      <c r="Q65" s="157">
        <f t="shared" si="7"/>
        <v>365000</v>
      </c>
      <c r="R65" s="463">
        <f t="shared" si="8"/>
        <v>365000</v>
      </c>
      <c r="S65" s="465"/>
      <c r="T65" s="157">
        <v>0</v>
      </c>
      <c r="U65" s="157">
        <v>0</v>
      </c>
      <c r="V65" s="157">
        <v>0</v>
      </c>
      <c r="W65" s="157">
        <f t="shared" si="9"/>
        <v>0</v>
      </c>
      <c r="X65" s="463">
        <f t="shared" si="10"/>
        <v>0</v>
      </c>
    </row>
    <row r="66" spans="1:24" s="462" customFormat="1">
      <c r="A66" s="460">
        <v>60</v>
      </c>
      <c r="B66" s="460"/>
      <c r="C66" s="460" t="s">
        <v>1917</v>
      </c>
      <c r="D66" s="461" t="s">
        <v>1952</v>
      </c>
      <c r="E66" s="460"/>
      <c r="H66" s="157">
        <v>0</v>
      </c>
      <c r="I66" s="157">
        <v>146000</v>
      </c>
      <c r="J66" s="157">
        <v>0</v>
      </c>
      <c r="K66" s="157">
        <f t="shared" si="5"/>
        <v>146000</v>
      </c>
      <c r="L66" s="463">
        <f t="shared" si="6"/>
        <v>146000</v>
      </c>
      <c r="M66" s="464"/>
      <c r="N66" s="157">
        <v>0</v>
      </c>
      <c r="O66" s="157">
        <v>146000</v>
      </c>
      <c r="P66" s="157">
        <v>0</v>
      </c>
      <c r="Q66" s="157">
        <f t="shared" si="7"/>
        <v>146000</v>
      </c>
      <c r="R66" s="463">
        <f t="shared" si="8"/>
        <v>146000</v>
      </c>
      <c r="S66" s="465"/>
      <c r="T66" s="157">
        <v>0</v>
      </c>
      <c r="U66" s="157">
        <v>146000</v>
      </c>
      <c r="V66" s="157">
        <v>0</v>
      </c>
      <c r="W66" s="157">
        <f t="shared" si="9"/>
        <v>146000</v>
      </c>
      <c r="X66" s="463">
        <f t="shared" si="10"/>
        <v>146000</v>
      </c>
    </row>
    <row r="67" spans="1:24" s="462" customFormat="1">
      <c r="A67" s="460">
        <v>61</v>
      </c>
      <c r="B67" s="460"/>
      <c r="C67" s="460" t="s">
        <v>1953</v>
      </c>
      <c r="D67" s="461" t="s">
        <v>1954</v>
      </c>
      <c r="E67" s="460"/>
      <c r="H67" s="157">
        <v>0</v>
      </c>
      <c r="I67" s="157">
        <v>13000000</v>
      </c>
      <c r="J67" s="157">
        <v>0</v>
      </c>
      <c r="K67" s="157">
        <f t="shared" si="5"/>
        <v>13000000</v>
      </c>
      <c r="L67" s="463">
        <f t="shared" si="6"/>
        <v>13000000</v>
      </c>
      <c r="M67" s="464"/>
      <c r="N67" s="157">
        <v>0</v>
      </c>
      <c r="O67" s="157">
        <v>6000000</v>
      </c>
      <c r="P67" s="157">
        <v>0</v>
      </c>
      <c r="Q67" s="157">
        <f t="shared" si="7"/>
        <v>6000000</v>
      </c>
      <c r="R67" s="463">
        <f t="shared" si="8"/>
        <v>6000000</v>
      </c>
      <c r="S67" s="465"/>
      <c r="T67" s="157">
        <v>0</v>
      </c>
      <c r="U67" s="157">
        <v>6100000</v>
      </c>
      <c r="V67" s="157">
        <v>0</v>
      </c>
      <c r="W67" s="157">
        <f t="shared" si="9"/>
        <v>6100000</v>
      </c>
      <c r="X67" s="463">
        <f t="shared" si="10"/>
        <v>6100000</v>
      </c>
    </row>
    <row r="68" spans="1:24" s="462" customFormat="1">
      <c r="A68" s="460">
        <v>62</v>
      </c>
      <c r="B68" s="460"/>
      <c r="C68" s="460" t="s">
        <v>1953</v>
      </c>
      <c r="D68" s="461" t="s">
        <v>1955</v>
      </c>
      <c r="E68" s="460"/>
      <c r="H68" s="157">
        <v>0</v>
      </c>
      <c r="I68" s="157">
        <v>10000000</v>
      </c>
      <c r="J68" s="157">
        <v>0</v>
      </c>
      <c r="K68" s="157">
        <f t="shared" si="5"/>
        <v>10000000</v>
      </c>
      <c r="L68" s="463">
        <f t="shared" si="6"/>
        <v>10000000</v>
      </c>
      <c r="M68" s="464"/>
      <c r="N68" s="157">
        <v>0</v>
      </c>
      <c r="O68" s="157">
        <v>0</v>
      </c>
      <c r="P68" s="157">
        <v>0</v>
      </c>
      <c r="Q68" s="157">
        <f t="shared" si="7"/>
        <v>0</v>
      </c>
      <c r="R68" s="463">
        <f t="shared" si="8"/>
        <v>0</v>
      </c>
      <c r="S68" s="465"/>
      <c r="T68" s="157">
        <v>0</v>
      </c>
      <c r="U68" s="157">
        <v>0</v>
      </c>
      <c r="V68" s="157">
        <v>0</v>
      </c>
      <c r="W68" s="157">
        <f t="shared" si="9"/>
        <v>0</v>
      </c>
      <c r="X68" s="463">
        <f t="shared" si="10"/>
        <v>0</v>
      </c>
    </row>
    <row r="69" spans="1:24" s="462" customFormat="1">
      <c r="A69" s="460">
        <v>63</v>
      </c>
      <c r="B69" s="460"/>
      <c r="C69" s="460" t="s">
        <v>1953</v>
      </c>
      <c r="D69" s="461" t="s">
        <v>1956</v>
      </c>
      <c r="E69" s="460"/>
      <c r="H69" s="157">
        <v>0</v>
      </c>
      <c r="I69" s="157">
        <v>365000</v>
      </c>
      <c r="J69" s="157">
        <v>0</v>
      </c>
      <c r="K69" s="157">
        <f t="shared" si="5"/>
        <v>365000</v>
      </c>
      <c r="L69" s="463">
        <f t="shared" si="6"/>
        <v>365000</v>
      </c>
      <c r="M69" s="464"/>
      <c r="N69" s="157">
        <v>0</v>
      </c>
      <c r="O69" s="157">
        <v>0</v>
      </c>
      <c r="P69" s="157">
        <v>0</v>
      </c>
      <c r="Q69" s="157">
        <f t="shared" si="7"/>
        <v>0</v>
      </c>
      <c r="R69" s="463">
        <f t="shared" si="8"/>
        <v>0</v>
      </c>
      <c r="S69" s="465"/>
      <c r="T69" s="157">
        <v>0</v>
      </c>
      <c r="U69" s="157">
        <v>0</v>
      </c>
      <c r="V69" s="157">
        <v>0</v>
      </c>
      <c r="W69" s="157">
        <f t="shared" si="9"/>
        <v>0</v>
      </c>
      <c r="X69" s="463">
        <f t="shared" si="10"/>
        <v>0</v>
      </c>
    </row>
    <row r="70" spans="1:24" s="462" customFormat="1">
      <c r="A70" s="460">
        <v>64</v>
      </c>
      <c r="B70" s="460"/>
      <c r="C70" s="460" t="s">
        <v>1953</v>
      </c>
      <c r="D70" s="461" t="s">
        <v>1957</v>
      </c>
      <c r="E70" s="460"/>
      <c r="H70" s="157">
        <v>0</v>
      </c>
      <c r="I70" s="157">
        <v>0</v>
      </c>
      <c r="J70" s="157">
        <v>0</v>
      </c>
      <c r="K70" s="157">
        <f t="shared" si="5"/>
        <v>0</v>
      </c>
      <c r="L70" s="463">
        <f t="shared" si="6"/>
        <v>0</v>
      </c>
      <c r="M70" s="464"/>
      <c r="N70" s="157">
        <v>0</v>
      </c>
      <c r="O70" s="157">
        <v>109500</v>
      </c>
      <c r="P70" s="157">
        <v>0</v>
      </c>
      <c r="Q70" s="157">
        <f t="shared" si="7"/>
        <v>109500</v>
      </c>
      <c r="R70" s="463">
        <f t="shared" si="8"/>
        <v>109500</v>
      </c>
      <c r="S70" s="465"/>
      <c r="T70" s="157">
        <v>0</v>
      </c>
      <c r="U70" s="157">
        <v>0</v>
      </c>
      <c r="V70" s="157">
        <v>0</v>
      </c>
      <c r="W70" s="157">
        <f t="shared" si="9"/>
        <v>0</v>
      </c>
      <c r="X70" s="463">
        <f t="shared" si="10"/>
        <v>0</v>
      </c>
    </row>
    <row r="71" spans="1:24" s="462" customFormat="1">
      <c r="A71" s="460">
        <v>65</v>
      </c>
      <c r="B71" s="460"/>
      <c r="C71" s="460" t="s">
        <v>1953</v>
      </c>
      <c r="D71" s="461" t="s">
        <v>1958</v>
      </c>
      <c r="E71" s="460"/>
      <c r="H71" s="157">
        <v>0</v>
      </c>
      <c r="I71" s="157">
        <v>0</v>
      </c>
      <c r="J71" s="157">
        <v>0</v>
      </c>
      <c r="K71" s="157">
        <f t="shared" si="5"/>
        <v>0</v>
      </c>
      <c r="L71" s="463">
        <f t="shared" si="6"/>
        <v>0</v>
      </c>
      <c r="M71" s="464"/>
      <c r="N71" s="157">
        <v>0</v>
      </c>
      <c r="O71" s="157">
        <v>73000</v>
      </c>
      <c r="P71" s="157">
        <v>0</v>
      </c>
      <c r="Q71" s="157">
        <f t="shared" si="7"/>
        <v>73000</v>
      </c>
      <c r="R71" s="463">
        <f t="shared" si="8"/>
        <v>73000</v>
      </c>
      <c r="S71" s="465"/>
      <c r="T71" s="157">
        <v>0</v>
      </c>
      <c r="U71" s="157">
        <v>146000</v>
      </c>
      <c r="V71" s="157">
        <v>0</v>
      </c>
      <c r="W71" s="157">
        <f t="shared" si="9"/>
        <v>146000</v>
      </c>
      <c r="X71" s="463">
        <f t="shared" si="10"/>
        <v>146000</v>
      </c>
    </row>
    <row r="72" spans="1:24" s="462" customFormat="1">
      <c r="A72" s="460">
        <v>66</v>
      </c>
      <c r="B72" s="460"/>
      <c r="C72" s="460" t="s">
        <v>1953</v>
      </c>
      <c r="D72" s="461" t="s">
        <v>1959</v>
      </c>
      <c r="E72" s="460"/>
      <c r="H72" s="157">
        <v>0</v>
      </c>
      <c r="I72" s="157">
        <v>438000</v>
      </c>
      <c r="J72" s="157">
        <v>0</v>
      </c>
      <c r="K72" s="157">
        <f t="shared" ref="K72:K135" si="11">I72+J72</f>
        <v>438000</v>
      </c>
      <c r="L72" s="463">
        <f t="shared" ref="L72:L135" si="12">H72+K72</f>
        <v>438000</v>
      </c>
      <c r="M72" s="464"/>
      <c r="N72" s="157">
        <v>0</v>
      </c>
      <c r="O72" s="157">
        <v>0</v>
      </c>
      <c r="P72" s="157">
        <v>0</v>
      </c>
      <c r="Q72" s="157">
        <f t="shared" ref="Q72:Q135" si="13">O72+P72</f>
        <v>0</v>
      </c>
      <c r="R72" s="463">
        <f t="shared" ref="R72:R135" si="14">N72+Q72</f>
        <v>0</v>
      </c>
      <c r="S72" s="465"/>
      <c r="T72" s="157">
        <v>0</v>
      </c>
      <c r="U72" s="157">
        <v>0</v>
      </c>
      <c r="V72" s="157">
        <v>0</v>
      </c>
      <c r="W72" s="157">
        <f t="shared" ref="W72:W135" si="15">U72+V72</f>
        <v>0</v>
      </c>
      <c r="X72" s="463">
        <f t="shared" ref="X72:X135" si="16">T72+W72</f>
        <v>0</v>
      </c>
    </row>
    <row r="73" spans="1:24" s="462" customFormat="1" ht="29">
      <c r="A73" s="460">
        <v>67</v>
      </c>
      <c r="B73" s="460"/>
      <c r="C73" s="460" t="s">
        <v>1953</v>
      </c>
      <c r="D73" s="461" t="s">
        <v>1960</v>
      </c>
      <c r="E73" s="460"/>
      <c r="H73" s="157">
        <v>0</v>
      </c>
      <c r="I73" s="157">
        <v>273750</v>
      </c>
      <c r="J73" s="157">
        <v>0</v>
      </c>
      <c r="K73" s="157">
        <f t="shared" si="11"/>
        <v>273750</v>
      </c>
      <c r="L73" s="463">
        <f t="shared" si="12"/>
        <v>273750</v>
      </c>
      <c r="M73" s="464"/>
      <c r="N73" s="157">
        <v>0</v>
      </c>
      <c r="O73" s="157">
        <v>36500</v>
      </c>
      <c r="P73" s="157">
        <v>0</v>
      </c>
      <c r="Q73" s="157">
        <f t="shared" si="13"/>
        <v>36500</v>
      </c>
      <c r="R73" s="463">
        <f t="shared" si="14"/>
        <v>36500</v>
      </c>
      <c r="S73" s="465"/>
      <c r="T73" s="157">
        <v>0</v>
      </c>
      <c r="U73" s="157">
        <v>36500</v>
      </c>
      <c r="V73" s="157">
        <v>0</v>
      </c>
      <c r="W73" s="157">
        <f t="shared" si="15"/>
        <v>36500</v>
      </c>
      <c r="X73" s="463">
        <f t="shared" si="16"/>
        <v>36500</v>
      </c>
    </row>
    <row r="74" spans="1:24" s="462" customFormat="1">
      <c r="A74" s="460">
        <v>68</v>
      </c>
      <c r="B74" s="460"/>
      <c r="C74" s="460" t="s">
        <v>1953</v>
      </c>
      <c r="D74" s="461" t="s">
        <v>1961</v>
      </c>
      <c r="E74" s="460"/>
      <c r="H74" s="157">
        <v>0</v>
      </c>
      <c r="I74" s="157">
        <v>146000</v>
      </c>
      <c r="J74" s="157">
        <v>0</v>
      </c>
      <c r="K74" s="157">
        <f t="shared" si="11"/>
        <v>146000</v>
      </c>
      <c r="L74" s="463">
        <f t="shared" si="12"/>
        <v>146000</v>
      </c>
      <c r="M74" s="464"/>
      <c r="N74" s="157">
        <v>0</v>
      </c>
      <c r="O74" s="157">
        <v>146000</v>
      </c>
      <c r="P74" s="157">
        <v>0</v>
      </c>
      <c r="Q74" s="157">
        <f t="shared" si="13"/>
        <v>146000</v>
      </c>
      <c r="R74" s="463">
        <f t="shared" si="14"/>
        <v>146000</v>
      </c>
      <c r="S74" s="465"/>
      <c r="T74" s="157">
        <v>0</v>
      </c>
      <c r="U74" s="157">
        <v>0</v>
      </c>
      <c r="V74" s="157">
        <v>0</v>
      </c>
      <c r="W74" s="157">
        <f t="shared" si="15"/>
        <v>0</v>
      </c>
      <c r="X74" s="463">
        <f t="shared" si="16"/>
        <v>0</v>
      </c>
    </row>
    <row r="75" spans="1:24" s="462" customFormat="1">
      <c r="A75" s="460">
        <v>69</v>
      </c>
      <c r="B75" s="460"/>
      <c r="C75" s="460" t="s">
        <v>1953</v>
      </c>
      <c r="D75" s="461" t="s">
        <v>1962</v>
      </c>
      <c r="E75" s="460"/>
      <c r="H75" s="157">
        <v>0</v>
      </c>
      <c r="I75" s="157">
        <v>365000</v>
      </c>
      <c r="J75" s="157">
        <v>0</v>
      </c>
      <c r="K75" s="157">
        <f t="shared" si="11"/>
        <v>365000</v>
      </c>
      <c r="L75" s="463">
        <f t="shared" si="12"/>
        <v>365000</v>
      </c>
      <c r="M75" s="464"/>
      <c r="N75" s="157">
        <v>0</v>
      </c>
      <c r="O75" s="157">
        <v>255500</v>
      </c>
      <c r="P75" s="157">
        <v>0</v>
      </c>
      <c r="Q75" s="157">
        <f t="shared" si="13"/>
        <v>255500</v>
      </c>
      <c r="R75" s="463">
        <f t="shared" si="14"/>
        <v>255500</v>
      </c>
      <c r="S75" s="465"/>
      <c r="T75" s="157">
        <v>0</v>
      </c>
      <c r="U75" s="157">
        <v>182500</v>
      </c>
      <c r="V75" s="157">
        <v>0</v>
      </c>
      <c r="W75" s="157">
        <f t="shared" si="15"/>
        <v>182500</v>
      </c>
      <c r="X75" s="463">
        <f t="shared" si="16"/>
        <v>182500</v>
      </c>
    </row>
    <row r="76" spans="1:24" s="462" customFormat="1">
      <c r="A76" s="460">
        <v>70</v>
      </c>
      <c r="B76" s="460"/>
      <c r="C76" s="460" t="s">
        <v>1953</v>
      </c>
      <c r="D76" s="461" t="s">
        <v>1963</v>
      </c>
      <c r="E76" s="460"/>
      <c r="H76" s="157">
        <v>0</v>
      </c>
      <c r="I76" s="157">
        <v>0</v>
      </c>
      <c r="J76" s="157">
        <v>0</v>
      </c>
      <c r="K76" s="157">
        <f t="shared" si="11"/>
        <v>0</v>
      </c>
      <c r="L76" s="463">
        <f t="shared" si="12"/>
        <v>0</v>
      </c>
      <c r="M76" s="464"/>
      <c r="N76" s="157">
        <v>0</v>
      </c>
      <c r="O76" s="157">
        <v>1277500</v>
      </c>
      <c r="P76" s="157">
        <v>0</v>
      </c>
      <c r="Q76" s="157">
        <f t="shared" si="13"/>
        <v>1277500</v>
      </c>
      <c r="R76" s="463">
        <f t="shared" si="14"/>
        <v>1277500</v>
      </c>
      <c r="S76" s="465"/>
      <c r="T76" s="157">
        <v>0</v>
      </c>
      <c r="U76" s="157">
        <v>1277500</v>
      </c>
      <c r="V76" s="157">
        <v>0</v>
      </c>
      <c r="W76" s="157">
        <f t="shared" si="15"/>
        <v>1277500</v>
      </c>
      <c r="X76" s="463">
        <f t="shared" si="16"/>
        <v>1277500</v>
      </c>
    </row>
    <row r="77" spans="1:24" s="462" customFormat="1">
      <c r="A77" s="460">
        <v>71</v>
      </c>
      <c r="B77" s="460"/>
      <c r="C77" s="460" t="s">
        <v>1953</v>
      </c>
      <c r="D77" s="461" t="s">
        <v>1964</v>
      </c>
      <c r="E77" s="460"/>
      <c r="H77" s="157">
        <v>0</v>
      </c>
      <c r="I77" s="157">
        <v>547500</v>
      </c>
      <c r="J77" s="157">
        <v>0</v>
      </c>
      <c r="K77" s="157">
        <f t="shared" si="11"/>
        <v>547500</v>
      </c>
      <c r="L77" s="463">
        <f t="shared" si="12"/>
        <v>547500</v>
      </c>
      <c r="M77" s="464"/>
      <c r="N77" s="157">
        <v>0</v>
      </c>
      <c r="O77" s="157">
        <v>0</v>
      </c>
      <c r="P77" s="157">
        <v>0</v>
      </c>
      <c r="Q77" s="157">
        <f t="shared" si="13"/>
        <v>0</v>
      </c>
      <c r="R77" s="463">
        <f t="shared" si="14"/>
        <v>0</v>
      </c>
      <c r="S77" s="465"/>
      <c r="T77" s="157">
        <v>0</v>
      </c>
      <c r="U77" s="157">
        <v>0</v>
      </c>
      <c r="V77" s="157">
        <v>0</v>
      </c>
      <c r="W77" s="157">
        <f t="shared" si="15"/>
        <v>0</v>
      </c>
      <c r="X77" s="463">
        <f t="shared" si="16"/>
        <v>0</v>
      </c>
    </row>
    <row r="78" spans="1:24" s="462" customFormat="1">
      <c r="A78" s="460">
        <v>72</v>
      </c>
      <c r="B78" s="460"/>
      <c r="C78" s="460" t="s">
        <v>1953</v>
      </c>
      <c r="D78" s="461" t="s">
        <v>1965</v>
      </c>
      <c r="E78" s="460"/>
      <c r="H78" s="157">
        <v>0</v>
      </c>
      <c r="I78" s="157">
        <v>36500</v>
      </c>
      <c r="J78" s="157">
        <v>0</v>
      </c>
      <c r="K78" s="157">
        <f t="shared" si="11"/>
        <v>36500</v>
      </c>
      <c r="L78" s="463">
        <f t="shared" si="12"/>
        <v>36500</v>
      </c>
      <c r="M78" s="464"/>
      <c r="N78" s="157">
        <v>0</v>
      </c>
      <c r="O78" s="157">
        <v>36500</v>
      </c>
      <c r="P78" s="157">
        <v>0</v>
      </c>
      <c r="Q78" s="157">
        <f t="shared" si="13"/>
        <v>36500</v>
      </c>
      <c r="R78" s="463">
        <f t="shared" si="14"/>
        <v>36500</v>
      </c>
      <c r="S78" s="465"/>
      <c r="T78" s="157">
        <v>0</v>
      </c>
      <c r="U78" s="157">
        <v>36500</v>
      </c>
      <c r="V78" s="157">
        <v>0</v>
      </c>
      <c r="W78" s="157">
        <f t="shared" si="15"/>
        <v>36500</v>
      </c>
      <c r="X78" s="463">
        <f t="shared" si="16"/>
        <v>36500</v>
      </c>
    </row>
    <row r="79" spans="1:24" s="462" customFormat="1">
      <c r="A79" s="460">
        <v>73</v>
      </c>
      <c r="B79" s="460"/>
      <c r="C79" s="460" t="s">
        <v>1953</v>
      </c>
      <c r="D79" s="461" t="s">
        <v>1966</v>
      </c>
      <c r="E79" s="460"/>
      <c r="H79" s="157">
        <v>0</v>
      </c>
      <c r="I79" s="157">
        <v>109500</v>
      </c>
      <c r="J79" s="157">
        <v>0</v>
      </c>
      <c r="K79" s="157">
        <f t="shared" si="11"/>
        <v>109500</v>
      </c>
      <c r="L79" s="463">
        <f t="shared" si="12"/>
        <v>109500</v>
      </c>
      <c r="M79" s="464"/>
      <c r="N79" s="157">
        <v>0</v>
      </c>
      <c r="O79" s="157">
        <v>109500</v>
      </c>
      <c r="P79" s="157">
        <v>0</v>
      </c>
      <c r="Q79" s="157">
        <f t="shared" si="13"/>
        <v>109500</v>
      </c>
      <c r="R79" s="463">
        <f t="shared" si="14"/>
        <v>109500</v>
      </c>
      <c r="S79" s="465"/>
      <c r="T79" s="157">
        <v>0</v>
      </c>
      <c r="U79" s="157">
        <v>127750</v>
      </c>
      <c r="V79" s="157">
        <v>0</v>
      </c>
      <c r="W79" s="157">
        <f t="shared" si="15"/>
        <v>127750</v>
      </c>
      <c r="X79" s="463">
        <f t="shared" si="16"/>
        <v>127750</v>
      </c>
    </row>
    <row r="80" spans="1:24" s="462" customFormat="1">
      <c r="A80" s="460">
        <v>74</v>
      </c>
      <c r="B80" s="460"/>
      <c r="C80" s="460" t="s">
        <v>1953</v>
      </c>
      <c r="D80" s="461" t="s">
        <v>1967</v>
      </c>
      <c r="E80" s="460"/>
      <c r="H80" s="157">
        <v>0</v>
      </c>
      <c r="I80" s="157">
        <v>730000</v>
      </c>
      <c r="J80" s="157">
        <v>0</v>
      </c>
      <c r="K80" s="157">
        <f t="shared" si="11"/>
        <v>730000</v>
      </c>
      <c r="L80" s="463">
        <f t="shared" si="12"/>
        <v>730000</v>
      </c>
      <c r="M80" s="464"/>
      <c r="N80" s="157">
        <v>0</v>
      </c>
      <c r="O80" s="157">
        <v>730000</v>
      </c>
      <c r="P80" s="157">
        <v>0</v>
      </c>
      <c r="Q80" s="157">
        <f t="shared" si="13"/>
        <v>730000</v>
      </c>
      <c r="R80" s="463">
        <f t="shared" si="14"/>
        <v>730000</v>
      </c>
      <c r="S80" s="465"/>
      <c r="T80" s="157">
        <v>0</v>
      </c>
      <c r="U80" s="157">
        <v>730000</v>
      </c>
      <c r="V80" s="157">
        <v>0</v>
      </c>
      <c r="W80" s="157">
        <f t="shared" si="15"/>
        <v>730000</v>
      </c>
      <c r="X80" s="463">
        <f t="shared" si="16"/>
        <v>730000</v>
      </c>
    </row>
    <row r="81" spans="1:24" s="462" customFormat="1">
      <c r="A81" s="460">
        <v>75</v>
      </c>
      <c r="B81" s="460"/>
      <c r="C81" s="460" t="s">
        <v>1953</v>
      </c>
      <c r="D81" s="461" t="s">
        <v>1968</v>
      </c>
      <c r="E81" s="460"/>
      <c r="H81" s="157">
        <v>0</v>
      </c>
      <c r="I81" s="157">
        <v>730000</v>
      </c>
      <c r="J81" s="157">
        <v>0</v>
      </c>
      <c r="K81" s="157">
        <f t="shared" si="11"/>
        <v>730000</v>
      </c>
      <c r="L81" s="463">
        <f t="shared" si="12"/>
        <v>730000</v>
      </c>
      <c r="M81" s="464"/>
      <c r="N81" s="157">
        <v>0</v>
      </c>
      <c r="O81" s="157">
        <v>365000</v>
      </c>
      <c r="P81" s="157">
        <v>0</v>
      </c>
      <c r="Q81" s="157">
        <f t="shared" si="13"/>
        <v>365000</v>
      </c>
      <c r="R81" s="463">
        <f t="shared" si="14"/>
        <v>365000</v>
      </c>
      <c r="S81" s="465"/>
      <c r="T81" s="157">
        <v>0</v>
      </c>
      <c r="U81" s="157">
        <v>365000</v>
      </c>
      <c r="V81" s="157">
        <v>0</v>
      </c>
      <c r="W81" s="157">
        <f t="shared" si="15"/>
        <v>365000</v>
      </c>
      <c r="X81" s="463">
        <f t="shared" si="16"/>
        <v>365000</v>
      </c>
    </row>
    <row r="82" spans="1:24" s="462" customFormat="1">
      <c r="A82" s="460">
        <v>76</v>
      </c>
      <c r="B82" s="460"/>
      <c r="C82" s="460" t="s">
        <v>1953</v>
      </c>
      <c r="D82" s="461" t="s">
        <v>1969</v>
      </c>
      <c r="E82" s="460"/>
      <c r="H82" s="157">
        <v>0</v>
      </c>
      <c r="I82" s="157">
        <v>281050</v>
      </c>
      <c r="J82" s="157">
        <v>0</v>
      </c>
      <c r="K82" s="157">
        <f t="shared" si="11"/>
        <v>281050</v>
      </c>
      <c r="L82" s="463">
        <f t="shared" si="12"/>
        <v>281050</v>
      </c>
      <c r="M82" s="464"/>
      <c r="N82" s="157">
        <v>0</v>
      </c>
      <c r="O82" s="157">
        <v>0</v>
      </c>
      <c r="P82" s="157">
        <v>0</v>
      </c>
      <c r="Q82" s="157">
        <f t="shared" si="13"/>
        <v>0</v>
      </c>
      <c r="R82" s="463">
        <f t="shared" si="14"/>
        <v>0</v>
      </c>
      <c r="S82" s="465"/>
      <c r="T82" s="157">
        <v>0</v>
      </c>
      <c r="U82" s="157">
        <v>0</v>
      </c>
      <c r="V82" s="157">
        <v>0</v>
      </c>
      <c r="W82" s="157">
        <f t="shared" si="15"/>
        <v>0</v>
      </c>
      <c r="X82" s="463">
        <f t="shared" si="16"/>
        <v>0</v>
      </c>
    </row>
    <row r="83" spans="1:24" s="462" customFormat="1" ht="29">
      <c r="A83" s="460">
        <v>77</v>
      </c>
      <c r="B83" s="460"/>
      <c r="C83" s="460" t="s">
        <v>1953</v>
      </c>
      <c r="D83" s="461" t="s">
        <v>1970</v>
      </c>
      <c r="E83" s="460"/>
      <c r="H83" s="157">
        <v>0</v>
      </c>
      <c r="I83" s="157">
        <v>0</v>
      </c>
      <c r="J83" s="157">
        <v>0</v>
      </c>
      <c r="K83" s="157">
        <f t="shared" si="11"/>
        <v>0</v>
      </c>
      <c r="L83" s="463">
        <f t="shared" si="12"/>
        <v>0</v>
      </c>
      <c r="M83" s="464"/>
      <c r="N83" s="157">
        <v>0</v>
      </c>
      <c r="O83" s="157">
        <v>0</v>
      </c>
      <c r="P83" s="157">
        <v>0</v>
      </c>
      <c r="Q83" s="157">
        <f t="shared" si="13"/>
        <v>0</v>
      </c>
      <c r="R83" s="463">
        <f t="shared" si="14"/>
        <v>0</v>
      </c>
      <c r="S83" s="465"/>
      <c r="T83" s="157">
        <v>0</v>
      </c>
      <c r="U83" s="157">
        <v>292000</v>
      </c>
      <c r="V83" s="157">
        <v>0</v>
      </c>
      <c r="W83" s="157">
        <f t="shared" si="15"/>
        <v>292000</v>
      </c>
      <c r="X83" s="463">
        <f t="shared" si="16"/>
        <v>292000</v>
      </c>
    </row>
    <row r="84" spans="1:24" s="462" customFormat="1">
      <c r="A84" s="460">
        <v>78</v>
      </c>
      <c r="B84" s="460"/>
      <c r="C84" s="460" t="s">
        <v>1953</v>
      </c>
      <c r="D84" s="461" t="s">
        <v>1971</v>
      </c>
      <c r="E84" s="460"/>
      <c r="H84" s="157">
        <v>0</v>
      </c>
      <c r="I84" s="157">
        <v>80300</v>
      </c>
      <c r="J84" s="157">
        <v>0</v>
      </c>
      <c r="K84" s="157">
        <f t="shared" si="11"/>
        <v>80300</v>
      </c>
      <c r="L84" s="463">
        <f t="shared" si="12"/>
        <v>80300</v>
      </c>
      <c r="M84" s="464"/>
      <c r="N84" s="157">
        <v>0</v>
      </c>
      <c r="O84" s="157">
        <v>0</v>
      </c>
      <c r="P84" s="157">
        <v>0</v>
      </c>
      <c r="Q84" s="157">
        <f t="shared" si="13"/>
        <v>0</v>
      </c>
      <c r="R84" s="463">
        <f t="shared" si="14"/>
        <v>0</v>
      </c>
      <c r="S84" s="465"/>
      <c r="T84" s="157">
        <v>0</v>
      </c>
      <c r="U84" s="157">
        <v>80300</v>
      </c>
      <c r="V84" s="157">
        <v>0</v>
      </c>
      <c r="W84" s="157">
        <f t="shared" si="15"/>
        <v>80300</v>
      </c>
      <c r="X84" s="463">
        <f t="shared" si="16"/>
        <v>80300</v>
      </c>
    </row>
    <row r="85" spans="1:24" s="462" customFormat="1">
      <c r="A85" s="460">
        <v>79</v>
      </c>
      <c r="B85" s="460"/>
      <c r="C85" s="460" t="s">
        <v>1953</v>
      </c>
      <c r="D85" s="461" t="s">
        <v>1972</v>
      </c>
      <c r="E85" s="460"/>
      <c r="H85" s="157">
        <v>0</v>
      </c>
      <c r="I85" s="157">
        <v>0</v>
      </c>
      <c r="J85" s="157">
        <v>0</v>
      </c>
      <c r="K85" s="157">
        <f t="shared" si="11"/>
        <v>0</v>
      </c>
      <c r="L85" s="463">
        <f t="shared" si="12"/>
        <v>0</v>
      </c>
      <c r="M85" s="464"/>
      <c r="N85" s="157">
        <v>0</v>
      </c>
      <c r="O85" s="157">
        <v>0</v>
      </c>
      <c r="P85" s="157">
        <v>0</v>
      </c>
      <c r="Q85" s="157">
        <f t="shared" si="13"/>
        <v>0</v>
      </c>
      <c r="R85" s="463">
        <f t="shared" si="14"/>
        <v>0</v>
      </c>
      <c r="S85" s="465"/>
      <c r="T85" s="157">
        <v>0</v>
      </c>
      <c r="U85" s="157">
        <v>182500</v>
      </c>
      <c r="V85" s="157">
        <v>0</v>
      </c>
      <c r="W85" s="157">
        <f t="shared" si="15"/>
        <v>182500</v>
      </c>
      <c r="X85" s="463">
        <f t="shared" si="16"/>
        <v>182500</v>
      </c>
    </row>
    <row r="86" spans="1:24" s="462" customFormat="1">
      <c r="A86" s="460">
        <v>80</v>
      </c>
      <c r="B86" s="460"/>
      <c r="C86" s="460" t="s">
        <v>1953</v>
      </c>
      <c r="D86" s="461" t="s">
        <v>1973</v>
      </c>
      <c r="E86" s="460"/>
      <c r="H86" s="157">
        <v>0</v>
      </c>
      <c r="I86" s="157">
        <v>0</v>
      </c>
      <c r="J86" s="157">
        <v>0</v>
      </c>
      <c r="K86" s="157">
        <f t="shared" si="11"/>
        <v>0</v>
      </c>
      <c r="L86" s="463">
        <f t="shared" si="12"/>
        <v>0</v>
      </c>
      <c r="M86" s="464"/>
      <c r="N86" s="157">
        <v>0</v>
      </c>
      <c r="O86" s="157">
        <v>127750</v>
      </c>
      <c r="P86" s="157">
        <v>0</v>
      </c>
      <c r="Q86" s="157">
        <f t="shared" si="13"/>
        <v>127750</v>
      </c>
      <c r="R86" s="463">
        <f t="shared" si="14"/>
        <v>127750</v>
      </c>
      <c r="S86" s="465"/>
      <c r="T86" s="157">
        <v>0</v>
      </c>
      <c r="U86" s="157">
        <v>73000</v>
      </c>
      <c r="V86" s="157">
        <v>0</v>
      </c>
      <c r="W86" s="157">
        <f t="shared" si="15"/>
        <v>73000</v>
      </c>
      <c r="X86" s="463">
        <f t="shared" si="16"/>
        <v>73000</v>
      </c>
    </row>
    <row r="87" spans="1:24" s="462" customFormat="1">
      <c r="A87" s="460">
        <v>81</v>
      </c>
      <c r="B87" s="460"/>
      <c r="C87" s="460" t="s">
        <v>1953</v>
      </c>
      <c r="D87" s="461" t="s">
        <v>1974</v>
      </c>
      <c r="E87" s="460"/>
      <c r="H87" s="157">
        <v>0</v>
      </c>
      <c r="I87" s="157">
        <v>0</v>
      </c>
      <c r="J87" s="157">
        <v>0</v>
      </c>
      <c r="K87" s="157">
        <f t="shared" si="11"/>
        <v>0</v>
      </c>
      <c r="L87" s="463">
        <f t="shared" si="12"/>
        <v>0</v>
      </c>
      <c r="M87" s="464"/>
      <c r="N87" s="157">
        <v>0</v>
      </c>
      <c r="O87" s="157">
        <v>182500</v>
      </c>
      <c r="P87" s="157">
        <v>0</v>
      </c>
      <c r="Q87" s="157">
        <f t="shared" si="13"/>
        <v>182500</v>
      </c>
      <c r="R87" s="463">
        <f t="shared" si="14"/>
        <v>182500</v>
      </c>
      <c r="S87" s="465"/>
      <c r="T87" s="157">
        <v>0</v>
      </c>
      <c r="U87" s="157">
        <v>182500</v>
      </c>
      <c r="V87" s="157">
        <v>0</v>
      </c>
      <c r="W87" s="157">
        <f t="shared" si="15"/>
        <v>182500</v>
      </c>
      <c r="X87" s="463">
        <f t="shared" si="16"/>
        <v>182500</v>
      </c>
    </row>
    <row r="88" spans="1:24" s="462" customFormat="1">
      <c r="A88" s="460">
        <v>82</v>
      </c>
      <c r="B88" s="460"/>
      <c r="C88" s="460" t="s">
        <v>1953</v>
      </c>
      <c r="D88" s="461" t="s">
        <v>1975</v>
      </c>
      <c r="E88" s="460"/>
      <c r="H88" s="157">
        <v>0</v>
      </c>
      <c r="I88" s="157">
        <v>0</v>
      </c>
      <c r="J88" s="157">
        <v>0</v>
      </c>
      <c r="K88" s="157">
        <f t="shared" si="11"/>
        <v>0</v>
      </c>
      <c r="L88" s="463">
        <f t="shared" si="12"/>
        <v>0</v>
      </c>
      <c r="M88" s="464"/>
      <c r="N88" s="157">
        <v>0</v>
      </c>
      <c r="O88" s="157">
        <v>730000</v>
      </c>
      <c r="P88" s="157">
        <v>0</v>
      </c>
      <c r="Q88" s="157">
        <f t="shared" si="13"/>
        <v>730000</v>
      </c>
      <c r="R88" s="463">
        <f t="shared" si="14"/>
        <v>730000</v>
      </c>
      <c r="S88" s="465"/>
      <c r="T88" s="157">
        <v>0</v>
      </c>
      <c r="U88" s="157">
        <v>2190000</v>
      </c>
      <c r="V88" s="157">
        <v>0</v>
      </c>
      <c r="W88" s="157">
        <f t="shared" si="15"/>
        <v>2190000</v>
      </c>
      <c r="X88" s="463">
        <f t="shared" si="16"/>
        <v>2190000</v>
      </c>
    </row>
    <row r="89" spans="1:24" s="462" customFormat="1">
      <c r="A89" s="460">
        <v>83</v>
      </c>
      <c r="B89" s="460"/>
      <c r="C89" s="460" t="s">
        <v>1953</v>
      </c>
      <c r="D89" s="461" t="s">
        <v>1976</v>
      </c>
      <c r="E89" s="460"/>
      <c r="H89" s="157">
        <v>0</v>
      </c>
      <c r="I89" s="157">
        <v>146000</v>
      </c>
      <c r="J89" s="157">
        <v>0</v>
      </c>
      <c r="K89" s="157">
        <f t="shared" si="11"/>
        <v>146000</v>
      </c>
      <c r="L89" s="463">
        <f t="shared" si="12"/>
        <v>146000</v>
      </c>
      <c r="M89" s="464"/>
      <c r="N89" s="157">
        <v>0</v>
      </c>
      <c r="O89" s="157">
        <v>36500</v>
      </c>
      <c r="P89" s="157">
        <v>0</v>
      </c>
      <c r="Q89" s="157">
        <f t="shared" si="13"/>
        <v>36500</v>
      </c>
      <c r="R89" s="463">
        <f t="shared" si="14"/>
        <v>36500</v>
      </c>
      <c r="S89" s="465"/>
      <c r="T89" s="157">
        <v>0</v>
      </c>
      <c r="U89" s="157">
        <v>146000</v>
      </c>
      <c r="V89" s="157">
        <v>0</v>
      </c>
      <c r="W89" s="157">
        <f t="shared" si="15"/>
        <v>146000</v>
      </c>
      <c r="X89" s="463">
        <f t="shared" si="16"/>
        <v>146000</v>
      </c>
    </row>
    <row r="90" spans="1:24" s="462" customFormat="1" ht="29">
      <c r="A90" s="460">
        <v>84</v>
      </c>
      <c r="B90" s="460"/>
      <c r="C90" s="460" t="s">
        <v>1953</v>
      </c>
      <c r="D90" s="461" t="s">
        <v>1977</v>
      </c>
      <c r="E90" s="460"/>
      <c r="H90" s="157">
        <v>0</v>
      </c>
      <c r="I90" s="157">
        <v>54750</v>
      </c>
      <c r="J90" s="157">
        <v>0</v>
      </c>
      <c r="K90" s="157">
        <f t="shared" si="11"/>
        <v>54750</v>
      </c>
      <c r="L90" s="463">
        <f t="shared" si="12"/>
        <v>54750</v>
      </c>
      <c r="M90" s="464"/>
      <c r="N90" s="157">
        <v>0</v>
      </c>
      <c r="O90" s="157">
        <v>54750</v>
      </c>
      <c r="P90" s="157">
        <v>0</v>
      </c>
      <c r="Q90" s="157">
        <f t="shared" si="13"/>
        <v>54750</v>
      </c>
      <c r="R90" s="463">
        <f t="shared" si="14"/>
        <v>54750</v>
      </c>
      <c r="S90" s="465"/>
      <c r="T90" s="157">
        <v>0</v>
      </c>
      <c r="U90" s="157">
        <v>54750</v>
      </c>
      <c r="V90" s="157">
        <v>0</v>
      </c>
      <c r="W90" s="157">
        <f t="shared" si="15"/>
        <v>54750</v>
      </c>
      <c r="X90" s="463">
        <f t="shared" si="16"/>
        <v>54750</v>
      </c>
    </row>
    <row r="91" spans="1:24" s="462" customFormat="1">
      <c r="A91" s="460">
        <v>85</v>
      </c>
      <c r="B91" s="460"/>
      <c r="C91" s="460" t="s">
        <v>1953</v>
      </c>
      <c r="D91" s="461" t="s">
        <v>1978</v>
      </c>
      <c r="E91" s="460"/>
      <c r="H91" s="157">
        <v>0</v>
      </c>
      <c r="I91" s="157">
        <v>43800</v>
      </c>
      <c r="J91" s="157">
        <v>0</v>
      </c>
      <c r="K91" s="157">
        <f t="shared" si="11"/>
        <v>43800</v>
      </c>
      <c r="L91" s="463">
        <f t="shared" si="12"/>
        <v>43800</v>
      </c>
      <c r="M91" s="464"/>
      <c r="N91" s="157">
        <v>0</v>
      </c>
      <c r="O91" s="157">
        <v>0</v>
      </c>
      <c r="P91" s="157">
        <v>0</v>
      </c>
      <c r="Q91" s="157">
        <f t="shared" si="13"/>
        <v>0</v>
      </c>
      <c r="R91" s="463">
        <f t="shared" si="14"/>
        <v>0</v>
      </c>
      <c r="S91" s="465"/>
      <c r="T91" s="157">
        <v>0</v>
      </c>
      <c r="U91" s="157">
        <v>0</v>
      </c>
      <c r="V91" s="157">
        <v>0</v>
      </c>
      <c r="W91" s="157">
        <f t="shared" si="15"/>
        <v>0</v>
      </c>
      <c r="X91" s="463">
        <f t="shared" si="16"/>
        <v>0</v>
      </c>
    </row>
    <row r="92" spans="1:24" s="462" customFormat="1">
      <c r="A92" s="460">
        <v>86</v>
      </c>
      <c r="B92" s="460"/>
      <c r="C92" s="460" t="s">
        <v>1953</v>
      </c>
      <c r="D92" s="461" t="s">
        <v>1979</v>
      </c>
      <c r="E92" s="460"/>
      <c r="H92" s="157">
        <v>0</v>
      </c>
      <c r="I92" s="157">
        <v>0</v>
      </c>
      <c r="J92" s="157">
        <v>0</v>
      </c>
      <c r="K92" s="157">
        <f t="shared" si="11"/>
        <v>0</v>
      </c>
      <c r="L92" s="463">
        <f t="shared" si="12"/>
        <v>0</v>
      </c>
      <c r="M92" s="464"/>
      <c r="N92" s="157">
        <v>0</v>
      </c>
      <c r="O92" s="157">
        <v>365000</v>
      </c>
      <c r="P92" s="157">
        <v>0</v>
      </c>
      <c r="Q92" s="157">
        <f t="shared" si="13"/>
        <v>365000</v>
      </c>
      <c r="R92" s="463">
        <f t="shared" si="14"/>
        <v>365000</v>
      </c>
      <c r="S92" s="465"/>
      <c r="T92" s="157">
        <v>0</v>
      </c>
      <c r="U92" s="157">
        <v>1095000</v>
      </c>
      <c r="V92" s="157">
        <v>0</v>
      </c>
      <c r="W92" s="157">
        <f t="shared" si="15"/>
        <v>1095000</v>
      </c>
      <c r="X92" s="463">
        <f t="shared" si="16"/>
        <v>1095000</v>
      </c>
    </row>
    <row r="93" spans="1:24" s="462" customFormat="1">
      <c r="A93" s="460">
        <v>87</v>
      </c>
      <c r="B93" s="460"/>
      <c r="C93" s="460" t="s">
        <v>1953</v>
      </c>
      <c r="D93" s="461" t="s">
        <v>1980</v>
      </c>
      <c r="E93" s="460"/>
      <c r="H93" s="157">
        <v>0</v>
      </c>
      <c r="I93" s="157">
        <v>365000</v>
      </c>
      <c r="J93" s="157">
        <v>0</v>
      </c>
      <c r="K93" s="157">
        <f t="shared" si="11"/>
        <v>365000</v>
      </c>
      <c r="L93" s="463">
        <f t="shared" si="12"/>
        <v>365000</v>
      </c>
      <c r="M93" s="464"/>
      <c r="N93" s="157">
        <v>0</v>
      </c>
      <c r="O93" s="157">
        <v>2190000</v>
      </c>
      <c r="P93" s="157">
        <v>0</v>
      </c>
      <c r="Q93" s="157">
        <f t="shared" si="13"/>
        <v>2190000</v>
      </c>
      <c r="R93" s="463">
        <f t="shared" si="14"/>
        <v>2190000</v>
      </c>
      <c r="S93" s="465"/>
      <c r="T93" s="157">
        <v>0</v>
      </c>
      <c r="U93" s="157">
        <v>8395000</v>
      </c>
      <c r="V93" s="157">
        <v>0</v>
      </c>
      <c r="W93" s="157">
        <f t="shared" si="15"/>
        <v>8395000</v>
      </c>
      <c r="X93" s="463">
        <f t="shared" si="16"/>
        <v>8395000</v>
      </c>
    </row>
    <row r="94" spans="1:24" s="462" customFormat="1">
      <c r="A94" s="460">
        <v>88</v>
      </c>
      <c r="B94" s="460"/>
      <c r="C94" s="460" t="s">
        <v>1953</v>
      </c>
      <c r="D94" s="461" t="s">
        <v>1981</v>
      </c>
      <c r="E94" s="460"/>
      <c r="H94" s="157">
        <v>0</v>
      </c>
      <c r="I94" s="157">
        <v>0</v>
      </c>
      <c r="J94" s="157">
        <v>0</v>
      </c>
      <c r="K94" s="157">
        <f t="shared" si="11"/>
        <v>0</v>
      </c>
      <c r="L94" s="463">
        <f t="shared" si="12"/>
        <v>0</v>
      </c>
      <c r="M94" s="464"/>
      <c r="N94" s="157">
        <v>0</v>
      </c>
      <c r="O94" s="157">
        <v>1825000</v>
      </c>
      <c r="P94" s="157">
        <v>0</v>
      </c>
      <c r="Q94" s="157">
        <f t="shared" si="13"/>
        <v>1825000</v>
      </c>
      <c r="R94" s="463">
        <f t="shared" si="14"/>
        <v>1825000</v>
      </c>
      <c r="S94" s="465"/>
      <c r="T94" s="157">
        <v>0</v>
      </c>
      <c r="U94" s="157">
        <v>0</v>
      </c>
      <c r="V94" s="157">
        <v>0</v>
      </c>
      <c r="W94" s="157">
        <f t="shared" si="15"/>
        <v>0</v>
      </c>
      <c r="X94" s="463">
        <f t="shared" si="16"/>
        <v>0</v>
      </c>
    </row>
    <row r="95" spans="1:24" s="462" customFormat="1">
      <c r="A95" s="460">
        <v>89</v>
      </c>
      <c r="B95" s="460"/>
      <c r="C95" s="460" t="s">
        <v>1953</v>
      </c>
      <c r="D95" s="461" t="s">
        <v>1982</v>
      </c>
      <c r="E95" s="460"/>
      <c r="H95" s="157">
        <v>0</v>
      </c>
      <c r="I95" s="157">
        <v>0</v>
      </c>
      <c r="J95" s="157">
        <v>0</v>
      </c>
      <c r="K95" s="157">
        <f t="shared" si="11"/>
        <v>0</v>
      </c>
      <c r="L95" s="463">
        <f t="shared" si="12"/>
        <v>0</v>
      </c>
      <c r="M95" s="464"/>
      <c r="N95" s="157">
        <v>0</v>
      </c>
      <c r="O95" s="157">
        <v>1825000</v>
      </c>
      <c r="P95" s="157">
        <v>0</v>
      </c>
      <c r="Q95" s="157">
        <f t="shared" si="13"/>
        <v>1825000</v>
      </c>
      <c r="R95" s="463">
        <f t="shared" si="14"/>
        <v>1825000</v>
      </c>
      <c r="S95" s="465"/>
      <c r="T95" s="157">
        <v>0</v>
      </c>
      <c r="U95" s="157">
        <v>0</v>
      </c>
      <c r="V95" s="157">
        <v>0</v>
      </c>
      <c r="W95" s="157">
        <f t="shared" si="15"/>
        <v>0</v>
      </c>
      <c r="X95" s="463">
        <f t="shared" si="16"/>
        <v>0</v>
      </c>
    </row>
    <row r="96" spans="1:24" s="462" customFormat="1">
      <c r="A96" s="460">
        <v>90</v>
      </c>
      <c r="B96" s="460"/>
      <c r="C96" s="460" t="s">
        <v>1953</v>
      </c>
      <c r="D96" s="461" t="s">
        <v>1983</v>
      </c>
      <c r="E96" s="460"/>
      <c r="H96" s="157">
        <v>0</v>
      </c>
      <c r="I96" s="157">
        <v>730000</v>
      </c>
      <c r="J96" s="157">
        <v>0</v>
      </c>
      <c r="K96" s="157">
        <f t="shared" si="11"/>
        <v>730000</v>
      </c>
      <c r="L96" s="463">
        <f t="shared" si="12"/>
        <v>730000</v>
      </c>
      <c r="M96" s="464"/>
      <c r="N96" s="157">
        <v>0</v>
      </c>
      <c r="O96" s="157">
        <v>730000</v>
      </c>
      <c r="P96" s="157">
        <v>0</v>
      </c>
      <c r="Q96" s="157">
        <f t="shared" si="13"/>
        <v>730000</v>
      </c>
      <c r="R96" s="463">
        <f t="shared" si="14"/>
        <v>730000</v>
      </c>
      <c r="S96" s="465"/>
      <c r="T96" s="157">
        <v>0</v>
      </c>
      <c r="U96" s="157">
        <v>730000</v>
      </c>
      <c r="V96" s="157">
        <v>0</v>
      </c>
      <c r="W96" s="157">
        <f t="shared" si="15"/>
        <v>730000</v>
      </c>
      <c r="X96" s="463">
        <f t="shared" si="16"/>
        <v>730000</v>
      </c>
    </row>
    <row r="97" spans="1:24" s="462" customFormat="1">
      <c r="A97" s="460">
        <v>91</v>
      </c>
      <c r="B97" s="460"/>
      <c r="C97" s="460" t="s">
        <v>1953</v>
      </c>
      <c r="D97" s="461" t="s">
        <v>1984</v>
      </c>
      <c r="E97" s="460"/>
      <c r="H97" s="157">
        <v>0</v>
      </c>
      <c r="I97" s="157">
        <v>109500</v>
      </c>
      <c r="J97" s="157">
        <v>0</v>
      </c>
      <c r="K97" s="157">
        <f t="shared" si="11"/>
        <v>109500</v>
      </c>
      <c r="L97" s="463">
        <f t="shared" si="12"/>
        <v>109500</v>
      </c>
      <c r="M97" s="464"/>
      <c r="N97" s="157">
        <v>0</v>
      </c>
      <c r="O97" s="157">
        <v>219000</v>
      </c>
      <c r="P97" s="157">
        <v>0</v>
      </c>
      <c r="Q97" s="157">
        <f t="shared" si="13"/>
        <v>219000</v>
      </c>
      <c r="R97" s="463">
        <f t="shared" si="14"/>
        <v>219000</v>
      </c>
      <c r="S97" s="465"/>
      <c r="T97" s="157">
        <v>0</v>
      </c>
      <c r="U97" s="157">
        <v>1095000</v>
      </c>
      <c r="V97" s="157">
        <v>0</v>
      </c>
      <c r="W97" s="157">
        <f t="shared" si="15"/>
        <v>1095000</v>
      </c>
      <c r="X97" s="463">
        <f t="shared" si="16"/>
        <v>1095000</v>
      </c>
    </row>
    <row r="98" spans="1:24" s="462" customFormat="1">
      <c r="A98" s="460">
        <v>92</v>
      </c>
      <c r="B98" s="460"/>
      <c r="C98" s="460" t="s">
        <v>1953</v>
      </c>
      <c r="D98" s="461" t="s">
        <v>1985</v>
      </c>
      <c r="E98" s="460"/>
      <c r="H98" s="157">
        <v>0</v>
      </c>
      <c r="I98" s="157">
        <v>182500</v>
      </c>
      <c r="J98" s="157">
        <v>0</v>
      </c>
      <c r="K98" s="157">
        <f t="shared" si="11"/>
        <v>182500</v>
      </c>
      <c r="L98" s="463">
        <f t="shared" si="12"/>
        <v>182500</v>
      </c>
      <c r="M98" s="464"/>
      <c r="N98" s="157">
        <v>0</v>
      </c>
      <c r="O98" s="157">
        <v>1460000</v>
      </c>
      <c r="P98" s="157">
        <v>0</v>
      </c>
      <c r="Q98" s="157">
        <f t="shared" si="13"/>
        <v>1460000</v>
      </c>
      <c r="R98" s="463">
        <f t="shared" si="14"/>
        <v>1460000</v>
      </c>
      <c r="S98" s="465"/>
      <c r="T98" s="157">
        <v>0</v>
      </c>
      <c r="U98" s="157">
        <v>0</v>
      </c>
      <c r="V98" s="157">
        <v>0</v>
      </c>
      <c r="W98" s="157">
        <f t="shared" si="15"/>
        <v>0</v>
      </c>
      <c r="X98" s="463">
        <f t="shared" si="16"/>
        <v>0</v>
      </c>
    </row>
    <row r="99" spans="1:24" s="462" customFormat="1">
      <c r="A99" s="460">
        <v>93</v>
      </c>
      <c r="B99" s="460"/>
      <c r="C99" s="460" t="s">
        <v>1953</v>
      </c>
      <c r="D99" s="461" t="s">
        <v>1986</v>
      </c>
      <c r="E99" s="460"/>
      <c r="H99" s="157">
        <v>0</v>
      </c>
      <c r="I99" s="157">
        <v>73000</v>
      </c>
      <c r="J99" s="157">
        <v>0</v>
      </c>
      <c r="K99" s="157">
        <f t="shared" si="11"/>
        <v>73000</v>
      </c>
      <c r="L99" s="463">
        <f t="shared" si="12"/>
        <v>73000</v>
      </c>
      <c r="M99" s="464"/>
      <c r="N99" s="157">
        <v>0</v>
      </c>
      <c r="O99" s="157">
        <v>0</v>
      </c>
      <c r="P99" s="157">
        <v>0</v>
      </c>
      <c r="Q99" s="157">
        <f t="shared" si="13"/>
        <v>0</v>
      </c>
      <c r="R99" s="463">
        <f t="shared" si="14"/>
        <v>0</v>
      </c>
      <c r="S99" s="465"/>
      <c r="T99" s="157">
        <v>0</v>
      </c>
      <c r="U99" s="157">
        <v>0</v>
      </c>
      <c r="V99" s="157">
        <v>0</v>
      </c>
      <c r="W99" s="157">
        <f t="shared" si="15"/>
        <v>0</v>
      </c>
      <c r="X99" s="463">
        <f t="shared" si="16"/>
        <v>0</v>
      </c>
    </row>
    <row r="100" spans="1:24" s="462" customFormat="1">
      <c r="A100" s="460">
        <v>94</v>
      </c>
      <c r="B100" s="460"/>
      <c r="C100" s="460" t="s">
        <v>1953</v>
      </c>
      <c r="D100" s="461" t="s">
        <v>1987</v>
      </c>
      <c r="E100" s="460"/>
      <c r="H100" s="157">
        <v>0</v>
      </c>
      <c r="I100" s="157">
        <v>0</v>
      </c>
      <c r="J100" s="157">
        <v>0</v>
      </c>
      <c r="K100" s="157">
        <f t="shared" si="11"/>
        <v>0</v>
      </c>
      <c r="L100" s="463">
        <f t="shared" si="12"/>
        <v>0</v>
      </c>
      <c r="M100" s="464"/>
      <c r="N100" s="157">
        <v>0</v>
      </c>
      <c r="O100" s="157">
        <v>292000</v>
      </c>
      <c r="P100" s="157">
        <v>0</v>
      </c>
      <c r="Q100" s="157">
        <f t="shared" si="13"/>
        <v>292000</v>
      </c>
      <c r="R100" s="463">
        <f t="shared" si="14"/>
        <v>292000</v>
      </c>
      <c r="S100" s="465"/>
      <c r="T100" s="157">
        <v>0</v>
      </c>
      <c r="U100" s="157">
        <v>182500</v>
      </c>
      <c r="V100" s="157">
        <v>0</v>
      </c>
      <c r="W100" s="157">
        <f t="shared" si="15"/>
        <v>182500</v>
      </c>
      <c r="X100" s="463">
        <f t="shared" si="16"/>
        <v>182500</v>
      </c>
    </row>
    <row r="101" spans="1:24" s="462" customFormat="1">
      <c r="A101" s="460">
        <v>95</v>
      </c>
      <c r="B101" s="460"/>
      <c r="C101" s="460" t="s">
        <v>1953</v>
      </c>
      <c r="D101" s="461" t="s">
        <v>1988</v>
      </c>
      <c r="E101" s="460"/>
      <c r="H101" s="157">
        <v>0</v>
      </c>
      <c r="I101" s="157">
        <v>109500</v>
      </c>
      <c r="J101" s="157">
        <v>0</v>
      </c>
      <c r="K101" s="157">
        <f t="shared" si="11"/>
        <v>109500</v>
      </c>
      <c r="L101" s="463">
        <f t="shared" si="12"/>
        <v>109500</v>
      </c>
      <c r="M101" s="464"/>
      <c r="N101" s="157">
        <v>0</v>
      </c>
      <c r="O101" s="157">
        <v>219000</v>
      </c>
      <c r="P101" s="157">
        <v>0</v>
      </c>
      <c r="Q101" s="157">
        <f t="shared" si="13"/>
        <v>219000</v>
      </c>
      <c r="R101" s="463">
        <f t="shared" si="14"/>
        <v>219000</v>
      </c>
      <c r="S101" s="465"/>
      <c r="T101" s="157">
        <v>0</v>
      </c>
      <c r="U101" s="157">
        <v>0</v>
      </c>
      <c r="V101" s="157">
        <v>0</v>
      </c>
      <c r="W101" s="157">
        <f t="shared" si="15"/>
        <v>0</v>
      </c>
      <c r="X101" s="463">
        <f t="shared" si="16"/>
        <v>0</v>
      </c>
    </row>
    <row r="102" spans="1:24" s="462" customFormat="1" ht="29">
      <c r="A102" s="460">
        <v>96</v>
      </c>
      <c r="B102" s="460"/>
      <c r="C102" s="460" t="s">
        <v>1953</v>
      </c>
      <c r="D102" s="461" t="s">
        <v>1989</v>
      </c>
      <c r="E102" s="460"/>
      <c r="H102" s="157">
        <v>0</v>
      </c>
      <c r="I102" s="157">
        <v>73000</v>
      </c>
      <c r="J102" s="157">
        <v>0</v>
      </c>
      <c r="K102" s="157">
        <f t="shared" si="11"/>
        <v>73000</v>
      </c>
      <c r="L102" s="463">
        <f t="shared" si="12"/>
        <v>73000</v>
      </c>
      <c r="M102" s="464"/>
      <c r="N102" s="157">
        <v>0</v>
      </c>
      <c r="O102" s="157">
        <v>219000</v>
      </c>
      <c r="P102" s="157">
        <v>0</v>
      </c>
      <c r="Q102" s="157">
        <f t="shared" si="13"/>
        <v>219000</v>
      </c>
      <c r="R102" s="463">
        <f t="shared" si="14"/>
        <v>219000</v>
      </c>
      <c r="S102" s="465"/>
      <c r="T102" s="157">
        <v>0</v>
      </c>
      <c r="U102" s="157">
        <v>0</v>
      </c>
      <c r="V102" s="157">
        <v>0</v>
      </c>
      <c r="W102" s="157">
        <f t="shared" si="15"/>
        <v>0</v>
      </c>
      <c r="X102" s="463">
        <f t="shared" si="16"/>
        <v>0</v>
      </c>
    </row>
    <row r="103" spans="1:24" s="462" customFormat="1">
      <c r="A103" s="460">
        <v>97</v>
      </c>
      <c r="B103" s="460"/>
      <c r="C103" s="460" t="s">
        <v>1953</v>
      </c>
      <c r="D103" s="461" t="s">
        <v>1990</v>
      </c>
      <c r="E103" s="460"/>
      <c r="H103" s="157">
        <v>0</v>
      </c>
      <c r="I103" s="157">
        <v>109500</v>
      </c>
      <c r="J103" s="157">
        <v>0</v>
      </c>
      <c r="K103" s="157">
        <f t="shared" si="11"/>
        <v>109500</v>
      </c>
      <c r="L103" s="463">
        <f t="shared" si="12"/>
        <v>109500</v>
      </c>
      <c r="M103" s="464"/>
      <c r="N103" s="157">
        <v>0</v>
      </c>
      <c r="O103" s="157">
        <v>36500</v>
      </c>
      <c r="P103" s="157">
        <v>0</v>
      </c>
      <c r="Q103" s="157">
        <f t="shared" si="13"/>
        <v>36500</v>
      </c>
      <c r="R103" s="463">
        <f t="shared" si="14"/>
        <v>36500</v>
      </c>
      <c r="S103" s="465"/>
      <c r="T103" s="157">
        <v>0</v>
      </c>
      <c r="U103" s="157">
        <v>1095000</v>
      </c>
      <c r="V103" s="157">
        <v>0</v>
      </c>
      <c r="W103" s="157">
        <f t="shared" si="15"/>
        <v>1095000</v>
      </c>
      <c r="X103" s="463">
        <f t="shared" si="16"/>
        <v>1095000</v>
      </c>
    </row>
    <row r="104" spans="1:24" s="462" customFormat="1">
      <c r="A104" s="460">
        <v>98</v>
      </c>
      <c r="B104" s="460"/>
      <c r="C104" s="460" t="s">
        <v>1953</v>
      </c>
      <c r="D104" s="461" t="s">
        <v>1991</v>
      </c>
      <c r="E104" s="460"/>
      <c r="H104" s="157">
        <v>0</v>
      </c>
      <c r="I104" s="157">
        <v>146000</v>
      </c>
      <c r="J104" s="157">
        <v>0</v>
      </c>
      <c r="K104" s="157">
        <f t="shared" si="11"/>
        <v>146000</v>
      </c>
      <c r="L104" s="463">
        <f t="shared" si="12"/>
        <v>146000</v>
      </c>
      <c r="M104" s="464"/>
      <c r="N104" s="157">
        <v>0</v>
      </c>
      <c r="O104" s="157">
        <v>365000</v>
      </c>
      <c r="P104" s="157">
        <v>0</v>
      </c>
      <c r="Q104" s="157">
        <f t="shared" si="13"/>
        <v>365000</v>
      </c>
      <c r="R104" s="463">
        <f t="shared" si="14"/>
        <v>365000</v>
      </c>
      <c r="S104" s="465"/>
      <c r="T104" s="157">
        <v>0</v>
      </c>
      <c r="U104" s="157">
        <v>0</v>
      </c>
      <c r="V104" s="157">
        <v>0</v>
      </c>
      <c r="W104" s="157">
        <f t="shared" si="15"/>
        <v>0</v>
      </c>
      <c r="X104" s="463">
        <f t="shared" si="16"/>
        <v>0</v>
      </c>
    </row>
    <row r="105" spans="1:24" s="462" customFormat="1">
      <c r="A105" s="460">
        <v>99</v>
      </c>
      <c r="B105" s="460"/>
      <c r="C105" s="460" t="s">
        <v>1953</v>
      </c>
      <c r="D105" s="461" t="s">
        <v>1992</v>
      </c>
      <c r="E105" s="460"/>
      <c r="H105" s="157">
        <v>0</v>
      </c>
      <c r="I105" s="157">
        <v>109500</v>
      </c>
      <c r="J105" s="157">
        <v>0</v>
      </c>
      <c r="K105" s="157">
        <f t="shared" si="11"/>
        <v>109500</v>
      </c>
      <c r="L105" s="463">
        <f t="shared" si="12"/>
        <v>109500</v>
      </c>
      <c r="M105" s="464"/>
      <c r="N105" s="157">
        <v>0</v>
      </c>
      <c r="O105" s="157">
        <v>109500</v>
      </c>
      <c r="P105" s="157">
        <v>0</v>
      </c>
      <c r="Q105" s="157">
        <f t="shared" si="13"/>
        <v>109500</v>
      </c>
      <c r="R105" s="463">
        <f t="shared" si="14"/>
        <v>109500</v>
      </c>
      <c r="S105" s="465"/>
      <c r="T105" s="157">
        <v>0</v>
      </c>
      <c r="U105" s="157">
        <v>219000</v>
      </c>
      <c r="V105" s="157">
        <v>0</v>
      </c>
      <c r="W105" s="157">
        <f t="shared" si="15"/>
        <v>219000</v>
      </c>
      <c r="X105" s="463">
        <f t="shared" si="16"/>
        <v>219000</v>
      </c>
    </row>
    <row r="106" spans="1:24" s="462" customFormat="1">
      <c r="A106" s="460">
        <v>100</v>
      </c>
      <c r="B106" s="460"/>
      <c r="C106" s="460" t="s">
        <v>1953</v>
      </c>
      <c r="D106" s="461" t="s">
        <v>1993</v>
      </c>
      <c r="E106" s="460"/>
      <c r="H106" s="157">
        <v>0</v>
      </c>
      <c r="I106" s="157">
        <v>73000</v>
      </c>
      <c r="J106" s="157">
        <v>0</v>
      </c>
      <c r="K106" s="157">
        <f t="shared" si="11"/>
        <v>73000</v>
      </c>
      <c r="L106" s="463">
        <f t="shared" si="12"/>
        <v>73000</v>
      </c>
      <c r="M106" s="464"/>
      <c r="N106" s="157">
        <v>0</v>
      </c>
      <c r="O106" s="157">
        <v>292000</v>
      </c>
      <c r="P106" s="157">
        <v>0</v>
      </c>
      <c r="Q106" s="157">
        <f t="shared" si="13"/>
        <v>292000</v>
      </c>
      <c r="R106" s="463">
        <f t="shared" si="14"/>
        <v>292000</v>
      </c>
      <c r="S106" s="465"/>
      <c r="T106" s="157">
        <v>0</v>
      </c>
      <c r="U106" s="157">
        <v>0</v>
      </c>
      <c r="V106" s="157">
        <v>0</v>
      </c>
      <c r="W106" s="157">
        <f t="shared" si="15"/>
        <v>0</v>
      </c>
      <c r="X106" s="463">
        <f t="shared" si="16"/>
        <v>0</v>
      </c>
    </row>
    <row r="107" spans="1:24" s="462" customFormat="1">
      <c r="A107" s="460">
        <v>101</v>
      </c>
      <c r="B107" s="460"/>
      <c r="C107" s="460" t="s">
        <v>1953</v>
      </c>
      <c r="D107" s="461" t="s">
        <v>1994</v>
      </c>
      <c r="E107" s="460"/>
      <c r="H107" s="157">
        <v>0</v>
      </c>
      <c r="I107" s="157">
        <v>36500</v>
      </c>
      <c r="J107" s="157">
        <v>0</v>
      </c>
      <c r="K107" s="157">
        <f t="shared" si="11"/>
        <v>36500</v>
      </c>
      <c r="L107" s="463">
        <f t="shared" si="12"/>
        <v>36500</v>
      </c>
      <c r="M107" s="464"/>
      <c r="N107" s="157">
        <v>0</v>
      </c>
      <c r="O107" s="157">
        <v>109500</v>
      </c>
      <c r="P107" s="157">
        <v>0</v>
      </c>
      <c r="Q107" s="157">
        <f t="shared" si="13"/>
        <v>109500</v>
      </c>
      <c r="R107" s="463">
        <f t="shared" si="14"/>
        <v>109500</v>
      </c>
      <c r="S107" s="465"/>
      <c r="T107" s="157">
        <v>0</v>
      </c>
      <c r="U107" s="157">
        <v>0</v>
      </c>
      <c r="V107" s="157">
        <v>0</v>
      </c>
      <c r="W107" s="157">
        <f t="shared" si="15"/>
        <v>0</v>
      </c>
      <c r="X107" s="463">
        <f t="shared" si="16"/>
        <v>0</v>
      </c>
    </row>
    <row r="108" spans="1:24" s="462" customFormat="1">
      <c r="A108" s="460">
        <v>102</v>
      </c>
      <c r="B108" s="460"/>
      <c r="C108" s="460" t="s">
        <v>1953</v>
      </c>
      <c r="D108" s="461" t="s">
        <v>1995</v>
      </c>
      <c r="E108" s="460"/>
      <c r="H108" s="157">
        <v>0</v>
      </c>
      <c r="I108" s="157">
        <v>109500</v>
      </c>
      <c r="J108" s="157">
        <v>0</v>
      </c>
      <c r="K108" s="157">
        <f t="shared" si="11"/>
        <v>109500</v>
      </c>
      <c r="L108" s="463">
        <f t="shared" si="12"/>
        <v>109500</v>
      </c>
      <c r="M108" s="464"/>
      <c r="N108" s="157">
        <v>0</v>
      </c>
      <c r="O108" s="157">
        <v>0</v>
      </c>
      <c r="P108" s="157">
        <v>0</v>
      </c>
      <c r="Q108" s="157">
        <f t="shared" si="13"/>
        <v>0</v>
      </c>
      <c r="R108" s="463">
        <f t="shared" si="14"/>
        <v>0</v>
      </c>
      <c r="S108" s="465"/>
      <c r="T108" s="157">
        <v>0</v>
      </c>
      <c r="U108" s="157">
        <v>438000</v>
      </c>
      <c r="V108" s="157">
        <v>0</v>
      </c>
      <c r="W108" s="157">
        <f t="shared" si="15"/>
        <v>438000</v>
      </c>
      <c r="X108" s="463">
        <f t="shared" si="16"/>
        <v>438000</v>
      </c>
    </row>
    <row r="109" spans="1:24" s="462" customFormat="1">
      <c r="A109" s="460">
        <v>103</v>
      </c>
      <c r="B109" s="460"/>
      <c r="C109" s="460" t="s">
        <v>1953</v>
      </c>
      <c r="D109" s="461" t="s">
        <v>1996</v>
      </c>
      <c r="E109" s="460"/>
      <c r="H109" s="157">
        <v>0</v>
      </c>
      <c r="I109" s="157">
        <v>730000</v>
      </c>
      <c r="J109" s="157">
        <v>0</v>
      </c>
      <c r="K109" s="157">
        <f t="shared" si="11"/>
        <v>730000</v>
      </c>
      <c r="L109" s="463">
        <f t="shared" si="12"/>
        <v>730000</v>
      </c>
      <c r="M109" s="464"/>
      <c r="N109" s="157">
        <v>0</v>
      </c>
      <c r="O109" s="157">
        <v>0</v>
      </c>
      <c r="P109" s="157">
        <v>0</v>
      </c>
      <c r="Q109" s="157">
        <f t="shared" si="13"/>
        <v>0</v>
      </c>
      <c r="R109" s="463">
        <f t="shared" si="14"/>
        <v>0</v>
      </c>
      <c r="S109" s="465"/>
      <c r="T109" s="157">
        <v>0</v>
      </c>
      <c r="U109" s="157">
        <v>0</v>
      </c>
      <c r="V109" s="157">
        <v>0</v>
      </c>
      <c r="W109" s="157">
        <f t="shared" si="15"/>
        <v>0</v>
      </c>
      <c r="X109" s="463">
        <f t="shared" si="16"/>
        <v>0</v>
      </c>
    </row>
    <row r="110" spans="1:24" s="462" customFormat="1">
      <c r="A110" s="460">
        <v>104</v>
      </c>
      <c r="B110" s="460"/>
      <c r="C110" s="460" t="s">
        <v>1953</v>
      </c>
      <c r="D110" s="461" t="s">
        <v>1997</v>
      </c>
      <c r="E110" s="460"/>
      <c r="H110" s="157">
        <v>0</v>
      </c>
      <c r="I110" s="157">
        <v>43800</v>
      </c>
      <c r="J110" s="157">
        <v>0</v>
      </c>
      <c r="K110" s="157">
        <f t="shared" si="11"/>
        <v>43800</v>
      </c>
      <c r="L110" s="463">
        <f t="shared" si="12"/>
        <v>43800</v>
      </c>
      <c r="M110" s="464"/>
      <c r="N110" s="157">
        <v>0</v>
      </c>
      <c r="O110" s="157">
        <v>102200</v>
      </c>
      <c r="P110" s="157">
        <v>0</v>
      </c>
      <c r="Q110" s="157">
        <f t="shared" si="13"/>
        <v>102200</v>
      </c>
      <c r="R110" s="463">
        <f t="shared" si="14"/>
        <v>102200</v>
      </c>
      <c r="S110" s="465"/>
      <c r="T110" s="157">
        <v>0</v>
      </c>
      <c r="U110" s="157">
        <v>146000</v>
      </c>
      <c r="V110" s="157">
        <v>0</v>
      </c>
      <c r="W110" s="157">
        <f t="shared" si="15"/>
        <v>146000</v>
      </c>
      <c r="X110" s="463">
        <f t="shared" si="16"/>
        <v>146000</v>
      </c>
    </row>
    <row r="111" spans="1:24" s="462" customFormat="1">
      <c r="A111" s="460">
        <v>105</v>
      </c>
      <c r="B111" s="460"/>
      <c r="C111" s="460" t="s">
        <v>1953</v>
      </c>
      <c r="D111" s="461" t="s">
        <v>1998</v>
      </c>
      <c r="E111" s="460"/>
      <c r="H111" s="157">
        <v>0</v>
      </c>
      <c r="I111" s="157">
        <v>350400</v>
      </c>
      <c r="J111" s="157">
        <v>0</v>
      </c>
      <c r="K111" s="157">
        <f t="shared" si="11"/>
        <v>350400</v>
      </c>
      <c r="L111" s="463">
        <f t="shared" si="12"/>
        <v>350400</v>
      </c>
      <c r="M111" s="464"/>
      <c r="N111" s="157">
        <v>0</v>
      </c>
      <c r="O111" s="157">
        <v>0</v>
      </c>
      <c r="P111" s="157">
        <v>0</v>
      </c>
      <c r="Q111" s="157">
        <f t="shared" si="13"/>
        <v>0</v>
      </c>
      <c r="R111" s="463">
        <f t="shared" si="14"/>
        <v>0</v>
      </c>
      <c r="S111" s="465"/>
      <c r="T111" s="157">
        <v>0</v>
      </c>
      <c r="U111" s="157">
        <v>0</v>
      </c>
      <c r="V111" s="157">
        <v>0</v>
      </c>
      <c r="W111" s="157">
        <f t="shared" si="15"/>
        <v>0</v>
      </c>
      <c r="X111" s="463">
        <f t="shared" si="16"/>
        <v>0</v>
      </c>
    </row>
    <row r="112" spans="1:24" s="462" customFormat="1">
      <c r="A112" s="460">
        <v>106</v>
      </c>
      <c r="B112" s="460"/>
      <c r="C112" s="460" t="s">
        <v>1953</v>
      </c>
      <c r="D112" s="461" t="s">
        <v>1999</v>
      </c>
      <c r="E112" s="460"/>
      <c r="H112" s="157">
        <v>0</v>
      </c>
      <c r="I112" s="157">
        <v>242921</v>
      </c>
      <c r="J112" s="157">
        <v>0</v>
      </c>
      <c r="K112" s="157">
        <f t="shared" si="11"/>
        <v>242921</v>
      </c>
      <c r="L112" s="463">
        <f t="shared" si="12"/>
        <v>242921</v>
      </c>
      <c r="M112" s="464"/>
      <c r="N112" s="157">
        <v>0</v>
      </c>
      <c r="O112" s="157">
        <v>0</v>
      </c>
      <c r="P112" s="157">
        <v>0</v>
      </c>
      <c r="Q112" s="157">
        <f t="shared" si="13"/>
        <v>0</v>
      </c>
      <c r="R112" s="463">
        <f t="shared" si="14"/>
        <v>0</v>
      </c>
      <c r="S112" s="465"/>
      <c r="T112" s="157">
        <v>0</v>
      </c>
      <c r="U112" s="157">
        <v>0</v>
      </c>
      <c r="V112" s="157">
        <v>0</v>
      </c>
      <c r="W112" s="157">
        <f t="shared" si="15"/>
        <v>0</v>
      </c>
      <c r="X112" s="463">
        <f t="shared" si="16"/>
        <v>0</v>
      </c>
    </row>
    <row r="113" spans="1:24" s="462" customFormat="1">
      <c r="A113" s="460">
        <v>107</v>
      </c>
      <c r="B113" s="460"/>
      <c r="C113" s="460" t="s">
        <v>1953</v>
      </c>
      <c r="D113" s="461" t="s">
        <v>2000</v>
      </c>
      <c r="E113" s="460"/>
      <c r="H113" s="157">
        <v>0</v>
      </c>
      <c r="I113" s="157">
        <v>54750</v>
      </c>
      <c r="J113" s="157">
        <v>0</v>
      </c>
      <c r="K113" s="157">
        <f t="shared" si="11"/>
        <v>54750</v>
      </c>
      <c r="L113" s="463">
        <f t="shared" si="12"/>
        <v>54750</v>
      </c>
      <c r="M113" s="464"/>
      <c r="N113" s="157">
        <v>0</v>
      </c>
      <c r="O113" s="157">
        <v>0</v>
      </c>
      <c r="P113" s="157">
        <v>0</v>
      </c>
      <c r="Q113" s="157">
        <f t="shared" si="13"/>
        <v>0</v>
      </c>
      <c r="R113" s="463">
        <f t="shared" si="14"/>
        <v>0</v>
      </c>
      <c r="S113" s="465"/>
      <c r="T113" s="157">
        <v>0</v>
      </c>
      <c r="U113" s="157">
        <v>0</v>
      </c>
      <c r="V113" s="157">
        <v>0</v>
      </c>
      <c r="W113" s="157">
        <f t="shared" si="15"/>
        <v>0</v>
      </c>
      <c r="X113" s="463">
        <f t="shared" si="16"/>
        <v>0</v>
      </c>
    </row>
    <row r="114" spans="1:24" s="462" customFormat="1">
      <c r="A114" s="460">
        <v>108</v>
      </c>
      <c r="B114" s="460"/>
      <c r="C114" s="460" t="s">
        <v>1953</v>
      </c>
      <c r="D114" s="461" t="s">
        <v>2001</v>
      </c>
      <c r="E114" s="460"/>
      <c r="H114" s="157">
        <v>0</v>
      </c>
      <c r="I114" s="157">
        <v>36500</v>
      </c>
      <c r="J114" s="157">
        <v>0</v>
      </c>
      <c r="K114" s="157">
        <f t="shared" si="11"/>
        <v>36500</v>
      </c>
      <c r="L114" s="463">
        <f t="shared" si="12"/>
        <v>36500</v>
      </c>
      <c r="M114" s="464"/>
      <c r="N114" s="157">
        <v>0</v>
      </c>
      <c r="O114" s="157">
        <v>0</v>
      </c>
      <c r="P114" s="157">
        <v>0</v>
      </c>
      <c r="Q114" s="157">
        <f t="shared" si="13"/>
        <v>0</v>
      </c>
      <c r="R114" s="463">
        <f t="shared" si="14"/>
        <v>0</v>
      </c>
      <c r="S114" s="465"/>
      <c r="T114" s="157">
        <v>0</v>
      </c>
      <c r="U114" s="157">
        <v>0</v>
      </c>
      <c r="V114" s="157">
        <v>0</v>
      </c>
      <c r="W114" s="157">
        <f t="shared" si="15"/>
        <v>0</v>
      </c>
      <c r="X114" s="463">
        <f t="shared" si="16"/>
        <v>0</v>
      </c>
    </row>
    <row r="115" spans="1:24" s="462" customFormat="1">
      <c r="A115" s="460">
        <v>109</v>
      </c>
      <c r="B115" s="460"/>
      <c r="C115" s="460" t="s">
        <v>1953</v>
      </c>
      <c r="D115" s="461" t="s">
        <v>2002</v>
      </c>
      <c r="E115" s="460"/>
      <c r="H115" s="157">
        <v>0</v>
      </c>
      <c r="I115" s="157">
        <v>73000</v>
      </c>
      <c r="J115" s="157">
        <v>0</v>
      </c>
      <c r="K115" s="157">
        <f t="shared" si="11"/>
        <v>73000</v>
      </c>
      <c r="L115" s="463">
        <f t="shared" si="12"/>
        <v>73000</v>
      </c>
      <c r="M115" s="464"/>
      <c r="N115" s="157">
        <v>0</v>
      </c>
      <c r="O115" s="157">
        <v>365000</v>
      </c>
      <c r="P115" s="157">
        <v>0</v>
      </c>
      <c r="Q115" s="157">
        <f t="shared" si="13"/>
        <v>365000</v>
      </c>
      <c r="R115" s="463">
        <f t="shared" si="14"/>
        <v>365000</v>
      </c>
      <c r="S115" s="465"/>
      <c r="T115" s="157">
        <v>0</v>
      </c>
      <c r="U115" s="157">
        <v>365000</v>
      </c>
      <c r="V115" s="157">
        <v>0</v>
      </c>
      <c r="W115" s="157">
        <f t="shared" si="15"/>
        <v>365000</v>
      </c>
      <c r="X115" s="463">
        <f t="shared" si="16"/>
        <v>365000</v>
      </c>
    </row>
    <row r="116" spans="1:24" s="462" customFormat="1">
      <c r="A116" s="460">
        <v>110</v>
      </c>
      <c r="B116" s="460"/>
      <c r="C116" s="460" t="s">
        <v>1953</v>
      </c>
      <c r="D116" s="461" t="s">
        <v>2003</v>
      </c>
      <c r="E116" s="460"/>
      <c r="H116" s="157">
        <v>0</v>
      </c>
      <c r="I116" s="157">
        <v>365000</v>
      </c>
      <c r="J116" s="157">
        <v>0</v>
      </c>
      <c r="K116" s="157">
        <f t="shared" si="11"/>
        <v>365000</v>
      </c>
      <c r="L116" s="463">
        <f t="shared" si="12"/>
        <v>365000</v>
      </c>
      <c r="M116" s="464"/>
      <c r="N116" s="157">
        <v>0</v>
      </c>
      <c r="O116" s="157">
        <v>0</v>
      </c>
      <c r="P116" s="157">
        <v>0</v>
      </c>
      <c r="Q116" s="157">
        <f t="shared" si="13"/>
        <v>0</v>
      </c>
      <c r="R116" s="463">
        <f t="shared" si="14"/>
        <v>0</v>
      </c>
      <c r="S116" s="465"/>
      <c r="T116" s="157">
        <v>0</v>
      </c>
      <c r="U116" s="157">
        <v>365000</v>
      </c>
      <c r="V116" s="157">
        <v>0</v>
      </c>
      <c r="W116" s="157">
        <f t="shared" si="15"/>
        <v>365000</v>
      </c>
      <c r="X116" s="463">
        <f t="shared" si="16"/>
        <v>365000</v>
      </c>
    </row>
    <row r="117" spans="1:24" s="462" customFormat="1">
      <c r="A117" s="460">
        <v>111</v>
      </c>
      <c r="B117" s="460"/>
      <c r="C117" s="460" t="s">
        <v>1953</v>
      </c>
      <c r="D117" s="461" t="s">
        <v>2004</v>
      </c>
      <c r="E117" s="460"/>
      <c r="H117" s="157">
        <v>0</v>
      </c>
      <c r="I117" s="157">
        <v>0</v>
      </c>
      <c r="J117" s="157">
        <v>0</v>
      </c>
      <c r="K117" s="157">
        <f t="shared" si="11"/>
        <v>0</v>
      </c>
      <c r="L117" s="463">
        <f t="shared" si="12"/>
        <v>0</v>
      </c>
      <c r="M117" s="464"/>
      <c r="N117" s="157">
        <v>0</v>
      </c>
      <c r="O117" s="157">
        <v>0</v>
      </c>
      <c r="P117" s="157">
        <v>0</v>
      </c>
      <c r="Q117" s="157">
        <f t="shared" si="13"/>
        <v>0</v>
      </c>
      <c r="R117" s="463">
        <f t="shared" si="14"/>
        <v>0</v>
      </c>
      <c r="S117" s="465"/>
      <c r="T117" s="157">
        <v>0</v>
      </c>
      <c r="U117" s="157">
        <v>0</v>
      </c>
      <c r="V117" s="157">
        <v>0</v>
      </c>
      <c r="W117" s="157">
        <f t="shared" si="15"/>
        <v>0</v>
      </c>
      <c r="X117" s="463">
        <f t="shared" si="16"/>
        <v>0</v>
      </c>
    </row>
    <row r="118" spans="1:24" s="462" customFormat="1">
      <c r="A118" s="460">
        <v>112</v>
      </c>
      <c r="B118" s="460"/>
      <c r="C118" s="460" t="s">
        <v>1953</v>
      </c>
      <c r="D118" s="461" t="s">
        <v>2005</v>
      </c>
      <c r="E118" s="460"/>
      <c r="H118" s="157">
        <v>0</v>
      </c>
      <c r="I118" s="157">
        <v>1100000</v>
      </c>
      <c r="J118" s="157">
        <v>0</v>
      </c>
      <c r="K118" s="157">
        <f t="shared" si="11"/>
        <v>1100000</v>
      </c>
      <c r="L118" s="463">
        <f t="shared" si="12"/>
        <v>1100000</v>
      </c>
      <c r="M118" s="464"/>
      <c r="N118" s="157">
        <v>0</v>
      </c>
      <c r="O118" s="157">
        <v>1400000</v>
      </c>
      <c r="P118" s="157">
        <v>0</v>
      </c>
      <c r="Q118" s="157">
        <f t="shared" si="13"/>
        <v>1400000</v>
      </c>
      <c r="R118" s="463">
        <f t="shared" si="14"/>
        <v>1400000</v>
      </c>
      <c r="S118" s="465"/>
      <c r="T118" s="157">
        <v>0</v>
      </c>
      <c r="U118" s="157">
        <v>0</v>
      </c>
      <c r="V118" s="157">
        <v>0</v>
      </c>
      <c r="W118" s="157">
        <f t="shared" si="15"/>
        <v>0</v>
      </c>
      <c r="X118" s="463">
        <f t="shared" si="16"/>
        <v>0</v>
      </c>
    </row>
    <row r="119" spans="1:24" s="462" customFormat="1">
      <c r="A119" s="460">
        <v>113</v>
      </c>
      <c r="B119" s="460"/>
      <c r="C119" s="460" t="s">
        <v>2006</v>
      </c>
      <c r="D119" s="461" t="s">
        <v>2007</v>
      </c>
      <c r="E119" s="460"/>
      <c r="H119" s="157">
        <v>0</v>
      </c>
      <c r="I119" s="157">
        <v>73000</v>
      </c>
      <c r="J119" s="157">
        <v>0</v>
      </c>
      <c r="K119" s="157">
        <f t="shared" si="11"/>
        <v>73000</v>
      </c>
      <c r="L119" s="463">
        <f t="shared" si="12"/>
        <v>73000</v>
      </c>
      <c r="M119" s="464"/>
      <c r="N119" s="157">
        <v>0</v>
      </c>
      <c r="O119" s="157">
        <v>0</v>
      </c>
      <c r="P119" s="157">
        <v>0</v>
      </c>
      <c r="Q119" s="157">
        <f t="shared" si="13"/>
        <v>0</v>
      </c>
      <c r="R119" s="463">
        <f t="shared" si="14"/>
        <v>0</v>
      </c>
      <c r="S119" s="465"/>
      <c r="T119" s="157">
        <v>0</v>
      </c>
      <c r="U119" s="157">
        <v>0</v>
      </c>
      <c r="V119" s="157">
        <v>0</v>
      </c>
      <c r="W119" s="157">
        <f t="shared" si="15"/>
        <v>0</v>
      </c>
      <c r="X119" s="463">
        <f t="shared" si="16"/>
        <v>0</v>
      </c>
    </row>
    <row r="120" spans="1:24" s="462" customFormat="1">
      <c r="A120" s="460">
        <v>114</v>
      </c>
      <c r="B120" s="460"/>
      <c r="C120" s="460" t="s">
        <v>2006</v>
      </c>
      <c r="D120" s="461" t="s">
        <v>2008</v>
      </c>
      <c r="E120" s="460"/>
      <c r="H120" s="157">
        <v>0</v>
      </c>
      <c r="I120" s="157">
        <v>273750</v>
      </c>
      <c r="J120" s="157">
        <v>0</v>
      </c>
      <c r="K120" s="157">
        <f t="shared" si="11"/>
        <v>273750</v>
      </c>
      <c r="L120" s="463">
        <f t="shared" si="12"/>
        <v>273750</v>
      </c>
      <c r="M120" s="464"/>
      <c r="N120" s="157">
        <v>0</v>
      </c>
      <c r="O120" s="157">
        <v>730000</v>
      </c>
      <c r="P120" s="157">
        <v>0</v>
      </c>
      <c r="Q120" s="157">
        <f t="shared" si="13"/>
        <v>730000</v>
      </c>
      <c r="R120" s="463">
        <f t="shared" si="14"/>
        <v>730000</v>
      </c>
      <c r="S120" s="465"/>
      <c r="T120" s="157">
        <v>0</v>
      </c>
      <c r="U120" s="157">
        <v>365000</v>
      </c>
      <c r="V120" s="157">
        <v>0</v>
      </c>
      <c r="W120" s="157">
        <f t="shared" si="15"/>
        <v>365000</v>
      </c>
      <c r="X120" s="463">
        <f t="shared" si="16"/>
        <v>365000</v>
      </c>
    </row>
    <row r="121" spans="1:24" s="462" customFormat="1">
      <c r="A121" s="460">
        <v>115</v>
      </c>
      <c r="B121" s="460"/>
      <c r="C121" s="460" t="s">
        <v>2006</v>
      </c>
      <c r="D121" s="461" t="s">
        <v>1927</v>
      </c>
      <c r="E121" s="460"/>
      <c r="H121" s="157">
        <v>0</v>
      </c>
      <c r="I121" s="157">
        <v>365000</v>
      </c>
      <c r="J121" s="157">
        <v>0</v>
      </c>
      <c r="K121" s="157">
        <f t="shared" si="11"/>
        <v>365000</v>
      </c>
      <c r="L121" s="463">
        <f t="shared" si="12"/>
        <v>365000</v>
      </c>
      <c r="M121" s="464"/>
      <c r="N121" s="157">
        <v>0</v>
      </c>
      <c r="O121" s="157">
        <v>182500</v>
      </c>
      <c r="P121" s="157">
        <v>0</v>
      </c>
      <c r="Q121" s="157">
        <f t="shared" si="13"/>
        <v>182500</v>
      </c>
      <c r="R121" s="463">
        <f t="shared" si="14"/>
        <v>182500</v>
      </c>
      <c r="S121" s="465"/>
      <c r="T121" s="157">
        <v>0</v>
      </c>
      <c r="U121" s="157">
        <v>182500</v>
      </c>
      <c r="V121" s="157">
        <v>0</v>
      </c>
      <c r="W121" s="157">
        <f t="shared" si="15"/>
        <v>182500</v>
      </c>
      <c r="X121" s="463">
        <f t="shared" si="16"/>
        <v>182500</v>
      </c>
    </row>
    <row r="122" spans="1:24" s="462" customFormat="1">
      <c r="A122" s="460">
        <v>116</v>
      </c>
      <c r="B122" s="460"/>
      <c r="C122" s="460" t="s">
        <v>2006</v>
      </c>
      <c r="D122" s="461" t="s">
        <v>2009</v>
      </c>
      <c r="E122" s="460"/>
      <c r="H122" s="157">
        <v>0</v>
      </c>
      <c r="I122" s="157">
        <v>109500</v>
      </c>
      <c r="J122" s="157">
        <v>0</v>
      </c>
      <c r="K122" s="157">
        <f t="shared" si="11"/>
        <v>109500</v>
      </c>
      <c r="L122" s="463">
        <f t="shared" si="12"/>
        <v>109500</v>
      </c>
      <c r="M122" s="464"/>
      <c r="N122" s="157">
        <v>0</v>
      </c>
      <c r="O122" s="157">
        <v>0</v>
      </c>
      <c r="P122" s="157">
        <v>0</v>
      </c>
      <c r="Q122" s="157">
        <f t="shared" si="13"/>
        <v>0</v>
      </c>
      <c r="R122" s="463">
        <f t="shared" si="14"/>
        <v>0</v>
      </c>
      <c r="S122" s="465"/>
      <c r="T122" s="157">
        <v>0</v>
      </c>
      <c r="U122" s="157">
        <v>0</v>
      </c>
      <c r="V122" s="157">
        <v>0</v>
      </c>
      <c r="W122" s="157">
        <f t="shared" si="15"/>
        <v>0</v>
      </c>
      <c r="X122" s="463">
        <f t="shared" si="16"/>
        <v>0</v>
      </c>
    </row>
    <row r="123" spans="1:24" s="462" customFormat="1">
      <c r="A123" s="460">
        <v>117</v>
      </c>
      <c r="B123" s="460"/>
      <c r="C123" s="460" t="s">
        <v>2006</v>
      </c>
      <c r="D123" s="461" t="s">
        <v>2010</v>
      </c>
      <c r="E123" s="460"/>
      <c r="H123" s="157">
        <v>0</v>
      </c>
      <c r="I123" s="157">
        <v>547500</v>
      </c>
      <c r="J123" s="157">
        <v>0</v>
      </c>
      <c r="K123" s="157">
        <f t="shared" si="11"/>
        <v>547500</v>
      </c>
      <c r="L123" s="463">
        <f t="shared" si="12"/>
        <v>547500</v>
      </c>
      <c r="M123" s="464"/>
      <c r="N123" s="157">
        <v>0</v>
      </c>
      <c r="O123" s="157">
        <v>1679000</v>
      </c>
      <c r="P123" s="157">
        <v>0</v>
      </c>
      <c r="Q123" s="157">
        <f t="shared" si="13"/>
        <v>1679000</v>
      </c>
      <c r="R123" s="463">
        <f t="shared" si="14"/>
        <v>1679000</v>
      </c>
      <c r="S123" s="465"/>
      <c r="T123" s="157">
        <v>0</v>
      </c>
      <c r="U123" s="157">
        <v>0</v>
      </c>
      <c r="V123" s="157">
        <v>0</v>
      </c>
      <c r="W123" s="157">
        <f t="shared" si="15"/>
        <v>0</v>
      </c>
      <c r="X123" s="463">
        <f t="shared" si="16"/>
        <v>0</v>
      </c>
    </row>
    <row r="124" spans="1:24" s="462" customFormat="1">
      <c r="A124" s="460">
        <v>118</v>
      </c>
      <c r="B124" s="460"/>
      <c r="C124" s="460" t="s">
        <v>2006</v>
      </c>
      <c r="D124" s="461" t="s">
        <v>2011</v>
      </c>
      <c r="E124" s="460"/>
      <c r="H124" s="157">
        <v>0</v>
      </c>
      <c r="I124" s="157">
        <v>730000</v>
      </c>
      <c r="J124" s="157">
        <v>0</v>
      </c>
      <c r="K124" s="157">
        <f t="shared" si="11"/>
        <v>730000</v>
      </c>
      <c r="L124" s="463">
        <f t="shared" si="12"/>
        <v>730000</v>
      </c>
      <c r="M124" s="464"/>
      <c r="N124" s="157">
        <v>0</v>
      </c>
      <c r="O124" s="157">
        <v>730000</v>
      </c>
      <c r="P124" s="157">
        <v>0</v>
      </c>
      <c r="Q124" s="157">
        <f t="shared" si="13"/>
        <v>730000</v>
      </c>
      <c r="R124" s="463">
        <f t="shared" si="14"/>
        <v>730000</v>
      </c>
      <c r="S124" s="465"/>
      <c r="T124" s="157">
        <v>0</v>
      </c>
      <c r="U124" s="157">
        <v>730000</v>
      </c>
      <c r="V124" s="157">
        <v>0</v>
      </c>
      <c r="W124" s="157">
        <f t="shared" si="15"/>
        <v>730000</v>
      </c>
      <c r="X124" s="463">
        <f t="shared" si="16"/>
        <v>730000</v>
      </c>
    </row>
    <row r="125" spans="1:24" s="462" customFormat="1">
      <c r="A125" s="460">
        <v>119</v>
      </c>
      <c r="B125" s="460"/>
      <c r="C125" s="460" t="s">
        <v>2006</v>
      </c>
      <c r="D125" s="461" t="s">
        <v>2012</v>
      </c>
      <c r="E125" s="460"/>
      <c r="H125" s="157">
        <v>0</v>
      </c>
      <c r="I125" s="157">
        <v>0</v>
      </c>
      <c r="J125" s="157">
        <v>0</v>
      </c>
      <c r="K125" s="157">
        <f t="shared" si="11"/>
        <v>0</v>
      </c>
      <c r="L125" s="463">
        <f t="shared" si="12"/>
        <v>0</v>
      </c>
      <c r="M125" s="464"/>
      <c r="N125" s="157">
        <v>0</v>
      </c>
      <c r="O125" s="157">
        <v>724343</v>
      </c>
      <c r="P125" s="157">
        <v>0</v>
      </c>
      <c r="Q125" s="157">
        <f t="shared" si="13"/>
        <v>724343</v>
      </c>
      <c r="R125" s="463">
        <f t="shared" si="14"/>
        <v>724343</v>
      </c>
      <c r="S125" s="465"/>
      <c r="T125" s="157">
        <v>0</v>
      </c>
      <c r="U125" s="157">
        <v>0</v>
      </c>
      <c r="V125" s="157">
        <v>0</v>
      </c>
      <c r="W125" s="157">
        <f t="shared" si="15"/>
        <v>0</v>
      </c>
      <c r="X125" s="463">
        <f t="shared" si="16"/>
        <v>0</v>
      </c>
    </row>
    <row r="126" spans="1:24" s="462" customFormat="1">
      <c r="A126" s="460">
        <v>120</v>
      </c>
      <c r="B126" s="460"/>
      <c r="C126" s="460" t="s">
        <v>2006</v>
      </c>
      <c r="D126" s="461" t="s">
        <v>2013</v>
      </c>
      <c r="E126" s="460"/>
      <c r="H126" s="157">
        <v>0</v>
      </c>
      <c r="I126" s="157">
        <v>109500</v>
      </c>
      <c r="J126" s="157">
        <v>0</v>
      </c>
      <c r="K126" s="157">
        <f t="shared" si="11"/>
        <v>109500</v>
      </c>
      <c r="L126" s="463">
        <f t="shared" si="12"/>
        <v>109500</v>
      </c>
      <c r="M126" s="464"/>
      <c r="N126" s="157">
        <v>0</v>
      </c>
      <c r="O126" s="157">
        <v>113150</v>
      </c>
      <c r="P126" s="157">
        <v>0</v>
      </c>
      <c r="Q126" s="157">
        <f t="shared" si="13"/>
        <v>113150</v>
      </c>
      <c r="R126" s="463">
        <f t="shared" si="14"/>
        <v>113150</v>
      </c>
      <c r="S126" s="465"/>
      <c r="T126" s="157">
        <v>0</v>
      </c>
      <c r="U126" s="157">
        <v>116800</v>
      </c>
      <c r="V126" s="157">
        <v>0</v>
      </c>
      <c r="W126" s="157">
        <f t="shared" si="15"/>
        <v>116800</v>
      </c>
      <c r="X126" s="463">
        <f t="shared" si="16"/>
        <v>116800</v>
      </c>
    </row>
    <row r="127" spans="1:24" s="462" customFormat="1">
      <c r="A127" s="460">
        <v>121</v>
      </c>
      <c r="B127" s="460"/>
      <c r="C127" s="460" t="s">
        <v>2006</v>
      </c>
      <c r="D127" s="461" t="s">
        <v>2014</v>
      </c>
      <c r="E127" s="460"/>
      <c r="H127" s="157">
        <v>0</v>
      </c>
      <c r="I127" s="157">
        <v>73000</v>
      </c>
      <c r="J127" s="157">
        <v>0</v>
      </c>
      <c r="K127" s="157">
        <f t="shared" si="11"/>
        <v>73000</v>
      </c>
      <c r="L127" s="463">
        <f t="shared" si="12"/>
        <v>73000</v>
      </c>
      <c r="M127" s="464"/>
      <c r="N127" s="157">
        <v>0</v>
      </c>
      <c r="O127" s="157">
        <v>73000</v>
      </c>
      <c r="P127" s="157">
        <v>0</v>
      </c>
      <c r="Q127" s="157">
        <f t="shared" si="13"/>
        <v>73000</v>
      </c>
      <c r="R127" s="463">
        <f t="shared" si="14"/>
        <v>73000</v>
      </c>
      <c r="S127" s="465"/>
      <c r="T127" s="157">
        <v>0</v>
      </c>
      <c r="U127" s="157">
        <v>73000</v>
      </c>
      <c r="V127" s="157">
        <v>0</v>
      </c>
      <c r="W127" s="157">
        <f t="shared" si="15"/>
        <v>73000</v>
      </c>
      <c r="X127" s="463">
        <f t="shared" si="16"/>
        <v>73000</v>
      </c>
    </row>
    <row r="128" spans="1:24" s="462" customFormat="1">
      <c r="A128" s="460">
        <v>122</v>
      </c>
      <c r="B128" s="460"/>
      <c r="C128" s="460" t="s">
        <v>2006</v>
      </c>
      <c r="D128" s="461" t="s">
        <v>2015</v>
      </c>
      <c r="E128" s="460"/>
      <c r="H128" s="157">
        <v>0</v>
      </c>
      <c r="I128" s="157">
        <v>182500</v>
      </c>
      <c r="J128" s="157">
        <v>0</v>
      </c>
      <c r="K128" s="157">
        <f t="shared" si="11"/>
        <v>182500</v>
      </c>
      <c r="L128" s="463">
        <f t="shared" si="12"/>
        <v>182500</v>
      </c>
      <c r="M128" s="464"/>
      <c r="N128" s="157">
        <v>0</v>
      </c>
      <c r="O128" s="157">
        <v>73000</v>
      </c>
      <c r="P128" s="157">
        <v>0</v>
      </c>
      <c r="Q128" s="157">
        <f t="shared" si="13"/>
        <v>73000</v>
      </c>
      <c r="R128" s="463">
        <f t="shared" si="14"/>
        <v>73000</v>
      </c>
      <c r="S128" s="465"/>
      <c r="T128" s="157">
        <v>0</v>
      </c>
      <c r="U128" s="157">
        <v>73000</v>
      </c>
      <c r="V128" s="157">
        <v>0</v>
      </c>
      <c r="W128" s="157">
        <f t="shared" si="15"/>
        <v>73000</v>
      </c>
      <c r="X128" s="463">
        <f t="shared" si="16"/>
        <v>73000</v>
      </c>
    </row>
    <row r="129" spans="1:24" s="462" customFormat="1">
      <c r="A129" s="460">
        <v>123</v>
      </c>
      <c r="B129" s="460"/>
      <c r="C129" s="460" t="s">
        <v>2006</v>
      </c>
      <c r="D129" s="461" t="s">
        <v>2016</v>
      </c>
      <c r="E129" s="460"/>
      <c r="H129" s="157">
        <v>0</v>
      </c>
      <c r="I129" s="157">
        <v>191625</v>
      </c>
      <c r="J129" s="157">
        <v>0</v>
      </c>
      <c r="K129" s="157">
        <f t="shared" si="11"/>
        <v>191625</v>
      </c>
      <c r="L129" s="463">
        <f t="shared" si="12"/>
        <v>191625</v>
      </c>
      <c r="M129" s="464"/>
      <c r="N129" s="157">
        <v>0</v>
      </c>
      <c r="O129" s="157">
        <v>201206</v>
      </c>
      <c r="P129" s="157">
        <v>0</v>
      </c>
      <c r="Q129" s="157">
        <f t="shared" si="13"/>
        <v>201206</v>
      </c>
      <c r="R129" s="463">
        <f t="shared" si="14"/>
        <v>201206</v>
      </c>
      <c r="S129" s="465"/>
      <c r="T129" s="157">
        <v>0</v>
      </c>
      <c r="U129" s="157">
        <v>0</v>
      </c>
      <c r="V129" s="157">
        <v>0</v>
      </c>
      <c r="W129" s="157">
        <f t="shared" si="15"/>
        <v>0</v>
      </c>
      <c r="X129" s="463">
        <f t="shared" si="16"/>
        <v>0</v>
      </c>
    </row>
    <row r="130" spans="1:24" s="462" customFormat="1">
      <c r="A130" s="460">
        <v>124</v>
      </c>
      <c r="B130" s="460"/>
      <c r="C130" s="460" t="s">
        <v>2006</v>
      </c>
      <c r="D130" s="461" t="s">
        <v>2017</v>
      </c>
      <c r="E130" s="460"/>
      <c r="H130" s="157">
        <v>0</v>
      </c>
      <c r="I130" s="157">
        <v>38325</v>
      </c>
      <c r="J130" s="157">
        <v>0</v>
      </c>
      <c r="K130" s="157">
        <f t="shared" si="11"/>
        <v>38325</v>
      </c>
      <c r="L130" s="463">
        <f t="shared" si="12"/>
        <v>38325</v>
      </c>
      <c r="M130" s="464"/>
      <c r="N130" s="157">
        <v>0</v>
      </c>
      <c r="O130" s="157">
        <v>40241</v>
      </c>
      <c r="P130" s="157">
        <v>0</v>
      </c>
      <c r="Q130" s="157">
        <f t="shared" si="13"/>
        <v>40241</v>
      </c>
      <c r="R130" s="463">
        <f t="shared" si="14"/>
        <v>40241</v>
      </c>
      <c r="S130" s="465"/>
      <c r="T130" s="157">
        <v>0</v>
      </c>
      <c r="U130" s="157">
        <v>0</v>
      </c>
      <c r="V130" s="157">
        <v>0</v>
      </c>
      <c r="W130" s="157">
        <f t="shared" si="15"/>
        <v>0</v>
      </c>
      <c r="X130" s="463">
        <f t="shared" si="16"/>
        <v>0</v>
      </c>
    </row>
    <row r="131" spans="1:24" s="462" customFormat="1">
      <c r="A131" s="460">
        <v>125</v>
      </c>
      <c r="B131" s="460"/>
      <c r="C131" s="460" t="s">
        <v>2006</v>
      </c>
      <c r="D131" s="461" t="s">
        <v>2018</v>
      </c>
      <c r="E131" s="460"/>
      <c r="H131" s="157">
        <v>0</v>
      </c>
      <c r="I131" s="157">
        <v>255500</v>
      </c>
      <c r="J131" s="157">
        <v>0</v>
      </c>
      <c r="K131" s="157">
        <f t="shared" si="11"/>
        <v>255500</v>
      </c>
      <c r="L131" s="463">
        <f t="shared" si="12"/>
        <v>255500</v>
      </c>
      <c r="M131" s="464"/>
      <c r="N131" s="157">
        <v>0</v>
      </c>
      <c r="O131" s="157">
        <v>292000</v>
      </c>
      <c r="P131" s="157">
        <v>0</v>
      </c>
      <c r="Q131" s="157">
        <f t="shared" si="13"/>
        <v>292000</v>
      </c>
      <c r="R131" s="463">
        <f t="shared" si="14"/>
        <v>292000</v>
      </c>
      <c r="S131" s="465"/>
      <c r="T131" s="157">
        <v>0</v>
      </c>
      <c r="U131" s="157">
        <v>0</v>
      </c>
      <c r="V131" s="157">
        <v>0</v>
      </c>
      <c r="W131" s="157">
        <f t="shared" si="15"/>
        <v>0</v>
      </c>
      <c r="X131" s="463">
        <f t="shared" si="16"/>
        <v>0</v>
      </c>
    </row>
    <row r="132" spans="1:24" s="462" customFormat="1">
      <c r="A132" s="460">
        <v>126</v>
      </c>
      <c r="B132" s="460"/>
      <c r="C132" s="460" t="s">
        <v>2006</v>
      </c>
      <c r="D132" s="461" t="s">
        <v>2019</v>
      </c>
      <c r="E132" s="460"/>
      <c r="H132" s="157">
        <v>0</v>
      </c>
      <c r="I132" s="157">
        <v>249113</v>
      </c>
      <c r="J132" s="157">
        <v>0</v>
      </c>
      <c r="K132" s="157">
        <f t="shared" si="11"/>
        <v>249113</v>
      </c>
      <c r="L132" s="463">
        <f t="shared" si="12"/>
        <v>249113</v>
      </c>
      <c r="M132" s="464"/>
      <c r="N132" s="157">
        <v>0</v>
      </c>
      <c r="O132" s="157">
        <v>0</v>
      </c>
      <c r="P132" s="157">
        <v>0</v>
      </c>
      <c r="Q132" s="157">
        <f t="shared" si="13"/>
        <v>0</v>
      </c>
      <c r="R132" s="463">
        <f t="shared" si="14"/>
        <v>0</v>
      </c>
      <c r="S132" s="465"/>
      <c r="T132" s="157">
        <v>0</v>
      </c>
      <c r="U132" s="157">
        <v>0</v>
      </c>
      <c r="V132" s="157">
        <v>0</v>
      </c>
      <c r="W132" s="157">
        <f t="shared" si="15"/>
        <v>0</v>
      </c>
      <c r="X132" s="463">
        <f t="shared" si="16"/>
        <v>0</v>
      </c>
    </row>
    <row r="133" spans="1:24" s="462" customFormat="1">
      <c r="A133" s="460">
        <v>127</v>
      </c>
      <c r="B133" s="460"/>
      <c r="C133" s="460" t="s">
        <v>2006</v>
      </c>
      <c r="D133" s="461" t="s">
        <v>2020</v>
      </c>
      <c r="E133" s="460"/>
      <c r="H133" s="157">
        <v>0</v>
      </c>
      <c r="I133" s="157">
        <v>1460000</v>
      </c>
      <c r="J133" s="157">
        <v>0</v>
      </c>
      <c r="K133" s="157">
        <f t="shared" si="11"/>
        <v>1460000</v>
      </c>
      <c r="L133" s="463">
        <f t="shared" si="12"/>
        <v>1460000</v>
      </c>
      <c r="M133" s="464"/>
      <c r="N133" s="157">
        <v>0</v>
      </c>
      <c r="O133" s="157">
        <v>0</v>
      </c>
      <c r="P133" s="157">
        <v>0</v>
      </c>
      <c r="Q133" s="157">
        <f t="shared" si="13"/>
        <v>0</v>
      </c>
      <c r="R133" s="463">
        <f t="shared" si="14"/>
        <v>0</v>
      </c>
      <c r="S133" s="465"/>
      <c r="T133" s="157">
        <v>0</v>
      </c>
      <c r="U133" s="157">
        <v>1460000</v>
      </c>
      <c r="V133" s="157">
        <v>0</v>
      </c>
      <c r="W133" s="157">
        <f t="shared" si="15"/>
        <v>1460000</v>
      </c>
      <c r="X133" s="463">
        <f t="shared" si="16"/>
        <v>1460000</v>
      </c>
    </row>
    <row r="134" spans="1:24" s="462" customFormat="1">
      <c r="A134" s="460">
        <v>128</v>
      </c>
      <c r="B134" s="460"/>
      <c r="C134" s="460" t="s">
        <v>2006</v>
      </c>
      <c r="D134" s="461" t="s">
        <v>2021</v>
      </c>
      <c r="E134" s="460"/>
      <c r="H134" s="157">
        <v>0</v>
      </c>
      <c r="I134" s="157">
        <v>0</v>
      </c>
      <c r="J134" s="157">
        <v>0</v>
      </c>
      <c r="K134" s="157">
        <f t="shared" si="11"/>
        <v>0</v>
      </c>
      <c r="L134" s="463">
        <f t="shared" si="12"/>
        <v>0</v>
      </c>
      <c r="M134" s="464"/>
      <c r="N134" s="157">
        <v>0</v>
      </c>
      <c r="O134" s="157">
        <v>2190000</v>
      </c>
      <c r="P134" s="157">
        <v>0</v>
      </c>
      <c r="Q134" s="157">
        <f t="shared" si="13"/>
        <v>2190000</v>
      </c>
      <c r="R134" s="463">
        <f t="shared" si="14"/>
        <v>2190000</v>
      </c>
      <c r="S134" s="465"/>
      <c r="T134" s="157">
        <v>0</v>
      </c>
      <c r="U134" s="157">
        <v>0</v>
      </c>
      <c r="V134" s="157">
        <v>0</v>
      </c>
      <c r="W134" s="157">
        <f t="shared" si="15"/>
        <v>0</v>
      </c>
      <c r="X134" s="463">
        <f t="shared" si="16"/>
        <v>0</v>
      </c>
    </row>
    <row r="135" spans="1:24" s="462" customFormat="1">
      <c r="A135" s="460">
        <v>129</v>
      </c>
      <c r="B135" s="460"/>
      <c r="C135" s="460" t="s">
        <v>2006</v>
      </c>
      <c r="D135" s="461" t="s">
        <v>2022</v>
      </c>
      <c r="E135" s="460"/>
      <c r="H135" s="157">
        <v>0</v>
      </c>
      <c r="I135" s="157">
        <v>160600</v>
      </c>
      <c r="J135" s="157">
        <v>0</v>
      </c>
      <c r="K135" s="157">
        <f t="shared" si="11"/>
        <v>160600</v>
      </c>
      <c r="L135" s="463">
        <f t="shared" si="12"/>
        <v>160600</v>
      </c>
      <c r="M135" s="464"/>
      <c r="N135" s="157">
        <v>0</v>
      </c>
      <c r="O135" s="157">
        <v>160600</v>
      </c>
      <c r="P135" s="157">
        <v>0</v>
      </c>
      <c r="Q135" s="157">
        <f t="shared" si="13"/>
        <v>160600</v>
      </c>
      <c r="R135" s="463">
        <f t="shared" si="14"/>
        <v>160600</v>
      </c>
      <c r="S135" s="465"/>
      <c r="T135" s="157">
        <v>0</v>
      </c>
      <c r="U135" s="157">
        <v>0</v>
      </c>
      <c r="V135" s="157">
        <v>0</v>
      </c>
      <c r="W135" s="157">
        <f t="shared" si="15"/>
        <v>0</v>
      </c>
      <c r="X135" s="463">
        <f t="shared" si="16"/>
        <v>0</v>
      </c>
    </row>
    <row r="136" spans="1:24" s="462" customFormat="1">
      <c r="A136" s="460">
        <v>130</v>
      </c>
      <c r="B136" s="460"/>
      <c r="C136" s="460" t="s">
        <v>2006</v>
      </c>
      <c r="D136" s="461" t="s">
        <v>2023</v>
      </c>
      <c r="E136" s="460"/>
      <c r="H136" s="157">
        <v>0</v>
      </c>
      <c r="I136" s="157">
        <v>109500</v>
      </c>
      <c r="J136" s="157">
        <v>0</v>
      </c>
      <c r="K136" s="157">
        <f t="shared" ref="K136:K199" si="17">I136+J136</f>
        <v>109500</v>
      </c>
      <c r="L136" s="463">
        <f t="shared" ref="L136:L199" si="18">H136+K136</f>
        <v>109500</v>
      </c>
      <c r="M136" s="464"/>
      <c r="N136" s="157">
        <v>0</v>
      </c>
      <c r="O136" s="157">
        <v>109500</v>
      </c>
      <c r="P136" s="157">
        <v>0</v>
      </c>
      <c r="Q136" s="157">
        <f t="shared" ref="Q136:Q199" si="19">O136+P136</f>
        <v>109500</v>
      </c>
      <c r="R136" s="463">
        <f t="shared" ref="R136:R199" si="20">N136+Q136</f>
        <v>109500</v>
      </c>
      <c r="S136" s="465"/>
      <c r="T136" s="157">
        <v>0</v>
      </c>
      <c r="U136" s="157">
        <v>0</v>
      </c>
      <c r="V136" s="157">
        <v>0</v>
      </c>
      <c r="W136" s="157">
        <f t="shared" ref="W136:W199" si="21">U136+V136</f>
        <v>0</v>
      </c>
      <c r="X136" s="463">
        <f t="shared" ref="X136:X199" si="22">T136+W136</f>
        <v>0</v>
      </c>
    </row>
    <row r="137" spans="1:24" s="462" customFormat="1">
      <c r="A137" s="460">
        <v>131</v>
      </c>
      <c r="B137" s="460"/>
      <c r="C137" s="460" t="s">
        <v>2006</v>
      </c>
      <c r="D137" s="461" t="s">
        <v>2024</v>
      </c>
      <c r="E137" s="460"/>
      <c r="H137" s="157">
        <v>0</v>
      </c>
      <c r="I137" s="157">
        <v>73000</v>
      </c>
      <c r="J137" s="157">
        <v>0</v>
      </c>
      <c r="K137" s="157">
        <f t="shared" si="17"/>
        <v>73000</v>
      </c>
      <c r="L137" s="463">
        <f t="shared" si="18"/>
        <v>73000</v>
      </c>
      <c r="M137" s="464"/>
      <c r="N137" s="157">
        <v>0</v>
      </c>
      <c r="O137" s="157">
        <v>0</v>
      </c>
      <c r="P137" s="157">
        <v>0</v>
      </c>
      <c r="Q137" s="157">
        <f t="shared" si="19"/>
        <v>0</v>
      </c>
      <c r="R137" s="463">
        <f t="shared" si="20"/>
        <v>0</v>
      </c>
      <c r="S137" s="465"/>
      <c r="T137" s="157">
        <v>0</v>
      </c>
      <c r="U137" s="157">
        <v>0</v>
      </c>
      <c r="V137" s="157">
        <v>0</v>
      </c>
      <c r="W137" s="157">
        <f t="shared" si="21"/>
        <v>0</v>
      </c>
      <c r="X137" s="463">
        <f t="shared" si="22"/>
        <v>0</v>
      </c>
    </row>
    <row r="138" spans="1:24" s="462" customFormat="1">
      <c r="A138" s="460">
        <v>132</v>
      </c>
      <c r="B138" s="460"/>
      <c r="C138" s="460" t="s">
        <v>2006</v>
      </c>
      <c r="D138" s="461" t="s">
        <v>2025</v>
      </c>
      <c r="E138" s="460"/>
      <c r="H138" s="157">
        <v>0</v>
      </c>
      <c r="I138" s="157">
        <v>182500</v>
      </c>
      <c r="J138" s="157">
        <v>0</v>
      </c>
      <c r="K138" s="157">
        <f t="shared" si="17"/>
        <v>182500</v>
      </c>
      <c r="L138" s="463">
        <f t="shared" si="18"/>
        <v>182500</v>
      </c>
      <c r="M138" s="464"/>
      <c r="N138" s="157">
        <v>0</v>
      </c>
      <c r="O138" s="157">
        <v>36500</v>
      </c>
      <c r="P138" s="157">
        <v>0</v>
      </c>
      <c r="Q138" s="157">
        <f t="shared" si="19"/>
        <v>36500</v>
      </c>
      <c r="R138" s="463">
        <f t="shared" si="20"/>
        <v>36500</v>
      </c>
      <c r="S138" s="465"/>
      <c r="T138" s="157">
        <v>0</v>
      </c>
      <c r="U138" s="157">
        <v>36500</v>
      </c>
      <c r="V138" s="157">
        <v>0</v>
      </c>
      <c r="W138" s="157">
        <f t="shared" si="21"/>
        <v>36500</v>
      </c>
      <c r="X138" s="463">
        <f t="shared" si="22"/>
        <v>36500</v>
      </c>
    </row>
    <row r="139" spans="1:24" s="462" customFormat="1">
      <c r="A139" s="460">
        <v>133</v>
      </c>
      <c r="B139" s="460"/>
      <c r="C139" s="460" t="s">
        <v>2006</v>
      </c>
      <c r="D139" s="461" t="s">
        <v>2026</v>
      </c>
      <c r="E139" s="460"/>
      <c r="H139" s="157">
        <v>0</v>
      </c>
      <c r="I139" s="157">
        <v>438000</v>
      </c>
      <c r="J139" s="157">
        <v>0</v>
      </c>
      <c r="K139" s="157">
        <f t="shared" si="17"/>
        <v>438000</v>
      </c>
      <c r="L139" s="463">
        <f t="shared" si="18"/>
        <v>438000</v>
      </c>
      <c r="M139" s="464"/>
      <c r="N139" s="157">
        <v>0</v>
      </c>
      <c r="O139" s="157">
        <v>73000</v>
      </c>
      <c r="P139" s="157">
        <v>0</v>
      </c>
      <c r="Q139" s="157">
        <f t="shared" si="19"/>
        <v>73000</v>
      </c>
      <c r="R139" s="463">
        <f t="shared" si="20"/>
        <v>73000</v>
      </c>
      <c r="S139" s="465"/>
      <c r="T139" s="157">
        <v>0</v>
      </c>
      <c r="U139" s="157">
        <v>73000</v>
      </c>
      <c r="V139" s="157">
        <v>0</v>
      </c>
      <c r="W139" s="157">
        <f t="shared" si="21"/>
        <v>73000</v>
      </c>
      <c r="X139" s="463">
        <f t="shared" si="22"/>
        <v>73000</v>
      </c>
    </row>
    <row r="140" spans="1:24" s="462" customFormat="1">
      <c r="A140" s="460">
        <v>134</v>
      </c>
      <c r="B140" s="460"/>
      <c r="C140" s="460" t="s">
        <v>2006</v>
      </c>
      <c r="D140" s="461" t="s">
        <v>2027</v>
      </c>
      <c r="E140" s="460"/>
      <c r="H140" s="157">
        <v>0</v>
      </c>
      <c r="I140" s="157">
        <v>0</v>
      </c>
      <c r="J140" s="157">
        <v>0</v>
      </c>
      <c r="K140" s="157">
        <f t="shared" si="17"/>
        <v>0</v>
      </c>
      <c r="L140" s="463">
        <f t="shared" si="18"/>
        <v>0</v>
      </c>
      <c r="M140" s="464"/>
      <c r="N140" s="157">
        <v>0</v>
      </c>
      <c r="O140" s="157">
        <v>36500</v>
      </c>
      <c r="P140" s="157">
        <v>0</v>
      </c>
      <c r="Q140" s="157">
        <f t="shared" si="19"/>
        <v>36500</v>
      </c>
      <c r="R140" s="463">
        <f t="shared" si="20"/>
        <v>36500</v>
      </c>
      <c r="S140" s="465"/>
      <c r="T140" s="157">
        <v>0</v>
      </c>
      <c r="U140" s="157">
        <v>36500</v>
      </c>
      <c r="V140" s="157">
        <v>0</v>
      </c>
      <c r="W140" s="157">
        <f t="shared" si="21"/>
        <v>36500</v>
      </c>
      <c r="X140" s="463">
        <f t="shared" si="22"/>
        <v>36500</v>
      </c>
    </row>
    <row r="141" spans="1:24" s="462" customFormat="1">
      <c r="A141" s="460">
        <v>135</v>
      </c>
      <c r="B141" s="460"/>
      <c r="C141" s="460" t="s">
        <v>2006</v>
      </c>
      <c r="D141" s="461" t="s">
        <v>2028</v>
      </c>
      <c r="E141" s="460"/>
      <c r="H141" s="157">
        <v>0</v>
      </c>
      <c r="I141" s="157">
        <v>54750</v>
      </c>
      <c r="J141" s="157">
        <v>0</v>
      </c>
      <c r="K141" s="157">
        <f t="shared" si="17"/>
        <v>54750</v>
      </c>
      <c r="L141" s="463">
        <f t="shared" si="18"/>
        <v>54750</v>
      </c>
      <c r="M141" s="464"/>
      <c r="N141" s="157">
        <v>0</v>
      </c>
      <c r="O141" s="157">
        <v>54750</v>
      </c>
      <c r="P141" s="157">
        <v>0</v>
      </c>
      <c r="Q141" s="157">
        <f t="shared" si="19"/>
        <v>54750</v>
      </c>
      <c r="R141" s="463">
        <f t="shared" si="20"/>
        <v>54750</v>
      </c>
      <c r="S141" s="465"/>
      <c r="T141" s="157">
        <v>0</v>
      </c>
      <c r="U141" s="157">
        <v>0</v>
      </c>
      <c r="V141" s="157">
        <v>0</v>
      </c>
      <c r="W141" s="157">
        <f t="shared" si="21"/>
        <v>0</v>
      </c>
      <c r="X141" s="463">
        <f t="shared" si="22"/>
        <v>0</v>
      </c>
    </row>
    <row r="142" spans="1:24" s="462" customFormat="1">
      <c r="A142" s="460">
        <v>136</v>
      </c>
      <c r="B142" s="460"/>
      <c r="C142" s="460" t="s">
        <v>2006</v>
      </c>
      <c r="D142" s="461" t="s">
        <v>2029</v>
      </c>
      <c r="E142" s="460"/>
      <c r="H142" s="157">
        <v>0</v>
      </c>
      <c r="I142" s="157">
        <v>54750</v>
      </c>
      <c r="J142" s="157">
        <v>0</v>
      </c>
      <c r="K142" s="157">
        <f t="shared" si="17"/>
        <v>54750</v>
      </c>
      <c r="L142" s="463">
        <f t="shared" si="18"/>
        <v>54750</v>
      </c>
      <c r="M142" s="464"/>
      <c r="N142" s="157">
        <v>0</v>
      </c>
      <c r="O142" s="157">
        <v>54750</v>
      </c>
      <c r="P142" s="157">
        <v>0</v>
      </c>
      <c r="Q142" s="157">
        <f t="shared" si="19"/>
        <v>54750</v>
      </c>
      <c r="R142" s="463">
        <f t="shared" si="20"/>
        <v>54750</v>
      </c>
      <c r="S142" s="465"/>
      <c r="T142" s="157">
        <v>0</v>
      </c>
      <c r="U142" s="157">
        <v>0</v>
      </c>
      <c r="V142" s="157">
        <v>0</v>
      </c>
      <c r="W142" s="157">
        <f t="shared" si="21"/>
        <v>0</v>
      </c>
      <c r="X142" s="463">
        <f t="shared" si="22"/>
        <v>0</v>
      </c>
    </row>
    <row r="143" spans="1:24" s="462" customFormat="1">
      <c r="A143" s="460">
        <v>137</v>
      </c>
      <c r="B143" s="460"/>
      <c r="C143" s="460" t="s">
        <v>1795</v>
      </c>
      <c r="D143" s="461" t="s">
        <v>2030</v>
      </c>
      <c r="E143" s="460"/>
      <c r="H143" s="157">
        <v>0</v>
      </c>
      <c r="I143" s="157">
        <v>0</v>
      </c>
      <c r="J143" s="157">
        <v>0</v>
      </c>
      <c r="K143" s="157">
        <f t="shared" si="17"/>
        <v>0</v>
      </c>
      <c r="L143" s="463">
        <f t="shared" si="18"/>
        <v>0</v>
      </c>
      <c r="M143" s="464"/>
      <c r="N143" s="157">
        <v>0</v>
      </c>
      <c r="O143" s="157">
        <v>730000</v>
      </c>
      <c r="P143" s="157">
        <v>0</v>
      </c>
      <c r="Q143" s="157">
        <f t="shared" si="19"/>
        <v>730000</v>
      </c>
      <c r="R143" s="463">
        <f t="shared" si="20"/>
        <v>730000</v>
      </c>
      <c r="S143" s="465"/>
      <c r="T143" s="157">
        <v>0</v>
      </c>
      <c r="U143" s="157">
        <v>2190000</v>
      </c>
      <c r="V143" s="801">
        <f>-U143</f>
        <v>-2190000</v>
      </c>
      <c r="W143" s="157">
        <f t="shared" si="21"/>
        <v>0</v>
      </c>
      <c r="X143" s="463">
        <f t="shared" si="22"/>
        <v>0</v>
      </c>
    </row>
    <row r="144" spans="1:24" s="462" customFormat="1">
      <c r="A144" s="460">
        <v>138</v>
      </c>
      <c r="B144" s="460"/>
      <c r="C144" s="460" t="s">
        <v>1795</v>
      </c>
      <c r="D144" s="461" t="s">
        <v>2031</v>
      </c>
      <c r="E144" s="460"/>
      <c r="H144" s="157">
        <v>0</v>
      </c>
      <c r="I144" s="157">
        <v>0</v>
      </c>
      <c r="J144" s="157">
        <v>0</v>
      </c>
      <c r="K144" s="157">
        <f t="shared" si="17"/>
        <v>0</v>
      </c>
      <c r="L144" s="463">
        <f t="shared" si="18"/>
        <v>0</v>
      </c>
      <c r="M144" s="464"/>
      <c r="N144" s="157">
        <v>0</v>
      </c>
      <c r="O144" s="157">
        <v>0</v>
      </c>
      <c r="P144" s="157">
        <v>0</v>
      </c>
      <c r="Q144" s="157">
        <f t="shared" si="19"/>
        <v>0</v>
      </c>
      <c r="R144" s="463">
        <f t="shared" si="20"/>
        <v>0</v>
      </c>
      <c r="S144" s="465"/>
      <c r="T144" s="157">
        <v>0</v>
      </c>
      <c r="U144" s="157">
        <v>2190000</v>
      </c>
      <c r="V144" s="157">
        <v>0</v>
      </c>
      <c r="W144" s="157">
        <f t="shared" si="21"/>
        <v>2190000</v>
      </c>
      <c r="X144" s="463">
        <f t="shared" si="22"/>
        <v>2190000</v>
      </c>
    </row>
    <row r="145" spans="1:24" s="462" customFormat="1">
      <c r="A145" s="460">
        <v>139</v>
      </c>
      <c r="B145" s="460"/>
      <c r="C145" s="460" t="s">
        <v>1795</v>
      </c>
      <c r="D145" s="461" t="s">
        <v>2032</v>
      </c>
      <c r="E145" s="460"/>
      <c r="H145" s="157">
        <v>0</v>
      </c>
      <c r="I145" s="157">
        <v>730000</v>
      </c>
      <c r="J145" s="157">
        <v>0</v>
      </c>
      <c r="K145" s="157">
        <f t="shared" si="17"/>
        <v>730000</v>
      </c>
      <c r="L145" s="463">
        <f t="shared" si="18"/>
        <v>730000</v>
      </c>
      <c r="M145" s="464"/>
      <c r="N145" s="157">
        <v>0</v>
      </c>
      <c r="O145" s="157">
        <v>730000</v>
      </c>
      <c r="P145" s="157">
        <v>0</v>
      </c>
      <c r="Q145" s="157">
        <f t="shared" si="19"/>
        <v>730000</v>
      </c>
      <c r="R145" s="463">
        <f t="shared" si="20"/>
        <v>730000</v>
      </c>
      <c r="S145" s="465"/>
      <c r="T145" s="157">
        <v>0</v>
      </c>
      <c r="U145" s="157">
        <v>1460000</v>
      </c>
      <c r="V145" s="157">
        <v>0</v>
      </c>
      <c r="W145" s="157">
        <f t="shared" si="21"/>
        <v>1460000</v>
      </c>
      <c r="X145" s="463">
        <f t="shared" si="22"/>
        <v>1460000</v>
      </c>
    </row>
    <row r="146" spans="1:24" s="462" customFormat="1">
      <c r="A146" s="460">
        <v>140</v>
      </c>
      <c r="B146" s="460"/>
      <c r="C146" s="460" t="s">
        <v>1795</v>
      </c>
      <c r="D146" s="461" t="s">
        <v>2033</v>
      </c>
      <c r="E146" s="460"/>
      <c r="H146" s="157">
        <v>0</v>
      </c>
      <c r="I146" s="157">
        <v>328500</v>
      </c>
      <c r="J146" s="157">
        <v>0</v>
      </c>
      <c r="K146" s="157">
        <f t="shared" si="17"/>
        <v>328500</v>
      </c>
      <c r="L146" s="463">
        <f t="shared" si="18"/>
        <v>328500</v>
      </c>
      <c r="M146" s="464"/>
      <c r="N146" s="157">
        <v>0</v>
      </c>
      <c r="O146" s="157">
        <v>328500</v>
      </c>
      <c r="P146" s="157">
        <v>0</v>
      </c>
      <c r="Q146" s="157">
        <f t="shared" si="19"/>
        <v>328500</v>
      </c>
      <c r="R146" s="463">
        <f t="shared" si="20"/>
        <v>328500</v>
      </c>
      <c r="S146" s="465"/>
      <c r="T146" s="157">
        <v>0</v>
      </c>
      <c r="U146" s="157">
        <v>0</v>
      </c>
      <c r="V146" s="157">
        <v>0</v>
      </c>
      <c r="W146" s="157">
        <f t="shared" si="21"/>
        <v>0</v>
      </c>
      <c r="X146" s="463">
        <f t="shared" si="22"/>
        <v>0</v>
      </c>
    </row>
    <row r="147" spans="1:24" s="462" customFormat="1">
      <c r="A147" s="460">
        <v>141</v>
      </c>
      <c r="B147" s="460"/>
      <c r="C147" s="460" t="s">
        <v>1795</v>
      </c>
      <c r="D147" s="461" t="s">
        <v>2034</v>
      </c>
      <c r="E147" s="460"/>
      <c r="H147" s="157">
        <v>0</v>
      </c>
      <c r="I147" s="157">
        <v>0</v>
      </c>
      <c r="J147" s="157">
        <v>0</v>
      </c>
      <c r="K147" s="157">
        <f t="shared" si="17"/>
        <v>0</v>
      </c>
      <c r="L147" s="463">
        <f t="shared" si="18"/>
        <v>0</v>
      </c>
      <c r="M147" s="464"/>
      <c r="N147" s="157">
        <v>0</v>
      </c>
      <c r="O147" s="157">
        <v>365000</v>
      </c>
      <c r="P147" s="157">
        <v>0</v>
      </c>
      <c r="Q147" s="157">
        <f t="shared" si="19"/>
        <v>365000</v>
      </c>
      <c r="R147" s="463">
        <f t="shared" si="20"/>
        <v>365000</v>
      </c>
      <c r="S147" s="465"/>
      <c r="T147" s="157">
        <v>0</v>
      </c>
      <c r="U147" s="157">
        <v>730000</v>
      </c>
      <c r="V147" s="157">
        <v>0</v>
      </c>
      <c r="W147" s="157">
        <f t="shared" si="21"/>
        <v>730000</v>
      </c>
      <c r="X147" s="463">
        <f t="shared" si="22"/>
        <v>730000</v>
      </c>
    </row>
    <row r="148" spans="1:24" s="462" customFormat="1">
      <c r="A148" s="460">
        <v>142</v>
      </c>
      <c r="B148" s="460"/>
      <c r="C148" s="460" t="s">
        <v>1795</v>
      </c>
      <c r="D148" s="461" t="s">
        <v>2035</v>
      </c>
      <c r="E148" s="460"/>
      <c r="H148" s="157">
        <v>0</v>
      </c>
      <c r="I148" s="157">
        <v>0</v>
      </c>
      <c r="J148" s="157">
        <v>0</v>
      </c>
      <c r="K148" s="157">
        <f t="shared" si="17"/>
        <v>0</v>
      </c>
      <c r="L148" s="463">
        <f t="shared" si="18"/>
        <v>0</v>
      </c>
      <c r="M148" s="464"/>
      <c r="N148" s="157">
        <v>0</v>
      </c>
      <c r="O148" s="157">
        <v>365000</v>
      </c>
      <c r="P148" s="157">
        <v>0</v>
      </c>
      <c r="Q148" s="157">
        <f t="shared" si="19"/>
        <v>365000</v>
      </c>
      <c r="R148" s="463">
        <f t="shared" si="20"/>
        <v>365000</v>
      </c>
      <c r="S148" s="465"/>
      <c r="T148" s="157">
        <v>0</v>
      </c>
      <c r="U148" s="157">
        <v>730000</v>
      </c>
      <c r="V148" s="157">
        <v>0</v>
      </c>
      <c r="W148" s="157">
        <f t="shared" si="21"/>
        <v>730000</v>
      </c>
      <c r="X148" s="463">
        <f t="shared" si="22"/>
        <v>730000</v>
      </c>
    </row>
    <row r="149" spans="1:24" s="462" customFormat="1" ht="29">
      <c r="A149" s="460">
        <v>143</v>
      </c>
      <c r="B149" s="460"/>
      <c r="C149" s="460" t="s">
        <v>1795</v>
      </c>
      <c r="D149" s="461" t="s">
        <v>2036</v>
      </c>
      <c r="E149" s="460"/>
      <c r="H149" s="157">
        <v>0</v>
      </c>
      <c r="I149" s="157">
        <v>127750</v>
      </c>
      <c r="J149" s="157">
        <v>0</v>
      </c>
      <c r="K149" s="157">
        <f t="shared" si="17"/>
        <v>127750</v>
      </c>
      <c r="L149" s="463">
        <f t="shared" si="18"/>
        <v>127750</v>
      </c>
      <c r="M149" s="464"/>
      <c r="N149" s="157">
        <v>0</v>
      </c>
      <c r="O149" s="157">
        <v>127750</v>
      </c>
      <c r="P149" s="157">
        <v>0</v>
      </c>
      <c r="Q149" s="157">
        <f t="shared" si="19"/>
        <v>127750</v>
      </c>
      <c r="R149" s="463">
        <f t="shared" si="20"/>
        <v>127750</v>
      </c>
      <c r="S149" s="465"/>
      <c r="T149" s="157">
        <v>0</v>
      </c>
      <c r="U149" s="157">
        <v>0</v>
      </c>
      <c r="V149" s="157">
        <v>0</v>
      </c>
      <c r="W149" s="157">
        <f t="shared" si="21"/>
        <v>0</v>
      </c>
      <c r="X149" s="463">
        <f t="shared" si="22"/>
        <v>0</v>
      </c>
    </row>
    <row r="150" spans="1:24" s="462" customFormat="1">
      <c r="A150" s="460">
        <v>144</v>
      </c>
      <c r="B150" s="460"/>
      <c r="C150" s="460" t="s">
        <v>1795</v>
      </c>
      <c r="D150" s="461" t="s">
        <v>2037</v>
      </c>
      <c r="E150" s="460"/>
      <c r="H150" s="157">
        <v>0</v>
      </c>
      <c r="I150" s="157">
        <v>0</v>
      </c>
      <c r="J150" s="157">
        <v>0</v>
      </c>
      <c r="K150" s="157">
        <f t="shared" si="17"/>
        <v>0</v>
      </c>
      <c r="L150" s="463">
        <f t="shared" si="18"/>
        <v>0</v>
      </c>
      <c r="M150" s="464"/>
      <c r="N150" s="157">
        <v>0</v>
      </c>
      <c r="O150" s="157">
        <v>273750</v>
      </c>
      <c r="P150" s="157">
        <v>0</v>
      </c>
      <c r="Q150" s="157">
        <f t="shared" si="19"/>
        <v>273750</v>
      </c>
      <c r="R150" s="463">
        <f t="shared" si="20"/>
        <v>273750</v>
      </c>
      <c r="S150" s="465"/>
      <c r="T150" s="157">
        <v>0</v>
      </c>
      <c r="U150" s="157">
        <v>0</v>
      </c>
      <c r="V150" s="157">
        <v>0</v>
      </c>
      <c r="W150" s="157">
        <f t="shared" si="21"/>
        <v>0</v>
      </c>
      <c r="X150" s="463">
        <f t="shared" si="22"/>
        <v>0</v>
      </c>
    </row>
    <row r="151" spans="1:24" s="462" customFormat="1">
      <c r="A151" s="460">
        <v>145</v>
      </c>
      <c r="B151" s="460"/>
      <c r="C151" s="460" t="s">
        <v>1795</v>
      </c>
      <c r="D151" s="461" t="s">
        <v>2038</v>
      </c>
      <c r="E151" s="460"/>
      <c r="H151" s="157">
        <v>0</v>
      </c>
      <c r="I151" s="157">
        <v>273750</v>
      </c>
      <c r="J151" s="157">
        <v>0</v>
      </c>
      <c r="K151" s="157">
        <f t="shared" si="17"/>
        <v>273750</v>
      </c>
      <c r="L151" s="463">
        <f t="shared" si="18"/>
        <v>273750</v>
      </c>
      <c r="M151" s="464"/>
      <c r="N151" s="157">
        <v>0</v>
      </c>
      <c r="O151" s="157">
        <v>0</v>
      </c>
      <c r="P151" s="157">
        <v>0</v>
      </c>
      <c r="Q151" s="157">
        <f t="shared" si="19"/>
        <v>0</v>
      </c>
      <c r="R151" s="463">
        <f t="shared" si="20"/>
        <v>0</v>
      </c>
      <c r="S151" s="465"/>
      <c r="T151" s="157">
        <v>0</v>
      </c>
      <c r="U151" s="157">
        <v>0</v>
      </c>
      <c r="V151" s="157">
        <v>0</v>
      </c>
      <c r="W151" s="157">
        <f t="shared" si="21"/>
        <v>0</v>
      </c>
      <c r="X151" s="463">
        <f t="shared" si="22"/>
        <v>0</v>
      </c>
    </row>
    <row r="152" spans="1:24" s="462" customFormat="1">
      <c r="A152" s="460">
        <v>146</v>
      </c>
      <c r="B152" s="460"/>
      <c r="C152" s="460" t="s">
        <v>1795</v>
      </c>
      <c r="D152" s="461" t="s">
        <v>2039</v>
      </c>
      <c r="E152" s="460"/>
      <c r="H152" s="157">
        <v>0</v>
      </c>
      <c r="I152" s="157">
        <v>1168000</v>
      </c>
      <c r="J152" s="157">
        <v>0</v>
      </c>
      <c r="K152" s="157">
        <f t="shared" si="17"/>
        <v>1168000</v>
      </c>
      <c r="L152" s="463">
        <f t="shared" si="18"/>
        <v>1168000</v>
      </c>
      <c r="M152" s="464"/>
      <c r="N152" s="157">
        <v>0</v>
      </c>
      <c r="O152" s="157">
        <v>0</v>
      </c>
      <c r="P152" s="157">
        <v>0</v>
      </c>
      <c r="Q152" s="157">
        <f t="shared" si="19"/>
        <v>0</v>
      </c>
      <c r="R152" s="463">
        <f t="shared" si="20"/>
        <v>0</v>
      </c>
      <c r="S152" s="465"/>
      <c r="T152" s="157">
        <v>0</v>
      </c>
      <c r="U152" s="157">
        <v>0</v>
      </c>
      <c r="V152" s="157">
        <v>0</v>
      </c>
      <c r="W152" s="157">
        <f t="shared" si="21"/>
        <v>0</v>
      </c>
      <c r="X152" s="463">
        <f t="shared" si="22"/>
        <v>0</v>
      </c>
    </row>
    <row r="153" spans="1:24" s="462" customFormat="1">
      <c r="A153" s="460">
        <v>147</v>
      </c>
      <c r="B153" s="460"/>
      <c r="C153" s="460" t="s">
        <v>1795</v>
      </c>
      <c r="D153" s="461" t="s">
        <v>2040</v>
      </c>
      <c r="E153" s="460"/>
      <c r="H153" s="157">
        <v>0</v>
      </c>
      <c r="I153" s="157">
        <v>2000000</v>
      </c>
      <c r="J153" s="157">
        <v>0</v>
      </c>
      <c r="K153" s="157">
        <f t="shared" si="17"/>
        <v>2000000</v>
      </c>
      <c r="L153" s="463">
        <f t="shared" si="18"/>
        <v>2000000</v>
      </c>
      <c r="M153" s="464"/>
      <c r="N153" s="157">
        <v>0</v>
      </c>
      <c r="O153" s="157">
        <v>5000000</v>
      </c>
      <c r="P153" s="157">
        <v>0</v>
      </c>
      <c r="Q153" s="157">
        <f t="shared" si="19"/>
        <v>5000000</v>
      </c>
      <c r="R153" s="463">
        <f t="shared" si="20"/>
        <v>5000000</v>
      </c>
      <c r="S153" s="465"/>
      <c r="T153" s="157">
        <v>0</v>
      </c>
      <c r="U153" s="157">
        <v>0</v>
      </c>
      <c r="V153" s="157">
        <v>0</v>
      </c>
      <c r="W153" s="157">
        <f t="shared" si="21"/>
        <v>0</v>
      </c>
      <c r="X153" s="463">
        <f t="shared" si="22"/>
        <v>0</v>
      </c>
    </row>
    <row r="154" spans="1:24" s="462" customFormat="1">
      <c r="A154" s="460">
        <v>148</v>
      </c>
      <c r="B154" s="460"/>
      <c r="C154" s="460" t="s">
        <v>1795</v>
      </c>
      <c r="D154" s="461" t="s">
        <v>2041</v>
      </c>
      <c r="E154" s="460"/>
      <c r="H154" s="157">
        <v>0</v>
      </c>
      <c r="I154" s="157">
        <v>2000000</v>
      </c>
      <c r="J154" s="157">
        <v>0</v>
      </c>
      <c r="K154" s="157">
        <f t="shared" si="17"/>
        <v>2000000</v>
      </c>
      <c r="L154" s="463">
        <f t="shared" si="18"/>
        <v>2000000</v>
      </c>
      <c r="M154" s="464"/>
      <c r="N154" s="157">
        <v>0</v>
      </c>
      <c r="O154" s="157">
        <v>5000000</v>
      </c>
      <c r="P154" s="157">
        <v>0</v>
      </c>
      <c r="Q154" s="157">
        <f t="shared" si="19"/>
        <v>5000000</v>
      </c>
      <c r="R154" s="463">
        <f t="shared" si="20"/>
        <v>5000000</v>
      </c>
      <c r="S154" s="465"/>
      <c r="T154" s="157">
        <v>0</v>
      </c>
      <c r="U154" s="157">
        <v>0</v>
      </c>
      <c r="V154" s="157">
        <v>0</v>
      </c>
      <c r="W154" s="157">
        <f t="shared" si="21"/>
        <v>0</v>
      </c>
      <c r="X154" s="463">
        <f t="shared" si="22"/>
        <v>0</v>
      </c>
    </row>
    <row r="155" spans="1:24" s="462" customFormat="1">
      <c r="A155" s="460">
        <v>149</v>
      </c>
      <c r="B155" s="460"/>
      <c r="C155" s="460" t="s">
        <v>1795</v>
      </c>
      <c r="D155" s="461" t="s">
        <v>2042</v>
      </c>
      <c r="E155" s="460"/>
      <c r="H155" s="157">
        <v>0</v>
      </c>
      <c r="I155" s="157">
        <v>200750</v>
      </c>
      <c r="J155" s="157">
        <v>0</v>
      </c>
      <c r="K155" s="157">
        <f t="shared" si="17"/>
        <v>200750</v>
      </c>
      <c r="L155" s="463">
        <f t="shared" si="18"/>
        <v>200750</v>
      </c>
      <c r="M155" s="464"/>
      <c r="N155" s="157">
        <v>0</v>
      </c>
      <c r="O155" s="157">
        <v>109500</v>
      </c>
      <c r="P155" s="157">
        <v>0</v>
      </c>
      <c r="Q155" s="157">
        <f t="shared" si="19"/>
        <v>109500</v>
      </c>
      <c r="R155" s="463">
        <f t="shared" si="20"/>
        <v>109500</v>
      </c>
      <c r="S155" s="465"/>
      <c r="T155" s="157">
        <v>0</v>
      </c>
      <c r="U155" s="157">
        <v>0</v>
      </c>
      <c r="V155" s="157">
        <v>0</v>
      </c>
      <c r="W155" s="157">
        <f t="shared" si="21"/>
        <v>0</v>
      </c>
      <c r="X155" s="463">
        <f t="shared" si="22"/>
        <v>0</v>
      </c>
    </row>
    <row r="156" spans="1:24" s="462" customFormat="1">
      <c r="A156" s="460">
        <v>150</v>
      </c>
      <c r="B156" s="460"/>
      <c r="C156" s="460" t="s">
        <v>1795</v>
      </c>
      <c r="D156" s="461" t="s">
        <v>2043</v>
      </c>
      <c r="E156" s="460"/>
      <c r="H156" s="157">
        <v>0</v>
      </c>
      <c r="I156" s="157">
        <v>0</v>
      </c>
      <c r="J156" s="157">
        <v>0</v>
      </c>
      <c r="K156" s="157">
        <f t="shared" si="17"/>
        <v>0</v>
      </c>
      <c r="L156" s="463">
        <f t="shared" si="18"/>
        <v>0</v>
      </c>
      <c r="M156" s="464"/>
      <c r="N156" s="157">
        <v>0</v>
      </c>
      <c r="O156" s="157">
        <v>0</v>
      </c>
      <c r="P156" s="157">
        <v>0</v>
      </c>
      <c r="Q156" s="157">
        <f t="shared" si="19"/>
        <v>0</v>
      </c>
      <c r="R156" s="463">
        <f t="shared" si="20"/>
        <v>0</v>
      </c>
      <c r="S156" s="465"/>
      <c r="T156" s="157">
        <v>0</v>
      </c>
      <c r="U156" s="157">
        <v>273750</v>
      </c>
      <c r="V156" s="157">
        <v>0</v>
      </c>
      <c r="W156" s="157">
        <f t="shared" si="21"/>
        <v>273750</v>
      </c>
      <c r="X156" s="463">
        <f t="shared" si="22"/>
        <v>273750</v>
      </c>
    </row>
    <row r="157" spans="1:24" s="462" customFormat="1">
      <c r="A157" s="460">
        <v>151</v>
      </c>
      <c r="B157" s="460"/>
      <c r="C157" s="460" t="s">
        <v>1795</v>
      </c>
      <c r="D157" s="461" t="s">
        <v>2044</v>
      </c>
      <c r="E157" s="460"/>
      <c r="H157" s="157">
        <v>0</v>
      </c>
      <c r="I157" s="157">
        <v>0</v>
      </c>
      <c r="J157" s="157">
        <v>0</v>
      </c>
      <c r="K157" s="157">
        <f t="shared" si="17"/>
        <v>0</v>
      </c>
      <c r="L157" s="463">
        <f t="shared" si="18"/>
        <v>0</v>
      </c>
      <c r="M157" s="464"/>
      <c r="N157" s="157">
        <v>0</v>
      </c>
      <c r="O157" s="157">
        <v>1168000</v>
      </c>
      <c r="P157" s="157">
        <v>0</v>
      </c>
      <c r="Q157" s="157">
        <f t="shared" si="19"/>
        <v>1168000</v>
      </c>
      <c r="R157" s="463">
        <f t="shared" si="20"/>
        <v>1168000</v>
      </c>
      <c r="S157" s="465"/>
      <c r="T157" s="157">
        <v>0</v>
      </c>
      <c r="U157" s="157">
        <v>0</v>
      </c>
      <c r="V157" s="157">
        <v>0</v>
      </c>
      <c r="W157" s="157">
        <f t="shared" si="21"/>
        <v>0</v>
      </c>
      <c r="X157" s="463">
        <f t="shared" si="22"/>
        <v>0</v>
      </c>
    </row>
    <row r="158" spans="1:24" s="462" customFormat="1">
      <c r="A158" s="460">
        <v>152</v>
      </c>
      <c r="B158" s="460"/>
      <c r="C158" s="460" t="s">
        <v>1795</v>
      </c>
      <c r="D158" s="461" t="s">
        <v>2045</v>
      </c>
      <c r="E158" s="460"/>
      <c r="H158" s="157">
        <v>0</v>
      </c>
      <c r="I158" s="157">
        <v>1825000</v>
      </c>
      <c r="J158" s="801">
        <f>-I158</f>
        <v>-1825000</v>
      </c>
      <c r="K158" s="157">
        <f t="shared" si="17"/>
        <v>0</v>
      </c>
      <c r="L158" s="463">
        <f t="shared" si="18"/>
        <v>0</v>
      </c>
      <c r="M158" s="464"/>
      <c r="N158" s="157">
        <v>0</v>
      </c>
      <c r="O158" s="157">
        <v>0</v>
      </c>
      <c r="P158" s="157">
        <v>0</v>
      </c>
      <c r="Q158" s="157">
        <f t="shared" si="19"/>
        <v>0</v>
      </c>
      <c r="R158" s="463">
        <f t="shared" si="20"/>
        <v>0</v>
      </c>
      <c r="S158" s="465"/>
      <c r="T158" s="157">
        <v>0</v>
      </c>
      <c r="U158" s="157">
        <v>0</v>
      </c>
      <c r="V158" s="157">
        <v>0</v>
      </c>
      <c r="W158" s="157">
        <f t="shared" si="21"/>
        <v>0</v>
      </c>
      <c r="X158" s="463">
        <f t="shared" si="22"/>
        <v>0</v>
      </c>
    </row>
    <row r="159" spans="1:24" s="462" customFormat="1">
      <c r="A159" s="460">
        <v>153</v>
      </c>
      <c r="B159" s="460"/>
      <c r="C159" s="460" t="s">
        <v>1795</v>
      </c>
      <c r="D159" s="461" t="s">
        <v>2046</v>
      </c>
      <c r="E159" s="460"/>
      <c r="H159" s="157">
        <v>0</v>
      </c>
      <c r="I159" s="157">
        <v>1460000</v>
      </c>
      <c r="J159" s="801">
        <f t="shared" ref="J159:J160" si="23">-I159</f>
        <v>-1460000</v>
      </c>
      <c r="K159" s="157">
        <f t="shared" si="17"/>
        <v>0</v>
      </c>
      <c r="L159" s="463">
        <f t="shared" si="18"/>
        <v>0</v>
      </c>
      <c r="M159" s="464"/>
      <c r="N159" s="157">
        <v>0</v>
      </c>
      <c r="O159" s="157">
        <v>0</v>
      </c>
      <c r="P159" s="157">
        <v>0</v>
      </c>
      <c r="Q159" s="157">
        <f t="shared" si="19"/>
        <v>0</v>
      </c>
      <c r="R159" s="463">
        <f t="shared" si="20"/>
        <v>0</v>
      </c>
      <c r="S159" s="465"/>
      <c r="T159" s="157">
        <v>0</v>
      </c>
      <c r="U159" s="157">
        <v>0</v>
      </c>
      <c r="V159" s="157">
        <v>0</v>
      </c>
      <c r="W159" s="157">
        <f t="shared" si="21"/>
        <v>0</v>
      </c>
      <c r="X159" s="463">
        <f t="shared" si="22"/>
        <v>0</v>
      </c>
    </row>
    <row r="160" spans="1:24" s="462" customFormat="1">
      <c r="A160" s="460">
        <v>154</v>
      </c>
      <c r="B160" s="460"/>
      <c r="C160" s="460" t="s">
        <v>1795</v>
      </c>
      <c r="D160" s="461" t="s">
        <v>2047</v>
      </c>
      <c r="E160" s="460"/>
      <c r="H160" s="157">
        <v>0</v>
      </c>
      <c r="I160" s="157">
        <v>4380000</v>
      </c>
      <c r="J160" s="801">
        <f t="shared" si="23"/>
        <v>-4380000</v>
      </c>
      <c r="K160" s="157">
        <f t="shared" si="17"/>
        <v>0</v>
      </c>
      <c r="L160" s="463">
        <f t="shared" si="18"/>
        <v>0</v>
      </c>
      <c r="M160" s="464"/>
      <c r="N160" s="157">
        <v>0</v>
      </c>
      <c r="O160" s="157">
        <v>0</v>
      </c>
      <c r="P160" s="157">
        <v>0</v>
      </c>
      <c r="Q160" s="157">
        <f t="shared" si="19"/>
        <v>0</v>
      </c>
      <c r="R160" s="463">
        <f t="shared" si="20"/>
        <v>0</v>
      </c>
      <c r="S160" s="465"/>
      <c r="T160" s="157">
        <v>0</v>
      </c>
      <c r="U160" s="157">
        <v>0</v>
      </c>
      <c r="V160" s="157">
        <v>0</v>
      </c>
      <c r="W160" s="157">
        <f t="shared" si="21"/>
        <v>0</v>
      </c>
      <c r="X160" s="463">
        <f t="shared" si="22"/>
        <v>0</v>
      </c>
    </row>
    <row r="161" spans="1:24" s="462" customFormat="1">
      <c r="A161" s="460">
        <v>155</v>
      </c>
      <c r="B161" s="460"/>
      <c r="C161" s="460" t="s">
        <v>1795</v>
      </c>
      <c r="D161" s="461" t="s">
        <v>2048</v>
      </c>
      <c r="E161" s="460"/>
      <c r="H161" s="157">
        <v>0</v>
      </c>
      <c r="I161" s="157">
        <v>4015000</v>
      </c>
      <c r="J161" s="157">
        <v>0</v>
      </c>
      <c r="K161" s="157">
        <f t="shared" si="17"/>
        <v>4015000</v>
      </c>
      <c r="L161" s="463">
        <f t="shared" si="18"/>
        <v>4015000</v>
      </c>
      <c r="M161" s="464"/>
      <c r="N161" s="157">
        <v>0</v>
      </c>
      <c r="O161" s="157">
        <v>0</v>
      </c>
      <c r="P161" s="157">
        <v>0</v>
      </c>
      <c r="Q161" s="157">
        <f t="shared" si="19"/>
        <v>0</v>
      </c>
      <c r="R161" s="463">
        <f t="shared" si="20"/>
        <v>0</v>
      </c>
      <c r="S161" s="465"/>
      <c r="T161" s="157">
        <v>0</v>
      </c>
      <c r="U161" s="157">
        <v>0</v>
      </c>
      <c r="V161" s="157">
        <v>0</v>
      </c>
      <c r="W161" s="157">
        <f t="shared" si="21"/>
        <v>0</v>
      </c>
      <c r="X161" s="463">
        <f t="shared" si="22"/>
        <v>0</v>
      </c>
    </row>
    <row r="162" spans="1:24" s="462" customFormat="1">
      <c r="A162" s="460">
        <v>156</v>
      </c>
      <c r="B162" s="460"/>
      <c r="C162" s="460" t="s">
        <v>1795</v>
      </c>
      <c r="D162" s="461" t="s">
        <v>2049</v>
      </c>
      <c r="E162" s="460"/>
      <c r="H162" s="157">
        <v>0</v>
      </c>
      <c r="I162" s="157">
        <v>0</v>
      </c>
      <c r="J162" s="157">
        <v>0</v>
      </c>
      <c r="K162" s="157">
        <f t="shared" si="17"/>
        <v>0</v>
      </c>
      <c r="L162" s="463">
        <f t="shared" si="18"/>
        <v>0</v>
      </c>
      <c r="M162" s="464"/>
      <c r="N162" s="157">
        <v>0</v>
      </c>
      <c r="O162" s="157">
        <v>10000000</v>
      </c>
      <c r="P162" s="157">
        <v>0</v>
      </c>
      <c r="Q162" s="157">
        <f t="shared" si="19"/>
        <v>10000000</v>
      </c>
      <c r="R162" s="463">
        <f t="shared" si="20"/>
        <v>10000000</v>
      </c>
      <c r="S162" s="465"/>
      <c r="T162" s="157">
        <v>0</v>
      </c>
      <c r="U162" s="157">
        <v>0</v>
      </c>
      <c r="V162" s="157">
        <v>0</v>
      </c>
      <c r="W162" s="157">
        <f t="shared" si="21"/>
        <v>0</v>
      </c>
      <c r="X162" s="463">
        <f t="shared" si="22"/>
        <v>0</v>
      </c>
    </row>
    <row r="163" spans="1:24" s="462" customFormat="1">
      <c r="A163" s="460">
        <v>157</v>
      </c>
      <c r="B163" s="460"/>
      <c r="C163" s="460" t="s">
        <v>1795</v>
      </c>
      <c r="D163" s="461" t="s">
        <v>2050</v>
      </c>
      <c r="E163" s="460"/>
      <c r="H163" s="157">
        <v>0</v>
      </c>
      <c r="I163" s="157">
        <v>730000</v>
      </c>
      <c r="J163" s="801">
        <f>-I163</f>
        <v>-730000</v>
      </c>
      <c r="K163" s="157">
        <f t="shared" si="17"/>
        <v>0</v>
      </c>
      <c r="L163" s="463">
        <f t="shared" si="18"/>
        <v>0</v>
      </c>
      <c r="M163" s="464"/>
      <c r="N163" s="157">
        <v>0</v>
      </c>
      <c r="O163" s="157">
        <v>730000</v>
      </c>
      <c r="P163" s="801">
        <f>-O163</f>
        <v>-730000</v>
      </c>
      <c r="Q163" s="157">
        <f t="shared" si="19"/>
        <v>0</v>
      </c>
      <c r="R163" s="463">
        <f t="shared" si="20"/>
        <v>0</v>
      </c>
      <c r="S163" s="465"/>
      <c r="T163" s="157">
        <v>0</v>
      </c>
      <c r="U163" s="157">
        <v>0</v>
      </c>
      <c r="V163" s="157">
        <v>0</v>
      </c>
      <c r="W163" s="157">
        <f t="shared" si="21"/>
        <v>0</v>
      </c>
      <c r="X163" s="463">
        <f t="shared" si="22"/>
        <v>0</v>
      </c>
    </row>
    <row r="164" spans="1:24" s="462" customFormat="1">
      <c r="A164" s="460">
        <v>158</v>
      </c>
      <c r="B164" s="460"/>
      <c r="C164" s="460" t="s">
        <v>1795</v>
      </c>
      <c r="D164" s="461" t="s">
        <v>2051</v>
      </c>
      <c r="E164" s="460"/>
      <c r="H164" s="157">
        <v>0</v>
      </c>
      <c r="I164" s="157">
        <v>146000</v>
      </c>
      <c r="J164" s="157">
        <v>0</v>
      </c>
      <c r="K164" s="157">
        <f t="shared" si="17"/>
        <v>146000</v>
      </c>
      <c r="L164" s="463">
        <f t="shared" si="18"/>
        <v>146000</v>
      </c>
      <c r="M164" s="464"/>
      <c r="N164" s="157">
        <v>0</v>
      </c>
      <c r="O164" s="157">
        <v>146000</v>
      </c>
      <c r="P164" s="157">
        <v>0</v>
      </c>
      <c r="Q164" s="157">
        <f t="shared" si="19"/>
        <v>146000</v>
      </c>
      <c r="R164" s="463">
        <f t="shared" si="20"/>
        <v>146000</v>
      </c>
      <c r="S164" s="465"/>
      <c r="T164" s="157">
        <v>0</v>
      </c>
      <c r="U164" s="157">
        <v>146000</v>
      </c>
      <c r="V164" s="157">
        <v>0</v>
      </c>
      <c r="W164" s="157">
        <f t="shared" si="21"/>
        <v>146000</v>
      </c>
      <c r="X164" s="463">
        <f t="shared" si="22"/>
        <v>146000</v>
      </c>
    </row>
    <row r="165" spans="1:24" s="462" customFormat="1">
      <c r="A165" s="460">
        <v>159</v>
      </c>
      <c r="B165" s="460"/>
      <c r="C165" s="460" t="s">
        <v>1795</v>
      </c>
      <c r="D165" s="461" t="s">
        <v>2052</v>
      </c>
      <c r="E165" s="460"/>
      <c r="H165" s="157">
        <v>0</v>
      </c>
      <c r="I165" s="157">
        <v>36500</v>
      </c>
      <c r="J165" s="157">
        <v>0</v>
      </c>
      <c r="K165" s="157">
        <f t="shared" si="17"/>
        <v>36500</v>
      </c>
      <c r="L165" s="463">
        <f t="shared" si="18"/>
        <v>36500</v>
      </c>
      <c r="M165" s="464"/>
      <c r="N165" s="157">
        <v>0</v>
      </c>
      <c r="O165" s="157">
        <v>36500</v>
      </c>
      <c r="P165" s="157">
        <v>0</v>
      </c>
      <c r="Q165" s="157">
        <f t="shared" si="19"/>
        <v>36500</v>
      </c>
      <c r="R165" s="463">
        <f t="shared" si="20"/>
        <v>36500</v>
      </c>
      <c r="S165" s="465"/>
      <c r="T165" s="157">
        <v>0</v>
      </c>
      <c r="U165" s="157">
        <v>0</v>
      </c>
      <c r="V165" s="157">
        <v>0</v>
      </c>
      <c r="W165" s="157">
        <f t="shared" si="21"/>
        <v>0</v>
      </c>
      <c r="X165" s="463">
        <f t="shared" si="22"/>
        <v>0</v>
      </c>
    </row>
    <row r="166" spans="1:24" s="462" customFormat="1">
      <c r="A166" s="460">
        <v>160</v>
      </c>
      <c r="B166" s="460"/>
      <c r="C166" s="460" t="s">
        <v>1795</v>
      </c>
      <c r="D166" s="461" t="s">
        <v>2053</v>
      </c>
      <c r="E166" s="460"/>
      <c r="H166" s="157">
        <v>0</v>
      </c>
      <c r="I166" s="157">
        <v>200000</v>
      </c>
      <c r="J166" s="157">
        <v>0</v>
      </c>
      <c r="K166" s="157">
        <f t="shared" si="17"/>
        <v>200000</v>
      </c>
      <c r="L166" s="463">
        <f t="shared" si="18"/>
        <v>200000</v>
      </c>
      <c r="M166" s="464"/>
      <c r="N166" s="157">
        <v>0</v>
      </c>
      <c r="O166" s="157">
        <v>200000</v>
      </c>
      <c r="P166" s="157">
        <v>0</v>
      </c>
      <c r="Q166" s="157">
        <f t="shared" si="19"/>
        <v>200000</v>
      </c>
      <c r="R166" s="463">
        <f t="shared" si="20"/>
        <v>200000</v>
      </c>
      <c r="S166" s="465"/>
      <c r="T166" s="157">
        <v>0</v>
      </c>
      <c r="U166" s="157">
        <v>200000</v>
      </c>
      <c r="V166" s="157">
        <v>0</v>
      </c>
      <c r="W166" s="157">
        <f t="shared" si="21"/>
        <v>200000</v>
      </c>
      <c r="X166" s="463">
        <f t="shared" si="22"/>
        <v>200000</v>
      </c>
    </row>
    <row r="167" spans="1:24" s="462" customFormat="1">
      <c r="A167" s="460">
        <v>161</v>
      </c>
      <c r="B167" s="460"/>
      <c r="C167" s="460" t="s">
        <v>1795</v>
      </c>
      <c r="D167" s="461" t="s">
        <v>2054</v>
      </c>
      <c r="E167" s="460"/>
      <c r="H167" s="157">
        <v>0</v>
      </c>
      <c r="I167" s="157">
        <v>438000</v>
      </c>
      <c r="J167" s="157">
        <v>0</v>
      </c>
      <c r="K167" s="157">
        <f t="shared" si="17"/>
        <v>438000</v>
      </c>
      <c r="L167" s="463">
        <f t="shared" si="18"/>
        <v>438000</v>
      </c>
      <c r="M167" s="464"/>
      <c r="N167" s="157">
        <v>0</v>
      </c>
      <c r="O167" s="157">
        <v>73000</v>
      </c>
      <c r="P167" s="157">
        <v>0</v>
      </c>
      <c r="Q167" s="157">
        <f t="shared" si="19"/>
        <v>73000</v>
      </c>
      <c r="R167" s="463">
        <f t="shared" si="20"/>
        <v>73000</v>
      </c>
      <c r="S167" s="465"/>
      <c r="T167" s="157">
        <v>0</v>
      </c>
      <c r="U167" s="157">
        <v>0</v>
      </c>
      <c r="V167" s="157">
        <v>0</v>
      </c>
      <c r="W167" s="157">
        <f t="shared" si="21"/>
        <v>0</v>
      </c>
      <c r="X167" s="463">
        <f t="shared" si="22"/>
        <v>0</v>
      </c>
    </row>
    <row r="168" spans="1:24" s="462" customFormat="1">
      <c r="A168" s="460">
        <v>162</v>
      </c>
      <c r="B168" s="460"/>
      <c r="C168" s="460" t="s">
        <v>1795</v>
      </c>
      <c r="D168" s="461" t="s">
        <v>2055</v>
      </c>
      <c r="E168" s="460"/>
      <c r="H168" s="157">
        <v>0</v>
      </c>
      <c r="I168" s="157">
        <v>0</v>
      </c>
      <c r="J168" s="157">
        <v>0</v>
      </c>
      <c r="K168" s="157">
        <f t="shared" si="17"/>
        <v>0</v>
      </c>
      <c r="L168" s="463">
        <f t="shared" si="18"/>
        <v>0</v>
      </c>
      <c r="M168" s="464"/>
      <c r="N168" s="157">
        <v>0</v>
      </c>
      <c r="O168" s="157">
        <v>182500</v>
      </c>
      <c r="P168" s="157">
        <v>0</v>
      </c>
      <c r="Q168" s="157">
        <f t="shared" si="19"/>
        <v>182500</v>
      </c>
      <c r="R168" s="463">
        <f t="shared" si="20"/>
        <v>182500</v>
      </c>
      <c r="S168" s="465"/>
      <c r="T168" s="157">
        <v>0</v>
      </c>
      <c r="U168" s="157">
        <v>0</v>
      </c>
      <c r="V168" s="157">
        <v>0</v>
      </c>
      <c r="W168" s="157">
        <f t="shared" si="21"/>
        <v>0</v>
      </c>
      <c r="X168" s="463">
        <f t="shared" si="22"/>
        <v>0</v>
      </c>
    </row>
    <row r="169" spans="1:24" s="462" customFormat="1">
      <c r="A169" s="460">
        <v>163</v>
      </c>
      <c r="B169" s="460"/>
      <c r="C169" s="460" t="s">
        <v>1795</v>
      </c>
      <c r="D169" s="461" t="s">
        <v>2056</v>
      </c>
      <c r="E169" s="460"/>
      <c r="H169" s="157">
        <v>0</v>
      </c>
      <c r="I169" s="157">
        <v>1000000</v>
      </c>
      <c r="J169" s="157">
        <v>0</v>
      </c>
      <c r="K169" s="157">
        <f t="shared" si="17"/>
        <v>1000000</v>
      </c>
      <c r="L169" s="463">
        <f t="shared" si="18"/>
        <v>1000000</v>
      </c>
      <c r="M169" s="464"/>
      <c r="N169" s="157">
        <v>0</v>
      </c>
      <c r="O169" s="157">
        <v>1095000</v>
      </c>
      <c r="P169" s="157">
        <v>0</v>
      </c>
      <c r="Q169" s="157">
        <f t="shared" si="19"/>
        <v>1095000</v>
      </c>
      <c r="R169" s="463">
        <f t="shared" si="20"/>
        <v>1095000</v>
      </c>
      <c r="S169" s="465"/>
      <c r="T169" s="157">
        <v>0</v>
      </c>
      <c r="U169" s="157">
        <v>1095000</v>
      </c>
      <c r="V169" s="157">
        <v>0</v>
      </c>
      <c r="W169" s="157">
        <f t="shared" si="21"/>
        <v>1095000</v>
      </c>
      <c r="X169" s="463">
        <f t="shared" si="22"/>
        <v>1095000</v>
      </c>
    </row>
    <row r="170" spans="1:24" s="462" customFormat="1">
      <c r="A170" s="460">
        <v>164</v>
      </c>
      <c r="B170" s="460"/>
      <c r="C170" s="460" t="s">
        <v>1795</v>
      </c>
      <c r="D170" s="461" t="s">
        <v>2057</v>
      </c>
      <c r="E170" s="460"/>
      <c r="H170" s="157">
        <v>0</v>
      </c>
      <c r="I170" s="157">
        <v>146000</v>
      </c>
      <c r="J170" s="157">
        <v>0</v>
      </c>
      <c r="K170" s="157">
        <f t="shared" si="17"/>
        <v>146000</v>
      </c>
      <c r="L170" s="463">
        <f t="shared" si="18"/>
        <v>146000</v>
      </c>
      <c r="M170" s="464"/>
      <c r="N170" s="157">
        <v>0</v>
      </c>
      <c r="O170" s="157">
        <v>0</v>
      </c>
      <c r="P170" s="157">
        <v>0</v>
      </c>
      <c r="Q170" s="157">
        <f t="shared" si="19"/>
        <v>0</v>
      </c>
      <c r="R170" s="463">
        <f t="shared" si="20"/>
        <v>0</v>
      </c>
      <c r="S170" s="465"/>
      <c r="T170" s="157">
        <v>0</v>
      </c>
      <c r="U170" s="157">
        <v>0</v>
      </c>
      <c r="V170" s="157">
        <v>0</v>
      </c>
      <c r="W170" s="157">
        <f t="shared" si="21"/>
        <v>0</v>
      </c>
      <c r="X170" s="463">
        <f t="shared" si="22"/>
        <v>0</v>
      </c>
    </row>
    <row r="171" spans="1:24" s="462" customFormat="1">
      <c r="A171" s="460">
        <v>165</v>
      </c>
      <c r="B171" s="460"/>
      <c r="C171" s="460" t="s">
        <v>1795</v>
      </c>
      <c r="D171" s="461" t="s">
        <v>2058</v>
      </c>
      <c r="E171" s="460"/>
      <c r="H171" s="157">
        <v>0</v>
      </c>
      <c r="I171" s="157">
        <v>73000</v>
      </c>
      <c r="J171" s="157">
        <v>0</v>
      </c>
      <c r="K171" s="157">
        <f t="shared" si="17"/>
        <v>73000</v>
      </c>
      <c r="L171" s="463">
        <f t="shared" si="18"/>
        <v>73000</v>
      </c>
      <c r="M171" s="464"/>
      <c r="N171" s="157">
        <v>0</v>
      </c>
      <c r="O171" s="157">
        <v>0</v>
      </c>
      <c r="P171" s="157">
        <v>0</v>
      </c>
      <c r="Q171" s="157">
        <f t="shared" si="19"/>
        <v>0</v>
      </c>
      <c r="R171" s="463">
        <f t="shared" si="20"/>
        <v>0</v>
      </c>
      <c r="S171" s="465"/>
      <c r="T171" s="157">
        <v>0</v>
      </c>
      <c r="U171" s="157">
        <v>0</v>
      </c>
      <c r="V171" s="157">
        <v>0</v>
      </c>
      <c r="W171" s="157">
        <f t="shared" si="21"/>
        <v>0</v>
      </c>
      <c r="X171" s="463">
        <f t="shared" si="22"/>
        <v>0</v>
      </c>
    </row>
    <row r="172" spans="1:24" s="462" customFormat="1">
      <c r="A172" s="460">
        <v>166</v>
      </c>
      <c r="B172" s="460"/>
      <c r="C172" s="460" t="s">
        <v>1795</v>
      </c>
      <c r="D172" s="461" t="s">
        <v>2059</v>
      </c>
      <c r="E172" s="460"/>
      <c r="H172" s="157">
        <v>0</v>
      </c>
      <c r="I172" s="157">
        <v>250000</v>
      </c>
      <c r="J172" s="157">
        <v>0</v>
      </c>
      <c r="K172" s="157">
        <f t="shared" si="17"/>
        <v>250000</v>
      </c>
      <c r="L172" s="463">
        <f t="shared" si="18"/>
        <v>250000</v>
      </c>
      <c r="M172" s="464"/>
      <c r="N172" s="157">
        <v>0</v>
      </c>
      <c r="O172" s="157">
        <v>500000</v>
      </c>
      <c r="P172" s="157">
        <v>0</v>
      </c>
      <c r="Q172" s="157">
        <f t="shared" si="19"/>
        <v>500000</v>
      </c>
      <c r="R172" s="463">
        <f t="shared" si="20"/>
        <v>500000</v>
      </c>
      <c r="S172" s="465"/>
      <c r="T172" s="157">
        <v>0</v>
      </c>
      <c r="U172" s="157">
        <v>500000</v>
      </c>
      <c r="V172" s="157">
        <v>0</v>
      </c>
      <c r="W172" s="157">
        <f t="shared" si="21"/>
        <v>500000</v>
      </c>
      <c r="X172" s="463">
        <f t="shared" si="22"/>
        <v>500000</v>
      </c>
    </row>
    <row r="173" spans="1:24" s="462" customFormat="1">
      <c r="A173" s="460">
        <v>167</v>
      </c>
      <c r="B173" s="460"/>
      <c r="C173" s="460" t="s">
        <v>1795</v>
      </c>
      <c r="D173" s="461" t="s">
        <v>2060</v>
      </c>
      <c r="E173" s="460"/>
      <c r="H173" s="157">
        <v>0</v>
      </c>
      <c r="I173" s="157">
        <v>547500</v>
      </c>
      <c r="J173" s="157">
        <v>0</v>
      </c>
      <c r="K173" s="157">
        <f t="shared" si="17"/>
        <v>547500</v>
      </c>
      <c r="L173" s="463">
        <f t="shared" si="18"/>
        <v>547500</v>
      </c>
      <c r="M173" s="464"/>
      <c r="N173" s="157">
        <v>0</v>
      </c>
      <c r="O173" s="157">
        <v>547500</v>
      </c>
      <c r="P173" s="157">
        <v>0</v>
      </c>
      <c r="Q173" s="157">
        <f t="shared" si="19"/>
        <v>547500</v>
      </c>
      <c r="R173" s="463">
        <f t="shared" si="20"/>
        <v>547500</v>
      </c>
      <c r="S173" s="465"/>
      <c r="T173" s="157">
        <v>0</v>
      </c>
      <c r="U173" s="157">
        <v>0</v>
      </c>
      <c r="V173" s="157">
        <v>0</v>
      </c>
      <c r="W173" s="157">
        <f t="shared" si="21"/>
        <v>0</v>
      </c>
      <c r="X173" s="463">
        <f t="shared" si="22"/>
        <v>0</v>
      </c>
    </row>
    <row r="174" spans="1:24" s="462" customFormat="1">
      <c r="A174" s="460">
        <v>168</v>
      </c>
      <c r="B174" s="460"/>
      <c r="C174" s="460" t="s">
        <v>1795</v>
      </c>
      <c r="D174" s="461" t="s">
        <v>2061</v>
      </c>
      <c r="E174" s="460"/>
      <c r="H174" s="157">
        <v>0</v>
      </c>
      <c r="I174" s="157">
        <v>140160</v>
      </c>
      <c r="J174" s="157">
        <v>0</v>
      </c>
      <c r="K174" s="157">
        <f t="shared" si="17"/>
        <v>140160</v>
      </c>
      <c r="L174" s="463">
        <f t="shared" si="18"/>
        <v>140160</v>
      </c>
      <c r="M174" s="464"/>
      <c r="N174" s="157">
        <v>0</v>
      </c>
      <c r="O174" s="157">
        <v>0</v>
      </c>
      <c r="P174" s="157">
        <v>0</v>
      </c>
      <c r="Q174" s="157">
        <f t="shared" si="19"/>
        <v>0</v>
      </c>
      <c r="R174" s="463">
        <f t="shared" si="20"/>
        <v>0</v>
      </c>
      <c r="S174" s="465"/>
      <c r="T174" s="157">
        <v>0</v>
      </c>
      <c r="U174" s="157">
        <v>0</v>
      </c>
      <c r="V174" s="157">
        <v>0</v>
      </c>
      <c r="W174" s="157">
        <f t="shared" si="21"/>
        <v>0</v>
      </c>
      <c r="X174" s="463">
        <f t="shared" si="22"/>
        <v>0</v>
      </c>
    </row>
    <row r="175" spans="1:24" s="462" customFormat="1">
      <c r="A175" s="460">
        <v>169</v>
      </c>
      <c r="B175" s="460"/>
      <c r="C175" s="460" t="s">
        <v>1795</v>
      </c>
      <c r="D175" s="461" t="s">
        <v>2062</v>
      </c>
      <c r="E175" s="460"/>
      <c r="H175" s="157">
        <v>0</v>
      </c>
      <c r="I175" s="157">
        <v>0</v>
      </c>
      <c r="J175" s="157">
        <v>0</v>
      </c>
      <c r="K175" s="157">
        <f t="shared" si="17"/>
        <v>0</v>
      </c>
      <c r="L175" s="463">
        <f t="shared" si="18"/>
        <v>0</v>
      </c>
      <c r="M175" s="464"/>
      <c r="N175" s="157">
        <v>0</v>
      </c>
      <c r="O175" s="157">
        <v>0</v>
      </c>
      <c r="P175" s="157">
        <v>0</v>
      </c>
      <c r="Q175" s="157">
        <f t="shared" si="19"/>
        <v>0</v>
      </c>
      <c r="R175" s="463">
        <f t="shared" si="20"/>
        <v>0</v>
      </c>
      <c r="S175" s="465"/>
      <c r="T175" s="157">
        <v>0</v>
      </c>
      <c r="U175" s="157">
        <v>438000</v>
      </c>
      <c r="V175" s="157">
        <v>0</v>
      </c>
      <c r="W175" s="157">
        <f t="shared" si="21"/>
        <v>438000</v>
      </c>
      <c r="X175" s="463">
        <f t="shared" si="22"/>
        <v>438000</v>
      </c>
    </row>
    <row r="176" spans="1:24" s="462" customFormat="1">
      <c r="A176" s="460">
        <v>170</v>
      </c>
      <c r="B176" s="460"/>
      <c r="C176" s="460" t="s">
        <v>1795</v>
      </c>
      <c r="D176" s="461" t="s">
        <v>2063</v>
      </c>
      <c r="E176" s="460"/>
      <c r="H176" s="157">
        <v>0</v>
      </c>
      <c r="I176" s="157">
        <v>182500</v>
      </c>
      <c r="J176" s="157">
        <v>0</v>
      </c>
      <c r="K176" s="157">
        <f t="shared" si="17"/>
        <v>182500</v>
      </c>
      <c r="L176" s="463">
        <f t="shared" si="18"/>
        <v>182500</v>
      </c>
      <c r="M176" s="464"/>
      <c r="N176" s="157">
        <v>0</v>
      </c>
      <c r="O176" s="157">
        <v>0</v>
      </c>
      <c r="P176" s="157">
        <v>0</v>
      </c>
      <c r="Q176" s="157">
        <f t="shared" si="19"/>
        <v>0</v>
      </c>
      <c r="R176" s="463">
        <f t="shared" si="20"/>
        <v>0</v>
      </c>
      <c r="S176" s="465"/>
      <c r="T176" s="157">
        <v>0</v>
      </c>
      <c r="U176" s="157">
        <v>0</v>
      </c>
      <c r="V176" s="157">
        <v>0</v>
      </c>
      <c r="W176" s="157">
        <f t="shared" si="21"/>
        <v>0</v>
      </c>
      <c r="X176" s="463">
        <f t="shared" si="22"/>
        <v>0</v>
      </c>
    </row>
    <row r="177" spans="1:24" s="462" customFormat="1">
      <c r="A177" s="460">
        <v>171</v>
      </c>
      <c r="B177" s="460"/>
      <c r="C177" s="460" t="s">
        <v>1795</v>
      </c>
      <c r="D177" s="461" t="s">
        <v>2064</v>
      </c>
      <c r="E177" s="460"/>
      <c r="H177" s="157">
        <v>0</v>
      </c>
      <c r="I177" s="157">
        <v>0</v>
      </c>
      <c r="J177" s="157">
        <v>0</v>
      </c>
      <c r="K177" s="157">
        <f t="shared" si="17"/>
        <v>0</v>
      </c>
      <c r="L177" s="463">
        <f t="shared" si="18"/>
        <v>0</v>
      </c>
      <c r="M177" s="464"/>
      <c r="N177" s="157">
        <v>0</v>
      </c>
      <c r="O177" s="157">
        <v>730000</v>
      </c>
      <c r="P177" s="157">
        <v>0</v>
      </c>
      <c r="Q177" s="157">
        <f t="shared" si="19"/>
        <v>730000</v>
      </c>
      <c r="R177" s="463">
        <f t="shared" si="20"/>
        <v>730000</v>
      </c>
      <c r="S177" s="465"/>
      <c r="T177" s="157">
        <v>0</v>
      </c>
      <c r="U177" s="157">
        <v>1460000</v>
      </c>
      <c r="V177" s="157">
        <v>0</v>
      </c>
      <c r="W177" s="157">
        <f t="shared" si="21"/>
        <v>1460000</v>
      </c>
      <c r="X177" s="463">
        <f t="shared" si="22"/>
        <v>1460000</v>
      </c>
    </row>
    <row r="178" spans="1:24" s="462" customFormat="1">
      <c r="A178" s="460">
        <v>172</v>
      </c>
      <c r="B178" s="460"/>
      <c r="C178" s="460" t="s">
        <v>1795</v>
      </c>
      <c r="D178" s="461" t="s">
        <v>2065</v>
      </c>
      <c r="E178" s="460"/>
      <c r="H178" s="157">
        <v>0</v>
      </c>
      <c r="I178" s="157">
        <v>36500</v>
      </c>
      <c r="J178" s="157">
        <v>0</v>
      </c>
      <c r="K178" s="157">
        <f t="shared" si="17"/>
        <v>36500</v>
      </c>
      <c r="L178" s="463">
        <f t="shared" si="18"/>
        <v>36500</v>
      </c>
      <c r="M178" s="464"/>
      <c r="N178" s="157">
        <v>0</v>
      </c>
      <c r="O178" s="157">
        <v>43800</v>
      </c>
      <c r="P178" s="157">
        <v>0</v>
      </c>
      <c r="Q178" s="157">
        <f t="shared" si="19"/>
        <v>43800</v>
      </c>
      <c r="R178" s="463">
        <f t="shared" si="20"/>
        <v>43800</v>
      </c>
      <c r="S178" s="465"/>
      <c r="T178" s="157">
        <v>0</v>
      </c>
      <c r="U178" s="157">
        <v>52560</v>
      </c>
      <c r="V178" s="157">
        <v>0</v>
      </c>
      <c r="W178" s="157">
        <f t="shared" si="21"/>
        <v>52560</v>
      </c>
      <c r="X178" s="463">
        <f t="shared" si="22"/>
        <v>52560</v>
      </c>
    </row>
    <row r="179" spans="1:24" s="462" customFormat="1">
      <c r="A179" s="460">
        <v>173</v>
      </c>
      <c r="B179" s="460"/>
      <c r="C179" s="460" t="s">
        <v>1795</v>
      </c>
      <c r="D179" s="461" t="s">
        <v>2066</v>
      </c>
      <c r="E179" s="460"/>
      <c r="H179" s="157">
        <v>0</v>
      </c>
      <c r="I179" s="157">
        <v>36500</v>
      </c>
      <c r="J179" s="157">
        <v>0</v>
      </c>
      <c r="K179" s="157">
        <f t="shared" si="17"/>
        <v>36500</v>
      </c>
      <c r="L179" s="463">
        <f t="shared" si="18"/>
        <v>36500</v>
      </c>
      <c r="M179" s="464"/>
      <c r="N179" s="157">
        <v>0</v>
      </c>
      <c r="O179" s="157">
        <v>43800</v>
      </c>
      <c r="P179" s="157">
        <v>0</v>
      </c>
      <c r="Q179" s="157">
        <f t="shared" si="19"/>
        <v>43800</v>
      </c>
      <c r="R179" s="463">
        <f t="shared" si="20"/>
        <v>43800</v>
      </c>
      <c r="S179" s="465"/>
      <c r="T179" s="157">
        <v>0</v>
      </c>
      <c r="U179" s="157">
        <v>52560</v>
      </c>
      <c r="V179" s="157">
        <v>0</v>
      </c>
      <c r="W179" s="157">
        <f t="shared" si="21"/>
        <v>52560</v>
      </c>
      <c r="X179" s="463">
        <f t="shared" si="22"/>
        <v>52560</v>
      </c>
    </row>
    <row r="180" spans="1:24" s="462" customFormat="1" ht="29">
      <c r="A180" s="460">
        <v>174</v>
      </c>
      <c r="B180" s="460"/>
      <c r="C180" s="460" t="s">
        <v>1795</v>
      </c>
      <c r="D180" s="461" t="s">
        <v>2067</v>
      </c>
      <c r="E180" s="460"/>
      <c r="H180" s="157">
        <v>0</v>
      </c>
      <c r="I180" s="157">
        <v>73000</v>
      </c>
      <c r="J180" s="157">
        <v>0</v>
      </c>
      <c r="K180" s="157">
        <f t="shared" si="17"/>
        <v>73000</v>
      </c>
      <c r="L180" s="463">
        <f t="shared" si="18"/>
        <v>73000</v>
      </c>
      <c r="M180" s="464"/>
      <c r="N180" s="157">
        <v>0</v>
      </c>
      <c r="O180" s="157">
        <v>0</v>
      </c>
      <c r="P180" s="157">
        <v>0</v>
      </c>
      <c r="Q180" s="157">
        <f t="shared" si="19"/>
        <v>0</v>
      </c>
      <c r="R180" s="463">
        <f t="shared" si="20"/>
        <v>0</v>
      </c>
      <c r="S180" s="465"/>
      <c r="T180" s="157">
        <v>0</v>
      </c>
      <c r="U180" s="157">
        <v>0</v>
      </c>
      <c r="V180" s="157">
        <v>0</v>
      </c>
      <c r="W180" s="157">
        <f t="shared" si="21"/>
        <v>0</v>
      </c>
      <c r="X180" s="463">
        <f t="shared" si="22"/>
        <v>0</v>
      </c>
    </row>
    <row r="181" spans="1:24" s="462" customFormat="1">
      <c r="A181" s="460">
        <v>175</v>
      </c>
      <c r="B181" s="460"/>
      <c r="C181" s="460" t="s">
        <v>1795</v>
      </c>
      <c r="D181" s="461" t="s">
        <v>2068</v>
      </c>
      <c r="E181" s="460"/>
      <c r="H181" s="157">
        <v>0</v>
      </c>
      <c r="I181" s="157">
        <v>43800</v>
      </c>
      <c r="J181" s="157">
        <v>0</v>
      </c>
      <c r="K181" s="157">
        <f t="shared" si="17"/>
        <v>43800</v>
      </c>
      <c r="L181" s="463">
        <f t="shared" si="18"/>
        <v>43800</v>
      </c>
      <c r="M181" s="464"/>
      <c r="N181" s="157">
        <v>0</v>
      </c>
      <c r="O181" s="157">
        <v>0</v>
      </c>
      <c r="P181" s="157">
        <v>0</v>
      </c>
      <c r="Q181" s="157">
        <f t="shared" si="19"/>
        <v>0</v>
      </c>
      <c r="R181" s="463">
        <f t="shared" si="20"/>
        <v>0</v>
      </c>
      <c r="S181" s="465"/>
      <c r="T181" s="157">
        <v>0</v>
      </c>
      <c r="U181" s="157">
        <v>0</v>
      </c>
      <c r="V181" s="157">
        <v>0</v>
      </c>
      <c r="W181" s="157">
        <f t="shared" si="21"/>
        <v>0</v>
      </c>
      <c r="X181" s="463">
        <f t="shared" si="22"/>
        <v>0</v>
      </c>
    </row>
    <row r="182" spans="1:24" s="462" customFormat="1">
      <c r="A182" s="460">
        <v>176</v>
      </c>
      <c r="B182" s="460"/>
      <c r="C182" s="460" t="s">
        <v>1795</v>
      </c>
      <c r="D182" s="461" t="s">
        <v>2069</v>
      </c>
      <c r="E182" s="460"/>
      <c r="H182" s="157">
        <v>0</v>
      </c>
      <c r="I182" s="157">
        <v>273750</v>
      </c>
      <c r="J182" s="157">
        <v>0</v>
      </c>
      <c r="K182" s="157">
        <f t="shared" si="17"/>
        <v>273750</v>
      </c>
      <c r="L182" s="463">
        <f t="shared" si="18"/>
        <v>273750</v>
      </c>
      <c r="M182" s="464"/>
      <c r="N182" s="157">
        <v>0</v>
      </c>
      <c r="O182" s="157">
        <v>182500</v>
      </c>
      <c r="P182" s="157">
        <v>0</v>
      </c>
      <c r="Q182" s="157">
        <f t="shared" si="19"/>
        <v>182500</v>
      </c>
      <c r="R182" s="463">
        <f t="shared" si="20"/>
        <v>182500</v>
      </c>
      <c r="S182" s="465"/>
      <c r="T182" s="157">
        <v>0</v>
      </c>
      <c r="U182" s="157">
        <v>87600</v>
      </c>
      <c r="V182" s="157">
        <v>0</v>
      </c>
      <c r="W182" s="157">
        <f t="shared" si="21"/>
        <v>87600</v>
      </c>
      <c r="X182" s="463">
        <f t="shared" si="22"/>
        <v>87600</v>
      </c>
    </row>
    <row r="183" spans="1:24" s="462" customFormat="1">
      <c r="A183" s="460">
        <v>177</v>
      </c>
      <c r="B183" s="460"/>
      <c r="C183" s="460" t="s">
        <v>1795</v>
      </c>
      <c r="D183" s="461" t="s">
        <v>2070</v>
      </c>
      <c r="E183" s="460"/>
      <c r="H183" s="157">
        <v>0</v>
      </c>
      <c r="I183" s="157">
        <v>2500000</v>
      </c>
      <c r="J183" s="801">
        <f>-I183</f>
        <v>-2500000</v>
      </c>
      <c r="K183" s="157">
        <f t="shared" si="17"/>
        <v>0</v>
      </c>
      <c r="L183" s="463">
        <f t="shared" si="18"/>
        <v>0</v>
      </c>
      <c r="M183" s="464"/>
      <c r="N183" s="157">
        <v>0</v>
      </c>
      <c r="O183" s="157">
        <v>2500000</v>
      </c>
      <c r="P183" s="801">
        <f>-O183</f>
        <v>-2500000</v>
      </c>
      <c r="Q183" s="157">
        <f t="shared" si="19"/>
        <v>0</v>
      </c>
      <c r="R183" s="463">
        <f t="shared" si="20"/>
        <v>0</v>
      </c>
      <c r="S183" s="465"/>
      <c r="T183" s="157">
        <v>0</v>
      </c>
      <c r="U183" s="157">
        <v>292000</v>
      </c>
      <c r="V183" s="801">
        <f>-U183</f>
        <v>-292000</v>
      </c>
      <c r="W183" s="157">
        <f t="shared" si="21"/>
        <v>0</v>
      </c>
      <c r="X183" s="463">
        <f t="shared" si="22"/>
        <v>0</v>
      </c>
    </row>
    <row r="184" spans="1:24" s="462" customFormat="1">
      <c r="A184" s="460">
        <v>178</v>
      </c>
      <c r="B184" s="460"/>
      <c r="C184" s="460" t="s">
        <v>1795</v>
      </c>
      <c r="D184" s="461" t="s">
        <v>2071</v>
      </c>
      <c r="E184" s="460"/>
      <c r="H184" s="157">
        <v>0</v>
      </c>
      <c r="I184" s="157">
        <v>0</v>
      </c>
      <c r="J184" s="157">
        <v>0</v>
      </c>
      <c r="K184" s="157">
        <f t="shared" si="17"/>
        <v>0</v>
      </c>
      <c r="L184" s="463">
        <f t="shared" si="18"/>
        <v>0</v>
      </c>
      <c r="M184" s="464"/>
      <c r="N184" s="157">
        <v>0</v>
      </c>
      <c r="O184" s="157">
        <v>0</v>
      </c>
      <c r="P184" s="157">
        <v>0</v>
      </c>
      <c r="Q184" s="157">
        <f t="shared" si="19"/>
        <v>0</v>
      </c>
      <c r="R184" s="463">
        <f t="shared" si="20"/>
        <v>0</v>
      </c>
      <c r="S184" s="465"/>
      <c r="T184" s="157">
        <v>0</v>
      </c>
      <c r="U184" s="157">
        <v>1766892</v>
      </c>
      <c r="V184" s="801">
        <f>-U184</f>
        <v>-1766892</v>
      </c>
      <c r="W184" s="157">
        <f t="shared" si="21"/>
        <v>0</v>
      </c>
      <c r="X184" s="463">
        <f t="shared" si="22"/>
        <v>0</v>
      </c>
    </row>
    <row r="185" spans="1:24" s="462" customFormat="1">
      <c r="A185" s="460">
        <v>179</v>
      </c>
      <c r="B185" s="460"/>
      <c r="C185" s="460" t="s">
        <v>1795</v>
      </c>
      <c r="D185" s="461" t="s">
        <v>2072</v>
      </c>
      <c r="E185" s="460"/>
      <c r="H185" s="157">
        <v>0</v>
      </c>
      <c r="I185" s="157">
        <v>452600</v>
      </c>
      <c r="J185" s="157">
        <v>0</v>
      </c>
      <c r="K185" s="157">
        <f t="shared" si="17"/>
        <v>452600</v>
      </c>
      <c r="L185" s="463">
        <f t="shared" si="18"/>
        <v>452600</v>
      </c>
      <c r="M185" s="464"/>
      <c r="N185" s="157">
        <v>0</v>
      </c>
      <c r="O185" s="157">
        <v>109500</v>
      </c>
      <c r="P185" s="157">
        <v>0</v>
      </c>
      <c r="Q185" s="157">
        <f t="shared" si="19"/>
        <v>109500</v>
      </c>
      <c r="R185" s="463">
        <f t="shared" si="20"/>
        <v>109500</v>
      </c>
      <c r="S185" s="465"/>
      <c r="T185" s="157">
        <v>0</v>
      </c>
      <c r="U185" s="157">
        <v>109500</v>
      </c>
      <c r="V185" s="157">
        <v>0</v>
      </c>
      <c r="W185" s="157">
        <f t="shared" si="21"/>
        <v>109500</v>
      </c>
      <c r="X185" s="463">
        <f t="shared" si="22"/>
        <v>109500</v>
      </c>
    </row>
    <row r="186" spans="1:24" s="462" customFormat="1" ht="29">
      <c r="A186" s="460">
        <v>180</v>
      </c>
      <c r="B186" s="460"/>
      <c r="C186" s="460" t="s">
        <v>1795</v>
      </c>
      <c r="D186" s="461" t="s">
        <v>2073</v>
      </c>
      <c r="E186" s="460"/>
      <c r="H186" s="157">
        <v>0</v>
      </c>
      <c r="I186" s="157">
        <v>365000</v>
      </c>
      <c r="J186" s="157">
        <v>0</v>
      </c>
      <c r="K186" s="157">
        <f t="shared" si="17"/>
        <v>365000</v>
      </c>
      <c r="L186" s="463">
        <f t="shared" si="18"/>
        <v>365000</v>
      </c>
      <c r="M186" s="464"/>
      <c r="N186" s="157">
        <v>0</v>
      </c>
      <c r="O186" s="157">
        <v>730000</v>
      </c>
      <c r="P186" s="157">
        <v>0</v>
      </c>
      <c r="Q186" s="157">
        <f t="shared" si="19"/>
        <v>730000</v>
      </c>
      <c r="R186" s="463">
        <f t="shared" si="20"/>
        <v>730000</v>
      </c>
      <c r="S186" s="465"/>
      <c r="T186" s="157">
        <v>0</v>
      </c>
      <c r="U186" s="157">
        <v>730000</v>
      </c>
      <c r="V186" s="157">
        <v>0</v>
      </c>
      <c r="W186" s="157">
        <f t="shared" si="21"/>
        <v>730000</v>
      </c>
      <c r="X186" s="463">
        <f t="shared" si="22"/>
        <v>730000</v>
      </c>
    </row>
    <row r="187" spans="1:24" s="462" customFormat="1" ht="29">
      <c r="A187" s="460">
        <v>181</v>
      </c>
      <c r="B187" s="460"/>
      <c r="C187" s="460" t="s">
        <v>1795</v>
      </c>
      <c r="D187" s="461" t="s">
        <v>2074</v>
      </c>
      <c r="E187" s="460"/>
      <c r="H187" s="157">
        <v>0</v>
      </c>
      <c r="I187" s="157">
        <v>0</v>
      </c>
      <c r="J187" s="157">
        <v>0</v>
      </c>
      <c r="K187" s="157">
        <f t="shared" si="17"/>
        <v>0</v>
      </c>
      <c r="L187" s="463">
        <f t="shared" si="18"/>
        <v>0</v>
      </c>
      <c r="M187" s="464"/>
      <c r="N187" s="157">
        <v>0</v>
      </c>
      <c r="O187" s="157">
        <v>255500</v>
      </c>
      <c r="P187" s="157">
        <v>0</v>
      </c>
      <c r="Q187" s="157">
        <f t="shared" si="19"/>
        <v>255500</v>
      </c>
      <c r="R187" s="463">
        <f t="shared" si="20"/>
        <v>255500</v>
      </c>
      <c r="S187" s="465"/>
      <c r="T187" s="157">
        <v>0</v>
      </c>
      <c r="U187" s="157">
        <v>0</v>
      </c>
      <c r="V187" s="157">
        <v>0</v>
      </c>
      <c r="W187" s="157">
        <f t="shared" si="21"/>
        <v>0</v>
      </c>
      <c r="X187" s="463">
        <f t="shared" si="22"/>
        <v>0</v>
      </c>
    </row>
    <row r="188" spans="1:24" s="462" customFormat="1">
      <c r="A188" s="460">
        <v>182</v>
      </c>
      <c r="B188" s="460"/>
      <c r="C188" s="460" t="s">
        <v>1795</v>
      </c>
      <c r="D188" s="461" t="s">
        <v>2075</v>
      </c>
      <c r="E188" s="460"/>
      <c r="H188" s="157">
        <v>0</v>
      </c>
      <c r="I188" s="157">
        <v>365000</v>
      </c>
      <c r="J188" s="157">
        <v>0</v>
      </c>
      <c r="K188" s="157">
        <f t="shared" si="17"/>
        <v>365000</v>
      </c>
      <c r="L188" s="463">
        <f t="shared" si="18"/>
        <v>365000</v>
      </c>
      <c r="M188" s="464"/>
      <c r="N188" s="157">
        <v>0</v>
      </c>
      <c r="O188" s="157">
        <v>1460000</v>
      </c>
      <c r="P188" s="157">
        <v>0</v>
      </c>
      <c r="Q188" s="157">
        <f t="shared" si="19"/>
        <v>1460000</v>
      </c>
      <c r="R188" s="463">
        <f t="shared" si="20"/>
        <v>1460000</v>
      </c>
      <c r="S188" s="465"/>
      <c r="T188" s="157">
        <v>0</v>
      </c>
      <c r="U188" s="157">
        <v>1606000</v>
      </c>
      <c r="V188" s="157">
        <v>0</v>
      </c>
      <c r="W188" s="157">
        <f t="shared" si="21"/>
        <v>1606000</v>
      </c>
      <c r="X188" s="463">
        <f t="shared" si="22"/>
        <v>1606000</v>
      </c>
    </row>
    <row r="189" spans="1:24" s="462" customFormat="1">
      <c r="A189" s="460">
        <v>183</v>
      </c>
      <c r="B189" s="460"/>
      <c r="C189" s="460" t="s">
        <v>1795</v>
      </c>
      <c r="D189" s="461" t="s">
        <v>2076</v>
      </c>
      <c r="E189" s="460"/>
      <c r="H189" s="157">
        <v>0</v>
      </c>
      <c r="I189" s="157">
        <v>390550</v>
      </c>
      <c r="J189" s="157">
        <v>0</v>
      </c>
      <c r="K189" s="157">
        <f t="shared" si="17"/>
        <v>390550</v>
      </c>
      <c r="L189" s="463">
        <f t="shared" si="18"/>
        <v>390550</v>
      </c>
      <c r="M189" s="464"/>
      <c r="N189" s="157">
        <v>0</v>
      </c>
      <c r="O189" s="157">
        <v>0</v>
      </c>
      <c r="P189" s="157">
        <v>0</v>
      </c>
      <c r="Q189" s="157">
        <f t="shared" si="19"/>
        <v>0</v>
      </c>
      <c r="R189" s="463">
        <f t="shared" si="20"/>
        <v>0</v>
      </c>
      <c r="S189" s="465"/>
      <c r="T189" s="157">
        <v>0</v>
      </c>
      <c r="U189" s="157">
        <v>0</v>
      </c>
      <c r="V189" s="157">
        <v>0</v>
      </c>
      <c r="W189" s="157">
        <f t="shared" si="21"/>
        <v>0</v>
      </c>
      <c r="X189" s="463">
        <f t="shared" si="22"/>
        <v>0</v>
      </c>
    </row>
    <row r="190" spans="1:24" s="462" customFormat="1">
      <c r="A190" s="460">
        <v>184</v>
      </c>
      <c r="B190" s="460"/>
      <c r="C190" s="460" t="s">
        <v>1795</v>
      </c>
      <c r="D190" s="461" t="s">
        <v>2077</v>
      </c>
      <c r="E190" s="460"/>
      <c r="H190" s="157">
        <v>0</v>
      </c>
      <c r="I190" s="157">
        <v>182500</v>
      </c>
      <c r="J190" s="157">
        <v>0</v>
      </c>
      <c r="K190" s="157">
        <f t="shared" si="17"/>
        <v>182500</v>
      </c>
      <c r="L190" s="463">
        <f t="shared" si="18"/>
        <v>182500</v>
      </c>
      <c r="M190" s="464"/>
      <c r="N190" s="157">
        <v>0</v>
      </c>
      <c r="O190" s="157">
        <v>182500</v>
      </c>
      <c r="P190" s="157">
        <v>0</v>
      </c>
      <c r="Q190" s="157">
        <f t="shared" si="19"/>
        <v>182500</v>
      </c>
      <c r="R190" s="463">
        <f t="shared" si="20"/>
        <v>182500</v>
      </c>
      <c r="S190" s="465"/>
      <c r="T190" s="157">
        <v>0</v>
      </c>
      <c r="U190" s="157">
        <v>0</v>
      </c>
      <c r="V190" s="157">
        <v>0</v>
      </c>
      <c r="W190" s="157">
        <f t="shared" si="21"/>
        <v>0</v>
      </c>
      <c r="X190" s="463">
        <f t="shared" si="22"/>
        <v>0</v>
      </c>
    </row>
    <row r="191" spans="1:24" s="462" customFormat="1">
      <c r="A191" s="460">
        <v>185</v>
      </c>
      <c r="B191" s="460"/>
      <c r="C191" s="460" t="s">
        <v>1795</v>
      </c>
      <c r="D191" s="461" t="s">
        <v>2078</v>
      </c>
      <c r="E191" s="460"/>
      <c r="H191" s="157">
        <v>0</v>
      </c>
      <c r="I191" s="157">
        <v>554070</v>
      </c>
      <c r="J191" s="157">
        <v>0</v>
      </c>
      <c r="K191" s="157">
        <f t="shared" si="17"/>
        <v>554070</v>
      </c>
      <c r="L191" s="463">
        <f t="shared" si="18"/>
        <v>554070</v>
      </c>
      <c r="M191" s="464"/>
      <c r="N191" s="157">
        <v>0</v>
      </c>
      <c r="O191" s="157">
        <v>0</v>
      </c>
      <c r="P191" s="157">
        <v>0</v>
      </c>
      <c r="Q191" s="157">
        <f t="shared" si="19"/>
        <v>0</v>
      </c>
      <c r="R191" s="463">
        <f t="shared" si="20"/>
        <v>0</v>
      </c>
      <c r="S191" s="465"/>
      <c r="T191" s="157">
        <v>0</v>
      </c>
      <c r="U191" s="157">
        <v>0</v>
      </c>
      <c r="V191" s="157">
        <v>0</v>
      </c>
      <c r="W191" s="157">
        <f t="shared" si="21"/>
        <v>0</v>
      </c>
      <c r="X191" s="463">
        <f t="shared" si="22"/>
        <v>0</v>
      </c>
    </row>
    <row r="192" spans="1:24" s="462" customFormat="1" ht="29">
      <c r="A192" s="460">
        <v>186</v>
      </c>
      <c r="B192" s="460"/>
      <c r="C192" s="460" t="s">
        <v>1795</v>
      </c>
      <c r="D192" s="461" t="s">
        <v>2079</v>
      </c>
      <c r="E192" s="460"/>
      <c r="H192" s="157">
        <v>0</v>
      </c>
      <c r="I192" s="157">
        <v>0</v>
      </c>
      <c r="J192" s="157">
        <v>0</v>
      </c>
      <c r="K192" s="157">
        <f t="shared" si="17"/>
        <v>0</v>
      </c>
      <c r="L192" s="463">
        <f t="shared" si="18"/>
        <v>0</v>
      </c>
      <c r="M192" s="464"/>
      <c r="N192" s="157">
        <v>0</v>
      </c>
      <c r="O192" s="157">
        <v>659262.27</v>
      </c>
      <c r="P192" s="157">
        <v>0</v>
      </c>
      <c r="Q192" s="157">
        <f t="shared" si="19"/>
        <v>659262.27</v>
      </c>
      <c r="R192" s="463">
        <f t="shared" si="20"/>
        <v>659262.27</v>
      </c>
      <c r="S192" s="465"/>
      <c r="T192" s="157">
        <v>0</v>
      </c>
      <c r="U192" s="157">
        <v>0</v>
      </c>
      <c r="V192" s="157">
        <v>0</v>
      </c>
      <c r="W192" s="157">
        <f t="shared" si="21"/>
        <v>0</v>
      </c>
      <c r="X192" s="463">
        <f t="shared" si="22"/>
        <v>0</v>
      </c>
    </row>
    <row r="193" spans="1:24" s="462" customFormat="1">
      <c r="A193" s="460">
        <v>187</v>
      </c>
      <c r="B193" s="460"/>
      <c r="C193" s="460" t="s">
        <v>1795</v>
      </c>
      <c r="D193" s="461" t="s">
        <v>2080</v>
      </c>
      <c r="E193" s="460"/>
      <c r="H193" s="157">
        <v>0</v>
      </c>
      <c r="I193" s="157">
        <v>1100000</v>
      </c>
      <c r="J193" s="157">
        <v>0</v>
      </c>
      <c r="K193" s="157">
        <f t="shared" si="17"/>
        <v>1100000</v>
      </c>
      <c r="L193" s="463">
        <f t="shared" si="18"/>
        <v>1100000</v>
      </c>
      <c r="M193" s="464"/>
      <c r="N193" s="157">
        <v>0</v>
      </c>
      <c r="O193" s="157">
        <v>1400000</v>
      </c>
      <c r="P193" s="157">
        <v>0</v>
      </c>
      <c r="Q193" s="157">
        <f t="shared" si="19"/>
        <v>1400000</v>
      </c>
      <c r="R193" s="463">
        <f t="shared" si="20"/>
        <v>1400000</v>
      </c>
      <c r="S193" s="465"/>
      <c r="T193" s="157">
        <v>0</v>
      </c>
      <c r="U193" s="157">
        <v>0</v>
      </c>
      <c r="V193" s="157">
        <v>0</v>
      </c>
      <c r="W193" s="157">
        <f t="shared" si="21"/>
        <v>0</v>
      </c>
      <c r="X193" s="463">
        <f t="shared" si="22"/>
        <v>0</v>
      </c>
    </row>
    <row r="194" spans="1:24" s="462" customFormat="1">
      <c r="A194" s="460">
        <v>188</v>
      </c>
      <c r="B194" s="460"/>
      <c r="C194" s="460" t="s">
        <v>1796</v>
      </c>
      <c r="D194" s="461" t="s">
        <v>2081</v>
      </c>
      <c r="E194" s="460"/>
      <c r="H194" s="157">
        <v>0</v>
      </c>
      <c r="I194" s="157">
        <v>200000</v>
      </c>
      <c r="J194" s="157">
        <v>0</v>
      </c>
      <c r="K194" s="157">
        <f t="shared" si="17"/>
        <v>200000</v>
      </c>
      <c r="L194" s="463">
        <f t="shared" si="18"/>
        <v>200000</v>
      </c>
      <c r="M194" s="464"/>
      <c r="N194" s="157">
        <v>0</v>
      </c>
      <c r="O194" s="157">
        <v>200000</v>
      </c>
      <c r="P194" s="157">
        <v>0</v>
      </c>
      <c r="Q194" s="157">
        <f t="shared" si="19"/>
        <v>200000</v>
      </c>
      <c r="R194" s="463">
        <f t="shared" si="20"/>
        <v>200000</v>
      </c>
      <c r="S194" s="465"/>
      <c r="T194" s="157">
        <v>0</v>
      </c>
      <c r="U194" s="157">
        <v>730000</v>
      </c>
      <c r="V194" s="157">
        <v>0</v>
      </c>
      <c r="W194" s="157">
        <f t="shared" si="21"/>
        <v>730000</v>
      </c>
      <c r="X194" s="463">
        <f t="shared" si="22"/>
        <v>730000</v>
      </c>
    </row>
    <row r="195" spans="1:24" s="462" customFormat="1" ht="43.5">
      <c r="A195" s="460">
        <v>189</v>
      </c>
      <c r="B195" s="460"/>
      <c r="C195" s="460" t="s">
        <v>1796</v>
      </c>
      <c r="D195" s="461" t="s">
        <v>2082</v>
      </c>
      <c r="E195" s="460"/>
      <c r="H195" s="157">
        <v>0</v>
      </c>
      <c r="I195" s="157">
        <v>2500000</v>
      </c>
      <c r="J195" s="157">
        <v>0</v>
      </c>
      <c r="K195" s="157">
        <f t="shared" si="17"/>
        <v>2500000</v>
      </c>
      <c r="L195" s="463">
        <f t="shared" si="18"/>
        <v>2500000</v>
      </c>
      <c r="M195" s="464"/>
      <c r="N195" s="157">
        <v>0</v>
      </c>
      <c r="O195" s="157">
        <v>2000000</v>
      </c>
      <c r="P195" s="157">
        <v>0</v>
      </c>
      <c r="Q195" s="157">
        <f t="shared" si="19"/>
        <v>2000000</v>
      </c>
      <c r="R195" s="463">
        <f t="shared" si="20"/>
        <v>2000000</v>
      </c>
      <c r="S195" s="465"/>
      <c r="T195" s="157">
        <v>0</v>
      </c>
      <c r="U195" s="157">
        <v>0</v>
      </c>
      <c r="V195" s="157">
        <v>0</v>
      </c>
      <c r="W195" s="157">
        <f t="shared" si="21"/>
        <v>0</v>
      </c>
      <c r="X195" s="463">
        <f t="shared" si="22"/>
        <v>0</v>
      </c>
    </row>
    <row r="196" spans="1:24" s="462" customFormat="1" ht="43.5">
      <c r="A196" s="460">
        <v>190</v>
      </c>
      <c r="B196" s="460"/>
      <c r="C196" s="460" t="s">
        <v>1796</v>
      </c>
      <c r="D196" s="461" t="s">
        <v>2083</v>
      </c>
      <c r="E196" s="460"/>
      <c r="H196" s="157">
        <v>0</v>
      </c>
      <c r="I196" s="157">
        <v>4500000</v>
      </c>
      <c r="J196" s="157">
        <v>0</v>
      </c>
      <c r="K196" s="157">
        <f t="shared" si="17"/>
        <v>4500000</v>
      </c>
      <c r="L196" s="463">
        <f t="shared" si="18"/>
        <v>4500000</v>
      </c>
      <c r="M196" s="464"/>
      <c r="N196" s="157">
        <v>0</v>
      </c>
      <c r="O196" s="157">
        <v>0</v>
      </c>
      <c r="P196" s="157">
        <v>0</v>
      </c>
      <c r="Q196" s="157">
        <f t="shared" si="19"/>
        <v>0</v>
      </c>
      <c r="R196" s="463">
        <f t="shared" si="20"/>
        <v>0</v>
      </c>
      <c r="S196" s="465"/>
      <c r="T196" s="157">
        <v>0</v>
      </c>
      <c r="U196" s="157">
        <v>0</v>
      </c>
      <c r="V196" s="157">
        <v>0</v>
      </c>
      <c r="W196" s="157">
        <f t="shared" si="21"/>
        <v>0</v>
      </c>
      <c r="X196" s="463">
        <f t="shared" si="22"/>
        <v>0</v>
      </c>
    </row>
    <row r="197" spans="1:24" s="462" customFormat="1" ht="43.5">
      <c r="A197" s="460">
        <v>191</v>
      </c>
      <c r="B197" s="460"/>
      <c r="C197" s="460" t="s">
        <v>1796</v>
      </c>
      <c r="D197" s="461" t="s">
        <v>2084</v>
      </c>
      <c r="E197" s="460"/>
      <c r="H197" s="157">
        <v>0</v>
      </c>
      <c r="I197" s="157">
        <v>1460000</v>
      </c>
      <c r="J197" s="157">
        <v>0</v>
      </c>
      <c r="K197" s="157">
        <f t="shared" si="17"/>
        <v>1460000</v>
      </c>
      <c r="L197" s="463">
        <f t="shared" si="18"/>
        <v>1460000</v>
      </c>
      <c r="M197" s="464"/>
      <c r="N197" s="157">
        <v>0</v>
      </c>
      <c r="O197" s="157">
        <v>3285000</v>
      </c>
      <c r="P197" s="157">
        <v>0</v>
      </c>
      <c r="Q197" s="157">
        <f t="shared" si="19"/>
        <v>3285000</v>
      </c>
      <c r="R197" s="463">
        <f t="shared" si="20"/>
        <v>3285000</v>
      </c>
      <c r="S197" s="465"/>
      <c r="T197" s="157">
        <v>0</v>
      </c>
      <c r="U197" s="157">
        <v>0</v>
      </c>
      <c r="V197" s="157">
        <v>0</v>
      </c>
      <c r="W197" s="157">
        <f t="shared" si="21"/>
        <v>0</v>
      </c>
      <c r="X197" s="463">
        <f t="shared" si="22"/>
        <v>0</v>
      </c>
    </row>
    <row r="198" spans="1:24" s="462" customFormat="1" ht="29">
      <c r="A198" s="460">
        <v>192</v>
      </c>
      <c r="B198" s="460"/>
      <c r="C198" s="460" t="s">
        <v>1796</v>
      </c>
      <c r="D198" s="461" t="s">
        <v>2085</v>
      </c>
      <c r="E198" s="460"/>
      <c r="H198" s="157">
        <v>0</v>
      </c>
      <c r="I198" s="157">
        <v>547500</v>
      </c>
      <c r="J198" s="157">
        <v>0</v>
      </c>
      <c r="K198" s="157">
        <f t="shared" si="17"/>
        <v>547500</v>
      </c>
      <c r="L198" s="463">
        <f t="shared" si="18"/>
        <v>547500</v>
      </c>
      <c r="M198" s="464"/>
      <c r="N198" s="157">
        <v>0</v>
      </c>
      <c r="O198" s="157">
        <v>365000</v>
      </c>
      <c r="P198" s="157">
        <v>0</v>
      </c>
      <c r="Q198" s="157">
        <f t="shared" si="19"/>
        <v>365000</v>
      </c>
      <c r="R198" s="463">
        <f t="shared" si="20"/>
        <v>365000</v>
      </c>
      <c r="S198" s="465"/>
      <c r="T198" s="157">
        <v>0</v>
      </c>
      <c r="U198" s="157">
        <v>547500</v>
      </c>
      <c r="V198" s="157">
        <v>0</v>
      </c>
      <c r="W198" s="157">
        <f t="shared" si="21"/>
        <v>547500</v>
      </c>
      <c r="X198" s="463">
        <f t="shared" si="22"/>
        <v>547500</v>
      </c>
    </row>
    <row r="199" spans="1:24" s="462" customFormat="1" ht="29">
      <c r="A199" s="460">
        <v>193</v>
      </c>
      <c r="B199" s="460"/>
      <c r="C199" s="460" t="s">
        <v>1796</v>
      </c>
      <c r="D199" s="461" t="s">
        <v>2086</v>
      </c>
      <c r="E199" s="460"/>
      <c r="H199" s="157">
        <v>0</v>
      </c>
      <c r="I199" s="157">
        <v>730000</v>
      </c>
      <c r="J199" s="157">
        <v>0</v>
      </c>
      <c r="K199" s="157">
        <f t="shared" si="17"/>
        <v>730000</v>
      </c>
      <c r="L199" s="463">
        <f t="shared" si="18"/>
        <v>730000</v>
      </c>
      <c r="M199" s="464"/>
      <c r="N199" s="157">
        <v>0</v>
      </c>
      <c r="O199" s="157">
        <v>730000</v>
      </c>
      <c r="P199" s="157">
        <v>0</v>
      </c>
      <c r="Q199" s="157">
        <f t="shared" si="19"/>
        <v>730000</v>
      </c>
      <c r="R199" s="463">
        <f t="shared" si="20"/>
        <v>730000</v>
      </c>
      <c r="S199" s="465"/>
      <c r="T199" s="157">
        <v>0</v>
      </c>
      <c r="U199" s="157">
        <v>365000</v>
      </c>
      <c r="V199" s="157">
        <v>0</v>
      </c>
      <c r="W199" s="157">
        <f t="shared" si="21"/>
        <v>365000</v>
      </c>
      <c r="X199" s="463">
        <f t="shared" si="22"/>
        <v>365000</v>
      </c>
    </row>
    <row r="200" spans="1:24" s="462" customFormat="1">
      <c r="A200" s="460">
        <v>194</v>
      </c>
      <c r="B200" s="460"/>
      <c r="C200" s="460" t="s">
        <v>1796</v>
      </c>
      <c r="D200" s="461" t="s">
        <v>2056</v>
      </c>
      <c r="E200" s="460"/>
      <c r="H200" s="157">
        <v>0</v>
      </c>
      <c r="I200" s="157">
        <v>730000</v>
      </c>
      <c r="J200" s="157">
        <v>0</v>
      </c>
      <c r="K200" s="157">
        <f t="shared" ref="K200:K263" si="24">I200+J200</f>
        <v>730000</v>
      </c>
      <c r="L200" s="463">
        <f t="shared" ref="L200:L263" si="25">H200+K200</f>
        <v>730000</v>
      </c>
      <c r="M200" s="464"/>
      <c r="N200" s="157">
        <v>0</v>
      </c>
      <c r="O200" s="157">
        <v>730000</v>
      </c>
      <c r="P200" s="157">
        <v>0</v>
      </c>
      <c r="Q200" s="157">
        <f t="shared" ref="Q200:Q263" si="26">O200+P200</f>
        <v>730000</v>
      </c>
      <c r="R200" s="463">
        <f t="shared" ref="R200:R263" si="27">N200+Q200</f>
        <v>730000</v>
      </c>
      <c r="S200" s="465"/>
      <c r="T200" s="157">
        <v>0</v>
      </c>
      <c r="U200" s="157">
        <v>730000</v>
      </c>
      <c r="V200" s="157">
        <v>0</v>
      </c>
      <c r="W200" s="157">
        <f t="shared" ref="W200:W263" si="28">U200+V200</f>
        <v>730000</v>
      </c>
      <c r="X200" s="463">
        <f t="shared" ref="X200:X263" si="29">T200+W200</f>
        <v>730000</v>
      </c>
    </row>
    <row r="201" spans="1:24" s="462" customFormat="1">
      <c r="A201" s="460">
        <v>195</v>
      </c>
      <c r="B201" s="460"/>
      <c r="C201" s="460" t="s">
        <v>1796</v>
      </c>
      <c r="D201" s="461" t="s">
        <v>2087</v>
      </c>
      <c r="E201" s="460"/>
      <c r="H201" s="157">
        <v>0</v>
      </c>
      <c r="I201" s="157">
        <v>109500</v>
      </c>
      <c r="J201" s="157">
        <v>0</v>
      </c>
      <c r="K201" s="157">
        <f t="shared" si="24"/>
        <v>109500</v>
      </c>
      <c r="L201" s="463">
        <f t="shared" si="25"/>
        <v>109500</v>
      </c>
      <c r="M201" s="464"/>
      <c r="N201" s="157">
        <v>0</v>
      </c>
      <c r="O201" s="157">
        <v>109500</v>
      </c>
      <c r="P201" s="157">
        <v>0</v>
      </c>
      <c r="Q201" s="157">
        <f t="shared" si="26"/>
        <v>109500</v>
      </c>
      <c r="R201" s="463">
        <f t="shared" si="27"/>
        <v>109500</v>
      </c>
      <c r="S201" s="465"/>
      <c r="T201" s="157">
        <v>0</v>
      </c>
      <c r="U201" s="157">
        <v>0</v>
      </c>
      <c r="V201" s="157">
        <v>0</v>
      </c>
      <c r="W201" s="157">
        <f t="shared" si="28"/>
        <v>0</v>
      </c>
      <c r="X201" s="463">
        <f t="shared" si="29"/>
        <v>0</v>
      </c>
    </row>
    <row r="202" spans="1:24" s="462" customFormat="1">
      <c r="A202" s="460">
        <v>196</v>
      </c>
      <c r="B202" s="460"/>
      <c r="C202" s="460" t="s">
        <v>1796</v>
      </c>
      <c r="D202" s="461" t="s">
        <v>2088</v>
      </c>
      <c r="E202" s="460"/>
      <c r="H202" s="157">
        <v>0</v>
      </c>
      <c r="I202" s="157">
        <v>73000</v>
      </c>
      <c r="J202" s="157">
        <v>0</v>
      </c>
      <c r="K202" s="157">
        <f t="shared" si="24"/>
        <v>73000</v>
      </c>
      <c r="L202" s="463">
        <f t="shared" si="25"/>
        <v>73000</v>
      </c>
      <c r="M202" s="464"/>
      <c r="N202" s="157">
        <v>0</v>
      </c>
      <c r="O202" s="157">
        <v>36500</v>
      </c>
      <c r="P202" s="157">
        <v>0</v>
      </c>
      <c r="Q202" s="157">
        <f t="shared" si="26"/>
        <v>36500</v>
      </c>
      <c r="R202" s="463">
        <f t="shared" si="27"/>
        <v>36500</v>
      </c>
      <c r="S202" s="465"/>
      <c r="T202" s="157">
        <v>0</v>
      </c>
      <c r="U202" s="157">
        <v>0</v>
      </c>
      <c r="V202" s="157">
        <v>0</v>
      </c>
      <c r="W202" s="157">
        <f t="shared" si="28"/>
        <v>0</v>
      </c>
      <c r="X202" s="463">
        <f t="shared" si="29"/>
        <v>0</v>
      </c>
    </row>
    <row r="203" spans="1:24" s="462" customFormat="1">
      <c r="A203" s="460">
        <v>197</v>
      </c>
      <c r="B203" s="460"/>
      <c r="C203" s="460" t="s">
        <v>1796</v>
      </c>
      <c r="D203" s="461" t="s">
        <v>2089</v>
      </c>
      <c r="E203" s="460"/>
      <c r="H203" s="157">
        <v>0</v>
      </c>
      <c r="I203" s="157">
        <v>292000</v>
      </c>
      <c r="J203" s="157">
        <v>0</v>
      </c>
      <c r="K203" s="157">
        <f t="shared" si="24"/>
        <v>292000</v>
      </c>
      <c r="L203" s="463">
        <f t="shared" si="25"/>
        <v>292000</v>
      </c>
      <c r="M203" s="464"/>
      <c r="N203" s="157">
        <v>0</v>
      </c>
      <c r="O203" s="157">
        <v>292000</v>
      </c>
      <c r="P203" s="157">
        <v>0</v>
      </c>
      <c r="Q203" s="157">
        <f t="shared" si="26"/>
        <v>292000</v>
      </c>
      <c r="R203" s="463">
        <f t="shared" si="27"/>
        <v>292000</v>
      </c>
      <c r="S203" s="465"/>
      <c r="T203" s="157">
        <v>0</v>
      </c>
      <c r="U203" s="157">
        <v>0</v>
      </c>
      <c r="V203" s="157">
        <v>0</v>
      </c>
      <c r="W203" s="157">
        <f t="shared" si="28"/>
        <v>0</v>
      </c>
      <c r="X203" s="463">
        <f t="shared" si="29"/>
        <v>0</v>
      </c>
    </row>
    <row r="204" spans="1:24" s="462" customFormat="1">
      <c r="A204" s="460">
        <v>198</v>
      </c>
      <c r="B204" s="460"/>
      <c r="C204" s="460" t="s">
        <v>1796</v>
      </c>
      <c r="D204" s="461" t="s">
        <v>2090</v>
      </c>
      <c r="E204" s="460"/>
      <c r="H204" s="157">
        <v>0</v>
      </c>
      <c r="I204" s="157">
        <v>547500</v>
      </c>
      <c r="J204" s="157">
        <v>0</v>
      </c>
      <c r="K204" s="157">
        <f t="shared" si="24"/>
        <v>547500</v>
      </c>
      <c r="L204" s="463">
        <f t="shared" si="25"/>
        <v>547500</v>
      </c>
      <c r="M204" s="464"/>
      <c r="N204" s="157">
        <v>0</v>
      </c>
      <c r="O204" s="157">
        <v>255500</v>
      </c>
      <c r="P204" s="157">
        <v>0</v>
      </c>
      <c r="Q204" s="157">
        <f t="shared" si="26"/>
        <v>255500</v>
      </c>
      <c r="R204" s="463">
        <f t="shared" si="27"/>
        <v>255500</v>
      </c>
      <c r="S204" s="465"/>
      <c r="T204" s="157">
        <v>0</v>
      </c>
      <c r="U204" s="157">
        <v>182500</v>
      </c>
      <c r="V204" s="157">
        <v>0</v>
      </c>
      <c r="W204" s="157">
        <f t="shared" si="28"/>
        <v>182500</v>
      </c>
      <c r="X204" s="463">
        <f t="shared" si="29"/>
        <v>182500</v>
      </c>
    </row>
    <row r="205" spans="1:24" s="462" customFormat="1">
      <c r="A205" s="460">
        <v>199</v>
      </c>
      <c r="B205" s="460"/>
      <c r="C205" s="460" t="s">
        <v>1796</v>
      </c>
      <c r="D205" s="461" t="s">
        <v>2091</v>
      </c>
      <c r="E205" s="460"/>
      <c r="H205" s="157">
        <v>0</v>
      </c>
      <c r="I205" s="157">
        <v>146000</v>
      </c>
      <c r="J205" s="157">
        <v>0</v>
      </c>
      <c r="K205" s="157">
        <f t="shared" si="24"/>
        <v>146000</v>
      </c>
      <c r="L205" s="463">
        <f t="shared" si="25"/>
        <v>146000</v>
      </c>
      <c r="M205" s="464"/>
      <c r="N205" s="157">
        <v>0</v>
      </c>
      <c r="O205" s="157">
        <v>146000</v>
      </c>
      <c r="P205" s="157">
        <v>0</v>
      </c>
      <c r="Q205" s="157">
        <f t="shared" si="26"/>
        <v>146000</v>
      </c>
      <c r="R205" s="463">
        <f t="shared" si="27"/>
        <v>146000</v>
      </c>
      <c r="S205" s="465"/>
      <c r="T205" s="157">
        <v>0</v>
      </c>
      <c r="U205" s="157">
        <v>146000</v>
      </c>
      <c r="V205" s="157">
        <v>0</v>
      </c>
      <c r="W205" s="157">
        <f t="shared" si="28"/>
        <v>146000</v>
      </c>
      <c r="X205" s="463">
        <f t="shared" si="29"/>
        <v>146000</v>
      </c>
    </row>
    <row r="206" spans="1:24" s="462" customFormat="1">
      <c r="A206" s="460">
        <v>200</v>
      </c>
      <c r="B206" s="460"/>
      <c r="C206" s="460" t="s">
        <v>1796</v>
      </c>
      <c r="D206" s="461" t="s">
        <v>2092</v>
      </c>
      <c r="E206" s="460"/>
      <c r="H206" s="157">
        <v>0</v>
      </c>
      <c r="I206" s="157">
        <v>219000</v>
      </c>
      <c r="J206" s="157">
        <v>0</v>
      </c>
      <c r="K206" s="157">
        <f t="shared" si="24"/>
        <v>219000</v>
      </c>
      <c r="L206" s="463">
        <f t="shared" si="25"/>
        <v>219000</v>
      </c>
      <c r="M206" s="464"/>
      <c r="N206" s="157">
        <v>0</v>
      </c>
      <c r="O206" s="157">
        <v>0</v>
      </c>
      <c r="P206" s="157">
        <v>0</v>
      </c>
      <c r="Q206" s="157">
        <f t="shared" si="26"/>
        <v>0</v>
      </c>
      <c r="R206" s="463">
        <f t="shared" si="27"/>
        <v>0</v>
      </c>
      <c r="S206" s="465"/>
      <c r="T206" s="157">
        <v>0</v>
      </c>
      <c r="U206" s="157">
        <v>0</v>
      </c>
      <c r="V206" s="157">
        <v>0</v>
      </c>
      <c r="W206" s="157">
        <f t="shared" si="28"/>
        <v>0</v>
      </c>
      <c r="X206" s="463">
        <f t="shared" si="29"/>
        <v>0</v>
      </c>
    </row>
    <row r="207" spans="1:24" s="462" customFormat="1">
      <c r="A207" s="460">
        <v>201</v>
      </c>
      <c r="B207" s="460"/>
      <c r="C207" s="460" t="s">
        <v>1797</v>
      </c>
      <c r="D207" s="461" t="s">
        <v>2093</v>
      </c>
      <c r="E207" s="460"/>
      <c r="H207" s="157">
        <v>0</v>
      </c>
      <c r="I207" s="157">
        <v>655000</v>
      </c>
      <c r="J207" s="157">
        <v>0</v>
      </c>
      <c r="K207" s="157">
        <f t="shared" si="24"/>
        <v>655000</v>
      </c>
      <c r="L207" s="463">
        <f t="shared" si="25"/>
        <v>655000</v>
      </c>
      <c r="M207" s="464"/>
      <c r="N207" s="157">
        <v>0</v>
      </c>
      <c r="O207" s="157">
        <v>0</v>
      </c>
      <c r="P207" s="157">
        <v>0</v>
      </c>
      <c r="Q207" s="157">
        <f t="shared" si="26"/>
        <v>0</v>
      </c>
      <c r="R207" s="463">
        <f t="shared" si="27"/>
        <v>0</v>
      </c>
      <c r="S207" s="465"/>
      <c r="T207" s="157">
        <v>0</v>
      </c>
      <c r="U207" s="157">
        <v>0</v>
      </c>
      <c r="V207" s="157">
        <v>0</v>
      </c>
      <c r="W207" s="157">
        <f t="shared" si="28"/>
        <v>0</v>
      </c>
      <c r="X207" s="463">
        <f t="shared" si="29"/>
        <v>0</v>
      </c>
    </row>
    <row r="208" spans="1:24" s="462" customFormat="1">
      <c r="A208" s="460">
        <v>202</v>
      </c>
      <c r="B208" s="460"/>
      <c r="C208" s="460" t="s">
        <v>1797</v>
      </c>
      <c r="D208" s="461" t="s">
        <v>2094</v>
      </c>
      <c r="E208" s="460"/>
      <c r="H208" s="157">
        <v>0</v>
      </c>
      <c r="I208" s="157">
        <v>5110000</v>
      </c>
      <c r="J208" s="801">
        <f>-I208</f>
        <v>-5110000</v>
      </c>
      <c r="K208" s="157">
        <f t="shared" si="24"/>
        <v>0</v>
      </c>
      <c r="L208" s="463">
        <f t="shared" si="25"/>
        <v>0</v>
      </c>
      <c r="M208" s="464"/>
      <c r="N208" s="157">
        <v>0</v>
      </c>
      <c r="O208" s="157">
        <v>0</v>
      </c>
      <c r="P208" s="157">
        <v>0</v>
      </c>
      <c r="Q208" s="157">
        <f t="shared" si="26"/>
        <v>0</v>
      </c>
      <c r="R208" s="463">
        <f t="shared" si="27"/>
        <v>0</v>
      </c>
      <c r="S208" s="465"/>
      <c r="T208" s="157">
        <v>0</v>
      </c>
      <c r="U208" s="157">
        <v>0</v>
      </c>
      <c r="V208" s="157">
        <v>0</v>
      </c>
      <c r="W208" s="157">
        <f t="shared" si="28"/>
        <v>0</v>
      </c>
      <c r="X208" s="463">
        <f t="shared" si="29"/>
        <v>0</v>
      </c>
    </row>
    <row r="209" spans="1:24" s="462" customFormat="1">
      <c r="A209" s="460">
        <v>203</v>
      </c>
      <c r="B209" s="460"/>
      <c r="C209" s="460" t="s">
        <v>1797</v>
      </c>
      <c r="D209" s="461" t="s">
        <v>2095</v>
      </c>
      <c r="E209" s="460"/>
      <c r="H209" s="157">
        <v>0</v>
      </c>
      <c r="I209" s="157">
        <v>0</v>
      </c>
      <c r="J209" s="157">
        <v>0</v>
      </c>
      <c r="K209" s="157">
        <f t="shared" si="24"/>
        <v>0</v>
      </c>
      <c r="L209" s="463">
        <f t="shared" si="25"/>
        <v>0</v>
      </c>
      <c r="M209" s="464"/>
      <c r="N209" s="157">
        <v>0</v>
      </c>
      <c r="O209" s="157">
        <v>5110000</v>
      </c>
      <c r="P209" s="157">
        <v>0</v>
      </c>
      <c r="Q209" s="157">
        <f t="shared" si="26"/>
        <v>5110000</v>
      </c>
      <c r="R209" s="463">
        <f t="shared" si="27"/>
        <v>5110000</v>
      </c>
      <c r="S209" s="465"/>
      <c r="T209" s="157">
        <v>0</v>
      </c>
      <c r="U209" s="157">
        <v>0</v>
      </c>
      <c r="V209" s="157">
        <v>0</v>
      </c>
      <c r="W209" s="157">
        <f t="shared" si="28"/>
        <v>0</v>
      </c>
      <c r="X209" s="463">
        <f t="shared" si="29"/>
        <v>0</v>
      </c>
    </row>
    <row r="210" spans="1:24" s="462" customFormat="1">
      <c r="A210" s="460">
        <v>204</v>
      </c>
      <c r="B210" s="460"/>
      <c r="C210" s="460" t="s">
        <v>1797</v>
      </c>
      <c r="D210" s="461" t="s">
        <v>2096</v>
      </c>
      <c r="E210" s="460"/>
      <c r="H210" s="157">
        <v>0</v>
      </c>
      <c r="I210" s="157">
        <v>0</v>
      </c>
      <c r="J210" s="157">
        <v>0</v>
      </c>
      <c r="K210" s="157">
        <f t="shared" si="24"/>
        <v>0</v>
      </c>
      <c r="L210" s="463">
        <f t="shared" si="25"/>
        <v>0</v>
      </c>
      <c r="M210" s="464"/>
      <c r="N210" s="157">
        <v>0</v>
      </c>
      <c r="O210" s="157">
        <v>5475000</v>
      </c>
      <c r="P210" s="801">
        <f>-O210</f>
        <v>-5475000</v>
      </c>
      <c r="Q210" s="157">
        <f t="shared" si="26"/>
        <v>0</v>
      </c>
      <c r="R210" s="463">
        <f t="shared" si="27"/>
        <v>0</v>
      </c>
      <c r="S210" s="465"/>
      <c r="T210" s="157">
        <v>0</v>
      </c>
      <c r="U210" s="157">
        <v>0</v>
      </c>
      <c r="V210" s="157">
        <v>0</v>
      </c>
      <c r="W210" s="157">
        <f t="shared" si="28"/>
        <v>0</v>
      </c>
      <c r="X210" s="463">
        <f t="shared" si="29"/>
        <v>0</v>
      </c>
    </row>
    <row r="211" spans="1:24" s="462" customFormat="1">
      <c r="A211" s="460">
        <v>205</v>
      </c>
      <c r="B211" s="460"/>
      <c r="C211" s="460" t="s">
        <v>1797</v>
      </c>
      <c r="D211" s="461" t="s">
        <v>2097</v>
      </c>
      <c r="E211" s="460"/>
      <c r="H211" s="157">
        <v>0</v>
      </c>
      <c r="I211" s="157">
        <v>5110000</v>
      </c>
      <c r="J211" s="157">
        <v>0</v>
      </c>
      <c r="K211" s="157">
        <f t="shared" si="24"/>
        <v>5110000</v>
      </c>
      <c r="L211" s="463">
        <f t="shared" si="25"/>
        <v>5110000</v>
      </c>
      <c r="M211" s="464"/>
      <c r="N211" s="157">
        <v>0</v>
      </c>
      <c r="O211" s="157">
        <v>0</v>
      </c>
      <c r="P211" s="157">
        <v>0</v>
      </c>
      <c r="Q211" s="157">
        <f t="shared" si="26"/>
        <v>0</v>
      </c>
      <c r="R211" s="463">
        <f t="shared" si="27"/>
        <v>0</v>
      </c>
      <c r="S211" s="465"/>
      <c r="T211" s="157">
        <v>0</v>
      </c>
      <c r="U211" s="157">
        <v>0</v>
      </c>
      <c r="V211" s="157">
        <v>0</v>
      </c>
      <c r="W211" s="157">
        <f t="shared" si="28"/>
        <v>0</v>
      </c>
      <c r="X211" s="463">
        <f t="shared" si="29"/>
        <v>0</v>
      </c>
    </row>
    <row r="212" spans="1:24" s="462" customFormat="1">
      <c r="A212" s="460">
        <v>206</v>
      </c>
      <c r="B212" s="460"/>
      <c r="C212" s="460" t="s">
        <v>1797</v>
      </c>
      <c r="D212" s="461" t="s">
        <v>2098</v>
      </c>
      <c r="E212" s="460"/>
      <c r="H212" s="157">
        <v>0</v>
      </c>
      <c r="I212" s="157">
        <v>0</v>
      </c>
      <c r="J212" s="157">
        <v>0</v>
      </c>
      <c r="K212" s="157">
        <f t="shared" si="24"/>
        <v>0</v>
      </c>
      <c r="L212" s="463">
        <f t="shared" si="25"/>
        <v>0</v>
      </c>
      <c r="M212" s="464"/>
      <c r="N212" s="157">
        <v>0</v>
      </c>
      <c r="O212" s="157">
        <v>0</v>
      </c>
      <c r="P212" s="157">
        <v>0</v>
      </c>
      <c r="Q212" s="157">
        <f t="shared" si="26"/>
        <v>0</v>
      </c>
      <c r="R212" s="463">
        <f t="shared" si="27"/>
        <v>0</v>
      </c>
      <c r="S212" s="465"/>
      <c r="T212" s="157">
        <v>0</v>
      </c>
      <c r="U212" s="157">
        <v>5110000</v>
      </c>
      <c r="V212" s="157">
        <v>0</v>
      </c>
      <c r="W212" s="157">
        <f t="shared" si="28"/>
        <v>5110000</v>
      </c>
      <c r="X212" s="463">
        <f t="shared" si="29"/>
        <v>5110000</v>
      </c>
    </row>
    <row r="213" spans="1:24" s="462" customFormat="1">
      <c r="A213" s="460">
        <v>207</v>
      </c>
      <c r="B213" s="460"/>
      <c r="C213" s="460" t="s">
        <v>1797</v>
      </c>
      <c r="D213" s="461" t="s">
        <v>2099</v>
      </c>
      <c r="E213" s="460"/>
      <c r="H213" s="157">
        <v>0</v>
      </c>
      <c r="I213" s="157">
        <v>0</v>
      </c>
      <c r="J213" s="157">
        <v>0</v>
      </c>
      <c r="K213" s="157">
        <f t="shared" si="24"/>
        <v>0</v>
      </c>
      <c r="L213" s="463">
        <f t="shared" si="25"/>
        <v>0</v>
      </c>
      <c r="M213" s="464"/>
      <c r="N213" s="157">
        <v>0</v>
      </c>
      <c r="O213" s="157">
        <v>0</v>
      </c>
      <c r="P213" s="157">
        <v>0</v>
      </c>
      <c r="Q213" s="157">
        <f t="shared" si="26"/>
        <v>0</v>
      </c>
      <c r="R213" s="463">
        <f t="shared" si="27"/>
        <v>0</v>
      </c>
      <c r="S213" s="465"/>
      <c r="T213" s="157">
        <v>0</v>
      </c>
      <c r="U213" s="157">
        <v>5110000</v>
      </c>
      <c r="V213" s="157">
        <v>0</v>
      </c>
      <c r="W213" s="157">
        <f t="shared" si="28"/>
        <v>5110000</v>
      </c>
      <c r="X213" s="463">
        <f t="shared" si="29"/>
        <v>5110000</v>
      </c>
    </row>
    <row r="214" spans="1:24" s="462" customFormat="1">
      <c r="A214" s="460">
        <v>208</v>
      </c>
      <c r="B214" s="460"/>
      <c r="C214" s="460" t="s">
        <v>1797</v>
      </c>
      <c r="D214" s="461" t="s">
        <v>2100</v>
      </c>
      <c r="E214" s="460"/>
      <c r="H214" s="157">
        <v>0</v>
      </c>
      <c r="I214" s="157">
        <v>0</v>
      </c>
      <c r="J214" s="157">
        <v>0</v>
      </c>
      <c r="K214" s="157">
        <f t="shared" si="24"/>
        <v>0</v>
      </c>
      <c r="L214" s="463">
        <f t="shared" si="25"/>
        <v>0</v>
      </c>
      <c r="M214" s="464"/>
      <c r="N214" s="157">
        <v>0</v>
      </c>
      <c r="O214" s="157">
        <v>0</v>
      </c>
      <c r="P214" s="157">
        <v>0</v>
      </c>
      <c r="Q214" s="157">
        <f t="shared" si="26"/>
        <v>0</v>
      </c>
      <c r="R214" s="463">
        <f t="shared" si="27"/>
        <v>0</v>
      </c>
      <c r="S214" s="465"/>
      <c r="T214" s="157">
        <v>0</v>
      </c>
      <c r="U214" s="157">
        <v>5110000</v>
      </c>
      <c r="V214" s="157">
        <v>0</v>
      </c>
      <c r="W214" s="157">
        <f t="shared" si="28"/>
        <v>5110000</v>
      </c>
      <c r="X214" s="463">
        <f t="shared" si="29"/>
        <v>5110000</v>
      </c>
    </row>
    <row r="215" spans="1:24" s="462" customFormat="1">
      <c r="A215" s="460">
        <v>209</v>
      </c>
      <c r="B215" s="460"/>
      <c r="C215" s="460" t="s">
        <v>1797</v>
      </c>
      <c r="D215" s="461" t="s">
        <v>2101</v>
      </c>
      <c r="E215" s="460"/>
      <c r="H215" s="157">
        <v>0</v>
      </c>
      <c r="I215" s="157">
        <v>730000</v>
      </c>
      <c r="J215" s="157">
        <v>0</v>
      </c>
      <c r="K215" s="157">
        <f t="shared" si="24"/>
        <v>730000</v>
      </c>
      <c r="L215" s="463">
        <f t="shared" si="25"/>
        <v>730000</v>
      </c>
      <c r="M215" s="464"/>
      <c r="N215" s="157">
        <v>0</v>
      </c>
      <c r="O215" s="157">
        <v>2555000</v>
      </c>
      <c r="P215" s="157">
        <v>0</v>
      </c>
      <c r="Q215" s="157">
        <f t="shared" si="26"/>
        <v>2555000</v>
      </c>
      <c r="R215" s="463">
        <f t="shared" si="27"/>
        <v>2555000</v>
      </c>
      <c r="S215" s="465"/>
      <c r="T215" s="157">
        <v>0</v>
      </c>
      <c r="U215" s="157">
        <v>0</v>
      </c>
      <c r="V215" s="157">
        <v>0</v>
      </c>
      <c r="W215" s="157">
        <f t="shared" si="28"/>
        <v>0</v>
      </c>
      <c r="X215" s="463">
        <f t="shared" si="29"/>
        <v>0</v>
      </c>
    </row>
    <row r="216" spans="1:24" s="462" customFormat="1">
      <c r="A216" s="460">
        <v>210</v>
      </c>
      <c r="B216" s="460"/>
      <c r="C216" s="460" t="s">
        <v>1797</v>
      </c>
      <c r="D216" s="461" t="s">
        <v>2102</v>
      </c>
      <c r="E216" s="460"/>
      <c r="H216" s="157">
        <v>0</v>
      </c>
      <c r="I216" s="157">
        <v>125000</v>
      </c>
      <c r="J216" s="157">
        <v>0</v>
      </c>
      <c r="K216" s="157">
        <f t="shared" si="24"/>
        <v>125000</v>
      </c>
      <c r="L216" s="463">
        <f t="shared" si="25"/>
        <v>125000</v>
      </c>
      <c r="M216" s="464"/>
      <c r="N216" s="157">
        <v>0</v>
      </c>
      <c r="O216" s="157">
        <v>125000</v>
      </c>
      <c r="P216" s="157">
        <v>0</v>
      </c>
      <c r="Q216" s="157">
        <f t="shared" si="26"/>
        <v>125000</v>
      </c>
      <c r="R216" s="463">
        <f t="shared" si="27"/>
        <v>125000</v>
      </c>
      <c r="S216" s="465"/>
      <c r="T216" s="157">
        <v>0</v>
      </c>
      <c r="U216" s="157">
        <v>125000</v>
      </c>
      <c r="V216" s="157">
        <v>0</v>
      </c>
      <c r="W216" s="157">
        <f t="shared" si="28"/>
        <v>125000</v>
      </c>
      <c r="X216" s="463">
        <f t="shared" si="29"/>
        <v>125000</v>
      </c>
    </row>
    <row r="217" spans="1:24" s="462" customFormat="1">
      <c r="A217" s="460">
        <v>211</v>
      </c>
      <c r="B217" s="460"/>
      <c r="C217" s="460" t="s">
        <v>1798</v>
      </c>
      <c r="D217" s="461" t="s">
        <v>2103</v>
      </c>
      <c r="E217" s="460"/>
      <c r="H217" s="157">
        <v>0</v>
      </c>
      <c r="I217" s="157">
        <v>29000000</v>
      </c>
      <c r="J217" s="801">
        <f>-I217</f>
        <v>-29000000</v>
      </c>
      <c r="K217" s="157">
        <f t="shared" si="24"/>
        <v>0</v>
      </c>
      <c r="L217" s="463">
        <f t="shared" si="25"/>
        <v>0</v>
      </c>
      <c r="M217" s="464"/>
      <c r="N217" s="157">
        <v>0</v>
      </c>
      <c r="O217" s="157">
        <v>2000000</v>
      </c>
      <c r="P217" s="801">
        <f>-O217</f>
        <v>-2000000</v>
      </c>
      <c r="Q217" s="157">
        <f t="shared" si="26"/>
        <v>0</v>
      </c>
      <c r="R217" s="463">
        <f t="shared" si="27"/>
        <v>0</v>
      </c>
      <c r="S217" s="465"/>
      <c r="T217" s="157">
        <v>0</v>
      </c>
      <c r="U217" s="157">
        <v>15000000</v>
      </c>
      <c r="V217" s="801">
        <f>-U217</f>
        <v>-15000000</v>
      </c>
      <c r="W217" s="157">
        <f t="shared" si="28"/>
        <v>0</v>
      </c>
      <c r="X217" s="463">
        <f t="shared" si="29"/>
        <v>0</v>
      </c>
    </row>
    <row r="218" spans="1:24" s="462" customFormat="1">
      <c r="A218" s="460">
        <v>212</v>
      </c>
      <c r="B218" s="460"/>
      <c r="C218" s="460" t="s">
        <v>1798</v>
      </c>
      <c r="D218" s="461" t="s">
        <v>2104</v>
      </c>
      <c r="E218" s="460"/>
      <c r="H218" s="157">
        <v>0</v>
      </c>
      <c r="I218" s="157">
        <v>500000</v>
      </c>
      <c r="J218" s="157">
        <v>0</v>
      </c>
      <c r="K218" s="157">
        <f t="shared" si="24"/>
        <v>500000</v>
      </c>
      <c r="L218" s="463">
        <f t="shared" si="25"/>
        <v>500000</v>
      </c>
      <c r="M218" s="464"/>
      <c r="N218" s="157">
        <v>0</v>
      </c>
      <c r="O218" s="157">
        <v>500000</v>
      </c>
      <c r="P218" s="157">
        <v>0</v>
      </c>
      <c r="Q218" s="157">
        <f t="shared" si="26"/>
        <v>500000</v>
      </c>
      <c r="R218" s="463">
        <f t="shared" si="27"/>
        <v>500000</v>
      </c>
      <c r="S218" s="465"/>
      <c r="T218" s="157">
        <v>0</v>
      </c>
      <c r="U218" s="157">
        <v>500000</v>
      </c>
      <c r="V218" s="157">
        <v>0</v>
      </c>
      <c r="W218" s="157">
        <f t="shared" si="28"/>
        <v>500000</v>
      </c>
      <c r="X218" s="463">
        <f t="shared" si="29"/>
        <v>500000</v>
      </c>
    </row>
    <row r="219" spans="1:24" s="462" customFormat="1">
      <c r="A219" s="460">
        <v>213</v>
      </c>
      <c r="B219" s="460"/>
      <c r="C219" s="460" t="s">
        <v>1798</v>
      </c>
      <c r="D219" s="461" t="s">
        <v>2105</v>
      </c>
      <c r="E219" s="460"/>
      <c r="H219" s="157">
        <v>0</v>
      </c>
      <c r="I219" s="157">
        <v>3500000</v>
      </c>
      <c r="J219" s="801">
        <f>-I219</f>
        <v>-3500000</v>
      </c>
      <c r="K219" s="157">
        <f t="shared" si="24"/>
        <v>0</v>
      </c>
      <c r="L219" s="463">
        <f t="shared" si="25"/>
        <v>0</v>
      </c>
      <c r="M219" s="464"/>
      <c r="N219" s="157">
        <v>0</v>
      </c>
      <c r="O219" s="157">
        <v>3500000</v>
      </c>
      <c r="P219" s="801">
        <f>-O219</f>
        <v>-3500000</v>
      </c>
      <c r="Q219" s="157">
        <f t="shared" si="26"/>
        <v>0</v>
      </c>
      <c r="R219" s="463">
        <f t="shared" si="27"/>
        <v>0</v>
      </c>
      <c r="S219" s="465"/>
      <c r="T219" s="157">
        <v>0</v>
      </c>
      <c r="U219" s="157">
        <v>0</v>
      </c>
      <c r="V219" s="157">
        <v>0</v>
      </c>
      <c r="W219" s="157">
        <f t="shared" si="28"/>
        <v>0</v>
      </c>
      <c r="X219" s="463">
        <f t="shared" si="29"/>
        <v>0</v>
      </c>
    </row>
    <row r="220" spans="1:24" s="462" customFormat="1">
      <c r="A220" s="460">
        <v>214</v>
      </c>
      <c r="B220" s="460"/>
      <c r="C220" s="460" t="s">
        <v>1798</v>
      </c>
      <c r="D220" s="461" t="s">
        <v>2106</v>
      </c>
      <c r="E220" s="460"/>
      <c r="H220" s="157">
        <v>0</v>
      </c>
      <c r="I220" s="157">
        <v>500000</v>
      </c>
      <c r="J220" s="157">
        <v>0</v>
      </c>
      <c r="K220" s="157">
        <f t="shared" si="24"/>
        <v>500000</v>
      </c>
      <c r="L220" s="463">
        <f t="shared" si="25"/>
        <v>500000</v>
      </c>
      <c r="M220" s="464"/>
      <c r="N220" s="157">
        <v>0</v>
      </c>
      <c r="O220" s="157">
        <v>400000</v>
      </c>
      <c r="P220" s="157">
        <v>0</v>
      </c>
      <c r="Q220" s="157">
        <f t="shared" si="26"/>
        <v>400000</v>
      </c>
      <c r="R220" s="463">
        <f t="shared" si="27"/>
        <v>400000</v>
      </c>
      <c r="S220" s="465"/>
      <c r="T220" s="157">
        <v>0</v>
      </c>
      <c r="U220" s="157">
        <v>400000</v>
      </c>
      <c r="V220" s="157">
        <v>0</v>
      </c>
      <c r="W220" s="157">
        <f t="shared" si="28"/>
        <v>400000</v>
      </c>
      <c r="X220" s="463">
        <f t="shared" si="29"/>
        <v>400000</v>
      </c>
    </row>
    <row r="221" spans="1:24" s="462" customFormat="1">
      <c r="A221" s="460">
        <v>215</v>
      </c>
      <c r="B221" s="460"/>
      <c r="C221" s="460" t="s">
        <v>1798</v>
      </c>
      <c r="D221" s="461" t="s">
        <v>2107</v>
      </c>
      <c r="E221" s="460"/>
      <c r="H221" s="157">
        <v>0</v>
      </c>
      <c r="I221" s="157">
        <v>200000</v>
      </c>
      <c r="J221" s="157">
        <v>0</v>
      </c>
      <c r="K221" s="157">
        <f t="shared" si="24"/>
        <v>200000</v>
      </c>
      <c r="L221" s="463">
        <f t="shared" si="25"/>
        <v>200000</v>
      </c>
      <c r="M221" s="464"/>
      <c r="N221" s="157">
        <v>0</v>
      </c>
      <c r="O221" s="157">
        <v>200000</v>
      </c>
      <c r="P221" s="157">
        <v>0</v>
      </c>
      <c r="Q221" s="157">
        <f t="shared" si="26"/>
        <v>200000</v>
      </c>
      <c r="R221" s="463">
        <f t="shared" si="27"/>
        <v>200000</v>
      </c>
      <c r="S221" s="465"/>
      <c r="T221" s="157">
        <v>0</v>
      </c>
      <c r="U221" s="157">
        <v>0</v>
      </c>
      <c r="V221" s="157">
        <v>0</v>
      </c>
      <c r="W221" s="157">
        <f t="shared" si="28"/>
        <v>0</v>
      </c>
      <c r="X221" s="463">
        <f t="shared" si="29"/>
        <v>0</v>
      </c>
    </row>
    <row r="222" spans="1:24" s="462" customFormat="1">
      <c r="A222" s="460">
        <v>216</v>
      </c>
      <c r="B222" s="460"/>
      <c r="C222" s="460" t="s">
        <v>1798</v>
      </c>
      <c r="D222" s="461" t="s">
        <v>2108</v>
      </c>
      <c r="E222" s="460"/>
      <c r="H222" s="157">
        <v>0</v>
      </c>
      <c r="I222" s="157">
        <v>375000</v>
      </c>
      <c r="J222" s="157">
        <v>0</v>
      </c>
      <c r="K222" s="157">
        <f t="shared" si="24"/>
        <v>375000</v>
      </c>
      <c r="L222" s="463">
        <f t="shared" si="25"/>
        <v>375000</v>
      </c>
      <c r="M222" s="464"/>
      <c r="N222" s="157">
        <v>0</v>
      </c>
      <c r="O222" s="157">
        <v>375000</v>
      </c>
      <c r="P222" s="157">
        <v>0</v>
      </c>
      <c r="Q222" s="157">
        <f t="shared" si="26"/>
        <v>375000</v>
      </c>
      <c r="R222" s="463">
        <f t="shared" si="27"/>
        <v>375000</v>
      </c>
      <c r="S222" s="465"/>
      <c r="T222" s="157">
        <v>0</v>
      </c>
      <c r="U222" s="157">
        <v>0</v>
      </c>
      <c r="V222" s="157">
        <v>0</v>
      </c>
      <c r="W222" s="157">
        <f t="shared" si="28"/>
        <v>0</v>
      </c>
      <c r="X222" s="463">
        <f t="shared" si="29"/>
        <v>0</v>
      </c>
    </row>
    <row r="223" spans="1:24" s="462" customFormat="1">
      <c r="A223" s="460">
        <v>217</v>
      </c>
      <c r="B223" s="460"/>
      <c r="C223" s="460" t="s">
        <v>1798</v>
      </c>
      <c r="D223" s="461" t="s">
        <v>2109</v>
      </c>
      <c r="E223" s="460"/>
      <c r="H223" s="157">
        <v>0</v>
      </c>
      <c r="I223" s="157">
        <v>500000</v>
      </c>
      <c r="J223" s="157">
        <v>0</v>
      </c>
      <c r="K223" s="157">
        <f t="shared" si="24"/>
        <v>500000</v>
      </c>
      <c r="L223" s="463">
        <f t="shared" si="25"/>
        <v>500000</v>
      </c>
      <c r="M223" s="464"/>
      <c r="N223" s="157">
        <v>0</v>
      </c>
      <c r="O223" s="157">
        <v>500000</v>
      </c>
      <c r="P223" s="157">
        <v>0</v>
      </c>
      <c r="Q223" s="157">
        <f t="shared" si="26"/>
        <v>500000</v>
      </c>
      <c r="R223" s="463">
        <f t="shared" si="27"/>
        <v>500000</v>
      </c>
      <c r="S223" s="465"/>
      <c r="T223" s="157">
        <v>0</v>
      </c>
      <c r="U223" s="157">
        <v>500000</v>
      </c>
      <c r="V223" s="157">
        <v>0</v>
      </c>
      <c r="W223" s="157">
        <f t="shared" si="28"/>
        <v>500000</v>
      </c>
      <c r="X223" s="463">
        <f t="shared" si="29"/>
        <v>500000</v>
      </c>
    </row>
    <row r="224" spans="1:24" s="462" customFormat="1">
      <c r="A224" s="460">
        <v>218</v>
      </c>
      <c r="B224" s="460"/>
      <c r="C224" s="460" t="s">
        <v>1798</v>
      </c>
      <c r="D224" s="461" t="s">
        <v>2110</v>
      </c>
      <c r="E224" s="460"/>
      <c r="H224" s="157">
        <v>0</v>
      </c>
      <c r="I224" s="157">
        <v>0</v>
      </c>
      <c r="J224" s="157">
        <v>0</v>
      </c>
      <c r="K224" s="157">
        <f t="shared" si="24"/>
        <v>0</v>
      </c>
      <c r="L224" s="463">
        <f t="shared" si="25"/>
        <v>0</v>
      </c>
      <c r="M224" s="464"/>
      <c r="N224" s="157">
        <v>0</v>
      </c>
      <c r="O224" s="157">
        <v>0</v>
      </c>
      <c r="P224" s="157">
        <v>0</v>
      </c>
      <c r="Q224" s="157">
        <f t="shared" si="26"/>
        <v>0</v>
      </c>
      <c r="R224" s="463">
        <f t="shared" si="27"/>
        <v>0</v>
      </c>
      <c r="S224" s="465"/>
      <c r="T224" s="157">
        <v>0</v>
      </c>
      <c r="U224" s="157">
        <v>0</v>
      </c>
      <c r="V224" s="157">
        <v>0</v>
      </c>
      <c r="W224" s="157">
        <f t="shared" si="28"/>
        <v>0</v>
      </c>
      <c r="X224" s="463">
        <f t="shared" si="29"/>
        <v>0</v>
      </c>
    </row>
    <row r="225" spans="1:24" s="462" customFormat="1">
      <c r="A225" s="460">
        <v>219</v>
      </c>
      <c r="B225" s="460"/>
      <c r="C225" s="460" t="s">
        <v>1798</v>
      </c>
      <c r="D225" s="461" t="s">
        <v>2111</v>
      </c>
      <c r="E225" s="460"/>
      <c r="H225" s="157">
        <v>0</v>
      </c>
      <c r="I225" s="157">
        <v>0</v>
      </c>
      <c r="J225" s="157">
        <v>0</v>
      </c>
      <c r="K225" s="157">
        <f t="shared" si="24"/>
        <v>0</v>
      </c>
      <c r="L225" s="463">
        <f t="shared" si="25"/>
        <v>0</v>
      </c>
      <c r="M225" s="464"/>
      <c r="N225" s="157">
        <v>0</v>
      </c>
      <c r="O225" s="157">
        <v>400000</v>
      </c>
      <c r="P225" s="157">
        <v>0</v>
      </c>
      <c r="Q225" s="157">
        <f t="shared" si="26"/>
        <v>400000</v>
      </c>
      <c r="R225" s="463">
        <f t="shared" si="27"/>
        <v>400000</v>
      </c>
      <c r="S225" s="465"/>
      <c r="T225" s="157">
        <v>0</v>
      </c>
      <c r="U225" s="157">
        <v>400000</v>
      </c>
      <c r="V225" s="157">
        <v>0</v>
      </c>
      <c r="W225" s="157">
        <f t="shared" si="28"/>
        <v>400000</v>
      </c>
      <c r="X225" s="463">
        <f t="shared" si="29"/>
        <v>400000</v>
      </c>
    </row>
    <row r="226" spans="1:24" s="462" customFormat="1">
      <c r="A226" s="460">
        <v>220</v>
      </c>
      <c r="B226" s="460"/>
      <c r="C226" s="460" t="s">
        <v>1798</v>
      </c>
      <c r="D226" s="461" t="s">
        <v>2112</v>
      </c>
      <c r="E226" s="460"/>
      <c r="H226" s="157">
        <v>0</v>
      </c>
      <c r="I226" s="157">
        <v>0</v>
      </c>
      <c r="J226" s="157">
        <v>0</v>
      </c>
      <c r="K226" s="157">
        <f t="shared" si="24"/>
        <v>0</v>
      </c>
      <c r="L226" s="463">
        <f t="shared" si="25"/>
        <v>0</v>
      </c>
      <c r="M226" s="464"/>
      <c r="N226" s="157">
        <v>0</v>
      </c>
      <c r="O226" s="157">
        <v>500000</v>
      </c>
      <c r="P226" s="157">
        <v>0</v>
      </c>
      <c r="Q226" s="157">
        <f t="shared" si="26"/>
        <v>500000</v>
      </c>
      <c r="R226" s="463">
        <f t="shared" si="27"/>
        <v>500000</v>
      </c>
      <c r="S226" s="465"/>
      <c r="T226" s="157">
        <v>0</v>
      </c>
      <c r="U226" s="157">
        <v>0</v>
      </c>
      <c r="V226" s="157">
        <v>0</v>
      </c>
      <c r="W226" s="157">
        <f t="shared" si="28"/>
        <v>0</v>
      </c>
      <c r="X226" s="463">
        <f t="shared" si="29"/>
        <v>0</v>
      </c>
    </row>
    <row r="227" spans="1:24" s="462" customFormat="1">
      <c r="A227" s="460">
        <v>221</v>
      </c>
      <c r="B227" s="460"/>
      <c r="C227" s="460" t="s">
        <v>1798</v>
      </c>
      <c r="D227" s="461" t="s">
        <v>2113</v>
      </c>
      <c r="E227" s="460"/>
      <c r="H227" s="157">
        <v>0</v>
      </c>
      <c r="I227" s="157">
        <v>250000</v>
      </c>
      <c r="J227" s="157">
        <v>0</v>
      </c>
      <c r="K227" s="157">
        <f t="shared" si="24"/>
        <v>250000</v>
      </c>
      <c r="L227" s="463">
        <f t="shared" si="25"/>
        <v>250000</v>
      </c>
      <c r="M227" s="464"/>
      <c r="N227" s="157">
        <v>0</v>
      </c>
      <c r="O227" s="157">
        <v>250000</v>
      </c>
      <c r="P227" s="157">
        <v>0</v>
      </c>
      <c r="Q227" s="157">
        <f t="shared" si="26"/>
        <v>250000</v>
      </c>
      <c r="R227" s="463">
        <f t="shared" si="27"/>
        <v>250000</v>
      </c>
      <c r="S227" s="465"/>
      <c r="T227" s="157">
        <v>0</v>
      </c>
      <c r="U227" s="157">
        <v>0</v>
      </c>
      <c r="V227" s="157">
        <v>0</v>
      </c>
      <c r="W227" s="157">
        <f t="shared" si="28"/>
        <v>0</v>
      </c>
      <c r="X227" s="463">
        <f t="shared" si="29"/>
        <v>0</v>
      </c>
    </row>
    <row r="228" spans="1:24" s="462" customFormat="1">
      <c r="A228" s="460">
        <v>222</v>
      </c>
      <c r="B228" s="460"/>
      <c r="C228" s="460" t="s">
        <v>1798</v>
      </c>
      <c r="D228" s="461" t="s">
        <v>2114</v>
      </c>
      <c r="E228" s="460"/>
      <c r="H228" s="157">
        <v>0</v>
      </c>
      <c r="I228" s="157">
        <v>50000</v>
      </c>
      <c r="J228" s="157">
        <v>0</v>
      </c>
      <c r="K228" s="157">
        <f t="shared" si="24"/>
        <v>50000</v>
      </c>
      <c r="L228" s="463">
        <f t="shared" si="25"/>
        <v>50000</v>
      </c>
      <c r="M228" s="464"/>
      <c r="N228" s="157">
        <v>0</v>
      </c>
      <c r="O228" s="157">
        <v>50000</v>
      </c>
      <c r="P228" s="157">
        <v>0</v>
      </c>
      <c r="Q228" s="157">
        <f t="shared" si="26"/>
        <v>50000</v>
      </c>
      <c r="R228" s="463">
        <f t="shared" si="27"/>
        <v>50000</v>
      </c>
      <c r="S228" s="465"/>
      <c r="T228" s="157">
        <v>0</v>
      </c>
      <c r="U228" s="157">
        <v>50000</v>
      </c>
      <c r="V228" s="157">
        <v>0</v>
      </c>
      <c r="W228" s="157">
        <f t="shared" si="28"/>
        <v>50000</v>
      </c>
      <c r="X228" s="463">
        <f t="shared" si="29"/>
        <v>50000</v>
      </c>
    </row>
    <row r="229" spans="1:24" s="462" customFormat="1">
      <c r="A229" s="460">
        <v>223</v>
      </c>
      <c r="B229" s="460"/>
      <c r="C229" s="460" t="s">
        <v>1798</v>
      </c>
      <c r="D229" s="461" t="s">
        <v>2115</v>
      </c>
      <c r="E229" s="460"/>
      <c r="H229" s="157">
        <v>0</v>
      </c>
      <c r="I229" s="157">
        <v>50000</v>
      </c>
      <c r="J229" s="157">
        <v>0</v>
      </c>
      <c r="K229" s="157">
        <f t="shared" si="24"/>
        <v>50000</v>
      </c>
      <c r="L229" s="463">
        <f t="shared" si="25"/>
        <v>50000</v>
      </c>
      <c r="M229" s="464"/>
      <c r="N229" s="157">
        <v>0</v>
      </c>
      <c r="O229" s="157">
        <v>50000</v>
      </c>
      <c r="P229" s="157">
        <v>0</v>
      </c>
      <c r="Q229" s="157">
        <f t="shared" si="26"/>
        <v>50000</v>
      </c>
      <c r="R229" s="463">
        <f t="shared" si="27"/>
        <v>50000</v>
      </c>
      <c r="S229" s="465"/>
      <c r="T229" s="157">
        <v>0</v>
      </c>
      <c r="U229" s="157">
        <v>50000</v>
      </c>
      <c r="V229" s="157">
        <v>0</v>
      </c>
      <c r="W229" s="157">
        <f t="shared" si="28"/>
        <v>50000</v>
      </c>
      <c r="X229" s="463">
        <f t="shared" si="29"/>
        <v>50000</v>
      </c>
    </row>
    <row r="230" spans="1:24" s="462" customFormat="1">
      <c r="A230" s="460">
        <v>224</v>
      </c>
      <c r="B230" s="460"/>
      <c r="C230" s="460" t="s">
        <v>1798</v>
      </c>
      <c r="D230" s="461" t="s">
        <v>2116</v>
      </c>
      <c r="E230" s="460"/>
      <c r="H230" s="157">
        <v>0</v>
      </c>
      <c r="I230" s="157">
        <v>250000</v>
      </c>
      <c r="J230" s="157">
        <v>0</v>
      </c>
      <c r="K230" s="157">
        <f t="shared" si="24"/>
        <v>250000</v>
      </c>
      <c r="L230" s="463">
        <f t="shared" si="25"/>
        <v>250000</v>
      </c>
      <c r="M230" s="464"/>
      <c r="N230" s="157">
        <v>0</v>
      </c>
      <c r="O230" s="157">
        <v>0</v>
      </c>
      <c r="P230" s="157">
        <v>0</v>
      </c>
      <c r="Q230" s="157">
        <f t="shared" si="26"/>
        <v>0</v>
      </c>
      <c r="R230" s="463">
        <f t="shared" si="27"/>
        <v>0</v>
      </c>
      <c r="S230" s="465"/>
      <c r="T230" s="157">
        <v>0</v>
      </c>
      <c r="U230" s="157">
        <v>0</v>
      </c>
      <c r="V230" s="157">
        <v>0</v>
      </c>
      <c r="W230" s="157">
        <f t="shared" si="28"/>
        <v>0</v>
      </c>
      <c r="X230" s="463">
        <f t="shared" si="29"/>
        <v>0</v>
      </c>
    </row>
    <row r="231" spans="1:24" s="462" customFormat="1">
      <c r="A231" s="460">
        <v>225</v>
      </c>
      <c r="B231" s="460"/>
      <c r="C231" s="460" t="s">
        <v>1798</v>
      </c>
      <c r="D231" s="461" t="s">
        <v>2117</v>
      </c>
      <c r="E231" s="460"/>
      <c r="H231" s="157">
        <v>0</v>
      </c>
      <c r="I231" s="157">
        <v>0</v>
      </c>
      <c r="J231" s="157">
        <v>0</v>
      </c>
      <c r="K231" s="157">
        <f t="shared" si="24"/>
        <v>0</v>
      </c>
      <c r="L231" s="463">
        <f t="shared" si="25"/>
        <v>0</v>
      </c>
      <c r="M231" s="464"/>
      <c r="N231" s="157">
        <v>0</v>
      </c>
      <c r="O231" s="157">
        <v>0</v>
      </c>
      <c r="P231" s="157">
        <v>0</v>
      </c>
      <c r="Q231" s="157">
        <f t="shared" si="26"/>
        <v>0</v>
      </c>
      <c r="R231" s="463">
        <f t="shared" si="27"/>
        <v>0</v>
      </c>
      <c r="S231" s="465"/>
      <c r="T231" s="157">
        <v>0</v>
      </c>
      <c r="U231" s="157">
        <v>0</v>
      </c>
      <c r="V231" s="157">
        <v>0</v>
      </c>
      <c r="W231" s="157">
        <f t="shared" si="28"/>
        <v>0</v>
      </c>
      <c r="X231" s="463">
        <f t="shared" si="29"/>
        <v>0</v>
      </c>
    </row>
    <row r="232" spans="1:24" s="462" customFormat="1">
      <c r="A232" s="460">
        <v>226</v>
      </c>
      <c r="B232" s="460"/>
      <c r="C232" s="460" t="s">
        <v>1799</v>
      </c>
      <c r="D232" s="461" t="s">
        <v>2118</v>
      </c>
      <c r="E232" s="460"/>
      <c r="H232" s="157">
        <v>0</v>
      </c>
      <c r="I232" s="157">
        <v>146000</v>
      </c>
      <c r="J232" s="157">
        <v>0</v>
      </c>
      <c r="K232" s="157">
        <f t="shared" si="24"/>
        <v>146000</v>
      </c>
      <c r="L232" s="463">
        <f t="shared" si="25"/>
        <v>146000</v>
      </c>
      <c r="M232" s="464"/>
      <c r="N232" s="157">
        <v>0</v>
      </c>
      <c r="O232" s="157">
        <v>0</v>
      </c>
      <c r="P232" s="157">
        <v>0</v>
      </c>
      <c r="Q232" s="157">
        <f t="shared" si="26"/>
        <v>0</v>
      </c>
      <c r="R232" s="463">
        <f t="shared" si="27"/>
        <v>0</v>
      </c>
      <c r="S232" s="465"/>
      <c r="T232" s="157">
        <v>0</v>
      </c>
      <c r="U232" s="157">
        <v>0</v>
      </c>
      <c r="V232" s="157">
        <v>0</v>
      </c>
      <c r="W232" s="157">
        <f t="shared" si="28"/>
        <v>0</v>
      </c>
      <c r="X232" s="463">
        <f t="shared" si="29"/>
        <v>0</v>
      </c>
    </row>
    <row r="233" spans="1:24" s="462" customFormat="1">
      <c r="A233" s="460">
        <v>227</v>
      </c>
      <c r="B233" s="460"/>
      <c r="C233" s="460" t="s">
        <v>1799</v>
      </c>
      <c r="D233" s="461" t="s">
        <v>2119</v>
      </c>
      <c r="E233" s="460"/>
      <c r="H233" s="157">
        <v>0</v>
      </c>
      <c r="I233" s="157">
        <v>255500</v>
      </c>
      <c r="J233" s="157">
        <v>0</v>
      </c>
      <c r="K233" s="157">
        <f t="shared" si="24"/>
        <v>255500</v>
      </c>
      <c r="L233" s="463">
        <f t="shared" si="25"/>
        <v>255500</v>
      </c>
      <c r="M233" s="464"/>
      <c r="N233" s="157">
        <v>0</v>
      </c>
      <c r="O233" s="157">
        <v>328500</v>
      </c>
      <c r="P233" s="157">
        <v>0</v>
      </c>
      <c r="Q233" s="157">
        <f t="shared" si="26"/>
        <v>328500</v>
      </c>
      <c r="R233" s="463">
        <f t="shared" si="27"/>
        <v>328500</v>
      </c>
      <c r="S233" s="465"/>
      <c r="T233" s="157">
        <v>0</v>
      </c>
      <c r="U233" s="157">
        <v>328500</v>
      </c>
      <c r="V233" s="157">
        <v>0</v>
      </c>
      <c r="W233" s="157">
        <f t="shared" si="28"/>
        <v>328500</v>
      </c>
      <c r="X233" s="463">
        <f t="shared" si="29"/>
        <v>328500</v>
      </c>
    </row>
    <row r="234" spans="1:24" s="462" customFormat="1">
      <c r="A234" s="460">
        <v>228</v>
      </c>
      <c r="B234" s="460"/>
      <c r="C234" s="460" t="s">
        <v>1799</v>
      </c>
      <c r="D234" s="461" t="s">
        <v>2120</v>
      </c>
      <c r="E234" s="460"/>
      <c r="H234" s="157">
        <v>0</v>
      </c>
      <c r="I234" s="157">
        <v>0</v>
      </c>
      <c r="J234" s="157">
        <v>0</v>
      </c>
      <c r="K234" s="157">
        <f t="shared" si="24"/>
        <v>0</v>
      </c>
      <c r="L234" s="463">
        <f t="shared" si="25"/>
        <v>0</v>
      </c>
      <c r="M234" s="464"/>
      <c r="N234" s="157">
        <v>0</v>
      </c>
      <c r="O234" s="157">
        <v>0</v>
      </c>
      <c r="P234" s="157">
        <v>0</v>
      </c>
      <c r="Q234" s="157">
        <f t="shared" si="26"/>
        <v>0</v>
      </c>
      <c r="R234" s="463">
        <f t="shared" si="27"/>
        <v>0</v>
      </c>
      <c r="S234" s="465"/>
      <c r="T234" s="157">
        <v>0</v>
      </c>
      <c r="U234" s="157">
        <v>365000</v>
      </c>
      <c r="V234" s="157">
        <v>0</v>
      </c>
      <c r="W234" s="157">
        <f t="shared" si="28"/>
        <v>365000</v>
      </c>
      <c r="X234" s="463">
        <f t="shared" si="29"/>
        <v>365000</v>
      </c>
    </row>
    <row r="235" spans="1:24" s="462" customFormat="1" ht="29">
      <c r="A235" s="460">
        <v>229</v>
      </c>
      <c r="B235" s="460"/>
      <c r="C235" s="460" t="s">
        <v>1799</v>
      </c>
      <c r="D235" s="461" t="s">
        <v>2121</v>
      </c>
      <c r="E235" s="460"/>
      <c r="H235" s="157">
        <v>0</v>
      </c>
      <c r="I235" s="157">
        <v>0</v>
      </c>
      <c r="J235" s="157">
        <v>0</v>
      </c>
      <c r="K235" s="157">
        <f t="shared" si="24"/>
        <v>0</v>
      </c>
      <c r="L235" s="463">
        <f t="shared" si="25"/>
        <v>0</v>
      </c>
      <c r="M235" s="464"/>
      <c r="N235" s="157">
        <v>0</v>
      </c>
      <c r="O235" s="157">
        <v>7000000</v>
      </c>
      <c r="P235" s="157">
        <v>0</v>
      </c>
      <c r="Q235" s="157">
        <f t="shared" si="26"/>
        <v>7000000</v>
      </c>
      <c r="R235" s="463">
        <f t="shared" si="27"/>
        <v>7000000</v>
      </c>
      <c r="S235" s="465"/>
      <c r="T235" s="157">
        <v>0</v>
      </c>
      <c r="U235" s="157">
        <v>7000000</v>
      </c>
      <c r="V235" s="157">
        <v>0</v>
      </c>
      <c r="W235" s="157">
        <f t="shared" si="28"/>
        <v>7000000</v>
      </c>
      <c r="X235" s="463">
        <f t="shared" si="29"/>
        <v>7000000</v>
      </c>
    </row>
    <row r="236" spans="1:24" s="462" customFormat="1">
      <c r="A236" s="460">
        <v>230</v>
      </c>
      <c r="B236" s="460"/>
      <c r="C236" s="460" t="s">
        <v>1799</v>
      </c>
      <c r="D236" s="461" t="s">
        <v>2122</v>
      </c>
      <c r="E236" s="460"/>
      <c r="H236" s="157">
        <v>0</v>
      </c>
      <c r="I236" s="157">
        <v>547500</v>
      </c>
      <c r="J236" s="157">
        <v>0</v>
      </c>
      <c r="K236" s="157">
        <f t="shared" si="24"/>
        <v>547500</v>
      </c>
      <c r="L236" s="463">
        <f t="shared" si="25"/>
        <v>547500</v>
      </c>
      <c r="M236" s="464"/>
      <c r="N236" s="157">
        <v>0</v>
      </c>
      <c r="O236" s="157">
        <v>547500</v>
      </c>
      <c r="P236" s="157">
        <v>0</v>
      </c>
      <c r="Q236" s="157">
        <f t="shared" si="26"/>
        <v>547500</v>
      </c>
      <c r="R236" s="463">
        <f t="shared" si="27"/>
        <v>547500</v>
      </c>
      <c r="S236" s="465"/>
      <c r="T236" s="157">
        <v>0</v>
      </c>
      <c r="U236" s="157">
        <v>547500</v>
      </c>
      <c r="V236" s="157">
        <v>0</v>
      </c>
      <c r="W236" s="157">
        <f t="shared" si="28"/>
        <v>547500</v>
      </c>
      <c r="X236" s="463">
        <f t="shared" si="29"/>
        <v>547500</v>
      </c>
    </row>
    <row r="237" spans="1:24" s="462" customFormat="1">
      <c r="A237" s="460">
        <v>231</v>
      </c>
      <c r="B237" s="460"/>
      <c r="C237" s="460" t="s">
        <v>1799</v>
      </c>
      <c r="D237" s="461" t="s">
        <v>2123</v>
      </c>
      <c r="E237" s="460"/>
      <c r="H237" s="157">
        <v>0</v>
      </c>
      <c r="I237" s="157">
        <v>87600</v>
      </c>
      <c r="J237" s="157">
        <v>0</v>
      </c>
      <c r="K237" s="157">
        <f t="shared" si="24"/>
        <v>87600</v>
      </c>
      <c r="L237" s="463">
        <f t="shared" si="25"/>
        <v>87600</v>
      </c>
      <c r="M237" s="464"/>
      <c r="N237" s="157">
        <v>0</v>
      </c>
      <c r="O237" s="157">
        <v>87600</v>
      </c>
      <c r="P237" s="157">
        <v>0</v>
      </c>
      <c r="Q237" s="157">
        <f t="shared" si="26"/>
        <v>87600</v>
      </c>
      <c r="R237" s="463">
        <f t="shared" si="27"/>
        <v>87600</v>
      </c>
      <c r="S237" s="465"/>
      <c r="T237" s="157">
        <v>0</v>
      </c>
      <c r="U237" s="157">
        <v>87600</v>
      </c>
      <c r="V237" s="157">
        <v>0</v>
      </c>
      <c r="W237" s="157">
        <f t="shared" si="28"/>
        <v>87600</v>
      </c>
      <c r="X237" s="463">
        <f t="shared" si="29"/>
        <v>87600</v>
      </c>
    </row>
    <row r="238" spans="1:24" s="462" customFormat="1">
      <c r="A238" s="460">
        <v>232</v>
      </c>
      <c r="B238" s="460"/>
      <c r="C238" s="460" t="s">
        <v>1799</v>
      </c>
      <c r="D238" s="461" t="s">
        <v>2124</v>
      </c>
      <c r="E238" s="460"/>
      <c r="H238" s="157">
        <v>0</v>
      </c>
      <c r="I238" s="157">
        <v>73000</v>
      </c>
      <c r="J238" s="157">
        <v>0</v>
      </c>
      <c r="K238" s="157">
        <f t="shared" si="24"/>
        <v>73000</v>
      </c>
      <c r="L238" s="463">
        <f t="shared" si="25"/>
        <v>73000</v>
      </c>
      <c r="M238" s="464"/>
      <c r="N238" s="157">
        <v>0</v>
      </c>
      <c r="O238" s="157">
        <v>73000</v>
      </c>
      <c r="P238" s="157">
        <v>0</v>
      </c>
      <c r="Q238" s="157">
        <f t="shared" si="26"/>
        <v>73000</v>
      </c>
      <c r="R238" s="463">
        <f t="shared" si="27"/>
        <v>73000</v>
      </c>
      <c r="S238" s="465"/>
      <c r="T238" s="157">
        <v>0</v>
      </c>
      <c r="U238" s="157">
        <v>73000</v>
      </c>
      <c r="V238" s="157">
        <v>0</v>
      </c>
      <c r="W238" s="157">
        <f t="shared" si="28"/>
        <v>73000</v>
      </c>
      <c r="X238" s="463">
        <f t="shared" si="29"/>
        <v>73000</v>
      </c>
    </row>
    <row r="239" spans="1:24" s="462" customFormat="1">
      <c r="A239" s="460">
        <v>233</v>
      </c>
      <c r="B239" s="460"/>
      <c r="C239" s="460" t="s">
        <v>2125</v>
      </c>
      <c r="D239" s="461" t="s">
        <v>2126</v>
      </c>
      <c r="E239" s="460"/>
      <c r="H239" s="157">
        <v>0</v>
      </c>
      <c r="I239" s="157">
        <v>19079376</v>
      </c>
      <c r="J239" s="157">
        <v>0</v>
      </c>
      <c r="K239" s="157">
        <f t="shared" si="24"/>
        <v>19079376</v>
      </c>
      <c r="L239" s="463">
        <f t="shared" si="25"/>
        <v>19079376</v>
      </c>
      <c r="M239" s="464"/>
      <c r="N239" s="157">
        <v>0</v>
      </c>
      <c r="O239" s="157">
        <v>19429376</v>
      </c>
      <c r="P239" s="157">
        <v>0</v>
      </c>
      <c r="Q239" s="157">
        <f t="shared" si="26"/>
        <v>19429376</v>
      </c>
      <c r="R239" s="463">
        <f t="shared" si="27"/>
        <v>19429376</v>
      </c>
      <c r="S239" s="465"/>
      <c r="T239" s="157">
        <v>0</v>
      </c>
      <c r="U239" s="157">
        <v>19079376</v>
      </c>
      <c r="V239" s="157">
        <v>0</v>
      </c>
      <c r="W239" s="157">
        <f t="shared" si="28"/>
        <v>19079376</v>
      </c>
      <c r="X239" s="463">
        <f t="shared" si="29"/>
        <v>19079376</v>
      </c>
    </row>
    <row r="240" spans="1:24" s="462" customFormat="1">
      <c r="A240" s="460">
        <v>234</v>
      </c>
      <c r="B240" s="460"/>
      <c r="C240" s="460" t="s">
        <v>2127</v>
      </c>
      <c r="D240" s="461" t="s">
        <v>2128</v>
      </c>
      <c r="E240" s="460"/>
      <c r="H240" s="157">
        <v>0</v>
      </c>
      <c r="I240" s="157">
        <v>1494000</v>
      </c>
      <c r="J240" s="157">
        <v>0</v>
      </c>
      <c r="K240" s="157">
        <f t="shared" si="24"/>
        <v>1494000</v>
      </c>
      <c r="L240" s="463">
        <f t="shared" si="25"/>
        <v>1494000</v>
      </c>
      <c r="M240" s="464"/>
      <c r="N240" s="157">
        <v>0</v>
      </c>
      <c r="O240" s="157">
        <v>3142000</v>
      </c>
      <c r="P240" s="157">
        <v>0</v>
      </c>
      <c r="Q240" s="157">
        <f t="shared" si="26"/>
        <v>3142000</v>
      </c>
      <c r="R240" s="463">
        <f t="shared" si="27"/>
        <v>3142000</v>
      </c>
      <c r="S240" s="465"/>
      <c r="T240" s="157">
        <v>0</v>
      </c>
      <c r="U240" s="157">
        <v>4744000</v>
      </c>
      <c r="V240" s="157">
        <v>0</v>
      </c>
      <c r="W240" s="157">
        <f t="shared" si="28"/>
        <v>4744000</v>
      </c>
      <c r="X240" s="463">
        <f t="shared" si="29"/>
        <v>4744000</v>
      </c>
    </row>
    <row r="241" spans="1:24" s="462" customFormat="1">
      <c r="A241" s="460">
        <v>235</v>
      </c>
      <c r="B241" s="460"/>
      <c r="C241" s="460" t="s">
        <v>2129</v>
      </c>
      <c r="D241" s="461" t="s">
        <v>2130</v>
      </c>
      <c r="E241" s="460"/>
      <c r="H241" s="157">
        <v>0</v>
      </c>
      <c r="I241" s="157">
        <v>0</v>
      </c>
      <c r="J241" s="157">
        <v>0</v>
      </c>
      <c r="K241" s="157">
        <f t="shared" si="24"/>
        <v>0</v>
      </c>
      <c r="L241" s="463">
        <f t="shared" si="25"/>
        <v>0</v>
      </c>
      <c r="M241" s="464"/>
      <c r="N241" s="157">
        <v>0</v>
      </c>
      <c r="O241" s="157">
        <v>4272000</v>
      </c>
      <c r="P241" s="157">
        <v>0</v>
      </c>
      <c r="Q241" s="157">
        <f t="shared" si="26"/>
        <v>4272000</v>
      </c>
      <c r="R241" s="463">
        <f t="shared" si="27"/>
        <v>4272000</v>
      </c>
      <c r="S241" s="465"/>
      <c r="T241" s="157">
        <v>0</v>
      </c>
      <c r="U241" s="157">
        <v>9701000</v>
      </c>
      <c r="V241" s="157">
        <v>0</v>
      </c>
      <c r="W241" s="157">
        <f t="shared" si="28"/>
        <v>9701000</v>
      </c>
      <c r="X241" s="463">
        <f t="shared" si="29"/>
        <v>9701000</v>
      </c>
    </row>
    <row r="242" spans="1:24" s="462" customFormat="1">
      <c r="A242" s="460">
        <v>236</v>
      </c>
      <c r="B242" s="460"/>
      <c r="C242" s="460" t="s">
        <v>2131</v>
      </c>
      <c r="D242" s="461" t="s">
        <v>2132</v>
      </c>
      <c r="E242" s="460"/>
      <c r="H242" s="157">
        <v>0</v>
      </c>
      <c r="I242" s="157">
        <v>2000000</v>
      </c>
      <c r="J242" s="157">
        <v>0</v>
      </c>
      <c r="K242" s="157">
        <f t="shared" si="24"/>
        <v>2000000</v>
      </c>
      <c r="L242" s="463">
        <f t="shared" si="25"/>
        <v>2000000</v>
      </c>
      <c r="M242" s="464"/>
      <c r="N242" s="157">
        <v>0</v>
      </c>
      <c r="O242" s="157">
        <v>750000</v>
      </c>
      <c r="P242" s="157">
        <v>0</v>
      </c>
      <c r="Q242" s="157">
        <f t="shared" si="26"/>
        <v>750000</v>
      </c>
      <c r="R242" s="463">
        <f t="shared" si="27"/>
        <v>750000</v>
      </c>
      <c r="S242" s="465"/>
      <c r="T242" s="157">
        <v>0</v>
      </c>
      <c r="U242" s="157">
        <v>750000</v>
      </c>
      <c r="V242" s="157">
        <v>0</v>
      </c>
      <c r="W242" s="157">
        <f t="shared" si="28"/>
        <v>750000</v>
      </c>
      <c r="X242" s="463">
        <f t="shared" si="29"/>
        <v>750000</v>
      </c>
    </row>
    <row r="243" spans="1:24" s="462" customFormat="1">
      <c r="A243" s="460">
        <v>237</v>
      </c>
      <c r="B243" s="460"/>
      <c r="C243" s="460" t="s">
        <v>2131</v>
      </c>
      <c r="D243" s="461" t="s">
        <v>2133</v>
      </c>
      <c r="E243" s="460"/>
      <c r="H243" s="157">
        <v>0</v>
      </c>
      <c r="I243" s="157">
        <v>25000</v>
      </c>
      <c r="J243" s="157">
        <v>0</v>
      </c>
      <c r="K243" s="157">
        <f t="shared" si="24"/>
        <v>25000</v>
      </c>
      <c r="L243" s="463">
        <f t="shared" si="25"/>
        <v>25000</v>
      </c>
      <c r="M243" s="464"/>
      <c r="N243" s="157">
        <v>0</v>
      </c>
      <c r="O243" s="157">
        <v>25000</v>
      </c>
      <c r="P243" s="157">
        <v>0</v>
      </c>
      <c r="Q243" s="157">
        <f t="shared" si="26"/>
        <v>25000</v>
      </c>
      <c r="R243" s="463">
        <f t="shared" si="27"/>
        <v>25000</v>
      </c>
      <c r="S243" s="465"/>
      <c r="T243" s="157">
        <v>0</v>
      </c>
      <c r="U243" s="157">
        <v>25000</v>
      </c>
      <c r="V243" s="157">
        <v>0</v>
      </c>
      <c r="W243" s="157">
        <f t="shared" si="28"/>
        <v>25000</v>
      </c>
      <c r="X243" s="463">
        <f t="shared" si="29"/>
        <v>25000</v>
      </c>
    </row>
    <row r="244" spans="1:24" s="462" customFormat="1">
      <c r="A244" s="460">
        <v>238</v>
      </c>
      <c r="B244" s="460"/>
      <c r="C244" s="460" t="s">
        <v>2131</v>
      </c>
      <c r="D244" s="461" t="s">
        <v>2134</v>
      </c>
      <c r="E244" s="460"/>
      <c r="H244" s="157">
        <v>0</v>
      </c>
      <c r="I244" s="157">
        <v>350000</v>
      </c>
      <c r="J244" s="157">
        <v>0</v>
      </c>
      <c r="K244" s="157">
        <f t="shared" si="24"/>
        <v>350000</v>
      </c>
      <c r="L244" s="463">
        <f t="shared" si="25"/>
        <v>350000</v>
      </c>
      <c r="M244" s="464"/>
      <c r="N244" s="157">
        <v>0</v>
      </c>
      <c r="O244" s="157">
        <v>250000</v>
      </c>
      <c r="P244" s="157">
        <v>0</v>
      </c>
      <c r="Q244" s="157">
        <f t="shared" si="26"/>
        <v>250000</v>
      </c>
      <c r="R244" s="463">
        <f t="shared" si="27"/>
        <v>250000</v>
      </c>
      <c r="S244" s="465"/>
      <c r="T244" s="157">
        <v>0</v>
      </c>
      <c r="U244" s="157">
        <v>150000</v>
      </c>
      <c r="V244" s="157">
        <v>0</v>
      </c>
      <c r="W244" s="157">
        <f t="shared" si="28"/>
        <v>150000</v>
      </c>
      <c r="X244" s="463">
        <f t="shared" si="29"/>
        <v>150000</v>
      </c>
    </row>
    <row r="245" spans="1:24" s="462" customFormat="1" ht="29">
      <c r="A245" s="460">
        <v>239</v>
      </c>
      <c r="B245" s="460"/>
      <c r="C245" s="460" t="s">
        <v>2131</v>
      </c>
      <c r="D245" s="461" t="s">
        <v>2135</v>
      </c>
      <c r="E245" s="460"/>
      <c r="H245" s="157">
        <v>0</v>
      </c>
      <c r="I245" s="157">
        <v>15000000</v>
      </c>
      <c r="J245" s="157">
        <v>0</v>
      </c>
      <c r="K245" s="157">
        <f t="shared" si="24"/>
        <v>15000000</v>
      </c>
      <c r="L245" s="463">
        <f t="shared" si="25"/>
        <v>15000000</v>
      </c>
      <c r="M245" s="464"/>
      <c r="N245" s="157">
        <v>0</v>
      </c>
      <c r="O245" s="157">
        <v>15000000</v>
      </c>
      <c r="P245" s="157">
        <v>0</v>
      </c>
      <c r="Q245" s="157">
        <f t="shared" si="26"/>
        <v>15000000</v>
      </c>
      <c r="R245" s="463">
        <f t="shared" si="27"/>
        <v>15000000</v>
      </c>
      <c r="S245" s="465"/>
      <c r="T245" s="157">
        <v>0</v>
      </c>
      <c r="U245" s="157">
        <v>15000000</v>
      </c>
      <c r="V245" s="157">
        <v>0</v>
      </c>
      <c r="W245" s="157">
        <f t="shared" si="28"/>
        <v>15000000</v>
      </c>
      <c r="X245" s="463">
        <f t="shared" si="29"/>
        <v>15000000</v>
      </c>
    </row>
    <row r="246" spans="1:24" s="462" customFormat="1">
      <c r="A246" s="460">
        <v>240</v>
      </c>
      <c r="B246" s="460"/>
      <c r="C246" s="460" t="s">
        <v>2131</v>
      </c>
      <c r="D246" s="461" t="s">
        <v>2136</v>
      </c>
      <c r="E246" s="460"/>
      <c r="H246" s="157">
        <v>0</v>
      </c>
      <c r="I246" s="157">
        <v>1000000</v>
      </c>
      <c r="J246" s="157">
        <v>0</v>
      </c>
      <c r="K246" s="157">
        <f t="shared" si="24"/>
        <v>1000000</v>
      </c>
      <c r="L246" s="463">
        <f t="shared" si="25"/>
        <v>1000000</v>
      </c>
      <c r="M246" s="464"/>
      <c r="N246" s="157">
        <v>0</v>
      </c>
      <c r="O246" s="157">
        <v>1000000</v>
      </c>
      <c r="P246" s="157">
        <v>0</v>
      </c>
      <c r="Q246" s="157">
        <f t="shared" si="26"/>
        <v>1000000</v>
      </c>
      <c r="R246" s="463">
        <f t="shared" si="27"/>
        <v>1000000</v>
      </c>
      <c r="S246" s="465"/>
      <c r="T246" s="157">
        <v>0</v>
      </c>
      <c r="U246" s="157">
        <v>1000000</v>
      </c>
      <c r="V246" s="157">
        <v>0</v>
      </c>
      <c r="W246" s="157">
        <f t="shared" si="28"/>
        <v>1000000</v>
      </c>
      <c r="X246" s="463">
        <f t="shared" si="29"/>
        <v>1000000</v>
      </c>
    </row>
    <row r="247" spans="1:24" s="462" customFormat="1">
      <c r="A247" s="460">
        <v>241</v>
      </c>
      <c r="B247" s="460"/>
      <c r="C247" s="460" t="s">
        <v>2131</v>
      </c>
      <c r="D247" s="461" t="s">
        <v>2137</v>
      </c>
      <c r="E247" s="460"/>
      <c r="H247" s="157">
        <v>0</v>
      </c>
      <c r="I247" s="157">
        <v>2500000</v>
      </c>
      <c r="J247" s="157">
        <v>0</v>
      </c>
      <c r="K247" s="157">
        <f t="shared" si="24"/>
        <v>2500000</v>
      </c>
      <c r="L247" s="463">
        <f t="shared" si="25"/>
        <v>2500000</v>
      </c>
      <c r="M247" s="464"/>
      <c r="N247" s="157">
        <v>0</v>
      </c>
      <c r="O247" s="157">
        <v>2500000</v>
      </c>
      <c r="P247" s="157">
        <v>0</v>
      </c>
      <c r="Q247" s="157">
        <f t="shared" si="26"/>
        <v>2500000</v>
      </c>
      <c r="R247" s="463">
        <f t="shared" si="27"/>
        <v>2500000</v>
      </c>
      <c r="S247" s="465"/>
      <c r="T247" s="157">
        <v>0</v>
      </c>
      <c r="U247" s="157">
        <v>2500000</v>
      </c>
      <c r="V247" s="157">
        <v>0</v>
      </c>
      <c r="W247" s="157">
        <f t="shared" si="28"/>
        <v>2500000</v>
      </c>
      <c r="X247" s="463">
        <f t="shared" si="29"/>
        <v>2500000</v>
      </c>
    </row>
    <row r="248" spans="1:24" s="462" customFormat="1">
      <c r="A248" s="460">
        <v>242</v>
      </c>
      <c r="B248" s="460"/>
      <c r="C248" s="460" t="s">
        <v>2131</v>
      </c>
      <c r="D248" s="461" t="s">
        <v>2138</v>
      </c>
      <c r="E248" s="460"/>
      <c r="H248" s="157">
        <v>0</v>
      </c>
      <c r="I248" s="157">
        <v>500000</v>
      </c>
      <c r="J248" s="157">
        <v>0</v>
      </c>
      <c r="K248" s="157">
        <f t="shared" si="24"/>
        <v>500000</v>
      </c>
      <c r="L248" s="463">
        <f t="shared" si="25"/>
        <v>500000</v>
      </c>
      <c r="M248" s="464"/>
      <c r="N248" s="157">
        <v>0</v>
      </c>
      <c r="O248" s="157">
        <v>250000</v>
      </c>
      <c r="P248" s="157">
        <v>0</v>
      </c>
      <c r="Q248" s="157">
        <f t="shared" si="26"/>
        <v>250000</v>
      </c>
      <c r="R248" s="463">
        <f t="shared" si="27"/>
        <v>250000</v>
      </c>
      <c r="S248" s="465"/>
      <c r="T248" s="157">
        <v>0</v>
      </c>
      <c r="U248" s="157">
        <v>0</v>
      </c>
      <c r="V248" s="157">
        <v>0</v>
      </c>
      <c r="W248" s="157">
        <f t="shared" si="28"/>
        <v>0</v>
      </c>
      <c r="X248" s="463">
        <f t="shared" si="29"/>
        <v>0</v>
      </c>
    </row>
    <row r="249" spans="1:24" s="462" customFormat="1">
      <c r="A249" s="460">
        <v>243</v>
      </c>
      <c r="B249" s="460"/>
      <c r="C249" s="460" t="s">
        <v>2131</v>
      </c>
      <c r="D249" s="461" t="s">
        <v>2139</v>
      </c>
      <c r="E249" s="460"/>
      <c r="H249" s="157">
        <v>0</v>
      </c>
      <c r="I249" s="157">
        <v>900000</v>
      </c>
      <c r="J249" s="157">
        <v>0</v>
      </c>
      <c r="K249" s="157">
        <f t="shared" si="24"/>
        <v>900000</v>
      </c>
      <c r="L249" s="463">
        <f t="shared" si="25"/>
        <v>900000</v>
      </c>
      <c r="M249" s="464"/>
      <c r="N249" s="157">
        <v>0</v>
      </c>
      <c r="O249" s="157">
        <v>990000</v>
      </c>
      <c r="P249" s="157">
        <v>0</v>
      </c>
      <c r="Q249" s="157">
        <f t="shared" si="26"/>
        <v>990000</v>
      </c>
      <c r="R249" s="463">
        <f t="shared" si="27"/>
        <v>990000</v>
      </c>
      <c r="S249" s="465"/>
      <c r="T249" s="157">
        <v>0</v>
      </c>
      <c r="U249" s="157">
        <v>1100000</v>
      </c>
      <c r="V249" s="157">
        <v>0</v>
      </c>
      <c r="W249" s="157">
        <f t="shared" si="28"/>
        <v>1100000</v>
      </c>
      <c r="X249" s="463">
        <f t="shared" si="29"/>
        <v>1100000</v>
      </c>
    </row>
    <row r="250" spans="1:24" s="462" customFormat="1">
      <c r="A250" s="460">
        <v>244</v>
      </c>
      <c r="B250" s="460"/>
      <c r="C250" s="460" t="s">
        <v>2131</v>
      </c>
      <c r="D250" s="461" t="s">
        <v>2140</v>
      </c>
      <c r="E250" s="460"/>
      <c r="H250" s="157">
        <v>0</v>
      </c>
      <c r="I250" s="157">
        <v>2000000</v>
      </c>
      <c r="J250" s="157">
        <v>0</v>
      </c>
      <c r="K250" s="157">
        <f t="shared" si="24"/>
        <v>2000000</v>
      </c>
      <c r="L250" s="463">
        <f t="shared" si="25"/>
        <v>2000000</v>
      </c>
      <c r="M250" s="464"/>
      <c r="N250" s="157">
        <v>0</v>
      </c>
      <c r="O250" s="157">
        <v>2000000</v>
      </c>
      <c r="P250" s="157">
        <v>0</v>
      </c>
      <c r="Q250" s="157">
        <f t="shared" si="26"/>
        <v>2000000</v>
      </c>
      <c r="R250" s="463">
        <f t="shared" si="27"/>
        <v>2000000</v>
      </c>
      <c r="S250" s="465"/>
      <c r="T250" s="157">
        <v>0</v>
      </c>
      <c r="U250" s="157">
        <v>2000000</v>
      </c>
      <c r="V250" s="157">
        <v>0</v>
      </c>
      <c r="W250" s="157">
        <f t="shared" si="28"/>
        <v>2000000</v>
      </c>
      <c r="X250" s="463">
        <f t="shared" si="29"/>
        <v>2000000</v>
      </c>
    </row>
    <row r="251" spans="1:24" s="462" customFormat="1" ht="29">
      <c r="A251" s="460">
        <v>245</v>
      </c>
      <c r="B251" s="460"/>
      <c r="C251" s="460" t="s">
        <v>2131</v>
      </c>
      <c r="D251" s="461" t="s">
        <v>2141</v>
      </c>
      <c r="E251" s="460"/>
      <c r="H251" s="157">
        <v>0</v>
      </c>
      <c r="I251" s="157">
        <v>7500000</v>
      </c>
      <c r="J251" s="157">
        <v>0</v>
      </c>
      <c r="K251" s="157">
        <f t="shared" si="24"/>
        <v>7500000</v>
      </c>
      <c r="L251" s="463">
        <f t="shared" si="25"/>
        <v>7500000</v>
      </c>
      <c r="M251" s="464"/>
      <c r="N251" s="157">
        <v>0</v>
      </c>
      <c r="O251" s="157">
        <v>2500000</v>
      </c>
      <c r="P251" s="157">
        <v>0</v>
      </c>
      <c r="Q251" s="157">
        <f t="shared" si="26"/>
        <v>2500000</v>
      </c>
      <c r="R251" s="463">
        <f t="shared" si="27"/>
        <v>2500000</v>
      </c>
      <c r="S251" s="465"/>
      <c r="T251" s="157">
        <v>0</v>
      </c>
      <c r="U251" s="157">
        <v>2500000</v>
      </c>
      <c r="V251" s="157">
        <v>0</v>
      </c>
      <c r="W251" s="157">
        <f t="shared" si="28"/>
        <v>2500000</v>
      </c>
      <c r="X251" s="463">
        <f t="shared" si="29"/>
        <v>2500000</v>
      </c>
    </row>
    <row r="252" spans="1:24" s="462" customFormat="1">
      <c r="A252" s="460">
        <v>246</v>
      </c>
      <c r="B252" s="460"/>
      <c r="C252" s="460" t="s">
        <v>2131</v>
      </c>
      <c r="D252" s="461" t="s">
        <v>2142</v>
      </c>
      <c r="E252" s="460"/>
      <c r="H252" s="157">
        <v>0</v>
      </c>
      <c r="I252" s="157">
        <v>0</v>
      </c>
      <c r="J252" s="157">
        <v>0</v>
      </c>
      <c r="K252" s="157">
        <f t="shared" si="24"/>
        <v>0</v>
      </c>
      <c r="L252" s="463">
        <f t="shared" si="25"/>
        <v>0</v>
      </c>
      <c r="M252" s="464"/>
      <c r="N252" s="157">
        <v>0</v>
      </c>
      <c r="O252" s="157">
        <v>0</v>
      </c>
      <c r="P252" s="157">
        <v>0</v>
      </c>
      <c r="Q252" s="157">
        <f t="shared" si="26"/>
        <v>0</v>
      </c>
      <c r="R252" s="463">
        <f t="shared" si="27"/>
        <v>0</v>
      </c>
      <c r="S252" s="465"/>
      <c r="T252" s="157">
        <v>0</v>
      </c>
      <c r="U252" s="157">
        <v>0</v>
      </c>
      <c r="V252" s="157">
        <v>0</v>
      </c>
      <c r="W252" s="157">
        <f t="shared" si="28"/>
        <v>0</v>
      </c>
      <c r="X252" s="463">
        <f t="shared" si="29"/>
        <v>0</v>
      </c>
    </row>
    <row r="253" spans="1:24" s="462" customFormat="1">
      <c r="A253" s="460">
        <v>247</v>
      </c>
      <c r="B253" s="460"/>
      <c r="C253" s="460" t="s">
        <v>2131</v>
      </c>
      <c r="D253" s="461" t="s">
        <v>2143</v>
      </c>
      <c r="E253" s="460"/>
      <c r="H253" s="157">
        <v>0</v>
      </c>
      <c r="I253" s="157">
        <v>1000000</v>
      </c>
      <c r="J253" s="157">
        <v>0</v>
      </c>
      <c r="K253" s="157">
        <f t="shared" si="24"/>
        <v>1000000</v>
      </c>
      <c r="L253" s="463">
        <f t="shared" si="25"/>
        <v>1000000</v>
      </c>
      <c r="M253" s="464"/>
      <c r="N253" s="157">
        <v>0</v>
      </c>
      <c r="O253" s="157">
        <v>0</v>
      </c>
      <c r="P253" s="157">
        <v>0</v>
      </c>
      <c r="Q253" s="157">
        <f t="shared" si="26"/>
        <v>0</v>
      </c>
      <c r="R253" s="463">
        <f t="shared" si="27"/>
        <v>0</v>
      </c>
      <c r="S253" s="465"/>
      <c r="T253" s="157">
        <v>0</v>
      </c>
      <c r="U253" s="157">
        <v>0</v>
      </c>
      <c r="V253" s="157">
        <v>0</v>
      </c>
      <c r="W253" s="157">
        <f t="shared" si="28"/>
        <v>0</v>
      </c>
      <c r="X253" s="463">
        <f t="shared" si="29"/>
        <v>0</v>
      </c>
    </row>
    <row r="254" spans="1:24" s="462" customFormat="1">
      <c r="A254" s="460">
        <v>248</v>
      </c>
      <c r="B254" s="460"/>
      <c r="C254" s="460" t="s">
        <v>2131</v>
      </c>
      <c r="D254" s="461" t="s">
        <v>2144</v>
      </c>
      <c r="E254" s="460"/>
      <c r="H254" s="157">
        <v>0</v>
      </c>
      <c r="I254" s="157">
        <v>500000</v>
      </c>
      <c r="J254" s="157">
        <v>0</v>
      </c>
      <c r="K254" s="157">
        <f t="shared" si="24"/>
        <v>500000</v>
      </c>
      <c r="L254" s="463">
        <f t="shared" si="25"/>
        <v>500000</v>
      </c>
      <c r="M254" s="464"/>
      <c r="N254" s="157">
        <v>0</v>
      </c>
      <c r="O254" s="157">
        <v>1000000</v>
      </c>
      <c r="P254" s="157">
        <v>0</v>
      </c>
      <c r="Q254" s="157">
        <f t="shared" si="26"/>
        <v>1000000</v>
      </c>
      <c r="R254" s="463">
        <f t="shared" si="27"/>
        <v>1000000</v>
      </c>
      <c r="S254" s="465"/>
      <c r="T254" s="157">
        <v>0</v>
      </c>
      <c r="U254" s="157">
        <v>2500000</v>
      </c>
      <c r="V254" s="157">
        <v>0</v>
      </c>
      <c r="W254" s="157">
        <f t="shared" si="28"/>
        <v>2500000</v>
      </c>
      <c r="X254" s="463">
        <f t="shared" si="29"/>
        <v>2500000</v>
      </c>
    </row>
    <row r="255" spans="1:24" s="462" customFormat="1">
      <c r="A255" s="460">
        <v>249</v>
      </c>
      <c r="B255" s="460"/>
      <c r="C255" s="460" t="s">
        <v>2131</v>
      </c>
      <c r="D255" s="461" t="s">
        <v>2145</v>
      </c>
      <c r="E255" s="460"/>
      <c r="H255" s="157">
        <v>0</v>
      </c>
      <c r="I255" s="157">
        <v>500000</v>
      </c>
      <c r="J255" s="157">
        <v>0</v>
      </c>
      <c r="K255" s="157">
        <f t="shared" si="24"/>
        <v>500000</v>
      </c>
      <c r="L255" s="463">
        <f t="shared" si="25"/>
        <v>500000</v>
      </c>
      <c r="M255" s="464"/>
      <c r="N255" s="157">
        <v>0</v>
      </c>
      <c r="O255" s="157">
        <v>1000000</v>
      </c>
      <c r="P255" s="157">
        <v>0</v>
      </c>
      <c r="Q255" s="157">
        <f t="shared" si="26"/>
        <v>1000000</v>
      </c>
      <c r="R255" s="463">
        <f t="shared" si="27"/>
        <v>1000000</v>
      </c>
      <c r="S255" s="465"/>
      <c r="T255" s="157">
        <v>0</v>
      </c>
      <c r="U255" s="157">
        <v>1500000</v>
      </c>
      <c r="V255" s="157">
        <v>0</v>
      </c>
      <c r="W255" s="157">
        <f t="shared" si="28"/>
        <v>1500000</v>
      </c>
      <c r="X255" s="463">
        <f t="shared" si="29"/>
        <v>1500000</v>
      </c>
    </row>
    <row r="256" spans="1:24" s="462" customFormat="1">
      <c r="A256" s="460">
        <v>250</v>
      </c>
      <c r="B256" s="460"/>
      <c r="C256" s="460" t="s">
        <v>2131</v>
      </c>
      <c r="D256" s="461" t="s">
        <v>2146</v>
      </c>
      <c r="E256" s="460"/>
      <c r="H256" s="157">
        <v>0</v>
      </c>
      <c r="I256" s="157">
        <v>0</v>
      </c>
      <c r="J256" s="157">
        <v>0</v>
      </c>
      <c r="K256" s="157">
        <f t="shared" si="24"/>
        <v>0</v>
      </c>
      <c r="L256" s="463">
        <f t="shared" si="25"/>
        <v>0</v>
      </c>
      <c r="M256" s="464"/>
      <c r="N256" s="157">
        <v>0</v>
      </c>
      <c r="O256" s="157">
        <v>0</v>
      </c>
      <c r="P256" s="157">
        <v>0</v>
      </c>
      <c r="Q256" s="157">
        <f t="shared" si="26"/>
        <v>0</v>
      </c>
      <c r="R256" s="463">
        <f t="shared" si="27"/>
        <v>0</v>
      </c>
      <c r="S256" s="465"/>
      <c r="T256" s="157">
        <v>0</v>
      </c>
      <c r="U256" s="157">
        <v>2500000</v>
      </c>
      <c r="V256" s="157">
        <v>0</v>
      </c>
      <c r="W256" s="157">
        <f t="shared" si="28"/>
        <v>2500000</v>
      </c>
      <c r="X256" s="463">
        <f t="shared" si="29"/>
        <v>2500000</v>
      </c>
    </row>
    <row r="257" spans="1:24" s="462" customFormat="1">
      <c r="A257" s="460">
        <v>251</v>
      </c>
      <c r="B257" s="460"/>
      <c r="C257" s="460" t="s">
        <v>2131</v>
      </c>
      <c r="D257" s="461" t="s">
        <v>2147</v>
      </c>
      <c r="E257" s="460"/>
      <c r="H257" s="157">
        <v>0</v>
      </c>
      <c r="I257" s="157">
        <v>0</v>
      </c>
      <c r="J257" s="157">
        <v>0</v>
      </c>
      <c r="K257" s="157">
        <f t="shared" si="24"/>
        <v>0</v>
      </c>
      <c r="L257" s="463">
        <f t="shared" si="25"/>
        <v>0</v>
      </c>
      <c r="M257" s="464"/>
      <c r="N257" s="157">
        <v>0</v>
      </c>
      <c r="O257" s="157">
        <v>1000000</v>
      </c>
      <c r="P257" s="157">
        <v>0</v>
      </c>
      <c r="Q257" s="157">
        <f t="shared" si="26"/>
        <v>1000000</v>
      </c>
      <c r="R257" s="463">
        <f t="shared" si="27"/>
        <v>1000000</v>
      </c>
      <c r="S257" s="465"/>
      <c r="T257" s="157">
        <v>0</v>
      </c>
      <c r="U257" s="157">
        <v>1500000</v>
      </c>
      <c r="V257" s="157">
        <v>0</v>
      </c>
      <c r="W257" s="157">
        <f t="shared" si="28"/>
        <v>1500000</v>
      </c>
      <c r="X257" s="463">
        <f t="shared" si="29"/>
        <v>1500000</v>
      </c>
    </row>
    <row r="258" spans="1:24" s="462" customFormat="1">
      <c r="A258" s="460">
        <v>252</v>
      </c>
      <c r="B258" s="460"/>
      <c r="C258" s="460" t="s">
        <v>2131</v>
      </c>
      <c r="D258" s="461" t="s">
        <v>2148</v>
      </c>
      <c r="E258" s="460"/>
      <c r="H258" s="157">
        <v>0</v>
      </c>
      <c r="I258" s="157">
        <v>0</v>
      </c>
      <c r="J258" s="157">
        <v>0</v>
      </c>
      <c r="K258" s="157">
        <f t="shared" si="24"/>
        <v>0</v>
      </c>
      <c r="L258" s="463">
        <f t="shared" si="25"/>
        <v>0</v>
      </c>
      <c r="M258" s="464"/>
      <c r="N258" s="157">
        <v>0</v>
      </c>
      <c r="O258" s="157">
        <v>1000000</v>
      </c>
      <c r="P258" s="157">
        <v>0</v>
      </c>
      <c r="Q258" s="157">
        <f t="shared" si="26"/>
        <v>1000000</v>
      </c>
      <c r="R258" s="463">
        <f t="shared" si="27"/>
        <v>1000000</v>
      </c>
      <c r="S258" s="465"/>
      <c r="T258" s="157">
        <v>0</v>
      </c>
      <c r="U258" s="157">
        <v>1000000</v>
      </c>
      <c r="V258" s="157">
        <v>0</v>
      </c>
      <c r="W258" s="157">
        <f t="shared" si="28"/>
        <v>1000000</v>
      </c>
      <c r="X258" s="463">
        <f t="shared" si="29"/>
        <v>1000000</v>
      </c>
    </row>
    <row r="259" spans="1:24" s="462" customFormat="1">
      <c r="A259" s="460">
        <v>253</v>
      </c>
      <c r="B259" s="460"/>
      <c r="C259" s="460" t="s">
        <v>2131</v>
      </c>
      <c r="D259" s="461" t="s">
        <v>2149</v>
      </c>
      <c r="E259" s="460"/>
      <c r="H259" s="157">
        <v>0</v>
      </c>
      <c r="I259" s="157">
        <v>2500000</v>
      </c>
      <c r="J259" s="157">
        <v>0</v>
      </c>
      <c r="K259" s="157">
        <f t="shared" si="24"/>
        <v>2500000</v>
      </c>
      <c r="L259" s="463">
        <f t="shared" si="25"/>
        <v>2500000</v>
      </c>
      <c r="M259" s="464"/>
      <c r="N259" s="157">
        <v>0</v>
      </c>
      <c r="O259" s="157">
        <v>3000000</v>
      </c>
      <c r="P259" s="157">
        <v>0</v>
      </c>
      <c r="Q259" s="157">
        <f t="shared" si="26"/>
        <v>3000000</v>
      </c>
      <c r="R259" s="463">
        <f t="shared" si="27"/>
        <v>3000000</v>
      </c>
      <c r="S259" s="465"/>
      <c r="T259" s="157">
        <v>0</v>
      </c>
      <c r="U259" s="157">
        <v>5000000</v>
      </c>
      <c r="V259" s="157">
        <v>0</v>
      </c>
      <c r="W259" s="157">
        <f t="shared" si="28"/>
        <v>5000000</v>
      </c>
      <c r="X259" s="463">
        <f t="shared" si="29"/>
        <v>5000000</v>
      </c>
    </row>
    <row r="260" spans="1:24" s="462" customFormat="1">
      <c r="A260" s="460">
        <v>254</v>
      </c>
      <c r="B260" s="460"/>
      <c r="C260" s="460" t="s">
        <v>2131</v>
      </c>
      <c r="D260" s="461" t="s">
        <v>2150</v>
      </c>
      <c r="E260" s="460"/>
      <c r="H260" s="157">
        <v>0</v>
      </c>
      <c r="I260" s="157">
        <v>1500000</v>
      </c>
      <c r="J260" s="157">
        <v>0</v>
      </c>
      <c r="K260" s="157">
        <f t="shared" si="24"/>
        <v>1500000</v>
      </c>
      <c r="L260" s="463">
        <f t="shared" si="25"/>
        <v>1500000</v>
      </c>
      <c r="M260" s="464"/>
      <c r="N260" s="157">
        <v>0</v>
      </c>
      <c r="O260" s="157">
        <v>1000000</v>
      </c>
      <c r="P260" s="157">
        <v>0</v>
      </c>
      <c r="Q260" s="157">
        <f t="shared" si="26"/>
        <v>1000000</v>
      </c>
      <c r="R260" s="463">
        <f t="shared" si="27"/>
        <v>1000000</v>
      </c>
      <c r="S260" s="465"/>
      <c r="T260" s="157">
        <v>0</v>
      </c>
      <c r="U260" s="157">
        <v>750000</v>
      </c>
      <c r="V260" s="157">
        <v>0</v>
      </c>
      <c r="W260" s="157">
        <f t="shared" si="28"/>
        <v>750000</v>
      </c>
      <c r="X260" s="463">
        <f t="shared" si="29"/>
        <v>750000</v>
      </c>
    </row>
    <row r="261" spans="1:24" s="462" customFormat="1">
      <c r="A261" s="460">
        <v>255</v>
      </c>
      <c r="B261" s="460"/>
      <c r="C261" s="460" t="s">
        <v>2131</v>
      </c>
      <c r="D261" s="461" t="s">
        <v>2151</v>
      </c>
      <c r="E261" s="460"/>
      <c r="H261" s="157">
        <v>0</v>
      </c>
      <c r="I261" s="157">
        <v>0</v>
      </c>
      <c r="J261" s="157">
        <v>0</v>
      </c>
      <c r="K261" s="157">
        <f t="shared" si="24"/>
        <v>0</v>
      </c>
      <c r="L261" s="463">
        <f t="shared" si="25"/>
        <v>0</v>
      </c>
      <c r="M261" s="464"/>
      <c r="N261" s="157">
        <v>0</v>
      </c>
      <c r="O261" s="157">
        <v>0</v>
      </c>
      <c r="P261" s="157">
        <v>0</v>
      </c>
      <c r="Q261" s="157">
        <f t="shared" si="26"/>
        <v>0</v>
      </c>
      <c r="R261" s="463">
        <f t="shared" si="27"/>
        <v>0</v>
      </c>
      <c r="S261" s="465"/>
      <c r="T261" s="157">
        <v>0</v>
      </c>
      <c r="U261" s="157">
        <v>0</v>
      </c>
      <c r="V261" s="157">
        <v>0</v>
      </c>
      <c r="W261" s="157">
        <f t="shared" si="28"/>
        <v>0</v>
      </c>
      <c r="X261" s="463">
        <f t="shared" si="29"/>
        <v>0</v>
      </c>
    </row>
    <row r="262" spans="1:24" s="462" customFormat="1">
      <c r="A262" s="460">
        <v>256</v>
      </c>
      <c r="B262" s="460"/>
      <c r="C262" s="460" t="s">
        <v>2131</v>
      </c>
      <c r="D262" s="461" t="s">
        <v>2152</v>
      </c>
      <c r="E262" s="460"/>
      <c r="H262" s="157">
        <v>0</v>
      </c>
      <c r="I262" s="157">
        <v>250000</v>
      </c>
      <c r="J262" s="157">
        <v>0</v>
      </c>
      <c r="K262" s="157">
        <f t="shared" si="24"/>
        <v>250000</v>
      </c>
      <c r="L262" s="463">
        <f t="shared" si="25"/>
        <v>250000</v>
      </c>
      <c r="M262" s="464"/>
      <c r="N262" s="157">
        <v>0</v>
      </c>
      <c r="O262" s="157">
        <v>0</v>
      </c>
      <c r="P262" s="157">
        <v>0</v>
      </c>
      <c r="Q262" s="157">
        <f t="shared" si="26"/>
        <v>0</v>
      </c>
      <c r="R262" s="463">
        <f t="shared" si="27"/>
        <v>0</v>
      </c>
      <c r="S262" s="465"/>
      <c r="T262" s="157">
        <v>0</v>
      </c>
      <c r="U262" s="157">
        <v>0</v>
      </c>
      <c r="V262" s="157">
        <v>0</v>
      </c>
      <c r="W262" s="157">
        <f t="shared" si="28"/>
        <v>0</v>
      </c>
      <c r="X262" s="463">
        <f t="shared" si="29"/>
        <v>0</v>
      </c>
    </row>
    <row r="263" spans="1:24" s="462" customFormat="1">
      <c r="A263" s="460">
        <v>257</v>
      </c>
      <c r="B263" s="460"/>
      <c r="C263" s="460" t="s">
        <v>2131</v>
      </c>
      <c r="D263" s="461" t="s">
        <v>2153</v>
      </c>
      <c r="E263" s="460"/>
      <c r="H263" s="157">
        <v>0</v>
      </c>
      <c r="I263" s="157">
        <v>0</v>
      </c>
      <c r="J263" s="157">
        <v>0</v>
      </c>
      <c r="K263" s="157">
        <f t="shared" si="24"/>
        <v>0</v>
      </c>
      <c r="L263" s="463">
        <f t="shared" si="25"/>
        <v>0</v>
      </c>
      <c r="M263" s="464"/>
      <c r="N263" s="157">
        <v>0</v>
      </c>
      <c r="O263" s="157">
        <v>0</v>
      </c>
      <c r="P263" s="157">
        <v>0</v>
      </c>
      <c r="Q263" s="157">
        <f t="shared" si="26"/>
        <v>0</v>
      </c>
      <c r="R263" s="463">
        <f t="shared" si="27"/>
        <v>0</v>
      </c>
      <c r="S263" s="465"/>
      <c r="T263" s="157">
        <v>0</v>
      </c>
      <c r="U263" s="157">
        <v>0</v>
      </c>
      <c r="V263" s="157">
        <v>0</v>
      </c>
      <c r="W263" s="157">
        <f t="shared" si="28"/>
        <v>0</v>
      </c>
      <c r="X263" s="463">
        <f t="shared" si="29"/>
        <v>0</v>
      </c>
    </row>
    <row r="264" spans="1:24" s="462" customFormat="1">
      <c r="A264" s="460">
        <v>258</v>
      </c>
      <c r="B264" s="460"/>
      <c r="C264" s="460" t="s">
        <v>2131</v>
      </c>
      <c r="D264" s="461" t="s">
        <v>2154</v>
      </c>
      <c r="E264" s="460"/>
      <c r="H264" s="157">
        <v>0</v>
      </c>
      <c r="I264" s="157">
        <v>0</v>
      </c>
      <c r="J264" s="157">
        <v>0</v>
      </c>
      <c r="K264" s="157">
        <f t="shared" ref="K264:K269" si="30">I264+J264</f>
        <v>0</v>
      </c>
      <c r="L264" s="463">
        <f t="shared" ref="L264:L269" si="31">H264+K264</f>
        <v>0</v>
      </c>
      <c r="M264" s="464"/>
      <c r="N264" s="157">
        <v>0</v>
      </c>
      <c r="O264" s="157">
        <v>0</v>
      </c>
      <c r="P264" s="157">
        <v>0</v>
      </c>
      <c r="Q264" s="157">
        <f t="shared" ref="Q264:Q269" si="32">O264+P264</f>
        <v>0</v>
      </c>
      <c r="R264" s="463">
        <f t="shared" ref="R264:R269" si="33">N264+Q264</f>
        <v>0</v>
      </c>
      <c r="S264" s="465"/>
      <c r="T264" s="157">
        <v>0</v>
      </c>
      <c r="U264" s="157">
        <v>0</v>
      </c>
      <c r="V264" s="157">
        <v>0</v>
      </c>
      <c r="W264" s="157">
        <f t="shared" ref="W264:W269" si="34">U264+V264</f>
        <v>0</v>
      </c>
      <c r="X264" s="463">
        <f t="shared" ref="X264:X269" si="35">T264+W264</f>
        <v>0</v>
      </c>
    </row>
    <row r="265" spans="1:24" s="462" customFormat="1">
      <c r="A265" s="460">
        <v>259</v>
      </c>
      <c r="B265" s="460"/>
      <c r="C265" s="460" t="s">
        <v>2131</v>
      </c>
      <c r="D265" s="461" t="s">
        <v>2155</v>
      </c>
      <c r="E265" s="460"/>
      <c r="H265" s="157">
        <v>0</v>
      </c>
      <c r="I265" s="157">
        <v>0</v>
      </c>
      <c r="J265" s="157">
        <v>0</v>
      </c>
      <c r="K265" s="157">
        <f t="shared" si="30"/>
        <v>0</v>
      </c>
      <c r="L265" s="463">
        <f t="shared" si="31"/>
        <v>0</v>
      </c>
      <c r="M265" s="464"/>
      <c r="N265" s="157">
        <v>0</v>
      </c>
      <c r="O265" s="157">
        <v>0</v>
      </c>
      <c r="P265" s="157">
        <v>0</v>
      </c>
      <c r="Q265" s="157">
        <f t="shared" si="32"/>
        <v>0</v>
      </c>
      <c r="R265" s="463">
        <f t="shared" si="33"/>
        <v>0</v>
      </c>
      <c r="S265" s="465"/>
      <c r="T265" s="157">
        <v>0</v>
      </c>
      <c r="U265" s="157">
        <v>0</v>
      </c>
      <c r="V265" s="157">
        <v>0</v>
      </c>
      <c r="W265" s="157">
        <f t="shared" si="34"/>
        <v>0</v>
      </c>
      <c r="X265" s="463">
        <f t="shared" si="35"/>
        <v>0</v>
      </c>
    </row>
    <row r="266" spans="1:24" s="462" customFormat="1">
      <c r="A266" s="460">
        <v>260</v>
      </c>
      <c r="B266" s="460"/>
      <c r="C266" s="460" t="s">
        <v>2131</v>
      </c>
      <c r="D266" s="461" t="s">
        <v>2156</v>
      </c>
      <c r="E266" s="460"/>
      <c r="H266" s="157">
        <v>0</v>
      </c>
      <c r="I266" s="157">
        <v>0</v>
      </c>
      <c r="J266" s="157">
        <v>0</v>
      </c>
      <c r="K266" s="157">
        <f t="shared" si="30"/>
        <v>0</v>
      </c>
      <c r="L266" s="463">
        <f t="shared" si="31"/>
        <v>0</v>
      </c>
      <c r="M266" s="464"/>
      <c r="N266" s="157">
        <v>0</v>
      </c>
      <c r="O266" s="157">
        <v>1000000</v>
      </c>
      <c r="P266" s="157">
        <v>0</v>
      </c>
      <c r="Q266" s="157">
        <f t="shared" si="32"/>
        <v>1000000</v>
      </c>
      <c r="R266" s="463">
        <f t="shared" si="33"/>
        <v>1000000</v>
      </c>
      <c r="S266" s="465"/>
      <c r="T266" s="157">
        <v>0</v>
      </c>
      <c r="U266" s="157">
        <v>750000</v>
      </c>
      <c r="V266" s="157">
        <v>0</v>
      </c>
      <c r="W266" s="157">
        <f t="shared" si="34"/>
        <v>750000</v>
      </c>
      <c r="X266" s="463">
        <f t="shared" si="35"/>
        <v>750000</v>
      </c>
    </row>
    <row r="267" spans="1:24" s="462" customFormat="1">
      <c r="A267" s="460">
        <v>261</v>
      </c>
      <c r="B267" s="460"/>
      <c r="C267" s="460" t="s">
        <v>2131</v>
      </c>
      <c r="D267" s="461" t="s">
        <v>2157</v>
      </c>
      <c r="E267" s="460"/>
      <c r="H267" s="157">
        <v>0</v>
      </c>
      <c r="I267" s="157">
        <v>750000</v>
      </c>
      <c r="J267" s="157">
        <v>0</v>
      </c>
      <c r="K267" s="157">
        <f t="shared" si="30"/>
        <v>750000</v>
      </c>
      <c r="L267" s="463">
        <f t="shared" si="31"/>
        <v>750000</v>
      </c>
      <c r="M267" s="464"/>
      <c r="N267" s="157">
        <v>0</v>
      </c>
      <c r="O267" s="157">
        <v>1500000</v>
      </c>
      <c r="P267" s="157">
        <v>0</v>
      </c>
      <c r="Q267" s="157">
        <f t="shared" si="32"/>
        <v>1500000</v>
      </c>
      <c r="R267" s="463">
        <f t="shared" si="33"/>
        <v>1500000</v>
      </c>
      <c r="S267" s="465"/>
      <c r="T267" s="157">
        <v>0</v>
      </c>
      <c r="U267" s="157">
        <v>0</v>
      </c>
      <c r="V267" s="157">
        <v>0</v>
      </c>
      <c r="W267" s="157">
        <f t="shared" si="34"/>
        <v>0</v>
      </c>
      <c r="X267" s="463">
        <f t="shared" si="35"/>
        <v>0</v>
      </c>
    </row>
    <row r="268" spans="1:24" s="462" customFormat="1">
      <c r="A268" s="460">
        <v>262</v>
      </c>
      <c r="B268" s="460"/>
      <c r="C268" s="460" t="s">
        <v>2131</v>
      </c>
      <c r="D268" s="461" t="s">
        <v>2158</v>
      </c>
      <c r="E268" s="460"/>
      <c r="H268" s="157">
        <v>0</v>
      </c>
      <c r="I268" s="157">
        <v>0</v>
      </c>
      <c r="J268" s="157">
        <v>0</v>
      </c>
      <c r="K268" s="157">
        <f t="shared" si="30"/>
        <v>0</v>
      </c>
      <c r="L268" s="463">
        <f t="shared" si="31"/>
        <v>0</v>
      </c>
      <c r="M268" s="464"/>
      <c r="N268" s="157">
        <v>0</v>
      </c>
      <c r="O268" s="157">
        <v>0</v>
      </c>
      <c r="P268" s="157">
        <v>0</v>
      </c>
      <c r="Q268" s="157">
        <f t="shared" si="32"/>
        <v>0</v>
      </c>
      <c r="R268" s="463">
        <f t="shared" si="33"/>
        <v>0</v>
      </c>
      <c r="S268" s="465"/>
      <c r="T268" s="157">
        <v>0</v>
      </c>
      <c r="U268" s="157">
        <v>1500000</v>
      </c>
      <c r="V268" s="157">
        <v>0</v>
      </c>
      <c r="W268" s="157">
        <f t="shared" si="34"/>
        <v>1500000</v>
      </c>
      <c r="X268" s="463">
        <f t="shared" si="35"/>
        <v>1500000</v>
      </c>
    </row>
    <row r="269" spans="1:24" s="462" customFormat="1">
      <c r="A269" s="460">
        <v>263</v>
      </c>
      <c r="B269" s="460"/>
      <c r="C269" s="460" t="s">
        <v>2131</v>
      </c>
      <c r="D269" s="461" t="s">
        <v>2159</v>
      </c>
      <c r="E269" s="460"/>
      <c r="H269" s="157">
        <v>0</v>
      </c>
      <c r="I269" s="157">
        <v>0</v>
      </c>
      <c r="J269" s="157">
        <v>0</v>
      </c>
      <c r="K269" s="157">
        <f t="shared" si="30"/>
        <v>0</v>
      </c>
      <c r="L269" s="463">
        <f t="shared" si="31"/>
        <v>0</v>
      </c>
      <c r="M269" s="464"/>
      <c r="N269" s="157">
        <v>0</v>
      </c>
      <c r="O269" s="157">
        <v>0</v>
      </c>
      <c r="P269" s="157">
        <v>0</v>
      </c>
      <c r="Q269" s="157">
        <f t="shared" si="32"/>
        <v>0</v>
      </c>
      <c r="R269" s="463">
        <f t="shared" si="33"/>
        <v>0</v>
      </c>
      <c r="S269" s="465"/>
      <c r="T269" s="157">
        <v>0</v>
      </c>
      <c r="U269" s="157">
        <v>0</v>
      </c>
      <c r="V269" s="157">
        <v>0</v>
      </c>
      <c r="W269" s="157">
        <f t="shared" si="34"/>
        <v>0</v>
      </c>
      <c r="X269" s="463">
        <f t="shared" si="35"/>
        <v>0</v>
      </c>
    </row>
    <row r="270" spans="1:24">
      <c r="A270" s="2"/>
      <c r="B270" s="2"/>
      <c r="D270"/>
      <c r="K270" s="139">
        <f>SUM(K6:K269)</f>
        <v>317893336</v>
      </c>
      <c r="Q270" s="139">
        <f>SUM(Q6:Q269)</f>
        <v>331512646.53999996</v>
      </c>
    </row>
    <row r="271" spans="1:24">
      <c r="A271" s="2" t="e">
        <f>#REF!+1</f>
        <v>#REF!</v>
      </c>
      <c r="B271" s="2"/>
      <c r="C271" s="454" t="s">
        <v>2160</v>
      </c>
      <c r="D271" s="19"/>
      <c r="E271" s="19"/>
      <c r="F271" s="455"/>
      <c r="G271" s="455"/>
      <c r="H271" s="455">
        <f>SUM(H272:H281)</f>
        <v>0</v>
      </c>
      <c r="I271" s="455">
        <f>SUM(I272:I281)</f>
        <v>0</v>
      </c>
      <c r="J271" s="455">
        <f t="shared" ref="J271:L271" si="36">SUM(J272:J281)</f>
        <v>0</v>
      </c>
      <c r="K271" s="455">
        <f t="shared" si="36"/>
        <v>0</v>
      </c>
      <c r="L271" s="455">
        <f t="shared" si="36"/>
        <v>0</v>
      </c>
      <c r="M271" s="455"/>
      <c r="N271" s="455">
        <f>SUM(N272:N281)</f>
        <v>0</v>
      </c>
      <c r="O271" s="455">
        <f>SUM(O272:O281)</f>
        <v>0</v>
      </c>
      <c r="P271" s="455">
        <f t="shared" ref="P271" si="37">SUM(P272:P281)</f>
        <v>0</v>
      </c>
      <c r="Q271" s="455">
        <f t="shared" ref="Q271" si="38">SUM(Q272:Q281)</f>
        <v>0</v>
      </c>
      <c r="R271" s="455">
        <f>SUM(R272:R281)</f>
        <v>0</v>
      </c>
      <c r="S271" s="455"/>
      <c r="T271" s="455">
        <f>SUM(T272:T281)</f>
        <v>0</v>
      </c>
      <c r="U271" s="455">
        <f>SUM(U272:U281)</f>
        <v>0</v>
      </c>
      <c r="V271" s="455"/>
      <c r="W271" s="455"/>
      <c r="X271" s="455">
        <f>SUM(X272:X281)</f>
        <v>0</v>
      </c>
    </row>
    <row r="272" spans="1:24">
      <c r="A272" s="2" t="e">
        <f t="shared" ref="A272:A281" si="39">A271+1</f>
        <v>#REF!</v>
      </c>
      <c r="B272" s="2"/>
      <c r="D272" t="s">
        <v>2161</v>
      </c>
      <c r="H272" s="157"/>
      <c r="I272" s="157"/>
      <c r="J272" s="157"/>
      <c r="K272" s="157"/>
      <c r="L272" s="456"/>
      <c r="M272" s="159"/>
      <c r="N272" s="157"/>
      <c r="O272" s="157"/>
      <c r="P272" s="157"/>
      <c r="Q272" s="157"/>
      <c r="R272" s="456"/>
      <c r="T272" s="157"/>
      <c r="U272" s="157"/>
      <c r="V272" s="157"/>
      <c r="W272" s="157"/>
      <c r="X272" s="456"/>
    </row>
    <row r="273" spans="1:24">
      <c r="A273" s="2" t="e">
        <f t="shared" si="39"/>
        <v>#REF!</v>
      </c>
      <c r="B273" s="2"/>
      <c r="D273" t="s">
        <v>2162</v>
      </c>
      <c r="H273" s="157"/>
      <c r="I273" s="157"/>
      <c r="J273" s="157"/>
      <c r="K273" s="157"/>
      <c r="L273" s="456"/>
      <c r="M273" s="159"/>
      <c r="N273" s="157"/>
      <c r="O273" s="157"/>
      <c r="P273" s="157"/>
      <c r="Q273" s="157"/>
      <c r="R273" s="456"/>
      <c r="T273" s="157"/>
      <c r="U273" s="157"/>
      <c r="V273" s="157"/>
      <c r="W273" s="157"/>
      <c r="X273" s="456"/>
    </row>
    <row r="274" spans="1:24">
      <c r="A274" s="2" t="e">
        <f t="shared" si="39"/>
        <v>#REF!</v>
      </c>
      <c r="B274" s="2"/>
      <c r="D274" t="s">
        <v>2163</v>
      </c>
      <c r="H274" s="157"/>
      <c r="I274" s="157"/>
      <c r="J274" s="157"/>
      <c r="K274" s="157"/>
      <c r="L274" s="456"/>
      <c r="M274" s="159"/>
      <c r="N274" s="157"/>
      <c r="O274" s="157"/>
      <c r="P274" s="157"/>
      <c r="Q274" s="157"/>
      <c r="R274" s="456"/>
      <c r="T274" s="157"/>
      <c r="U274" s="157"/>
      <c r="V274" s="157"/>
      <c r="W274" s="157"/>
      <c r="X274" s="456"/>
    </row>
    <row r="275" spans="1:24">
      <c r="A275" s="2" t="e">
        <f t="shared" si="39"/>
        <v>#REF!</v>
      </c>
      <c r="B275" s="2"/>
      <c r="D275" t="s">
        <v>2164</v>
      </c>
      <c r="H275" s="157"/>
      <c r="I275" s="157"/>
      <c r="J275" s="157"/>
      <c r="K275" s="157"/>
      <c r="L275" s="456"/>
      <c r="M275" s="159"/>
      <c r="N275" s="157"/>
      <c r="O275" s="157"/>
      <c r="P275" s="157"/>
      <c r="Q275" s="157"/>
      <c r="R275" s="456"/>
      <c r="T275" s="157"/>
      <c r="U275" s="157"/>
      <c r="V275" s="157"/>
      <c r="W275" s="157"/>
      <c r="X275" s="456"/>
    </row>
    <row r="276" spans="1:24">
      <c r="A276" s="2" t="e">
        <f t="shared" si="39"/>
        <v>#REF!</v>
      </c>
      <c r="B276" s="2"/>
      <c r="D276" t="s">
        <v>2165</v>
      </c>
      <c r="H276" s="157"/>
      <c r="I276" s="157"/>
      <c r="J276" s="157"/>
      <c r="K276" s="157"/>
      <c r="L276" s="456"/>
      <c r="M276" s="159"/>
      <c r="N276" s="157"/>
      <c r="O276" s="157"/>
      <c r="P276" s="157"/>
      <c r="Q276" s="157"/>
      <c r="R276" s="456"/>
      <c r="T276" s="157"/>
      <c r="U276" s="157"/>
      <c r="V276" s="157"/>
      <c r="W276" s="157"/>
      <c r="X276" s="456"/>
    </row>
    <row r="277" spans="1:24">
      <c r="A277" s="2" t="e">
        <f t="shared" si="39"/>
        <v>#REF!</v>
      </c>
      <c r="B277" s="2"/>
      <c r="D277" t="s">
        <v>2166</v>
      </c>
      <c r="H277" s="157"/>
      <c r="I277" s="157"/>
      <c r="J277" s="157"/>
      <c r="K277" s="157"/>
      <c r="L277" s="456"/>
      <c r="M277" s="159"/>
      <c r="N277" s="157"/>
      <c r="O277" s="157"/>
      <c r="P277" s="157"/>
      <c r="Q277" s="157"/>
      <c r="R277" s="456"/>
      <c r="T277" s="157"/>
      <c r="U277" s="157"/>
      <c r="V277" s="157"/>
      <c r="W277" s="157"/>
      <c r="X277" s="456"/>
    </row>
    <row r="278" spans="1:24">
      <c r="A278" s="2" t="e">
        <f t="shared" si="39"/>
        <v>#REF!</v>
      </c>
      <c r="B278" s="2"/>
      <c r="D278" t="s">
        <v>2167</v>
      </c>
      <c r="H278" s="157"/>
      <c r="I278" s="157"/>
      <c r="J278" s="157"/>
      <c r="K278" s="157"/>
      <c r="L278" s="456"/>
      <c r="M278" s="159"/>
      <c r="N278" s="157"/>
      <c r="O278" s="157"/>
      <c r="P278" s="157"/>
      <c r="Q278" s="157"/>
      <c r="R278" s="456"/>
      <c r="T278" s="157"/>
      <c r="U278" s="157"/>
      <c r="V278" s="157"/>
      <c r="W278" s="157"/>
      <c r="X278" s="456"/>
    </row>
    <row r="279" spans="1:24">
      <c r="A279" s="2" t="e">
        <f t="shared" si="39"/>
        <v>#REF!</v>
      </c>
      <c r="B279" s="2"/>
      <c r="D279" t="s">
        <v>2168</v>
      </c>
      <c r="H279" s="157"/>
      <c r="I279" s="157"/>
      <c r="J279" s="157"/>
      <c r="K279" s="157"/>
      <c r="L279" s="456"/>
      <c r="M279" s="159"/>
      <c r="N279" s="157"/>
      <c r="O279" s="157"/>
      <c r="P279" s="157"/>
      <c r="Q279" s="157"/>
      <c r="R279" s="456"/>
      <c r="T279" s="157"/>
      <c r="U279" s="157"/>
      <c r="V279" s="157"/>
      <c r="W279" s="157"/>
      <c r="X279" s="456"/>
    </row>
    <row r="280" spans="1:24">
      <c r="A280" s="2" t="e">
        <f t="shared" si="39"/>
        <v>#REF!</v>
      </c>
      <c r="B280" s="2"/>
      <c r="D280" t="s">
        <v>2169</v>
      </c>
      <c r="H280" s="157"/>
      <c r="I280" s="157"/>
      <c r="J280" s="157"/>
      <c r="K280" s="157"/>
      <c r="L280" s="456"/>
      <c r="M280" s="159"/>
      <c r="N280" s="157"/>
      <c r="O280" s="157"/>
      <c r="P280" s="157"/>
      <c r="Q280" s="157"/>
      <c r="R280" s="456"/>
      <c r="T280" s="157"/>
      <c r="U280" s="157"/>
      <c r="V280" s="157"/>
      <c r="W280" s="157"/>
      <c r="X280" s="456"/>
    </row>
    <row r="281" spans="1:24">
      <c r="A281" s="2" t="e">
        <f t="shared" si="39"/>
        <v>#REF!</v>
      </c>
      <c r="B281" s="2"/>
      <c r="D281" t="s">
        <v>2170</v>
      </c>
      <c r="H281" s="157"/>
      <c r="I281" s="157"/>
      <c r="J281" s="157"/>
      <c r="K281" s="157"/>
      <c r="L281" s="456"/>
      <c r="M281" s="159"/>
      <c r="N281" s="157"/>
      <c r="O281" s="157"/>
      <c r="P281" s="157"/>
      <c r="Q281" s="157"/>
      <c r="R281" s="456"/>
      <c r="T281" s="157"/>
      <c r="U281" s="157"/>
      <c r="V281" s="157"/>
      <c r="W281" s="157"/>
      <c r="X281" s="456"/>
    </row>
    <row r="282" spans="1:24">
      <c r="D282"/>
      <c r="R282" s="458"/>
    </row>
    <row r="283" spans="1:24">
      <c r="A283" s="2" t="e">
        <f>A281+1</f>
        <v>#REF!</v>
      </c>
      <c r="B283" s="2"/>
      <c r="C283" s="459" t="s">
        <v>1756</v>
      </c>
      <c r="D283" s="19"/>
      <c r="E283" s="19"/>
      <c r="F283" s="455"/>
      <c r="G283" s="455" t="e">
        <f>SUM(G6,#REF!,#REF!,#REF!,#REF!,#REF!,#REF!)</f>
        <v>#REF!</v>
      </c>
      <c r="H283" s="455" t="e">
        <f>SUM(H6,#REF!,#REF!,#REF!,#REF!,#REF!,#REF!)</f>
        <v>#REF!</v>
      </c>
      <c r="I283" s="455" t="e">
        <f>SUM(I6,#REF!,#REF!,#REF!,#REF!,#REF!,#REF!)</f>
        <v>#REF!</v>
      </c>
      <c r="J283" s="455"/>
      <c r="K283" s="455"/>
      <c r="L283" s="455" t="e">
        <f>SUM(L6,#REF!,#REF!,#REF!,#REF!,#REF!,#REF!)</f>
        <v>#REF!</v>
      </c>
      <c r="M283" s="455" t="e">
        <f>SUM(M6,#REF!,#REF!,#REF!,#REF!,#REF!,#REF!)</f>
        <v>#REF!</v>
      </c>
      <c r="N283" s="455" t="e">
        <f>SUM(N6,#REF!,#REF!,#REF!,#REF!,#REF!,#REF!)</f>
        <v>#REF!</v>
      </c>
      <c r="O283" s="455" t="e">
        <f>SUM(O6,#REF!,#REF!,#REF!,#REF!,#REF!,#REF!)</f>
        <v>#REF!</v>
      </c>
      <c r="P283" s="455"/>
      <c r="Q283" s="455"/>
      <c r="R283" s="455" t="e">
        <f>SUM(R6,#REF!,#REF!,#REF!,#REF!,#REF!,#REF!)</f>
        <v>#REF!</v>
      </c>
      <c r="S283" s="455" t="e">
        <f>SUM(S6,#REF!,#REF!,#REF!,#REF!,#REF!,#REF!)</f>
        <v>#REF!</v>
      </c>
      <c r="T283" s="455" t="e">
        <f>SUM(T6,#REF!,#REF!,#REF!,#REF!,#REF!,#REF!)</f>
        <v>#REF!</v>
      </c>
      <c r="U283" s="455" t="e">
        <f>SUM(U6,#REF!,#REF!,#REF!,#REF!,#REF!,#REF!)</f>
        <v>#REF!</v>
      </c>
      <c r="V283" s="455"/>
      <c r="W283" s="455"/>
      <c r="X283" s="455" t="e">
        <f>SUM(X6,#REF!,#REF!,#REF!,#REF!,#REF!,#REF!)</f>
        <v>#REF!</v>
      </c>
    </row>
  </sheetData>
  <mergeCells count="3">
    <mergeCell ref="H2:L2"/>
    <mergeCell ref="N2:R2"/>
    <mergeCell ref="T2:X2"/>
  </mergeCells>
  <pageMargins left="0.7" right="0.7" top="0.75" bottom="0.75" header="0.3" footer="0.3"/>
  <pageSetup scale="49" orientation="portrait" horizontalDpi="1200" verticalDpi="1200" r:id="rId1"/>
  <headerFooter>
    <oddHeader>&amp;LPuerto Rico Electric Power Authority 
Rate Review (NEPR-AP-2023-0003)
Projected Construction and Decommissioning Capital Expenditures for Generation Assets
&amp;RSchedule D-2 Constrained
Page &amp;P of &amp;N</oddHeader>
  </headerFooter>
  <rowBreaks count="3" manualBreakCount="3">
    <brk id="65" max="16383" man="1"/>
    <brk id="133" max="16383" man="1"/>
    <brk id="199" max="16383" man="1"/>
  </rowBreaks>
  <colBreaks count="1" manualBreakCount="1">
    <brk id="18" max="26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E4D5E-CFF8-4976-82B4-EC2DABD657AB}">
  <sheetPr>
    <tabColor theme="9" tint="0.79998168889431442"/>
  </sheetPr>
  <dimension ref="A1:R12"/>
  <sheetViews>
    <sheetView workbookViewId="0"/>
    <sheetView workbookViewId="1"/>
  </sheetViews>
  <sheetFormatPr defaultColWidth="8.54296875" defaultRowHeight="14.5"/>
  <cols>
    <col min="1" max="2" width="5.54296875" customWidth="1"/>
    <col min="3" max="3" width="26" bestFit="1" customWidth="1"/>
    <col min="4" max="4" width="62.54296875" style="17" bestFit="1" customWidth="1"/>
    <col min="5" max="5" width="8.81640625" style="2" bestFit="1" customWidth="1"/>
    <col min="6" max="7" width="5.54296875" customWidth="1"/>
    <col min="8" max="10" width="20.54296875" customWidth="1"/>
    <col min="11" max="11" width="5.54296875" customWidth="1"/>
    <col min="12" max="14" width="20.54296875" customWidth="1"/>
    <col min="15" max="15" width="5.54296875" customWidth="1"/>
    <col min="16" max="18" width="20.54296875" customWidth="1"/>
  </cols>
  <sheetData>
    <row r="1" spans="1:18">
      <c r="D1"/>
      <c r="H1" s="1332" t="s">
        <v>308</v>
      </c>
      <c r="I1" s="1332"/>
      <c r="J1" s="1332"/>
      <c r="L1" s="1332" t="s">
        <v>309</v>
      </c>
      <c r="M1" s="1332"/>
      <c r="N1" s="1332"/>
      <c r="P1" s="1332" t="s">
        <v>310</v>
      </c>
      <c r="Q1" s="1332"/>
      <c r="R1" s="1332"/>
    </row>
    <row r="2" spans="1:18" s="2" customFormat="1" ht="58">
      <c r="A2" s="14" t="s">
        <v>127</v>
      </c>
      <c r="C2" s="14" t="s">
        <v>2171</v>
      </c>
      <c r="D2" s="14" t="s">
        <v>2172</v>
      </c>
      <c r="E2" s="14" t="s">
        <v>1751</v>
      </c>
      <c r="H2" s="14" t="s">
        <v>1752</v>
      </c>
      <c r="I2" s="14" t="s">
        <v>1753</v>
      </c>
      <c r="J2" s="14" t="s">
        <v>1756</v>
      </c>
      <c r="L2" s="14" t="s">
        <v>1757</v>
      </c>
      <c r="M2" s="14" t="s">
        <v>1758</v>
      </c>
      <c r="N2" s="14" t="s">
        <v>1756</v>
      </c>
      <c r="P2" s="14" t="s">
        <v>1760</v>
      </c>
      <c r="Q2" s="14" t="s">
        <v>1761</v>
      </c>
      <c r="R2" s="14" t="s">
        <v>1756</v>
      </c>
    </row>
    <row r="3" spans="1:18">
      <c r="A3" s="15"/>
      <c r="B3" s="2"/>
      <c r="C3" s="15"/>
      <c r="D3" s="15"/>
      <c r="E3" s="15"/>
      <c r="H3" s="15" t="s">
        <v>1763</v>
      </c>
      <c r="I3" s="15" t="s">
        <v>405</v>
      </c>
      <c r="J3" s="15" t="s">
        <v>407</v>
      </c>
      <c r="L3" s="15" t="s">
        <v>409</v>
      </c>
      <c r="M3" s="15" t="s">
        <v>410</v>
      </c>
      <c r="N3" s="15" t="s">
        <v>1764</v>
      </c>
      <c r="P3" s="15" t="s">
        <v>1765</v>
      </c>
      <c r="Q3" s="15" t="s">
        <v>414</v>
      </c>
      <c r="R3" s="15" t="s">
        <v>416</v>
      </c>
    </row>
    <row r="4" spans="1:18">
      <c r="A4" s="15"/>
      <c r="B4" s="2"/>
      <c r="C4" s="15"/>
      <c r="D4" s="15"/>
      <c r="E4" s="15"/>
      <c r="H4" s="15"/>
      <c r="I4" s="15"/>
      <c r="J4" s="15"/>
      <c r="L4" s="15"/>
      <c r="M4" s="15"/>
      <c r="N4" s="15"/>
      <c r="P4" s="15"/>
      <c r="Q4" s="15"/>
      <c r="R4" s="15"/>
    </row>
    <row r="5" spans="1:18">
      <c r="A5" s="2">
        <v>1</v>
      </c>
      <c r="B5" s="2"/>
      <c r="C5" s="454" t="s">
        <v>2173</v>
      </c>
      <c r="D5" s="19"/>
      <c r="E5" s="19"/>
      <c r="F5" s="455"/>
      <c r="G5" s="455"/>
      <c r="H5" s="455">
        <f>SUM(H6:H9)</f>
        <v>62488337.186044671</v>
      </c>
      <c r="I5" s="455">
        <f>SUM(I6:I9)</f>
        <v>61174492.165837482</v>
      </c>
      <c r="J5" s="455">
        <f>SUM(J6:J9)</f>
        <v>123662829.35188216</v>
      </c>
      <c r="K5" s="455"/>
      <c r="L5" s="455">
        <f>SUM(L6:L9)</f>
        <v>227072620.24570087</v>
      </c>
      <c r="M5" s="455">
        <f>SUM(M6:M9)</f>
        <v>76311981.474716842</v>
      </c>
      <c r="N5" s="455">
        <f>SUM(N6:N9)</f>
        <v>303384601.72041774</v>
      </c>
      <c r="O5" s="455"/>
      <c r="P5" s="455">
        <f>SUM(P6:P9)</f>
        <v>417698016.71553349</v>
      </c>
      <c r="Q5" s="455">
        <f>SUM(Q6:Q9)</f>
        <v>108441881.16325629</v>
      </c>
      <c r="R5" s="455">
        <f>SUM(R6:R9)</f>
        <v>526139897.87878978</v>
      </c>
    </row>
    <row r="6" spans="1:18">
      <c r="A6" s="2">
        <v>2</v>
      </c>
      <c r="B6" s="2"/>
      <c r="C6" t="s">
        <v>2161</v>
      </c>
      <c r="D6" t="str">
        <f>_xlfn.XLOOKUP(E6,'D-1-Constrained'!E:E,'D-1-Constrained'!D:D)</f>
        <v>OT Telecom Systems &amp; Network</v>
      </c>
      <c r="E6" s="2" t="s">
        <v>1808</v>
      </c>
      <c r="H6" s="456">
        <f>'D-1-Constrained'!H39</f>
        <v>23571702.007486869</v>
      </c>
      <c r="I6" s="456">
        <f>'D-1-Constrained'!I39</f>
        <v>3530055.7213930357</v>
      </c>
      <c r="J6" s="456">
        <f>'D-1-Constrained'!L39</f>
        <v>27101757.728879906</v>
      </c>
      <c r="K6" s="159"/>
      <c r="L6" s="456">
        <f>'D-1-Constrained'!N39</f>
        <v>52137248.196411371</v>
      </c>
      <c r="M6" s="456">
        <f>'D-1-Constrained'!O39</f>
        <v>3500000.0000000005</v>
      </c>
      <c r="N6" s="456">
        <f>'D-1-Constrained'!R39</f>
        <v>55637248.196411371</v>
      </c>
      <c r="P6" s="456">
        <f>'D-1-Constrained'!T39</f>
        <v>98762189.941276267</v>
      </c>
      <c r="Q6" s="456">
        <f>'D-1-Constrained'!U39</f>
        <v>3500000.0000000005</v>
      </c>
      <c r="R6" s="456">
        <f>'D-1-Constrained'!X39</f>
        <v>102262189.94127627</v>
      </c>
    </row>
    <row r="7" spans="1:18">
      <c r="A7" s="2">
        <v>3</v>
      </c>
      <c r="B7" s="2"/>
      <c r="C7" s="457" t="s">
        <v>2162</v>
      </c>
      <c r="D7" t="str">
        <f>_xlfn.XLOOKUP(E7,'D-1-Constrained'!E:E,'D-1-Constrained'!D:D)</f>
        <v>Transmission Line Rebuild</v>
      </c>
      <c r="E7" s="2" t="s">
        <v>1810</v>
      </c>
      <c r="H7" s="456">
        <f>'D-1-Constrained'!H40</f>
        <v>19798775.178557802</v>
      </c>
      <c r="I7" s="456">
        <f>'D-1-Constrained'!I40</f>
        <v>35144436.444444448</v>
      </c>
      <c r="J7" s="456">
        <f>'D-1-Constrained'!L40</f>
        <v>54943211.623002246</v>
      </c>
      <c r="K7" s="159"/>
      <c r="L7" s="456">
        <f>'D-1-Constrained'!N40</f>
        <v>139415372.04928949</v>
      </c>
      <c r="M7" s="456">
        <f>'D-1-Constrained'!O40</f>
        <v>23758888.888888888</v>
      </c>
      <c r="N7" s="456">
        <f>'D-1-Constrained'!R40</f>
        <v>163174260.93817839</v>
      </c>
      <c r="P7" s="456">
        <f>'D-1-Constrained'!T40</f>
        <v>280292086.77425724</v>
      </c>
      <c r="Q7" s="456">
        <f>'D-1-Constrained'!U40</f>
        <v>30700000</v>
      </c>
      <c r="R7" s="456">
        <f>'D-1-Constrained'!X40</f>
        <v>310992086.77425724</v>
      </c>
    </row>
    <row r="8" spans="1:18">
      <c r="A8" s="2">
        <v>4</v>
      </c>
      <c r="B8" s="2"/>
      <c r="C8" t="s">
        <v>2163</v>
      </c>
      <c r="D8" t="str">
        <f>_xlfn.XLOOKUP(E8,'D-1-Constrained'!E:E,'D-1-Constrained'!D:D)</f>
        <v>Transmission Priority Pole Replacements</v>
      </c>
      <c r="E8" s="2" t="s">
        <v>1812</v>
      </c>
      <c r="H8" s="456">
        <f>'D-1-Constrained'!H41</f>
        <v>19117860</v>
      </c>
      <c r="I8" s="456">
        <f>'D-1-Constrained'!I41</f>
        <v>22500000</v>
      </c>
      <c r="J8" s="456">
        <f>'D-1-Constrained'!L41</f>
        <v>41617860</v>
      </c>
      <c r="K8" s="159"/>
      <c r="L8" s="456">
        <f>'D-1-Constrained'!N41</f>
        <v>35520000</v>
      </c>
      <c r="M8" s="456">
        <f>'D-1-Constrained'!O41</f>
        <v>49053092.585827962</v>
      </c>
      <c r="N8" s="456">
        <f>'D-1-Constrained'!R41</f>
        <v>84573092.585827962</v>
      </c>
      <c r="P8" s="456">
        <f>'D-1-Constrained'!T41</f>
        <v>38643740</v>
      </c>
      <c r="Q8" s="456">
        <f>'D-1-Constrained'!U41</f>
        <v>74241881.163256288</v>
      </c>
      <c r="R8" s="456">
        <f>'D-1-Constrained'!X41</f>
        <v>112885621.16325629</v>
      </c>
    </row>
    <row r="9" spans="1:18">
      <c r="A9" s="2">
        <v>5</v>
      </c>
      <c r="B9" s="2"/>
      <c r="C9" s="457" t="s">
        <v>2164</v>
      </c>
      <c r="D9" t="str">
        <f>_xlfn.XLOOKUP(E9,'D-1-Constrained'!E:E,'D-1-Constrained'!D:D)</f>
        <v>Assessment of Transmission Lines</v>
      </c>
      <c r="E9" s="2" t="s">
        <v>1814</v>
      </c>
      <c r="H9" s="456">
        <f>'D-1-Constrained'!H42</f>
        <v>0</v>
      </c>
      <c r="I9" s="456">
        <f>'D-1-Constrained'!I42</f>
        <v>0</v>
      </c>
      <c r="J9" s="456">
        <f>'D-1-Constrained'!L42</f>
        <v>0</v>
      </c>
      <c r="K9" s="159"/>
      <c r="L9" s="456">
        <f>'D-1-Constrained'!N42</f>
        <v>0</v>
      </c>
      <c r="M9" s="456">
        <f>'D-1-Constrained'!O42</f>
        <v>0</v>
      </c>
      <c r="N9" s="456">
        <f>'D-1-Constrained'!R42</f>
        <v>0</v>
      </c>
      <c r="P9" s="456">
        <f>'D-1-Constrained'!T42</f>
        <v>0</v>
      </c>
      <c r="Q9" s="456">
        <f>'D-1-Constrained'!U42</f>
        <v>0</v>
      </c>
      <c r="R9" s="456">
        <f>'D-1-Constrained'!X42</f>
        <v>0</v>
      </c>
    </row>
    <row r="10" spans="1:18">
      <c r="A10" s="2"/>
      <c r="B10" s="2"/>
      <c r="D10"/>
    </row>
    <row r="11" spans="1:18">
      <c r="D11"/>
      <c r="N11" s="458"/>
    </row>
    <row r="12" spans="1:18">
      <c r="A12" s="2">
        <f>A9+1</f>
        <v>6</v>
      </c>
      <c r="B12" s="2"/>
      <c r="C12" s="459" t="s">
        <v>1756</v>
      </c>
      <c r="D12" s="19"/>
      <c r="E12" s="19"/>
      <c r="F12" s="455"/>
      <c r="G12" s="455"/>
      <c r="H12" s="455">
        <f>SUM(H6:H9)</f>
        <v>62488337.186044671</v>
      </c>
      <c r="I12" s="455">
        <f t="shared" ref="I12:J12" si="0">SUM(I6:I9)</f>
        <v>61174492.165837482</v>
      </c>
      <c r="J12" s="455">
        <f t="shared" si="0"/>
        <v>123662829.35188216</v>
      </c>
      <c r="K12" s="455"/>
      <c r="L12" s="455">
        <f>SUM(L6:L9)</f>
        <v>227072620.24570087</v>
      </c>
      <c r="M12" s="455">
        <f t="shared" ref="M12:N12" si="1">SUM(M6:M9)</f>
        <v>76311981.474716842</v>
      </c>
      <c r="N12" s="455">
        <f t="shared" si="1"/>
        <v>303384601.72041774</v>
      </c>
      <c r="O12" s="455"/>
      <c r="P12" s="455">
        <f t="shared" ref="P12:R12" si="2">SUM(P6:P9)</f>
        <v>417698016.71553349</v>
      </c>
      <c r="Q12" s="455">
        <f t="shared" si="2"/>
        <v>108441881.16325629</v>
      </c>
      <c r="R12" s="455">
        <f t="shared" si="2"/>
        <v>526139897.87878978</v>
      </c>
    </row>
  </sheetData>
  <mergeCells count="3">
    <mergeCell ref="H1:J1"/>
    <mergeCell ref="L1:N1"/>
    <mergeCell ref="P1:R1"/>
  </mergeCells>
  <pageMargins left="0.7" right="0.7" top="0.75" bottom="0.75" header="0.3" footer="0.3"/>
  <pageSetup scale="60" orientation="landscape" horizontalDpi="1200" verticalDpi="1200" r:id="rId1"/>
  <headerFooter>
    <oddHeader>&amp;LPuerto Rico Electric Power Authority 
Rate Review (NEPR-AP-2023-0003)
Projected Construction and Decommissioning Capital Expenditures for Transmission Plant
&amp;RSchedule D-3 Constrained
Page &amp;P of &amp;N</oddHeader>
  </headerFooter>
  <colBreaks count="2" manualBreakCount="2">
    <brk id="10" max="11" man="1"/>
    <brk id="14" max="11"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10E6A-564E-4403-A7E9-F99C1A1C9DFF}">
  <sheetPr>
    <tabColor theme="9" tint="0.79998168889431442"/>
  </sheetPr>
  <dimension ref="A2:R13"/>
  <sheetViews>
    <sheetView workbookViewId="0"/>
    <sheetView workbookViewId="1"/>
  </sheetViews>
  <sheetFormatPr defaultColWidth="8.54296875" defaultRowHeight="14.5"/>
  <cols>
    <col min="1" max="2" width="5.54296875" customWidth="1"/>
    <col min="3" max="3" width="26" bestFit="1" customWidth="1"/>
    <col min="4" max="4" width="46.453125" style="17" customWidth="1"/>
    <col min="5" max="5" width="11.1796875" style="2" customWidth="1"/>
    <col min="6" max="6" width="3.1796875" customWidth="1"/>
    <col min="7" max="7" width="1.81640625" customWidth="1"/>
    <col min="8" max="10" width="20.54296875" customWidth="1"/>
    <col min="11" max="11" width="5.54296875" customWidth="1"/>
    <col min="12" max="14" width="20.54296875" customWidth="1"/>
    <col min="15" max="15" width="5.54296875" customWidth="1"/>
    <col min="16" max="18" width="20.54296875" customWidth="1"/>
  </cols>
  <sheetData>
    <row r="2" spans="1:18">
      <c r="D2"/>
      <c r="H2" s="1332" t="s">
        <v>308</v>
      </c>
      <c r="I2" s="1332"/>
      <c r="J2" s="1332"/>
      <c r="L2" s="1332" t="s">
        <v>309</v>
      </c>
      <c r="M2" s="1332"/>
      <c r="N2" s="1332"/>
      <c r="P2" s="1332" t="s">
        <v>310</v>
      </c>
      <c r="Q2" s="1332"/>
      <c r="R2" s="1332"/>
    </row>
    <row r="3" spans="1:18" s="2" customFormat="1" ht="43.5">
      <c r="A3" s="14" t="s">
        <v>127</v>
      </c>
      <c r="C3" s="14" t="s">
        <v>2171</v>
      </c>
      <c r="D3" s="14" t="s">
        <v>2174</v>
      </c>
      <c r="E3" s="14" t="s">
        <v>1751</v>
      </c>
      <c r="H3" s="14" t="s">
        <v>1752</v>
      </c>
      <c r="I3" s="14" t="s">
        <v>1753</v>
      </c>
      <c r="J3" s="14" t="s">
        <v>1756</v>
      </c>
      <c r="L3" s="14" t="s">
        <v>1757</v>
      </c>
      <c r="M3" s="14" t="s">
        <v>1758</v>
      </c>
      <c r="N3" s="14" t="s">
        <v>1756</v>
      </c>
      <c r="P3" s="14" t="s">
        <v>1760</v>
      </c>
      <c r="Q3" s="14" t="s">
        <v>1761</v>
      </c>
      <c r="R3" s="14" t="s">
        <v>1756</v>
      </c>
    </row>
    <row r="4" spans="1:18">
      <c r="A4" s="15"/>
      <c r="B4" s="2"/>
      <c r="C4" s="15"/>
      <c r="D4" s="15"/>
      <c r="E4" s="15"/>
      <c r="H4" s="15" t="s">
        <v>1763</v>
      </c>
      <c r="I4" s="15" t="s">
        <v>405</v>
      </c>
      <c r="J4" s="15" t="s">
        <v>407</v>
      </c>
      <c r="L4" s="15" t="s">
        <v>409</v>
      </c>
      <c r="M4" s="15" t="s">
        <v>410</v>
      </c>
      <c r="N4" s="15" t="s">
        <v>1764</v>
      </c>
      <c r="P4" s="15" t="s">
        <v>1765</v>
      </c>
      <c r="Q4" s="15" t="s">
        <v>414</v>
      </c>
      <c r="R4" s="15" t="s">
        <v>416</v>
      </c>
    </row>
    <row r="5" spans="1:18">
      <c r="A5" s="15"/>
      <c r="B5" s="2"/>
      <c r="C5" s="15"/>
      <c r="D5" s="15"/>
      <c r="E5" s="15"/>
      <c r="H5" s="15"/>
      <c r="I5" s="15"/>
      <c r="J5" s="15"/>
      <c r="L5" s="15"/>
      <c r="M5" s="15"/>
      <c r="N5" s="15"/>
      <c r="P5" s="15"/>
      <c r="Q5" s="15"/>
      <c r="R5" s="15"/>
    </row>
    <row r="6" spans="1:18">
      <c r="A6" s="2">
        <v>1</v>
      </c>
      <c r="B6" s="2"/>
      <c r="C6" s="454" t="s">
        <v>2175</v>
      </c>
      <c r="D6" s="19"/>
      <c r="E6" s="19"/>
      <c r="F6" s="455"/>
      <c r="G6" s="455"/>
      <c r="H6" s="455">
        <f t="shared" ref="H6:I6" si="0">SUM(H7:H11)</f>
        <v>202371821.23786271</v>
      </c>
      <c r="I6" s="455">
        <f t="shared" si="0"/>
        <v>101806388.96586855</v>
      </c>
      <c r="J6" s="455">
        <f>SUM(J7:J11)</f>
        <v>304178210.20373124</v>
      </c>
      <c r="K6" s="455"/>
      <c r="L6" s="455">
        <f t="shared" ref="L6:N6" si="1">SUM(L7:L11)</f>
        <v>344740716.49652505</v>
      </c>
      <c r="M6" s="455">
        <f t="shared" si="1"/>
        <v>185041808.88086104</v>
      </c>
      <c r="N6" s="455">
        <f t="shared" si="1"/>
        <v>529782525.37738609</v>
      </c>
      <c r="O6" s="455"/>
      <c r="P6" s="455">
        <f t="shared" ref="P6:R6" si="2">SUM(P7:P11)</f>
        <v>326493912.60748422</v>
      </c>
      <c r="Q6" s="455">
        <f t="shared" si="2"/>
        <v>231087326.60153115</v>
      </c>
      <c r="R6" s="455">
        <f t="shared" si="2"/>
        <v>557581239.20901537</v>
      </c>
    </row>
    <row r="7" spans="1:18">
      <c r="A7" s="2">
        <v>2</v>
      </c>
      <c r="B7" s="2"/>
      <c r="D7" t="str">
        <f>_xlfn.XLOOKUP(E7,'D-1-Constrained'!E:E,'D-1-Constrained'!D:D)</f>
        <v>Distribution Line Rebuild</v>
      </c>
      <c r="E7" s="2" t="s">
        <v>1817</v>
      </c>
      <c r="H7" s="456">
        <f>'D-1-Constrained'!H45</f>
        <v>23311671.237862699</v>
      </c>
      <c r="I7" s="456">
        <f>'D-1-Constrained'!I45</f>
        <v>37276727.240489811</v>
      </c>
      <c r="J7" s="456">
        <f>'D-1-Constrained'!L45</f>
        <v>60588398.478352509</v>
      </c>
      <c r="K7" s="159"/>
      <c r="L7" s="456">
        <f>'D-1-Constrained'!N45</f>
        <v>95045716.496525034</v>
      </c>
      <c r="M7" s="456">
        <f>'D-1-Constrained'!O45</f>
        <v>54615725.754349731</v>
      </c>
      <c r="N7" s="456">
        <f>'D-1-Constrained'!R45</f>
        <v>149661442.25087476</v>
      </c>
      <c r="P7" s="456">
        <f>'D-1-Constrained'!T45</f>
        <v>132735608.10748419</v>
      </c>
      <c r="Q7" s="456">
        <f>'D-1-Constrained'!U45</f>
        <v>67693482.175456211</v>
      </c>
      <c r="R7" s="456">
        <f>'D-1-Constrained'!X45</f>
        <v>200429090.28294039</v>
      </c>
    </row>
    <row r="8" spans="1:18">
      <c r="A8" s="2">
        <v>3</v>
      </c>
      <c r="B8" s="2"/>
      <c r="C8" s="457"/>
      <c r="D8" t="str">
        <f>_xlfn.XLOOKUP(E8,'D-1-Constrained'!E:E,'D-1-Constrained'!D:D)</f>
        <v>Distribution Pole &amp; Conductor Repair</v>
      </c>
      <c r="E8" s="2" t="s">
        <v>1819</v>
      </c>
      <c r="H8" s="456">
        <f>'D-1-Constrained'!H46</f>
        <v>89250000</v>
      </c>
      <c r="I8" s="456">
        <f>'D-1-Constrained'!I46</f>
        <v>43836695.058712058</v>
      </c>
      <c r="J8" s="456">
        <f>'D-1-Constrained'!L46</f>
        <v>133086695.05871207</v>
      </c>
      <c r="K8" s="159"/>
      <c r="L8" s="456">
        <f>'D-1-Constrained'!N46</f>
        <v>105945000</v>
      </c>
      <c r="M8" s="456">
        <f>'D-1-Constrained'!O46</f>
        <v>107029183.12651132</v>
      </c>
      <c r="N8" s="456">
        <f>'D-1-Constrained'!R46</f>
        <v>212974183.12651134</v>
      </c>
      <c r="P8" s="456">
        <f>'D-1-Constrained'!T46</f>
        <v>52499999.999999993</v>
      </c>
      <c r="Q8" s="456">
        <f>'D-1-Constrained'!U46</f>
        <v>132306202.47051938</v>
      </c>
      <c r="R8" s="456">
        <f>'D-1-Constrained'!X46</f>
        <v>184806202.47051936</v>
      </c>
    </row>
    <row r="9" spans="1:18">
      <c r="A9" s="2">
        <v>4</v>
      </c>
      <c r="B9" s="2"/>
      <c r="D9" t="str">
        <f>_xlfn.XLOOKUP(E9,'D-1-Constrained'!E:E,'D-1-Constrained'!D:D)</f>
        <v>Grid Automation</v>
      </c>
      <c r="E9" s="2" t="s">
        <v>1821</v>
      </c>
      <c r="H9" s="456">
        <f>'D-1-Constrained'!H47</f>
        <v>89810150</v>
      </c>
      <c r="I9" s="456">
        <f>'D-1-Constrained'!I47</f>
        <v>2692966.6666666665</v>
      </c>
      <c r="J9" s="456">
        <f>'D-1-Constrained'!L47</f>
        <v>92503116.666666672</v>
      </c>
      <c r="K9" s="159"/>
      <c r="L9" s="456">
        <f>'D-1-Constrained'!N47</f>
        <v>143750000</v>
      </c>
      <c r="M9" s="456">
        <f>'D-1-Constrained'!O47</f>
        <v>3396900.0000000005</v>
      </c>
      <c r="N9" s="456">
        <f>'D-1-Constrained'!R47</f>
        <v>147146900</v>
      </c>
      <c r="P9" s="456">
        <f>'D-1-Constrained'!T47</f>
        <v>141258304.5</v>
      </c>
      <c r="Q9" s="456">
        <f>'D-1-Constrained'!U47</f>
        <v>8087641.9555555545</v>
      </c>
      <c r="R9" s="456">
        <f>'D-1-Constrained'!X47</f>
        <v>149345946.45555556</v>
      </c>
    </row>
    <row r="10" spans="1:18">
      <c r="A10" s="2">
        <v>5</v>
      </c>
      <c r="B10" s="2"/>
      <c r="C10" s="457"/>
      <c r="D10" t="str">
        <f>_xlfn.XLOOKUP(E10,'D-1-Constrained'!E:E,'D-1-Constrained'!D:D)</f>
        <v>Distribution Lines Assessment</v>
      </c>
      <c r="E10" s="2" t="s">
        <v>1823</v>
      </c>
      <c r="H10" s="456">
        <f>'D-1-Constrained'!H48</f>
        <v>0</v>
      </c>
      <c r="I10" s="456">
        <f>'D-1-Constrained'!I48</f>
        <v>0</v>
      </c>
      <c r="J10" s="456">
        <f>'D-1-Constrained'!L48</f>
        <v>0</v>
      </c>
      <c r="K10" s="159"/>
      <c r="L10" s="456">
        <f>'D-1-Constrained'!N48</f>
        <v>0</v>
      </c>
      <c r="M10" s="456">
        <f>'D-1-Constrained'!O48</f>
        <v>0</v>
      </c>
      <c r="N10" s="456">
        <f>'D-1-Constrained'!R48</f>
        <v>0</v>
      </c>
      <c r="P10" s="456">
        <f>'D-1-Constrained'!T48</f>
        <v>0</v>
      </c>
      <c r="Q10" s="456">
        <f>'D-1-Constrained'!U48</f>
        <v>0</v>
      </c>
      <c r="R10" s="456">
        <f>'D-1-Constrained'!X48</f>
        <v>0</v>
      </c>
    </row>
    <row r="11" spans="1:18">
      <c r="A11" s="2"/>
      <c r="B11" s="2"/>
      <c r="D11" t="str">
        <f>_xlfn.XLOOKUP(E11,'D-1-Constrained'!E:E,'D-1-Constrained'!D:D)</f>
        <v>Distribution Grid Reliability</v>
      </c>
      <c r="E11" s="2" t="s">
        <v>1825</v>
      </c>
      <c r="H11" s="456">
        <f>'D-1-Constrained'!H49</f>
        <v>0</v>
      </c>
      <c r="I11" s="456">
        <f>'D-1-Constrained'!I49</f>
        <v>18000000</v>
      </c>
      <c r="J11" s="456">
        <f>'D-1-Constrained'!L49</f>
        <v>18000000</v>
      </c>
      <c r="K11" s="159"/>
      <c r="L11" s="456">
        <f>'D-1-Constrained'!N49</f>
        <v>0</v>
      </c>
      <c r="M11" s="456">
        <f>'D-1-Constrained'!O49</f>
        <v>20000000</v>
      </c>
      <c r="N11" s="456">
        <f>'D-1-Constrained'!R49</f>
        <v>20000000</v>
      </c>
      <c r="P11" s="456">
        <f>'D-1-Constrained'!T49</f>
        <v>0</v>
      </c>
      <c r="Q11" s="456">
        <f>'D-1-Constrained'!U49</f>
        <v>23000000</v>
      </c>
      <c r="R11" s="456">
        <f>'D-1-Constrained'!X49</f>
        <v>23000000</v>
      </c>
    </row>
    <row r="12" spans="1:18">
      <c r="D12"/>
      <c r="N12" s="458"/>
    </row>
    <row r="13" spans="1:18">
      <c r="A13" s="2">
        <f>A10+1</f>
        <v>6</v>
      </c>
      <c r="B13" s="2"/>
      <c r="C13" s="459" t="s">
        <v>1756</v>
      </c>
      <c r="D13" s="19"/>
      <c r="E13" s="19"/>
      <c r="F13" s="455"/>
      <c r="G13" s="455"/>
      <c r="H13" s="455">
        <f>SUM(H7:H11)</f>
        <v>202371821.23786271</v>
      </c>
      <c r="I13" s="455">
        <f t="shared" ref="I13:J13" si="3">SUM(I7:I11)</f>
        <v>101806388.96586855</v>
      </c>
      <c r="J13" s="455">
        <f t="shared" si="3"/>
        <v>304178210.20373124</v>
      </c>
      <c r="K13" s="455"/>
      <c r="L13" s="455">
        <f t="shared" ref="L13:N13" si="4">SUM(L7:L11)</f>
        <v>344740716.49652505</v>
      </c>
      <c r="M13" s="455">
        <f t="shared" si="4"/>
        <v>185041808.88086104</v>
      </c>
      <c r="N13" s="455">
        <f t="shared" si="4"/>
        <v>529782525.37738609</v>
      </c>
      <c r="O13" s="455"/>
      <c r="P13" s="455">
        <f t="shared" ref="P13:R13" si="5">SUM(P7:P11)</f>
        <v>326493912.60748422</v>
      </c>
      <c r="Q13" s="455">
        <f t="shared" si="5"/>
        <v>231087326.60153115</v>
      </c>
      <c r="R13" s="455">
        <f t="shared" si="5"/>
        <v>557581239.20901537</v>
      </c>
    </row>
  </sheetData>
  <mergeCells count="3">
    <mergeCell ref="H2:J2"/>
    <mergeCell ref="L2:N2"/>
    <mergeCell ref="P2:R2"/>
  </mergeCells>
  <pageMargins left="0.7" right="0.7" top="0.75" bottom="0.75" header="0.3" footer="0.3"/>
  <pageSetup scale="70" fitToHeight="0" orientation="landscape" horizontalDpi="1200" verticalDpi="1200" r:id="rId1"/>
  <headerFooter>
    <oddHeader>&amp;LPuerto Rico Electric Power Authority 
Rate Review (NEPR-AP-2023-0003)
Projected Construction and Decommissioning Capital Expenditure for Distribution Plant
&amp;RSchedule D-4 Constrained
Page &amp;P of &amp;N</oddHeader>
  </headerFooter>
  <colBreaks count="2" manualBreakCount="2">
    <brk id="10" max="12" man="1"/>
    <brk id="14" max="12"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21188-5311-42DD-A57F-6B2861550C97}">
  <sheetPr>
    <tabColor theme="8" tint="0.39997558519241921"/>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5"/>
  </cols>
  <sheetData/>
  <mergeCells count="1">
    <mergeCell ref="A1:XFD1048576"/>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F3B8D-0444-4E78-B800-91FF9C0FB96A}">
  <sheetPr>
    <tabColor theme="8" tint="0.79998168889431442"/>
    <pageSetUpPr fitToPage="1"/>
  </sheetPr>
  <dimension ref="A1:T42"/>
  <sheetViews>
    <sheetView workbookViewId="0"/>
    <sheetView workbookViewId="1"/>
  </sheetViews>
  <sheetFormatPr defaultRowHeight="14.5"/>
  <cols>
    <col min="1" max="1" width="16.453125" customWidth="1"/>
    <col min="2" max="2" width="1.453125" customWidth="1"/>
    <col min="3" max="3" width="30.81640625" customWidth="1"/>
    <col min="4" max="4" width="14.54296875" customWidth="1"/>
    <col min="5" max="5" width="13.54296875" customWidth="1"/>
    <col min="6" max="6" width="2.1796875" customWidth="1"/>
    <col min="7" max="7" width="13.1796875" customWidth="1"/>
    <col min="8" max="8" width="15.453125" customWidth="1"/>
    <col min="9" max="9" width="2.453125" customWidth="1"/>
    <col min="10" max="10" width="13.54296875" customWidth="1"/>
    <col min="11" max="11" width="12.81640625" customWidth="1"/>
  </cols>
  <sheetData>
    <row r="1" spans="1:20">
      <c r="A1" s="62"/>
      <c r="B1" s="64"/>
      <c r="C1" s="64"/>
      <c r="D1" s="1352" t="s">
        <v>279</v>
      </c>
      <c r="E1" s="1353"/>
      <c r="F1" s="64"/>
      <c r="G1" s="1352" t="s">
        <v>280</v>
      </c>
      <c r="H1" s="1353"/>
      <c r="I1" s="64"/>
      <c r="J1" s="1352" t="s">
        <v>281</v>
      </c>
      <c r="K1" s="1353"/>
      <c r="L1" s="62"/>
      <c r="M1" s="62"/>
      <c r="N1" s="62"/>
      <c r="O1" s="62"/>
      <c r="P1" s="62"/>
      <c r="Q1" s="62"/>
      <c r="R1" s="62"/>
      <c r="S1" s="62"/>
      <c r="T1" s="62"/>
    </row>
    <row r="2" spans="1:20">
      <c r="A2" s="62"/>
      <c r="B2" s="64"/>
      <c r="C2" s="64"/>
      <c r="D2" s="64" t="s">
        <v>2180</v>
      </c>
      <c r="E2" s="64" t="s">
        <v>2181</v>
      </c>
      <c r="F2" s="62"/>
      <c r="G2" s="64" t="s">
        <v>2180</v>
      </c>
      <c r="H2" s="64" t="s">
        <v>2181</v>
      </c>
      <c r="I2" s="64"/>
      <c r="J2" s="64" t="s">
        <v>2180</v>
      </c>
      <c r="K2" s="64" t="s">
        <v>2181</v>
      </c>
      <c r="L2" s="62"/>
      <c r="M2" s="62"/>
      <c r="N2" s="62"/>
      <c r="O2" s="62"/>
      <c r="P2" s="62"/>
      <c r="Q2" s="62"/>
      <c r="R2" s="62"/>
      <c r="S2" s="62"/>
      <c r="T2" s="62"/>
    </row>
    <row r="3" spans="1:20">
      <c r="A3" s="65"/>
      <c r="B3" s="64"/>
      <c r="C3" s="66" t="s">
        <v>2182</v>
      </c>
      <c r="D3" s="66" t="s">
        <v>2183</v>
      </c>
      <c r="E3" s="66" t="s">
        <v>2184</v>
      </c>
      <c r="F3" s="64"/>
      <c r="G3" s="66" t="s">
        <v>2183</v>
      </c>
      <c r="H3" s="66" t="s">
        <v>2184</v>
      </c>
      <c r="I3" s="64"/>
      <c r="J3" s="66" t="s">
        <v>2183</v>
      </c>
      <c r="K3" s="66" t="s">
        <v>2184</v>
      </c>
      <c r="L3" s="62"/>
      <c r="M3" s="62"/>
      <c r="N3" s="62"/>
      <c r="O3" s="62"/>
      <c r="P3" s="62"/>
      <c r="Q3" s="62"/>
      <c r="R3" s="62"/>
      <c r="S3" s="62"/>
      <c r="T3" s="62"/>
    </row>
    <row r="4" spans="1:20">
      <c r="A4" s="62"/>
      <c r="B4" s="1348"/>
      <c r="C4" s="1348"/>
      <c r="D4" s="62"/>
      <c r="E4" s="62"/>
      <c r="F4" s="62"/>
      <c r="G4" s="62"/>
      <c r="H4" s="62"/>
      <c r="I4" s="1348"/>
      <c r="J4" s="1348"/>
      <c r="K4" s="1348"/>
      <c r="L4" s="1348"/>
      <c r="M4" s="62"/>
      <c r="N4" s="62"/>
      <c r="O4" s="62"/>
      <c r="P4" s="62"/>
      <c r="Q4" s="62"/>
      <c r="R4" s="62"/>
      <c r="S4" s="62"/>
      <c r="T4" s="62"/>
    </row>
    <row r="5" spans="1:20">
      <c r="A5" s="63" t="s">
        <v>2185</v>
      </c>
      <c r="B5" s="62"/>
      <c r="C5" s="62" t="s">
        <v>2186</v>
      </c>
      <c r="D5" s="67">
        <f>VLOOKUP("TOTAL "&amp;$A5, 'E-2 FY2026'!$A$11:$M$160, 3,FALSE)</f>
        <v>5802564739.7024879</v>
      </c>
      <c r="E5" s="68">
        <f>VLOOKUP("TOTAL "&amp;$A5, 'E-2 FY2026'!$A$11:$M$160, 7,FALSE)</f>
        <v>357561520.92892182</v>
      </c>
      <c r="F5" s="68"/>
      <c r="G5" s="67">
        <f>VLOOKUP("TOTAL "&amp;$A5, 'E-2 FY2027'!$A$11:$M$160, 3,FALSE)</f>
        <v>5466100000</v>
      </c>
      <c r="H5" s="68">
        <f>VLOOKUP("TOTAL "&amp;$A5, 'E-2 FY2027'!$A$11:$M$160, 7,FALSE)</f>
        <v>340259568</v>
      </c>
      <c r="I5" s="62"/>
      <c r="J5" s="67">
        <f>VLOOKUP("TOTAL "&amp;$A5, 'E-2 FY2028'!$A$11:$M$160, 3,FALSE)</f>
        <v>5175046530.5321541</v>
      </c>
      <c r="K5" s="68">
        <f>VLOOKUP("TOTAL "&amp;$A5, 'E-2 FY2028'!$A$11:$M$160, 7,FALSE)</f>
        <v>325297571.38756138</v>
      </c>
      <c r="L5" s="62"/>
      <c r="M5" s="62"/>
      <c r="N5" s="62"/>
      <c r="O5" s="62"/>
      <c r="P5" s="62"/>
      <c r="Q5" s="62"/>
      <c r="R5" s="62"/>
      <c r="S5" s="62"/>
      <c r="T5" s="62"/>
    </row>
    <row r="6" spans="1:20">
      <c r="A6" s="63" t="s">
        <v>2187</v>
      </c>
      <c r="B6" s="62"/>
      <c r="C6" s="62" t="s">
        <v>2188</v>
      </c>
      <c r="D6" s="67">
        <f>VLOOKUP("TOTAL "&amp;$A6, 'E-2 FY2026'!$A$11:$M$160, 3,FALSE)</f>
        <v>483134839.80058908</v>
      </c>
      <c r="E6" s="68">
        <f>VLOOKUP("TOTAL "&amp;$A6, 'E-2 FY2026'!$A$11:$M$160, 7,FALSE)</f>
        <v>18494547.514807336</v>
      </c>
      <c r="F6" s="68"/>
      <c r="G6" s="67">
        <f>VLOOKUP("TOTAL "&amp;$A6, 'E-2 FY2027'!$A$11:$M$160, 3,FALSE)</f>
        <v>455100000</v>
      </c>
      <c r="H6" s="68">
        <f>VLOOKUP("TOTAL "&amp;$A6, 'E-2 FY2027'!$A$11:$M$160, 7,FALSE)</f>
        <v>17716602</v>
      </c>
      <c r="I6" s="62"/>
      <c r="J6" s="67">
        <f>VLOOKUP("TOTAL "&amp;$A6, 'E-2 FY2028'!$A$11:$M$160, 3,FALSE)</f>
        <v>430886235.42310375</v>
      </c>
      <c r="K6" s="68">
        <f>VLOOKUP("TOTAL "&amp;$A6, 'E-2 FY2028'!$A$11:$M$160, 7,FALSE)</f>
        <v>17045472.148302574</v>
      </c>
      <c r="L6" s="62"/>
      <c r="M6" s="62"/>
      <c r="N6" s="62"/>
      <c r="O6" s="62"/>
      <c r="P6" s="62"/>
      <c r="Q6" s="62"/>
      <c r="R6" s="62"/>
      <c r="S6" s="62"/>
      <c r="T6" s="62"/>
    </row>
    <row r="7" spans="1:20">
      <c r="A7" s="63" t="s">
        <v>2189</v>
      </c>
      <c r="B7" s="62"/>
      <c r="C7" s="62" t="s">
        <v>2190</v>
      </c>
      <c r="D7" s="67">
        <f>VLOOKUP("TOTAL "&amp;$A7, 'E-2 FY2026'!$A$11:$M$160, 3,FALSE)</f>
        <v>17379859.844854899</v>
      </c>
      <c r="E7" s="68">
        <f>VLOOKUP("TOTAL "&amp;$A7, 'E-2 FY2026'!$A$11:$M$160, 7,FALSE)</f>
        <v>466389.93762014725</v>
      </c>
      <c r="F7" s="68"/>
      <c r="G7" s="67">
        <f>VLOOKUP("TOTAL "&amp;$A7, 'E-2 FY2027'!$A$11:$M$160, 3,FALSE)</f>
        <v>16400000</v>
      </c>
      <c r="H7" s="68">
        <f>VLOOKUP("TOTAL "&amp;$A7, 'E-2 FY2027'!$A$11:$M$160, 7,FALSE)</f>
        <v>447946</v>
      </c>
      <c r="I7" s="62"/>
      <c r="J7" s="67">
        <f>VLOOKUP("TOTAL "&amp;$A7, 'E-2 FY2028'!$A$11:$M$160, 3,FALSE)</f>
        <v>15500315.365005814</v>
      </c>
      <c r="K7" s="68">
        <f>VLOOKUP("TOTAL "&amp;$A7, 'E-2 FY2028'!$A$11:$M$160, 7,FALSE)</f>
        <v>427639.70485362294</v>
      </c>
      <c r="L7" s="62"/>
      <c r="M7" s="62"/>
      <c r="N7" s="62"/>
      <c r="O7" s="62"/>
      <c r="P7" s="62"/>
      <c r="Q7" s="62"/>
      <c r="R7" s="62"/>
      <c r="S7" s="62"/>
      <c r="T7" s="62"/>
    </row>
    <row r="8" spans="1:20" ht="42" customHeight="1">
      <c r="A8" s="63" t="s">
        <v>2191</v>
      </c>
      <c r="B8" s="62"/>
      <c r="C8" s="74" t="s">
        <v>2192</v>
      </c>
      <c r="D8" s="67">
        <f>VLOOKUP("TOTAL "&amp;$A8, 'E-2 FY2026'!$A$11:$M$160, 3,FALSE)</f>
        <v>114461421.74937387</v>
      </c>
      <c r="E8" s="68">
        <f>VLOOKUP("TOTAL "&amp;$A8, 'E-2 FY2026'!$A$11:$M$160, 7,FALSE)</f>
        <v>28236823.506135166</v>
      </c>
      <c r="F8" s="68"/>
      <c r="G8" s="67">
        <f>VLOOKUP("TOTAL "&amp;$A8, 'E-2 FY2027'!$A$11:$M$160, 3,FALSE)</f>
        <v>107800000</v>
      </c>
      <c r="H8" s="68">
        <f>VLOOKUP("TOTAL "&amp;$A8, 'E-2 FY2027'!$A$11:$M$160, 7,FALSE)</f>
        <v>27902912</v>
      </c>
      <c r="I8" s="62"/>
      <c r="J8" s="67">
        <f>VLOOKUP("TOTAL "&amp;$A8, 'E-2 FY2028'!$A$11:$M$160, 3,FALSE)</f>
        <v>102082994.34402275</v>
      </c>
      <c r="K8" s="68">
        <f>VLOOKUP("TOTAL "&amp;$A8, 'E-2 FY2028'!$A$11:$M$160, 7,FALSE)</f>
        <v>27618297.805301424</v>
      </c>
      <c r="L8" s="62"/>
      <c r="M8" s="62"/>
      <c r="N8" s="62"/>
      <c r="O8" s="62"/>
      <c r="P8" s="62"/>
      <c r="Q8" s="62"/>
      <c r="R8" s="62"/>
      <c r="S8" s="62"/>
      <c r="T8" s="62"/>
    </row>
    <row r="9" spans="1:20">
      <c r="A9" s="75"/>
      <c r="B9" s="75"/>
      <c r="C9" s="75" t="s">
        <v>2193</v>
      </c>
      <c r="D9" s="76">
        <f>SUM(D5:D8)</f>
        <v>6417540861.0973053</v>
      </c>
      <c r="E9" s="77">
        <f>SUM(E5:E8)</f>
        <v>404759281.88748449</v>
      </c>
      <c r="F9" s="68"/>
      <c r="G9" s="76">
        <f>SUM(G5:G8)</f>
        <v>6045400000</v>
      </c>
      <c r="H9" s="77">
        <f>SUM(H5:H8)</f>
        <v>386327028</v>
      </c>
      <c r="I9" s="62"/>
      <c r="J9" s="76">
        <f>SUM(J5:J8)</f>
        <v>5723516075.6642857</v>
      </c>
      <c r="K9" s="77">
        <f>SUM(K5:K8)</f>
        <v>370388981.04601896</v>
      </c>
      <c r="L9" s="62"/>
      <c r="M9" s="62"/>
      <c r="N9" s="62"/>
      <c r="O9" s="62"/>
      <c r="P9" s="62"/>
      <c r="Q9" s="62"/>
      <c r="R9" s="62"/>
      <c r="S9" s="62"/>
      <c r="T9" s="62"/>
    </row>
    <row r="10" spans="1:20">
      <c r="A10" s="62"/>
      <c r="B10" s="1348"/>
      <c r="C10" s="1348"/>
      <c r="D10" s="62"/>
      <c r="E10" s="62"/>
      <c r="F10" s="62"/>
      <c r="G10" s="62"/>
      <c r="H10" s="62"/>
      <c r="I10" s="62"/>
      <c r="J10" s="62"/>
      <c r="K10" s="62"/>
      <c r="L10" s="62"/>
      <c r="M10" s="62"/>
      <c r="N10" s="62"/>
      <c r="O10" s="62"/>
      <c r="P10" s="62"/>
      <c r="Q10" s="62"/>
      <c r="R10" s="62"/>
      <c r="S10" s="62"/>
      <c r="T10" s="62"/>
    </row>
    <row r="11" spans="1:20" ht="26.5">
      <c r="A11" s="63" t="s">
        <v>2194</v>
      </c>
      <c r="B11" s="62"/>
      <c r="C11" s="74" t="s">
        <v>2195</v>
      </c>
      <c r="D11" s="67">
        <f>VLOOKUP("TOTAL "&amp;$A11, 'E-2 FY2026'!$A$11:$M$160, 3,FALSE)</f>
        <v>2240801007.6701174</v>
      </c>
      <c r="E11" s="68">
        <f>VLOOKUP("TOTAL "&amp;$A11, 'E-2 FY2026'!$A$11:$M$160, 7,FALSE)</f>
        <v>196132722.1380482</v>
      </c>
      <c r="F11" s="68"/>
      <c r="G11" s="67">
        <f>VLOOKUP("TOTAL "&amp;$A11, 'E-2 FY2027'!$A$11:$M$160, 3,FALSE)</f>
        <v>2239100000</v>
      </c>
      <c r="H11" s="68">
        <f>VLOOKUP("TOTAL "&amp;$A11, 'E-2 FY2027'!$A$11:$M$160, 7,FALSE)</f>
        <v>195990839</v>
      </c>
      <c r="I11" s="62"/>
      <c r="J11" s="67">
        <f>VLOOKUP("TOTAL "&amp;$A11, 'E-2 FY2028'!$A$11:$M$160, 3,FALSE)</f>
        <v>2248113796.1301975</v>
      </c>
      <c r="K11" s="68">
        <f>VLOOKUP("TOTAL "&amp;$A11, 'E-2 FY2028'!$A$11:$M$160, 7,FALSE)</f>
        <v>196753254.63504037</v>
      </c>
      <c r="L11" s="62"/>
      <c r="M11" s="62"/>
      <c r="N11" s="62"/>
      <c r="O11" s="62"/>
      <c r="P11" s="62"/>
      <c r="Q11" s="62"/>
      <c r="R11" s="62"/>
      <c r="S11" s="62"/>
      <c r="T11" s="62"/>
    </row>
    <row r="12" spans="1:20">
      <c r="A12" s="63" t="s">
        <v>2196</v>
      </c>
      <c r="B12" s="62"/>
      <c r="C12" s="62" t="s">
        <v>2197</v>
      </c>
      <c r="D12" s="67">
        <f>VLOOKUP("TOTAL "&amp;$A12, 'E-2 FY2026'!$A$11:$M$160, 3,FALSE)</f>
        <v>153660</v>
      </c>
      <c r="E12" s="68">
        <f>VLOOKUP("TOTAL "&amp;$A12, 'E-2 FY2026'!$A$11:$M$160, 7,FALSE)</f>
        <v>63932.333399999989</v>
      </c>
      <c r="F12" s="68"/>
      <c r="G12" s="67">
        <f>VLOOKUP("TOTAL "&amp;$A12, 'E-2 FY2027'!$A$11:$M$160, 3,FALSE)</f>
        <v>150000</v>
      </c>
      <c r="H12" s="68">
        <f>VLOOKUP("TOTAL "&amp;$A12, 'E-2 FY2027'!$A$11:$M$160, 7,FALSE)</f>
        <v>63623.099999999991</v>
      </c>
      <c r="I12" s="62"/>
      <c r="J12" s="67">
        <f>VLOOKUP("TOTAL "&amp;$A12, 'E-2 FY2028'!$A$11:$M$160, 3,FALSE)</f>
        <v>153660</v>
      </c>
      <c r="K12" s="68">
        <f>VLOOKUP("TOTAL "&amp;$A12, 'E-2 FY2028'!$A$11:$M$160, 7,FALSE)</f>
        <v>63932.333399999989</v>
      </c>
      <c r="L12" s="62"/>
      <c r="M12" s="62"/>
      <c r="N12" s="62"/>
      <c r="O12" s="62"/>
      <c r="P12" s="62"/>
      <c r="Q12" s="62"/>
      <c r="R12" s="62"/>
      <c r="S12" s="62"/>
      <c r="T12" s="62"/>
    </row>
    <row r="13" spans="1:20">
      <c r="A13" s="112" t="s">
        <v>2198</v>
      </c>
      <c r="B13" s="65"/>
      <c r="C13" s="65" t="s">
        <v>2199</v>
      </c>
      <c r="D13" s="67">
        <f>VLOOKUP("TOTAL "&amp;$A13, 'E-2 FY2026'!$A$11:$M$160, 3,FALSE)</f>
        <v>16455131.999999998</v>
      </c>
      <c r="E13" s="68">
        <f>VLOOKUP("TOTAL "&amp;$A13, 'E-2 FY2026'!$A$11:$M$160, 7,FALSE)</f>
        <v>1538194.1026799998</v>
      </c>
      <c r="F13" s="68"/>
      <c r="G13" s="67">
        <f>VLOOKUP("TOTAL "&amp;$A13, 'E-2 FY2027'!$A$11:$M$160, 3,FALSE)</f>
        <v>16450000</v>
      </c>
      <c r="H13" s="68">
        <f>VLOOKUP("TOTAL "&amp;$A13, 'E-2 FY2027'!$A$11:$M$160, 7,FALSE)</f>
        <v>1537760.5</v>
      </c>
      <c r="I13" s="62"/>
      <c r="J13" s="67">
        <f>VLOOKUP("TOTAL "&amp;$A13, 'E-2 FY2028'!$A$11:$M$160, 3,FALSE)</f>
        <v>16455131.999999998</v>
      </c>
      <c r="K13" s="68">
        <f>VLOOKUP("TOTAL "&amp;$A13, 'E-2 FY2028'!$A$11:$M$160, 7,FALSE)</f>
        <v>1538194.1026799998</v>
      </c>
      <c r="L13" s="62"/>
      <c r="M13" s="62"/>
      <c r="N13" s="62"/>
      <c r="O13" s="62"/>
      <c r="P13" s="62"/>
      <c r="Q13" s="62"/>
      <c r="R13" s="62"/>
      <c r="S13" s="62"/>
      <c r="T13" s="62"/>
    </row>
    <row r="14" spans="1:20">
      <c r="A14" s="113"/>
      <c r="B14" s="75"/>
      <c r="C14" s="75" t="s">
        <v>2200</v>
      </c>
      <c r="D14" s="76">
        <f>SUM(D11:D13)</f>
        <v>2257409799.6701174</v>
      </c>
      <c r="E14" s="77">
        <f>SUM(E11:E13)</f>
        <v>197734848.57412821</v>
      </c>
      <c r="F14" s="68"/>
      <c r="G14" s="76">
        <f>SUM(G11:G13)</f>
        <v>2255700000</v>
      </c>
      <c r="H14" s="77">
        <f>SUM(H11:H13)</f>
        <v>197592222.59999999</v>
      </c>
      <c r="I14" s="62"/>
      <c r="J14" s="76">
        <f>SUM(J11:J13)</f>
        <v>2264722588.1301975</v>
      </c>
      <c r="K14" s="77">
        <f>SUM(K11:K13)</f>
        <v>198355381.07112038</v>
      </c>
      <c r="L14" s="62"/>
      <c r="M14" s="62"/>
      <c r="N14" s="62"/>
      <c r="O14" s="62"/>
      <c r="P14" s="62"/>
      <c r="Q14" s="62"/>
      <c r="R14" s="62"/>
      <c r="S14" s="62"/>
      <c r="T14" s="62"/>
    </row>
    <row r="15" spans="1:20">
      <c r="A15" s="63"/>
      <c r="B15" s="1348"/>
      <c r="C15" s="1348"/>
      <c r="D15" s="62"/>
      <c r="E15" s="62"/>
      <c r="F15" s="62"/>
      <c r="G15" s="62"/>
      <c r="H15" s="62"/>
      <c r="I15" s="62"/>
      <c r="J15" s="62"/>
      <c r="K15" s="62"/>
      <c r="L15" s="62"/>
      <c r="M15" s="62"/>
      <c r="N15" s="62"/>
      <c r="O15" s="62"/>
      <c r="P15" s="62"/>
      <c r="Q15" s="62"/>
      <c r="R15" s="62"/>
      <c r="S15" s="62"/>
      <c r="T15" s="62"/>
    </row>
    <row r="16" spans="1:20" ht="26.5">
      <c r="A16" s="63" t="s">
        <v>2201</v>
      </c>
      <c r="B16" s="62"/>
      <c r="C16" s="74" t="s">
        <v>2202</v>
      </c>
      <c r="D16" s="67">
        <f>VLOOKUP("TOTAL "&amp;$A16, 'E-2 FY2026'!$A$11:$M$160, 3,FALSE)</f>
        <v>3803886302.7937751</v>
      </c>
      <c r="E16" s="68">
        <f>VLOOKUP("TOTAL "&amp;$A16, 'E-2 FY2026'!$A$11:$M$160, 7,FALSE)</f>
        <v>335314141.84284669</v>
      </c>
      <c r="F16" s="68"/>
      <c r="G16" s="67">
        <f>VLOOKUP("TOTAL "&amp;$A16, 'E-2 FY2027'!$A$11:$M$160, 3,FALSE)</f>
        <v>3797654636.5215216</v>
      </c>
      <c r="H16" s="68">
        <f>VLOOKUP("TOTAL "&amp;$A16, 'E-2 FY2027'!$A$11:$M$160, 7,FALSE)</f>
        <v>335025289.85601199</v>
      </c>
      <c r="I16" s="62"/>
      <c r="J16" s="67">
        <f>VLOOKUP("TOTAL "&amp;$A16, 'E-2 FY2028'!$A$11:$M$160, 3,FALSE)</f>
        <v>3810097584.1426086</v>
      </c>
      <c r="K16" s="68">
        <f>VLOOKUP("TOTAL "&amp;$A16, 'E-2 FY2028'!$A$11:$M$160, 7,FALSE)</f>
        <v>335611679.12846386</v>
      </c>
      <c r="L16" s="62"/>
      <c r="M16" s="62"/>
      <c r="N16" s="62"/>
      <c r="O16" s="62"/>
      <c r="P16" s="62"/>
      <c r="Q16" s="62"/>
      <c r="R16" s="62"/>
      <c r="S16" s="62"/>
      <c r="T16" s="62"/>
    </row>
    <row r="17" spans="1:20" ht="26.5">
      <c r="A17" s="63" t="s">
        <v>2203</v>
      </c>
      <c r="B17" s="62"/>
      <c r="C17" s="74" t="s">
        <v>2204</v>
      </c>
      <c r="D17" s="67">
        <f>VLOOKUP("TOTAL "&amp;$A17, 'E-2 FY2026'!$A$11:$M$160, 3,FALSE)</f>
        <v>6058689.1528683677</v>
      </c>
      <c r="E17" s="68">
        <f>VLOOKUP("TOTAL "&amp;$A17, 'E-2 FY2026'!$A$11:$M$160, 7,FALSE)</f>
        <v>406943.68499734544</v>
      </c>
      <c r="F17" s="68"/>
      <c r="G17" s="67">
        <f>VLOOKUP("TOTAL "&amp;$A17, 'E-2 FY2027'!$A$11:$M$160, 3,FALSE)</f>
        <v>6100000</v>
      </c>
      <c r="H17" s="68">
        <f>VLOOKUP("TOTAL "&amp;$A17, 'E-2 FY2027'!$A$11:$M$160, 7,FALSE)</f>
        <v>407689</v>
      </c>
      <c r="I17" s="62"/>
      <c r="J17" s="67">
        <f>VLOOKUP("TOTAL "&amp;$A17, 'E-2 FY2028'!$A$11:$M$160, 3,FALSE)</f>
        <v>6079358.2266506385</v>
      </c>
      <c r="K17" s="68">
        <f>VLOOKUP("TOTAL "&amp;$A17, 'E-2 FY2028'!$A$11:$M$160, 7,FALSE)</f>
        <v>407704.69556213234</v>
      </c>
      <c r="L17" s="62"/>
      <c r="M17" s="62"/>
      <c r="N17" s="62"/>
      <c r="O17" s="62"/>
      <c r="P17" s="62"/>
      <c r="Q17" s="62"/>
      <c r="R17" s="62"/>
      <c r="S17" s="62"/>
      <c r="T17" s="62"/>
    </row>
    <row r="18" spans="1:20">
      <c r="A18" s="75"/>
      <c r="B18" s="75"/>
      <c r="C18" s="75" t="s">
        <v>2205</v>
      </c>
      <c r="D18" s="76">
        <f>SUM(D16:D17)</f>
        <v>3809944991.9466434</v>
      </c>
      <c r="E18" s="77">
        <f>SUM(E16:E17)</f>
        <v>335721085.52784401</v>
      </c>
      <c r="F18" s="68"/>
      <c r="G18" s="76">
        <f>SUM(G16:G17)</f>
        <v>3803754636.5215216</v>
      </c>
      <c r="H18" s="77">
        <f>SUM(H16:H17)</f>
        <v>335432978.85601199</v>
      </c>
      <c r="I18" s="62"/>
      <c r="J18" s="76">
        <f>SUM(J16:J17)</f>
        <v>3816176942.3692594</v>
      </c>
      <c r="K18" s="77">
        <f>SUM(K16:K17)</f>
        <v>336019383.82402599</v>
      </c>
      <c r="L18" s="62"/>
      <c r="M18" s="62"/>
      <c r="N18" s="62"/>
      <c r="O18" s="62"/>
      <c r="P18" s="62"/>
      <c r="Q18" s="62"/>
      <c r="R18" s="62"/>
      <c r="S18" s="62"/>
      <c r="T18" s="62"/>
    </row>
    <row r="19" spans="1:20">
      <c r="A19" s="62"/>
      <c r="B19" s="1348"/>
      <c r="C19" s="1348"/>
      <c r="D19" s="62"/>
      <c r="E19" s="62"/>
      <c r="F19" s="62"/>
      <c r="G19" s="62"/>
      <c r="H19" s="62"/>
      <c r="I19" s="62"/>
      <c r="J19" s="62"/>
      <c r="K19" s="62"/>
      <c r="L19" s="62"/>
      <c r="M19" s="62"/>
      <c r="N19" s="62"/>
      <c r="O19" s="62"/>
      <c r="P19" s="62"/>
      <c r="Q19" s="62"/>
      <c r="R19" s="62"/>
      <c r="S19" s="62"/>
      <c r="T19" s="62"/>
    </row>
    <row r="20" spans="1:20">
      <c r="A20" s="63" t="s">
        <v>2206</v>
      </c>
      <c r="B20" s="62"/>
      <c r="C20" s="71" t="s">
        <v>2207</v>
      </c>
      <c r="D20" s="67">
        <f>VLOOKUP("TOTAL "&amp;$A20, 'E-2 FY2026'!$A$11:$M$160, 3,FALSE)</f>
        <v>2686660002.6001067</v>
      </c>
      <c r="E20" s="68">
        <f>VLOOKUP("TOTAL "&amp;$A20, 'E-2 FY2026'!$A$11:$M$160, 7,FALSE)</f>
        <v>157117220.75191283</v>
      </c>
      <c r="F20" s="68"/>
      <c r="G20" s="67">
        <f>VLOOKUP("TOTAL "&amp;$A20, 'E-2 FY2027'!$A$11:$M$160, 3,FALSE)</f>
        <v>2624493598.1999998</v>
      </c>
      <c r="H20" s="68">
        <f>VLOOKUP("TOTAL "&amp;$A20, 'E-2 FY2027'!$A$11:$M$160, 7,FALSE)</f>
        <v>151415127.1415</v>
      </c>
      <c r="I20" s="62"/>
      <c r="J20" s="67">
        <f>VLOOKUP("TOTAL "&amp;$A20, 'E-2 FY2028'!$A$11:$M$160, 3,FALSE)</f>
        <v>2607211512.7923584</v>
      </c>
      <c r="K20" s="68">
        <f>VLOOKUP("TOTAL "&amp;$A20, 'E-2 FY2028'!$A$11:$M$160, 7,FALSE)</f>
        <v>150853494.56575161</v>
      </c>
      <c r="L20" s="62"/>
      <c r="M20" s="62"/>
      <c r="N20" s="62"/>
      <c r="O20" s="62"/>
      <c r="P20" s="62"/>
      <c r="Q20" s="62"/>
      <c r="R20" s="62"/>
      <c r="S20" s="62"/>
      <c r="T20" s="62"/>
    </row>
    <row r="21" spans="1:20">
      <c r="A21" s="63" t="s">
        <v>2208</v>
      </c>
      <c r="B21" s="62"/>
      <c r="C21" s="62" t="s">
        <v>2209</v>
      </c>
      <c r="D21" s="67">
        <f>VLOOKUP("TOTAL "&amp;$A21, 'E-2 FY2026'!$A$11:$M$160, 3,FALSE)</f>
        <v>308670217.41249907</v>
      </c>
      <c r="E21" s="68">
        <f>VLOOKUP("TOTAL "&amp;$A21, 'E-2 FY2026'!$A$11:$M$160, 7,FALSE)</f>
        <v>17290366.27444962</v>
      </c>
      <c r="F21" s="68"/>
      <c r="G21" s="67">
        <f>VLOOKUP("TOTAL "&amp;$A21, 'E-2 FY2027'!$A$11:$M$160, 3,FALSE)</f>
        <v>289200000</v>
      </c>
      <c r="H21" s="68">
        <f>VLOOKUP("TOTAL "&amp;$A21, 'E-2 FY2027'!$A$11:$M$160, 7,FALSE)</f>
        <v>16729556</v>
      </c>
      <c r="I21" s="62"/>
      <c r="J21" s="67">
        <f>VLOOKUP("TOTAL "&amp;$A21, 'E-2 FY2028'!$A$11:$M$160, 3,FALSE)</f>
        <v>281505068.63848573</v>
      </c>
      <c r="K21" s="68">
        <f>VLOOKUP("TOTAL "&amp;$A21, 'E-2 FY2028'!$A$11:$M$160, 7,FALSE)</f>
        <v>16508504.940147689</v>
      </c>
      <c r="L21" s="62"/>
      <c r="M21" s="62"/>
      <c r="N21" s="62"/>
      <c r="O21" s="62"/>
      <c r="P21" s="62"/>
      <c r="Q21" s="62"/>
      <c r="R21" s="62"/>
      <c r="S21" s="62"/>
      <c r="T21" s="62"/>
    </row>
    <row r="22" spans="1:20">
      <c r="A22" s="63" t="s">
        <v>2210</v>
      </c>
      <c r="B22" s="62"/>
      <c r="C22" s="62" t="s">
        <v>2211</v>
      </c>
      <c r="D22" s="67">
        <f>VLOOKUP("TOTAL "&amp;$A22, 'E-2 FY2026'!$A$11:$M$160, 3,FALSE)</f>
        <v>64792428.988055743</v>
      </c>
      <c r="E22" s="68">
        <f>VLOOKUP("TOTAL "&amp;$A22, 'E-2 FY2026'!$A$11:$M$160, 7,FALSE)</f>
        <v>2716083.0275418712</v>
      </c>
      <c r="F22" s="68"/>
      <c r="G22" s="67">
        <f>VLOOKUP("TOTAL "&amp;$A22, 'E-2 FY2027'!$A$11:$M$160, 3,FALSE)</f>
        <v>60700000</v>
      </c>
      <c r="H22" s="68">
        <f>VLOOKUP("TOTAL "&amp;$A22, 'E-2 FY2027'!$A$11:$M$160, 7,FALSE)</f>
        <v>2613936</v>
      </c>
      <c r="I22" s="62"/>
      <c r="J22" s="67">
        <f>VLOOKUP("TOTAL "&amp;$A22, 'E-2 FY2028'!$A$11:$M$160, 3,FALSE)</f>
        <v>59090240</v>
      </c>
      <c r="K22" s="68">
        <f>VLOOKUP("TOTAL "&amp;$A22, 'E-2 FY2028'!$A$11:$M$160, 7,FALSE)</f>
        <v>2573756.3903999999</v>
      </c>
      <c r="L22" s="62"/>
      <c r="M22" s="62"/>
      <c r="N22" s="62"/>
      <c r="O22" s="62"/>
      <c r="P22" s="62"/>
      <c r="Q22" s="62"/>
      <c r="R22" s="62"/>
      <c r="S22" s="62"/>
      <c r="T22" s="62"/>
    </row>
    <row r="23" spans="1:20" ht="26.5">
      <c r="A23" s="63" t="s">
        <v>2212</v>
      </c>
      <c r="B23" s="62"/>
      <c r="C23" s="74" t="s">
        <v>2213</v>
      </c>
      <c r="D23" s="67">
        <f>VLOOKUP("TOTAL "&amp;$A23, 'E-2 FY2026'!$A$11:$M$160, 3,FALSE)</f>
        <v>4433674</v>
      </c>
      <c r="E23" s="68">
        <f>VLOOKUP("TOTAL "&amp;$A23, 'E-2 FY2026'!$A$11:$M$160, 7,FALSE)</f>
        <v>1256867.0755071866</v>
      </c>
      <c r="F23" s="68"/>
      <c r="G23" s="67">
        <f>VLOOKUP("TOTAL "&amp;$A23, 'E-2 FY2027'!$A$11:$M$160, 3,FALSE)</f>
        <v>4200000</v>
      </c>
      <c r="H23" s="68">
        <f>VLOOKUP("TOTAL "&amp;$A23, 'E-2 FY2027'!$A$11:$M$160, 7,FALSE)</f>
        <v>1179807.6022808226</v>
      </c>
      <c r="I23" s="62"/>
      <c r="J23" s="67">
        <f>VLOOKUP("TOTAL "&amp;$A23, 'E-2 FY2028'!$A$11:$M$160, 3,FALSE)</f>
        <v>4043480</v>
      </c>
      <c r="K23" s="68">
        <f>VLOOKUP("TOTAL "&amp;$A23, 'E-2 FY2028'!$A$11:$M$160, 7,FALSE)</f>
        <v>1135878.9881851571</v>
      </c>
      <c r="L23" s="62"/>
      <c r="M23" s="62"/>
      <c r="N23" s="62"/>
      <c r="O23" s="62"/>
      <c r="P23" s="62"/>
      <c r="Q23" s="62"/>
      <c r="R23" s="62"/>
      <c r="S23" s="62"/>
      <c r="T23" s="62"/>
    </row>
    <row r="24" spans="1:20">
      <c r="A24" s="75"/>
      <c r="B24" s="75"/>
      <c r="C24" s="75" t="s">
        <v>2214</v>
      </c>
      <c r="D24" s="76">
        <f>SUM(D20:D23)</f>
        <v>3064556323.0006614</v>
      </c>
      <c r="E24" s="77">
        <f>SUM(E20:E23)</f>
        <v>178380537.12941152</v>
      </c>
      <c r="F24" s="68"/>
      <c r="G24" s="76">
        <f>SUM(G20:G23)</f>
        <v>2978593598.1999998</v>
      </c>
      <c r="H24" s="77">
        <f>SUM(H20:H23)</f>
        <v>171938426.74378082</v>
      </c>
      <c r="I24" s="62"/>
      <c r="J24" s="76">
        <f>SUM(J20:J23)</f>
        <v>2951850301.4308443</v>
      </c>
      <c r="K24" s="77">
        <f>SUM(K20:K23)</f>
        <v>171071634.88448447</v>
      </c>
      <c r="L24" s="62"/>
      <c r="M24" s="62"/>
      <c r="N24" s="62"/>
      <c r="O24" s="62"/>
      <c r="P24" s="62"/>
      <c r="Q24" s="62"/>
      <c r="R24" s="62"/>
      <c r="S24" s="62"/>
      <c r="T24" s="62"/>
    </row>
    <row r="25" spans="1:20">
      <c r="A25" s="62"/>
      <c r="B25" s="1348"/>
      <c r="C25" s="1348"/>
      <c r="D25" s="62"/>
      <c r="E25" s="62"/>
      <c r="F25" s="62"/>
      <c r="G25" s="62"/>
      <c r="H25" s="62"/>
      <c r="I25" s="62"/>
      <c r="J25" s="62"/>
      <c r="K25" s="62"/>
      <c r="L25" s="62"/>
      <c r="M25" s="62"/>
      <c r="N25" s="62"/>
      <c r="O25" s="62"/>
      <c r="P25" s="62"/>
      <c r="Q25" s="62"/>
      <c r="R25" s="62"/>
      <c r="S25" s="62"/>
      <c r="T25" s="62"/>
    </row>
    <row r="26" spans="1:20">
      <c r="A26" s="63" t="s">
        <v>2215</v>
      </c>
      <c r="B26" s="62"/>
      <c r="C26" s="71" t="s">
        <v>2216</v>
      </c>
      <c r="D26" s="140" t="s">
        <v>2217</v>
      </c>
      <c r="E26" s="68">
        <f>'E-2 Lighting FY2026'!G132</f>
        <v>60756125.713759989</v>
      </c>
      <c r="F26" s="68"/>
      <c r="G26" s="140" t="s">
        <v>2217</v>
      </c>
      <c r="H26" s="68">
        <f>'E-2 Lighting FY2027'!G132</f>
        <v>60756125.713759989</v>
      </c>
      <c r="I26" s="62"/>
      <c r="J26" s="140" t="s">
        <v>2217</v>
      </c>
      <c r="K26" s="68">
        <f>'E-2 Lighting FY2028'!G132</f>
        <v>60756125.713759989</v>
      </c>
      <c r="L26" s="62"/>
      <c r="M26" s="62"/>
      <c r="N26" s="62"/>
      <c r="O26" s="62"/>
      <c r="P26" s="62"/>
      <c r="Q26" s="62"/>
      <c r="R26" s="62"/>
      <c r="S26" s="62"/>
      <c r="T26" s="62"/>
    </row>
    <row r="27" spans="1:20" ht="19" customHeight="1">
      <c r="A27" s="63" t="s">
        <v>2218</v>
      </c>
      <c r="B27" s="62"/>
      <c r="C27" s="78" t="s">
        <v>2219</v>
      </c>
      <c r="D27" s="67">
        <f>'E-2 Lighting FY2026'!C11</f>
        <v>3109157.565660065</v>
      </c>
      <c r="E27" s="68">
        <f>'E-2 Lighting FY2026'!G11</f>
        <v>292764.94268929714</v>
      </c>
      <c r="F27" s="68"/>
      <c r="G27" s="67">
        <f>'E-2 Lighting FY2027'!C11</f>
        <v>3109157.565660065</v>
      </c>
      <c r="H27" s="68">
        <f>'E-2 Lighting FY2027'!G11</f>
        <v>292764.94268929714</v>
      </c>
      <c r="I27" s="62"/>
      <c r="J27" s="67">
        <f>'E-2 Lighting FY2028'!C11</f>
        <v>3109157.565660065</v>
      </c>
      <c r="K27" s="68">
        <f>'E-2 Lighting FY2028'!G11</f>
        <v>292764.94268929714</v>
      </c>
      <c r="L27" s="62"/>
      <c r="M27" s="62"/>
      <c r="N27" s="62"/>
      <c r="O27" s="62"/>
      <c r="P27" s="62"/>
      <c r="Q27" s="62"/>
      <c r="R27" s="62"/>
      <c r="S27" s="62"/>
      <c r="T27" s="62"/>
    </row>
    <row r="28" spans="1:20">
      <c r="A28" s="75"/>
      <c r="B28" s="75"/>
      <c r="C28" s="75" t="s">
        <v>2220</v>
      </c>
      <c r="D28" s="76">
        <f>D27</f>
        <v>3109157.565660065</v>
      </c>
      <c r="E28" s="77">
        <f>SUM(E26:E27)</f>
        <v>61048890.656449288</v>
      </c>
      <c r="F28" s="68"/>
      <c r="G28" s="76">
        <f>G27</f>
        <v>3109157.565660065</v>
      </c>
      <c r="H28" s="77">
        <f>SUM(H26:H27)</f>
        <v>61048890.656449288</v>
      </c>
      <c r="I28" s="62"/>
      <c r="J28" s="76">
        <f>J27</f>
        <v>3109157.565660065</v>
      </c>
      <c r="K28" s="77">
        <f>SUM(K26:K27)</f>
        <v>61048890.656449288</v>
      </c>
      <c r="L28" s="62"/>
      <c r="M28" s="62"/>
      <c r="N28" s="62"/>
      <c r="O28" s="62"/>
      <c r="P28" s="62"/>
      <c r="Q28" s="62"/>
      <c r="R28" s="62"/>
      <c r="S28" s="62"/>
      <c r="T28" s="62"/>
    </row>
    <row r="29" spans="1:20">
      <c r="A29" s="62"/>
      <c r="B29" s="1348"/>
      <c r="C29" s="1348"/>
      <c r="D29" s="62"/>
      <c r="E29" s="62"/>
      <c r="F29" s="62"/>
      <c r="G29" s="62"/>
      <c r="H29" s="62"/>
      <c r="I29" s="62"/>
      <c r="J29" s="62"/>
      <c r="K29" s="62"/>
      <c r="L29" s="62"/>
      <c r="M29" s="62"/>
      <c r="N29" s="62"/>
      <c r="O29" s="62"/>
      <c r="P29" s="62"/>
      <c r="Q29" s="62"/>
      <c r="R29" s="62"/>
      <c r="S29" s="62"/>
      <c r="T29" s="62"/>
    </row>
    <row r="30" spans="1:20" ht="39.5">
      <c r="A30" s="63" t="s">
        <v>2221</v>
      </c>
      <c r="B30" s="62"/>
      <c r="C30" s="74" t="s">
        <v>2222</v>
      </c>
      <c r="D30" s="67">
        <f>VLOOKUP("TOTAL "&amp;$A30, 'E-2 FY2026'!$A$11:$M$160, 3,FALSE)</f>
        <v>23109614.930104855</v>
      </c>
      <c r="E30" s="68">
        <f>VLOOKUP("TOTAL "&amp;$A30, 'E-2 FY2026'!$A$11:$M$160, 7,FALSE)</f>
        <v>1557783.106531179</v>
      </c>
      <c r="F30" s="68"/>
      <c r="G30" s="67">
        <f>VLOOKUP("TOTAL "&amp;$A30, 'E-2 FY2027'!$A$11:$M$160, 3,FALSE)</f>
        <v>23109615</v>
      </c>
      <c r="H30" s="68">
        <f>VLOOKUP("TOTAL "&amp;$A30, 'E-2 FY2027'!$A$11:$M$160, 7,FALSE)</f>
        <v>1557783.1108500001</v>
      </c>
      <c r="I30" s="62"/>
      <c r="J30" s="67">
        <f>VLOOKUP("TOTAL "&amp;$A30, 'E-2 FY2028'!$A$11:$M$160, 3,FALSE)</f>
        <v>23157847</v>
      </c>
      <c r="K30" s="68">
        <f>VLOOKUP("TOTAL "&amp;$A30, 'E-2 FY2028'!$A$11:$M$160, 7,FALSE)</f>
        <v>1560763.36613</v>
      </c>
      <c r="L30" s="62"/>
      <c r="M30" s="62"/>
      <c r="N30" s="62"/>
      <c r="O30" s="62"/>
      <c r="P30" s="62"/>
      <c r="Q30" s="62"/>
      <c r="R30" s="62"/>
      <c r="S30" s="62"/>
      <c r="T30" s="62"/>
    </row>
    <row r="31" spans="1:20">
      <c r="A31" s="75"/>
      <c r="B31" s="75"/>
      <c r="C31" s="75" t="s">
        <v>2223</v>
      </c>
      <c r="D31" s="76">
        <f>D30</f>
        <v>23109614.930104855</v>
      </c>
      <c r="E31" s="77">
        <f>E30</f>
        <v>1557783.106531179</v>
      </c>
      <c r="F31" s="68"/>
      <c r="G31" s="76">
        <f>G30</f>
        <v>23109615</v>
      </c>
      <c r="H31" s="77">
        <f>H30</f>
        <v>1557783.1108500001</v>
      </c>
      <c r="I31" s="62"/>
      <c r="J31" s="76">
        <f>J30</f>
        <v>23157847</v>
      </c>
      <c r="K31" s="77">
        <f>K30</f>
        <v>1560763.36613</v>
      </c>
      <c r="L31" s="62"/>
      <c r="M31" s="62"/>
      <c r="N31" s="62"/>
      <c r="O31" s="62"/>
      <c r="P31" s="62"/>
      <c r="Q31" s="62"/>
      <c r="R31" s="62"/>
      <c r="S31" s="62"/>
      <c r="T31" s="62"/>
    </row>
    <row r="32" spans="1:20">
      <c r="A32" s="62"/>
      <c r="B32" s="1349"/>
      <c r="C32" s="1349"/>
      <c r="D32" s="62"/>
      <c r="E32" s="62"/>
      <c r="F32" s="62"/>
      <c r="G32" s="62"/>
      <c r="H32" s="62"/>
      <c r="I32" s="62"/>
      <c r="J32" s="62"/>
      <c r="K32" s="62"/>
      <c r="L32" s="62"/>
      <c r="M32" s="62"/>
      <c r="N32" s="62"/>
      <c r="O32" s="62"/>
      <c r="P32" s="62"/>
      <c r="Q32" s="62"/>
      <c r="R32" s="62"/>
      <c r="S32" s="62"/>
      <c r="T32" s="62"/>
    </row>
    <row r="33" spans="1:20" ht="15" thickBot="1">
      <c r="A33" s="1351" t="s">
        <v>2224</v>
      </c>
      <c r="B33" s="1351"/>
      <c r="C33" s="1351"/>
      <c r="D33" s="79">
        <f>SUM(D9,D14,D18,D24,D28,D31)</f>
        <v>15575670748.210493</v>
      </c>
      <c r="E33" s="72">
        <f>SUM(E9,E14,E18,E24,E28,E31)</f>
        <v>1179202426.8818486</v>
      </c>
      <c r="F33" s="70"/>
      <c r="G33" s="79">
        <f>SUM(G9,G14,G18,G24,G28,G31)</f>
        <v>15109667007.287184</v>
      </c>
      <c r="H33" s="72">
        <f>SUM(H9,H14,H18,H24,H28,H31)</f>
        <v>1153897329.9670923</v>
      </c>
      <c r="I33" s="62"/>
      <c r="J33" s="79">
        <f>SUM(J9,J14,J18,J24,J28,J31)</f>
        <v>14782532912.160246</v>
      </c>
      <c r="K33" s="72">
        <f>SUM(K9,K14,K18,K24,K28,K31)</f>
        <v>1138445034.8482292</v>
      </c>
      <c r="L33" s="62"/>
      <c r="M33" s="62"/>
      <c r="N33" s="62"/>
      <c r="O33" s="62"/>
      <c r="P33" s="62"/>
      <c r="Q33" s="62"/>
      <c r="R33" s="62"/>
      <c r="S33" s="62"/>
      <c r="T33" s="62"/>
    </row>
    <row r="34" spans="1:20" ht="15" thickTop="1">
      <c r="A34" s="71"/>
      <c r="B34" s="1350"/>
      <c r="C34" s="1350"/>
      <c r="D34" s="62"/>
      <c r="E34" s="62"/>
      <c r="F34" s="62"/>
      <c r="G34" s="1350"/>
      <c r="H34" s="1350"/>
      <c r="I34" s="1350"/>
      <c r="J34" s="1350"/>
      <c r="K34" s="1348"/>
      <c r="L34" s="1348"/>
      <c r="M34" s="62"/>
      <c r="N34" s="62"/>
      <c r="O34" s="62"/>
      <c r="P34" s="62"/>
      <c r="Q34" s="62"/>
      <c r="R34" s="62"/>
      <c r="S34" s="62"/>
      <c r="T34" s="62"/>
    </row>
    <row r="35" spans="1:20">
      <c r="A35" s="71"/>
      <c r="B35" s="62"/>
      <c r="C35" s="62"/>
      <c r="D35" s="62"/>
      <c r="E35" s="68"/>
      <c r="F35" s="68"/>
      <c r="G35" s="62"/>
      <c r="H35" s="68"/>
      <c r="I35" s="62"/>
      <c r="J35" s="69"/>
      <c r="K35" s="1348"/>
      <c r="L35" s="1348"/>
      <c r="M35" s="62"/>
      <c r="N35" s="62"/>
      <c r="O35" s="62"/>
      <c r="P35" s="62"/>
      <c r="Q35" s="62"/>
      <c r="R35" s="62"/>
      <c r="S35" s="62"/>
      <c r="T35" s="62"/>
    </row>
    <row r="36" spans="1:20">
      <c r="A36" s="62"/>
      <c r="B36" s="62"/>
      <c r="C36" s="62"/>
      <c r="D36" s="62"/>
      <c r="E36" s="68"/>
      <c r="F36" s="68"/>
      <c r="G36" s="62"/>
      <c r="H36" s="68"/>
      <c r="I36" s="62"/>
      <c r="J36" s="69"/>
      <c r="K36" s="1348"/>
      <c r="L36" s="1348"/>
      <c r="M36" s="62"/>
      <c r="N36" s="62"/>
      <c r="O36" s="62"/>
      <c r="P36" s="62"/>
      <c r="Q36" s="62"/>
      <c r="R36" s="62"/>
      <c r="S36" s="62"/>
      <c r="T36" s="62"/>
    </row>
    <row r="37" spans="1:20">
      <c r="A37" s="62"/>
      <c r="B37" s="1348"/>
      <c r="C37" s="1348"/>
      <c r="D37" s="62"/>
      <c r="E37" s="62"/>
      <c r="F37" s="62"/>
      <c r="G37" s="1348"/>
      <c r="H37" s="1348"/>
      <c r="I37" s="1348"/>
      <c r="J37" s="1348"/>
      <c r="K37" s="1348"/>
      <c r="L37" s="1348"/>
      <c r="M37" s="62"/>
      <c r="N37" s="62"/>
      <c r="O37" s="62"/>
      <c r="P37" s="62"/>
      <c r="Q37" s="62"/>
      <c r="R37" s="62"/>
      <c r="S37" s="62"/>
      <c r="T37" s="62"/>
    </row>
    <row r="38" spans="1:20">
      <c r="A38" s="62"/>
      <c r="B38" s="62"/>
      <c r="C38" s="62"/>
      <c r="D38" s="67"/>
      <c r="E38" s="62"/>
      <c r="F38" s="62"/>
      <c r="G38" s="1348"/>
      <c r="H38" s="1348"/>
      <c r="I38" s="1348"/>
      <c r="J38" s="1348"/>
      <c r="K38" s="1348"/>
      <c r="L38" s="1348"/>
      <c r="M38" s="62"/>
      <c r="N38" s="62"/>
      <c r="O38" s="62"/>
      <c r="P38" s="62"/>
      <c r="Q38" s="62"/>
      <c r="R38" s="62"/>
      <c r="S38" s="62"/>
      <c r="T38" s="62"/>
    </row>
    <row r="39" spans="1:20">
      <c r="A39" s="62"/>
      <c r="B39" s="1348"/>
      <c r="C39" s="1348"/>
      <c r="D39" s="62"/>
      <c r="E39" s="62"/>
      <c r="F39" s="62"/>
      <c r="G39" s="62"/>
      <c r="H39" s="68"/>
      <c r="I39" s="1348"/>
      <c r="J39" s="1348"/>
      <c r="K39" s="1348"/>
      <c r="L39" s="1348"/>
      <c r="M39" s="62"/>
      <c r="N39" s="62"/>
      <c r="O39" s="62"/>
      <c r="P39" s="62"/>
      <c r="Q39" s="62"/>
      <c r="R39" s="62"/>
      <c r="S39" s="62"/>
      <c r="T39" s="62"/>
    </row>
    <row r="40" spans="1:20">
      <c r="A40" s="62"/>
      <c r="B40" s="1348"/>
      <c r="C40" s="1348"/>
      <c r="D40" s="73"/>
      <c r="E40" s="62"/>
      <c r="F40" s="62"/>
      <c r="G40" s="1348"/>
      <c r="H40" s="1348"/>
      <c r="I40" s="1348"/>
      <c r="J40" s="1348"/>
      <c r="K40" s="1348"/>
      <c r="L40" s="1348"/>
      <c r="M40" s="62"/>
      <c r="N40" s="62"/>
      <c r="O40" s="62"/>
      <c r="P40" s="62"/>
      <c r="Q40" s="62"/>
      <c r="R40" s="62"/>
      <c r="S40" s="62"/>
      <c r="T40" s="62"/>
    </row>
    <row r="41" spans="1:20">
      <c r="A41" s="62"/>
      <c r="B41" s="1348"/>
      <c r="C41" s="1348"/>
      <c r="D41" s="62"/>
      <c r="E41" s="62"/>
      <c r="F41" s="62"/>
      <c r="G41" s="62"/>
      <c r="H41" s="68"/>
      <c r="I41" s="1348"/>
      <c r="J41" s="1348"/>
      <c r="K41" s="1348"/>
      <c r="L41" s="1348"/>
      <c r="M41" s="62"/>
      <c r="N41" s="62"/>
      <c r="O41" s="62"/>
      <c r="P41" s="62"/>
      <c r="Q41" s="62"/>
      <c r="R41" s="62"/>
      <c r="S41" s="62"/>
      <c r="T41" s="62"/>
    </row>
    <row r="42" spans="1:20">
      <c r="A42" s="62"/>
      <c r="B42" s="1348"/>
      <c r="C42" s="1348"/>
      <c r="D42" s="73"/>
      <c r="E42" s="62"/>
      <c r="F42" s="62"/>
      <c r="G42" s="1348"/>
      <c r="H42" s="1348"/>
      <c r="I42" s="1348"/>
      <c r="J42" s="1348"/>
      <c r="K42" s="1348"/>
      <c r="L42" s="1348"/>
      <c r="M42" s="62"/>
      <c r="N42" s="62"/>
      <c r="O42" s="62"/>
      <c r="P42" s="62"/>
      <c r="Q42" s="62"/>
      <c r="R42" s="62"/>
      <c r="S42" s="62"/>
      <c r="T42" s="62"/>
    </row>
  </sheetData>
  <mergeCells count="40">
    <mergeCell ref="B4:C4"/>
    <mergeCell ref="I4:J4"/>
    <mergeCell ref="K4:L4"/>
    <mergeCell ref="D1:E1"/>
    <mergeCell ref="G1:H1"/>
    <mergeCell ref="J1:K1"/>
    <mergeCell ref="B10:C10"/>
    <mergeCell ref="B15:C15"/>
    <mergeCell ref="B25:C25"/>
    <mergeCell ref="B19:C19"/>
    <mergeCell ref="B29:C29"/>
    <mergeCell ref="B32:C32"/>
    <mergeCell ref="B34:C34"/>
    <mergeCell ref="G34:H34"/>
    <mergeCell ref="I34:J34"/>
    <mergeCell ref="K34:L34"/>
    <mergeCell ref="A33:C33"/>
    <mergeCell ref="K35:L35"/>
    <mergeCell ref="K36:L36"/>
    <mergeCell ref="B37:C37"/>
    <mergeCell ref="G37:H37"/>
    <mergeCell ref="I37:J37"/>
    <mergeCell ref="K37:L37"/>
    <mergeCell ref="G38:H38"/>
    <mergeCell ref="I38:J38"/>
    <mergeCell ref="K38:L38"/>
    <mergeCell ref="B39:C39"/>
    <mergeCell ref="I39:J39"/>
    <mergeCell ref="K39:L39"/>
    <mergeCell ref="B42:C42"/>
    <mergeCell ref="G42:H42"/>
    <mergeCell ref="I42:J42"/>
    <mergeCell ref="K42:L42"/>
    <mergeCell ref="B40:C40"/>
    <mergeCell ref="G40:H40"/>
    <mergeCell ref="I40:J40"/>
    <mergeCell ref="K40:L40"/>
    <mergeCell ref="B41:C41"/>
    <mergeCell ref="I41:J41"/>
    <mergeCell ref="K41:L41"/>
  </mergeCells>
  <pageMargins left="0.7" right="0.7" top="0.75" bottom="0.75" header="0.3" footer="0.3"/>
  <pageSetup scale="67" fitToHeight="0" orientation="portrait" horizontalDpi="1200" verticalDpi="1200" r:id="rId1"/>
  <headerFooter>
    <oddHeader>&amp;LPuerto Rico Electric Power Authority 
Docket NEPR-AP-2023-0003
Revenues at Present Rates&amp;RSchedule E-1
Page &amp;P of &amp;N</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77302-9332-461C-94BD-AAFB46470604}">
  <sheetPr>
    <tabColor theme="5" tint="0.79998168889431442"/>
  </sheetPr>
  <dimension ref="A1:D1"/>
  <sheetViews>
    <sheetView workbookViewId="0"/>
    <sheetView workbookViewId="1"/>
  </sheetViews>
  <sheetFormatPr defaultRowHeight="14.5"/>
  <sheetData>
    <row r="1" spans="1:4">
      <c r="A1" t="s">
        <v>88</v>
      </c>
      <c r="B1" t="s">
        <v>89</v>
      </c>
      <c r="C1" t="s">
        <v>90</v>
      </c>
      <c r="D1" t="s">
        <v>91</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B015B-B4D8-4FFB-A48C-62A58DEBFDA6}">
  <sheetPr>
    <tabColor theme="8" tint="0.79998168889431442"/>
  </sheetPr>
  <dimension ref="A1:Q159"/>
  <sheetViews>
    <sheetView workbookViewId="0"/>
    <sheetView workbookViewId="1"/>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2181</v>
      </c>
      <c r="D2" s="33"/>
      <c r="E2" s="33"/>
      <c r="F2" s="33"/>
      <c r="G2" s="33"/>
      <c r="H2" s="33"/>
      <c r="I2" s="34" t="s">
        <v>2225</v>
      </c>
      <c r="J2" s="33"/>
      <c r="K2" s="33"/>
      <c r="L2" s="33"/>
      <c r="M2" s="33"/>
      <c r="N2" s="33"/>
      <c r="O2" s="32" t="s">
        <v>2226</v>
      </c>
      <c r="P2" s="32"/>
      <c r="Q2" s="32"/>
    </row>
    <row r="3" spans="1:17">
      <c r="A3" s="33"/>
      <c r="B3" s="33"/>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5"/>
      <c r="C4" s="36" t="s">
        <v>2230</v>
      </c>
      <c r="D4" s="36" t="s">
        <v>2231</v>
      </c>
      <c r="E4" s="36"/>
      <c r="F4" s="36"/>
      <c r="G4" s="36" t="s">
        <v>2184</v>
      </c>
      <c r="H4" s="36"/>
      <c r="I4" s="36" t="s">
        <v>2230</v>
      </c>
      <c r="J4" s="36" t="s">
        <v>2231</v>
      </c>
      <c r="K4" s="36"/>
      <c r="L4" s="36"/>
      <c r="M4" s="36" t="s">
        <v>2184</v>
      </c>
      <c r="N4" s="36"/>
      <c r="O4" s="36" t="s">
        <v>2232</v>
      </c>
      <c r="P4" s="36"/>
      <c r="Q4" s="36" t="s">
        <v>2233</v>
      </c>
    </row>
    <row r="5" spans="1:17">
      <c r="A5" s="33"/>
      <c r="B5" s="33"/>
      <c r="C5" s="33"/>
      <c r="D5" s="33"/>
      <c r="E5" s="33"/>
      <c r="F5" s="33"/>
      <c r="G5" s="33"/>
      <c r="H5" s="33"/>
      <c r="I5" s="33"/>
      <c r="J5" s="33"/>
      <c r="K5" s="33"/>
      <c r="L5" s="33"/>
      <c r="M5" s="33"/>
      <c r="N5" s="33"/>
      <c r="O5" s="33"/>
      <c r="P5" s="33"/>
      <c r="Q5" s="33"/>
    </row>
    <row r="6" spans="1:17">
      <c r="A6" s="37" t="s">
        <v>2234</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2235</v>
      </c>
      <c r="B8" s="33"/>
      <c r="C8" s="39">
        <f>'C-8'!M7</f>
        <v>1198265.6666666667</v>
      </c>
      <c r="D8" s="40">
        <v>4</v>
      </c>
      <c r="E8" s="33" t="s">
        <v>2236</v>
      </c>
      <c r="F8" s="41"/>
      <c r="G8" s="42">
        <f>C8*D8*12</f>
        <v>57516752</v>
      </c>
      <c r="H8" s="33"/>
      <c r="I8" s="85">
        <v>1171166</v>
      </c>
      <c r="J8" s="40">
        <v>15</v>
      </c>
      <c r="K8" s="33" t="s">
        <v>2236</v>
      </c>
      <c r="L8" s="41"/>
      <c r="M8" s="42">
        <v>210809880</v>
      </c>
      <c r="N8" s="42"/>
      <c r="O8" s="42">
        <v>154593912</v>
      </c>
      <c r="P8" s="42"/>
      <c r="Q8" s="43">
        <v>2.75</v>
      </c>
    </row>
    <row r="9" spans="1:17">
      <c r="A9" s="33"/>
      <c r="B9" s="33"/>
      <c r="C9" s="44"/>
      <c r="D9" s="45"/>
      <c r="E9" s="33"/>
      <c r="F9" s="33"/>
      <c r="G9" s="33"/>
      <c r="H9" s="33"/>
      <c r="I9" s="44"/>
      <c r="J9" s="45"/>
      <c r="K9" s="33"/>
      <c r="L9" s="33"/>
      <c r="M9" s="33"/>
      <c r="N9" s="33"/>
      <c r="O9" s="33"/>
      <c r="P9" s="33"/>
      <c r="Q9" s="33"/>
    </row>
    <row r="10" spans="1:17">
      <c r="A10" s="33" t="s">
        <v>2237</v>
      </c>
      <c r="B10" s="33"/>
      <c r="C10" s="39"/>
      <c r="D10" s="45"/>
      <c r="E10" s="33"/>
      <c r="F10" s="33"/>
      <c r="G10" s="33"/>
      <c r="H10" s="33"/>
      <c r="I10" s="44"/>
      <c r="J10" s="45"/>
      <c r="K10" s="33"/>
      <c r="L10" s="33"/>
      <c r="M10" s="33"/>
      <c r="N10" s="33"/>
      <c r="O10" s="33"/>
      <c r="P10" s="33"/>
      <c r="Q10" s="33"/>
    </row>
    <row r="11" spans="1:17">
      <c r="A11" s="46" t="s">
        <v>2238</v>
      </c>
      <c r="B11" s="33"/>
      <c r="C11" s="39">
        <f>'C-8'!M9</f>
        <v>3679021481.9555869</v>
      </c>
      <c r="D11" s="47">
        <v>4.9439999999999998E-2</v>
      </c>
      <c r="E11" s="48" t="s">
        <v>2239</v>
      </c>
      <c r="F11" s="33"/>
      <c r="G11" s="42">
        <f>C11*D11</f>
        <v>181890822.06788421</v>
      </c>
      <c r="H11" s="33"/>
      <c r="I11" s="39">
        <v>4930597659.9069214</v>
      </c>
      <c r="J11" s="47">
        <v>7.0000000000000007E-2</v>
      </c>
      <c r="K11" s="48" t="s">
        <v>2239</v>
      </c>
      <c r="L11" s="33"/>
      <c r="M11" s="42">
        <v>345141836</v>
      </c>
      <c r="N11" s="33"/>
      <c r="O11" s="42">
        <v>101373088</v>
      </c>
      <c r="P11" s="42"/>
      <c r="Q11" s="43">
        <v>0.41585760599999999</v>
      </c>
    </row>
    <row r="12" spans="1:17">
      <c r="A12" s="46" t="s">
        <v>2240</v>
      </c>
      <c r="B12" s="33"/>
      <c r="C12" s="39">
        <f>'C-8'!M10</f>
        <v>2123543257.746901</v>
      </c>
      <c r="D12" s="48">
        <v>5.5640000000000002E-2</v>
      </c>
      <c r="E12" s="48" t="s">
        <v>2239</v>
      </c>
      <c r="F12" s="48"/>
      <c r="G12" s="42">
        <f>C12*D12</f>
        <v>118153946.86103758</v>
      </c>
      <c r="H12" s="33"/>
      <c r="I12" s="39">
        <v>0</v>
      </c>
      <c r="J12" s="45">
        <v>8.5000000000000006E-2</v>
      </c>
      <c r="K12" s="48" t="s">
        <v>2239</v>
      </c>
      <c r="L12" s="48"/>
      <c r="M12" s="42">
        <v>0</v>
      </c>
      <c r="N12" s="42"/>
      <c r="O12" s="42">
        <v>0</v>
      </c>
      <c r="P12" s="42"/>
      <c r="Q12" s="43">
        <v>0</v>
      </c>
    </row>
    <row r="13" spans="1:17" ht="13.5" thickBot="1">
      <c r="A13" s="49" t="s">
        <v>2241</v>
      </c>
      <c r="B13" s="50"/>
      <c r="C13" s="51">
        <f>SUM(C11:C12)</f>
        <v>5802564739.7024879</v>
      </c>
      <c r="D13" s="52"/>
      <c r="E13" s="52"/>
      <c r="F13" s="52"/>
      <c r="G13" s="51">
        <f>SUM(G8:G12)</f>
        <v>357561520.92892182</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2242</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2235</v>
      </c>
      <c r="B17" s="430"/>
      <c r="C17" s="432">
        <f>'C-8'!M14</f>
        <v>137468.5</v>
      </c>
      <c r="D17" s="433">
        <v>3</v>
      </c>
      <c r="E17" s="430" t="s">
        <v>2236</v>
      </c>
      <c r="F17" s="434"/>
      <c r="G17" s="42">
        <f>C17*D17*12</f>
        <v>4948866</v>
      </c>
      <c r="H17" s="430"/>
      <c r="I17" s="451">
        <v>156463</v>
      </c>
      <c r="J17" s="433">
        <v>3</v>
      </c>
      <c r="K17" s="430" t="s">
        <v>2236</v>
      </c>
      <c r="L17" s="434"/>
      <c r="M17" s="436">
        <v>5632668</v>
      </c>
      <c r="N17" s="436"/>
      <c r="O17" s="436">
        <v>0</v>
      </c>
      <c r="P17" s="436"/>
      <c r="Q17" s="452">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2237</v>
      </c>
      <c r="B19" s="430"/>
      <c r="C19" s="432"/>
      <c r="D19" s="439"/>
      <c r="E19" s="430"/>
      <c r="F19" s="430"/>
      <c r="G19" s="436"/>
      <c r="H19" s="430"/>
      <c r="I19" s="438"/>
      <c r="J19" s="439"/>
      <c r="K19" s="430"/>
      <c r="L19" s="430"/>
      <c r="M19" s="430"/>
      <c r="N19" s="430"/>
      <c r="O19" s="430"/>
      <c r="P19" s="430"/>
      <c r="Q19" s="430"/>
    </row>
    <row r="20" spans="1:17" s="87" customFormat="1">
      <c r="A20" s="440" t="s">
        <v>2238</v>
      </c>
      <c r="B20" s="430"/>
      <c r="C20" s="432">
        <f>'C-8'!M16</f>
        <v>379941338.2249983</v>
      </c>
      <c r="D20" s="441">
        <v>2.0539999999999999E-2</v>
      </c>
      <c r="E20" s="442" t="s">
        <v>2239</v>
      </c>
      <c r="F20" s="430"/>
      <c r="G20" s="42">
        <f>C20*D20</f>
        <v>7803995.0871414645</v>
      </c>
      <c r="H20" s="430"/>
      <c r="I20" s="432">
        <v>433527426.08210695</v>
      </c>
      <c r="J20" s="441">
        <v>2.7189999999999999E-2</v>
      </c>
      <c r="K20" s="442" t="s">
        <v>2239</v>
      </c>
      <c r="L20" s="430"/>
      <c r="M20" s="436">
        <v>11787611</v>
      </c>
      <c r="N20" s="430"/>
      <c r="O20" s="436">
        <v>2882958</v>
      </c>
      <c r="P20" s="436"/>
      <c r="Q20" s="452">
        <v>0.32375860099999998</v>
      </c>
    </row>
    <row r="21" spans="1:17" s="87" customFormat="1">
      <c r="A21" s="440" t="s">
        <v>2240</v>
      </c>
      <c r="B21" s="430"/>
      <c r="C21" s="432">
        <f>'C-8'!M17</f>
        <v>103193501.5755908</v>
      </c>
      <c r="D21" s="442">
        <v>5.5640000000000002E-2</v>
      </c>
      <c r="E21" s="442" t="s">
        <v>2239</v>
      </c>
      <c r="F21" s="442"/>
      <c r="G21" s="42">
        <f>C21*D21</f>
        <v>5741686.4276658725</v>
      </c>
      <c r="H21" s="430"/>
      <c r="I21" s="432">
        <v>55436313.900534429</v>
      </c>
      <c r="J21" s="439">
        <v>7.3669999999999999E-2</v>
      </c>
      <c r="K21" s="442" t="s">
        <v>2239</v>
      </c>
      <c r="L21" s="442"/>
      <c r="M21" s="436">
        <v>4083993</v>
      </c>
      <c r="N21" s="436"/>
      <c r="O21" s="436">
        <v>999516</v>
      </c>
      <c r="P21" s="436"/>
      <c r="Q21" s="452">
        <v>0.324047156</v>
      </c>
    </row>
    <row r="22" spans="1:17" s="87" customFormat="1" ht="13.5" thickBot="1">
      <c r="A22" s="443" t="s">
        <v>2243</v>
      </c>
      <c r="B22" s="444"/>
      <c r="C22" s="445">
        <f>SUM(C20:C21)</f>
        <v>483134839.80058908</v>
      </c>
      <c r="D22" s="446"/>
      <c r="E22" s="446"/>
      <c r="F22" s="446"/>
      <c r="G22" s="445">
        <f>SUM(G17:G21)</f>
        <v>18494547.514807336</v>
      </c>
      <c r="H22" s="444"/>
      <c r="I22" s="445">
        <v>488963739.9826414</v>
      </c>
      <c r="J22" s="447"/>
      <c r="K22" s="446"/>
      <c r="L22" s="446"/>
      <c r="M22" s="448">
        <v>21504272</v>
      </c>
      <c r="N22" s="448"/>
      <c r="O22" s="448">
        <v>3882474</v>
      </c>
      <c r="P22" s="448"/>
      <c r="Q22" s="453">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2244</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2235</v>
      </c>
      <c r="B26" s="430"/>
      <c r="C26" s="432">
        <f>'C-8'!M21</f>
        <v>4377.4166666666661</v>
      </c>
      <c r="D26" s="433">
        <v>2</v>
      </c>
      <c r="E26" s="430" t="s">
        <v>2236</v>
      </c>
      <c r="F26" s="434"/>
      <c r="G26" s="42">
        <f>C26*D26*12</f>
        <v>105057.99999999999</v>
      </c>
      <c r="H26" s="430"/>
      <c r="I26" s="451">
        <v>5169</v>
      </c>
      <c r="J26" s="433">
        <v>2</v>
      </c>
      <c r="K26" s="430" t="s">
        <v>2236</v>
      </c>
      <c r="L26" s="434"/>
      <c r="M26" s="436">
        <v>124056</v>
      </c>
      <c r="N26" s="436"/>
      <c r="O26" s="436">
        <v>0</v>
      </c>
      <c r="P26" s="436"/>
      <c r="Q26" s="452">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2237</v>
      </c>
      <c r="B28" s="430"/>
      <c r="C28" s="432"/>
      <c r="D28" s="439"/>
      <c r="E28" s="430"/>
      <c r="F28" s="430"/>
      <c r="G28" s="430"/>
      <c r="H28" s="430"/>
      <c r="I28" s="438"/>
      <c r="J28" s="439"/>
      <c r="K28" s="430"/>
      <c r="L28" s="430"/>
      <c r="M28" s="430"/>
      <c r="N28" s="430"/>
      <c r="O28" s="430"/>
      <c r="P28" s="430"/>
      <c r="Q28" s="430"/>
    </row>
    <row r="29" spans="1:17" s="87" customFormat="1">
      <c r="A29" s="440" t="s">
        <v>2238</v>
      </c>
      <c r="B29" s="430"/>
      <c r="C29" s="432">
        <f>'C-8'!M23</f>
        <v>12437032.118020106</v>
      </c>
      <c r="D29" s="441">
        <v>6.94E-3</v>
      </c>
      <c r="E29" s="442" t="s">
        <v>2239</v>
      </c>
      <c r="F29" s="430"/>
      <c r="G29" s="42">
        <f>C29*D29</f>
        <v>86313.002899059531</v>
      </c>
      <c r="H29" s="430"/>
      <c r="I29" s="432">
        <v>14568400.214777408</v>
      </c>
      <c r="J29" s="441">
        <v>9.1900000000000003E-3</v>
      </c>
      <c r="K29" s="442" t="s">
        <v>2239</v>
      </c>
      <c r="L29" s="430"/>
      <c r="M29" s="436">
        <v>133884</v>
      </c>
      <c r="N29" s="430"/>
      <c r="O29" s="436">
        <v>32779</v>
      </c>
      <c r="P29" s="436"/>
      <c r="Q29" s="452">
        <v>0.32420750700000001</v>
      </c>
    </row>
    <row r="30" spans="1:17" s="87" customFormat="1">
      <c r="A30" s="440" t="s">
        <v>2240</v>
      </c>
      <c r="B30" s="430"/>
      <c r="C30" s="432">
        <f>'C-8'!M24</f>
        <v>4942827.7268347908</v>
      </c>
      <c r="D30" s="442">
        <v>5.5640000000000002E-2</v>
      </c>
      <c r="E30" s="442" t="s">
        <v>2239</v>
      </c>
      <c r="F30" s="442"/>
      <c r="G30" s="42">
        <f>C30*D30</f>
        <v>275018.93472108775</v>
      </c>
      <c r="H30" s="430"/>
      <c r="I30" s="432">
        <v>2259979.2152436795</v>
      </c>
      <c r="J30" s="439">
        <v>7.3669999999999999E-2</v>
      </c>
      <c r="K30" s="442" t="s">
        <v>2239</v>
      </c>
      <c r="L30" s="442"/>
      <c r="M30" s="436">
        <v>166493</v>
      </c>
      <c r="N30" s="436"/>
      <c r="O30" s="436">
        <v>40748</v>
      </c>
      <c r="P30" s="436"/>
      <c r="Q30" s="452">
        <v>0.324052646</v>
      </c>
    </row>
    <row r="31" spans="1:17" s="87" customFormat="1" ht="13.5" thickBot="1">
      <c r="A31" s="443" t="s">
        <v>2245</v>
      </c>
      <c r="B31" s="444"/>
      <c r="C31" s="445">
        <f>SUM(C29:C30)</f>
        <v>17379859.844854899</v>
      </c>
      <c r="D31" s="446"/>
      <c r="E31" s="446"/>
      <c r="F31" s="446"/>
      <c r="G31" s="445">
        <f>SUM(G26:G30)</f>
        <v>466389.93762014725</v>
      </c>
      <c r="H31" s="444"/>
      <c r="I31" s="445">
        <v>16828379.430021089</v>
      </c>
      <c r="J31" s="447"/>
      <c r="K31" s="446"/>
      <c r="L31" s="446"/>
      <c r="M31" s="448">
        <v>424433</v>
      </c>
      <c r="N31" s="448"/>
      <c r="O31" s="448">
        <v>73527</v>
      </c>
      <c r="P31" s="448"/>
      <c r="Q31" s="453">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2246</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2235</v>
      </c>
      <c r="B35" s="430"/>
      <c r="C35" s="432"/>
      <c r="D35" s="433"/>
      <c r="E35" s="430"/>
      <c r="F35" s="434"/>
      <c r="G35" s="436"/>
      <c r="H35" s="430"/>
      <c r="I35" s="451"/>
      <c r="J35" s="433"/>
      <c r="K35" s="430"/>
      <c r="L35" s="434"/>
      <c r="M35" s="436"/>
      <c r="N35" s="436"/>
      <c r="O35" s="430"/>
      <c r="P35" s="430"/>
      <c r="Q35" s="430"/>
    </row>
    <row r="36" spans="1:17" s="87" customFormat="1">
      <c r="A36" s="440" t="s">
        <v>2247</v>
      </c>
      <c r="B36" s="430"/>
      <c r="C36" s="432">
        <f>'C-8'!M29</f>
        <v>7702.666666666667</v>
      </c>
      <c r="D36" s="433">
        <v>30</v>
      </c>
      <c r="E36" s="430" t="s">
        <v>2236</v>
      </c>
      <c r="F36" s="434"/>
      <c r="G36" s="42">
        <f>C36*D36*12</f>
        <v>2772960</v>
      </c>
      <c r="H36" s="430"/>
      <c r="I36" s="451">
        <v>7447</v>
      </c>
      <c r="J36" s="433">
        <v>30</v>
      </c>
      <c r="K36" s="430" t="s">
        <v>2236</v>
      </c>
      <c r="L36" s="434"/>
      <c r="M36" s="436">
        <v>2680920</v>
      </c>
      <c r="N36" s="436"/>
      <c r="O36" s="436">
        <v>0</v>
      </c>
      <c r="P36" s="436"/>
      <c r="Q36" s="452">
        <v>0</v>
      </c>
    </row>
    <row r="37" spans="1:17" s="87" customFormat="1">
      <c r="A37" s="440" t="s">
        <v>2248</v>
      </c>
      <c r="B37" s="430"/>
      <c r="C37" s="432">
        <f>'C-8'!M30</f>
        <v>35073.5</v>
      </c>
      <c r="D37" s="433">
        <v>40</v>
      </c>
      <c r="E37" s="430" t="s">
        <v>2236</v>
      </c>
      <c r="F37" s="434"/>
      <c r="G37" s="42">
        <f>C37*D37*12</f>
        <v>16835280</v>
      </c>
      <c r="H37" s="430"/>
      <c r="I37" s="451">
        <v>34874</v>
      </c>
      <c r="J37" s="433">
        <v>40</v>
      </c>
      <c r="K37" s="430" t="s">
        <v>2236</v>
      </c>
      <c r="L37" s="434"/>
      <c r="M37" s="436">
        <v>16739520</v>
      </c>
      <c r="N37" s="436"/>
      <c r="O37" s="436">
        <v>0</v>
      </c>
      <c r="P37" s="436"/>
      <c r="Q37" s="452">
        <v>0</v>
      </c>
    </row>
    <row r="38" spans="1:17" s="87" customFormat="1">
      <c r="A38" s="440" t="s">
        <v>2249</v>
      </c>
      <c r="B38" s="430"/>
      <c r="C38" s="432">
        <f>'C-8'!M31</f>
        <v>3766.5833333333335</v>
      </c>
      <c r="D38" s="433">
        <v>50</v>
      </c>
      <c r="E38" s="430" t="s">
        <v>2236</v>
      </c>
      <c r="F38" s="434"/>
      <c r="G38" s="42">
        <f>C38*D38*12</f>
        <v>2259950</v>
      </c>
      <c r="H38" s="430"/>
      <c r="I38" s="451">
        <v>3756</v>
      </c>
      <c r="J38" s="433">
        <v>50</v>
      </c>
      <c r="K38" s="430" t="s">
        <v>2236</v>
      </c>
      <c r="L38" s="434"/>
      <c r="M38" s="436">
        <v>2253600</v>
      </c>
      <c r="N38" s="436"/>
      <c r="O38" s="436">
        <v>0</v>
      </c>
      <c r="P38" s="436"/>
      <c r="Q38" s="452">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2237</v>
      </c>
      <c r="B40" s="430"/>
      <c r="C40" s="432"/>
      <c r="D40" s="439"/>
      <c r="E40" s="430"/>
      <c r="F40" s="430"/>
      <c r="G40" s="436"/>
      <c r="H40" s="430"/>
      <c r="I40" s="438"/>
      <c r="J40" s="439"/>
      <c r="K40" s="430"/>
      <c r="L40" s="430"/>
      <c r="M40" s="430"/>
      <c r="N40" s="430"/>
      <c r="O40" s="430"/>
      <c r="P40" s="430"/>
      <c r="Q40" s="430"/>
    </row>
    <row r="41" spans="1:17" s="87" customFormat="1">
      <c r="A41" s="440" t="s">
        <v>2250</v>
      </c>
      <c r="B41" s="430"/>
      <c r="C41" s="432">
        <f>'C-8'!M33</f>
        <v>5216865.7330633868</v>
      </c>
      <c r="D41" s="450">
        <v>5.5640000000000002E-2</v>
      </c>
      <c r="E41" s="442" t="s">
        <v>2239</v>
      </c>
      <c r="F41" s="430"/>
      <c r="G41" s="436">
        <f t="shared" ref="G41:G43" si="0">D41*C41</f>
        <v>290266.40938764683</v>
      </c>
      <c r="H41" s="430"/>
      <c r="I41" s="432">
        <v>0</v>
      </c>
      <c r="J41" s="450">
        <v>8.5000000000000006E-2</v>
      </c>
      <c r="K41" s="442" t="s">
        <v>2239</v>
      </c>
      <c r="L41" s="430"/>
      <c r="M41" s="436">
        <v>0</v>
      </c>
      <c r="N41" s="430"/>
      <c r="O41" s="436">
        <v>0</v>
      </c>
      <c r="P41" s="436"/>
      <c r="Q41" s="452">
        <v>0</v>
      </c>
    </row>
    <row r="42" spans="1:17" s="87" customFormat="1">
      <c r="A42" s="440" t="s">
        <v>2251</v>
      </c>
      <c r="B42" s="430"/>
      <c r="C42" s="432">
        <f>'C-8'!M34</f>
        <v>89775491.263406321</v>
      </c>
      <c r="D42" s="450">
        <v>5.5640000000000002E-2</v>
      </c>
      <c r="E42" s="442" t="s">
        <v>2239</v>
      </c>
      <c r="F42" s="442"/>
      <c r="G42" s="436">
        <f t="shared" si="0"/>
        <v>4995108.3338959282</v>
      </c>
      <c r="H42" s="430"/>
      <c r="I42" s="432">
        <v>0</v>
      </c>
      <c r="J42" s="450">
        <v>8.5000000000000006E-2</v>
      </c>
      <c r="K42" s="442" t="s">
        <v>2239</v>
      </c>
      <c r="L42" s="442"/>
      <c r="M42" s="436">
        <v>0</v>
      </c>
      <c r="N42" s="436"/>
      <c r="O42" s="436">
        <v>0</v>
      </c>
      <c r="P42" s="436"/>
      <c r="Q42" s="452">
        <v>0</v>
      </c>
    </row>
    <row r="43" spans="1:17" s="87" customFormat="1">
      <c r="A43" s="440" t="s">
        <v>2252</v>
      </c>
      <c r="B43" s="430"/>
      <c r="C43" s="432">
        <f>'C-8'!M35</f>
        <v>19469064.752904166</v>
      </c>
      <c r="D43" s="450">
        <v>5.5640000000000002E-2</v>
      </c>
      <c r="E43" s="442" t="s">
        <v>2239</v>
      </c>
      <c r="F43" s="442"/>
      <c r="G43" s="436">
        <f t="shared" si="0"/>
        <v>1083258.7628515877</v>
      </c>
      <c r="H43" s="430"/>
      <c r="I43" s="432">
        <v>0</v>
      </c>
      <c r="J43" s="450">
        <v>8.5000000000000006E-2</v>
      </c>
      <c r="K43" s="442" t="s">
        <v>2239</v>
      </c>
      <c r="L43" s="442"/>
      <c r="M43" s="436">
        <v>0</v>
      </c>
      <c r="N43" s="436"/>
      <c r="O43" s="436">
        <v>0</v>
      </c>
      <c r="P43" s="436"/>
      <c r="Q43" s="452">
        <v>0</v>
      </c>
    </row>
    <row r="44" spans="1:17" s="87" customFormat="1" ht="13.5" thickBot="1">
      <c r="A44" s="443" t="s">
        <v>2253</v>
      </c>
      <c r="B44" s="444"/>
      <c r="C44" s="445">
        <f>SUM(C41:C43)</f>
        <v>114461421.74937387</v>
      </c>
      <c r="D44" s="446"/>
      <c r="E44" s="446"/>
      <c r="F44" s="446"/>
      <c r="G44" s="448">
        <f>SUM(G36:G43)</f>
        <v>28236823.506135166</v>
      </c>
      <c r="H44" s="444"/>
      <c r="I44" s="445">
        <v>0</v>
      </c>
      <c r="J44" s="447"/>
      <c r="K44" s="446"/>
      <c r="L44" s="446"/>
      <c r="M44" s="448">
        <v>21674040</v>
      </c>
      <c r="N44" s="448"/>
      <c r="O44" s="448">
        <v>0</v>
      </c>
      <c r="P44" s="448"/>
      <c r="Q44" s="453">
        <v>0</v>
      </c>
    </row>
    <row r="45" spans="1:17" ht="13.5" thickTop="1">
      <c r="A45" s="56"/>
      <c r="B45" s="33"/>
      <c r="C45" s="39"/>
      <c r="D45" s="48"/>
      <c r="E45" s="48"/>
      <c r="F45" s="48"/>
      <c r="G45" s="42"/>
      <c r="H45" s="33"/>
      <c r="I45" s="39"/>
      <c r="J45" s="45"/>
      <c r="K45" s="48"/>
      <c r="L45" s="48"/>
      <c r="M45" s="42"/>
      <c r="N45" s="42"/>
      <c r="O45" s="42"/>
      <c r="P45" s="42"/>
      <c r="Q45" s="43"/>
    </row>
    <row r="46" spans="1:17">
      <c r="A46" s="37" t="s">
        <v>2254</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2235</v>
      </c>
      <c r="B48" s="33"/>
      <c r="C48" s="39">
        <f>'C-8'!M39</f>
        <v>113457.41666666667</v>
      </c>
      <c r="D48" s="40">
        <v>5</v>
      </c>
      <c r="E48" s="33" t="s">
        <v>2236</v>
      </c>
      <c r="F48" s="41"/>
      <c r="G48" s="42">
        <f>C48*D48*12</f>
        <v>6807445</v>
      </c>
      <c r="H48" s="33"/>
      <c r="I48" s="85">
        <v>113937</v>
      </c>
      <c r="J48" s="40">
        <v>21</v>
      </c>
      <c r="K48" s="33" t="s">
        <v>2236</v>
      </c>
      <c r="L48" s="41"/>
      <c r="M48" s="42">
        <v>28712124</v>
      </c>
      <c r="N48" s="42"/>
      <c r="O48" s="42">
        <v>21875904</v>
      </c>
      <c r="P48" s="42"/>
      <c r="Q48" s="43">
        <v>3.2</v>
      </c>
    </row>
    <row r="49" spans="1:17">
      <c r="A49" s="33"/>
      <c r="B49" s="33"/>
      <c r="C49" s="44"/>
      <c r="D49" s="45"/>
      <c r="E49" s="33"/>
      <c r="F49" s="33"/>
      <c r="G49" s="33"/>
      <c r="H49" s="33"/>
      <c r="I49" s="44"/>
      <c r="J49" s="45"/>
      <c r="K49" s="33"/>
      <c r="L49" s="33"/>
      <c r="M49" s="33"/>
      <c r="N49" s="33"/>
      <c r="O49" s="33"/>
      <c r="P49" s="33"/>
      <c r="Q49" s="33"/>
    </row>
    <row r="50" spans="1:17">
      <c r="A50" s="33" t="s">
        <v>2237</v>
      </c>
      <c r="B50" s="33"/>
      <c r="C50" s="39"/>
      <c r="D50" s="45"/>
      <c r="E50" s="33"/>
      <c r="F50" s="33"/>
      <c r="G50" s="33"/>
      <c r="H50" s="33"/>
      <c r="I50" s="44"/>
      <c r="J50" s="45"/>
      <c r="K50" s="33"/>
      <c r="L50" s="33"/>
      <c r="M50" s="33"/>
      <c r="N50" s="33"/>
      <c r="O50" s="33"/>
      <c r="P50" s="33"/>
      <c r="Q50" s="33"/>
    </row>
    <row r="51" spans="1:17">
      <c r="A51" s="46" t="s">
        <v>580</v>
      </c>
      <c r="B51" s="33"/>
      <c r="C51" s="39">
        <f>'C-8'!M41</f>
        <v>2240801007.6701174</v>
      </c>
      <c r="D51" s="47">
        <v>8.4489999999999996E-2</v>
      </c>
      <c r="E51" s="48" t="s">
        <v>2239</v>
      </c>
      <c r="F51" s="33"/>
      <c r="G51" s="42">
        <f>C51*D51</f>
        <v>189325277.1380482</v>
      </c>
      <c r="H51" s="33"/>
      <c r="I51" s="39">
        <v>1818171251.5977724</v>
      </c>
      <c r="J51" s="47">
        <v>0.125</v>
      </c>
      <c r="K51" s="48" t="s">
        <v>2239</v>
      </c>
      <c r="L51" s="33"/>
      <c r="M51" s="42">
        <v>227271406</v>
      </c>
      <c r="N51" s="33"/>
      <c r="O51" s="42">
        <v>73654117</v>
      </c>
      <c r="P51" s="42"/>
      <c r="Q51" s="43">
        <v>0.47946502299999999</v>
      </c>
    </row>
    <row r="52" spans="1:17" ht="13.5" thickBot="1">
      <c r="A52" s="49" t="s">
        <v>2255</v>
      </c>
      <c r="B52" s="50"/>
      <c r="C52" s="51">
        <f>C51</f>
        <v>2240801007.6701174</v>
      </c>
      <c r="D52" s="52"/>
      <c r="E52" s="52"/>
      <c r="F52" s="52"/>
      <c r="G52" s="53">
        <f>SUM(G48:G51)</f>
        <v>196132722.1380482</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3"/>
    </row>
    <row r="54" spans="1:17">
      <c r="A54" s="37" t="s">
        <v>2256</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2235</v>
      </c>
      <c r="B56" s="33"/>
      <c r="C56" s="39">
        <f>'C-8'!M45</f>
        <v>10818.5</v>
      </c>
      <c r="D56" s="40">
        <v>200</v>
      </c>
      <c r="E56" s="33" t="s">
        <v>2236</v>
      </c>
      <c r="F56" s="41"/>
      <c r="G56" s="42">
        <f>C56*D56*12</f>
        <v>25964400</v>
      </c>
      <c r="H56" s="33"/>
      <c r="I56" s="85">
        <v>10790</v>
      </c>
      <c r="J56" s="40">
        <v>400</v>
      </c>
      <c r="K56" s="33" t="s">
        <v>2236</v>
      </c>
      <c r="L56" s="41"/>
      <c r="M56" s="42">
        <v>51792000</v>
      </c>
      <c r="N56" s="42"/>
      <c r="O56" s="42">
        <v>25896000</v>
      </c>
      <c r="P56" s="42"/>
      <c r="Q56" s="43">
        <v>1</v>
      </c>
    </row>
    <row r="57" spans="1:17">
      <c r="A57" s="33"/>
      <c r="B57" s="33"/>
      <c r="C57" s="44"/>
      <c r="D57" s="45"/>
      <c r="E57" s="33"/>
      <c r="F57" s="33"/>
      <c r="G57" s="33"/>
      <c r="H57" s="33"/>
      <c r="I57" s="85"/>
      <c r="J57" s="45"/>
      <c r="K57" s="33"/>
      <c r="L57" s="33"/>
      <c r="M57" s="33"/>
      <c r="N57" s="33"/>
      <c r="O57" s="33"/>
      <c r="P57" s="33"/>
      <c r="Q57" s="33"/>
    </row>
    <row r="58" spans="1:17">
      <c r="A58" s="33" t="s">
        <v>2257</v>
      </c>
      <c r="B58" s="33"/>
      <c r="C58" s="44"/>
      <c r="D58" s="45"/>
      <c r="E58" s="33"/>
      <c r="F58" s="33"/>
      <c r="G58" s="33"/>
      <c r="H58" s="33"/>
      <c r="I58" s="85"/>
      <c r="J58" s="45"/>
      <c r="K58" s="33"/>
      <c r="L58" s="33"/>
      <c r="M58" s="33"/>
      <c r="N58" s="33"/>
      <c r="O58" s="33"/>
      <c r="P58" s="33"/>
      <c r="Q58" s="33"/>
    </row>
    <row r="59" spans="1:17">
      <c r="A59" s="46" t="s">
        <v>2258</v>
      </c>
      <c r="B59" s="33"/>
      <c r="C59" s="39">
        <f>'C-8'!M47</f>
        <v>14371776</v>
      </c>
      <c r="D59" s="41">
        <v>8.1</v>
      </c>
      <c r="E59" s="33" t="s">
        <v>2259</v>
      </c>
      <c r="F59" s="41"/>
      <c r="G59" s="42">
        <f>C59*D59</f>
        <v>116411385.59999999</v>
      </c>
      <c r="H59" s="33"/>
      <c r="I59" s="44">
        <v>17099772</v>
      </c>
      <c r="J59" s="41">
        <v>9</v>
      </c>
      <c r="K59" s="33" t="s">
        <v>2259</v>
      </c>
      <c r="L59" s="41"/>
      <c r="M59" s="42">
        <v>153897948</v>
      </c>
      <c r="N59" s="42"/>
      <c r="O59" s="42">
        <v>15389795</v>
      </c>
      <c r="P59" s="42"/>
      <c r="Q59" s="43">
        <v>0.111111113</v>
      </c>
    </row>
    <row r="60" spans="1:17">
      <c r="A60" s="46" t="s">
        <v>2260</v>
      </c>
      <c r="B60" s="33"/>
      <c r="C60" s="39">
        <f>'C-8'!M48</f>
        <v>1440923.2709863961</v>
      </c>
      <c r="D60" s="41">
        <v>10</v>
      </c>
      <c r="E60" s="33" t="s">
        <v>2259</v>
      </c>
      <c r="F60" s="41"/>
      <c r="G60" s="42">
        <f>C60*D60</f>
        <v>14409232.709863961</v>
      </c>
      <c r="H60" s="33"/>
      <c r="I60" s="44">
        <v>0</v>
      </c>
      <c r="J60" s="41">
        <v>10</v>
      </c>
      <c r="K60" s="33" t="s">
        <v>2259</v>
      </c>
      <c r="L60" s="41"/>
      <c r="M60" s="42">
        <v>0</v>
      </c>
      <c r="N60" s="42"/>
      <c r="O60" s="42">
        <v>0</v>
      </c>
      <c r="P60" s="42"/>
      <c r="Q60" s="43">
        <v>0</v>
      </c>
    </row>
    <row r="61" spans="1:17">
      <c r="A61" s="46"/>
      <c r="B61" s="33"/>
      <c r="C61" s="39"/>
      <c r="D61" s="41"/>
      <c r="E61" s="33"/>
      <c r="F61" s="41"/>
      <c r="G61" s="42"/>
      <c r="H61" s="33"/>
      <c r="I61" s="39"/>
      <c r="J61" s="41"/>
      <c r="K61" s="33"/>
      <c r="L61" s="41"/>
      <c r="M61" s="42"/>
      <c r="N61" s="42"/>
      <c r="O61" s="33"/>
      <c r="P61" s="33"/>
      <c r="Q61" s="33"/>
    </row>
    <row r="62" spans="1:17">
      <c r="A62" s="33" t="s">
        <v>2237</v>
      </c>
      <c r="B62" s="33"/>
      <c r="C62" s="39"/>
      <c r="D62" s="45"/>
      <c r="E62" s="33"/>
      <c r="F62" s="33"/>
      <c r="G62" s="33"/>
      <c r="H62" s="33"/>
      <c r="I62" s="44"/>
      <c r="J62" s="45"/>
      <c r="K62" s="33"/>
      <c r="L62" s="33"/>
      <c r="M62" s="33"/>
      <c r="N62" s="33"/>
      <c r="O62" s="33"/>
      <c r="P62" s="33"/>
      <c r="Q62" s="33"/>
    </row>
    <row r="63" spans="1:17">
      <c r="A63" s="46" t="s">
        <v>2261</v>
      </c>
      <c r="B63" s="33"/>
      <c r="C63" s="39">
        <f>'C-8'!M50</f>
        <v>3800723862.7741394</v>
      </c>
      <c r="D63" s="47">
        <v>4.6940000000000003E-2</v>
      </c>
      <c r="E63" s="48" t="s">
        <v>2239</v>
      </c>
      <c r="F63" s="33"/>
      <c r="G63" s="42">
        <f>C63*D63</f>
        <v>178405978.1186181</v>
      </c>
      <c r="H63" s="33"/>
      <c r="I63" s="39">
        <v>3559649918.1500192</v>
      </c>
      <c r="J63" s="47">
        <v>6.7500000000000004E-2</v>
      </c>
      <c r="K63" s="48" t="s">
        <v>2239</v>
      </c>
      <c r="L63" s="33"/>
      <c r="M63" s="42">
        <v>240276369</v>
      </c>
      <c r="N63" s="33"/>
      <c r="O63" s="42">
        <v>73186402</v>
      </c>
      <c r="P63" s="42"/>
      <c r="Q63" s="43">
        <v>0.43800596400000003</v>
      </c>
    </row>
    <row r="64" spans="1:17">
      <c r="A64" s="46" t="s">
        <v>2262</v>
      </c>
      <c r="B64" s="33"/>
      <c r="C64" s="39">
        <f>'C-8'!M51</f>
        <v>3162440.0196358524</v>
      </c>
      <c r="D64" s="48">
        <v>3.8940000000000002E-2</v>
      </c>
      <c r="E64" s="48" t="s">
        <v>2239</v>
      </c>
      <c r="F64" s="48"/>
      <c r="G64" s="42">
        <f>C64*D64</f>
        <v>123145.4143646201</v>
      </c>
      <c r="H64" s="33"/>
      <c r="I64" s="39">
        <v>0</v>
      </c>
      <c r="J64" s="45">
        <v>5.5E-2</v>
      </c>
      <c r="K64" s="48" t="s">
        <v>2239</v>
      </c>
      <c r="L64" s="48"/>
      <c r="M64" s="42">
        <v>0</v>
      </c>
      <c r="N64" s="42"/>
      <c r="O64" s="42">
        <v>0</v>
      </c>
      <c r="P64" s="42"/>
      <c r="Q64" s="43">
        <v>0</v>
      </c>
    </row>
    <row r="65" spans="1:17" ht="13.5" thickBot="1">
      <c r="A65" s="49" t="s">
        <v>2263</v>
      </c>
      <c r="B65" s="50"/>
      <c r="C65" s="51">
        <f>SUM(C63:C64)</f>
        <v>3803886302.7937751</v>
      </c>
      <c r="D65" s="52"/>
      <c r="E65" s="52"/>
      <c r="F65" s="52"/>
      <c r="G65" s="53">
        <f>SUM(G56:G64)</f>
        <v>335314141.84284669</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2264</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2235</v>
      </c>
      <c r="B69" s="430"/>
      <c r="C69" s="432">
        <f>'C-8'!M55</f>
        <v>618.08333333333326</v>
      </c>
      <c r="D69" s="433">
        <v>450</v>
      </c>
      <c r="E69" s="430" t="s">
        <v>2236</v>
      </c>
      <c r="F69" s="434"/>
      <c r="G69" s="42">
        <f>C69*D69*12</f>
        <v>3337649.9999999991</v>
      </c>
      <c r="H69" s="430"/>
      <c r="I69" s="451">
        <v>601</v>
      </c>
      <c r="J69" s="433">
        <v>1000</v>
      </c>
      <c r="K69" s="430" t="s">
        <v>2236</v>
      </c>
      <c r="L69" s="434"/>
      <c r="M69" s="436">
        <v>7212000</v>
      </c>
      <c r="N69" s="436"/>
      <c r="O69" s="436">
        <v>3966600</v>
      </c>
      <c r="P69" s="436"/>
      <c r="Q69" s="452">
        <v>1.2222222220000001</v>
      </c>
    </row>
    <row r="70" spans="1:17" s="87" customFormat="1">
      <c r="A70" s="430"/>
      <c r="B70" s="430"/>
      <c r="C70" s="438"/>
      <c r="D70" s="439"/>
      <c r="E70" s="430"/>
      <c r="F70" s="430"/>
      <c r="G70" s="430"/>
      <c r="H70" s="430"/>
      <c r="I70" s="451"/>
      <c r="J70" s="439"/>
      <c r="K70" s="430"/>
      <c r="L70" s="430"/>
      <c r="M70" s="430"/>
      <c r="N70" s="430"/>
      <c r="O70" s="430"/>
      <c r="P70" s="430"/>
      <c r="Q70" s="430"/>
    </row>
    <row r="71" spans="1:17" s="87" customFormat="1">
      <c r="A71" s="430" t="s">
        <v>2257</v>
      </c>
      <c r="B71" s="430"/>
      <c r="C71" s="438"/>
      <c r="D71" s="439"/>
      <c r="E71" s="430"/>
      <c r="F71" s="430"/>
      <c r="G71" s="430"/>
      <c r="H71" s="430"/>
      <c r="I71" s="451"/>
      <c r="J71" s="439"/>
      <c r="K71" s="430"/>
      <c r="L71" s="430"/>
      <c r="M71" s="430"/>
      <c r="N71" s="430"/>
      <c r="O71" s="430"/>
      <c r="P71" s="430"/>
      <c r="Q71" s="430"/>
    </row>
    <row r="72" spans="1:17" s="87" customFormat="1">
      <c r="A72" s="440" t="s">
        <v>2258</v>
      </c>
      <c r="B72" s="430"/>
      <c r="C72" s="432">
        <f>'C-8'!M57</f>
        <v>7054980</v>
      </c>
      <c r="D72" s="434">
        <v>7.7</v>
      </c>
      <c r="E72" s="430" t="s">
        <v>2259</v>
      </c>
      <c r="F72" s="434"/>
      <c r="G72" s="42">
        <f>C72*D72</f>
        <v>54323346</v>
      </c>
      <c r="H72" s="430"/>
      <c r="I72" s="438">
        <v>6970845</v>
      </c>
      <c r="J72" s="434">
        <v>15</v>
      </c>
      <c r="K72" s="430" t="s">
        <v>2259</v>
      </c>
      <c r="L72" s="434"/>
      <c r="M72" s="436">
        <v>104562675</v>
      </c>
      <c r="N72" s="436"/>
      <c r="O72" s="436">
        <v>50887168</v>
      </c>
      <c r="P72" s="436"/>
      <c r="Q72" s="452">
        <v>0.94805192999999999</v>
      </c>
    </row>
    <row r="73" spans="1:17" s="87" customFormat="1">
      <c r="A73" s="440" t="s">
        <v>2260</v>
      </c>
      <c r="B73" s="430"/>
      <c r="C73" s="432">
        <f>'C-8'!M58</f>
        <v>347822.86118847976</v>
      </c>
      <c r="D73" s="434">
        <v>9.6</v>
      </c>
      <c r="E73" s="430" t="s">
        <v>2259</v>
      </c>
      <c r="F73" s="434"/>
      <c r="G73" s="42">
        <f>C73*D73</f>
        <v>3339099.4674094054</v>
      </c>
      <c r="H73" s="430"/>
      <c r="I73" s="438">
        <v>0</v>
      </c>
      <c r="J73" s="434">
        <v>16</v>
      </c>
      <c r="K73" s="430" t="s">
        <v>2259</v>
      </c>
      <c r="L73" s="434"/>
      <c r="M73" s="436">
        <v>0</v>
      </c>
      <c r="N73" s="436"/>
      <c r="O73" s="436">
        <v>0</v>
      </c>
      <c r="P73" s="436"/>
      <c r="Q73" s="452">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2237</v>
      </c>
      <c r="B75" s="430"/>
      <c r="C75" s="432"/>
      <c r="D75" s="439"/>
      <c r="E75" s="430"/>
      <c r="F75" s="430"/>
      <c r="G75" s="430"/>
      <c r="H75" s="430"/>
      <c r="I75" s="438"/>
      <c r="J75" s="439"/>
      <c r="K75" s="430"/>
      <c r="L75" s="430"/>
      <c r="M75" s="430"/>
      <c r="N75" s="430"/>
      <c r="O75" s="430"/>
      <c r="P75" s="430"/>
      <c r="Q75" s="430"/>
    </row>
    <row r="76" spans="1:17" s="87" customFormat="1">
      <c r="A76" s="440" t="s">
        <v>2261</v>
      </c>
      <c r="B76" s="430"/>
      <c r="C76" s="432">
        <f>'C-8'!M60</f>
        <v>2200168799.9999995</v>
      </c>
      <c r="D76" s="441">
        <v>3.6499999999999998E-2</v>
      </c>
      <c r="E76" s="442" t="s">
        <v>2239</v>
      </c>
      <c r="F76" s="430"/>
      <c r="G76" s="42">
        <f>C76*D76</f>
        <v>80306161.199999973</v>
      </c>
      <c r="H76" s="430"/>
      <c r="I76" s="432">
        <v>1834520112.0000002</v>
      </c>
      <c r="J76" s="441">
        <v>0.06</v>
      </c>
      <c r="K76" s="442" t="s">
        <v>2239</v>
      </c>
      <c r="L76" s="430"/>
      <c r="M76" s="436">
        <v>110071207</v>
      </c>
      <c r="N76" s="430"/>
      <c r="O76" s="436">
        <v>43111223</v>
      </c>
      <c r="P76" s="436"/>
      <c r="Q76" s="452">
        <v>0.64383562299999997</v>
      </c>
    </row>
    <row r="77" spans="1:17" s="87" customFormat="1">
      <c r="A77" s="440" t="s">
        <v>2262</v>
      </c>
      <c r="B77" s="430"/>
      <c r="C77" s="432">
        <f>'C-8'!M61</f>
        <v>486491202.60010725</v>
      </c>
      <c r="D77" s="442">
        <v>3.2500000000000001E-2</v>
      </c>
      <c r="E77" s="442" t="s">
        <v>2239</v>
      </c>
      <c r="F77" s="442"/>
      <c r="G77" s="42">
        <f>C77*D77</f>
        <v>15810964.084503487</v>
      </c>
      <c r="H77" s="430"/>
      <c r="I77" s="432">
        <v>893974101.56693757</v>
      </c>
      <c r="J77" s="439">
        <v>4.7500000000000001E-2</v>
      </c>
      <c r="K77" s="442" t="s">
        <v>2239</v>
      </c>
      <c r="L77" s="442"/>
      <c r="M77" s="436">
        <v>42463770</v>
      </c>
      <c r="N77" s="436"/>
      <c r="O77" s="436">
        <v>13409612</v>
      </c>
      <c r="P77" s="436"/>
      <c r="Q77" s="452">
        <v>0.461538483</v>
      </c>
    </row>
    <row r="78" spans="1:17" s="87" customFormat="1" ht="13.5" thickBot="1">
      <c r="A78" s="443" t="s">
        <v>2265</v>
      </c>
      <c r="B78" s="444"/>
      <c r="C78" s="445">
        <f>SUM(C76:C77)</f>
        <v>2686660002.6001067</v>
      </c>
      <c r="D78" s="446"/>
      <c r="E78" s="446"/>
      <c r="F78" s="446"/>
      <c r="G78" s="448">
        <f>SUM(G69:G77)</f>
        <v>157117220.75191283</v>
      </c>
      <c r="H78" s="444"/>
      <c r="I78" s="445">
        <v>2728494213.5669379</v>
      </c>
      <c r="J78" s="447"/>
      <c r="K78" s="446"/>
      <c r="L78" s="446"/>
      <c r="M78" s="448">
        <v>264309652</v>
      </c>
      <c r="N78" s="448"/>
      <c r="O78" s="448">
        <v>111374603</v>
      </c>
      <c r="P78" s="448"/>
      <c r="Q78" s="453">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2266</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2235</v>
      </c>
      <c r="B82" s="33"/>
      <c r="C82" s="39">
        <f>'C-8'!M65</f>
        <v>1</v>
      </c>
      <c r="D82" s="40">
        <v>200</v>
      </c>
      <c r="E82" s="33" t="s">
        <v>2236</v>
      </c>
      <c r="F82" s="41"/>
      <c r="G82" s="42">
        <f>C82*D82*12</f>
        <v>2400</v>
      </c>
      <c r="H82" s="33"/>
      <c r="I82" s="85">
        <v>1</v>
      </c>
      <c r="J82" s="40">
        <v>400</v>
      </c>
      <c r="K82" s="33" t="s">
        <v>2236</v>
      </c>
      <c r="L82" s="41"/>
      <c r="M82" s="42">
        <v>4800</v>
      </c>
      <c r="N82" s="42"/>
      <c r="O82" s="42">
        <v>2400</v>
      </c>
      <c r="P82" s="42"/>
      <c r="Q82" s="43">
        <v>1</v>
      </c>
    </row>
    <row r="83" spans="1:17">
      <c r="A83" s="33"/>
      <c r="B83" s="33"/>
      <c r="C83" s="44"/>
      <c r="D83" s="45"/>
      <c r="E83" s="33"/>
      <c r="F83" s="33"/>
      <c r="G83" s="33"/>
      <c r="H83" s="33"/>
      <c r="I83" s="85"/>
      <c r="J83" s="45"/>
      <c r="K83" s="33"/>
      <c r="L83" s="33"/>
      <c r="M83" s="33"/>
      <c r="N83" s="33"/>
      <c r="O83" s="33"/>
      <c r="P83" s="33"/>
      <c r="Q83" s="33"/>
    </row>
    <row r="84" spans="1:17">
      <c r="A84" s="33" t="s">
        <v>2257</v>
      </c>
      <c r="B84" s="33"/>
      <c r="C84" s="44"/>
      <c r="D84" s="45"/>
      <c r="E84" s="33"/>
      <c r="F84" s="33"/>
      <c r="G84" s="33"/>
      <c r="H84" s="33"/>
      <c r="I84" s="85"/>
      <c r="J84" s="45"/>
      <c r="K84" s="33"/>
      <c r="L84" s="33"/>
      <c r="M84" s="33"/>
      <c r="N84" s="33"/>
      <c r="O84" s="33"/>
      <c r="P84" s="33"/>
      <c r="Q84" s="33"/>
    </row>
    <row r="85" spans="1:17">
      <c r="A85" s="46" t="s">
        <v>2267</v>
      </c>
      <c r="B85" s="33"/>
      <c r="C85" s="39">
        <f>'C-8'!M67</f>
        <v>19824</v>
      </c>
      <c r="D85" s="41">
        <v>8.1</v>
      </c>
      <c r="E85" s="33" t="s">
        <v>2259</v>
      </c>
      <c r="F85" s="41"/>
      <c r="G85" s="42">
        <f>C85*D85</f>
        <v>160574.39999999999</v>
      </c>
      <c r="H85" s="33"/>
      <c r="I85" s="44">
        <v>1512.67</v>
      </c>
      <c r="J85" s="41">
        <v>9</v>
      </c>
      <c r="K85" s="33" t="s">
        <v>2259</v>
      </c>
      <c r="L85" s="41"/>
      <c r="M85" s="42">
        <v>13614</v>
      </c>
      <c r="N85" s="42"/>
      <c r="O85" s="42">
        <v>1361</v>
      </c>
      <c r="P85" s="42"/>
      <c r="Q85" s="43">
        <v>0.11107483899999999</v>
      </c>
    </row>
    <row r="86" spans="1:17">
      <c r="A86" s="46" t="s">
        <v>2268</v>
      </c>
      <c r="B86" s="33"/>
      <c r="C86" s="39">
        <f>'C-8'!M68</f>
        <v>18996</v>
      </c>
      <c r="D86" s="41">
        <v>1.1000000000000001</v>
      </c>
      <c r="E86" s="33" t="s">
        <v>2259</v>
      </c>
      <c r="F86" s="41"/>
      <c r="G86" s="42">
        <f>C86*D86</f>
        <v>20895.600000000002</v>
      </c>
      <c r="H86" s="33"/>
      <c r="I86" s="44">
        <v>1560</v>
      </c>
      <c r="J86" s="41">
        <v>1.1000000000000001</v>
      </c>
      <c r="K86" s="33" t="s">
        <v>2259</v>
      </c>
      <c r="L86" s="41"/>
      <c r="M86" s="42">
        <v>1716</v>
      </c>
      <c r="N86" s="42"/>
      <c r="O86" s="42">
        <v>0</v>
      </c>
      <c r="P86" s="42"/>
      <c r="Q86" s="43">
        <v>0</v>
      </c>
    </row>
    <row r="87" spans="1:17">
      <c r="A87" s="46"/>
      <c r="B87" s="33"/>
      <c r="C87" s="39"/>
      <c r="D87" s="41"/>
      <c r="E87" s="33"/>
      <c r="F87" s="41"/>
      <c r="G87" s="42"/>
      <c r="H87" s="33"/>
      <c r="I87" s="39"/>
      <c r="J87" s="41"/>
      <c r="K87" s="33"/>
      <c r="L87" s="41"/>
      <c r="M87" s="42"/>
      <c r="N87" s="42"/>
      <c r="O87" s="33"/>
      <c r="P87" s="33"/>
      <c r="Q87" s="33"/>
    </row>
    <row r="88" spans="1:17">
      <c r="A88" s="33" t="s">
        <v>2237</v>
      </c>
      <c r="B88" s="33"/>
      <c r="C88" s="39"/>
      <c r="D88" s="45"/>
      <c r="E88" s="33"/>
      <c r="F88" s="33"/>
      <c r="G88" s="33"/>
      <c r="H88" s="33"/>
      <c r="I88" s="44"/>
      <c r="J88" s="45"/>
      <c r="K88" s="33"/>
      <c r="L88" s="33"/>
      <c r="M88" s="33"/>
      <c r="N88" s="33"/>
      <c r="O88" s="33"/>
      <c r="P88" s="33"/>
      <c r="Q88" s="33"/>
    </row>
    <row r="89" spans="1:17">
      <c r="A89" s="46" t="s">
        <v>2269</v>
      </c>
      <c r="B89" s="33"/>
      <c r="C89" s="39">
        <f>'C-8'!M70</f>
        <v>2800792.7132038139</v>
      </c>
      <c r="D89" s="47">
        <v>5.7790000000000001E-2</v>
      </c>
      <c r="E89" s="48" t="s">
        <v>2239</v>
      </c>
      <c r="F89" s="33"/>
      <c r="G89" s="42">
        <f>C89*D89</f>
        <v>161857.81089604841</v>
      </c>
      <c r="H89" s="33"/>
      <c r="I89" s="39">
        <v>2454965.4562663632</v>
      </c>
      <c r="J89" s="47">
        <v>9.7500000000000003E-2</v>
      </c>
      <c r="K89" s="48" t="s">
        <v>2239</v>
      </c>
      <c r="L89" s="33"/>
      <c r="M89" s="42">
        <v>239359</v>
      </c>
      <c r="N89" s="33"/>
      <c r="O89" s="42">
        <v>97487</v>
      </c>
      <c r="P89" s="42"/>
      <c r="Q89" s="43">
        <v>0.68714757000000004</v>
      </c>
    </row>
    <row r="90" spans="1:17">
      <c r="A90" s="46" t="s">
        <v>2270</v>
      </c>
      <c r="B90" s="33"/>
      <c r="C90" s="39">
        <f>'C-8'!M71</f>
        <v>3257896.4396645539</v>
      </c>
      <c r="D90" s="48">
        <v>1.8790000000000001E-2</v>
      </c>
      <c r="E90" s="48" t="s">
        <v>2239</v>
      </c>
      <c r="F90" s="48"/>
      <c r="G90" s="42">
        <f>C90*D90</f>
        <v>61215.874101296969</v>
      </c>
      <c r="H90" s="33"/>
      <c r="I90" s="39">
        <v>3212466.7747025588</v>
      </c>
      <c r="J90" s="45">
        <v>4.3499999999999997E-2</v>
      </c>
      <c r="K90" s="48" t="s">
        <v>2239</v>
      </c>
      <c r="L90" s="48"/>
      <c r="M90" s="42">
        <v>139742</v>
      </c>
      <c r="N90" s="42"/>
      <c r="O90" s="42">
        <v>79380</v>
      </c>
      <c r="P90" s="42"/>
      <c r="Q90" s="43">
        <v>1.3150657699999999</v>
      </c>
    </row>
    <row r="91" spans="1:17" ht="13.5" thickBot="1">
      <c r="A91" s="49" t="s">
        <v>2271</v>
      </c>
      <c r="B91" s="50"/>
      <c r="C91" s="445">
        <f>SUM(C89:C90)</f>
        <v>6058689.1528683677</v>
      </c>
      <c r="D91" s="446"/>
      <c r="E91" s="446"/>
      <c r="F91" s="446"/>
      <c r="G91" s="448">
        <f>SUM(G82:G90)</f>
        <v>406943.68499734544</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2272</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2235</v>
      </c>
      <c r="B95" s="33"/>
      <c r="C95" s="39">
        <f>'C-8'!M75</f>
        <v>16</v>
      </c>
      <c r="D95" s="40">
        <v>450</v>
      </c>
      <c r="E95" s="33" t="s">
        <v>2236</v>
      </c>
      <c r="F95" s="41"/>
      <c r="G95" s="42">
        <f>C95*D95*12</f>
        <v>86400</v>
      </c>
      <c r="H95" s="33"/>
      <c r="I95" s="85">
        <v>17</v>
      </c>
      <c r="J95" s="40">
        <v>1000</v>
      </c>
      <c r="K95" s="33" t="s">
        <v>2236</v>
      </c>
      <c r="L95" s="41"/>
      <c r="M95" s="42">
        <v>204000</v>
      </c>
      <c r="N95" s="42"/>
      <c r="O95" s="42">
        <v>112200</v>
      </c>
      <c r="P95" s="42"/>
      <c r="Q95" s="43">
        <v>1.2222222220000001</v>
      </c>
    </row>
    <row r="96" spans="1:17">
      <c r="A96" s="33"/>
      <c r="B96" s="33"/>
      <c r="C96" s="44"/>
      <c r="D96" s="45"/>
      <c r="E96" s="33"/>
      <c r="F96" s="33"/>
      <c r="G96" s="33"/>
      <c r="H96" s="33"/>
      <c r="I96" s="85"/>
      <c r="J96" s="45"/>
      <c r="K96" s="33"/>
      <c r="L96" s="33"/>
      <c r="M96" s="33"/>
      <c r="N96" s="33"/>
      <c r="O96" s="33"/>
      <c r="P96" s="33"/>
      <c r="Q96" s="33"/>
    </row>
    <row r="97" spans="1:17">
      <c r="A97" s="33" t="s">
        <v>2257</v>
      </c>
      <c r="B97" s="33"/>
      <c r="C97" s="44"/>
      <c r="D97" s="45"/>
      <c r="E97" s="33"/>
      <c r="F97" s="33"/>
      <c r="G97" s="33"/>
      <c r="H97" s="33"/>
      <c r="I97" s="85"/>
      <c r="J97" s="45"/>
      <c r="K97" s="33"/>
      <c r="L97" s="33"/>
      <c r="M97" s="33"/>
      <c r="N97" s="33"/>
      <c r="O97" s="33"/>
      <c r="P97" s="33"/>
      <c r="Q97" s="33"/>
    </row>
    <row r="98" spans="1:17">
      <c r="A98" s="46" t="s">
        <v>2267</v>
      </c>
      <c r="B98" s="33"/>
      <c r="C98" s="39">
        <f>'C-8'!M77</f>
        <v>956520</v>
      </c>
      <c r="D98" s="41">
        <v>7.7</v>
      </c>
      <c r="E98" s="33" t="s">
        <v>2259</v>
      </c>
      <c r="F98" s="41"/>
      <c r="G98" s="42">
        <f>C98*D98</f>
        <v>7365204</v>
      </c>
      <c r="H98" s="33"/>
      <c r="I98" s="44">
        <v>87298</v>
      </c>
      <c r="J98" s="41">
        <v>16</v>
      </c>
      <c r="K98" s="33" t="s">
        <v>2259</v>
      </c>
      <c r="L98" s="41"/>
      <c r="M98" s="42">
        <v>1396768</v>
      </c>
      <c r="N98" s="42"/>
      <c r="O98" s="42">
        <v>724573</v>
      </c>
      <c r="P98" s="42"/>
      <c r="Q98" s="43">
        <v>1.0779208410000001</v>
      </c>
    </row>
    <row r="99" spans="1:17">
      <c r="A99" s="46" t="s">
        <v>2268</v>
      </c>
      <c r="B99" s="33"/>
      <c r="C99" s="39">
        <f>'C-8'!M78</f>
        <v>954684</v>
      </c>
      <c r="D99" s="41">
        <v>1</v>
      </c>
      <c r="E99" s="33" t="s">
        <v>2259</v>
      </c>
      <c r="F99" s="41"/>
      <c r="G99" s="42">
        <f>C99*D99</f>
        <v>954684</v>
      </c>
      <c r="H99" s="33"/>
      <c r="I99" s="44">
        <v>86878.75</v>
      </c>
      <c r="J99" s="41">
        <v>2</v>
      </c>
      <c r="K99" s="33" t="s">
        <v>2259</v>
      </c>
      <c r="L99" s="41"/>
      <c r="M99" s="42">
        <v>173758</v>
      </c>
      <c r="N99" s="42"/>
      <c r="O99" s="42">
        <v>86879</v>
      </c>
      <c r="P99" s="42"/>
      <c r="Q99" s="43">
        <v>1</v>
      </c>
    </row>
    <row r="100" spans="1:17">
      <c r="A100" s="46"/>
      <c r="B100" s="33"/>
      <c r="C100" s="39"/>
      <c r="D100" s="41"/>
      <c r="E100" s="33"/>
      <c r="F100" s="41"/>
      <c r="G100" s="42"/>
      <c r="H100" s="33"/>
      <c r="I100" s="39"/>
      <c r="J100" s="41"/>
      <c r="K100" s="33"/>
      <c r="L100" s="41"/>
      <c r="M100" s="42"/>
      <c r="N100" s="42"/>
      <c r="O100" s="33"/>
      <c r="P100" s="33"/>
      <c r="Q100" s="33"/>
    </row>
    <row r="101" spans="1:17">
      <c r="A101" s="33" t="s">
        <v>2237</v>
      </c>
      <c r="B101" s="33"/>
      <c r="C101" s="39"/>
      <c r="D101" s="45"/>
      <c r="E101" s="33"/>
      <c r="F101" s="33"/>
      <c r="G101" s="33"/>
      <c r="H101" s="33"/>
      <c r="I101" s="44"/>
      <c r="J101" s="45"/>
      <c r="K101" s="33"/>
      <c r="L101" s="33"/>
      <c r="M101" s="33"/>
      <c r="N101" s="33"/>
      <c r="O101" s="33"/>
      <c r="P101" s="33"/>
      <c r="Q101" s="33"/>
    </row>
    <row r="102" spans="1:17">
      <c r="A102" s="46" t="s">
        <v>2269</v>
      </c>
      <c r="B102" s="33"/>
      <c r="C102" s="39">
        <f>'C-8'!M80</f>
        <v>116994314.02349174</v>
      </c>
      <c r="D102" s="47">
        <v>4.6789999999999998E-2</v>
      </c>
      <c r="E102" s="48" t="s">
        <v>2239</v>
      </c>
      <c r="F102" s="33"/>
      <c r="G102" s="42">
        <f>C102*D102</f>
        <v>5474163.9531591786</v>
      </c>
      <c r="H102" s="33"/>
      <c r="I102" s="39">
        <v>174527299.71333742</v>
      </c>
      <c r="J102" s="47">
        <v>8.1000000000000003E-2</v>
      </c>
      <c r="K102" s="48" t="s">
        <v>2239</v>
      </c>
      <c r="L102" s="33"/>
      <c r="M102" s="42">
        <v>14136711</v>
      </c>
      <c r="N102" s="33"/>
      <c r="O102" s="42">
        <v>5970579</v>
      </c>
      <c r="P102" s="42"/>
      <c r="Q102" s="43">
        <v>0.73113917299999998</v>
      </c>
    </row>
    <row r="103" spans="1:17">
      <c r="A103" s="46" t="s">
        <v>2270</v>
      </c>
      <c r="B103" s="33"/>
      <c r="C103" s="39">
        <f>'C-8'!M81</f>
        <v>191675903.3890073</v>
      </c>
      <c r="D103" s="48">
        <v>1.779E-2</v>
      </c>
      <c r="E103" s="48" t="s">
        <v>2239</v>
      </c>
      <c r="F103" s="48"/>
      <c r="G103" s="42">
        <f>C103*D103</f>
        <v>3409914.3212904399</v>
      </c>
      <c r="H103" s="33"/>
      <c r="I103" s="39">
        <v>281412745.91853565</v>
      </c>
      <c r="J103" s="45">
        <v>0.04</v>
      </c>
      <c r="K103" s="48" t="s">
        <v>2239</v>
      </c>
      <c r="L103" s="48"/>
      <c r="M103" s="42">
        <v>11256510</v>
      </c>
      <c r="N103" s="42"/>
      <c r="O103" s="42">
        <v>6250177</v>
      </c>
      <c r="P103" s="42"/>
      <c r="Q103" s="43">
        <v>1.248454108</v>
      </c>
    </row>
    <row r="104" spans="1:17" ht="13.5" thickBot="1">
      <c r="A104" s="49" t="s">
        <v>2273</v>
      </c>
      <c r="B104" s="50"/>
      <c r="C104" s="445">
        <f>SUM(C102:C103)</f>
        <v>308670217.41249907</v>
      </c>
      <c r="D104" s="446"/>
      <c r="E104" s="446"/>
      <c r="F104" s="446"/>
      <c r="G104" s="448">
        <f>SUM(G95:G103)</f>
        <v>17290366.27444962</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2274</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2235</v>
      </c>
      <c r="B108" s="33"/>
      <c r="C108" s="39">
        <f>'C-8'!M85</f>
        <v>1</v>
      </c>
      <c r="D108" s="40">
        <v>450</v>
      </c>
      <c r="E108" s="33" t="s">
        <v>2236</v>
      </c>
      <c r="F108" s="41"/>
      <c r="G108" s="42">
        <f>C108*D108*12</f>
        <v>5400</v>
      </c>
      <c r="H108" s="33"/>
      <c r="I108" s="85">
        <v>1</v>
      </c>
      <c r="J108" s="40">
        <v>1000</v>
      </c>
      <c r="K108" s="33" t="s">
        <v>2236</v>
      </c>
      <c r="L108" s="41"/>
      <c r="M108" s="42">
        <v>12000</v>
      </c>
      <c r="N108" s="42"/>
      <c r="O108" s="42">
        <v>6600</v>
      </c>
      <c r="P108" s="42"/>
      <c r="Q108" s="43">
        <v>1.2222222220000001</v>
      </c>
    </row>
    <row r="109" spans="1:17">
      <c r="A109" s="33"/>
      <c r="B109" s="33"/>
      <c r="C109" s="44"/>
      <c r="D109" s="45"/>
      <c r="E109" s="33"/>
      <c r="F109" s="33"/>
      <c r="G109" s="33"/>
      <c r="H109" s="33"/>
      <c r="I109" s="85"/>
      <c r="J109" s="45"/>
      <c r="K109" s="33"/>
      <c r="L109" s="33"/>
      <c r="M109" s="33"/>
      <c r="N109" s="33"/>
      <c r="O109" s="33"/>
      <c r="P109" s="33"/>
      <c r="Q109" s="33"/>
    </row>
    <row r="110" spans="1:17">
      <c r="A110" s="33" t="s">
        <v>2257</v>
      </c>
      <c r="B110" s="33"/>
      <c r="C110" s="44"/>
      <c r="D110" s="45"/>
      <c r="E110" s="33"/>
      <c r="F110" s="33"/>
      <c r="G110" s="33"/>
      <c r="H110" s="33"/>
      <c r="I110" s="85"/>
      <c r="J110" s="45"/>
      <c r="K110" s="33"/>
      <c r="L110" s="33"/>
      <c r="M110" s="33"/>
      <c r="N110" s="33"/>
      <c r="O110" s="33"/>
      <c r="P110" s="33"/>
      <c r="Q110" s="33"/>
    </row>
    <row r="111" spans="1:17">
      <c r="A111" s="46" t="s">
        <v>2275</v>
      </c>
      <c r="B111" s="33"/>
      <c r="C111" s="39">
        <f>'C-8'!M87</f>
        <v>182244</v>
      </c>
      <c r="D111" s="41">
        <v>6</v>
      </c>
      <c r="E111" s="33" t="s">
        <v>2259</v>
      </c>
      <c r="F111" s="41"/>
      <c r="G111" s="42">
        <f>C111*D111</f>
        <v>1093464</v>
      </c>
      <c r="H111" s="33"/>
      <c r="I111" s="44">
        <v>191931</v>
      </c>
      <c r="J111" s="41">
        <v>8.75</v>
      </c>
      <c r="K111" s="33" t="s">
        <v>2259</v>
      </c>
      <c r="L111" s="41"/>
      <c r="M111" s="42">
        <v>1679396</v>
      </c>
      <c r="N111" s="42"/>
      <c r="O111" s="42">
        <v>527810</v>
      </c>
      <c r="P111" s="42"/>
      <c r="Q111" s="43">
        <v>0.45833311599999998</v>
      </c>
    </row>
    <row r="112" spans="1:17">
      <c r="A112" s="46" t="s">
        <v>2260</v>
      </c>
      <c r="B112" s="33"/>
      <c r="C112" s="39">
        <f>'C-8'!M88</f>
        <v>0</v>
      </c>
      <c r="D112" s="41">
        <v>9.6</v>
      </c>
      <c r="E112" s="33" t="s">
        <v>2259</v>
      </c>
      <c r="F112" s="41"/>
      <c r="G112" s="42">
        <f>C112*D112</f>
        <v>0</v>
      </c>
      <c r="H112" s="33"/>
      <c r="I112" s="44">
        <v>0</v>
      </c>
      <c r="J112" s="41">
        <v>10</v>
      </c>
      <c r="K112" s="33" t="s">
        <v>2259</v>
      </c>
      <c r="L112" s="41"/>
      <c r="M112" s="42">
        <v>0</v>
      </c>
      <c r="N112" s="42"/>
      <c r="O112" s="42">
        <v>0</v>
      </c>
      <c r="P112" s="42"/>
      <c r="Q112" s="43">
        <v>0</v>
      </c>
    </row>
    <row r="113" spans="1:17">
      <c r="A113" s="46"/>
      <c r="B113" s="33"/>
      <c r="C113" s="39"/>
      <c r="D113" s="41"/>
      <c r="E113" s="33"/>
      <c r="F113" s="41"/>
      <c r="G113" s="42"/>
      <c r="H113" s="33"/>
      <c r="I113" s="39"/>
      <c r="J113" s="41"/>
      <c r="K113" s="33"/>
      <c r="L113" s="41"/>
      <c r="M113" s="42"/>
      <c r="N113" s="42"/>
      <c r="O113" s="33"/>
      <c r="P113" s="33"/>
      <c r="Q113" s="33"/>
    </row>
    <row r="114" spans="1:17">
      <c r="A114" s="33" t="s">
        <v>2237</v>
      </c>
      <c r="B114" s="33"/>
      <c r="C114" s="39"/>
      <c r="D114" s="45"/>
      <c r="E114" s="33"/>
      <c r="F114" s="33"/>
      <c r="G114" s="33"/>
      <c r="H114" s="33"/>
      <c r="I114" s="44"/>
      <c r="J114" s="45"/>
      <c r="K114" s="33"/>
      <c r="L114" s="33"/>
      <c r="M114" s="33"/>
      <c r="N114" s="33"/>
      <c r="O114" s="33"/>
      <c r="P114" s="33"/>
      <c r="Q114" s="33"/>
    </row>
    <row r="115" spans="1:17">
      <c r="A115" s="46" t="s">
        <v>2276</v>
      </c>
      <c r="B115" s="33"/>
      <c r="C115" s="39">
        <f>'C-8'!M90</f>
        <v>64792428.988055743</v>
      </c>
      <c r="D115" s="47">
        <v>2.496E-2</v>
      </c>
      <c r="E115" s="48" t="s">
        <v>2239</v>
      </c>
      <c r="F115" s="33"/>
      <c r="G115" s="42">
        <f>C115*D115</f>
        <v>1617219.0275418714</v>
      </c>
      <c r="H115" s="33"/>
      <c r="I115" s="39">
        <v>81329554.870816812</v>
      </c>
      <c r="J115" s="47">
        <v>6.7500000000000004E-2</v>
      </c>
      <c r="K115" s="48" t="s">
        <v>2239</v>
      </c>
      <c r="L115" s="33"/>
      <c r="M115" s="42">
        <v>5489745</v>
      </c>
      <c r="N115" s="33"/>
      <c r="O115" s="42">
        <v>3459759</v>
      </c>
      <c r="P115" s="42"/>
      <c r="Q115" s="43">
        <v>1.7043265320000001</v>
      </c>
    </row>
    <row r="116" spans="1:17">
      <c r="A116" s="46" t="s">
        <v>2277</v>
      </c>
      <c r="B116" s="33"/>
      <c r="C116" s="39">
        <f>'C-8'!M91</f>
        <v>0</v>
      </c>
      <c r="D116" s="48">
        <v>1.8960000000000001E-2</v>
      </c>
      <c r="E116" s="48" t="s">
        <v>2239</v>
      </c>
      <c r="F116" s="48"/>
      <c r="G116" s="42">
        <f>C116*D116</f>
        <v>0</v>
      </c>
      <c r="H116" s="33"/>
      <c r="I116" s="39">
        <v>0</v>
      </c>
      <c r="J116" s="45">
        <v>3.5000000000000003E-2</v>
      </c>
      <c r="K116" s="48" t="s">
        <v>2239</v>
      </c>
      <c r="L116" s="48"/>
      <c r="M116" s="42">
        <v>0</v>
      </c>
      <c r="N116" s="42"/>
      <c r="O116" s="42">
        <v>0</v>
      </c>
      <c r="P116" s="42"/>
      <c r="Q116" s="43">
        <v>0</v>
      </c>
    </row>
    <row r="117" spans="1:17" ht="13.5" thickBot="1">
      <c r="A117" s="49" t="s">
        <v>2278</v>
      </c>
      <c r="B117" s="50"/>
      <c r="C117" s="445">
        <f>SUM(C115:C116)</f>
        <v>64792428.988055743</v>
      </c>
      <c r="D117" s="446"/>
      <c r="E117" s="446"/>
      <c r="F117" s="446"/>
      <c r="G117" s="448">
        <f>SUM(G108:G116)</f>
        <v>2716083.0275418712</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2279</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2235</v>
      </c>
      <c r="B121" s="430"/>
      <c r="C121" s="432">
        <f>'C-8'!M95</f>
        <v>1082</v>
      </c>
      <c r="D121" s="433">
        <v>10</v>
      </c>
      <c r="E121" s="430" t="s">
        <v>2236</v>
      </c>
      <c r="F121" s="434"/>
      <c r="G121" s="42">
        <f>C121*D121*12</f>
        <v>129840</v>
      </c>
      <c r="H121" s="430"/>
      <c r="I121" s="451">
        <v>1103</v>
      </c>
      <c r="J121" s="433">
        <v>21</v>
      </c>
      <c r="K121" s="430" t="s">
        <v>2236</v>
      </c>
      <c r="L121" s="434"/>
      <c r="M121" s="436">
        <v>277956</v>
      </c>
      <c r="N121" s="436"/>
      <c r="O121" s="436">
        <v>145596</v>
      </c>
      <c r="P121" s="436"/>
      <c r="Q121" s="452">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2237</v>
      </c>
      <c r="B123" s="430"/>
      <c r="C123" s="432"/>
      <c r="D123" s="439"/>
      <c r="E123" s="430"/>
      <c r="F123" s="430"/>
      <c r="G123" s="430"/>
      <c r="H123" s="430"/>
      <c r="I123" s="438"/>
      <c r="J123" s="439"/>
      <c r="K123" s="430"/>
      <c r="L123" s="430"/>
      <c r="M123" s="430"/>
      <c r="N123" s="430"/>
      <c r="O123" s="430"/>
      <c r="P123" s="430"/>
      <c r="Q123" s="430"/>
    </row>
    <row r="124" spans="1:17" s="87" customFormat="1">
      <c r="A124" s="440" t="s">
        <v>580</v>
      </c>
      <c r="B124" s="430"/>
      <c r="C124" s="432">
        <f>'C-8'!M97</f>
        <v>23109614.930104855</v>
      </c>
      <c r="D124" s="441">
        <v>6.1789999999999998E-2</v>
      </c>
      <c r="E124" s="442" t="s">
        <v>2239</v>
      </c>
      <c r="F124" s="430"/>
      <c r="G124" s="42">
        <f>C124*D124</f>
        <v>1427943.106531179</v>
      </c>
      <c r="H124" s="430"/>
      <c r="I124" s="432">
        <v>19515369.388357587</v>
      </c>
      <c r="J124" s="441">
        <v>8.5000000000000006E-2</v>
      </c>
      <c r="K124" s="442" t="s">
        <v>2239</v>
      </c>
      <c r="L124" s="430"/>
      <c r="M124" s="436">
        <v>1658806</v>
      </c>
      <c r="N124" s="430"/>
      <c r="O124" s="436">
        <v>452951</v>
      </c>
      <c r="P124" s="436"/>
      <c r="Q124" s="452">
        <v>0.37562642299999999</v>
      </c>
    </row>
    <row r="125" spans="1:17" s="87" customFormat="1" ht="13.5" thickBot="1">
      <c r="A125" s="443" t="s">
        <v>2280</v>
      </c>
      <c r="B125" s="444"/>
      <c r="C125" s="445">
        <f>C124</f>
        <v>23109614.930104855</v>
      </c>
      <c r="D125" s="446"/>
      <c r="E125" s="446"/>
      <c r="F125" s="446"/>
      <c r="G125" s="448">
        <f>SUM(G121:G124)</f>
        <v>1557783.106531179</v>
      </c>
      <c r="H125" s="444"/>
      <c r="I125" s="445">
        <v>19515369.388357587</v>
      </c>
      <c r="J125" s="447"/>
      <c r="K125" s="446"/>
      <c r="L125" s="446"/>
      <c r="M125" s="448">
        <v>1936762</v>
      </c>
      <c r="N125" s="448"/>
      <c r="O125" s="448">
        <v>598547</v>
      </c>
      <c r="P125" s="448"/>
      <c r="Q125" s="453">
        <v>0.44727267300000001</v>
      </c>
    </row>
    <row r="126" spans="1:17" ht="13.5" thickTop="1">
      <c r="A126" s="56"/>
      <c r="B126" s="33"/>
      <c r="C126" s="39"/>
      <c r="D126" s="48"/>
      <c r="E126" s="48"/>
      <c r="F126" s="48"/>
      <c r="G126" s="42"/>
      <c r="H126" s="33"/>
      <c r="I126" s="39"/>
      <c r="J126" s="45"/>
      <c r="K126" s="48"/>
      <c r="L126" s="48"/>
      <c r="M126" s="42"/>
      <c r="N126" s="42"/>
      <c r="O126" s="42"/>
      <c r="P126" s="42"/>
      <c r="Q126" s="43"/>
    </row>
    <row r="127" spans="1:17">
      <c r="A127" s="37" t="s">
        <v>2281</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2235</v>
      </c>
      <c r="B129" s="33"/>
      <c r="C129" s="39">
        <f>'C-8'!M101</f>
        <v>2465</v>
      </c>
      <c r="D129" s="40">
        <v>5</v>
      </c>
      <c r="E129" s="33" t="s">
        <v>2236</v>
      </c>
      <c r="F129" s="41"/>
      <c r="G129" s="42">
        <f>C129*D129*12</f>
        <v>147900</v>
      </c>
      <c r="H129" s="33"/>
      <c r="I129" s="85">
        <v>48</v>
      </c>
      <c r="J129" s="40">
        <v>15</v>
      </c>
      <c r="K129" s="33" t="s">
        <v>2236</v>
      </c>
      <c r="L129" s="41"/>
      <c r="M129" s="42">
        <v>8640</v>
      </c>
      <c r="N129" s="42"/>
      <c r="O129" s="42">
        <v>5760</v>
      </c>
      <c r="P129" s="42"/>
      <c r="Q129" s="43">
        <v>2</v>
      </c>
    </row>
    <row r="130" spans="1:17">
      <c r="A130" s="33"/>
      <c r="B130" s="33"/>
      <c r="C130" s="44"/>
      <c r="D130" s="45"/>
      <c r="E130" s="33"/>
      <c r="F130" s="33"/>
      <c r="G130" s="33"/>
      <c r="H130" s="33"/>
      <c r="I130" s="44"/>
      <c r="J130" s="45"/>
      <c r="K130" s="33"/>
      <c r="L130" s="33"/>
      <c r="M130" s="33"/>
      <c r="N130" s="33"/>
      <c r="O130" s="33"/>
      <c r="P130" s="33"/>
      <c r="Q130" s="33"/>
    </row>
    <row r="131" spans="1:17">
      <c r="A131" s="33" t="s">
        <v>2237</v>
      </c>
      <c r="B131" s="33"/>
      <c r="C131" s="39"/>
      <c r="D131" s="45"/>
      <c r="E131" s="33"/>
      <c r="F131" s="33"/>
      <c r="G131" s="33"/>
      <c r="H131" s="33"/>
      <c r="I131" s="44"/>
      <c r="J131" s="45"/>
      <c r="K131" s="33"/>
      <c r="L131" s="33"/>
      <c r="M131" s="33"/>
      <c r="N131" s="33"/>
      <c r="O131" s="33"/>
      <c r="P131" s="33"/>
      <c r="Q131" s="33"/>
    </row>
    <row r="132" spans="1:17">
      <c r="A132" s="46" t="s">
        <v>2282</v>
      </c>
      <c r="B132" s="33"/>
      <c r="C132" s="39">
        <f>'C-8'!M103</f>
        <v>0</v>
      </c>
      <c r="D132" s="47">
        <v>8.4489999999999996E-2</v>
      </c>
      <c r="E132" s="48" t="s">
        <v>2236</v>
      </c>
      <c r="F132" s="33"/>
      <c r="G132" s="42">
        <f>C132*D132</f>
        <v>0</v>
      </c>
      <c r="H132" s="33"/>
      <c r="I132" s="39">
        <v>0</v>
      </c>
      <c r="J132" s="47">
        <v>0.125</v>
      </c>
      <c r="K132" s="48" t="s">
        <v>2239</v>
      </c>
      <c r="L132" s="33"/>
      <c r="M132" s="42">
        <v>0</v>
      </c>
      <c r="N132" s="33"/>
      <c r="O132" s="42">
        <v>0</v>
      </c>
      <c r="P132" s="42"/>
      <c r="Q132" s="43">
        <v>0</v>
      </c>
    </row>
    <row r="133" spans="1:17">
      <c r="A133" s="46" t="s">
        <v>2283</v>
      </c>
      <c r="B133" s="33"/>
      <c r="C133" s="39">
        <f>'C-8'!M104</f>
        <v>0</v>
      </c>
      <c r="D133" s="48">
        <v>0</v>
      </c>
      <c r="E133" s="48" t="s">
        <v>2236</v>
      </c>
      <c r="F133" s="48"/>
      <c r="G133" s="42">
        <f>C133*D133</f>
        <v>0</v>
      </c>
      <c r="H133" s="33"/>
      <c r="I133" s="39">
        <v>0</v>
      </c>
      <c r="J133" s="45">
        <v>0</v>
      </c>
      <c r="K133" s="48" t="s">
        <v>2239</v>
      </c>
      <c r="L133" s="48"/>
      <c r="M133" s="42">
        <v>0</v>
      </c>
      <c r="N133" s="42"/>
      <c r="O133" s="42">
        <v>0</v>
      </c>
      <c r="P133" s="42"/>
      <c r="Q133" s="43">
        <v>0</v>
      </c>
    </row>
    <row r="134" spans="1:17">
      <c r="A134" s="46" t="s">
        <v>2284</v>
      </c>
      <c r="B134" s="33"/>
      <c r="C134" s="39">
        <f>'C-8'!M105</f>
        <v>16455131.999999998</v>
      </c>
      <c r="D134" s="48">
        <v>8.4489999999999996E-2</v>
      </c>
      <c r="E134" s="48" t="s">
        <v>2239</v>
      </c>
      <c r="F134" s="48"/>
      <c r="G134" s="42">
        <f>C134*D134</f>
        <v>1390294.1026799998</v>
      </c>
      <c r="H134" s="33"/>
      <c r="I134" s="39">
        <v>16455131.999999998</v>
      </c>
      <c r="J134" s="45">
        <v>0.125</v>
      </c>
      <c r="K134" s="48" t="s">
        <v>2239</v>
      </c>
      <c r="L134" s="48"/>
      <c r="M134" s="42">
        <v>2056892</v>
      </c>
      <c r="N134" s="42"/>
      <c r="O134" s="42">
        <v>666598</v>
      </c>
      <c r="P134" s="42"/>
      <c r="Q134" s="43">
        <v>0.47946549399999999</v>
      </c>
    </row>
    <row r="135" spans="1:17" ht="13.5" thickBot="1">
      <c r="A135" s="49" t="s">
        <v>2285</v>
      </c>
      <c r="B135" s="50"/>
      <c r="C135" s="51">
        <f>SUM(C132:C134)</f>
        <v>16455131.999999998</v>
      </c>
      <c r="D135" s="52"/>
      <c r="E135" s="52"/>
      <c r="F135" s="52"/>
      <c r="G135" s="53">
        <f>SUM(G129:G134)</f>
        <v>1538194.1026799998</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2286</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2235</v>
      </c>
      <c r="B139" s="33"/>
      <c r="C139" s="39">
        <f>'C-8'!M109</f>
        <v>923</v>
      </c>
      <c r="D139" s="40">
        <v>4.5999999999999996</v>
      </c>
      <c r="E139" s="33" t="s">
        <v>2236</v>
      </c>
      <c r="F139" s="41"/>
      <c r="G139" s="42">
        <f>C139*D139*12</f>
        <v>50949.599999999991</v>
      </c>
      <c r="H139" s="33"/>
      <c r="I139" s="85">
        <v>223</v>
      </c>
      <c r="J139" s="40">
        <v>15</v>
      </c>
      <c r="K139" s="33" t="s">
        <v>2236</v>
      </c>
      <c r="L139" s="41"/>
      <c r="M139" s="42">
        <v>40140</v>
      </c>
      <c r="N139" s="42"/>
      <c r="O139" s="42">
        <v>27830</v>
      </c>
      <c r="P139" s="42"/>
      <c r="Q139" s="43">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2237</v>
      </c>
      <c r="B141" s="33"/>
      <c r="C141" s="39"/>
      <c r="D141" s="45"/>
      <c r="E141" s="33"/>
      <c r="F141" s="33"/>
      <c r="G141" s="33"/>
      <c r="H141" s="33"/>
      <c r="I141" s="44"/>
      <c r="J141" s="45"/>
      <c r="K141" s="33"/>
      <c r="L141" s="33"/>
      <c r="M141" s="33"/>
      <c r="N141" s="33"/>
      <c r="O141" s="33"/>
      <c r="P141" s="33"/>
      <c r="Q141" s="33"/>
    </row>
    <row r="142" spans="1:17">
      <c r="A142" s="46" t="s">
        <v>580</v>
      </c>
      <c r="B142" s="33"/>
      <c r="C142" s="39">
        <f>'C-8'!M111</f>
        <v>153660</v>
      </c>
      <c r="D142" s="47">
        <v>8.4489999999999996E-2</v>
      </c>
      <c r="E142" s="48" t="s">
        <v>2239</v>
      </c>
      <c r="F142" s="33"/>
      <c r="G142" s="42">
        <f>C142*D142</f>
        <v>12982.733399999999</v>
      </c>
      <c r="H142" s="33"/>
      <c r="I142" s="39">
        <v>153660</v>
      </c>
      <c r="J142" s="47">
        <v>0.125</v>
      </c>
      <c r="K142" s="48" t="s">
        <v>2239</v>
      </c>
      <c r="L142" s="33"/>
      <c r="M142" s="42">
        <v>19208</v>
      </c>
      <c r="N142" s="33"/>
      <c r="O142" s="42">
        <v>6225</v>
      </c>
      <c r="P142" s="42"/>
      <c r="Q142" s="43">
        <v>0.47947315699999998</v>
      </c>
    </row>
    <row r="143" spans="1:17" ht="13.5" thickBot="1">
      <c r="A143" s="49" t="s">
        <v>2287</v>
      </c>
      <c r="B143" s="50"/>
      <c r="C143" s="51">
        <f>C142</f>
        <v>153660</v>
      </c>
      <c r="D143" s="52"/>
      <c r="E143" s="52"/>
      <c r="F143" s="52"/>
      <c r="G143" s="57">
        <f>SUM(G139:G142)</f>
        <v>63932.333399999989</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3"/>
    </row>
    <row r="145" spans="1:17">
      <c r="A145" s="37" t="s">
        <v>2288</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2235</v>
      </c>
      <c r="B147" s="33"/>
      <c r="C147" s="39">
        <f>'C-8'!M115</f>
        <v>2</v>
      </c>
      <c r="D147" s="40">
        <v>521.67999999999995</v>
      </c>
      <c r="E147" s="33" t="s">
        <v>2236</v>
      </c>
      <c r="F147" s="41"/>
      <c r="G147" s="42">
        <f>C147*D147*12</f>
        <v>12520.32</v>
      </c>
      <c r="H147" s="33"/>
      <c r="I147" s="85">
        <v>2</v>
      </c>
      <c r="J147" s="40">
        <v>1750</v>
      </c>
      <c r="K147" s="33" t="s">
        <v>2236</v>
      </c>
      <c r="L147" s="41"/>
      <c r="M147" s="42">
        <v>42000</v>
      </c>
      <c r="N147" s="42"/>
      <c r="O147" s="42">
        <v>29480</v>
      </c>
      <c r="P147" s="42"/>
      <c r="Q147" s="43">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2257</v>
      </c>
      <c r="B149" s="33"/>
      <c r="C149" s="44"/>
      <c r="D149" s="45"/>
      <c r="E149" s="33"/>
      <c r="F149" s="33"/>
      <c r="G149" s="33"/>
      <c r="H149" s="33"/>
      <c r="I149" s="85"/>
      <c r="J149" s="45"/>
      <c r="K149" s="33"/>
      <c r="L149" s="33"/>
      <c r="M149" s="33"/>
      <c r="N149" s="33"/>
      <c r="O149" s="33"/>
      <c r="P149" s="33"/>
      <c r="Q149" s="33"/>
    </row>
    <row r="150" spans="1:17">
      <c r="A150" s="46" t="s">
        <v>2258</v>
      </c>
      <c r="B150" s="33"/>
      <c r="C150" s="39">
        <f>'C-8'!M117</f>
        <v>130503.05120829679</v>
      </c>
      <c r="D150" s="41">
        <v>8.58</v>
      </c>
      <c r="E150" s="33" t="s">
        <v>2259</v>
      </c>
      <c r="F150" s="41"/>
      <c r="G150" s="42">
        <f>C150*D150</f>
        <v>1119716.1793671865</v>
      </c>
      <c r="H150" s="33"/>
      <c r="I150" s="44">
        <v>0</v>
      </c>
      <c r="J150" s="41">
        <v>8.58</v>
      </c>
      <c r="K150" s="33" t="s">
        <v>2259</v>
      </c>
      <c r="L150" s="41"/>
      <c r="M150" s="42">
        <v>0</v>
      </c>
      <c r="N150" s="42"/>
      <c r="O150" s="42">
        <v>0</v>
      </c>
      <c r="P150" s="42"/>
      <c r="Q150" s="43">
        <v>0</v>
      </c>
    </row>
    <row r="151" spans="1:17">
      <c r="A151" s="46" t="s">
        <v>2260</v>
      </c>
      <c r="B151" s="33"/>
      <c r="C151" s="39">
        <f>'C-8'!M118</f>
        <v>0</v>
      </c>
      <c r="D151" s="41">
        <v>11.59</v>
      </c>
      <c r="E151" s="33" t="s">
        <v>2259</v>
      </c>
      <c r="F151" s="41"/>
      <c r="G151" s="42">
        <f>C151*D151</f>
        <v>0</v>
      </c>
      <c r="H151" s="33"/>
      <c r="I151" s="44">
        <v>0</v>
      </c>
      <c r="J151" s="41">
        <v>11.59</v>
      </c>
      <c r="K151" s="33" t="s">
        <v>2259</v>
      </c>
      <c r="L151" s="41"/>
      <c r="M151" s="42">
        <v>0</v>
      </c>
      <c r="N151" s="42"/>
      <c r="O151" s="42">
        <v>0</v>
      </c>
      <c r="P151" s="42"/>
      <c r="Q151" s="43">
        <v>0</v>
      </c>
    </row>
    <row r="152" spans="1:17">
      <c r="A152" s="46"/>
      <c r="B152" s="33"/>
      <c r="C152" s="39"/>
      <c r="D152" s="41"/>
      <c r="E152" s="33"/>
      <c r="F152" s="41"/>
      <c r="G152" s="42"/>
      <c r="H152" s="33"/>
      <c r="I152" s="39"/>
      <c r="J152" s="41"/>
      <c r="K152" s="33"/>
      <c r="L152" s="41"/>
      <c r="M152" s="42"/>
      <c r="N152" s="42"/>
      <c r="O152" s="33"/>
      <c r="P152" s="33"/>
      <c r="Q152" s="33"/>
    </row>
    <row r="153" spans="1:17">
      <c r="A153" s="33" t="s">
        <v>2237</v>
      </c>
      <c r="B153" s="33"/>
      <c r="C153" s="39"/>
      <c r="D153" s="45"/>
      <c r="E153" s="33"/>
      <c r="F153" s="33"/>
      <c r="G153" s="33"/>
      <c r="H153" s="33"/>
      <c r="I153" s="44"/>
      <c r="J153" s="45"/>
      <c r="K153" s="33"/>
      <c r="L153" s="33"/>
      <c r="M153" s="33"/>
      <c r="N153" s="33"/>
      <c r="O153" s="33"/>
      <c r="P153" s="33"/>
      <c r="Q153" s="33"/>
    </row>
    <row r="154" spans="1:17">
      <c r="A154" s="46" t="s">
        <v>580</v>
      </c>
      <c r="B154" s="33"/>
      <c r="C154" s="39">
        <f>'C-8'!M120</f>
        <v>4433674</v>
      </c>
      <c r="D154" s="47">
        <v>2.811E-2</v>
      </c>
      <c r="E154" s="48" t="s">
        <v>2239</v>
      </c>
      <c r="F154" s="33"/>
      <c r="G154" s="42">
        <f>C154*D154</f>
        <v>124630.57614</v>
      </c>
      <c r="H154" s="33"/>
      <c r="I154" s="39">
        <v>698242.00885200687</v>
      </c>
      <c r="J154" s="47">
        <v>4.5999999999999999E-2</v>
      </c>
      <c r="K154" s="48" t="s">
        <v>2239</v>
      </c>
      <c r="L154" s="33"/>
      <c r="M154" s="42">
        <v>32119</v>
      </c>
      <c r="N154" s="33"/>
      <c r="O154" s="42">
        <v>12491</v>
      </c>
      <c r="P154" s="42"/>
      <c r="Q154" s="43">
        <v>0.63638679399999998</v>
      </c>
    </row>
    <row r="155" spans="1:17" ht="13.5" thickBot="1">
      <c r="A155" s="49" t="s">
        <v>2289</v>
      </c>
      <c r="B155" s="50"/>
      <c r="C155" s="51">
        <f>C154</f>
        <v>4433674</v>
      </c>
      <c r="D155" s="52"/>
      <c r="E155" s="52"/>
      <c r="F155" s="52"/>
      <c r="G155" s="53">
        <f>SUM(G147:G154)</f>
        <v>1256867.0755071866</v>
      </c>
      <c r="H155" s="50"/>
      <c r="I155" s="51">
        <v>698242.00885200687</v>
      </c>
      <c r="J155" s="54"/>
      <c r="K155" s="52"/>
      <c r="L155" s="52"/>
      <c r="M155" s="53">
        <v>74119</v>
      </c>
      <c r="N155" s="53"/>
      <c r="O155" s="53">
        <v>41971</v>
      </c>
      <c r="P155" s="53"/>
      <c r="Q155" s="55">
        <v>1.3055555560000001</v>
      </c>
    </row>
    <row r="156" spans="1:17" ht="13.5" thickTop="1"/>
    <row r="157" spans="1:17">
      <c r="C157" s="85"/>
      <c r="G157" s="86"/>
      <c r="M157" s="86">
        <v>1604697840</v>
      </c>
      <c r="O157" s="86">
        <v>-599965958</v>
      </c>
    </row>
    <row r="159" spans="1:17">
      <c r="G159" s="86"/>
    </row>
  </sheetData>
  <conditionalFormatting sqref="I6:I7">
    <cfRule type="cellIs" dxfId="320" priority="70" operator="equal">
      <formula>C6</formula>
    </cfRule>
  </conditionalFormatting>
  <conditionalFormatting sqref="I15:I16">
    <cfRule type="cellIs" dxfId="319" priority="68" operator="equal">
      <formula>C15</formula>
    </cfRule>
  </conditionalFormatting>
  <conditionalFormatting sqref="I24:I25">
    <cfRule type="cellIs" dxfId="318" priority="66" operator="equal">
      <formula>C24</formula>
    </cfRule>
  </conditionalFormatting>
  <conditionalFormatting sqref="I33:I34">
    <cfRule type="cellIs" dxfId="317" priority="64" operator="equal">
      <formula>C33</formula>
    </cfRule>
  </conditionalFormatting>
  <conditionalFormatting sqref="I46:I47">
    <cfRule type="cellIs" dxfId="316" priority="60" operator="equal">
      <formula>C46</formula>
    </cfRule>
  </conditionalFormatting>
  <conditionalFormatting sqref="I54:I55">
    <cfRule type="cellIs" dxfId="315" priority="58" operator="equal">
      <formula>C54</formula>
    </cfRule>
  </conditionalFormatting>
  <conditionalFormatting sqref="I61">
    <cfRule type="cellIs" dxfId="314" priority="72" operator="equal">
      <formula>C61</formula>
    </cfRule>
  </conditionalFormatting>
  <conditionalFormatting sqref="I67:I68">
    <cfRule type="cellIs" dxfId="313" priority="55" operator="equal">
      <formula>C67</formula>
    </cfRule>
  </conditionalFormatting>
  <conditionalFormatting sqref="I74">
    <cfRule type="cellIs" dxfId="312" priority="57" operator="equal">
      <formula>C74</formula>
    </cfRule>
  </conditionalFormatting>
  <conditionalFormatting sqref="I80:I81">
    <cfRule type="cellIs" dxfId="311" priority="52" operator="equal">
      <formula>C80</formula>
    </cfRule>
  </conditionalFormatting>
  <conditionalFormatting sqref="I87">
    <cfRule type="cellIs" dxfId="310" priority="54" operator="equal">
      <formula>C87</formula>
    </cfRule>
  </conditionalFormatting>
  <conditionalFormatting sqref="I93:I94">
    <cfRule type="cellIs" dxfId="309" priority="49" operator="equal">
      <formula>C93</formula>
    </cfRule>
  </conditionalFormatting>
  <conditionalFormatting sqref="I100">
    <cfRule type="cellIs" dxfId="308" priority="51" operator="equal">
      <formula>C100</formula>
    </cfRule>
  </conditionalFormatting>
  <conditionalFormatting sqref="I106:I107">
    <cfRule type="cellIs" dxfId="307" priority="46" operator="equal">
      <formula>C106</formula>
    </cfRule>
  </conditionalFormatting>
  <conditionalFormatting sqref="I113">
    <cfRule type="cellIs" dxfId="306" priority="48" operator="equal">
      <formula>C113</formula>
    </cfRule>
  </conditionalFormatting>
  <conditionalFormatting sqref="I119:I120">
    <cfRule type="cellIs" dxfId="305" priority="43" operator="equal">
      <formula>C119</formula>
    </cfRule>
  </conditionalFormatting>
  <conditionalFormatting sqref="I127:I128">
    <cfRule type="cellIs" dxfId="304" priority="40" operator="equal">
      <formula>C127</formula>
    </cfRule>
  </conditionalFormatting>
  <conditionalFormatting sqref="I136:I138">
    <cfRule type="cellIs" dxfId="303" priority="35" operator="equal">
      <formula>C136</formula>
    </cfRule>
  </conditionalFormatting>
  <conditionalFormatting sqref="I145:I146">
    <cfRule type="cellIs" dxfId="302" priority="32" operator="equal">
      <formula>C145</formula>
    </cfRule>
  </conditionalFormatting>
  <conditionalFormatting sqref="I152">
    <cfRule type="cellIs" dxfId="301" priority="30" operator="equal">
      <formula>C152</formula>
    </cfRule>
  </conditionalFormatting>
  <conditionalFormatting sqref="I36:L38">
    <cfRule type="expression" dxfId="300" priority="63">
      <formula>HideProposed</formula>
    </cfRule>
  </conditionalFormatting>
  <conditionalFormatting sqref="I41:L43">
    <cfRule type="expression" dxfId="299" priority="62">
      <formula>HideProposed</formula>
    </cfRule>
  </conditionalFormatting>
  <conditionalFormatting sqref="I48:L48">
    <cfRule type="expression" dxfId="298" priority="59">
      <formula>HideProposed</formula>
    </cfRule>
  </conditionalFormatting>
  <conditionalFormatting sqref="I121:L121">
    <cfRule type="expression" dxfId="297" priority="42">
      <formula>HideProposed</formula>
    </cfRule>
  </conditionalFormatting>
  <conditionalFormatting sqref="I132:L134">
    <cfRule type="expression" dxfId="296" priority="39">
      <formula>HideProposed</formula>
    </cfRule>
  </conditionalFormatting>
  <conditionalFormatting sqref="I139:L139">
    <cfRule type="expression" dxfId="295" priority="37">
      <formula>HideProposed</formula>
    </cfRule>
  </conditionalFormatting>
  <conditionalFormatting sqref="I147:L147">
    <cfRule type="expression" dxfId="294" priority="31">
      <formula>HideProposed</formula>
    </cfRule>
  </conditionalFormatting>
  <conditionalFormatting sqref="I154:L154 J155:L155">
    <cfRule type="expression" dxfId="293" priority="34">
      <formula>HideProposed</formula>
    </cfRule>
  </conditionalFormatting>
  <conditionalFormatting sqref="I5:Q7 I8:L8 N8:Q8 I9:Q10 I11:L12 N11:Q12 J13:Q13 I49:Q50 I51:L51 N51:Q52 J52:L52 I53:Q55 I56:L56 N56:Q56 I57:Q58 I59:L60 N59:Q60 I61:Q62 I63:L64 N63:Q64 J65:Q65">
    <cfRule type="expression" dxfId="292" priority="71">
      <formula>HideProposed</formula>
    </cfRule>
  </conditionalFormatting>
  <conditionalFormatting sqref="I14:Q16 I17:L17 I18:Q19 I20:L21 J22:Q22">
    <cfRule type="expression" dxfId="291" priority="69">
      <formula>HideProposed</formula>
    </cfRule>
  </conditionalFormatting>
  <conditionalFormatting sqref="I23:Q25 I26:L26 I27:Q28 I29:L30 J31:Q31">
    <cfRule type="expression" dxfId="290" priority="67">
      <formula>HideProposed</formula>
    </cfRule>
  </conditionalFormatting>
  <conditionalFormatting sqref="I32:Q35 I39:Q40 J44:L44">
    <cfRule type="expression" dxfId="289" priority="65">
      <formula>HideProposed</formula>
    </cfRule>
  </conditionalFormatting>
  <conditionalFormatting sqref="I45:Q47">
    <cfRule type="expression" dxfId="288" priority="61">
      <formula>HideProposed</formula>
    </cfRule>
  </conditionalFormatting>
  <conditionalFormatting sqref="I66:Q68 I69:L69 I70:Q71 I72:L73 I74:Q75 I76:L77 J78:Q78">
    <cfRule type="expression" dxfId="287" priority="56">
      <formula>HideProposed</formula>
    </cfRule>
  </conditionalFormatting>
  <conditionalFormatting sqref="I79:Q81 I82:L82 I83:Q84 I85:L86 I87:Q88 I89:L90 J91:Q91">
    <cfRule type="expression" dxfId="286" priority="53">
      <formula>HideProposed</formula>
    </cfRule>
  </conditionalFormatting>
  <conditionalFormatting sqref="I92:Q94 I95:L95 I96:Q97 I98:L99 I100:Q101 I102:L103 J104:Q104">
    <cfRule type="expression" dxfId="285" priority="50">
      <formula>HideProposed</formula>
    </cfRule>
  </conditionalFormatting>
  <conditionalFormatting sqref="I105:Q107 I108:L108 I109:Q110 I111:L112 I113:Q114 I115:L116 J117:Q117">
    <cfRule type="expression" dxfId="284" priority="47">
      <formula>HideProposed</formula>
    </cfRule>
  </conditionalFormatting>
  <conditionalFormatting sqref="I118:Q120">
    <cfRule type="expression" dxfId="283" priority="44">
      <formula>HideProposed</formula>
    </cfRule>
  </conditionalFormatting>
  <conditionalFormatting sqref="I122:Q123 I124:L124 J125:L125">
    <cfRule type="expression" dxfId="282" priority="45">
      <formula>HideProposed</formula>
    </cfRule>
  </conditionalFormatting>
  <conditionalFormatting sqref="I126:Q128 I129:L129 I130:Q131 J135:L135">
    <cfRule type="expression" dxfId="281" priority="41">
      <formula>HideProposed</formula>
    </cfRule>
  </conditionalFormatting>
  <conditionalFormatting sqref="I136:Q138">
    <cfRule type="expression" dxfId="280" priority="36">
      <formula>HideProposed</formula>
    </cfRule>
  </conditionalFormatting>
  <conditionalFormatting sqref="I140:Q141 I142:L142 J143:L143">
    <cfRule type="expression" dxfId="279" priority="38">
      <formula>HideProposed</formula>
    </cfRule>
  </conditionalFormatting>
  <conditionalFormatting sqref="I144:Q146">
    <cfRule type="expression" dxfId="278" priority="33">
      <formula>HideProposed</formula>
    </cfRule>
  </conditionalFormatting>
  <conditionalFormatting sqref="I148:Q149 I150:L151 I152:Q153">
    <cfRule type="expression" dxfId="277" priority="29">
      <formula>HideProposed</formula>
    </cfRule>
  </conditionalFormatting>
  <conditionalFormatting sqref="N17:Q17">
    <cfRule type="expression" dxfId="276" priority="28">
      <formula>HideProposed</formula>
    </cfRule>
  </conditionalFormatting>
  <conditionalFormatting sqref="N20:Q21">
    <cfRule type="expression" dxfId="275" priority="27">
      <formula>HideProposed</formula>
    </cfRule>
  </conditionalFormatting>
  <conditionalFormatting sqref="N26:Q26">
    <cfRule type="expression" dxfId="274" priority="26">
      <formula>HideProposed</formula>
    </cfRule>
  </conditionalFormatting>
  <conditionalFormatting sqref="N29:Q30">
    <cfRule type="expression" dxfId="273" priority="25">
      <formula>HideProposed</formula>
    </cfRule>
  </conditionalFormatting>
  <conditionalFormatting sqref="N36:Q38">
    <cfRule type="expression" dxfId="272" priority="24">
      <formula>HideProposed</formula>
    </cfRule>
  </conditionalFormatting>
  <conditionalFormatting sqref="N41:Q44">
    <cfRule type="expression" dxfId="271" priority="23">
      <formula>HideProposed</formula>
    </cfRule>
  </conditionalFormatting>
  <conditionalFormatting sqref="N48:Q48">
    <cfRule type="expression" dxfId="270" priority="22">
      <formula>HideProposed</formula>
    </cfRule>
  </conditionalFormatting>
  <conditionalFormatting sqref="N69:Q69">
    <cfRule type="expression" dxfId="269" priority="21">
      <formula>HideProposed</formula>
    </cfRule>
  </conditionalFormatting>
  <conditionalFormatting sqref="N72:Q73">
    <cfRule type="expression" dxfId="268" priority="20">
      <formula>HideProposed</formula>
    </cfRule>
  </conditionalFormatting>
  <conditionalFormatting sqref="N76:Q77">
    <cfRule type="expression" dxfId="267" priority="19">
      <formula>HideProposed</formula>
    </cfRule>
  </conditionalFormatting>
  <conditionalFormatting sqref="N82:Q82">
    <cfRule type="expression" dxfId="266" priority="18">
      <formula>HideProposed</formula>
    </cfRule>
  </conditionalFormatting>
  <conditionalFormatting sqref="N85:Q86">
    <cfRule type="expression" dxfId="265" priority="17">
      <formula>HideProposed</formula>
    </cfRule>
  </conditionalFormatting>
  <conditionalFormatting sqref="N89:Q90">
    <cfRule type="expression" dxfId="264" priority="16">
      <formula>HideProposed</formula>
    </cfRule>
  </conditionalFormatting>
  <conditionalFormatting sqref="N95:Q95">
    <cfRule type="expression" dxfId="263" priority="15">
      <formula>HideProposed</formula>
    </cfRule>
  </conditionalFormatting>
  <conditionalFormatting sqref="N98:Q99">
    <cfRule type="expression" dxfId="262" priority="14">
      <formula>HideProposed</formula>
    </cfRule>
  </conditionalFormatting>
  <conditionalFormatting sqref="N102:Q103">
    <cfRule type="expression" dxfId="261" priority="13">
      <formula>HideProposed</formula>
    </cfRule>
  </conditionalFormatting>
  <conditionalFormatting sqref="N108:Q108">
    <cfRule type="expression" dxfId="260" priority="12">
      <formula>HideProposed</formula>
    </cfRule>
  </conditionalFormatting>
  <conditionalFormatting sqref="N111:Q112">
    <cfRule type="expression" dxfId="259" priority="11">
      <formula>HideProposed</formula>
    </cfRule>
  </conditionalFormatting>
  <conditionalFormatting sqref="N115:Q116">
    <cfRule type="expression" dxfId="258" priority="10">
      <formula>HideProposed</formula>
    </cfRule>
  </conditionalFormatting>
  <conditionalFormatting sqref="N121:Q121">
    <cfRule type="expression" dxfId="257" priority="9">
      <formula>HideProposed</formula>
    </cfRule>
  </conditionalFormatting>
  <conditionalFormatting sqref="N124:Q125">
    <cfRule type="expression" dxfId="256" priority="8">
      <formula>HideProposed</formula>
    </cfRule>
  </conditionalFormatting>
  <conditionalFormatting sqref="N129:Q129">
    <cfRule type="expression" dxfId="255" priority="7">
      <formula>HideProposed</formula>
    </cfRule>
  </conditionalFormatting>
  <conditionalFormatting sqref="N132:Q135">
    <cfRule type="expression" dxfId="254" priority="6">
      <formula>HideProposed</formula>
    </cfRule>
  </conditionalFormatting>
  <conditionalFormatting sqref="N139:Q139">
    <cfRule type="expression" dxfId="253" priority="5">
      <formula>HideProposed</formula>
    </cfRule>
  </conditionalFormatting>
  <conditionalFormatting sqref="N142:Q143">
    <cfRule type="expression" dxfId="252" priority="4">
      <formula>HideProposed</formula>
    </cfRule>
  </conditionalFormatting>
  <conditionalFormatting sqref="N147:Q147">
    <cfRule type="expression" dxfId="251" priority="3">
      <formula>HideProposed</formula>
    </cfRule>
  </conditionalFormatting>
  <conditionalFormatting sqref="N150:Q151">
    <cfRule type="expression" dxfId="250" priority="2">
      <formula>HideProposed</formula>
    </cfRule>
  </conditionalFormatting>
  <conditionalFormatting sqref="N154:Q155">
    <cfRule type="expression" dxfId="249"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E-2.1 FY 2026
Page &amp;P of &amp;N</oddHeader>
  </headerFooter>
  <rowBreaks count="2" manualBreakCount="2">
    <brk id="91" max="6" man="1"/>
    <brk id="135" max="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40C1E-E9E7-450D-A730-77722D607B67}">
  <sheetPr>
    <tabColor theme="8" tint="0.79998168889431442"/>
  </sheetPr>
  <dimension ref="A1:Q159"/>
  <sheetViews>
    <sheetView workbookViewId="0"/>
    <sheetView workbookViewId="1"/>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2181</v>
      </c>
      <c r="D2" s="33"/>
      <c r="E2" s="33"/>
      <c r="F2" s="33"/>
      <c r="G2" s="33"/>
      <c r="H2" s="33"/>
      <c r="I2" s="34" t="s">
        <v>2225</v>
      </c>
      <c r="J2" s="33"/>
      <c r="K2" s="33"/>
      <c r="L2" s="33"/>
      <c r="M2" s="33"/>
      <c r="N2" s="33"/>
      <c r="O2" s="32" t="s">
        <v>2226</v>
      </c>
      <c r="P2" s="32"/>
      <c r="Q2" s="32"/>
    </row>
    <row r="3" spans="1:17">
      <c r="A3" s="33"/>
      <c r="B3" s="33"/>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5"/>
      <c r="C4" s="36" t="s">
        <v>2230</v>
      </c>
      <c r="D4" s="36" t="s">
        <v>2231</v>
      </c>
      <c r="E4" s="36"/>
      <c r="F4" s="36"/>
      <c r="G4" s="36" t="s">
        <v>2184</v>
      </c>
      <c r="H4" s="36"/>
      <c r="I4" s="36" t="s">
        <v>2230</v>
      </c>
      <c r="J4" s="36" t="s">
        <v>2231</v>
      </c>
      <c r="K4" s="36"/>
      <c r="L4" s="36"/>
      <c r="M4" s="36" t="s">
        <v>2184</v>
      </c>
      <c r="N4" s="36"/>
      <c r="O4" s="36" t="s">
        <v>2232</v>
      </c>
      <c r="P4" s="36"/>
      <c r="Q4" s="36" t="s">
        <v>2233</v>
      </c>
    </row>
    <row r="5" spans="1:17">
      <c r="A5" s="33"/>
      <c r="B5" s="33"/>
      <c r="C5" s="33"/>
      <c r="D5" s="33"/>
      <c r="E5" s="33"/>
      <c r="F5" s="33"/>
      <c r="G5" s="33"/>
      <c r="H5" s="33"/>
      <c r="I5" s="33"/>
      <c r="J5" s="33"/>
      <c r="K5" s="33"/>
      <c r="L5" s="33"/>
      <c r="M5" s="33"/>
      <c r="N5" s="33"/>
      <c r="O5" s="33"/>
      <c r="P5" s="33"/>
      <c r="Q5" s="33"/>
    </row>
    <row r="6" spans="1:17">
      <c r="A6" s="37" t="s">
        <v>2234</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2235</v>
      </c>
      <c r="B8" s="33"/>
      <c r="C8" s="39">
        <f>'C-8'!O7</f>
        <v>1200273</v>
      </c>
      <c r="D8" s="40">
        <v>4</v>
      </c>
      <c r="E8" s="33" t="s">
        <v>2236</v>
      </c>
      <c r="F8" s="41"/>
      <c r="G8" s="42">
        <f>C8*D8*12</f>
        <v>57613104</v>
      </c>
      <c r="H8" s="33"/>
      <c r="I8" s="427">
        <v>1171166</v>
      </c>
      <c r="J8" s="40">
        <v>15</v>
      </c>
      <c r="K8" s="33" t="s">
        <v>2236</v>
      </c>
      <c r="L8" s="41"/>
      <c r="M8" s="42">
        <v>210809880</v>
      </c>
      <c r="N8" s="42"/>
      <c r="O8" s="42">
        <v>154593912</v>
      </c>
      <c r="P8" s="42"/>
      <c r="Q8" s="428">
        <v>2.75</v>
      </c>
    </row>
    <row r="9" spans="1:17">
      <c r="A9" s="33"/>
      <c r="B9" s="33"/>
      <c r="C9" s="44"/>
      <c r="D9" s="45"/>
      <c r="E9" s="33"/>
      <c r="F9" s="33"/>
      <c r="G9" s="33"/>
      <c r="H9" s="33"/>
      <c r="I9" s="44"/>
      <c r="J9" s="45"/>
      <c r="K9" s="33"/>
      <c r="L9" s="33"/>
      <c r="M9" s="33"/>
      <c r="N9" s="33"/>
      <c r="O9" s="33"/>
      <c r="P9" s="33"/>
      <c r="Q9" s="33"/>
    </row>
    <row r="10" spans="1:17">
      <c r="A10" s="33" t="s">
        <v>2237</v>
      </c>
      <c r="B10" s="33"/>
      <c r="C10" s="39"/>
      <c r="D10" s="45"/>
      <c r="E10" s="33"/>
      <c r="F10" s="33"/>
      <c r="G10" s="33"/>
      <c r="H10" s="33"/>
      <c r="I10" s="44"/>
      <c r="J10" s="45"/>
      <c r="K10" s="33"/>
      <c r="L10" s="33"/>
      <c r="M10" s="33"/>
      <c r="N10" s="33"/>
      <c r="O10" s="33"/>
      <c r="P10" s="33"/>
      <c r="Q10" s="33"/>
    </row>
    <row r="11" spans="1:17">
      <c r="A11" s="46" t="s">
        <v>2238</v>
      </c>
      <c r="B11" s="33"/>
      <c r="C11" s="39">
        <f>'C-8'!O9</f>
        <v>3465700000</v>
      </c>
      <c r="D11" s="47">
        <v>4.9439999999999998E-2</v>
      </c>
      <c r="E11" s="48" t="s">
        <v>2239</v>
      </c>
      <c r="F11" s="33"/>
      <c r="G11" s="42">
        <f>C11*D11</f>
        <v>171344208</v>
      </c>
      <c r="H11" s="33"/>
      <c r="I11" s="39">
        <v>4930597659.9069214</v>
      </c>
      <c r="J11" s="47">
        <v>7.0000000000000007E-2</v>
      </c>
      <c r="K11" s="48" t="s">
        <v>2239</v>
      </c>
      <c r="L11" s="33"/>
      <c r="M11" s="42">
        <v>345141836</v>
      </c>
      <c r="N11" s="33"/>
      <c r="O11" s="42">
        <v>101373088</v>
      </c>
      <c r="P11" s="42"/>
      <c r="Q11" s="428">
        <v>0.41585760599999999</v>
      </c>
    </row>
    <row r="12" spans="1:17">
      <c r="A12" s="46" t="s">
        <v>2240</v>
      </c>
      <c r="B12" s="33"/>
      <c r="C12" s="39">
        <f>'C-8'!O10</f>
        <v>2000399999.9999998</v>
      </c>
      <c r="D12" s="48">
        <v>5.5640000000000002E-2</v>
      </c>
      <c r="E12" s="48" t="s">
        <v>2239</v>
      </c>
      <c r="F12" s="48"/>
      <c r="G12" s="42">
        <f>C12*D12</f>
        <v>111302255.99999999</v>
      </c>
      <c r="H12" s="33"/>
      <c r="I12" s="39">
        <v>0</v>
      </c>
      <c r="J12" s="45">
        <v>8.5000000000000006E-2</v>
      </c>
      <c r="K12" s="48" t="s">
        <v>2239</v>
      </c>
      <c r="L12" s="48"/>
      <c r="M12" s="42">
        <v>0</v>
      </c>
      <c r="N12" s="42"/>
      <c r="O12" s="42">
        <v>0</v>
      </c>
      <c r="P12" s="42"/>
      <c r="Q12" s="428">
        <v>0</v>
      </c>
    </row>
    <row r="13" spans="1:17" ht="13.5" thickBot="1">
      <c r="A13" s="49" t="s">
        <v>2241</v>
      </c>
      <c r="B13" s="50"/>
      <c r="C13" s="51">
        <f>SUM(C11:C12)</f>
        <v>5466100000</v>
      </c>
      <c r="D13" s="52"/>
      <c r="E13" s="52"/>
      <c r="F13" s="52"/>
      <c r="G13" s="51">
        <f>SUM(G8:G12)</f>
        <v>340259568</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2242</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2235</v>
      </c>
      <c r="B17" s="430"/>
      <c r="C17" s="432">
        <f>'C-8'!O14</f>
        <v>137698</v>
      </c>
      <c r="D17" s="433">
        <v>3</v>
      </c>
      <c r="E17" s="430" t="s">
        <v>2236</v>
      </c>
      <c r="F17" s="434"/>
      <c r="G17" s="42">
        <f>C17*D17*12</f>
        <v>4957128</v>
      </c>
      <c r="H17" s="430"/>
      <c r="I17" s="435">
        <v>156463</v>
      </c>
      <c r="J17" s="433">
        <v>3</v>
      </c>
      <c r="K17" s="430" t="s">
        <v>2236</v>
      </c>
      <c r="L17" s="434"/>
      <c r="M17" s="436">
        <v>5632668</v>
      </c>
      <c r="N17" s="436"/>
      <c r="O17" s="436">
        <v>0</v>
      </c>
      <c r="P17" s="436"/>
      <c r="Q17" s="437">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2237</v>
      </c>
      <c r="B19" s="430"/>
      <c r="C19" s="432"/>
      <c r="D19" s="439"/>
      <c r="E19" s="430"/>
      <c r="F19" s="430"/>
      <c r="G19" s="436"/>
      <c r="H19" s="430"/>
      <c r="I19" s="438"/>
      <c r="J19" s="439"/>
      <c r="K19" s="430"/>
      <c r="L19" s="430"/>
      <c r="M19" s="430"/>
      <c r="N19" s="430"/>
      <c r="O19" s="430"/>
      <c r="P19" s="430"/>
      <c r="Q19" s="430"/>
    </row>
    <row r="20" spans="1:17" s="87" customFormat="1">
      <c r="A20" s="440" t="s">
        <v>2238</v>
      </c>
      <c r="B20" s="430"/>
      <c r="C20" s="432">
        <f>'C-8'!O16</f>
        <v>357900000</v>
      </c>
      <c r="D20" s="441">
        <v>2.0539999999999999E-2</v>
      </c>
      <c r="E20" s="442" t="s">
        <v>2239</v>
      </c>
      <c r="F20" s="430"/>
      <c r="G20" s="42">
        <f>C20*D20</f>
        <v>7351266</v>
      </c>
      <c r="H20" s="430"/>
      <c r="I20" s="432">
        <v>433527426.08210695</v>
      </c>
      <c r="J20" s="441">
        <v>2.7189999999999999E-2</v>
      </c>
      <c r="K20" s="442" t="s">
        <v>2239</v>
      </c>
      <c r="L20" s="430"/>
      <c r="M20" s="436">
        <v>11787611</v>
      </c>
      <c r="N20" s="430"/>
      <c r="O20" s="436">
        <v>2882958</v>
      </c>
      <c r="P20" s="436"/>
      <c r="Q20" s="437">
        <v>0.32375860099999998</v>
      </c>
    </row>
    <row r="21" spans="1:17" s="87" customFormat="1">
      <c r="A21" s="440" t="s">
        <v>2240</v>
      </c>
      <c r="B21" s="430"/>
      <c r="C21" s="432">
        <f>'C-8'!O17</f>
        <v>97199999.999999985</v>
      </c>
      <c r="D21" s="442">
        <v>5.5640000000000002E-2</v>
      </c>
      <c r="E21" s="442" t="s">
        <v>2239</v>
      </c>
      <c r="F21" s="442"/>
      <c r="G21" s="42">
        <f>C21*D21</f>
        <v>5408207.9999999991</v>
      </c>
      <c r="H21" s="430"/>
      <c r="I21" s="432">
        <v>55436313.900534429</v>
      </c>
      <c r="J21" s="439">
        <v>7.3669999999999999E-2</v>
      </c>
      <c r="K21" s="442" t="s">
        <v>2239</v>
      </c>
      <c r="L21" s="442"/>
      <c r="M21" s="436">
        <v>4083993</v>
      </c>
      <c r="N21" s="436"/>
      <c r="O21" s="436">
        <v>999516</v>
      </c>
      <c r="P21" s="436"/>
      <c r="Q21" s="437">
        <v>0.324047156</v>
      </c>
    </row>
    <row r="22" spans="1:17" s="87" customFormat="1" ht="13.5" thickBot="1">
      <c r="A22" s="443" t="s">
        <v>2243</v>
      </c>
      <c r="B22" s="444"/>
      <c r="C22" s="445">
        <f>SUM(C20:C21)</f>
        <v>455100000</v>
      </c>
      <c r="D22" s="446"/>
      <c r="E22" s="446"/>
      <c r="F22" s="446"/>
      <c r="G22" s="445">
        <f>SUM(G17:G21)</f>
        <v>17716602</v>
      </c>
      <c r="H22" s="444"/>
      <c r="I22" s="445">
        <v>488963739.9826414</v>
      </c>
      <c r="J22" s="447"/>
      <c r="K22" s="446"/>
      <c r="L22" s="446"/>
      <c r="M22" s="448">
        <v>21504272</v>
      </c>
      <c r="N22" s="448"/>
      <c r="O22" s="448">
        <v>3882474</v>
      </c>
      <c r="P22" s="448"/>
      <c r="Q22" s="449">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2244</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2235</v>
      </c>
      <c r="B26" s="430"/>
      <c r="C26" s="432">
        <f>'C-8'!O21</f>
        <v>4385</v>
      </c>
      <c r="D26" s="433">
        <v>2</v>
      </c>
      <c r="E26" s="430" t="s">
        <v>2236</v>
      </c>
      <c r="F26" s="434"/>
      <c r="G26" s="42">
        <f>C26*D26*12</f>
        <v>105240</v>
      </c>
      <c r="H26" s="430"/>
      <c r="I26" s="435">
        <v>5169</v>
      </c>
      <c r="J26" s="433">
        <v>2</v>
      </c>
      <c r="K26" s="430" t="s">
        <v>2236</v>
      </c>
      <c r="L26" s="434"/>
      <c r="M26" s="436">
        <v>124056</v>
      </c>
      <c r="N26" s="436"/>
      <c r="O26" s="436">
        <v>0</v>
      </c>
      <c r="P26" s="436"/>
      <c r="Q26" s="437">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2237</v>
      </c>
      <c r="B28" s="430"/>
      <c r="C28" s="432"/>
      <c r="D28" s="439"/>
      <c r="E28" s="430"/>
      <c r="F28" s="430"/>
      <c r="G28" s="430"/>
      <c r="H28" s="430"/>
      <c r="I28" s="438"/>
      <c r="J28" s="439"/>
      <c r="K28" s="430"/>
      <c r="L28" s="430"/>
      <c r="M28" s="430"/>
      <c r="N28" s="430"/>
      <c r="O28" s="430"/>
      <c r="P28" s="430"/>
      <c r="Q28" s="430"/>
    </row>
    <row r="29" spans="1:17" s="87" customFormat="1">
      <c r="A29" s="440" t="s">
        <v>2238</v>
      </c>
      <c r="B29" s="430"/>
      <c r="C29" s="432">
        <f>'C-8'!O23</f>
        <v>11700000</v>
      </c>
      <c r="D29" s="441">
        <v>6.94E-3</v>
      </c>
      <c r="E29" s="442" t="s">
        <v>2239</v>
      </c>
      <c r="F29" s="430"/>
      <c r="G29" s="42">
        <f>C29*D29</f>
        <v>81198</v>
      </c>
      <c r="H29" s="430"/>
      <c r="I29" s="432">
        <v>14568400.214777408</v>
      </c>
      <c r="J29" s="441">
        <v>9.1900000000000003E-3</v>
      </c>
      <c r="K29" s="442" t="s">
        <v>2239</v>
      </c>
      <c r="L29" s="430"/>
      <c r="M29" s="436">
        <v>133884</v>
      </c>
      <c r="N29" s="430"/>
      <c r="O29" s="436">
        <v>32779</v>
      </c>
      <c r="P29" s="436"/>
      <c r="Q29" s="437">
        <v>0.32420750700000001</v>
      </c>
    </row>
    <row r="30" spans="1:17" s="87" customFormat="1">
      <c r="A30" s="440" t="s">
        <v>2240</v>
      </c>
      <c r="B30" s="430"/>
      <c r="C30" s="432">
        <f>'C-8'!O24</f>
        <v>4699999.9999999991</v>
      </c>
      <c r="D30" s="442">
        <v>5.5640000000000002E-2</v>
      </c>
      <c r="E30" s="442" t="s">
        <v>2239</v>
      </c>
      <c r="F30" s="442"/>
      <c r="G30" s="42">
        <f>C30*D30</f>
        <v>261507.99999999997</v>
      </c>
      <c r="H30" s="430"/>
      <c r="I30" s="432">
        <v>2259979.2152436795</v>
      </c>
      <c r="J30" s="439">
        <v>7.3669999999999999E-2</v>
      </c>
      <c r="K30" s="442" t="s">
        <v>2239</v>
      </c>
      <c r="L30" s="442"/>
      <c r="M30" s="436">
        <v>166493</v>
      </c>
      <c r="N30" s="436"/>
      <c r="O30" s="436">
        <v>40748</v>
      </c>
      <c r="P30" s="436"/>
      <c r="Q30" s="437">
        <v>0.324052646</v>
      </c>
    </row>
    <row r="31" spans="1:17" s="87" customFormat="1" ht="13.5" thickBot="1">
      <c r="A31" s="443" t="s">
        <v>2245</v>
      </c>
      <c r="B31" s="444"/>
      <c r="C31" s="445">
        <f>SUM(C29:C30)</f>
        <v>16400000</v>
      </c>
      <c r="D31" s="446"/>
      <c r="E31" s="446"/>
      <c r="F31" s="446"/>
      <c r="G31" s="445">
        <f>SUM(G26:G30)</f>
        <v>447946</v>
      </c>
      <c r="H31" s="444"/>
      <c r="I31" s="445">
        <v>16828379.430021089</v>
      </c>
      <c r="J31" s="447"/>
      <c r="K31" s="446"/>
      <c r="L31" s="446"/>
      <c r="M31" s="448">
        <v>424433</v>
      </c>
      <c r="N31" s="448"/>
      <c r="O31" s="448">
        <v>73527</v>
      </c>
      <c r="P31" s="448"/>
      <c r="Q31" s="449">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2246</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2235</v>
      </c>
      <c r="B35" s="430"/>
      <c r="C35" s="432"/>
      <c r="D35" s="433"/>
      <c r="E35" s="430"/>
      <c r="F35" s="434"/>
      <c r="G35" s="436"/>
      <c r="H35" s="430"/>
      <c r="I35" s="435"/>
      <c r="J35" s="433"/>
      <c r="K35" s="430"/>
      <c r="L35" s="434"/>
      <c r="M35" s="436"/>
      <c r="N35" s="436"/>
      <c r="O35" s="430"/>
      <c r="P35" s="430"/>
      <c r="Q35" s="430"/>
    </row>
    <row r="36" spans="1:17" s="87" customFormat="1">
      <c r="A36" s="440" t="s">
        <v>2247</v>
      </c>
      <c r="B36" s="430"/>
      <c r="C36" s="432">
        <f>'C-8'!O29</f>
        <v>7716</v>
      </c>
      <c r="D36" s="433">
        <v>30</v>
      </c>
      <c r="E36" s="430" t="s">
        <v>2236</v>
      </c>
      <c r="F36" s="434"/>
      <c r="G36" s="42">
        <f>C36*D36*12</f>
        <v>2777760</v>
      </c>
      <c r="H36" s="430"/>
      <c r="I36" s="435">
        <v>7447</v>
      </c>
      <c r="J36" s="433">
        <v>30</v>
      </c>
      <c r="K36" s="430" t="s">
        <v>2236</v>
      </c>
      <c r="L36" s="434"/>
      <c r="M36" s="436">
        <v>2680920</v>
      </c>
      <c r="N36" s="436"/>
      <c r="O36" s="436">
        <v>0</v>
      </c>
      <c r="P36" s="436"/>
      <c r="Q36" s="437">
        <v>0</v>
      </c>
    </row>
    <row r="37" spans="1:17" s="87" customFormat="1">
      <c r="A37" s="440" t="s">
        <v>2248</v>
      </c>
      <c r="B37" s="430"/>
      <c r="C37" s="432">
        <f>'C-8'!O30</f>
        <v>35132</v>
      </c>
      <c r="D37" s="433">
        <v>40</v>
      </c>
      <c r="E37" s="430" t="s">
        <v>2236</v>
      </c>
      <c r="F37" s="434"/>
      <c r="G37" s="42">
        <f>C37*D37*12</f>
        <v>16863360</v>
      </c>
      <c r="H37" s="430"/>
      <c r="I37" s="435">
        <v>34874</v>
      </c>
      <c r="J37" s="433">
        <v>40</v>
      </c>
      <c r="K37" s="430" t="s">
        <v>2236</v>
      </c>
      <c r="L37" s="434"/>
      <c r="M37" s="436">
        <v>16739520</v>
      </c>
      <c r="N37" s="436"/>
      <c r="O37" s="436">
        <v>0</v>
      </c>
      <c r="P37" s="436"/>
      <c r="Q37" s="437">
        <v>0</v>
      </c>
    </row>
    <row r="38" spans="1:17" s="87" customFormat="1">
      <c r="A38" s="440" t="s">
        <v>2249</v>
      </c>
      <c r="B38" s="430"/>
      <c r="C38" s="432">
        <f>'C-8'!O31</f>
        <v>3773</v>
      </c>
      <c r="D38" s="433">
        <v>50</v>
      </c>
      <c r="E38" s="430" t="s">
        <v>2236</v>
      </c>
      <c r="F38" s="434"/>
      <c r="G38" s="42">
        <f>C38*D38*12</f>
        <v>2263800</v>
      </c>
      <c r="H38" s="430"/>
      <c r="I38" s="435">
        <v>3756</v>
      </c>
      <c r="J38" s="433">
        <v>50</v>
      </c>
      <c r="K38" s="430" t="s">
        <v>2236</v>
      </c>
      <c r="L38" s="434"/>
      <c r="M38" s="436">
        <v>2253600</v>
      </c>
      <c r="N38" s="436"/>
      <c r="O38" s="436">
        <v>0</v>
      </c>
      <c r="P38" s="436"/>
      <c r="Q38" s="437">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2237</v>
      </c>
      <c r="B40" s="430"/>
      <c r="C40" s="432"/>
      <c r="D40" s="439"/>
      <c r="E40" s="430"/>
      <c r="F40" s="430"/>
      <c r="G40" s="436"/>
      <c r="H40" s="430"/>
      <c r="I40" s="438"/>
      <c r="J40" s="439"/>
      <c r="K40" s="430"/>
      <c r="L40" s="430"/>
      <c r="M40" s="430"/>
      <c r="N40" s="430"/>
      <c r="O40" s="430"/>
      <c r="P40" s="430"/>
      <c r="Q40" s="430"/>
    </row>
    <row r="41" spans="1:17" s="87" customFormat="1">
      <c r="A41" s="440" t="s">
        <v>2250</v>
      </c>
      <c r="B41" s="430"/>
      <c r="C41" s="432">
        <f>'C-8'!O33</f>
        <v>4900000</v>
      </c>
      <c r="D41" s="450">
        <v>5.5640000000000002E-2</v>
      </c>
      <c r="E41" s="442" t="s">
        <v>2239</v>
      </c>
      <c r="F41" s="430"/>
      <c r="G41" s="436">
        <f>D41*C41</f>
        <v>272636</v>
      </c>
      <c r="H41" s="430"/>
      <c r="I41" s="432">
        <v>0</v>
      </c>
      <c r="J41" s="450">
        <v>8.5000000000000006E-2</v>
      </c>
      <c r="K41" s="442" t="s">
        <v>2239</v>
      </c>
      <c r="L41" s="430"/>
      <c r="M41" s="436">
        <v>0</v>
      </c>
      <c r="N41" s="430"/>
      <c r="O41" s="436">
        <v>0</v>
      </c>
      <c r="P41" s="436"/>
      <c r="Q41" s="437">
        <v>0</v>
      </c>
    </row>
    <row r="42" spans="1:17" s="87" customFormat="1">
      <c r="A42" s="440" t="s">
        <v>2251</v>
      </c>
      <c r="B42" s="430"/>
      <c r="C42" s="432">
        <f>'C-8'!O34</f>
        <v>84600000</v>
      </c>
      <c r="D42" s="450">
        <v>5.5640000000000002E-2</v>
      </c>
      <c r="E42" s="442" t="s">
        <v>2239</v>
      </c>
      <c r="F42" s="442"/>
      <c r="G42" s="436">
        <f>D42*C42</f>
        <v>4707144</v>
      </c>
      <c r="H42" s="430"/>
      <c r="I42" s="432">
        <v>0</v>
      </c>
      <c r="J42" s="450">
        <v>8.5000000000000006E-2</v>
      </c>
      <c r="K42" s="442" t="s">
        <v>2239</v>
      </c>
      <c r="L42" s="442"/>
      <c r="M42" s="436">
        <v>0</v>
      </c>
      <c r="N42" s="436"/>
      <c r="O42" s="436">
        <v>0</v>
      </c>
      <c r="P42" s="436"/>
      <c r="Q42" s="437">
        <v>0</v>
      </c>
    </row>
    <row r="43" spans="1:17" s="87" customFormat="1">
      <c r="A43" s="440" t="s">
        <v>2252</v>
      </c>
      <c r="B43" s="430"/>
      <c r="C43" s="432">
        <f>'C-8'!O35</f>
        <v>18300000</v>
      </c>
      <c r="D43" s="450">
        <v>5.5640000000000002E-2</v>
      </c>
      <c r="E43" s="442" t="s">
        <v>2239</v>
      </c>
      <c r="F43" s="442"/>
      <c r="G43" s="436">
        <f>D43*C43</f>
        <v>1018212</v>
      </c>
      <c r="H43" s="430"/>
      <c r="I43" s="432">
        <v>0</v>
      </c>
      <c r="J43" s="450">
        <v>8.5000000000000006E-2</v>
      </c>
      <c r="K43" s="442" t="s">
        <v>2239</v>
      </c>
      <c r="L43" s="442"/>
      <c r="M43" s="436">
        <v>0</v>
      </c>
      <c r="N43" s="436"/>
      <c r="O43" s="436">
        <v>0</v>
      </c>
      <c r="P43" s="436"/>
      <c r="Q43" s="437">
        <v>0</v>
      </c>
    </row>
    <row r="44" spans="1:17" s="87" customFormat="1" ht="13.5" thickBot="1">
      <c r="A44" s="443" t="s">
        <v>2253</v>
      </c>
      <c r="B44" s="444"/>
      <c r="C44" s="445">
        <f>SUM(C41:C43)</f>
        <v>107800000</v>
      </c>
      <c r="D44" s="446"/>
      <c r="E44" s="446"/>
      <c r="F44" s="446"/>
      <c r="G44" s="448">
        <f>SUM(G36:G43)</f>
        <v>27902912</v>
      </c>
      <c r="H44" s="444"/>
      <c r="I44" s="445">
        <v>0</v>
      </c>
      <c r="J44" s="447"/>
      <c r="K44" s="446"/>
      <c r="L44" s="446"/>
      <c r="M44" s="448">
        <v>21674040</v>
      </c>
      <c r="N44" s="448"/>
      <c r="O44" s="448">
        <v>0</v>
      </c>
      <c r="P44" s="448"/>
      <c r="Q44" s="449">
        <v>0</v>
      </c>
    </row>
    <row r="45" spans="1:17" ht="13.5" thickTop="1">
      <c r="A45" s="56"/>
      <c r="B45" s="33"/>
      <c r="C45" s="39"/>
      <c r="D45" s="48"/>
      <c r="E45" s="48"/>
      <c r="F45" s="48"/>
      <c r="G45" s="42"/>
      <c r="H45" s="33"/>
      <c r="I45" s="39"/>
      <c r="J45" s="45"/>
      <c r="K45" s="48"/>
      <c r="L45" s="48"/>
      <c r="M45" s="42"/>
      <c r="N45" s="42"/>
      <c r="O45" s="42"/>
      <c r="P45" s="42"/>
      <c r="Q45" s="428"/>
    </row>
    <row r="46" spans="1:17">
      <c r="A46" s="37" t="s">
        <v>2254</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2235</v>
      </c>
      <c r="B48" s="33"/>
      <c r="C48" s="39">
        <f>'C-8'!O39</f>
        <v>113488</v>
      </c>
      <c r="D48" s="40">
        <v>5</v>
      </c>
      <c r="E48" s="33" t="s">
        <v>2236</v>
      </c>
      <c r="F48" s="41"/>
      <c r="G48" s="42">
        <f>C48*D48*12</f>
        <v>6809280</v>
      </c>
      <c r="H48" s="33"/>
      <c r="I48" s="427">
        <v>113937</v>
      </c>
      <c r="J48" s="40">
        <v>21</v>
      </c>
      <c r="K48" s="33" t="s">
        <v>2236</v>
      </c>
      <c r="L48" s="41"/>
      <c r="M48" s="42">
        <v>28712124</v>
      </c>
      <c r="N48" s="42"/>
      <c r="O48" s="42">
        <v>21875904</v>
      </c>
      <c r="P48" s="42"/>
      <c r="Q48" s="428">
        <v>3.2</v>
      </c>
    </row>
    <row r="49" spans="1:17">
      <c r="A49" s="33"/>
      <c r="B49" s="33"/>
      <c r="C49" s="44"/>
      <c r="D49" s="45"/>
      <c r="E49" s="33"/>
      <c r="F49" s="33"/>
      <c r="G49" s="33"/>
      <c r="H49" s="33"/>
      <c r="I49" s="44"/>
      <c r="J49" s="45"/>
      <c r="K49" s="33"/>
      <c r="L49" s="33"/>
      <c r="M49" s="33"/>
      <c r="N49" s="33"/>
      <c r="O49" s="33"/>
      <c r="P49" s="33"/>
      <c r="Q49" s="33"/>
    </row>
    <row r="50" spans="1:17">
      <c r="A50" s="33" t="s">
        <v>2237</v>
      </c>
      <c r="B50" s="33"/>
      <c r="C50" s="39"/>
      <c r="D50" s="45"/>
      <c r="E50" s="33"/>
      <c r="F50" s="33"/>
      <c r="G50" s="33"/>
      <c r="H50" s="33"/>
      <c r="I50" s="44"/>
      <c r="J50" s="45"/>
      <c r="K50" s="33"/>
      <c r="L50" s="33"/>
      <c r="M50" s="33"/>
      <c r="N50" s="33"/>
      <c r="O50" s="33"/>
      <c r="P50" s="33"/>
      <c r="Q50" s="33"/>
    </row>
    <row r="51" spans="1:17">
      <c r="A51" s="46" t="s">
        <v>580</v>
      </c>
      <c r="B51" s="33"/>
      <c r="C51" s="39">
        <f>'C-8'!O41</f>
        <v>2239100000</v>
      </c>
      <c r="D51" s="47">
        <v>8.4489999999999996E-2</v>
      </c>
      <c r="E51" s="48" t="s">
        <v>2239</v>
      </c>
      <c r="F51" s="33"/>
      <c r="G51" s="42">
        <f>C51*D51</f>
        <v>189181559</v>
      </c>
      <c r="H51" s="33"/>
      <c r="I51" s="39">
        <v>1818171251.5977724</v>
      </c>
      <c r="J51" s="47">
        <v>0.125</v>
      </c>
      <c r="K51" s="48" t="s">
        <v>2239</v>
      </c>
      <c r="L51" s="33"/>
      <c r="M51" s="42">
        <v>227271406</v>
      </c>
      <c r="N51" s="33"/>
      <c r="O51" s="42">
        <v>73654117</v>
      </c>
      <c r="P51" s="42"/>
      <c r="Q51" s="428">
        <v>0.47946502299999999</v>
      </c>
    </row>
    <row r="52" spans="1:17" ht="13.5" thickBot="1">
      <c r="A52" s="49" t="s">
        <v>2255</v>
      </c>
      <c r="B52" s="50"/>
      <c r="C52" s="51">
        <f>C51</f>
        <v>2239100000</v>
      </c>
      <c r="D52" s="52"/>
      <c r="E52" s="52"/>
      <c r="F52" s="52"/>
      <c r="G52" s="53">
        <f>SUM(G48:G51)</f>
        <v>195990839</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28"/>
    </row>
    <row r="54" spans="1:17">
      <c r="A54" s="37" t="s">
        <v>2256</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2235</v>
      </c>
      <c r="B56" s="33"/>
      <c r="C56" s="39">
        <f>'C-8'!O45</f>
        <v>10820</v>
      </c>
      <c r="D56" s="40">
        <v>200</v>
      </c>
      <c r="E56" s="33" t="s">
        <v>2236</v>
      </c>
      <c r="F56" s="41"/>
      <c r="G56" s="42">
        <f>C56*D56*12</f>
        <v>25968000</v>
      </c>
      <c r="H56" s="33"/>
      <c r="I56" s="427">
        <v>10790</v>
      </c>
      <c r="J56" s="40">
        <v>400</v>
      </c>
      <c r="K56" s="33" t="s">
        <v>2236</v>
      </c>
      <c r="L56" s="41"/>
      <c r="M56" s="42">
        <v>51792000</v>
      </c>
      <c r="N56" s="42"/>
      <c r="O56" s="42">
        <v>25896000</v>
      </c>
      <c r="P56" s="42"/>
      <c r="Q56" s="428">
        <v>1</v>
      </c>
    </row>
    <row r="57" spans="1:17">
      <c r="A57" s="33"/>
      <c r="B57" s="33"/>
      <c r="C57" s="44"/>
      <c r="D57" s="45"/>
      <c r="E57" s="33"/>
      <c r="F57" s="33"/>
      <c r="G57" s="33"/>
      <c r="H57" s="33"/>
      <c r="I57" s="427"/>
      <c r="J57" s="45"/>
      <c r="K57" s="33"/>
      <c r="L57" s="33"/>
      <c r="M57" s="33"/>
      <c r="N57" s="33"/>
      <c r="O57" s="33"/>
      <c r="P57" s="33"/>
      <c r="Q57" s="33"/>
    </row>
    <row r="58" spans="1:17">
      <c r="A58" s="33" t="s">
        <v>2257</v>
      </c>
      <c r="B58" s="33"/>
      <c r="C58" s="44"/>
      <c r="D58" s="45"/>
      <c r="E58" s="33"/>
      <c r="F58" s="33"/>
      <c r="G58" s="33"/>
      <c r="H58" s="33"/>
      <c r="I58" s="427"/>
      <c r="J58" s="45"/>
      <c r="K58" s="33"/>
      <c r="L58" s="33"/>
      <c r="M58" s="33"/>
      <c r="N58" s="33"/>
      <c r="O58" s="33"/>
      <c r="P58" s="33"/>
      <c r="Q58" s="33"/>
    </row>
    <row r="59" spans="1:17">
      <c r="A59" s="46" t="s">
        <v>2258</v>
      </c>
      <c r="B59" s="33"/>
      <c r="C59" s="39">
        <f>'C-8'!O47</f>
        <v>14371776</v>
      </c>
      <c r="D59" s="41">
        <v>8.1</v>
      </c>
      <c r="E59" s="33" t="s">
        <v>2259</v>
      </c>
      <c r="F59" s="41"/>
      <c r="G59" s="42">
        <f>C59*D59</f>
        <v>116411385.59999999</v>
      </c>
      <c r="H59" s="33"/>
      <c r="I59" s="44">
        <v>17099772</v>
      </c>
      <c r="J59" s="41">
        <v>9</v>
      </c>
      <c r="K59" s="33" t="s">
        <v>2259</v>
      </c>
      <c r="L59" s="41"/>
      <c r="M59" s="42">
        <v>153897948</v>
      </c>
      <c r="N59" s="42"/>
      <c r="O59" s="42">
        <v>15389795</v>
      </c>
      <c r="P59" s="42"/>
      <c r="Q59" s="428">
        <v>0.111111113</v>
      </c>
    </row>
    <row r="60" spans="1:17">
      <c r="A60" s="46" t="s">
        <v>2260</v>
      </c>
      <c r="B60" s="33"/>
      <c r="C60" s="39">
        <f>'C-8'!O48</f>
        <v>1440923.2709863961</v>
      </c>
      <c r="D60" s="41">
        <v>10</v>
      </c>
      <c r="E60" s="33" t="s">
        <v>2259</v>
      </c>
      <c r="F60" s="41"/>
      <c r="G60" s="42">
        <f>C60*D60</f>
        <v>14409232.709863961</v>
      </c>
      <c r="H60" s="33"/>
      <c r="I60" s="44">
        <v>0</v>
      </c>
      <c r="J60" s="41">
        <v>10</v>
      </c>
      <c r="K60" s="33" t="s">
        <v>2259</v>
      </c>
      <c r="L60" s="41"/>
      <c r="M60" s="42">
        <v>0</v>
      </c>
      <c r="N60" s="42"/>
      <c r="O60" s="42">
        <v>0</v>
      </c>
      <c r="P60" s="42"/>
      <c r="Q60" s="428">
        <v>0</v>
      </c>
    </row>
    <row r="61" spans="1:17">
      <c r="A61" s="46"/>
      <c r="B61" s="33"/>
      <c r="C61" s="39"/>
      <c r="D61" s="41"/>
      <c r="E61" s="33"/>
      <c r="F61" s="41"/>
      <c r="G61" s="42"/>
      <c r="H61" s="33"/>
      <c r="I61" s="39"/>
      <c r="J61" s="41"/>
      <c r="K61" s="33"/>
      <c r="L61" s="41"/>
      <c r="M61" s="42"/>
      <c r="N61" s="42"/>
      <c r="O61" s="33"/>
      <c r="P61" s="33"/>
      <c r="Q61" s="33"/>
    </row>
    <row r="62" spans="1:17">
      <c r="A62" s="33" t="s">
        <v>2237</v>
      </c>
      <c r="B62" s="33"/>
      <c r="C62" s="39"/>
      <c r="D62" s="45"/>
      <c r="E62" s="33"/>
      <c r="F62" s="33"/>
      <c r="G62" s="33"/>
      <c r="H62" s="33"/>
      <c r="I62" s="44"/>
      <c r="J62" s="45"/>
      <c r="K62" s="33"/>
      <c r="L62" s="33"/>
      <c r="M62" s="33"/>
      <c r="N62" s="33"/>
      <c r="O62" s="33"/>
      <c r="P62" s="33"/>
      <c r="Q62" s="33"/>
    </row>
    <row r="63" spans="1:17">
      <c r="A63" s="46" t="s">
        <v>2261</v>
      </c>
      <c r="B63" s="33"/>
      <c r="C63" s="39">
        <f>'C-8'!O50</f>
        <v>3794500000</v>
      </c>
      <c r="D63" s="47">
        <v>4.6940000000000003E-2</v>
      </c>
      <c r="E63" s="48" t="s">
        <v>2239</v>
      </c>
      <c r="F63" s="33"/>
      <c r="G63" s="42">
        <f>C63*D63</f>
        <v>178113830</v>
      </c>
      <c r="H63" s="33"/>
      <c r="I63" s="39">
        <v>3559649918.1500192</v>
      </c>
      <c r="J63" s="47">
        <v>6.7500000000000004E-2</v>
      </c>
      <c r="K63" s="48" t="s">
        <v>2239</v>
      </c>
      <c r="L63" s="33"/>
      <c r="M63" s="42">
        <v>240276369</v>
      </c>
      <c r="N63" s="33"/>
      <c r="O63" s="42">
        <v>73186402</v>
      </c>
      <c r="P63" s="42"/>
      <c r="Q63" s="428">
        <v>0.43800596400000003</v>
      </c>
    </row>
    <row r="64" spans="1:17">
      <c r="A64" s="46" t="s">
        <v>2262</v>
      </c>
      <c r="B64" s="33"/>
      <c r="C64" s="39">
        <f>'C-8'!O51</f>
        <v>3154636.5215213969</v>
      </c>
      <c r="D64" s="48">
        <v>3.8940000000000002E-2</v>
      </c>
      <c r="E64" s="48" t="s">
        <v>2239</v>
      </c>
      <c r="F64" s="48"/>
      <c r="G64" s="42">
        <f>C64*D64</f>
        <v>122841.5461480432</v>
      </c>
      <c r="H64" s="33"/>
      <c r="I64" s="39">
        <v>0</v>
      </c>
      <c r="J64" s="45">
        <v>5.5E-2</v>
      </c>
      <c r="K64" s="48" t="s">
        <v>2239</v>
      </c>
      <c r="L64" s="48"/>
      <c r="M64" s="42">
        <v>0</v>
      </c>
      <c r="N64" s="42"/>
      <c r="O64" s="42">
        <v>0</v>
      </c>
      <c r="P64" s="42"/>
      <c r="Q64" s="428">
        <v>0</v>
      </c>
    </row>
    <row r="65" spans="1:17" ht="13.5" thickBot="1">
      <c r="A65" s="49" t="s">
        <v>2263</v>
      </c>
      <c r="B65" s="50"/>
      <c r="C65" s="51">
        <f>SUM(C63:C64)</f>
        <v>3797654636.5215216</v>
      </c>
      <c r="D65" s="52"/>
      <c r="E65" s="52"/>
      <c r="F65" s="52"/>
      <c r="G65" s="53">
        <f>SUM(G56:G64)</f>
        <v>335025289.85601199</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2264</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2235</v>
      </c>
      <c r="B69" s="430"/>
      <c r="C69" s="432">
        <f>'C-8'!O55</f>
        <v>617</v>
      </c>
      <c r="D69" s="433">
        <v>450</v>
      </c>
      <c r="E69" s="430" t="s">
        <v>2236</v>
      </c>
      <c r="F69" s="434"/>
      <c r="G69" s="42">
        <f>C69*D69*12</f>
        <v>3331800</v>
      </c>
      <c r="H69" s="430"/>
      <c r="I69" s="435">
        <v>601</v>
      </c>
      <c r="J69" s="433">
        <v>1000</v>
      </c>
      <c r="K69" s="430" t="s">
        <v>2236</v>
      </c>
      <c r="L69" s="434"/>
      <c r="M69" s="436">
        <v>7212000</v>
      </c>
      <c r="N69" s="436"/>
      <c r="O69" s="436">
        <v>3966600</v>
      </c>
      <c r="P69" s="436"/>
      <c r="Q69" s="437">
        <v>1.2222222220000001</v>
      </c>
    </row>
    <row r="70" spans="1:17" s="87" customFormat="1">
      <c r="A70" s="430"/>
      <c r="B70" s="430"/>
      <c r="C70" s="438"/>
      <c r="D70" s="439"/>
      <c r="E70" s="430"/>
      <c r="F70" s="430"/>
      <c r="G70" s="430"/>
      <c r="H70" s="430"/>
      <c r="I70" s="435"/>
      <c r="J70" s="439"/>
      <c r="K70" s="430"/>
      <c r="L70" s="430"/>
      <c r="M70" s="430"/>
      <c r="N70" s="430"/>
      <c r="O70" s="430"/>
      <c r="P70" s="430"/>
      <c r="Q70" s="430"/>
    </row>
    <row r="71" spans="1:17" s="87" customFormat="1">
      <c r="A71" s="430" t="s">
        <v>2257</v>
      </c>
      <c r="B71" s="430"/>
      <c r="C71" s="438"/>
      <c r="D71" s="439"/>
      <c r="E71" s="430"/>
      <c r="F71" s="430"/>
      <c r="G71" s="430"/>
      <c r="H71" s="430"/>
      <c r="I71" s="435"/>
      <c r="J71" s="439"/>
      <c r="K71" s="430"/>
      <c r="L71" s="430"/>
      <c r="M71" s="430"/>
      <c r="N71" s="430"/>
      <c r="O71" s="430"/>
      <c r="P71" s="430"/>
      <c r="Q71" s="430"/>
    </row>
    <row r="72" spans="1:17" s="87" customFormat="1">
      <c r="A72" s="440" t="s">
        <v>2258</v>
      </c>
      <c r="B72" s="430"/>
      <c r="C72" s="432">
        <f>'C-8'!O57</f>
        <v>7054980</v>
      </c>
      <c r="D72" s="434">
        <v>7.7</v>
      </c>
      <c r="E72" s="430" t="s">
        <v>2259</v>
      </c>
      <c r="F72" s="434"/>
      <c r="G72" s="42">
        <f>C72*D72</f>
        <v>54323346</v>
      </c>
      <c r="H72" s="430"/>
      <c r="I72" s="438">
        <v>6970845</v>
      </c>
      <c r="J72" s="434">
        <v>15</v>
      </c>
      <c r="K72" s="430" t="s">
        <v>2259</v>
      </c>
      <c r="L72" s="434"/>
      <c r="M72" s="436">
        <v>104562675</v>
      </c>
      <c r="N72" s="436"/>
      <c r="O72" s="436">
        <v>50887168</v>
      </c>
      <c r="P72" s="436"/>
      <c r="Q72" s="437">
        <v>0.94805192999999999</v>
      </c>
    </row>
    <row r="73" spans="1:17" s="87" customFormat="1">
      <c r="A73" s="440" t="s">
        <v>2260</v>
      </c>
      <c r="B73" s="430"/>
      <c r="C73" s="432">
        <f>'C-8'!O58</f>
        <v>347822.86118847976</v>
      </c>
      <c r="D73" s="434">
        <v>9.6</v>
      </c>
      <c r="E73" s="430" t="s">
        <v>2259</v>
      </c>
      <c r="F73" s="434"/>
      <c r="G73" s="436">
        <v>0</v>
      </c>
      <c r="H73" s="430"/>
      <c r="I73" s="438">
        <v>0</v>
      </c>
      <c r="J73" s="434">
        <v>16</v>
      </c>
      <c r="K73" s="430" t="s">
        <v>2259</v>
      </c>
      <c r="L73" s="434"/>
      <c r="M73" s="436">
        <v>0</v>
      </c>
      <c r="N73" s="436"/>
      <c r="O73" s="436">
        <v>0</v>
      </c>
      <c r="P73" s="436"/>
      <c r="Q73" s="437">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2237</v>
      </c>
      <c r="B75" s="430"/>
      <c r="C75" s="432"/>
      <c r="D75" s="439"/>
      <c r="E75" s="430"/>
      <c r="F75" s="430"/>
      <c r="G75" s="430"/>
      <c r="H75" s="430"/>
      <c r="I75" s="438"/>
      <c r="J75" s="439"/>
      <c r="K75" s="430"/>
      <c r="L75" s="430"/>
      <c r="M75" s="430"/>
      <c r="N75" s="430"/>
      <c r="O75" s="430"/>
      <c r="P75" s="430"/>
      <c r="Q75" s="430"/>
    </row>
    <row r="76" spans="1:17" s="87" customFormat="1">
      <c r="A76" s="440" t="s">
        <v>2261</v>
      </c>
      <c r="B76" s="430"/>
      <c r="C76" s="432">
        <f>'C-8'!O60</f>
        <v>2115984799.9999998</v>
      </c>
      <c r="D76" s="441">
        <v>3.6499999999999998E-2</v>
      </c>
      <c r="E76" s="442" t="s">
        <v>2239</v>
      </c>
      <c r="F76" s="430"/>
      <c r="G76" s="42">
        <f>C76*D76</f>
        <v>77233445.199999988</v>
      </c>
      <c r="H76" s="430"/>
      <c r="I76" s="432">
        <v>1834520112.0000002</v>
      </c>
      <c r="J76" s="441">
        <v>0.06</v>
      </c>
      <c r="K76" s="442" t="s">
        <v>2239</v>
      </c>
      <c r="L76" s="430"/>
      <c r="M76" s="436">
        <v>110071207</v>
      </c>
      <c r="N76" s="430"/>
      <c r="O76" s="436">
        <v>43111223</v>
      </c>
      <c r="P76" s="436"/>
      <c r="Q76" s="437">
        <v>0.64383562299999997</v>
      </c>
    </row>
    <row r="77" spans="1:17" s="87" customFormat="1">
      <c r="A77" s="440" t="s">
        <v>2262</v>
      </c>
      <c r="B77" s="430"/>
      <c r="C77" s="432">
        <f>'C-8'!O61</f>
        <v>508508798.19999993</v>
      </c>
      <c r="D77" s="442">
        <v>3.2500000000000001E-2</v>
      </c>
      <c r="E77" s="442" t="s">
        <v>2239</v>
      </c>
      <c r="F77" s="442"/>
      <c r="G77" s="42">
        <f>C77*D77</f>
        <v>16526535.941499999</v>
      </c>
      <c r="H77" s="430"/>
      <c r="I77" s="432">
        <v>893974101.56693757</v>
      </c>
      <c r="J77" s="439">
        <v>4.7500000000000001E-2</v>
      </c>
      <c r="K77" s="442" t="s">
        <v>2239</v>
      </c>
      <c r="L77" s="442"/>
      <c r="M77" s="436">
        <v>42463770</v>
      </c>
      <c r="N77" s="436"/>
      <c r="O77" s="436">
        <v>13409612</v>
      </c>
      <c r="P77" s="436"/>
      <c r="Q77" s="437">
        <v>0.461538483</v>
      </c>
    </row>
    <row r="78" spans="1:17" s="87" customFormat="1" ht="13.5" thickBot="1">
      <c r="A78" s="443" t="s">
        <v>2265</v>
      </c>
      <c r="B78" s="444"/>
      <c r="C78" s="445">
        <f>SUM(C76:C77)</f>
        <v>2624493598.1999998</v>
      </c>
      <c r="D78" s="446"/>
      <c r="E78" s="446"/>
      <c r="F78" s="446"/>
      <c r="G78" s="448">
        <f>SUM(G69:G77)</f>
        <v>151415127.1415</v>
      </c>
      <c r="H78" s="444"/>
      <c r="I78" s="445">
        <v>2728494213.5669379</v>
      </c>
      <c r="J78" s="447"/>
      <c r="K78" s="446"/>
      <c r="L78" s="446"/>
      <c r="M78" s="448">
        <v>264309652</v>
      </c>
      <c r="N78" s="448"/>
      <c r="O78" s="448">
        <v>111374603</v>
      </c>
      <c r="P78" s="448"/>
      <c r="Q78" s="449">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2266</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2235</v>
      </c>
      <c r="B82" s="33"/>
      <c r="C82" s="39">
        <f>'C-8'!O65</f>
        <v>1</v>
      </c>
      <c r="D82" s="40">
        <v>200</v>
      </c>
      <c r="E82" s="33" t="s">
        <v>2236</v>
      </c>
      <c r="F82" s="41"/>
      <c r="G82" s="42">
        <f>C82*D82*12</f>
        <v>2400</v>
      </c>
      <c r="H82" s="33"/>
      <c r="I82" s="427">
        <v>1</v>
      </c>
      <c r="J82" s="40">
        <v>400</v>
      </c>
      <c r="K82" s="33" t="s">
        <v>2236</v>
      </c>
      <c r="L82" s="41"/>
      <c r="M82" s="42">
        <v>4800</v>
      </c>
      <c r="N82" s="42"/>
      <c r="O82" s="42">
        <v>2400</v>
      </c>
      <c r="P82" s="42"/>
      <c r="Q82" s="428">
        <v>1</v>
      </c>
    </row>
    <row r="83" spans="1:17">
      <c r="A83" s="33"/>
      <c r="B83" s="33"/>
      <c r="C83" s="44"/>
      <c r="D83" s="45"/>
      <c r="E83" s="33"/>
      <c r="F83" s="33"/>
      <c r="G83" s="33"/>
      <c r="H83" s="33"/>
      <c r="I83" s="427"/>
      <c r="J83" s="45"/>
      <c r="K83" s="33"/>
      <c r="L83" s="33"/>
      <c r="M83" s="33"/>
      <c r="N83" s="33"/>
      <c r="O83" s="33"/>
      <c r="P83" s="33"/>
      <c r="Q83" s="33"/>
    </row>
    <row r="84" spans="1:17">
      <c r="A84" s="33" t="s">
        <v>2257</v>
      </c>
      <c r="B84" s="33"/>
      <c r="C84" s="44"/>
      <c r="D84" s="45"/>
      <c r="E84" s="33"/>
      <c r="F84" s="33"/>
      <c r="G84" s="33"/>
      <c r="H84" s="33"/>
      <c r="I84" s="427"/>
      <c r="J84" s="45"/>
      <c r="K84" s="33"/>
      <c r="L84" s="33"/>
      <c r="M84" s="33"/>
      <c r="N84" s="33"/>
      <c r="O84" s="33"/>
      <c r="P84" s="33"/>
      <c r="Q84" s="33"/>
    </row>
    <row r="85" spans="1:17">
      <c r="A85" s="46" t="s">
        <v>2267</v>
      </c>
      <c r="B85" s="33"/>
      <c r="C85" s="39">
        <f>'C-8'!O67</f>
        <v>19824</v>
      </c>
      <c r="D85" s="41">
        <v>8.1</v>
      </c>
      <c r="E85" s="33" t="s">
        <v>2259</v>
      </c>
      <c r="F85" s="41"/>
      <c r="G85" s="42">
        <f>C85*D85</f>
        <v>160574.39999999999</v>
      </c>
      <c r="H85" s="33"/>
      <c r="I85" s="44">
        <v>1512.67</v>
      </c>
      <c r="J85" s="41">
        <v>9</v>
      </c>
      <c r="K85" s="33" t="s">
        <v>2259</v>
      </c>
      <c r="L85" s="41"/>
      <c r="M85" s="42">
        <v>13614</v>
      </c>
      <c r="N85" s="42"/>
      <c r="O85" s="42">
        <v>1361</v>
      </c>
      <c r="P85" s="42"/>
      <c r="Q85" s="428">
        <v>0.11107483899999999</v>
      </c>
    </row>
    <row r="86" spans="1:17">
      <c r="A86" s="46" t="s">
        <v>2268</v>
      </c>
      <c r="B86" s="33"/>
      <c r="C86" s="39">
        <f>'C-8'!O68</f>
        <v>18996</v>
      </c>
      <c r="D86" s="41">
        <v>1.1000000000000001</v>
      </c>
      <c r="E86" s="33" t="s">
        <v>2259</v>
      </c>
      <c r="F86" s="41"/>
      <c r="G86" s="42">
        <f>C86*D86</f>
        <v>20895.600000000002</v>
      </c>
      <c r="H86" s="33"/>
      <c r="I86" s="44">
        <v>1560</v>
      </c>
      <c r="J86" s="41">
        <v>1.1000000000000001</v>
      </c>
      <c r="K86" s="33" t="s">
        <v>2259</v>
      </c>
      <c r="L86" s="41"/>
      <c r="M86" s="42">
        <v>1716</v>
      </c>
      <c r="N86" s="42"/>
      <c r="O86" s="42">
        <v>0</v>
      </c>
      <c r="P86" s="42"/>
      <c r="Q86" s="428">
        <v>0</v>
      </c>
    </row>
    <row r="87" spans="1:17">
      <c r="A87" s="46"/>
      <c r="B87" s="33"/>
      <c r="C87" s="39"/>
      <c r="D87" s="41"/>
      <c r="E87" s="33"/>
      <c r="F87" s="41"/>
      <c r="G87" s="42"/>
      <c r="H87" s="33"/>
      <c r="I87" s="39"/>
      <c r="J87" s="41"/>
      <c r="K87" s="33"/>
      <c r="L87" s="41"/>
      <c r="M87" s="42"/>
      <c r="N87" s="42"/>
      <c r="O87" s="33"/>
      <c r="P87" s="33"/>
      <c r="Q87" s="33"/>
    </row>
    <row r="88" spans="1:17">
      <c r="A88" s="33" t="s">
        <v>2237</v>
      </c>
      <c r="B88" s="33"/>
      <c r="C88" s="39"/>
      <c r="D88" s="45"/>
      <c r="E88" s="33"/>
      <c r="F88" s="33"/>
      <c r="G88" s="33"/>
      <c r="H88" s="33"/>
      <c r="I88" s="44"/>
      <c r="J88" s="45"/>
      <c r="K88" s="33"/>
      <c r="L88" s="33"/>
      <c r="M88" s="33"/>
      <c r="N88" s="33"/>
      <c r="O88" s="33"/>
      <c r="P88" s="33"/>
      <c r="Q88" s="33"/>
    </row>
    <row r="89" spans="1:17">
      <c r="A89" s="46" t="s">
        <v>2269</v>
      </c>
      <c r="B89" s="33"/>
      <c r="C89" s="39">
        <f>'C-8'!O70</f>
        <v>2800000</v>
      </c>
      <c r="D89" s="47">
        <v>5.7790000000000001E-2</v>
      </c>
      <c r="E89" s="48" t="s">
        <v>2239</v>
      </c>
      <c r="F89" s="33"/>
      <c r="G89" s="42">
        <f>C89*D89</f>
        <v>161812</v>
      </c>
      <c r="H89" s="33"/>
      <c r="I89" s="39">
        <v>2454965.4562663632</v>
      </c>
      <c r="J89" s="47">
        <v>9.7500000000000003E-2</v>
      </c>
      <c r="K89" s="48" t="s">
        <v>2239</v>
      </c>
      <c r="L89" s="33"/>
      <c r="M89" s="42">
        <v>239359</v>
      </c>
      <c r="N89" s="33"/>
      <c r="O89" s="42">
        <v>97487</v>
      </c>
      <c r="P89" s="42"/>
      <c r="Q89" s="428">
        <v>0.68714757000000004</v>
      </c>
    </row>
    <row r="90" spans="1:17">
      <c r="A90" s="46" t="s">
        <v>2270</v>
      </c>
      <c r="B90" s="33"/>
      <c r="C90" s="39">
        <f>'C-8'!O71</f>
        <v>3300000</v>
      </c>
      <c r="D90" s="48">
        <v>1.8790000000000001E-2</v>
      </c>
      <c r="E90" s="48" t="s">
        <v>2239</v>
      </c>
      <c r="F90" s="48"/>
      <c r="G90" s="42">
        <f>C90*D90</f>
        <v>62007.000000000007</v>
      </c>
      <c r="H90" s="33"/>
      <c r="I90" s="39">
        <v>3212466.7747025588</v>
      </c>
      <c r="J90" s="45">
        <v>4.3499999999999997E-2</v>
      </c>
      <c r="K90" s="48" t="s">
        <v>2239</v>
      </c>
      <c r="L90" s="48"/>
      <c r="M90" s="42">
        <v>139742</v>
      </c>
      <c r="N90" s="42"/>
      <c r="O90" s="42">
        <v>79380</v>
      </c>
      <c r="P90" s="42"/>
      <c r="Q90" s="428">
        <v>1.3150657699999999</v>
      </c>
    </row>
    <row r="91" spans="1:17" ht="13.5" thickBot="1">
      <c r="A91" s="49" t="s">
        <v>2271</v>
      </c>
      <c r="B91" s="50"/>
      <c r="C91" s="445">
        <f>SUM(C89:C90)</f>
        <v>6100000</v>
      </c>
      <c r="D91" s="446"/>
      <c r="E91" s="446"/>
      <c r="F91" s="446"/>
      <c r="G91" s="448">
        <f>SUM(G82:G90)</f>
        <v>407689</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2272</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2235</v>
      </c>
      <c r="B95" s="33"/>
      <c r="C95" s="39">
        <f>'C-8'!O75</f>
        <v>16</v>
      </c>
      <c r="D95" s="40">
        <v>450</v>
      </c>
      <c r="E95" s="33" t="s">
        <v>2236</v>
      </c>
      <c r="F95" s="41"/>
      <c r="G95" s="42">
        <f>C95*D95*12</f>
        <v>86400</v>
      </c>
      <c r="H95" s="33"/>
      <c r="I95" s="427">
        <v>17</v>
      </c>
      <c r="J95" s="40">
        <v>1000</v>
      </c>
      <c r="K95" s="33" t="s">
        <v>2236</v>
      </c>
      <c r="L95" s="41"/>
      <c r="M95" s="42">
        <v>204000</v>
      </c>
      <c r="N95" s="42"/>
      <c r="O95" s="42">
        <v>112200</v>
      </c>
      <c r="P95" s="42"/>
      <c r="Q95" s="428">
        <v>1.2222222220000001</v>
      </c>
    </row>
    <row r="96" spans="1:17">
      <c r="A96" s="33"/>
      <c r="B96" s="33"/>
      <c r="C96" s="44"/>
      <c r="D96" s="45"/>
      <c r="E96" s="33"/>
      <c r="F96" s="33"/>
      <c r="G96" s="33"/>
      <c r="H96" s="33"/>
      <c r="I96" s="427"/>
      <c r="J96" s="45"/>
      <c r="K96" s="33"/>
      <c r="L96" s="33"/>
      <c r="M96" s="33"/>
      <c r="N96" s="33"/>
      <c r="O96" s="33"/>
      <c r="P96" s="33"/>
      <c r="Q96" s="33"/>
    </row>
    <row r="97" spans="1:17">
      <c r="A97" s="33" t="s">
        <v>2257</v>
      </c>
      <c r="B97" s="33"/>
      <c r="C97" s="44"/>
      <c r="D97" s="45"/>
      <c r="E97" s="33"/>
      <c r="F97" s="33"/>
      <c r="G97" s="33"/>
      <c r="H97" s="33"/>
      <c r="I97" s="427"/>
      <c r="J97" s="45"/>
      <c r="K97" s="33"/>
      <c r="L97" s="33"/>
      <c r="M97" s="33"/>
      <c r="N97" s="33"/>
      <c r="O97" s="33"/>
      <c r="P97" s="33"/>
      <c r="Q97" s="33"/>
    </row>
    <row r="98" spans="1:17">
      <c r="A98" s="46" t="s">
        <v>2267</v>
      </c>
      <c r="B98" s="33"/>
      <c r="C98" s="39">
        <f>'C-8'!O77</f>
        <v>956520</v>
      </c>
      <c r="D98" s="41">
        <v>7.7</v>
      </c>
      <c r="E98" s="33" t="s">
        <v>2259</v>
      </c>
      <c r="F98" s="41"/>
      <c r="G98" s="42">
        <f>C98*D98</f>
        <v>7365204</v>
      </c>
      <c r="H98" s="33"/>
      <c r="I98" s="44">
        <v>87298</v>
      </c>
      <c r="J98" s="41">
        <v>16</v>
      </c>
      <c r="K98" s="33" t="s">
        <v>2259</v>
      </c>
      <c r="L98" s="41"/>
      <c r="M98" s="42">
        <v>1396768</v>
      </c>
      <c r="N98" s="42"/>
      <c r="O98" s="42">
        <v>724573</v>
      </c>
      <c r="P98" s="42"/>
      <c r="Q98" s="428">
        <v>1.0779208410000001</v>
      </c>
    </row>
    <row r="99" spans="1:17">
      <c r="A99" s="46" t="s">
        <v>2268</v>
      </c>
      <c r="B99" s="33"/>
      <c r="C99" s="39">
        <f>'C-8'!O78</f>
        <v>954684</v>
      </c>
      <c r="D99" s="41">
        <v>1</v>
      </c>
      <c r="E99" s="33" t="s">
        <v>2259</v>
      </c>
      <c r="F99" s="41"/>
      <c r="G99" s="42">
        <f>C99*D99</f>
        <v>954684</v>
      </c>
      <c r="H99" s="33"/>
      <c r="I99" s="44">
        <v>86878.75</v>
      </c>
      <c r="J99" s="41">
        <v>2</v>
      </c>
      <c r="K99" s="33" t="s">
        <v>2259</v>
      </c>
      <c r="L99" s="41"/>
      <c r="M99" s="42">
        <v>173758</v>
      </c>
      <c r="N99" s="42"/>
      <c r="O99" s="42">
        <v>86879</v>
      </c>
      <c r="P99" s="42"/>
      <c r="Q99" s="428">
        <v>1</v>
      </c>
    </row>
    <row r="100" spans="1:17">
      <c r="A100" s="46"/>
      <c r="B100" s="33"/>
      <c r="C100" s="39"/>
      <c r="D100" s="41"/>
      <c r="E100" s="33"/>
      <c r="F100" s="41"/>
      <c r="G100" s="42"/>
      <c r="H100" s="33"/>
      <c r="I100" s="39"/>
      <c r="J100" s="41"/>
      <c r="K100" s="33"/>
      <c r="L100" s="41"/>
      <c r="M100" s="42"/>
      <c r="N100" s="42"/>
      <c r="O100" s="33"/>
      <c r="P100" s="33"/>
      <c r="Q100" s="33"/>
    </row>
    <row r="101" spans="1:17">
      <c r="A101" s="33" t="s">
        <v>2237</v>
      </c>
      <c r="B101" s="33"/>
      <c r="C101" s="39"/>
      <c r="D101" s="45"/>
      <c r="E101" s="33"/>
      <c r="F101" s="33"/>
      <c r="G101" s="33"/>
      <c r="H101" s="33"/>
      <c r="I101" s="44"/>
      <c r="J101" s="45"/>
      <c r="K101" s="33"/>
      <c r="L101" s="33"/>
      <c r="M101" s="33"/>
      <c r="N101" s="33"/>
      <c r="O101" s="33"/>
      <c r="P101" s="33"/>
      <c r="Q101" s="33"/>
    </row>
    <row r="102" spans="1:17">
      <c r="A102" s="46" t="s">
        <v>2269</v>
      </c>
      <c r="B102" s="33"/>
      <c r="C102" s="39">
        <f>'C-8'!O80</f>
        <v>109600000</v>
      </c>
      <c r="D102" s="47">
        <v>4.6789999999999998E-2</v>
      </c>
      <c r="E102" s="48" t="s">
        <v>2239</v>
      </c>
      <c r="F102" s="33"/>
      <c r="G102" s="42">
        <f>C102*D102</f>
        <v>5128184</v>
      </c>
      <c r="H102" s="33"/>
      <c r="I102" s="39">
        <v>174527299.71333742</v>
      </c>
      <c r="J102" s="47">
        <v>8.1000000000000003E-2</v>
      </c>
      <c r="K102" s="48" t="s">
        <v>2239</v>
      </c>
      <c r="L102" s="33"/>
      <c r="M102" s="42">
        <v>14136711</v>
      </c>
      <c r="N102" s="33"/>
      <c r="O102" s="42">
        <v>5970579</v>
      </c>
      <c r="P102" s="42"/>
      <c r="Q102" s="428">
        <v>0.73113917299999998</v>
      </c>
    </row>
    <row r="103" spans="1:17">
      <c r="A103" s="46" t="s">
        <v>2270</v>
      </c>
      <c r="B103" s="33"/>
      <c r="C103" s="39">
        <f>'C-8'!O81</f>
        <v>179600000</v>
      </c>
      <c r="D103" s="48">
        <v>1.779E-2</v>
      </c>
      <c r="E103" s="48" t="s">
        <v>2239</v>
      </c>
      <c r="F103" s="48"/>
      <c r="G103" s="42">
        <f>C103*D103</f>
        <v>3195084</v>
      </c>
      <c r="H103" s="33"/>
      <c r="I103" s="39">
        <v>281412745.91853565</v>
      </c>
      <c r="J103" s="45">
        <v>0.04</v>
      </c>
      <c r="K103" s="48" t="s">
        <v>2239</v>
      </c>
      <c r="L103" s="48"/>
      <c r="M103" s="42">
        <v>11256510</v>
      </c>
      <c r="N103" s="42"/>
      <c r="O103" s="42">
        <v>6250177</v>
      </c>
      <c r="P103" s="42"/>
      <c r="Q103" s="428">
        <v>1.248454108</v>
      </c>
    </row>
    <row r="104" spans="1:17" ht="13.5" thickBot="1">
      <c r="A104" s="49" t="s">
        <v>2273</v>
      </c>
      <c r="B104" s="50"/>
      <c r="C104" s="445">
        <f>SUM(C102:C103)</f>
        <v>289200000</v>
      </c>
      <c r="D104" s="446"/>
      <c r="E104" s="446"/>
      <c r="F104" s="446"/>
      <c r="G104" s="448">
        <f>SUM(G95:G103)</f>
        <v>16729556</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2274</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2235</v>
      </c>
      <c r="B108" s="33"/>
      <c r="C108" s="39">
        <f>'C-8'!O85</f>
        <v>1</v>
      </c>
      <c r="D108" s="40">
        <v>450</v>
      </c>
      <c r="E108" s="33" t="s">
        <v>2236</v>
      </c>
      <c r="F108" s="41"/>
      <c r="G108" s="42">
        <f>C108*D108*12</f>
        <v>5400</v>
      </c>
      <c r="H108" s="33"/>
      <c r="I108" s="427">
        <v>1</v>
      </c>
      <c r="J108" s="40">
        <v>1000</v>
      </c>
      <c r="K108" s="33" t="s">
        <v>2236</v>
      </c>
      <c r="L108" s="41"/>
      <c r="M108" s="42">
        <v>12000</v>
      </c>
      <c r="N108" s="42"/>
      <c r="O108" s="42">
        <v>6600</v>
      </c>
      <c r="P108" s="42"/>
      <c r="Q108" s="428">
        <v>1.2222222220000001</v>
      </c>
    </row>
    <row r="109" spans="1:17">
      <c r="A109" s="33"/>
      <c r="B109" s="33"/>
      <c r="C109" s="44"/>
      <c r="D109" s="45"/>
      <c r="E109" s="33"/>
      <c r="F109" s="33"/>
      <c r="G109" s="33"/>
      <c r="H109" s="33"/>
      <c r="I109" s="427"/>
      <c r="J109" s="45"/>
      <c r="K109" s="33"/>
      <c r="L109" s="33"/>
      <c r="M109" s="33"/>
      <c r="N109" s="33"/>
      <c r="O109" s="33"/>
      <c r="P109" s="33"/>
      <c r="Q109" s="33"/>
    </row>
    <row r="110" spans="1:17">
      <c r="A110" s="33" t="s">
        <v>2257</v>
      </c>
      <c r="B110" s="33"/>
      <c r="C110" s="44"/>
      <c r="D110" s="45"/>
      <c r="E110" s="33"/>
      <c r="F110" s="33"/>
      <c r="G110" s="33"/>
      <c r="H110" s="33"/>
      <c r="I110" s="427"/>
      <c r="J110" s="45"/>
      <c r="K110" s="33"/>
      <c r="L110" s="33"/>
      <c r="M110" s="33"/>
      <c r="N110" s="33"/>
      <c r="O110" s="33"/>
      <c r="P110" s="33"/>
      <c r="Q110" s="33"/>
    </row>
    <row r="111" spans="1:17">
      <c r="A111" s="46" t="s">
        <v>2275</v>
      </c>
      <c r="B111" s="33"/>
      <c r="C111" s="39">
        <f>'C-8'!O87</f>
        <v>182244</v>
      </c>
      <c r="D111" s="41">
        <v>6</v>
      </c>
      <c r="E111" s="33" t="s">
        <v>2259</v>
      </c>
      <c r="F111" s="41"/>
      <c r="G111" s="42">
        <f>C111*D111</f>
        <v>1093464</v>
      </c>
      <c r="H111" s="33"/>
      <c r="I111" s="44">
        <v>191931</v>
      </c>
      <c r="J111" s="41">
        <v>8.75</v>
      </c>
      <c r="K111" s="33" t="s">
        <v>2259</v>
      </c>
      <c r="L111" s="41"/>
      <c r="M111" s="42">
        <v>1679396</v>
      </c>
      <c r="N111" s="42"/>
      <c r="O111" s="42">
        <v>527810</v>
      </c>
      <c r="P111" s="42"/>
      <c r="Q111" s="428">
        <v>0.45833311599999998</v>
      </c>
    </row>
    <row r="112" spans="1:17">
      <c r="A112" s="46" t="s">
        <v>2260</v>
      </c>
      <c r="B112" s="33"/>
      <c r="C112" s="39">
        <f>'C-8'!O88</f>
        <v>0</v>
      </c>
      <c r="D112" s="41">
        <v>9.6</v>
      </c>
      <c r="E112" s="33" t="s">
        <v>2259</v>
      </c>
      <c r="F112" s="41"/>
      <c r="G112" s="42">
        <f>C112*D112</f>
        <v>0</v>
      </c>
      <c r="H112" s="33"/>
      <c r="I112" s="44">
        <v>0</v>
      </c>
      <c r="J112" s="41">
        <v>10</v>
      </c>
      <c r="K112" s="33" t="s">
        <v>2259</v>
      </c>
      <c r="L112" s="41"/>
      <c r="M112" s="42">
        <v>0</v>
      </c>
      <c r="N112" s="42"/>
      <c r="O112" s="42">
        <v>0</v>
      </c>
      <c r="P112" s="42"/>
      <c r="Q112" s="428">
        <v>0</v>
      </c>
    </row>
    <row r="113" spans="1:17">
      <c r="A113" s="46"/>
      <c r="B113" s="33"/>
      <c r="C113" s="39"/>
      <c r="D113" s="41"/>
      <c r="E113" s="33"/>
      <c r="F113" s="41"/>
      <c r="G113" s="42"/>
      <c r="H113" s="33"/>
      <c r="I113" s="39"/>
      <c r="J113" s="41"/>
      <c r="K113" s="33"/>
      <c r="L113" s="41"/>
      <c r="M113" s="42"/>
      <c r="N113" s="42"/>
      <c r="O113" s="33"/>
      <c r="P113" s="33"/>
      <c r="Q113" s="33"/>
    </row>
    <row r="114" spans="1:17">
      <c r="A114" s="33" t="s">
        <v>2237</v>
      </c>
      <c r="B114" s="33"/>
      <c r="C114" s="39"/>
      <c r="D114" s="45"/>
      <c r="E114" s="33"/>
      <c r="F114" s="33"/>
      <c r="G114" s="33"/>
      <c r="H114" s="33"/>
      <c r="I114" s="44"/>
      <c r="J114" s="45"/>
      <c r="K114" s="33"/>
      <c r="L114" s="33"/>
      <c r="M114" s="33"/>
      <c r="N114" s="33"/>
      <c r="O114" s="33"/>
      <c r="P114" s="33"/>
      <c r="Q114" s="33"/>
    </row>
    <row r="115" spans="1:17">
      <c r="A115" s="46" t="s">
        <v>2276</v>
      </c>
      <c r="B115" s="33"/>
      <c r="C115" s="39">
        <f>'C-8'!O90</f>
        <v>60700000</v>
      </c>
      <c r="D115" s="47">
        <v>2.496E-2</v>
      </c>
      <c r="E115" s="48" t="s">
        <v>2239</v>
      </c>
      <c r="F115" s="33"/>
      <c r="G115" s="42">
        <f>C115*D115</f>
        <v>1515072</v>
      </c>
      <c r="H115" s="33"/>
      <c r="I115" s="39">
        <v>81329554.870816812</v>
      </c>
      <c r="J115" s="47">
        <v>6.7500000000000004E-2</v>
      </c>
      <c r="K115" s="48" t="s">
        <v>2239</v>
      </c>
      <c r="L115" s="33"/>
      <c r="M115" s="42">
        <v>5489745</v>
      </c>
      <c r="N115" s="33"/>
      <c r="O115" s="42">
        <v>3459759</v>
      </c>
      <c r="P115" s="42"/>
      <c r="Q115" s="428">
        <v>1.7043265320000001</v>
      </c>
    </row>
    <row r="116" spans="1:17">
      <c r="A116" s="46" t="s">
        <v>2277</v>
      </c>
      <c r="B116" s="33"/>
      <c r="C116" s="39">
        <f>'C-8'!O91</f>
        <v>0</v>
      </c>
      <c r="D116" s="48">
        <v>1.8960000000000001E-2</v>
      </c>
      <c r="E116" s="48" t="s">
        <v>2239</v>
      </c>
      <c r="F116" s="48"/>
      <c r="G116" s="42">
        <f>C116*D116</f>
        <v>0</v>
      </c>
      <c r="H116" s="33"/>
      <c r="I116" s="39">
        <v>0</v>
      </c>
      <c r="J116" s="45">
        <v>3.5000000000000003E-2</v>
      </c>
      <c r="K116" s="48" t="s">
        <v>2239</v>
      </c>
      <c r="L116" s="48"/>
      <c r="M116" s="42">
        <v>0</v>
      </c>
      <c r="N116" s="42"/>
      <c r="O116" s="42">
        <v>0</v>
      </c>
      <c r="P116" s="42"/>
      <c r="Q116" s="428">
        <v>0</v>
      </c>
    </row>
    <row r="117" spans="1:17" ht="13.5" thickBot="1">
      <c r="A117" s="49" t="s">
        <v>2278</v>
      </c>
      <c r="B117" s="50"/>
      <c r="C117" s="445">
        <f>SUM(C115:C116)</f>
        <v>60700000</v>
      </c>
      <c r="D117" s="446"/>
      <c r="E117" s="446"/>
      <c r="F117" s="446"/>
      <c r="G117" s="448">
        <f>SUM(G108:G116)</f>
        <v>2613936</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2279</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2235</v>
      </c>
      <c r="B121" s="430"/>
      <c r="C121" s="432">
        <f>'C-8'!O95</f>
        <v>1082</v>
      </c>
      <c r="D121" s="433">
        <v>10</v>
      </c>
      <c r="E121" s="430" t="s">
        <v>2236</v>
      </c>
      <c r="F121" s="434"/>
      <c r="G121" s="42">
        <f>C121*D121*12</f>
        <v>129840</v>
      </c>
      <c r="H121" s="430"/>
      <c r="I121" s="435">
        <v>1103</v>
      </c>
      <c r="J121" s="433">
        <v>21</v>
      </c>
      <c r="K121" s="430" t="s">
        <v>2236</v>
      </c>
      <c r="L121" s="434"/>
      <c r="M121" s="436">
        <v>277956</v>
      </c>
      <c r="N121" s="436"/>
      <c r="O121" s="436">
        <v>145596</v>
      </c>
      <c r="P121" s="436"/>
      <c r="Q121" s="437">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2237</v>
      </c>
      <c r="B123" s="430"/>
      <c r="C123" s="432"/>
      <c r="D123" s="439"/>
      <c r="E123" s="430"/>
      <c r="F123" s="430"/>
      <c r="G123" s="430"/>
      <c r="H123" s="430"/>
      <c r="I123" s="438"/>
      <c r="J123" s="439"/>
      <c r="K123" s="430"/>
      <c r="L123" s="430"/>
      <c r="M123" s="430"/>
      <c r="N123" s="430"/>
      <c r="O123" s="430"/>
      <c r="P123" s="430"/>
      <c r="Q123" s="430"/>
    </row>
    <row r="124" spans="1:17" s="87" customFormat="1">
      <c r="A124" s="440" t="s">
        <v>580</v>
      </c>
      <c r="B124" s="430"/>
      <c r="C124" s="432">
        <f>'C-8'!O97</f>
        <v>23109615</v>
      </c>
      <c r="D124" s="441">
        <v>6.1789999999999998E-2</v>
      </c>
      <c r="E124" s="442" t="s">
        <v>2239</v>
      </c>
      <c r="F124" s="430"/>
      <c r="G124" s="42">
        <f>C124*D124</f>
        <v>1427943.1108500001</v>
      </c>
      <c r="H124" s="430"/>
      <c r="I124" s="432">
        <v>19515369.388357587</v>
      </c>
      <c r="J124" s="441">
        <v>8.5000000000000006E-2</v>
      </c>
      <c r="K124" s="442" t="s">
        <v>2239</v>
      </c>
      <c r="L124" s="430"/>
      <c r="M124" s="436">
        <v>1658806</v>
      </c>
      <c r="N124" s="430"/>
      <c r="O124" s="436">
        <v>452951</v>
      </c>
      <c r="P124" s="436"/>
      <c r="Q124" s="437">
        <v>0.37562642299999999</v>
      </c>
    </row>
    <row r="125" spans="1:17" s="87" customFormat="1" ht="13.5" thickBot="1">
      <c r="A125" s="443" t="s">
        <v>2280</v>
      </c>
      <c r="B125" s="444"/>
      <c r="C125" s="445">
        <f>C124</f>
        <v>23109615</v>
      </c>
      <c r="D125" s="446"/>
      <c r="E125" s="446"/>
      <c r="F125" s="446"/>
      <c r="G125" s="448">
        <f>SUM(G121:G124)</f>
        <v>1557783.1108500001</v>
      </c>
      <c r="H125" s="444"/>
      <c r="I125" s="445">
        <v>19515369.388357587</v>
      </c>
      <c r="J125" s="447"/>
      <c r="K125" s="446"/>
      <c r="L125" s="446"/>
      <c r="M125" s="448">
        <v>1936762</v>
      </c>
      <c r="N125" s="448"/>
      <c r="O125" s="448">
        <v>598547</v>
      </c>
      <c r="P125" s="448"/>
      <c r="Q125" s="449">
        <v>0.44727267300000001</v>
      </c>
    </row>
    <row r="126" spans="1:17" ht="13.5" thickTop="1">
      <c r="A126" s="56"/>
      <c r="B126" s="33"/>
      <c r="C126" s="39"/>
      <c r="D126" s="48"/>
      <c r="E126" s="48"/>
      <c r="F126" s="48"/>
      <c r="G126" s="42"/>
      <c r="H126" s="33"/>
      <c r="I126" s="39"/>
      <c r="J126" s="45"/>
      <c r="K126" s="48"/>
      <c r="L126" s="48"/>
      <c r="M126" s="42"/>
      <c r="N126" s="42"/>
      <c r="O126" s="42"/>
      <c r="P126" s="42"/>
      <c r="Q126" s="428"/>
    </row>
    <row r="127" spans="1:17">
      <c r="A127" s="37" t="s">
        <v>2281</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2235</v>
      </c>
      <c r="B129" s="33"/>
      <c r="C129" s="39">
        <f>'C-8'!O101</f>
        <v>2465</v>
      </c>
      <c r="D129" s="40">
        <v>5</v>
      </c>
      <c r="E129" s="33" t="s">
        <v>2236</v>
      </c>
      <c r="F129" s="41"/>
      <c r="G129" s="42">
        <f>C129*D129*12</f>
        <v>147900</v>
      </c>
      <c r="H129" s="33"/>
      <c r="I129" s="427">
        <v>48</v>
      </c>
      <c r="J129" s="40">
        <v>15</v>
      </c>
      <c r="K129" s="33" t="s">
        <v>2236</v>
      </c>
      <c r="L129" s="41"/>
      <c r="M129" s="42">
        <v>8640</v>
      </c>
      <c r="N129" s="42"/>
      <c r="O129" s="42">
        <v>5760</v>
      </c>
      <c r="P129" s="42"/>
      <c r="Q129" s="428">
        <v>2</v>
      </c>
    </row>
    <row r="130" spans="1:17">
      <c r="A130" s="33"/>
      <c r="B130" s="33"/>
      <c r="C130" s="44"/>
      <c r="D130" s="45"/>
      <c r="E130" s="33"/>
      <c r="F130" s="33"/>
      <c r="G130" s="33"/>
      <c r="H130" s="33"/>
      <c r="I130" s="44"/>
      <c r="J130" s="45"/>
      <c r="K130" s="33"/>
      <c r="L130" s="33"/>
      <c r="M130" s="33"/>
      <c r="N130" s="33"/>
      <c r="O130" s="33"/>
      <c r="P130" s="33"/>
      <c r="Q130" s="33"/>
    </row>
    <row r="131" spans="1:17">
      <c r="A131" s="33" t="s">
        <v>2237</v>
      </c>
      <c r="B131" s="33"/>
      <c r="C131" s="39"/>
      <c r="D131" s="45"/>
      <c r="E131" s="33"/>
      <c r="F131" s="33"/>
      <c r="G131" s="33"/>
      <c r="H131" s="33"/>
      <c r="I131" s="44"/>
      <c r="J131" s="45"/>
      <c r="K131" s="33"/>
      <c r="L131" s="33"/>
      <c r="M131" s="33"/>
      <c r="N131" s="33"/>
      <c r="O131" s="33"/>
      <c r="P131" s="33"/>
      <c r="Q131" s="33"/>
    </row>
    <row r="132" spans="1:17">
      <c r="A132" s="46" t="s">
        <v>2282</v>
      </c>
      <c r="B132" s="33"/>
      <c r="C132" s="39">
        <f>'C-8'!O103</f>
        <v>0</v>
      </c>
      <c r="D132" s="47">
        <v>8.4489999999999996E-2</v>
      </c>
      <c r="E132" s="48" t="s">
        <v>2236</v>
      </c>
      <c r="F132" s="33"/>
      <c r="G132" s="42">
        <f>C132*D132</f>
        <v>0</v>
      </c>
      <c r="H132" s="33"/>
      <c r="I132" s="39">
        <v>0</v>
      </c>
      <c r="J132" s="47">
        <v>0.125</v>
      </c>
      <c r="K132" s="48" t="s">
        <v>2239</v>
      </c>
      <c r="L132" s="33"/>
      <c r="M132" s="42">
        <v>0</v>
      </c>
      <c r="N132" s="33"/>
      <c r="O132" s="42">
        <v>0</v>
      </c>
      <c r="P132" s="42"/>
      <c r="Q132" s="428">
        <v>0</v>
      </c>
    </row>
    <row r="133" spans="1:17">
      <c r="A133" s="46" t="s">
        <v>2283</v>
      </c>
      <c r="B133" s="33"/>
      <c r="C133" s="39">
        <f>'C-8'!O104</f>
        <v>0</v>
      </c>
      <c r="D133" s="48">
        <v>0</v>
      </c>
      <c r="E133" s="48" t="s">
        <v>2236</v>
      </c>
      <c r="F133" s="48"/>
      <c r="G133" s="42">
        <f>C133*D133</f>
        <v>0</v>
      </c>
      <c r="H133" s="33"/>
      <c r="I133" s="39">
        <v>0</v>
      </c>
      <c r="J133" s="45">
        <v>0</v>
      </c>
      <c r="K133" s="48" t="s">
        <v>2239</v>
      </c>
      <c r="L133" s="48"/>
      <c r="M133" s="42">
        <v>0</v>
      </c>
      <c r="N133" s="42"/>
      <c r="O133" s="42">
        <v>0</v>
      </c>
      <c r="P133" s="42"/>
      <c r="Q133" s="428">
        <v>0</v>
      </c>
    </row>
    <row r="134" spans="1:17">
      <c r="A134" s="46" t="s">
        <v>2284</v>
      </c>
      <c r="B134" s="33"/>
      <c r="C134" s="39">
        <f>'C-8'!O105</f>
        <v>16450000</v>
      </c>
      <c r="D134" s="48">
        <v>8.4489999999999996E-2</v>
      </c>
      <c r="E134" s="48" t="s">
        <v>2239</v>
      </c>
      <c r="F134" s="48"/>
      <c r="G134" s="42">
        <f>C134*D134</f>
        <v>1389860.5</v>
      </c>
      <c r="H134" s="33"/>
      <c r="I134" s="39">
        <v>16455131.999999998</v>
      </c>
      <c r="J134" s="45">
        <v>0.125</v>
      </c>
      <c r="K134" s="48" t="s">
        <v>2239</v>
      </c>
      <c r="L134" s="48"/>
      <c r="M134" s="42">
        <v>2056892</v>
      </c>
      <c r="N134" s="42"/>
      <c r="O134" s="42">
        <v>666598</v>
      </c>
      <c r="P134" s="42"/>
      <c r="Q134" s="428">
        <v>0.47946549399999999</v>
      </c>
    </row>
    <row r="135" spans="1:17" ht="13.5" thickBot="1">
      <c r="A135" s="49" t="s">
        <v>2285</v>
      </c>
      <c r="B135" s="50"/>
      <c r="C135" s="51">
        <f>SUM(C132:C134)</f>
        <v>16450000</v>
      </c>
      <c r="D135" s="52"/>
      <c r="E135" s="52"/>
      <c r="F135" s="52"/>
      <c r="G135" s="53">
        <f>SUM(G129:G134)</f>
        <v>1537760.5</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2286</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2235</v>
      </c>
      <c r="B139" s="33"/>
      <c r="C139" s="39">
        <f>'C-8'!O109</f>
        <v>923</v>
      </c>
      <c r="D139" s="40">
        <v>4.5999999999999996</v>
      </c>
      <c r="E139" s="33" t="s">
        <v>2236</v>
      </c>
      <c r="F139" s="41"/>
      <c r="G139" s="42">
        <f>C139*D139*12</f>
        <v>50949.599999999991</v>
      </c>
      <c r="H139" s="33"/>
      <c r="I139" s="427">
        <v>223</v>
      </c>
      <c r="J139" s="40">
        <v>15</v>
      </c>
      <c r="K139" s="33" t="s">
        <v>2236</v>
      </c>
      <c r="L139" s="41"/>
      <c r="M139" s="42">
        <v>40140</v>
      </c>
      <c r="N139" s="42"/>
      <c r="O139" s="42">
        <v>27830</v>
      </c>
      <c r="P139" s="42"/>
      <c r="Q139" s="428">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2237</v>
      </c>
      <c r="B141" s="33"/>
      <c r="C141" s="39"/>
      <c r="D141" s="45"/>
      <c r="E141" s="33"/>
      <c r="F141" s="33"/>
      <c r="G141" s="33"/>
      <c r="H141" s="33"/>
      <c r="I141" s="44"/>
      <c r="J141" s="45"/>
      <c r="K141" s="33"/>
      <c r="L141" s="33"/>
      <c r="M141" s="33"/>
      <c r="N141" s="33"/>
      <c r="O141" s="33"/>
      <c r="P141" s="33"/>
      <c r="Q141" s="33"/>
    </row>
    <row r="142" spans="1:17">
      <c r="A142" s="46" t="s">
        <v>580</v>
      </c>
      <c r="B142" s="33"/>
      <c r="C142" s="39">
        <f>'C-8'!O111</f>
        <v>150000</v>
      </c>
      <c r="D142" s="47">
        <v>8.4489999999999996E-2</v>
      </c>
      <c r="E142" s="48" t="s">
        <v>2239</v>
      </c>
      <c r="F142" s="33"/>
      <c r="G142" s="42">
        <f>C142*D142</f>
        <v>12673.5</v>
      </c>
      <c r="H142" s="33"/>
      <c r="I142" s="39">
        <v>153660</v>
      </c>
      <c r="J142" s="47">
        <v>0.125</v>
      </c>
      <c r="K142" s="48" t="s">
        <v>2239</v>
      </c>
      <c r="L142" s="33"/>
      <c r="M142" s="42">
        <v>19208</v>
      </c>
      <c r="N142" s="33"/>
      <c r="O142" s="42">
        <v>6225</v>
      </c>
      <c r="P142" s="42"/>
      <c r="Q142" s="428">
        <v>0.47947315699999998</v>
      </c>
    </row>
    <row r="143" spans="1:17" ht="13.5" thickBot="1">
      <c r="A143" s="49" t="s">
        <v>2287</v>
      </c>
      <c r="B143" s="50"/>
      <c r="C143" s="51">
        <f>C142</f>
        <v>150000</v>
      </c>
      <c r="D143" s="52"/>
      <c r="E143" s="52"/>
      <c r="F143" s="52"/>
      <c r="G143" s="57">
        <f>SUM(G139:G142)</f>
        <v>63623.099999999991</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28"/>
    </row>
    <row r="145" spans="1:17">
      <c r="A145" s="37" t="s">
        <v>2288</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2235</v>
      </c>
      <c r="B147" s="33"/>
      <c r="C147" s="39">
        <f>'C-8'!O115</f>
        <v>2</v>
      </c>
      <c r="D147" s="40">
        <v>521.67999999999995</v>
      </c>
      <c r="E147" s="33" t="s">
        <v>2236</v>
      </c>
      <c r="F147" s="41"/>
      <c r="G147" s="42">
        <f>C147*D147</f>
        <v>1043.3599999999999</v>
      </c>
      <c r="H147" s="33"/>
      <c r="I147" s="427">
        <v>2</v>
      </c>
      <c r="J147" s="40">
        <v>1750</v>
      </c>
      <c r="K147" s="33" t="s">
        <v>2236</v>
      </c>
      <c r="L147" s="41"/>
      <c r="M147" s="42">
        <v>42000</v>
      </c>
      <c r="N147" s="42"/>
      <c r="O147" s="42">
        <v>29480</v>
      </c>
      <c r="P147" s="42"/>
      <c r="Q147" s="428">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2257</v>
      </c>
      <c r="B149" s="33"/>
      <c r="C149" s="44"/>
      <c r="D149" s="45"/>
      <c r="E149" s="33"/>
      <c r="F149" s="33"/>
      <c r="G149" s="33"/>
      <c r="H149" s="33"/>
      <c r="I149" s="427"/>
      <c r="J149" s="45"/>
      <c r="K149" s="33"/>
      <c r="L149" s="33"/>
      <c r="M149" s="33"/>
      <c r="N149" s="33"/>
      <c r="O149" s="33"/>
      <c r="P149" s="33"/>
      <c r="Q149" s="33"/>
    </row>
    <row r="150" spans="1:17">
      <c r="A150" s="46" t="s">
        <v>2258</v>
      </c>
      <c r="B150" s="33"/>
      <c r="C150" s="39">
        <f>'C-8'!O117</f>
        <v>123624.96996279982</v>
      </c>
      <c r="D150" s="41">
        <v>8.58</v>
      </c>
      <c r="E150" s="33" t="s">
        <v>2259</v>
      </c>
      <c r="F150" s="41"/>
      <c r="G150" s="42">
        <f>C150*D150</f>
        <v>1060702.2422808225</v>
      </c>
      <c r="H150" s="33"/>
      <c r="I150" s="44">
        <v>0</v>
      </c>
      <c r="J150" s="41">
        <v>8.58</v>
      </c>
      <c r="K150" s="33" t="s">
        <v>2259</v>
      </c>
      <c r="L150" s="41"/>
      <c r="M150" s="42">
        <v>0</v>
      </c>
      <c r="N150" s="42"/>
      <c r="O150" s="42">
        <v>0</v>
      </c>
      <c r="P150" s="42"/>
      <c r="Q150" s="428">
        <v>0</v>
      </c>
    </row>
    <row r="151" spans="1:17">
      <c r="A151" s="46" t="s">
        <v>2260</v>
      </c>
      <c r="B151" s="33"/>
      <c r="C151" s="39">
        <f>'C-8'!O118</f>
        <v>0</v>
      </c>
      <c r="D151" s="41">
        <v>11.59</v>
      </c>
      <c r="E151" s="33" t="s">
        <v>2259</v>
      </c>
      <c r="F151" s="41"/>
      <c r="G151" s="42">
        <f>C151*D151</f>
        <v>0</v>
      </c>
      <c r="H151" s="33"/>
      <c r="I151" s="44">
        <v>0</v>
      </c>
      <c r="J151" s="41">
        <v>11.59</v>
      </c>
      <c r="K151" s="33" t="s">
        <v>2259</v>
      </c>
      <c r="L151" s="41"/>
      <c r="M151" s="42">
        <v>0</v>
      </c>
      <c r="N151" s="42"/>
      <c r="O151" s="42">
        <v>0</v>
      </c>
      <c r="P151" s="42"/>
      <c r="Q151" s="428">
        <v>0</v>
      </c>
    </row>
    <row r="152" spans="1:17">
      <c r="A152" s="46"/>
      <c r="B152" s="33"/>
      <c r="C152" s="39"/>
      <c r="D152" s="41"/>
      <c r="E152" s="33"/>
      <c r="F152" s="41"/>
      <c r="G152" s="42"/>
      <c r="H152" s="33"/>
      <c r="I152" s="39"/>
      <c r="J152" s="41"/>
      <c r="K152" s="33"/>
      <c r="L152" s="41"/>
      <c r="M152" s="42"/>
      <c r="N152" s="42"/>
      <c r="O152" s="33"/>
      <c r="P152" s="33"/>
      <c r="Q152" s="33"/>
    </row>
    <row r="153" spans="1:17">
      <c r="A153" s="33" t="s">
        <v>2237</v>
      </c>
      <c r="B153" s="33"/>
      <c r="C153" s="39"/>
      <c r="D153" s="45"/>
      <c r="E153" s="33"/>
      <c r="F153" s="33"/>
      <c r="G153" s="33"/>
      <c r="H153" s="33"/>
      <c r="I153" s="44"/>
      <c r="J153" s="45"/>
      <c r="K153" s="33"/>
      <c r="L153" s="33"/>
      <c r="M153" s="33"/>
      <c r="N153" s="33"/>
      <c r="O153" s="33"/>
      <c r="P153" s="33"/>
      <c r="Q153" s="33"/>
    </row>
    <row r="154" spans="1:17">
      <c r="A154" s="46" t="s">
        <v>580</v>
      </c>
      <c r="B154" s="33"/>
      <c r="C154" s="39">
        <f>'C-8'!O120</f>
        <v>4200000</v>
      </c>
      <c r="D154" s="47">
        <v>2.811E-2</v>
      </c>
      <c r="E154" s="48" t="s">
        <v>2239</v>
      </c>
      <c r="F154" s="33"/>
      <c r="G154" s="42">
        <f>C154*D154</f>
        <v>118062</v>
      </c>
      <c r="H154" s="33"/>
      <c r="I154" s="39">
        <v>698242.00885200687</v>
      </c>
      <c r="J154" s="47">
        <v>4.5999999999999999E-2</v>
      </c>
      <c r="K154" s="48" t="s">
        <v>2239</v>
      </c>
      <c r="L154" s="33"/>
      <c r="M154" s="42">
        <v>32119</v>
      </c>
      <c r="N154" s="33"/>
      <c r="O154" s="42">
        <v>12491</v>
      </c>
      <c r="P154" s="42"/>
      <c r="Q154" s="428">
        <v>0.63638679399999998</v>
      </c>
    </row>
    <row r="155" spans="1:17" ht="13.5" thickBot="1">
      <c r="A155" s="49" t="s">
        <v>2289</v>
      </c>
      <c r="B155" s="50"/>
      <c r="C155" s="51">
        <f>C154</f>
        <v>4200000</v>
      </c>
      <c r="D155" s="52"/>
      <c r="E155" s="52"/>
      <c r="F155" s="52"/>
      <c r="G155" s="53">
        <f>SUM(G147:G154)</f>
        <v>1179807.6022808226</v>
      </c>
      <c r="H155" s="50"/>
      <c r="I155" s="51">
        <v>698242.00885200687</v>
      </c>
      <c r="J155" s="54"/>
      <c r="K155" s="52"/>
      <c r="L155" s="52"/>
      <c r="M155" s="53">
        <v>74119</v>
      </c>
      <c r="N155" s="53"/>
      <c r="O155" s="53">
        <v>41971</v>
      </c>
      <c r="P155" s="53"/>
      <c r="Q155" s="55">
        <v>1.3055555560000001</v>
      </c>
    </row>
    <row r="156" spans="1:17" ht="13.5" thickTop="1"/>
    <row r="157" spans="1:17">
      <c r="C157" s="427"/>
      <c r="G157" s="86"/>
      <c r="M157" s="86"/>
      <c r="O157" s="86"/>
    </row>
    <row r="159" spans="1:17">
      <c r="G159" s="86"/>
    </row>
  </sheetData>
  <conditionalFormatting sqref="I6:I7">
    <cfRule type="cellIs" dxfId="248" priority="70" operator="equal">
      <formula>C6</formula>
    </cfRule>
  </conditionalFormatting>
  <conditionalFormatting sqref="I15:I16">
    <cfRule type="cellIs" dxfId="247" priority="68" operator="equal">
      <formula>C15</formula>
    </cfRule>
  </conditionalFormatting>
  <conditionalFormatting sqref="I24:I25">
    <cfRule type="cellIs" dxfId="246" priority="66" operator="equal">
      <formula>C24</formula>
    </cfRule>
  </conditionalFormatting>
  <conditionalFormatting sqref="I33:I34">
    <cfRule type="cellIs" dxfId="245" priority="64" operator="equal">
      <formula>C33</formula>
    </cfRule>
  </conditionalFormatting>
  <conditionalFormatting sqref="I46:I47">
    <cfRule type="cellIs" dxfId="244" priority="60" operator="equal">
      <formula>C46</formula>
    </cfRule>
  </conditionalFormatting>
  <conditionalFormatting sqref="I54:I55">
    <cfRule type="cellIs" dxfId="243" priority="58" operator="equal">
      <formula>C54</formula>
    </cfRule>
  </conditionalFormatting>
  <conditionalFormatting sqref="I61">
    <cfRule type="cellIs" dxfId="242" priority="72" operator="equal">
      <formula>C61</formula>
    </cfRule>
  </conditionalFormatting>
  <conditionalFormatting sqref="I67:I68">
    <cfRule type="cellIs" dxfId="241" priority="55" operator="equal">
      <formula>C67</formula>
    </cfRule>
  </conditionalFormatting>
  <conditionalFormatting sqref="I74">
    <cfRule type="cellIs" dxfId="240" priority="57" operator="equal">
      <formula>C74</formula>
    </cfRule>
  </conditionalFormatting>
  <conditionalFormatting sqref="I80:I81">
    <cfRule type="cellIs" dxfId="239" priority="52" operator="equal">
      <formula>C80</formula>
    </cfRule>
  </conditionalFormatting>
  <conditionalFormatting sqref="I87">
    <cfRule type="cellIs" dxfId="238" priority="54" operator="equal">
      <formula>C87</formula>
    </cfRule>
  </conditionalFormatting>
  <conditionalFormatting sqref="I93:I94">
    <cfRule type="cellIs" dxfId="237" priority="49" operator="equal">
      <formula>C93</formula>
    </cfRule>
  </conditionalFormatting>
  <conditionalFormatting sqref="I100">
    <cfRule type="cellIs" dxfId="236" priority="51" operator="equal">
      <formula>C100</formula>
    </cfRule>
  </conditionalFormatting>
  <conditionalFormatting sqref="I106:I107">
    <cfRule type="cellIs" dxfId="235" priority="46" operator="equal">
      <formula>C106</formula>
    </cfRule>
  </conditionalFormatting>
  <conditionalFormatting sqref="I113">
    <cfRule type="cellIs" dxfId="234" priority="48" operator="equal">
      <formula>C113</formula>
    </cfRule>
  </conditionalFormatting>
  <conditionalFormatting sqref="I119:I120">
    <cfRule type="cellIs" dxfId="233" priority="43" operator="equal">
      <formula>C119</formula>
    </cfRule>
  </conditionalFormatting>
  <conditionalFormatting sqref="I127:I128">
    <cfRule type="cellIs" dxfId="232" priority="40" operator="equal">
      <formula>C127</formula>
    </cfRule>
  </conditionalFormatting>
  <conditionalFormatting sqref="I136:I138">
    <cfRule type="cellIs" dxfId="231" priority="35" operator="equal">
      <formula>C136</formula>
    </cfRule>
  </conditionalFormatting>
  <conditionalFormatting sqref="I145:I146">
    <cfRule type="cellIs" dxfId="230" priority="32" operator="equal">
      <formula>C145</formula>
    </cfRule>
  </conditionalFormatting>
  <conditionalFormatting sqref="I152">
    <cfRule type="cellIs" dxfId="229" priority="30" operator="equal">
      <formula>C152</formula>
    </cfRule>
  </conditionalFormatting>
  <conditionalFormatting sqref="I36:L38">
    <cfRule type="expression" dxfId="228" priority="63">
      <formula>HideProposed</formula>
    </cfRule>
  </conditionalFormatting>
  <conditionalFormatting sqref="I41:L43">
    <cfRule type="expression" dxfId="227" priority="62">
      <formula>HideProposed</formula>
    </cfRule>
  </conditionalFormatting>
  <conditionalFormatting sqref="I48:L48">
    <cfRule type="expression" dxfId="226" priority="59">
      <formula>HideProposed</formula>
    </cfRule>
  </conditionalFormatting>
  <conditionalFormatting sqref="I121:L121">
    <cfRule type="expression" dxfId="225" priority="42">
      <formula>HideProposed</formula>
    </cfRule>
  </conditionalFormatting>
  <conditionalFormatting sqref="I132:L134">
    <cfRule type="expression" dxfId="224" priority="39">
      <formula>HideProposed</formula>
    </cfRule>
  </conditionalFormatting>
  <conditionalFormatting sqref="I139:L139">
    <cfRule type="expression" dxfId="223" priority="37">
      <formula>HideProposed</formula>
    </cfRule>
  </conditionalFormatting>
  <conditionalFormatting sqref="I147:L147">
    <cfRule type="expression" dxfId="222" priority="31">
      <formula>HideProposed</formula>
    </cfRule>
  </conditionalFormatting>
  <conditionalFormatting sqref="I154:L154 J155:L155">
    <cfRule type="expression" dxfId="221" priority="34">
      <formula>HideProposed</formula>
    </cfRule>
  </conditionalFormatting>
  <conditionalFormatting sqref="I5:Q7 I8:L8 N8:Q8 I9:Q10 I11:L12 N11:Q12 J13:Q13 I49:Q50 I51:L51 N51:Q52 J52:L52 I53:Q55 I56:L56 N56:Q56 I57:Q58 I59:L60 N59:Q60 I61:Q62 I63:L64 N63:Q64 J65:Q65">
    <cfRule type="expression" dxfId="220" priority="71">
      <formula>HideProposed</formula>
    </cfRule>
  </conditionalFormatting>
  <conditionalFormatting sqref="I14:Q16 I17:L17 I18:Q19 I20:L21 J22:Q22">
    <cfRule type="expression" dxfId="219" priority="69">
      <formula>HideProposed</formula>
    </cfRule>
  </conditionalFormatting>
  <conditionalFormatting sqref="I23:Q25 I26:L26 I27:Q28 I29:L30 J31:Q31">
    <cfRule type="expression" dxfId="218" priority="67">
      <formula>HideProposed</formula>
    </cfRule>
  </conditionalFormatting>
  <conditionalFormatting sqref="I32:Q35 I39:Q40 J44:L44">
    <cfRule type="expression" dxfId="217" priority="65">
      <formula>HideProposed</formula>
    </cfRule>
  </conditionalFormatting>
  <conditionalFormatting sqref="I45:Q47">
    <cfRule type="expression" dxfId="216" priority="61">
      <formula>HideProposed</formula>
    </cfRule>
  </conditionalFormatting>
  <conditionalFormatting sqref="I66:Q68 I69:L69 I70:Q71 I72:L73 I74:Q75 I76:L77 J78:Q78">
    <cfRule type="expression" dxfId="215" priority="56">
      <formula>HideProposed</formula>
    </cfRule>
  </conditionalFormatting>
  <conditionalFormatting sqref="I79:Q81 I82:L82 I83:Q84 I85:L86 I87:Q88 I89:L90 J91:Q91">
    <cfRule type="expression" dxfId="214" priority="53">
      <formula>HideProposed</formula>
    </cfRule>
  </conditionalFormatting>
  <conditionalFormatting sqref="I92:Q94 I95:L95 I96:Q97 I98:L99 I100:Q101 I102:L103 J104:Q104">
    <cfRule type="expression" dxfId="213" priority="50">
      <formula>HideProposed</formula>
    </cfRule>
  </conditionalFormatting>
  <conditionalFormatting sqref="I105:Q107 I108:L108 I109:Q110 I111:L112 I113:Q114 I115:L116 J117:Q117">
    <cfRule type="expression" dxfId="212" priority="47">
      <formula>HideProposed</formula>
    </cfRule>
  </conditionalFormatting>
  <conditionalFormatting sqref="I118:Q120">
    <cfRule type="expression" dxfId="211" priority="44">
      <formula>HideProposed</formula>
    </cfRule>
  </conditionalFormatting>
  <conditionalFormatting sqref="I122:Q123 I124:L124 J125:L125">
    <cfRule type="expression" dxfId="210" priority="45">
      <formula>HideProposed</formula>
    </cfRule>
  </conditionalFormatting>
  <conditionalFormatting sqref="I126:Q128 I129:L129 I130:Q131 J135:L135">
    <cfRule type="expression" dxfId="209" priority="41">
      <formula>HideProposed</formula>
    </cfRule>
  </conditionalFormatting>
  <conditionalFormatting sqref="I136:Q138">
    <cfRule type="expression" dxfId="208" priority="36">
      <formula>HideProposed</formula>
    </cfRule>
  </conditionalFormatting>
  <conditionalFormatting sqref="I140:Q141 I142:L142 J143:L143">
    <cfRule type="expression" dxfId="207" priority="38">
      <formula>HideProposed</formula>
    </cfRule>
  </conditionalFormatting>
  <conditionalFormatting sqref="I144:Q146">
    <cfRule type="expression" dxfId="206" priority="33">
      <formula>HideProposed</formula>
    </cfRule>
  </conditionalFormatting>
  <conditionalFormatting sqref="I148:Q149 I150:L151 I152:Q153">
    <cfRule type="expression" dxfId="205" priority="29">
      <formula>HideProposed</formula>
    </cfRule>
  </conditionalFormatting>
  <conditionalFormatting sqref="N17:Q17">
    <cfRule type="expression" dxfId="204" priority="28">
      <formula>HideProposed</formula>
    </cfRule>
  </conditionalFormatting>
  <conditionalFormatting sqref="N20:Q21">
    <cfRule type="expression" dxfId="203" priority="27">
      <formula>HideProposed</formula>
    </cfRule>
  </conditionalFormatting>
  <conditionalFormatting sqref="N26:Q26">
    <cfRule type="expression" dxfId="202" priority="26">
      <formula>HideProposed</formula>
    </cfRule>
  </conditionalFormatting>
  <conditionalFormatting sqref="N29:Q30">
    <cfRule type="expression" dxfId="201" priority="25">
      <formula>HideProposed</formula>
    </cfRule>
  </conditionalFormatting>
  <conditionalFormatting sqref="N36:Q38">
    <cfRule type="expression" dxfId="200" priority="24">
      <formula>HideProposed</formula>
    </cfRule>
  </conditionalFormatting>
  <conditionalFormatting sqref="N41:Q44">
    <cfRule type="expression" dxfId="199" priority="23">
      <formula>HideProposed</formula>
    </cfRule>
  </conditionalFormatting>
  <conditionalFormatting sqref="N48:Q48">
    <cfRule type="expression" dxfId="198" priority="22">
      <formula>HideProposed</formula>
    </cfRule>
  </conditionalFormatting>
  <conditionalFormatting sqref="N69:Q69">
    <cfRule type="expression" dxfId="197" priority="21">
      <formula>HideProposed</formula>
    </cfRule>
  </conditionalFormatting>
  <conditionalFormatting sqref="N72:Q73">
    <cfRule type="expression" dxfId="196" priority="20">
      <formula>HideProposed</formula>
    </cfRule>
  </conditionalFormatting>
  <conditionalFormatting sqref="N76:Q77">
    <cfRule type="expression" dxfId="195" priority="19">
      <formula>HideProposed</formula>
    </cfRule>
  </conditionalFormatting>
  <conditionalFormatting sqref="N82:Q82">
    <cfRule type="expression" dxfId="194" priority="18">
      <formula>HideProposed</formula>
    </cfRule>
  </conditionalFormatting>
  <conditionalFormatting sqref="N85:Q86">
    <cfRule type="expression" dxfId="193" priority="17">
      <formula>HideProposed</formula>
    </cfRule>
  </conditionalFormatting>
  <conditionalFormatting sqref="N89:Q90">
    <cfRule type="expression" dxfId="192" priority="16">
      <formula>HideProposed</formula>
    </cfRule>
  </conditionalFormatting>
  <conditionalFormatting sqref="N95:Q95">
    <cfRule type="expression" dxfId="191" priority="15">
      <formula>HideProposed</formula>
    </cfRule>
  </conditionalFormatting>
  <conditionalFormatting sqref="N98:Q99">
    <cfRule type="expression" dxfId="190" priority="14">
      <formula>HideProposed</formula>
    </cfRule>
  </conditionalFormatting>
  <conditionalFormatting sqref="N102:Q103">
    <cfRule type="expression" dxfId="189" priority="13">
      <formula>HideProposed</formula>
    </cfRule>
  </conditionalFormatting>
  <conditionalFormatting sqref="N108:Q108">
    <cfRule type="expression" dxfId="188" priority="12">
      <formula>HideProposed</formula>
    </cfRule>
  </conditionalFormatting>
  <conditionalFormatting sqref="N111:Q112">
    <cfRule type="expression" dxfId="187" priority="11">
      <formula>HideProposed</formula>
    </cfRule>
  </conditionalFormatting>
  <conditionalFormatting sqref="N115:Q116">
    <cfRule type="expression" dxfId="186" priority="10">
      <formula>HideProposed</formula>
    </cfRule>
  </conditionalFormatting>
  <conditionalFormatting sqref="N121:Q121">
    <cfRule type="expression" dxfId="185" priority="9">
      <formula>HideProposed</formula>
    </cfRule>
  </conditionalFormatting>
  <conditionalFormatting sqref="N124:Q125">
    <cfRule type="expression" dxfId="184" priority="8">
      <formula>HideProposed</formula>
    </cfRule>
  </conditionalFormatting>
  <conditionalFormatting sqref="N129:Q129">
    <cfRule type="expression" dxfId="183" priority="7">
      <formula>HideProposed</formula>
    </cfRule>
  </conditionalFormatting>
  <conditionalFormatting sqref="N132:Q135">
    <cfRule type="expression" dxfId="182" priority="6">
      <formula>HideProposed</formula>
    </cfRule>
  </conditionalFormatting>
  <conditionalFormatting sqref="N139:Q139">
    <cfRule type="expression" dxfId="181" priority="5">
      <formula>HideProposed</formula>
    </cfRule>
  </conditionalFormatting>
  <conditionalFormatting sqref="N142:Q143">
    <cfRule type="expression" dxfId="180" priority="4">
      <formula>HideProposed</formula>
    </cfRule>
  </conditionalFormatting>
  <conditionalFormatting sqref="N147:Q147">
    <cfRule type="expression" dxfId="179" priority="3">
      <formula>HideProposed</formula>
    </cfRule>
  </conditionalFormatting>
  <conditionalFormatting sqref="N150:Q151">
    <cfRule type="expression" dxfId="178" priority="2">
      <formula>HideProposed</formula>
    </cfRule>
  </conditionalFormatting>
  <conditionalFormatting sqref="N154:Q155">
    <cfRule type="expression" dxfId="177" priority="1">
      <formula>HideProposed</formula>
    </cfRule>
  </conditionalFormatting>
  <pageMargins left="0.7" right="0.7" top="0.75" bottom="0.75" header="0.3" footer="0.3"/>
  <pageSetup orientation="portrait" horizontalDpi="1200" verticalDpi="1200" r:id="rId1"/>
  <headerFooter>
    <oddHeader>&amp;LPuerto Rico Electric Power Authority 
Docket NEPR-AP-2023-0003
Consumer Analysis at Present Rates&amp;RSchedule E-2.2 FY 2027
Page &amp;P of &amp;N</oddHeader>
  </headerFooter>
  <rowBreaks count="2" manualBreakCount="2">
    <brk id="91" max="16383" man="1"/>
    <brk id="135"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FEA07-E67A-4F7D-8D17-EFBA45BC3E55}">
  <sheetPr>
    <tabColor theme="8" tint="0.79998168889431442"/>
    <pageSetUpPr fitToPage="1"/>
  </sheetPr>
  <dimension ref="A1:Q159"/>
  <sheetViews>
    <sheetView workbookViewId="0"/>
    <sheetView workbookViewId="1"/>
  </sheetViews>
  <sheetFormatPr defaultColWidth="8.453125" defaultRowHeight="13"/>
  <cols>
    <col min="1" max="1" width="32.1796875" style="84" customWidth="1"/>
    <col min="2" max="2" width="1.54296875" style="84" customWidth="1"/>
    <col min="3" max="3" width="15.81640625" style="84" customWidth="1"/>
    <col min="4" max="4" width="8.81640625" style="84" customWidth="1"/>
    <col min="5" max="5" width="8" style="84" customWidth="1"/>
    <col min="6" max="6" width="1.54296875" style="84" customWidth="1"/>
    <col min="7" max="7" width="14.1796875" style="84" customWidth="1"/>
    <col min="8" max="8" width="1.54296875" style="84" hidden="1" customWidth="1"/>
    <col min="9" max="9" width="15.54296875" style="84" hidden="1"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0" style="84" hidden="1" customWidth="1"/>
    <col min="17" max="17" width="12.1796875" style="84" hidden="1" customWidth="1"/>
    <col min="18" max="16384" width="8.453125" style="84"/>
  </cols>
  <sheetData>
    <row r="1" spans="1:17">
      <c r="A1" s="33"/>
      <c r="B1" s="33"/>
      <c r="C1" s="33"/>
      <c r="D1" s="33"/>
      <c r="E1" s="33"/>
      <c r="F1" s="33"/>
      <c r="G1" s="33"/>
      <c r="H1" s="33"/>
      <c r="I1" s="33"/>
      <c r="J1" s="33"/>
      <c r="K1" s="33"/>
      <c r="L1" s="33"/>
      <c r="M1" s="33"/>
      <c r="N1" s="33"/>
      <c r="O1" s="33"/>
      <c r="P1" s="33"/>
      <c r="Q1" s="33"/>
    </row>
    <row r="2" spans="1:17">
      <c r="A2" s="33"/>
      <c r="B2" s="33"/>
      <c r="C2" s="34" t="s">
        <v>2181</v>
      </c>
      <c r="D2" s="33"/>
      <c r="E2" s="33"/>
      <c r="F2" s="33"/>
      <c r="G2" s="33"/>
      <c r="H2" s="33"/>
      <c r="I2" s="34" t="s">
        <v>2225</v>
      </c>
      <c r="J2" s="33"/>
      <c r="K2" s="33"/>
      <c r="L2" s="33"/>
      <c r="M2" s="33"/>
      <c r="N2" s="33"/>
      <c r="O2" s="32" t="s">
        <v>2226</v>
      </c>
      <c r="P2" s="32"/>
      <c r="Q2" s="32"/>
    </row>
    <row r="3" spans="1:17">
      <c r="A3" s="33"/>
      <c r="B3" s="33"/>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5"/>
      <c r="C4" s="36" t="s">
        <v>2230</v>
      </c>
      <c r="D4" s="36" t="s">
        <v>2231</v>
      </c>
      <c r="E4" s="36"/>
      <c r="F4" s="36"/>
      <c r="G4" s="36" t="s">
        <v>2184</v>
      </c>
      <c r="H4" s="36"/>
      <c r="I4" s="36" t="s">
        <v>2230</v>
      </c>
      <c r="J4" s="36" t="s">
        <v>2231</v>
      </c>
      <c r="K4" s="36"/>
      <c r="L4" s="36"/>
      <c r="M4" s="36" t="s">
        <v>2184</v>
      </c>
      <c r="N4" s="36"/>
      <c r="O4" s="36" t="s">
        <v>2232</v>
      </c>
      <c r="P4" s="36"/>
      <c r="Q4" s="36" t="s">
        <v>2233</v>
      </c>
    </row>
    <row r="5" spans="1:17">
      <c r="A5" s="33"/>
      <c r="B5" s="33"/>
      <c r="C5" s="33"/>
      <c r="D5" s="33"/>
      <c r="E5" s="33"/>
      <c r="F5" s="33"/>
      <c r="G5" s="33"/>
      <c r="H5" s="33"/>
      <c r="I5" s="33"/>
      <c r="J5" s="33"/>
      <c r="K5" s="33"/>
      <c r="L5" s="33"/>
      <c r="M5" s="33"/>
      <c r="N5" s="33"/>
      <c r="O5" s="33"/>
      <c r="P5" s="33"/>
      <c r="Q5" s="33"/>
    </row>
    <row r="6" spans="1:17">
      <c r="A6" s="37" t="s">
        <v>2234</v>
      </c>
      <c r="B6" s="37"/>
      <c r="C6" s="33"/>
      <c r="D6" s="33"/>
      <c r="E6" s="33"/>
      <c r="F6" s="33"/>
      <c r="G6" s="33"/>
      <c r="H6" s="33"/>
      <c r="I6" s="38"/>
      <c r="J6" s="33"/>
      <c r="K6" s="33"/>
      <c r="L6" s="33"/>
      <c r="M6" s="33"/>
      <c r="N6" s="33"/>
      <c r="O6" s="33"/>
      <c r="P6" s="33"/>
      <c r="Q6" s="33"/>
    </row>
    <row r="7" spans="1:17">
      <c r="A7" s="33"/>
      <c r="B7" s="33"/>
      <c r="C7" s="33"/>
      <c r="D7" s="33"/>
      <c r="E7" s="33"/>
      <c r="F7" s="33"/>
      <c r="G7" s="33"/>
      <c r="H7" s="33"/>
      <c r="I7" s="38"/>
      <c r="J7" s="33"/>
      <c r="K7" s="33"/>
      <c r="L7" s="33"/>
      <c r="M7" s="33"/>
      <c r="N7" s="33"/>
      <c r="O7" s="33"/>
      <c r="P7" s="33"/>
      <c r="Q7" s="33"/>
    </row>
    <row r="8" spans="1:17">
      <c r="A8" s="33" t="s">
        <v>2235</v>
      </c>
      <c r="B8" s="33"/>
      <c r="C8" s="39">
        <f>'C-8'!Q7</f>
        <v>1202107</v>
      </c>
      <c r="D8" s="40">
        <v>4</v>
      </c>
      <c r="E8" s="33" t="s">
        <v>2236</v>
      </c>
      <c r="F8" s="41"/>
      <c r="G8" s="42">
        <f>C8*D8*12</f>
        <v>57701136</v>
      </c>
      <c r="H8" s="33"/>
      <c r="I8" s="427">
        <v>1171166</v>
      </c>
      <c r="J8" s="40">
        <v>15</v>
      </c>
      <c r="K8" s="33" t="s">
        <v>2236</v>
      </c>
      <c r="L8" s="41"/>
      <c r="M8" s="42">
        <v>210809880</v>
      </c>
      <c r="N8" s="42"/>
      <c r="O8" s="42">
        <v>154593912</v>
      </c>
      <c r="P8" s="42"/>
      <c r="Q8" s="428">
        <v>2.75</v>
      </c>
    </row>
    <row r="9" spans="1:17">
      <c r="A9" s="33"/>
      <c r="B9" s="33"/>
      <c r="C9" s="44"/>
      <c r="D9" s="45"/>
      <c r="E9" s="33"/>
      <c r="F9" s="33"/>
      <c r="G9" s="33"/>
      <c r="H9" s="33"/>
      <c r="I9" s="44"/>
      <c r="J9" s="45"/>
      <c r="K9" s="33"/>
      <c r="L9" s="33"/>
      <c r="M9" s="33"/>
      <c r="N9" s="33"/>
      <c r="O9" s="33"/>
      <c r="P9" s="33"/>
      <c r="Q9" s="33"/>
    </row>
    <row r="10" spans="1:17">
      <c r="A10" s="33" t="s">
        <v>2237</v>
      </c>
      <c r="B10" s="33"/>
      <c r="C10" s="39"/>
      <c r="D10" s="45"/>
      <c r="E10" s="33"/>
      <c r="F10" s="33"/>
      <c r="G10" s="33"/>
      <c r="H10" s="33"/>
      <c r="I10" s="44"/>
      <c r="J10" s="45"/>
      <c r="K10" s="33"/>
      <c r="L10" s="33"/>
      <c r="M10" s="33"/>
      <c r="N10" s="33"/>
      <c r="O10" s="33"/>
      <c r="P10" s="33"/>
      <c r="Q10" s="33"/>
    </row>
    <row r="11" spans="1:17">
      <c r="A11" s="46" t="s">
        <v>2238</v>
      </c>
      <c r="B11" s="33"/>
      <c r="C11" s="39">
        <f>'C-8'!Q9</f>
        <v>3281153801.8141451</v>
      </c>
      <c r="D11" s="47">
        <v>4.9439999999999998E-2</v>
      </c>
      <c r="E11" s="48" t="s">
        <v>2239</v>
      </c>
      <c r="F11" s="33"/>
      <c r="G11" s="42">
        <f>C11*D11</f>
        <v>162220243.96169132</v>
      </c>
      <c r="H11" s="33"/>
      <c r="I11" s="39">
        <v>4930597659.9069214</v>
      </c>
      <c r="J11" s="47">
        <v>7.0000000000000007E-2</v>
      </c>
      <c r="K11" s="48" t="s">
        <v>2239</v>
      </c>
      <c r="L11" s="33"/>
      <c r="M11" s="42">
        <v>345141836</v>
      </c>
      <c r="N11" s="33"/>
      <c r="O11" s="42">
        <v>101373088</v>
      </c>
      <c r="P11" s="42"/>
      <c r="Q11" s="428">
        <v>0.41585760599999999</v>
      </c>
    </row>
    <row r="12" spans="1:17">
      <c r="A12" s="46" t="s">
        <v>2240</v>
      </c>
      <c r="B12" s="33"/>
      <c r="C12" s="39">
        <f>'C-8'!Q10</f>
        <v>1893892728.7180095</v>
      </c>
      <c r="D12" s="48">
        <v>5.5640000000000002E-2</v>
      </c>
      <c r="E12" s="48" t="s">
        <v>2239</v>
      </c>
      <c r="F12" s="48"/>
      <c r="G12" s="42">
        <f>C12*D12</f>
        <v>105376191.42587005</v>
      </c>
      <c r="H12" s="33"/>
      <c r="I12" s="39">
        <v>0</v>
      </c>
      <c r="J12" s="45">
        <v>8.5000000000000006E-2</v>
      </c>
      <c r="K12" s="48" t="s">
        <v>2239</v>
      </c>
      <c r="L12" s="48"/>
      <c r="M12" s="42">
        <v>0</v>
      </c>
      <c r="N12" s="42"/>
      <c r="O12" s="42">
        <v>0</v>
      </c>
      <c r="P12" s="42"/>
      <c r="Q12" s="428">
        <v>0</v>
      </c>
    </row>
    <row r="13" spans="1:17" ht="13.5" thickBot="1">
      <c r="A13" s="49" t="s">
        <v>2241</v>
      </c>
      <c r="B13" s="50"/>
      <c r="C13" s="51">
        <f>SUM(C11:C12)</f>
        <v>5175046530.5321541</v>
      </c>
      <c r="D13" s="52"/>
      <c r="E13" s="52"/>
      <c r="F13" s="52"/>
      <c r="G13" s="51">
        <f>SUM(G8:G12)</f>
        <v>325297571.38756138</v>
      </c>
      <c r="H13" s="50"/>
      <c r="I13" s="51">
        <v>4930597659.9069214</v>
      </c>
      <c r="J13" s="54"/>
      <c r="K13" s="52"/>
      <c r="L13" s="52"/>
      <c r="M13" s="53">
        <v>555951716</v>
      </c>
      <c r="N13" s="53"/>
      <c r="O13" s="53">
        <v>255967000</v>
      </c>
      <c r="P13" s="53"/>
      <c r="Q13" s="55">
        <v>0.85326680399999999</v>
      </c>
    </row>
    <row r="14" spans="1:17" ht="13.5" thickTop="1">
      <c r="A14" s="33"/>
      <c r="B14" s="33"/>
      <c r="C14" s="33"/>
      <c r="D14" s="33"/>
      <c r="E14" s="33"/>
      <c r="F14" s="33"/>
      <c r="G14" s="33"/>
      <c r="H14" s="33"/>
      <c r="I14" s="33"/>
      <c r="J14" s="33"/>
      <c r="K14" s="33"/>
      <c r="L14" s="33"/>
      <c r="M14" s="33"/>
      <c r="N14" s="33"/>
      <c r="O14" s="33"/>
      <c r="P14" s="33"/>
      <c r="Q14" s="33"/>
    </row>
    <row r="15" spans="1:17" s="87" customFormat="1">
      <c r="A15" s="429" t="s">
        <v>2242</v>
      </c>
      <c r="B15" s="429"/>
      <c r="C15" s="430"/>
      <c r="D15" s="430"/>
      <c r="E15" s="430"/>
      <c r="F15" s="430"/>
      <c r="G15" s="430"/>
      <c r="H15" s="430"/>
      <c r="I15" s="431"/>
      <c r="J15" s="430"/>
      <c r="K15" s="430"/>
      <c r="L15" s="430"/>
      <c r="M15" s="430"/>
      <c r="N15" s="430"/>
      <c r="O15" s="430"/>
      <c r="P15" s="430"/>
      <c r="Q15" s="430"/>
    </row>
    <row r="16" spans="1:17" s="87" customFormat="1">
      <c r="A16" s="430"/>
      <c r="B16" s="430"/>
      <c r="C16" s="430"/>
      <c r="D16" s="430"/>
      <c r="E16" s="430"/>
      <c r="F16" s="430"/>
      <c r="G16" s="430"/>
      <c r="H16" s="430"/>
      <c r="I16" s="431"/>
      <c r="J16" s="430"/>
      <c r="K16" s="430"/>
      <c r="L16" s="430"/>
      <c r="M16" s="430"/>
      <c r="N16" s="430"/>
      <c r="O16" s="430"/>
      <c r="P16" s="430"/>
      <c r="Q16" s="430"/>
    </row>
    <row r="17" spans="1:17" s="87" customFormat="1">
      <c r="A17" s="430" t="s">
        <v>2235</v>
      </c>
      <c r="B17" s="430"/>
      <c r="C17" s="432">
        <f>'C-8'!Q14</f>
        <v>137908</v>
      </c>
      <c r="D17" s="433">
        <v>3</v>
      </c>
      <c r="E17" s="430" t="s">
        <v>2236</v>
      </c>
      <c r="F17" s="434"/>
      <c r="G17" s="42">
        <f>C17*D17*12</f>
        <v>4964688</v>
      </c>
      <c r="H17" s="430"/>
      <c r="I17" s="435">
        <v>156463</v>
      </c>
      <c r="J17" s="433">
        <v>3</v>
      </c>
      <c r="K17" s="430" t="s">
        <v>2236</v>
      </c>
      <c r="L17" s="434"/>
      <c r="M17" s="436">
        <v>5632668</v>
      </c>
      <c r="N17" s="436"/>
      <c r="O17" s="436">
        <v>0</v>
      </c>
      <c r="P17" s="436"/>
      <c r="Q17" s="437">
        <v>0</v>
      </c>
    </row>
    <row r="18" spans="1:17" s="87" customFormat="1">
      <c r="A18" s="430"/>
      <c r="B18" s="430"/>
      <c r="C18" s="438"/>
      <c r="D18" s="439"/>
      <c r="E18" s="430"/>
      <c r="F18" s="430"/>
      <c r="G18" s="430"/>
      <c r="H18" s="430"/>
      <c r="I18" s="438"/>
      <c r="J18" s="439"/>
      <c r="K18" s="430"/>
      <c r="L18" s="430"/>
      <c r="M18" s="430"/>
      <c r="N18" s="430"/>
      <c r="O18" s="430"/>
      <c r="P18" s="430"/>
      <c r="Q18" s="430"/>
    </row>
    <row r="19" spans="1:17" s="87" customFormat="1">
      <c r="A19" s="430" t="s">
        <v>2237</v>
      </c>
      <c r="B19" s="430"/>
      <c r="C19" s="432"/>
      <c r="D19" s="439"/>
      <c r="E19" s="430"/>
      <c r="F19" s="430"/>
      <c r="G19" s="436"/>
      <c r="H19" s="430"/>
      <c r="I19" s="438"/>
      <c r="J19" s="439"/>
      <c r="K19" s="430"/>
      <c r="L19" s="430"/>
      <c r="M19" s="430"/>
      <c r="N19" s="430"/>
      <c r="O19" s="430"/>
      <c r="P19" s="430"/>
      <c r="Q19" s="430"/>
    </row>
    <row r="20" spans="1:17" s="87" customFormat="1">
      <c r="A20" s="440" t="s">
        <v>2238</v>
      </c>
      <c r="B20" s="430"/>
      <c r="C20" s="432">
        <f>'C-8'!Q16</f>
        <v>338852592.32589519</v>
      </c>
      <c r="D20" s="441">
        <v>2.0539999999999999E-2</v>
      </c>
      <c r="E20" s="442" t="s">
        <v>2239</v>
      </c>
      <c r="F20" s="430"/>
      <c r="G20" s="42">
        <f>C20*D20</f>
        <v>6960032.2463738872</v>
      </c>
      <c r="H20" s="430"/>
      <c r="I20" s="432">
        <v>433527426.08210695</v>
      </c>
      <c r="J20" s="441">
        <v>2.7189999999999999E-2</v>
      </c>
      <c r="K20" s="442" t="s">
        <v>2239</v>
      </c>
      <c r="L20" s="430"/>
      <c r="M20" s="436">
        <v>11787611</v>
      </c>
      <c r="N20" s="430"/>
      <c r="O20" s="436">
        <v>2882958</v>
      </c>
      <c r="P20" s="436"/>
      <c r="Q20" s="437">
        <v>0.32375860099999998</v>
      </c>
    </row>
    <row r="21" spans="1:17" s="87" customFormat="1">
      <c r="A21" s="440" t="s">
        <v>2240</v>
      </c>
      <c r="B21" s="430"/>
      <c r="C21" s="432">
        <f>'C-8'!Q17</f>
        <v>92033643.09720856</v>
      </c>
      <c r="D21" s="442">
        <v>5.5640000000000002E-2</v>
      </c>
      <c r="E21" s="442" t="s">
        <v>2239</v>
      </c>
      <c r="F21" s="442"/>
      <c r="G21" s="42">
        <f>C21*D21</f>
        <v>5120751.9019286847</v>
      </c>
      <c r="H21" s="430"/>
      <c r="I21" s="432">
        <v>55436313.900534429</v>
      </c>
      <c r="J21" s="439">
        <v>7.3669999999999999E-2</v>
      </c>
      <c r="K21" s="442" t="s">
        <v>2239</v>
      </c>
      <c r="L21" s="442"/>
      <c r="M21" s="436">
        <v>4083993</v>
      </c>
      <c r="N21" s="436"/>
      <c r="O21" s="436">
        <v>999516</v>
      </c>
      <c r="P21" s="436"/>
      <c r="Q21" s="437">
        <v>0.324047156</v>
      </c>
    </row>
    <row r="22" spans="1:17" s="87" customFormat="1" ht="13.5" thickBot="1">
      <c r="A22" s="443" t="s">
        <v>2243</v>
      </c>
      <c r="B22" s="444"/>
      <c r="C22" s="445">
        <f>SUM(C20:C21)</f>
        <v>430886235.42310375</v>
      </c>
      <c r="D22" s="446"/>
      <c r="E22" s="446"/>
      <c r="F22" s="446"/>
      <c r="G22" s="445">
        <f>SUM(G17:G21)</f>
        <v>17045472.148302574</v>
      </c>
      <c r="H22" s="444"/>
      <c r="I22" s="445">
        <v>488963739.9826414</v>
      </c>
      <c r="J22" s="447"/>
      <c r="K22" s="446"/>
      <c r="L22" s="446"/>
      <c r="M22" s="448">
        <v>21504272</v>
      </c>
      <c r="N22" s="448"/>
      <c r="O22" s="448">
        <v>3882474</v>
      </c>
      <c r="P22" s="448"/>
      <c r="Q22" s="449">
        <v>0.22032224</v>
      </c>
    </row>
    <row r="23" spans="1:17" s="87" customFormat="1" ht="13.5" thickTop="1">
      <c r="A23" s="430"/>
      <c r="B23" s="430"/>
      <c r="C23" s="430"/>
      <c r="D23" s="430"/>
      <c r="E23" s="430"/>
      <c r="F23" s="430"/>
      <c r="G23" s="430"/>
      <c r="H23" s="430"/>
      <c r="I23" s="430"/>
      <c r="J23" s="430"/>
      <c r="K23" s="430"/>
      <c r="L23" s="430"/>
      <c r="M23" s="430"/>
      <c r="N23" s="430"/>
      <c r="O23" s="430"/>
      <c r="P23" s="430"/>
      <c r="Q23" s="430"/>
    </row>
    <row r="24" spans="1:17" s="87" customFormat="1">
      <c r="A24" s="429" t="s">
        <v>2244</v>
      </c>
      <c r="B24" s="429"/>
      <c r="C24" s="430"/>
      <c r="D24" s="430"/>
      <c r="E24" s="430"/>
      <c r="F24" s="430"/>
      <c r="G24" s="430"/>
      <c r="H24" s="430"/>
      <c r="I24" s="431"/>
      <c r="J24" s="430"/>
      <c r="K24" s="430"/>
      <c r="L24" s="430"/>
      <c r="M24" s="430"/>
      <c r="N24" s="430"/>
      <c r="O24" s="430"/>
      <c r="P24" s="430"/>
      <c r="Q24" s="430"/>
    </row>
    <row r="25" spans="1:17" s="87" customFormat="1">
      <c r="A25" s="430"/>
      <c r="B25" s="430"/>
      <c r="C25" s="430"/>
      <c r="D25" s="430"/>
      <c r="E25" s="430"/>
      <c r="F25" s="430"/>
      <c r="G25" s="430"/>
      <c r="H25" s="430"/>
      <c r="I25" s="431"/>
      <c r="J25" s="430"/>
      <c r="K25" s="430"/>
      <c r="L25" s="430"/>
      <c r="M25" s="430"/>
      <c r="N25" s="430"/>
      <c r="O25" s="430"/>
      <c r="P25" s="430"/>
      <c r="Q25" s="430"/>
    </row>
    <row r="26" spans="1:17" s="87" customFormat="1">
      <c r="A26" s="430" t="s">
        <v>2235</v>
      </c>
      <c r="B26" s="430"/>
      <c r="C26" s="432">
        <f>'C-8'!Q21</f>
        <v>4391</v>
      </c>
      <c r="D26" s="433">
        <v>2</v>
      </c>
      <c r="E26" s="430" t="s">
        <v>2236</v>
      </c>
      <c r="F26" s="434"/>
      <c r="G26" s="42">
        <f>C26*D26*12</f>
        <v>105384</v>
      </c>
      <c r="H26" s="430"/>
      <c r="I26" s="435">
        <v>5169</v>
      </c>
      <c r="J26" s="433">
        <v>2</v>
      </c>
      <c r="K26" s="430" t="s">
        <v>2236</v>
      </c>
      <c r="L26" s="434"/>
      <c r="M26" s="436">
        <v>124056</v>
      </c>
      <c r="N26" s="436"/>
      <c r="O26" s="436">
        <v>0</v>
      </c>
      <c r="P26" s="436"/>
      <c r="Q26" s="437">
        <v>0</v>
      </c>
    </row>
    <row r="27" spans="1:17" s="87" customFormat="1">
      <c r="A27" s="430"/>
      <c r="B27" s="430"/>
      <c r="C27" s="438"/>
      <c r="D27" s="439"/>
      <c r="E27" s="430"/>
      <c r="F27" s="430"/>
      <c r="G27" s="430"/>
      <c r="H27" s="430"/>
      <c r="I27" s="438"/>
      <c r="J27" s="439"/>
      <c r="K27" s="430"/>
      <c r="L27" s="430"/>
      <c r="M27" s="430"/>
      <c r="N27" s="430"/>
      <c r="O27" s="430"/>
      <c r="P27" s="430"/>
      <c r="Q27" s="430"/>
    </row>
    <row r="28" spans="1:17" s="87" customFormat="1">
      <c r="A28" s="430" t="s">
        <v>2237</v>
      </c>
      <c r="B28" s="430"/>
      <c r="C28" s="432"/>
      <c r="D28" s="439"/>
      <c r="E28" s="430"/>
      <c r="F28" s="430"/>
      <c r="G28" s="430"/>
      <c r="H28" s="430"/>
      <c r="I28" s="438"/>
      <c r="J28" s="439"/>
      <c r="K28" s="430"/>
      <c r="L28" s="430"/>
      <c r="M28" s="430"/>
      <c r="N28" s="430"/>
      <c r="O28" s="430"/>
      <c r="P28" s="430"/>
      <c r="Q28" s="430"/>
    </row>
    <row r="29" spans="1:17" s="87" customFormat="1">
      <c r="A29" s="440" t="s">
        <v>2238</v>
      </c>
      <c r="B29" s="430"/>
      <c r="C29" s="432">
        <f>'C-8'!Q23</f>
        <v>11092029.610991798</v>
      </c>
      <c r="D29" s="441">
        <v>6.94E-3</v>
      </c>
      <c r="E29" s="442" t="s">
        <v>2239</v>
      </c>
      <c r="F29" s="430"/>
      <c r="G29" s="42">
        <f>C29*D29</f>
        <v>76978.685500283085</v>
      </c>
      <c r="H29" s="430"/>
      <c r="I29" s="432">
        <v>14568400.214777408</v>
      </c>
      <c r="J29" s="441">
        <v>9.1900000000000003E-3</v>
      </c>
      <c r="K29" s="442" t="s">
        <v>2239</v>
      </c>
      <c r="L29" s="430"/>
      <c r="M29" s="436">
        <v>133884</v>
      </c>
      <c r="N29" s="430"/>
      <c r="O29" s="436">
        <v>32779</v>
      </c>
      <c r="P29" s="436"/>
      <c r="Q29" s="437">
        <v>0.32420750700000001</v>
      </c>
    </row>
    <row r="30" spans="1:17" s="87" customFormat="1">
      <c r="A30" s="440" t="s">
        <v>2240</v>
      </c>
      <c r="B30" s="430"/>
      <c r="C30" s="432">
        <f>'C-8'!Q24</f>
        <v>4408285.7540140152</v>
      </c>
      <c r="D30" s="442">
        <v>5.5640000000000002E-2</v>
      </c>
      <c r="E30" s="442" t="s">
        <v>2239</v>
      </c>
      <c r="F30" s="442"/>
      <c r="G30" s="42">
        <f>C30*D30</f>
        <v>245277.01935333983</v>
      </c>
      <c r="H30" s="430"/>
      <c r="I30" s="432">
        <v>2259979.2152436795</v>
      </c>
      <c r="J30" s="439">
        <v>7.3669999999999999E-2</v>
      </c>
      <c r="K30" s="442" t="s">
        <v>2239</v>
      </c>
      <c r="L30" s="442"/>
      <c r="M30" s="436">
        <v>166493</v>
      </c>
      <c r="N30" s="436"/>
      <c r="O30" s="436">
        <v>40748</v>
      </c>
      <c r="P30" s="436"/>
      <c r="Q30" s="437">
        <v>0.324052646</v>
      </c>
    </row>
    <row r="31" spans="1:17" s="87" customFormat="1" ht="13.5" thickBot="1">
      <c r="A31" s="443" t="s">
        <v>2245</v>
      </c>
      <c r="B31" s="444"/>
      <c r="C31" s="445">
        <f>SUM(C29:C30)</f>
        <v>15500315.365005814</v>
      </c>
      <c r="D31" s="446"/>
      <c r="E31" s="446"/>
      <c r="F31" s="446"/>
      <c r="G31" s="445">
        <f>SUM(G26:G30)</f>
        <v>427639.70485362294</v>
      </c>
      <c r="H31" s="444"/>
      <c r="I31" s="445">
        <v>16828379.430021089</v>
      </c>
      <c r="J31" s="447"/>
      <c r="K31" s="446"/>
      <c r="L31" s="446"/>
      <c r="M31" s="448">
        <v>424433</v>
      </c>
      <c r="N31" s="448"/>
      <c r="O31" s="448">
        <v>73527</v>
      </c>
      <c r="P31" s="448"/>
      <c r="Q31" s="449">
        <v>0.20953474699999999</v>
      </c>
    </row>
    <row r="32" spans="1:17" s="87" customFormat="1" ht="13.5" thickTop="1">
      <c r="A32" s="430"/>
      <c r="B32" s="430"/>
      <c r="C32" s="430"/>
      <c r="D32" s="430"/>
      <c r="E32" s="430"/>
      <c r="F32" s="430"/>
      <c r="G32" s="430"/>
      <c r="H32" s="430"/>
      <c r="I32" s="430"/>
      <c r="J32" s="430"/>
      <c r="K32" s="430"/>
      <c r="L32" s="430"/>
      <c r="M32" s="430"/>
      <c r="N32" s="430"/>
      <c r="O32" s="430"/>
      <c r="P32" s="430"/>
      <c r="Q32" s="430"/>
    </row>
    <row r="33" spans="1:17" s="87" customFormat="1">
      <c r="A33" s="429" t="s">
        <v>2246</v>
      </c>
      <c r="B33" s="429"/>
      <c r="C33" s="430"/>
      <c r="D33" s="430"/>
      <c r="E33" s="430"/>
      <c r="F33" s="430"/>
      <c r="G33" s="430"/>
      <c r="H33" s="430"/>
      <c r="I33" s="431"/>
      <c r="J33" s="430"/>
      <c r="K33" s="430"/>
      <c r="L33" s="430"/>
      <c r="M33" s="430"/>
      <c r="N33" s="430"/>
      <c r="O33" s="430"/>
      <c r="P33" s="430"/>
      <c r="Q33" s="430"/>
    </row>
    <row r="34" spans="1:17" s="87" customFormat="1">
      <c r="A34" s="430"/>
      <c r="B34" s="430"/>
      <c r="C34" s="430"/>
      <c r="D34" s="430"/>
      <c r="E34" s="430"/>
      <c r="F34" s="430"/>
      <c r="G34" s="430"/>
      <c r="H34" s="430"/>
      <c r="I34" s="431"/>
      <c r="J34" s="430"/>
      <c r="K34" s="430"/>
      <c r="L34" s="430"/>
      <c r="M34" s="430"/>
      <c r="N34" s="430"/>
      <c r="O34" s="430"/>
      <c r="P34" s="430"/>
      <c r="Q34" s="430"/>
    </row>
    <row r="35" spans="1:17" s="87" customFormat="1">
      <c r="A35" s="430" t="s">
        <v>2235</v>
      </c>
      <c r="B35" s="430"/>
      <c r="C35" s="432"/>
      <c r="D35" s="433"/>
      <c r="E35" s="430"/>
      <c r="F35" s="434"/>
      <c r="G35" s="436"/>
      <c r="H35" s="430"/>
      <c r="I35" s="435"/>
      <c r="J35" s="433"/>
      <c r="K35" s="430"/>
      <c r="L35" s="434"/>
      <c r="M35" s="436"/>
      <c r="N35" s="436"/>
      <c r="O35" s="430"/>
      <c r="P35" s="430"/>
      <c r="Q35" s="430"/>
    </row>
    <row r="36" spans="1:17" s="87" customFormat="1">
      <c r="A36" s="440" t="s">
        <v>2247</v>
      </c>
      <c r="B36" s="430"/>
      <c r="C36" s="432">
        <f>'C-8'!Q29</f>
        <v>7727</v>
      </c>
      <c r="D36" s="433">
        <v>30</v>
      </c>
      <c r="E36" s="430" t="s">
        <v>2236</v>
      </c>
      <c r="F36" s="434"/>
      <c r="G36" s="42">
        <f>C36*D36*12</f>
        <v>2781720</v>
      </c>
      <c r="H36" s="430"/>
      <c r="I36" s="435">
        <v>7447</v>
      </c>
      <c r="J36" s="433">
        <v>30</v>
      </c>
      <c r="K36" s="430" t="s">
        <v>2236</v>
      </c>
      <c r="L36" s="434"/>
      <c r="M36" s="436">
        <v>2680920</v>
      </c>
      <c r="N36" s="436"/>
      <c r="O36" s="436">
        <v>0</v>
      </c>
      <c r="P36" s="436"/>
      <c r="Q36" s="437">
        <v>0</v>
      </c>
    </row>
    <row r="37" spans="1:17" s="87" customFormat="1">
      <c r="A37" s="440" t="s">
        <v>2248</v>
      </c>
      <c r="B37" s="430"/>
      <c r="C37" s="432">
        <f>'C-8'!Q30</f>
        <v>35186</v>
      </c>
      <c r="D37" s="433">
        <v>40</v>
      </c>
      <c r="E37" s="430" t="s">
        <v>2236</v>
      </c>
      <c r="F37" s="434"/>
      <c r="G37" s="42">
        <f>C37*D37*12</f>
        <v>16889280</v>
      </c>
      <c r="H37" s="430"/>
      <c r="I37" s="435">
        <v>34874</v>
      </c>
      <c r="J37" s="433">
        <v>40</v>
      </c>
      <c r="K37" s="430" t="s">
        <v>2236</v>
      </c>
      <c r="L37" s="434"/>
      <c r="M37" s="436">
        <v>16739520</v>
      </c>
      <c r="N37" s="436"/>
      <c r="O37" s="436">
        <v>0</v>
      </c>
      <c r="P37" s="436"/>
      <c r="Q37" s="437">
        <v>0</v>
      </c>
    </row>
    <row r="38" spans="1:17" s="87" customFormat="1">
      <c r="A38" s="440" t="s">
        <v>2249</v>
      </c>
      <c r="B38" s="430"/>
      <c r="C38" s="432">
        <f>'C-8'!Q31</f>
        <v>3779</v>
      </c>
      <c r="D38" s="433">
        <v>50</v>
      </c>
      <c r="E38" s="430" t="s">
        <v>2236</v>
      </c>
      <c r="F38" s="434"/>
      <c r="G38" s="42">
        <f>C38*D38*12</f>
        <v>2267400</v>
      </c>
      <c r="H38" s="430"/>
      <c r="I38" s="435">
        <v>3756</v>
      </c>
      <c r="J38" s="433">
        <v>50</v>
      </c>
      <c r="K38" s="430" t="s">
        <v>2236</v>
      </c>
      <c r="L38" s="434"/>
      <c r="M38" s="436">
        <v>2253600</v>
      </c>
      <c r="N38" s="436"/>
      <c r="O38" s="436">
        <v>0</v>
      </c>
      <c r="P38" s="436"/>
      <c r="Q38" s="437">
        <v>0</v>
      </c>
    </row>
    <row r="39" spans="1:17" s="87" customFormat="1">
      <c r="A39" s="430"/>
      <c r="B39" s="430"/>
      <c r="C39" s="438"/>
      <c r="D39" s="439"/>
      <c r="E39" s="430"/>
      <c r="F39" s="430"/>
      <c r="G39" s="430"/>
      <c r="H39" s="430"/>
      <c r="I39" s="438"/>
      <c r="J39" s="439"/>
      <c r="K39" s="430"/>
      <c r="L39" s="430"/>
      <c r="M39" s="430"/>
      <c r="N39" s="430"/>
      <c r="O39" s="430"/>
      <c r="P39" s="430"/>
      <c r="Q39" s="430"/>
    </row>
    <row r="40" spans="1:17" s="87" customFormat="1">
      <c r="A40" s="430" t="s">
        <v>2237</v>
      </c>
      <c r="B40" s="430"/>
      <c r="C40" s="432"/>
      <c r="D40" s="439"/>
      <c r="E40" s="430"/>
      <c r="F40" s="430"/>
      <c r="G40" s="436"/>
      <c r="H40" s="430"/>
      <c r="I40" s="438"/>
      <c r="J40" s="439"/>
      <c r="K40" s="430"/>
      <c r="L40" s="430"/>
      <c r="M40" s="430"/>
      <c r="N40" s="430"/>
      <c r="O40" s="430"/>
      <c r="P40" s="430"/>
      <c r="Q40" s="430"/>
    </row>
    <row r="41" spans="1:17" s="87" customFormat="1">
      <c r="A41" s="440" t="s">
        <v>2250</v>
      </c>
      <c r="B41" s="430"/>
      <c r="C41" s="432">
        <f>'C-8'!Q33</f>
        <v>4652687.9273605486</v>
      </c>
      <c r="D41" s="450">
        <v>5.5640000000000002E-2</v>
      </c>
      <c r="E41" s="442" t="s">
        <v>2239</v>
      </c>
      <c r="F41" s="430"/>
      <c r="G41" s="436">
        <f>D41*C41</f>
        <v>258875.55627834093</v>
      </c>
      <c r="H41" s="430"/>
      <c r="I41" s="432">
        <v>0</v>
      </c>
      <c r="J41" s="450">
        <v>8.5000000000000006E-2</v>
      </c>
      <c r="K41" s="442" t="s">
        <v>2239</v>
      </c>
      <c r="L41" s="430"/>
      <c r="M41" s="436">
        <v>0</v>
      </c>
      <c r="N41" s="430"/>
      <c r="O41" s="436">
        <v>0</v>
      </c>
      <c r="P41" s="436"/>
      <c r="Q41" s="437">
        <v>0</v>
      </c>
    </row>
    <row r="42" spans="1:17" s="87" customFormat="1">
      <c r="A42" s="440" t="s">
        <v>2251</v>
      </c>
      <c r="B42" s="430"/>
      <c r="C42" s="432">
        <f>'C-8'!Q34</f>
        <v>80066723.15272288</v>
      </c>
      <c r="D42" s="450">
        <v>5.5640000000000002E-2</v>
      </c>
      <c r="E42" s="442" t="s">
        <v>2239</v>
      </c>
      <c r="F42" s="442"/>
      <c r="G42" s="436">
        <f>D42*C42</f>
        <v>4454912.4762175009</v>
      </c>
      <c r="H42" s="430"/>
      <c r="I42" s="432">
        <v>0</v>
      </c>
      <c r="J42" s="450">
        <v>8.5000000000000006E-2</v>
      </c>
      <c r="K42" s="442" t="s">
        <v>2239</v>
      </c>
      <c r="L42" s="442"/>
      <c r="M42" s="436">
        <v>0</v>
      </c>
      <c r="N42" s="436"/>
      <c r="O42" s="436">
        <v>0</v>
      </c>
      <c r="P42" s="436"/>
      <c r="Q42" s="437">
        <v>0</v>
      </c>
    </row>
    <row r="43" spans="1:17" s="87" customFormat="1">
      <c r="A43" s="440" t="s">
        <v>2252</v>
      </c>
      <c r="B43" s="430"/>
      <c r="C43" s="432">
        <f>'C-8'!Q35</f>
        <v>17363583.263939325</v>
      </c>
      <c r="D43" s="450">
        <v>5.5640000000000002E-2</v>
      </c>
      <c r="E43" s="442" t="s">
        <v>2239</v>
      </c>
      <c r="F43" s="442"/>
      <c r="G43" s="436">
        <f>D43*C43</f>
        <v>966109.77280558401</v>
      </c>
      <c r="H43" s="430"/>
      <c r="I43" s="432">
        <v>0</v>
      </c>
      <c r="J43" s="450">
        <v>8.5000000000000006E-2</v>
      </c>
      <c r="K43" s="442" t="s">
        <v>2239</v>
      </c>
      <c r="L43" s="442"/>
      <c r="M43" s="436">
        <v>0</v>
      </c>
      <c r="N43" s="436"/>
      <c r="O43" s="436">
        <v>0</v>
      </c>
      <c r="P43" s="436"/>
      <c r="Q43" s="437">
        <v>0</v>
      </c>
    </row>
    <row r="44" spans="1:17" s="87" customFormat="1" ht="13.5" thickBot="1">
      <c r="A44" s="443" t="s">
        <v>2253</v>
      </c>
      <c r="B44" s="444"/>
      <c r="C44" s="445">
        <f>SUM(C41:C43)</f>
        <v>102082994.34402275</v>
      </c>
      <c r="D44" s="446"/>
      <c r="E44" s="446"/>
      <c r="F44" s="446"/>
      <c r="G44" s="448">
        <f>SUM(G36:G43)</f>
        <v>27618297.805301424</v>
      </c>
      <c r="H44" s="444"/>
      <c r="I44" s="445">
        <v>0</v>
      </c>
      <c r="J44" s="447"/>
      <c r="K44" s="446"/>
      <c r="L44" s="446"/>
      <c r="M44" s="448">
        <v>21674040</v>
      </c>
      <c r="N44" s="448"/>
      <c r="O44" s="448">
        <v>0</v>
      </c>
      <c r="P44" s="448"/>
      <c r="Q44" s="449">
        <v>0</v>
      </c>
    </row>
    <row r="45" spans="1:17" ht="13.5" thickTop="1">
      <c r="A45" s="56"/>
      <c r="B45" s="33"/>
      <c r="C45" s="39"/>
      <c r="D45" s="48"/>
      <c r="E45" s="48"/>
      <c r="F45" s="48"/>
      <c r="G45" s="42"/>
      <c r="H45" s="33"/>
      <c r="I45" s="39"/>
      <c r="J45" s="45"/>
      <c r="K45" s="48"/>
      <c r="L45" s="48"/>
      <c r="M45" s="42"/>
      <c r="N45" s="42"/>
      <c r="O45" s="42"/>
      <c r="P45" s="42"/>
      <c r="Q45" s="428"/>
    </row>
    <row r="46" spans="1:17">
      <c r="A46" s="37" t="s">
        <v>2254</v>
      </c>
      <c r="B46" s="37"/>
      <c r="C46" s="33"/>
      <c r="D46" s="33"/>
      <c r="E46" s="33"/>
      <c r="F46" s="33"/>
      <c r="G46" s="33"/>
      <c r="H46" s="33"/>
      <c r="I46" s="38"/>
      <c r="J46" s="33"/>
      <c r="K46" s="33"/>
      <c r="L46" s="33"/>
      <c r="M46" s="33"/>
      <c r="N46" s="33"/>
      <c r="O46" s="33"/>
      <c r="P46" s="33"/>
      <c r="Q46" s="33"/>
    </row>
    <row r="47" spans="1:17">
      <c r="A47" s="33"/>
      <c r="B47" s="33"/>
      <c r="C47" s="33"/>
      <c r="D47" s="33"/>
      <c r="E47" s="33"/>
      <c r="F47" s="33"/>
      <c r="G47" s="33"/>
      <c r="H47" s="33"/>
      <c r="I47" s="38"/>
      <c r="J47" s="33"/>
      <c r="K47" s="33"/>
      <c r="L47" s="33"/>
      <c r="M47" s="33"/>
      <c r="N47" s="33"/>
      <c r="O47" s="33"/>
      <c r="P47" s="33"/>
      <c r="Q47" s="33"/>
    </row>
    <row r="48" spans="1:17">
      <c r="A48" s="33" t="s">
        <v>2235</v>
      </c>
      <c r="B48" s="33"/>
      <c r="C48" s="39">
        <f>'C-8'!Q39</f>
        <v>113502</v>
      </c>
      <c r="D48" s="40">
        <v>5</v>
      </c>
      <c r="E48" s="33" t="s">
        <v>2236</v>
      </c>
      <c r="F48" s="41"/>
      <c r="G48" s="42">
        <f>C48*D48*12</f>
        <v>6810120</v>
      </c>
      <c r="H48" s="33"/>
      <c r="I48" s="427">
        <v>113937</v>
      </c>
      <c r="J48" s="40">
        <v>21</v>
      </c>
      <c r="K48" s="33" t="s">
        <v>2236</v>
      </c>
      <c r="L48" s="41"/>
      <c r="M48" s="42">
        <v>28712124</v>
      </c>
      <c r="N48" s="42"/>
      <c r="O48" s="42">
        <v>21875904</v>
      </c>
      <c r="P48" s="42"/>
      <c r="Q48" s="428">
        <v>3.2</v>
      </c>
    </row>
    <row r="49" spans="1:17">
      <c r="A49" s="33"/>
      <c r="B49" s="33"/>
      <c r="C49" s="44"/>
      <c r="D49" s="45"/>
      <c r="E49" s="33"/>
      <c r="F49" s="33"/>
      <c r="G49" s="33"/>
      <c r="H49" s="33"/>
      <c r="I49" s="44"/>
      <c r="J49" s="45"/>
      <c r="K49" s="33"/>
      <c r="L49" s="33"/>
      <c r="M49" s="33"/>
      <c r="N49" s="33"/>
      <c r="O49" s="33"/>
      <c r="P49" s="33"/>
      <c r="Q49" s="33"/>
    </row>
    <row r="50" spans="1:17">
      <c r="A50" s="33" t="s">
        <v>2237</v>
      </c>
      <c r="B50" s="33"/>
      <c r="C50" s="39"/>
      <c r="D50" s="45"/>
      <c r="E50" s="33"/>
      <c r="F50" s="33"/>
      <c r="G50" s="33"/>
      <c r="H50" s="33"/>
      <c r="I50" s="44"/>
      <c r="J50" s="45"/>
      <c r="K50" s="33"/>
      <c r="L50" s="33"/>
      <c r="M50" s="33"/>
      <c r="N50" s="33"/>
      <c r="O50" s="33"/>
      <c r="P50" s="33"/>
      <c r="Q50" s="33"/>
    </row>
    <row r="51" spans="1:17">
      <c r="A51" s="46" t="s">
        <v>580</v>
      </c>
      <c r="B51" s="33"/>
      <c r="C51" s="39">
        <f>'C-8'!Q41</f>
        <v>2248113796.1301975</v>
      </c>
      <c r="D51" s="47">
        <v>8.4489999999999996E-2</v>
      </c>
      <c r="E51" s="48" t="s">
        <v>2239</v>
      </c>
      <c r="F51" s="33"/>
      <c r="G51" s="42">
        <f>C51*D51</f>
        <v>189943134.63504037</v>
      </c>
      <c r="H51" s="33"/>
      <c r="I51" s="39">
        <v>1818171251.5977724</v>
      </c>
      <c r="J51" s="47">
        <v>0.125</v>
      </c>
      <c r="K51" s="48" t="s">
        <v>2239</v>
      </c>
      <c r="L51" s="33"/>
      <c r="M51" s="42">
        <v>227271406</v>
      </c>
      <c r="N51" s="33"/>
      <c r="O51" s="42">
        <v>73654117</v>
      </c>
      <c r="P51" s="42"/>
      <c r="Q51" s="428">
        <v>0.47946502299999999</v>
      </c>
    </row>
    <row r="52" spans="1:17" ht="13.5" thickBot="1">
      <c r="A52" s="49" t="s">
        <v>2255</v>
      </c>
      <c r="B52" s="50"/>
      <c r="C52" s="51">
        <f>C51</f>
        <v>2248113796.1301975</v>
      </c>
      <c r="D52" s="52"/>
      <c r="E52" s="52"/>
      <c r="F52" s="52"/>
      <c r="G52" s="53">
        <f>SUM(G48:G51)</f>
        <v>196753254.63504037</v>
      </c>
      <c r="H52" s="50"/>
      <c r="I52" s="51">
        <v>1818171251.5977724</v>
      </c>
      <c r="J52" s="54"/>
      <c r="K52" s="52"/>
      <c r="L52" s="52"/>
      <c r="M52" s="53">
        <v>255983530</v>
      </c>
      <c r="N52" s="53"/>
      <c r="O52" s="53">
        <v>95530021</v>
      </c>
      <c r="P52" s="53"/>
      <c r="Q52" s="55">
        <v>0.595375082</v>
      </c>
    </row>
    <row r="53" spans="1:17" ht="13.5" thickTop="1">
      <c r="A53" s="56"/>
      <c r="B53" s="33"/>
      <c r="C53" s="39"/>
      <c r="D53" s="48"/>
      <c r="E53" s="48"/>
      <c r="F53" s="48"/>
      <c r="G53" s="42"/>
      <c r="H53" s="33"/>
      <c r="I53" s="39"/>
      <c r="J53" s="45"/>
      <c r="K53" s="48"/>
      <c r="L53" s="48"/>
      <c r="M53" s="42"/>
      <c r="N53" s="42"/>
      <c r="O53" s="42"/>
      <c r="P53" s="42"/>
      <c r="Q53" s="428"/>
    </row>
    <row r="54" spans="1:17">
      <c r="A54" s="37" t="s">
        <v>2256</v>
      </c>
      <c r="B54" s="37"/>
      <c r="C54" s="33"/>
      <c r="D54" s="33"/>
      <c r="E54" s="33"/>
      <c r="F54" s="33"/>
      <c r="G54" s="33"/>
      <c r="H54" s="33"/>
      <c r="I54" s="38"/>
      <c r="J54" s="33"/>
      <c r="K54" s="33"/>
      <c r="L54" s="33"/>
      <c r="M54" s="33"/>
      <c r="N54" s="33"/>
      <c r="O54" s="33"/>
      <c r="P54" s="33"/>
      <c r="Q54" s="33"/>
    </row>
    <row r="55" spans="1:17">
      <c r="A55" s="33"/>
      <c r="B55" s="33"/>
      <c r="C55" s="33"/>
      <c r="D55" s="33"/>
      <c r="E55" s="33"/>
      <c r="F55" s="33"/>
      <c r="G55" s="33"/>
      <c r="H55" s="33"/>
      <c r="I55" s="38"/>
      <c r="J55" s="33"/>
      <c r="K55" s="33"/>
      <c r="L55" s="33"/>
      <c r="M55" s="33"/>
      <c r="N55" s="33"/>
      <c r="O55" s="33"/>
      <c r="P55" s="33"/>
      <c r="Q55" s="33"/>
    </row>
    <row r="56" spans="1:17">
      <c r="A56" s="33" t="s">
        <v>2235</v>
      </c>
      <c r="B56" s="33"/>
      <c r="C56" s="39">
        <f>'C-8'!Q45</f>
        <v>10821</v>
      </c>
      <c r="D56" s="40">
        <v>200</v>
      </c>
      <c r="E56" s="33" t="s">
        <v>2236</v>
      </c>
      <c r="F56" s="41"/>
      <c r="G56" s="42">
        <f>C56*D56*12</f>
        <v>25970400</v>
      </c>
      <c r="H56" s="33"/>
      <c r="I56" s="427">
        <v>10790</v>
      </c>
      <c r="J56" s="40">
        <v>400</v>
      </c>
      <c r="K56" s="33" t="s">
        <v>2236</v>
      </c>
      <c r="L56" s="41"/>
      <c r="M56" s="42">
        <v>51792000</v>
      </c>
      <c r="N56" s="42"/>
      <c r="O56" s="42">
        <v>25896000</v>
      </c>
      <c r="P56" s="42"/>
      <c r="Q56" s="428">
        <v>1</v>
      </c>
    </row>
    <row r="57" spans="1:17">
      <c r="A57" s="33"/>
      <c r="B57" s="33"/>
      <c r="C57" s="44"/>
      <c r="D57" s="45"/>
      <c r="E57" s="33"/>
      <c r="F57" s="33"/>
      <c r="G57" s="33"/>
      <c r="H57" s="33"/>
      <c r="I57" s="427"/>
      <c r="J57" s="45"/>
      <c r="K57" s="33"/>
      <c r="L57" s="33"/>
      <c r="M57" s="33"/>
      <c r="N57" s="33"/>
      <c r="O57" s="33"/>
      <c r="P57" s="33"/>
      <c r="Q57" s="33"/>
    </row>
    <row r="58" spans="1:17">
      <c r="A58" s="33" t="s">
        <v>2257</v>
      </c>
      <c r="B58" s="33"/>
      <c r="C58" s="44"/>
      <c r="D58" s="45"/>
      <c r="E58" s="33"/>
      <c r="F58" s="33"/>
      <c r="G58" s="33"/>
      <c r="H58" s="33"/>
      <c r="I58" s="427"/>
      <c r="J58" s="45"/>
      <c r="K58" s="33"/>
      <c r="L58" s="33"/>
      <c r="M58" s="33"/>
      <c r="N58" s="33"/>
      <c r="O58" s="33"/>
      <c r="P58" s="33"/>
      <c r="Q58" s="33"/>
    </row>
    <row r="59" spans="1:17">
      <c r="A59" s="46" t="s">
        <v>2258</v>
      </c>
      <c r="B59" s="33"/>
      <c r="C59" s="39">
        <f>'C-8'!Q47</f>
        <v>14371776</v>
      </c>
      <c r="D59" s="41">
        <v>8.1</v>
      </c>
      <c r="E59" s="33" t="s">
        <v>2259</v>
      </c>
      <c r="F59" s="41"/>
      <c r="G59" s="42">
        <f>C59*D59</f>
        <v>116411385.59999999</v>
      </c>
      <c r="H59" s="33"/>
      <c r="I59" s="44">
        <v>17099772</v>
      </c>
      <c r="J59" s="41">
        <v>9</v>
      </c>
      <c r="K59" s="33" t="s">
        <v>2259</v>
      </c>
      <c r="L59" s="41"/>
      <c r="M59" s="42">
        <v>153897948</v>
      </c>
      <c r="N59" s="42"/>
      <c r="O59" s="42">
        <v>15389795</v>
      </c>
      <c r="P59" s="42"/>
      <c r="Q59" s="428">
        <v>0.111111113</v>
      </c>
    </row>
    <row r="60" spans="1:17">
      <c r="A60" s="46" t="s">
        <v>2260</v>
      </c>
      <c r="B60" s="33"/>
      <c r="C60" s="39">
        <f>'C-8'!Q48</f>
        <v>1440923.2709863961</v>
      </c>
      <c r="D60" s="41">
        <v>10</v>
      </c>
      <c r="E60" s="33" t="s">
        <v>2259</v>
      </c>
      <c r="F60" s="41"/>
      <c r="G60" s="42">
        <f>C60*D60</f>
        <v>14409232.709863961</v>
      </c>
      <c r="H60" s="33"/>
      <c r="I60" s="44">
        <v>0</v>
      </c>
      <c r="J60" s="41">
        <v>10</v>
      </c>
      <c r="K60" s="33" t="s">
        <v>2259</v>
      </c>
      <c r="L60" s="41"/>
      <c r="M60" s="42">
        <v>0</v>
      </c>
      <c r="N60" s="42"/>
      <c r="O60" s="42">
        <v>0</v>
      </c>
      <c r="P60" s="42"/>
      <c r="Q60" s="428">
        <v>0</v>
      </c>
    </row>
    <row r="61" spans="1:17">
      <c r="A61" s="46"/>
      <c r="B61" s="33"/>
      <c r="C61" s="39"/>
      <c r="D61" s="41"/>
      <c r="E61" s="33"/>
      <c r="F61" s="41"/>
      <c r="G61" s="42"/>
      <c r="H61" s="33"/>
      <c r="I61" s="39"/>
      <c r="J61" s="41"/>
      <c r="K61" s="33"/>
      <c r="L61" s="41"/>
      <c r="M61" s="42"/>
      <c r="N61" s="42"/>
      <c r="O61" s="33"/>
      <c r="P61" s="33"/>
      <c r="Q61" s="33"/>
    </row>
    <row r="62" spans="1:17">
      <c r="A62" s="33" t="s">
        <v>2237</v>
      </c>
      <c r="B62" s="33"/>
      <c r="C62" s="39"/>
      <c r="D62" s="45"/>
      <c r="E62" s="33"/>
      <c r="F62" s="33"/>
      <c r="G62" s="33"/>
      <c r="H62" s="33"/>
      <c r="I62" s="44"/>
      <c r="J62" s="45"/>
      <c r="K62" s="33"/>
      <c r="L62" s="33"/>
      <c r="M62" s="33"/>
      <c r="N62" s="33"/>
      <c r="O62" s="33"/>
      <c r="P62" s="33"/>
      <c r="Q62" s="33"/>
    </row>
    <row r="63" spans="1:17">
      <c r="A63" s="46" t="s">
        <v>2261</v>
      </c>
      <c r="B63" s="33"/>
      <c r="C63" s="39">
        <f>'C-8'!Q50</f>
        <v>3806932611.5108409</v>
      </c>
      <c r="D63" s="47">
        <v>4.6940000000000003E-2</v>
      </c>
      <c r="E63" s="48" t="s">
        <v>2239</v>
      </c>
      <c r="F63" s="33"/>
      <c r="G63" s="42">
        <f>C63*D63</f>
        <v>178697416.78431889</v>
      </c>
      <c r="H63" s="33"/>
      <c r="I63" s="39">
        <v>3559649918.1500192</v>
      </c>
      <c r="J63" s="47">
        <v>6.7500000000000004E-2</v>
      </c>
      <c r="K63" s="48" t="s">
        <v>2239</v>
      </c>
      <c r="L63" s="33"/>
      <c r="M63" s="42">
        <v>240276369</v>
      </c>
      <c r="N63" s="33"/>
      <c r="O63" s="42">
        <v>73186402</v>
      </c>
      <c r="P63" s="42"/>
      <c r="Q63" s="428">
        <v>0.43800596400000003</v>
      </c>
    </row>
    <row r="64" spans="1:17">
      <c r="A64" s="46" t="s">
        <v>2262</v>
      </c>
      <c r="B64" s="33"/>
      <c r="C64" s="39">
        <f>'C-8'!Q51</f>
        <v>3164972.6317678024</v>
      </c>
      <c r="D64" s="48">
        <v>3.8940000000000002E-2</v>
      </c>
      <c r="E64" s="48" t="s">
        <v>2239</v>
      </c>
      <c r="F64" s="48"/>
      <c r="G64" s="42">
        <f>C64*D64</f>
        <v>123244.03428103823</v>
      </c>
      <c r="H64" s="33"/>
      <c r="I64" s="39">
        <v>0</v>
      </c>
      <c r="J64" s="45">
        <v>5.5E-2</v>
      </c>
      <c r="K64" s="48" t="s">
        <v>2239</v>
      </c>
      <c r="L64" s="48"/>
      <c r="M64" s="42">
        <v>0</v>
      </c>
      <c r="N64" s="42"/>
      <c r="O64" s="42">
        <v>0</v>
      </c>
      <c r="P64" s="42"/>
      <c r="Q64" s="428">
        <v>0</v>
      </c>
    </row>
    <row r="65" spans="1:17" ht="13.5" thickBot="1">
      <c r="A65" s="49" t="s">
        <v>2263</v>
      </c>
      <c r="B65" s="50"/>
      <c r="C65" s="51">
        <f>SUM(C63:C64)</f>
        <v>3810097584.1426086</v>
      </c>
      <c r="D65" s="52"/>
      <c r="E65" s="52"/>
      <c r="F65" s="52"/>
      <c r="G65" s="53">
        <f>SUM(G56:G64)</f>
        <v>335611679.12846386</v>
      </c>
      <c r="H65" s="50"/>
      <c r="I65" s="51">
        <v>3559649918.1500192</v>
      </c>
      <c r="J65" s="54"/>
      <c r="K65" s="52"/>
      <c r="L65" s="52"/>
      <c r="M65" s="53">
        <v>445966317</v>
      </c>
      <c r="N65" s="53"/>
      <c r="O65" s="53">
        <v>114472197</v>
      </c>
      <c r="P65" s="53"/>
      <c r="Q65" s="55">
        <v>0.34532195300000001</v>
      </c>
    </row>
    <row r="66" spans="1:17" ht="13.5" thickTop="1">
      <c r="A66" s="33"/>
      <c r="B66" s="33"/>
      <c r="C66" s="33"/>
      <c r="D66" s="33"/>
      <c r="E66" s="33"/>
      <c r="F66" s="33"/>
      <c r="G66" s="33"/>
      <c r="H66" s="33"/>
      <c r="I66" s="33"/>
      <c r="J66" s="33"/>
      <c r="K66" s="33"/>
      <c r="L66" s="33"/>
      <c r="M66" s="33"/>
      <c r="N66" s="33"/>
      <c r="O66" s="33"/>
      <c r="P66" s="33"/>
      <c r="Q66" s="33"/>
    </row>
    <row r="67" spans="1:17" s="87" customFormat="1">
      <c r="A67" s="429" t="s">
        <v>2264</v>
      </c>
      <c r="B67" s="429"/>
      <c r="C67" s="430"/>
      <c r="D67" s="430"/>
      <c r="E67" s="430"/>
      <c r="F67" s="430"/>
      <c r="G67" s="430"/>
      <c r="H67" s="430"/>
      <c r="I67" s="431"/>
      <c r="J67" s="430"/>
      <c r="K67" s="430"/>
      <c r="L67" s="430"/>
      <c r="M67" s="430"/>
      <c r="N67" s="430"/>
      <c r="O67" s="430"/>
      <c r="P67" s="430"/>
      <c r="Q67" s="430"/>
    </row>
    <row r="68" spans="1:17" s="87" customFormat="1">
      <c r="A68" s="430"/>
      <c r="B68" s="430"/>
      <c r="C68" s="430"/>
      <c r="D68" s="430"/>
      <c r="E68" s="430"/>
      <c r="F68" s="430"/>
      <c r="G68" s="430"/>
      <c r="H68" s="430"/>
      <c r="I68" s="431"/>
      <c r="J68" s="430"/>
      <c r="K68" s="430"/>
      <c r="L68" s="430"/>
      <c r="M68" s="430"/>
      <c r="N68" s="430"/>
      <c r="O68" s="430"/>
      <c r="P68" s="430"/>
      <c r="Q68" s="430"/>
    </row>
    <row r="69" spans="1:17" s="87" customFormat="1">
      <c r="A69" s="430" t="s">
        <v>2235</v>
      </c>
      <c r="B69" s="430"/>
      <c r="C69" s="432">
        <f>'C-8'!Q55</f>
        <v>617</v>
      </c>
      <c r="D69" s="433">
        <v>450</v>
      </c>
      <c r="E69" s="430" t="s">
        <v>2236</v>
      </c>
      <c r="F69" s="434"/>
      <c r="G69" s="42">
        <f>C69*D69*12</f>
        <v>3331800</v>
      </c>
      <c r="H69" s="430"/>
      <c r="I69" s="435">
        <v>601</v>
      </c>
      <c r="J69" s="433">
        <v>1000</v>
      </c>
      <c r="K69" s="430" t="s">
        <v>2236</v>
      </c>
      <c r="L69" s="434"/>
      <c r="M69" s="436">
        <v>7212000</v>
      </c>
      <c r="N69" s="436"/>
      <c r="O69" s="436">
        <v>3966600</v>
      </c>
      <c r="P69" s="436"/>
      <c r="Q69" s="437">
        <v>1.2222222220000001</v>
      </c>
    </row>
    <row r="70" spans="1:17" s="87" customFormat="1">
      <c r="A70" s="430"/>
      <c r="B70" s="430"/>
      <c r="C70" s="438"/>
      <c r="D70" s="439"/>
      <c r="E70" s="430"/>
      <c r="F70" s="430"/>
      <c r="G70" s="430"/>
      <c r="H70" s="430"/>
      <c r="I70" s="435"/>
      <c r="J70" s="439"/>
      <c r="K70" s="430"/>
      <c r="L70" s="430"/>
      <c r="M70" s="430"/>
      <c r="N70" s="430"/>
      <c r="O70" s="430"/>
      <c r="P70" s="430"/>
      <c r="Q70" s="430"/>
    </row>
    <row r="71" spans="1:17" s="87" customFormat="1">
      <c r="A71" s="430" t="s">
        <v>2257</v>
      </c>
      <c r="B71" s="430"/>
      <c r="C71" s="438"/>
      <c r="D71" s="439"/>
      <c r="E71" s="430"/>
      <c r="F71" s="430"/>
      <c r="G71" s="430"/>
      <c r="H71" s="430"/>
      <c r="I71" s="435"/>
      <c r="J71" s="439"/>
      <c r="K71" s="430"/>
      <c r="L71" s="430"/>
      <c r="M71" s="430"/>
      <c r="N71" s="430"/>
      <c r="O71" s="430"/>
      <c r="P71" s="430"/>
      <c r="Q71" s="430"/>
    </row>
    <row r="72" spans="1:17" s="87" customFormat="1">
      <c r="A72" s="440" t="s">
        <v>2258</v>
      </c>
      <c r="B72" s="430"/>
      <c r="C72" s="432">
        <f>'C-8'!Q57</f>
        <v>7054980</v>
      </c>
      <c r="D72" s="434">
        <v>7.7</v>
      </c>
      <c r="E72" s="430" t="s">
        <v>2259</v>
      </c>
      <c r="F72" s="434"/>
      <c r="G72" s="42">
        <f>C72*D72</f>
        <v>54323346</v>
      </c>
      <c r="H72" s="430"/>
      <c r="I72" s="438">
        <v>6970845</v>
      </c>
      <c r="J72" s="434">
        <v>15</v>
      </c>
      <c r="K72" s="430" t="s">
        <v>2259</v>
      </c>
      <c r="L72" s="434"/>
      <c r="M72" s="436">
        <v>104562675</v>
      </c>
      <c r="N72" s="436"/>
      <c r="O72" s="436">
        <v>50887168</v>
      </c>
      <c r="P72" s="436"/>
      <c r="Q72" s="437">
        <v>0.94805192999999999</v>
      </c>
    </row>
    <row r="73" spans="1:17" s="87" customFormat="1">
      <c r="A73" s="440" t="s">
        <v>2260</v>
      </c>
      <c r="B73" s="430"/>
      <c r="C73" s="432">
        <f>'C-8'!Q58</f>
        <v>347822.86118847976</v>
      </c>
      <c r="D73" s="434">
        <v>9.6</v>
      </c>
      <c r="E73" s="430" t="s">
        <v>2259</v>
      </c>
      <c r="F73" s="434"/>
      <c r="G73" s="436">
        <v>0</v>
      </c>
      <c r="H73" s="430"/>
      <c r="I73" s="438">
        <v>0</v>
      </c>
      <c r="J73" s="434">
        <v>16</v>
      </c>
      <c r="K73" s="430" t="s">
        <v>2259</v>
      </c>
      <c r="L73" s="434"/>
      <c r="M73" s="436">
        <v>0</v>
      </c>
      <c r="N73" s="436"/>
      <c r="O73" s="436">
        <v>0</v>
      </c>
      <c r="P73" s="436"/>
      <c r="Q73" s="437">
        <v>0</v>
      </c>
    </row>
    <row r="74" spans="1:17" s="87" customFormat="1">
      <c r="A74" s="440"/>
      <c r="B74" s="430"/>
      <c r="C74" s="432"/>
      <c r="D74" s="434"/>
      <c r="E74" s="430"/>
      <c r="F74" s="434"/>
      <c r="G74" s="436"/>
      <c r="H74" s="430"/>
      <c r="I74" s="432"/>
      <c r="J74" s="434"/>
      <c r="K74" s="430"/>
      <c r="L74" s="434"/>
      <c r="M74" s="436"/>
      <c r="N74" s="436"/>
      <c r="O74" s="430"/>
      <c r="P74" s="430"/>
      <c r="Q74" s="430"/>
    </row>
    <row r="75" spans="1:17" s="87" customFormat="1">
      <c r="A75" s="430" t="s">
        <v>2237</v>
      </c>
      <c r="B75" s="430"/>
      <c r="C75" s="432"/>
      <c r="D75" s="439"/>
      <c r="E75" s="430"/>
      <c r="F75" s="430"/>
      <c r="G75" s="430"/>
      <c r="H75" s="430"/>
      <c r="I75" s="438"/>
      <c r="J75" s="439"/>
      <c r="K75" s="430"/>
      <c r="L75" s="430"/>
      <c r="M75" s="430"/>
      <c r="N75" s="430"/>
      <c r="O75" s="430"/>
      <c r="P75" s="430"/>
      <c r="Q75" s="430"/>
    </row>
    <row r="76" spans="1:17" s="87" customFormat="1">
      <c r="A76" s="440" t="s">
        <v>2261</v>
      </c>
      <c r="B76" s="430"/>
      <c r="C76" s="432">
        <f>'C-8'!Q60</f>
        <v>2115993599.9999998</v>
      </c>
      <c r="D76" s="441">
        <v>3.6499999999999998E-2</v>
      </c>
      <c r="E76" s="442" t="s">
        <v>2239</v>
      </c>
      <c r="F76" s="430"/>
      <c r="G76" s="42">
        <f>C76*D76</f>
        <v>77233766.399999991</v>
      </c>
      <c r="H76" s="430"/>
      <c r="I76" s="432">
        <v>1834520112.0000002</v>
      </c>
      <c r="J76" s="441">
        <v>0.06</v>
      </c>
      <c r="K76" s="442" t="s">
        <v>2239</v>
      </c>
      <c r="L76" s="430"/>
      <c r="M76" s="436">
        <v>110071207</v>
      </c>
      <c r="N76" s="430"/>
      <c r="O76" s="436">
        <v>43111223</v>
      </c>
      <c r="P76" s="436"/>
      <c r="Q76" s="437">
        <v>0.64383562299999997</v>
      </c>
    </row>
    <row r="77" spans="1:17" s="87" customFormat="1">
      <c r="A77" s="440" t="s">
        <v>2262</v>
      </c>
      <c r="B77" s="430"/>
      <c r="C77" s="432">
        <f>'C-8'!Q61</f>
        <v>491217912.79235846</v>
      </c>
      <c r="D77" s="442">
        <v>3.2500000000000001E-2</v>
      </c>
      <c r="E77" s="442" t="s">
        <v>2239</v>
      </c>
      <c r="F77" s="442"/>
      <c r="G77" s="42">
        <f>C77*D77</f>
        <v>15964582.165751651</v>
      </c>
      <c r="H77" s="430"/>
      <c r="I77" s="432">
        <v>893974101.56693757</v>
      </c>
      <c r="J77" s="439">
        <v>4.7500000000000001E-2</v>
      </c>
      <c r="K77" s="442" t="s">
        <v>2239</v>
      </c>
      <c r="L77" s="442"/>
      <c r="M77" s="436">
        <v>42463770</v>
      </c>
      <c r="N77" s="436"/>
      <c r="O77" s="436">
        <v>13409612</v>
      </c>
      <c r="P77" s="436"/>
      <c r="Q77" s="437">
        <v>0.461538483</v>
      </c>
    </row>
    <row r="78" spans="1:17" s="87" customFormat="1" ht="13.5" thickBot="1">
      <c r="A78" s="443" t="s">
        <v>2265</v>
      </c>
      <c r="B78" s="444"/>
      <c r="C78" s="445">
        <f>SUM(C76:C77)</f>
        <v>2607211512.7923584</v>
      </c>
      <c r="D78" s="446"/>
      <c r="E78" s="446"/>
      <c r="F78" s="446"/>
      <c r="G78" s="448">
        <f>SUM(G69:G77)</f>
        <v>150853494.56575161</v>
      </c>
      <c r="H78" s="444"/>
      <c r="I78" s="445">
        <v>2728494213.5669379</v>
      </c>
      <c r="J78" s="447"/>
      <c r="K78" s="446"/>
      <c r="L78" s="446"/>
      <c r="M78" s="448">
        <v>264309652</v>
      </c>
      <c r="N78" s="448"/>
      <c r="O78" s="448">
        <v>111374603</v>
      </c>
      <c r="P78" s="448"/>
      <c r="Q78" s="449">
        <v>0.72824773499999995</v>
      </c>
    </row>
    <row r="79" spans="1:17" ht="13.5" thickTop="1">
      <c r="A79" s="33"/>
      <c r="B79" s="33"/>
      <c r="C79" s="33"/>
      <c r="D79" s="33"/>
      <c r="E79" s="33"/>
      <c r="F79" s="33"/>
      <c r="G79" s="33"/>
      <c r="H79" s="33"/>
      <c r="I79" s="33"/>
      <c r="J79" s="33"/>
      <c r="K79" s="33"/>
      <c r="L79" s="33"/>
      <c r="M79" s="33"/>
      <c r="N79" s="33"/>
      <c r="O79" s="33"/>
      <c r="P79" s="33"/>
      <c r="Q79" s="33"/>
    </row>
    <row r="80" spans="1:17">
      <c r="A80" s="37" t="s">
        <v>2266</v>
      </c>
      <c r="B80" s="37"/>
      <c r="C80" s="33"/>
      <c r="D80" s="33"/>
      <c r="E80" s="33"/>
      <c r="F80" s="33"/>
      <c r="G80" s="33"/>
      <c r="H80" s="33"/>
      <c r="I80" s="38"/>
      <c r="J80" s="33"/>
      <c r="K80" s="33"/>
      <c r="L80" s="33"/>
      <c r="M80" s="33"/>
      <c r="N80" s="33"/>
      <c r="O80" s="33"/>
      <c r="P80" s="33"/>
      <c r="Q80" s="33"/>
    </row>
    <row r="81" spans="1:17">
      <c r="A81" s="33"/>
      <c r="B81" s="33"/>
      <c r="C81" s="33"/>
      <c r="D81" s="33"/>
      <c r="E81" s="33"/>
      <c r="F81" s="33"/>
      <c r="G81" s="33"/>
      <c r="H81" s="33"/>
      <c r="I81" s="38"/>
      <c r="J81" s="33"/>
      <c r="K81" s="33"/>
      <c r="L81" s="33"/>
      <c r="M81" s="33"/>
      <c r="N81" s="33"/>
      <c r="O81" s="33"/>
      <c r="P81" s="33"/>
      <c r="Q81" s="33"/>
    </row>
    <row r="82" spans="1:17">
      <c r="A82" s="33" t="s">
        <v>2235</v>
      </c>
      <c r="B82" s="33"/>
      <c r="C82" s="39">
        <f>'C-8'!Q65</f>
        <v>1</v>
      </c>
      <c r="D82" s="40">
        <v>200</v>
      </c>
      <c r="E82" s="33" t="s">
        <v>2236</v>
      </c>
      <c r="F82" s="41"/>
      <c r="G82" s="42">
        <f>C82*D82*12</f>
        <v>2400</v>
      </c>
      <c r="H82" s="33"/>
      <c r="I82" s="427">
        <v>1</v>
      </c>
      <c r="J82" s="40">
        <v>400</v>
      </c>
      <c r="K82" s="33" t="s">
        <v>2236</v>
      </c>
      <c r="L82" s="41"/>
      <c r="M82" s="42">
        <v>4800</v>
      </c>
      <c r="N82" s="42"/>
      <c r="O82" s="42">
        <v>2400</v>
      </c>
      <c r="P82" s="42"/>
      <c r="Q82" s="428">
        <v>1</v>
      </c>
    </row>
    <row r="83" spans="1:17">
      <c r="A83" s="33"/>
      <c r="B83" s="33"/>
      <c r="C83" s="44"/>
      <c r="D83" s="45"/>
      <c r="E83" s="33"/>
      <c r="F83" s="33"/>
      <c r="G83" s="33"/>
      <c r="H83" s="33"/>
      <c r="I83" s="427"/>
      <c r="J83" s="45"/>
      <c r="K83" s="33"/>
      <c r="L83" s="33"/>
      <c r="M83" s="33"/>
      <c r="N83" s="33"/>
      <c r="O83" s="33"/>
      <c r="P83" s="33"/>
      <c r="Q83" s="33"/>
    </row>
    <row r="84" spans="1:17">
      <c r="A84" s="33" t="s">
        <v>2257</v>
      </c>
      <c r="B84" s="33"/>
      <c r="C84" s="44"/>
      <c r="D84" s="45"/>
      <c r="E84" s="33"/>
      <c r="F84" s="33"/>
      <c r="G84" s="33"/>
      <c r="H84" s="33"/>
      <c r="I84" s="427"/>
      <c r="J84" s="45"/>
      <c r="K84" s="33"/>
      <c r="L84" s="33"/>
      <c r="M84" s="33"/>
      <c r="N84" s="33"/>
      <c r="O84" s="33"/>
      <c r="P84" s="33"/>
      <c r="Q84" s="33"/>
    </row>
    <row r="85" spans="1:17">
      <c r="A85" s="46" t="s">
        <v>2267</v>
      </c>
      <c r="B85" s="33"/>
      <c r="C85" s="39">
        <f>'C-8'!Q67</f>
        <v>19824</v>
      </c>
      <c r="D85" s="41">
        <v>8.1</v>
      </c>
      <c r="E85" s="33" t="s">
        <v>2259</v>
      </c>
      <c r="F85" s="41"/>
      <c r="G85" s="42">
        <f>C85*D85</f>
        <v>160574.39999999999</v>
      </c>
      <c r="H85" s="33"/>
      <c r="I85" s="44">
        <v>1512.67</v>
      </c>
      <c r="J85" s="41">
        <v>9</v>
      </c>
      <c r="K85" s="33" t="s">
        <v>2259</v>
      </c>
      <c r="L85" s="41"/>
      <c r="M85" s="42">
        <v>13614</v>
      </c>
      <c r="N85" s="42"/>
      <c r="O85" s="42">
        <v>1361</v>
      </c>
      <c r="P85" s="42"/>
      <c r="Q85" s="428">
        <v>0.11107483899999999</v>
      </c>
    </row>
    <row r="86" spans="1:17">
      <c r="A86" s="46" t="s">
        <v>2268</v>
      </c>
      <c r="B86" s="33"/>
      <c r="C86" s="39">
        <f>'C-8'!Q68</f>
        <v>18996</v>
      </c>
      <c r="D86" s="41">
        <v>1.1000000000000001</v>
      </c>
      <c r="E86" s="33" t="s">
        <v>2259</v>
      </c>
      <c r="F86" s="41"/>
      <c r="G86" s="42">
        <f>C86*D86</f>
        <v>20895.600000000002</v>
      </c>
      <c r="H86" s="33"/>
      <c r="I86" s="44">
        <v>1560</v>
      </c>
      <c r="J86" s="41">
        <v>1.1000000000000001</v>
      </c>
      <c r="K86" s="33" t="s">
        <v>2259</v>
      </c>
      <c r="L86" s="41"/>
      <c r="M86" s="42">
        <v>1716</v>
      </c>
      <c r="N86" s="42"/>
      <c r="O86" s="42">
        <v>0</v>
      </c>
      <c r="P86" s="42"/>
      <c r="Q86" s="428">
        <v>0</v>
      </c>
    </row>
    <row r="87" spans="1:17">
      <c r="A87" s="46"/>
      <c r="B87" s="33"/>
      <c r="C87" s="39"/>
      <c r="D87" s="41"/>
      <c r="E87" s="33"/>
      <c r="F87" s="41"/>
      <c r="G87" s="42"/>
      <c r="H87" s="33"/>
      <c r="I87" s="39"/>
      <c r="J87" s="41"/>
      <c r="K87" s="33"/>
      <c r="L87" s="41"/>
      <c r="M87" s="42"/>
      <c r="N87" s="42"/>
      <c r="O87" s="33"/>
      <c r="P87" s="33"/>
      <c r="Q87" s="33"/>
    </row>
    <row r="88" spans="1:17">
      <c r="A88" s="33" t="s">
        <v>2237</v>
      </c>
      <c r="B88" s="33"/>
      <c r="C88" s="39"/>
      <c r="D88" s="45"/>
      <c r="E88" s="33"/>
      <c r="F88" s="33"/>
      <c r="G88" s="33"/>
      <c r="H88" s="33"/>
      <c r="I88" s="44"/>
      <c r="J88" s="45"/>
      <c r="K88" s="33"/>
      <c r="L88" s="33"/>
      <c r="M88" s="33"/>
      <c r="N88" s="33"/>
      <c r="O88" s="33"/>
      <c r="P88" s="33"/>
      <c r="Q88" s="33"/>
    </row>
    <row r="89" spans="1:17">
      <c r="A89" s="46" t="s">
        <v>2269</v>
      </c>
      <c r="B89" s="33"/>
      <c r="C89" s="39">
        <f>'C-8'!Q70</f>
        <v>2810347.5508555607</v>
      </c>
      <c r="D89" s="47">
        <v>5.7790000000000001E-2</v>
      </c>
      <c r="E89" s="48" t="s">
        <v>2239</v>
      </c>
      <c r="F89" s="33"/>
      <c r="G89" s="42">
        <f>C89*D89</f>
        <v>162409.98496394284</v>
      </c>
      <c r="H89" s="33"/>
      <c r="I89" s="39">
        <v>2454965.4562663632</v>
      </c>
      <c r="J89" s="47">
        <v>9.7500000000000003E-2</v>
      </c>
      <c r="K89" s="48" t="s">
        <v>2239</v>
      </c>
      <c r="L89" s="33"/>
      <c r="M89" s="42">
        <v>239359</v>
      </c>
      <c r="N89" s="33"/>
      <c r="O89" s="42">
        <v>97487</v>
      </c>
      <c r="P89" s="42"/>
      <c r="Q89" s="428">
        <v>0.68714757000000004</v>
      </c>
    </row>
    <row r="90" spans="1:17">
      <c r="A90" s="46" t="s">
        <v>2270</v>
      </c>
      <c r="B90" s="33"/>
      <c r="C90" s="39">
        <f>'C-8'!Q71</f>
        <v>3269010.6757950778</v>
      </c>
      <c r="D90" s="48">
        <v>1.8790000000000001E-2</v>
      </c>
      <c r="E90" s="48" t="s">
        <v>2239</v>
      </c>
      <c r="F90" s="48"/>
      <c r="G90" s="42">
        <f>C90*D90</f>
        <v>61424.710598189515</v>
      </c>
      <c r="H90" s="33"/>
      <c r="I90" s="39">
        <v>3212466.7747025588</v>
      </c>
      <c r="J90" s="45">
        <v>4.3499999999999997E-2</v>
      </c>
      <c r="K90" s="48" t="s">
        <v>2239</v>
      </c>
      <c r="L90" s="48"/>
      <c r="M90" s="42">
        <v>139742</v>
      </c>
      <c r="N90" s="42"/>
      <c r="O90" s="42">
        <v>79380</v>
      </c>
      <c r="P90" s="42"/>
      <c r="Q90" s="428">
        <v>1.3150657699999999</v>
      </c>
    </row>
    <row r="91" spans="1:17" ht="13.5" thickBot="1">
      <c r="A91" s="49" t="s">
        <v>2271</v>
      </c>
      <c r="B91" s="50"/>
      <c r="C91" s="445">
        <f>SUM(C89:C90)</f>
        <v>6079358.2266506385</v>
      </c>
      <c r="D91" s="446"/>
      <c r="E91" s="446"/>
      <c r="F91" s="446"/>
      <c r="G91" s="448">
        <f>SUM(G82:G90)</f>
        <v>407704.69556213234</v>
      </c>
      <c r="H91" s="50"/>
      <c r="I91" s="51">
        <v>5667432.2309689224</v>
      </c>
      <c r="J91" s="54"/>
      <c r="K91" s="52"/>
      <c r="L91" s="52"/>
      <c r="M91" s="53">
        <v>399231</v>
      </c>
      <c r="N91" s="53"/>
      <c r="O91" s="53">
        <v>180628</v>
      </c>
      <c r="P91" s="53"/>
      <c r="Q91" s="55">
        <v>0.82628326200000002</v>
      </c>
    </row>
    <row r="92" spans="1:17" ht="13.5" thickTop="1">
      <c r="A92" s="33"/>
      <c r="B92" s="33"/>
      <c r="C92" s="33"/>
      <c r="D92" s="33"/>
      <c r="E92" s="33"/>
      <c r="F92" s="33"/>
      <c r="G92" s="33"/>
      <c r="H92" s="33"/>
      <c r="I92" s="33"/>
      <c r="J92" s="33"/>
      <c r="K92" s="33"/>
      <c r="L92" s="33"/>
      <c r="M92" s="33"/>
      <c r="N92" s="33"/>
      <c r="O92" s="33"/>
      <c r="P92" s="33"/>
      <c r="Q92" s="33"/>
    </row>
    <row r="93" spans="1:17">
      <c r="A93" s="37" t="s">
        <v>2272</v>
      </c>
      <c r="B93" s="37"/>
      <c r="C93" s="33"/>
      <c r="D93" s="33"/>
      <c r="E93" s="33"/>
      <c r="F93" s="33"/>
      <c r="G93" s="33"/>
      <c r="H93" s="33"/>
      <c r="I93" s="38"/>
      <c r="J93" s="33"/>
      <c r="K93" s="33"/>
      <c r="L93" s="33"/>
      <c r="M93" s="33"/>
      <c r="N93" s="33"/>
      <c r="O93" s="33"/>
      <c r="P93" s="33"/>
      <c r="Q93" s="33"/>
    </row>
    <row r="94" spans="1:17">
      <c r="A94" s="33"/>
      <c r="B94" s="33"/>
      <c r="C94" s="33"/>
      <c r="D94" s="33"/>
      <c r="E94" s="33"/>
      <c r="F94" s="33"/>
      <c r="G94" s="33"/>
      <c r="H94" s="33"/>
      <c r="I94" s="38"/>
      <c r="J94" s="33"/>
      <c r="K94" s="33"/>
      <c r="L94" s="33"/>
      <c r="M94" s="33"/>
      <c r="N94" s="33"/>
      <c r="O94" s="33"/>
      <c r="P94" s="33"/>
      <c r="Q94" s="33"/>
    </row>
    <row r="95" spans="1:17">
      <c r="A95" s="33" t="s">
        <v>2235</v>
      </c>
      <c r="B95" s="33"/>
      <c r="C95" s="39">
        <f>'C-8'!Q75</f>
        <v>16</v>
      </c>
      <c r="D95" s="40">
        <v>450</v>
      </c>
      <c r="E95" s="33" t="s">
        <v>2236</v>
      </c>
      <c r="F95" s="41"/>
      <c r="G95" s="42">
        <f>C95*D95*12</f>
        <v>86400</v>
      </c>
      <c r="H95" s="33"/>
      <c r="I95" s="427">
        <v>17</v>
      </c>
      <c r="J95" s="40">
        <v>1000</v>
      </c>
      <c r="K95" s="33" t="s">
        <v>2236</v>
      </c>
      <c r="L95" s="41"/>
      <c r="M95" s="42">
        <v>204000</v>
      </c>
      <c r="N95" s="42"/>
      <c r="O95" s="42">
        <v>112200</v>
      </c>
      <c r="P95" s="42"/>
      <c r="Q95" s="428">
        <v>1.2222222220000001</v>
      </c>
    </row>
    <row r="96" spans="1:17">
      <c r="A96" s="33"/>
      <c r="B96" s="33"/>
      <c r="C96" s="44"/>
      <c r="D96" s="45"/>
      <c r="E96" s="33"/>
      <c r="F96" s="33"/>
      <c r="G96" s="33"/>
      <c r="H96" s="33"/>
      <c r="I96" s="427"/>
      <c r="J96" s="45"/>
      <c r="K96" s="33"/>
      <c r="L96" s="33"/>
      <c r="M96" s="33"/>
      <c r="N96" s="33"/>
      <c r="O96" s="33"/>
      <c r="P96" s="33"/>
      <c r="Q96" s="33"/>
    </row>
    <row r="97" spans="1:17">
      <c r="A97" s="33" t="s">
        <v>2257</v>
      </c>
      <c r="B97" s="33"/>
      <c r="C97" s="44"/>
      <c r="D97" s="45"/>
      <c r="E97" s="33"/>
      <c r="F97" s="33"/>
      <c r="G97" s="33"/>
      <c r="H97" s="33"/>
      <c r="I97" s="427"/>
      <c r="J97" s="45"/>
      <c r="K97" s="33"/>
      <c r="L97" s="33"/>
      <c r="M97" s="33"/>
      <c r="N97" s="33"/>
      <c r="O97" s="33"/>
      <c r="P97" s="33"/>
      <c r="Q97" s="33"/>
    </row>
    <row r="98" spans="1:17">
      <c r="A98" s="46" t="s">
        <v>2267</v>
      </c>
      <c r="B98" s="33"/>
      <c r="C98" s="39">
        <f>'C-8'!Q77</f>
        <v>956520</v>
      </c>
      <c r="D98" s="41">
        <v>7.7</v>
      </c>
      <c r="E98" s="33" t="s">
        <v>2259</v>
      </c>
      <c r="F98" s="41"/>
      <c r="G98" s="42">
        <f>C98*D98</f>
        <v>7365204</v>
      </c>
      <c r="H98" s="33"/>
      <c r="I98" s="44">
        <v>87298</v>
      </c>
      <c r="J98" s="41">
        <v>16</v>
      </c>
      <c r="K98" s="33" t="s">
        <v>2259</v>
      </c>
      <c r="L98" s="41"/>
      <c r="M98" s="42">
        <v>1396768</v>
      </c>
      <c r="N98" s="42"/>
      <c r="O98" s="42">
        <v>724573</v>
      </c>
      <c r="P98" s="42"/>
      <c r="Q98" s="428">
        <v>1.0779208410000001</v>
      </c>
    </row>
    <row r="99" spans="1:17">
      <c r="A99" s="46" t="s">
        <v>2268</v>
      </c>
      <c r="B99" s="33"/>
      <c r="C99" s="39">
        <f>'C-8'!Q78</f>
        <v>954684</v>
      </c>
      <c r="D99" s="41">
        <v>1</v>
      </c>
      <c r="E99" s="33" t="s">
        <v>2259</v>
      </c>
      <c r="F99" s="41"/>
      <c r="G99" s="42">
        <f>C99*D99</f>
        <v>954684</v>
      </c>
      <c r="H99" s="33"/>
      <c r="I99" s="44">
        <v>86878.75</v>
      </c>
      <c r="J99" s="41">
        <v>2</v>
      </c>
      <c r="K99" s="33" t="s">
        <v>2259</v>
      </c>
      <c r="L99" s="41"/>
      <c r="M99" s="42">
        <v>173758</v>
      </c>
      <c r="N99" s="42"/>
      <c r="O99" s="42">
        <v>86879</v>
      </c>
      <c r="P99" s="42"/>
      <c r="Q99" s="428">
        <v>1</v>
      </c>
    </row>
    <row r="100" spans="1:17">
      <c r="A100" s="46"/>
      <c r="B100" s="33"/>
      <c r="C100" s="39"/>
      <c r="D100" s="41"/>
      <c r="E100" s="33"/>
      <c r="F100" s="41"/>
      <c r="G100" s="42"/>
      <c r="H100" s="33"/>
      <c r="I100" s="39"/>
      <c r="J100" s="41"/>
      <c r="K100" s="33"/>
      <c r="L100" s="41"/>
      <c r="M100" s="42"/>
      <c r="N100" s="42"/>
      <c r="O100" s="33"/>
      <c r="P100" s="33"/>
      <c r="Q100" s="33"/>
    </row>
    <row r="101" spans="1:17">
      <c r="A101" s="33" t="s">
        <v>2237</v>
      </c>
      <c r="B101" s="33"/>
      <c r="C101" s="39"/>
      <c r="D101" s="45"/>
      <c r="E101" s="33"/>
      <c r="F101" s="33"/>
      <c r="G101" s="33"/>
      <c r="H101" s="33"/>
      <c r="I101" s="44"/>
      <c r="J101" s="45"/>
      <c r="K101" s="33"/>
      <c r="L101" s="33"/>
      <c r="M101" s="33"/>
      <c r="N101" s="33"/>
      <c r="O101" s="33"/>
      <c r="P101" s="33"/>
      <c r="Q101" s="33"/>
    </row>
    <row r="102" spans="1:17">
      <c r="A102" s="46" t="s">
        <v>2269</v>
      </c>
      <c r="B102" s="33"/>
      <c r="C102" s="39">
        <f>'C-8'!Q80</f>
        <v>106697992.03686301</v>
      </c>
      <c r="D102" s="47">
        <v>4.6789999999999998E-2</v>
      </c>
      <c r="E102" s="48" t="s">
        <v>2239</v>
      </c>
      <c r="F102" s="33"/>
      <c r="G102" s="42">
        <f>C102*D102</f>
        <v>4992399.0474048201</v>
      </c>
      <c r="H102" s="33"/>
      <c r="I102" s="39">
        <v>174527299.71333742</v>
      </c>
      <c r="J102" s="47">
        <v>8.1000000000000003E-2</v>
      </c>
      <c r="K102" s="48" t="s">
        <v>2239</v>
      </c>
      <c r="L102" s="33"/>
      <c r="M102" s="42">
        <v>14136711</v>
      </c>
      <c r="N102" s="33"/>
      <c r="O102" s="42">
        <v>5970579</v>
      </c>
      <c r="P102" s="42"/>
      <c r="Q102" s="428">
        <v>0.73113917299999998</v>
      </c>
    </row>
    <row r="103" spans="1:17">
      <c r="A103" s="46" t="s">
        <v>2270</v>
      </c>
      <c r="B103" s="33"/>
      <c r="C103" s="39">
        <f>'C-8'!Q81</f>
        <v>174807076.60162273</v>
      </c>
      <c r="D103" s="48">
        <v>1.779E-2</v>
      </c>
      <c r="E103" s="48" t="s">
        <v>2239</v>
      </c>
      <c r="F103" s="48"/>
      <c r="G103" s="42">
        <f>C103*D103</f>
        <v>3109817.8927428685</v>
      </c>
      <c r="H103" s="33"/>
      <c r="I103" s="39">
        <v>281412745.91853565</v>
      </c>
      <c r="J103" s="45">
        <v>0.04</v>
      </c>
      <c r="K103" s="48" t="s">
        <v>2239</v>
      </c>
      <c r="L103" s="48"/>
      <c r="M103" s="42">
        <v>11256510</v>
      </c>
      <c r="N103" s="42"/>
      <c r="O103" s="42">
        <v>6250177</v>
      </c>
      <c r="P103" s="42"/>
      <c r="Q103" s="428">
        <v>1.248454108</v>
      </c>
    </row>
    <row r="104" spans="1:17" ht="13.5" thickBot="1">
      <c r="A104" s="49" t="s">
        <v>2273</v>
      </c>
      <c r="B104" s="50"/>
      <c r="C104" s="445">
        <f>SUM(C102:C103)</f>
        <v>281505068.63848573</v>
      </c>
      <c r="D104" s="446"/>
      <c r="E104" s="446"/>
      <c r="F104" s="446"/>
      <c r="G104" s="448">
        <f>SUM(G95:G103)</f>
        <v>16508504.940147689</v>
      </c>
      <c r="H104" s="50"/>
      <c r="I104" s="51">
        <v>455940045.63187307</v>
      </c>
      <c r="J104" s="54"/>
      <c r="K104" s="52"/>
      <c r="L104" s="52"/>
      <c r="M104" s="53">
        <v>27167747</v>
      </c>
      <c r="N104" s="53"/>
      <c r="O104" s="53">
        <v>13144408</v>
      </c>
      <c r="P104" s="53"/>
      <c r="Q104" s="55">
        <v>0.93732369999999998</v>
      </c>
    </row>
    <row r="105" spans="1:17" ht="13.5" thickTop="1">
      <c r="A105" s="33"/>
      <c r="B105" s="33"/>
      <c r="C105" s="33"/>
      <c r="D105" s="33"/>
      <c r="E105" s="33"/>
      <c r="F105" s="33"/>
      <c r="G105" s="33"/>
      <c r="H105" s="33"/>
      <c r="I105" s="33"/>
      <c r="J105" s="33"/>
      <c r="K105" s="33"/>
      <c r="L105" s="33"/>
      <c r="M105" s="33"/>
      <c r="N105" s="33"/>
      <c r="O105" s="33"/>
      <c r="P105" s="33"/>
      <c r="Q105" s="33"/>
    </row>
    <row r="106" spans="1:17">
      <c r="A106" s="37" t="s">
        <v>2274</v>
      </c>
      <c r="B106" s="37"/>
      <c r="C106" s="33"/>
      <c r="D106" s="33"/>
      <c r="E106" s="33"/>
      <c r="F106" s="33"/>
      <c r="G106" s="33"/>
      <c r="H106" s="33"/>
      <c r="I106" s="38"/>
      <c r="J106" s="33"/>
      <c r="K106" s="33"/>
      <c r="L106" s="33"/>
      <c r="M106" s="33"/>
      <c r="N106" s="33"/>
      <c r="O106" s="33"/>
      <c r="P106" s="33"/>
      <c r="Q106" s="33"/>
    </row>
    <row r="107" spans="1:17">
      <c r="A107" s="33"/>
      <c r="B107" s="33"/>
      <c r="C107" s="33"/>
      <c r="D107" s="33"/>
      <c r="E107" s="33"/>
      <c r="F107" s="33"/>
      <c r="G107" s="33"/>
      <c r="H107" s="33"/>
      <c r="I107" s="38"/>
      <c r="J107" s="33"/>
      <c r="K107" s="33"/>
      <c r="L107" s="33"/>
      <c r="M107" s="33"/>
      <c r="N107" s="33"/>
      <c r="O107" s="33"/>
      <c r="P107" s="33"/>
      <c r="Q107" s="33"/>
    </row>
    <row r="108" spans="1:17">
      <c r="A108" s="33" t="s">
        <v>2235</v>
      </c>
      <c r="B108" s="33"/>
      <c r="C108" s="39">
        <f>'C-8'!Q85</f>
        <v>1</v>
      </c>
      <c r="D108" s="40">
        <v>450</v>
      </c>
      <c r="E108" s="33" t="s">
        <v>2236</v>
      </c>
      <c r="F108" s="41"/>
      <c r="G108" s="42">
        <f>C108*D108*12</f>
        <v>5400</v>
      </c>
      <c r="H108" s="33"/>
      <c r="I108" s="427">
        <v>1</v>
      </c>
      <c r="J108" s="40">
        <v>1000</v>
      </c>
      <c r="K108" s="33" t="s">
        <v>2236</v>
      </c>
      <c r="L108" s="41"/>
      <c r="M108" s="42">
        <v>12000</v>
      </c>
      <c r="N108" s="42"/>
      <c r="O108" s="42">
        <v>6600</v>
      </c>
      <c r="P108" s="42"/>
      <c r="Q108" s="428">
        <v>1.2222222220000001</v>
      </c>
    </row>
    <row r="109" spans="1:17">
      <c r="A109" s="33"/>
      <c r="B109" s="33"/>
      <c r="C109" s="44"/>
      <c r="D109" s="45"/>
      <c r="E109" s="33"/>
      <c r="F109" s="33"/>
      <c r="G109" s="33"/>
      <c r="H109" s="33"/>
      <c r="I109" s="427"/>
      <c r="J109" s="45"/>
      <c r="K109" s="33"/>
      <c r="L109" s="33"/>
      <c r="M109" s="33"/>
      <c r="N109" s="33"/>
      <c r="O109" s="33"/>
      <c r="P109" s="33"/>
      <c r="Q109" s="33"/>
    </row>
    <row r="110" spans="1:17">
      <c r="A110" s="33" t="s">
        <v>2257</v>
      </c>
      <c r="B110" s="33"/>
      <c r="C110" s="44"/>
      <c r="D110" s="45"/>
      <c r="E110" s="33"/>
      <c r="F110" s="33"/>
      <c r="G110" s="33"/>
      <c r="H110" s="33"/>
      <c r="I110" s="427"/>
      <c r="J110" s="45"/>
      <c r="K110" s="33"/>
      <c r="L110" s="33"/>
      <c r="M110" s="33"/>
      <c r="N110" s="33"/>
      <c r="O110" s="33"/>
      <c r="P110" s="33"/>
      <c r="Q110" s="33"/>
    </row>
    <row r="111" spans="1:17">
      <c r="A111" s="46" t="s">
        <v>2275</v>
      </c>
      <c r="B111" s="33"/>
      <c r="C111" s="39">
        <f>'C-8'!Q87</f>
        <v>182244</v>
      </c>
      <c r="D111" s="41">
        <v>6</v>
      </c>
      <c r="E111" s="33" t="s">
        <v>2259</v>
      </c>
      <c r="F111" s="41"/>
      <c r="G111" s="42">
        <f>C111*D111</f>
        <v>1093464</v>
      </c>
      <c r="H111" s="33"/>
      <c r="I111" s="44">
        <v>191931</v>
      </c>
      <c r="J111" s="41">
        <v>8.75</v>
      </c>
      <c r="K111" s="33" t="s">
        <v>2259</v>
      </c>
      <c r="L111" s="41"/>
      <c r="M111" s="42">
        <v>1679396</v>
      </c>
      <c r="N111" s="42"/>
      <c r="O111" s="42">
        <v>527810</v>
      </c>
      <c r="P111" s="42"/>
      <c r="Q111" s="428">
        <v>0.45833311599999998</v>
      </c>
    </row>
    <row r="112" spans="1:17">
      <c r="A112" s="46" t="s">
        <v>2260</v>
      </c>
      <c r="B112" s="33"/>
      <c r="C112" s="39">
        <f>'C-8'!Q88</f>
        <v>0</v>
      </c>
      <c r="D112" s="41">
        <v>9.6</v>
      </c>
      <c r="E112" s="33" t="s">
        <v>2259</v>
      </c>
      <c r="F112" s="41"/>
      <c r="G112" s="42">
        <f>C112*D112</f>
        <v>0</v>
      </c>
      <c r="H112" s="33"/>
      <c r="I112" s="44">
        <v>0</v>
      </c>
      <c r="J112" s="41">
        <v>10</v>
      </c>
      <c r="K112" s="33" t="s">
        <v>2259</v>
      </c>
      <c r="L112" s="41"/>
      <c r="M112" s="42">
        <v>0</v>
      </c>
      <c r="N112" s="42"/>
      <c r="O112" s="42">
        <v>0</v>
      </c>
      <c r="P112" s="42"/>
      <c r="Q112" s="428">
        <v>0</v>
      </c>
    </row>
    <row r="113" spans="1:17">
      <c r="A113" s="46"/>
      <c r="B113" s="33"/>
      <c r="C113" s="39"/>
      <c r="D113" s="41"/>
      <c r="E113" s="33"/>
      <c r="F113" s="41"/>
      <c r="G113" s="42"/>
      <c r="H113" s="33"/>
      <c r="I113" s="39"/>
      <c r="J113" s="41"/>
      <c r="K113" s="33"/>
      <c r="L113" s="41"/>
      <c r="M113" s="42"/>
      <c r="N113" s="42"/>
      <c r="O113" s="33"/>
      <c r="P113" s="33"/>
      <c r="Q113" s="33"/>
    </row>
    <row r="114" spans="1:17">
      <c r="A114" s="33" t="s">
        <v>2237</v>
      </c>
      <c r="B114" s="33"/>
      <c r="C114" s="39"/>
      <c r="D114" s="45"/>
      <c r="E114" s="33"/>
      <c r="F114" s="33"/>
      <c r="G114" s="33"/>
      <c r="H114" s="33"/>
      <c r="I114" s="44"/>
      <c r="J114" s="45"/>
      <c r="K114" s="33"/>
      <c r="L114" s="33"/>
      <c r="M114" s="33"/>
      <c r="N114" s="33"/>
      <c r="O114" s="33"/>
      <c r="P114" s="33"/>
      <c r="Q114" s="33"/>
    </row>
    <row r="115" spans="1:17">
      <c r="A115" s="46" t="s">
        <v>2276</v>
      </c>
      <c r="B115" s="33"/>
      <c r="C115" s="39">
        <f>'C-8'!Q90</f>
        <v>59090240</v>
      </c>
      <c r="D115" s="47">
        <v>2.496E-2</v>
      </c>
      <c r="E115" s="48" t="s">
        <v>2239</v>
      </c>
      <c r="F115" s="33"/>
      <c r="G115" s="42">
        <f>C115*D115</f>
        <v>1474892.3903999999</v>
      </c>
      <c r="H115" s="33"/>
      <c r="I115" s="39">
        <v>81329554.870816812</v>
      </c>
      <c r="J115" s="47">
        <v>6.7500000000000004E-2</v>
      </c>
      <c r="K115" s="48" t="s">
        <v>2239</v>
      </c>
      <c r="L115" s="33"/>
      <c r="M115" s="42">
        <v>5489745</v>
      </c>
      <c r="N115" s="33"/>
      <c r="O115" s="42">
        <v>3459759</v>
      </c>
      <c r="P115" s="42"/>
      <c r="Q115" s="428">
        <v>1.7043265320000001</v>
      </c>
    </row>
    <row r="116" spans="1:17">
      <c r="A116" s="46" t="s">
        <v>2277</v>
      </c>
      <c r="B116" s="33"/>
      <c r="C116" s="39">
        <f>'C-8'!Q91</f>
        <v>0</v>
      </c>
      <c r="D116" s="48">
        <v>1.8960000000000001E-2</v>
      </c>
      <c r="E116" s="48" t="s">
        <v>2239</v>
      </c>
      <c r="F116" s="48"/>
      <c r="G116" s="42">
        <f>C116*D116</f>
        <v>0</v>
      </c>
      <c r="H116" s="33"/>
      <c r="I116" s="39">
        <v>0</v>
      </c>
      <c r="J116" s="45">
        <v>3.5000000000000003E-2</v>
      </c>
      <c r="K116" s="48" t="s">
        <v>2239</v>
      </c>
      <c r="L116" s="48"/>
      <c r="M116" s="42">
        <v>0</v>
      </c>
      <c r="N116" s="42"/>
      <c r="O116" s="42">
        <v>0</v>
      </c>
      <c r="P116" s="42"/>
      <c r="Q116" s="428">
        <v>0</v>
      </c>
    </row>
    <row r="117" spans="1:17" ht="13.5" thickBot="1">
      <c r="A117" s="49" t="s">
        <v>2278</v>
      </c>
      <c r="B117" s="50"/>
      <c r="C117" s="445">
        <f>SUM(C115:C116)</f>
        <v>59090240</v>
      </c>
      <c r="D117" s="446"/>
      <c r="E117" s="446"/>
      <c r="F117" s="446"/>
      <c r="G117" s="448">
        <f>SUM(G108:G116)</f>
        <v>2573756.3903999999</v>
      </c>
      <c r="H117" s="50"/>
      <c r="I117" s="51">
        <v>81329554.870816812</v>
      </c>
      <c r="J117" s="54"/>
      <c r="K117" s="52"/>
      <c r="L117" s="52"/>
      <c r="M117" s="53">
        <v>7181141</v>
      </c>
      <c r="N117" s="53"/>
      <c r="O117" s="53">
        <v>3994169</v>
      </c>
      <c r="P117" s="53"/>
      <c r="Q117" s="55">
        <v>1.2532802300000001</v>
      </c>
    </row>
    <row r="118" spans="1:17" ht="13.5" thickTop="1">
      <c r="A118" s="33"/>
      <c r="B118" s="33"/>
      <c r="C118" s="33"/>
      <c r="D118" s="33"/>
      <c r="E118" s="33"/>
      <c r="F118" s="33"/>
      <c r="G118" s="33"/>
      <c r="H118" s="33"/>
      <c r="I118" s="33"/>
      <c r="J118" s="33"/>
      <c r="K118" s="33"/>
      <c r="L118" s="33"/>
      <c r="M118" s="33"/>
      <c r="N118" s="33"/>
      <c r="O118" s="33"/>
      <c r="P118" s="33"/>
      <c r="Q118" s="33"/>
    </row>
    <row r="119" spans="1:17" s="87" customFormat="1">
      <c r="A119" s="429" t="s">
        <v>2279</v>
      </c>
      <c r="B119" s="429"/>
      <c r="C119" s="430"/>
      <c r="D119" s="430"/>
      <c r="E119" s="430"/>
      <c r="F119" s="430"/>
      <c r="G119" s="430"/>
      <c r="H119" s="430"/>
      <c r="I119" s="431"/>
      <c r="J119" s="430"/>
      <c r="K119" s="430"/>
      <c r="L119" s="430"/>
      <c r="M119" s="430"/>
      <c r="N119" s="430"/>
      <c r="O119" s="430"/>
      <c r="P119" s="430"/>
      <c r="Q119" s="430"/>
    </row>
    <row r="120" spans="1:17" s="87" customFormat="1">
      <c r="A120" s="430"/>
      <c r="B120" s="430"/>
      <c r="C120" s="430"/>
      <c r="D120" s="430"/>
      <c r="E120" s="430"/>
      <c r="F120" s="430"/>
      <c r="G120" s="430"/>
      <c r="H120" s="430"/>
      <c r="I120" s="431"/>
      <c r="J120" s="430"/>
      <c r="K120" s="430"/>
      <c r="L120" s="430"/>
      <c r="M120" s="430"/>
      <c r="N120" s="430"/>
      <c r="O120" s="430"/>
      <c r="P120" s="430"/>
      <c r="Q120" s="430"/>
    </row>
    <row r="121" spans="1:17" s="87" customFormat="1">
      <c r="A121" s="430" t="s">
        <v>2235</v>
      </c>
      <c r="B121" s="430"/>
      <c r="C121" s="432">
        <f>'C-8'!Q95</f>
        <v>1082</v>
      </c>
      <c r="D121" s="433">
        <v>10</v>
      </c>
      <c r="E121" s="430" t="s">
        <v>2236</v>
      </c>
      <c r="F121" s="434"/>
      <c r="G121" s="42">
        <f>C121*D121*12</f>
        <v>129840</v>
      </c>
      <c r="H121" s="430"/>
      <c r="I121" s="435">
        <v>1103</v>
      </c>
      <c r="J121" s="433">
        <v>21</v>
      </c>
      <c r="K121" s="430" t="s">
        <v>2236</v>
      </c>
      <c r="L121" s="434"/>
      <c r="M121" s="436">
        <v>277956</v>
      </c>
      <c r="N121" s="436"/>
      <c r="O121" s="436">
        <v>145596</v>
      </c>
      <c r="P121" s="436"/>
      <c r="Q121" s="437">
        <v>1.1000000000000001</v>
      </c>
    </row>
    <row r="122" spans="1:17" s="87" customFormat="1">
      <c r="A122" s="430"/>
      <c r="B122" s="430"/>
      <c r="C122" s="438"/>
      <c r="D122" s="439"/>
      <c r="E122" s="430"/>
      <c r="F122" s="430"/>
      <c r="G122" s="430"/>
      <c r="H122" s="430"/>
      <c r="I122" s="438"/>
      <c r="J122" s="439"/>
      <c r="K122" s="430"/>
      <c r="L122" s="430"/>
      <c r="M122" s="430"/>
      <c r="N122" s="430"/>
      <c r="O122" s="430"/>
      <c r="P122" s="430"/>
      <c r="Q122" s="430"/>
    </row>
    <row r="123" spans="1:17" s="87" customFormat="1">
      <c r="A123" s="430" t="s">
        <v>2237</v>
      </c>
      <c r="B123" s="430"/>
      <c r="C123" s="432"/>
      <c r="D123" s="439"/>
      <c r="E123" s="430"/>
      <c r="F123" s="430"/>
      <c r="G123" s="430"/>
      <c r="H123" s="430"/>
      <c r="I123" s="438"/>
      <c r="J123" s="439"/>
      <c r="K123" s="430"/>
      <c r="L123" s="430"/>
      <c r="M123" s="430"/>
      <c r="N123" s="430"/>
      <c r="O123" s="430"/>
      <c r="P123" s="430"/>
      <c r="Q123" s="430"/>
    </row>
    <row r="124" spans="1:17" s="87" customFormat="1">
      <c r="A124" s="440" t="s">
        <v>580</v>
      </c>
      <c r="B124" s="430"/>
      <c r="C124" s="432">
        <f>'C-8'!Q97</f>
        <v>23157847</v>
      </c>
      <c r="D124" s="441">
        <v>6.1789999999999998E-2</v>
      </c>
      <c r="E124" s="442" t="s">
        <v>2239</v>
      </c>
      <c r="F124" s="430"/>
      <c r="G124" s="42">
        <f>C124*D124</f>
        <v>1430923.36613</v>
      </c>
      <c r="H124" s="430"/>
      <c r="I124" s="432">
        <v>19515369.388357587</v>
      </c>
      <c r="J124" s="441">
        <v>8.5000000000000006E-2</v>
      </c>
      <c r="K124" s="442" t="s">
        <v>2239</v>
      </c>
      <c r="L124" s="430"/>
      <c r="M124" s="436">
        <v>1658806</v>
      </c>
      <c r="N124" s="430"/>
      <c r="O124" s="436">
        <v>452951</v>
      </c>
      <c r="P124" s="436"/>
      <c r="Q124" s="437">
        <v>0.37562642299999999</v>
      </c>
    </row>
    <row r="125" spans="1:17" s="87" customFormat="1" ht="13.5" thickBot="1">
      <c r="A125" s="443" t="s">
        <v>2280</v>
      </c>
      <c r="B125" s="444"/>
      <c r="C125" s="445">
        <f>C124</f>
        <v>23157847</v>
      </c>
      <c r="D125" s="446"/>
      <c r="E125" s="446"/>
      <c r="F125" s="446"/>
      <c r="G125" s="448">
        <f>SUM(G121:G124)</f>
        <v>1560763.36613</v>
      </c>
      <c r="H125" s="444"/>
      <c r="I125" s="445">
        <v>19515369.388357587</v>
      </c>
      <c r="J125" s="447"/>
      <c r="K125" s="446"/>
      <c r="L125" s="446"/>
      <c r="M125" s="448">
        <v>1936762</v>
      </c>
      <c r="N125" s="448"/>
      <c r="O125" s="448">
        <v>598547</v>
      </c>
      <c r="P125" s="448"/>
      <c r="Q125" s="449">
        <v>0.44727267300000001</v>
      </c>
    </row>
    <row r="126" spans="1:17" ht="13.5" thickTop="1">
      <c r="A126" s="56"/>
      <c r="B126" s="33"/>
      <c r="C126" s="39"/>
      <c r="D126" s="48"/>
      <c r="E126" s="48"/>
      <c r="F126" s="48"/>
      <c r="G126" s="42"/>
      <c r="H126" s="33"/>
      <c r="I126" s="39"/>
      <c r="J126" s="45"/>
      <c r="K126" s="48"/>
      <c r="L126" s="48"/>
      <c r="M126" s="42"/>
      <c r="N126" s="42"/>
      <c r="O126" s="42"/>
      <c r="P126" s="42"/>
      <c r="Q126" s="428"/>
    </row>
    <row r="127" spans="1:17">
      <c r="A127" s="37" t="s">
        <v>2281</v>
      </c>
      <c r="B127" s="37"/>
      <c r="C127" s="33"/>
      <c r="D127" s="33"/>
      <c r="E127" s="33"/>
      <c r="F127" s="33"/>
      <c r="G127" s="33"/>
      <c r="H127" s="33"/>
      <c r="I127" s="38"/>
      <c r="J127" s="33"/>
      <c r="K127" s="33"/>
      <c r="L127" s="33"/>
      <c r="M127" s="33"/>
      <c r="N127" s="33"/>
      <c r="O127" s="33"/>
      <c r="P127" s="33"/>
      <c r="Q127" s="33"/>
    </row>
    <row r="128" spans="1:17">
      <c r="A128" s="33"/>
      <c r="B128" s="33"/>
      <c r="C128" s="33"/>
      <c r="D128" s="33"/>
      <c r="E128" s="33"/>
      <c r="F128" s="33"/>
      <c r="G128" s="33"/>
      <c r="H128" s="33"/>
      <c r="I128" s="38"/>
      <c r="J128" s="33"/>
      <c r="K128" s="33"/>
      <c r="L128" s="33"/>
      <c r="M128" s="33"/>
      <c r="N128" s="33"/>
      <c r="O128" s="33"/>
      <c r="P128" s="33"/>
      <c r="Q128" s="33"/>
    </row>
    <row r="129" spans="1:17">
      <c r="A129" s="33" t="s">
        <v>2235</v>
      </c>
      <c r="B129" s="33"/>
      <c r="C129" s="39">
        <f>'C-8'!Q101</f>
        <v>2465</v>
      </c>
      <c r="D129" s="40">
        <v>5</v>
      </c>
      <c r="E129" s="33" t="s">
        <v>2236</v>
      </c>
      <c r="F129" s="41"/>
      <c r="G129" s="42">
        <f>C129*D129*12</f>
        <v>147900</v>
      </c>
      <c r="H129" s="33"/>
      <c r="I129" s="427">
        <v>48</v>
      </c>
      <c r="J129" s="40">
        <v>15</v>
      </c>
      <c r="K129" s="33" t="s">
        <v>2236</v>
      </c>
      <c r="L129" s="41"/>
      <c r="M129" s="42">
        <v>8640</v>
      </c>
      <c r="N129" s="42"/>
      <c r="O129" s="42">
        <v>5760</v>
      </c>
      <c r="P129" s="42"/>
      <c r="Q129" s="428">
        <v>2</v>
      </c>
    </row>
    <row r="130" spans="1:17">
      <c r="A130" s="33"/>
      <c r="B130" s="33"/>
      <c r="C130" s="44"/>
      <c r="D130" s="45"/>
      <c r="E130" s="33"/>
      <c r="F130" s="33"/>
      <c r="G130" s="33"/>
      <c r="H130" s="33"/>
      <c r="I130" s="44"/>
      <c r="J130" s="45"/>
      <c r="K130" s="33"/>
      <c r="L130" s="33"/>
      <c r="M130" s="33"/>
      <c r="N130" s="33"/>
      <c r="O130" s="33"/>
      <c r="P130" s="33"/>
      <c r="Q130" s="33"/>
    </row>
    <row r="131" spans="1:17">
      <c r="A131" s="33" t="s">
        <v>2237</v>
      </c>
      <c r="B131" s="33"/>
      <c r="C131" s="39"/>
      <c r="D131" s="45"/>
      <c r="E131" s="33"/>
      <c r="F131" s="33"/>
      <c r="G131" s="33"/>
      <c r="H131" s="33"/>
      <c r="I131" s="44"/>
      <c r="J131" s="45"/>
      <c r="K131" s="33"/>
      <c r="L131" s="33"/>
      <c r="M131" s="33"/>
      <c r="N131" s="33"/>
      <c r="O131" s="33"/>
      <c r="P131" s="33"/>
      <c r="Q131" s="33"/>
    </row>
    <row r="132" spans="1:17">
      <c r="A132" s="46" t="s">
        <v>2282</v>
      </c>
      <c r="B132" s="33"/>
      <c r="C132" s="39">
        <f>'C-8'!Q103</f>
        <v>0</v>
      </c>
      <c r="D132" s="47">
        <v>8.4489999999999996E-2</v>
      </c>
      <c r="E132" s="48" t="s">
        <v>2236</v>
      </c>
      <c r="F132" s="33"/>
      <c r="G132" s="42">
        <f>C132*D132</f>
        <v>0</v>
      </c>
      <c r="H132" s="33"/>
      <c r="I132" s="39">
        <v>0</v>
      </c>
      <c r="J132" s="47">
        <v>0.125</v>
      </c>
      <c r="K132" s="48" t="s">
        <v>2239</v>
      </c>
      <c r="L132" s="33"/>
      <c r="M132" s="42">
        <v>0</v>
      </c>
      <c r="N132" s="33"/>
      <c r="O132" s="42">
        <v>0</v>
      </c>
      <c r="P132" s="42"/>
      <c r="Q132" s="428">
        <v>0</v>
      </c>
    </row>
    <row r="133" spans="1:17">
      <c r="A133" s="46" t="s">
        <v>2283</v>
      </c>
      <c r="B133" s="33"/>
      <c r="C133" s="39">
        <f>'C-8'!Q104</f>
        <v>0</v>
      </c>
      <c r="D133" s="48">
        <v>0</v>
      </c>
      <c r="E133" s="48" t="s">
        <v>2236</v>
      </c>
      <c r="F133" s="48"/>
      <c r="G133" s="42">
        <f>C133*D133</f>
        <v>0</v>
      </c>
      <c r="H133" s="33"/>
      <c r="I133" s="39">
        <v>0</v>
      </c>
      <c r="J133" s="45">
        <v>0</v>
      </c>
      <c r="K133" s="48" t="s">
        <v>2239</v>
      </c>
      <c r="L133" s="48"/>
      <c r="M133" s="42">
        <v>0</v>
      </c>
      <c r="N133" s="42"/>
      <c r="O133" s="42">
        <v>0</v>
      </c>
      <c r="P133" s="42"/>
      <c r="Q133" s="428">
        <v>0</v>
      </c>
    </row>
    <row r="134" spans="1:17">
      <c r="A134" s="46" t="s">
        <v>2284</v>
      </c>
      <c r="B134" s="33"/>
      <c r="C134" s="39">
        <f>'C-8'!Q105</f>
        <v>16455131.999999998</v>
      </c>
      <c r="D134" s="48">
        <v>8.4489999999999996E-2</v>
      </c>
      <c r="E134" s="48" t="s">
        <v>2239</v>
      </c>
      <c r="F134" s="48"/>
      <c r="G134" s="42">
        <f>C134*D134</f>
        <v>1390294.1026799998</v>
      </c>
      <c r="H134" s="33"/>
      <c r="I134" s="39">
        <v>16455131.999999998</v>
      </c>
      <c r="J134" s="45">
        <v>0.125</v>
      </c>
      <c r="K134" s="48" t="s">
        <v>2239</v>
      </c>
      <c r="L134" s="48"/>
      <c r="M134" s="42">
        <v>2056892</v>
      </c>
      <c r="N134" s="42"/>
      <c r="O134" s="42">
        <v>666598</v>
      </c>
      <c r="P134" s="42"/>
      <c r="Q134" s="428">
        <v>0.47946549399999999</v>
      </c>
    </row>
    <row r="135" spans="1:17" ht="13.5" thickBot="1">
      <c r="A135" s="49" t="s">
        <v>2285</v>
      </c>
      <c r="B135" s="50"/>
      <c r="C135" s="51">
        <f>SUM(C132:C134)</f>
        <v>16455131.999999998</v>
      </c>
      <c r="D135" s="52"/>
      <c r="E135" s="52"/>
      <c r="F135" s="52"/>
      <c r="G135" s="53">
        <f>SUM(G129:G134)</f>
        <v>1538194.1026799998</v>
      </c>
      <c r="H135" s="50"/>
      <c r="I135" s="51">
        <v>16455131.999999998</v>
      </c>
      <c r="J135" s="54"/>
      <c r="K135" s="52"/>
      <c r="L135" s="52"/>
      <c r="M135" s="53">
        <v>2065532</v>
      </c>
      <c r="N135" s="53"/>
      <c r="O135" s="53">
        <v>672358</v>
      </c>
      <c r="P135" s="53"/>
      <c r="Q135" s="55">
        <v>0.48260877699999999</v>
      </c>
    </row>
    <row r="136" spans="1:17" ht="13.5" thickTop="1">
      <c r="A136" s="33"/>
      <c r="B136" s="33"/>
      <c r="C136" s="33"/>
      <c r="D136" s="33"/>
      <c r="E136" s="33"/>
      <c r="F136" s="33"/>
      <c r="G136" s="33"/>
      <c r="H136" s="33"/>
      <c r="I136" s="38"/>
      <c r="J136" s="33"/>
      <c r="K136" s="33"/>
      <c r="L136" s="33"/>
      <c r="M136" s="33"/>
      <c r="N136" s="33"/>
      <c r="O136" s="33"/>
      <c r="P136" s="33"/>
      <c r="Q136" s="33"/>
    </row>
    <row r="137" spans="1:17">
      <c r="A137" s="37" t="s">
        <v>2286</v>
      </c>
      <c r="B137" s="37"/>
      <c r="C137" s="33"/>
      <c r="D137" s="33"/>
      <c r="E137" s="33"/>
      <c r="F137" s="33"/>
      <c r="G137" s="33"/>
      <c r="H137" s="33"/>
      <c r="I137" s="38"/>
      <c r="J137" s="33"/>
      <c r="K137" s="33"/>
      <c r="L137" s="33"/>
      <c r="M137" s="33"/>
      <c r="N137" s="33"/>
      <c r="O137" s="33"/>
      <c r="P137" s="33"/>
      <c r="Q137" s="33"/>
    </row>
    <row r="138" spans="1:17">
      <c r="A138" s="33"/>
      <c r="B138" s="33"/>
      <c r="C138" s="33"/>
      <c r="D138" s="33"/>
      <c r="E138" s="33"/>
      <c r="F138" s="33"/>
      <c r="G138" s="33"/>
      <c r="H138" s="33"/>
      <c r="I138" s="38"/>
      <c r="J138" s="33"/>
      <c r="K138" s="33"/>
      <c r="L138" s="33"/>
      <c r="M138" s="33"/>
      <c r="N138" s="33"/>
      <c r="O138" s="33"/>
      <c r="P138" s="33"/>
      <c r="Q138" s="33"/>
    </row>
    <row r="139" spans="1:17">
      <c r="A139" s="33" t="s">
        <v>2235</v>
      </c>
      <c r="B139" s="33"/>
      <c r="C139" s="39">
        <f>'C-8'!Q109</f>
        <v>923</v>
      </c>
      <c r="D139" s="40">
        <v>4.5999999999999996</v>
      </c>
      <c r="E139" s="33" t="s">
        <v>2236</v>
      </c>
      <c r="F139" s="41"/>
      <c r="G139" s="42">
        <f>C139*D139*12</f>
        <v>50949.599999999991</v>
      </c>
      <c r="H139" s="33"/>
      <c r="I139" s="427">
        <v>223</v>
      </c>
      <c r="J139" s="40">
        <v>15</v>
      </c>
      <c r="K139" s="33" t="s">
        <v>2236</v>
      </c>
      <c r="L139" s="41"/>
      <c r="M139" s="42">
        <v>40140</v>
      </c>
      <c r="N139" s="42"/>
      <c r="O139" s="42">
        <v>27830</v>
      </c>
      <c r="P139" s="42"/>
      <c r="Q139" s="428">
        <v>2.2607636069999999</v>
      </c>
    </row>
    <row r="140" spans="1:17">
      <c r="A140" s="33"/>
      <c r="B140" s="33"/>
      <c r="C140" s="44"/>
      <c r="D140" s="45"/>
      <c r="E140" s="33"/>
      <c r="F140" s="33"/>
      <c r="G140" s="33"/>
      <c r="H140" s="33"/>
      <c r="I140" s="44"/>
      <c r="J140" s="45"/>
      <c r="K140" s="33"/>
      <c r="L140" s="33"/>
      <c r="M140" s="33"/>
      <c r="N140" s="33"/>
      <c r="O140" s="33"/>
      <c r="P140" s="33"/>
      <c r="Q140" s="33"/>
    </row>
    <row r="141" spans="1:17">
      <c r="A141" s="33" t="s">
        <v>2237</v>
      </c>
      <c r="B141" s="33"/>
      <c r="C141" s="39"/>
      <c r="D141" s="45"/>
      <c r="E141" s="33"/>
      <c r="F141" s="33"/>
      <c r="G141" s="33"/>
      <c r="H141" s="33"/>
      <c r="I141" s="44"/>
      <c r="J141" s="45"/>
      <c r="K141" s="33"/>
      <c r="L141" s="33"/>
      <c r="M141" s="33"/>
      <c r="N141" s="33"/>
      <c r="O141" s="33"/>
      <c r="P141" s="33"/>
      <c r="Q141" s="33"/>
    </row>
    <row r="142" spans="1:17">
      <c r="A142" s="46" t="s">
        <v>580</v>
      </c>
      <c r="B142" s="33"/>
      <c r="C142" s="39">
        <f>'C-8'!Q111</f>
        <v>153660</v>
      </c>
      <c r="D142" s="47">
        <v>8.4489999999999996E-2</v>
      </c>
      <c r="E142" s="48" t="s">
        <v>2239</v>
      </c>
      <c r="F142" s="33"/>
      <c r="G142" s="42">
        <f>C142*D142</f>
        <v>12982.733399999999</v>
      </c>
      <c r="H142" s="33"/>
      <c r="I142" s="39">
        <v>153660</v>
      </c>
      <c r="J142" s="47">
        <v>0.125</v>
      </c>
      <c r="K142" s="48" t="s">
        <v>2239</v>
      </c>
      <c r="L142" s="33"/>
      <c r="M142" s="42">
        <v>19208</v>
      </c>
      <c r="N142" s="33"/>
      <c r="O142" s="42">
        <v>6225</v>
      </c>
      <c r="P142" s="42"/>
      <c r="Q142" s="428">
        <v>0.47947315699999998</v>
      </c>
    </row>
    <row r="143" spans="1:17" ht="13.5" thickBot="1">
      <c r="A143" s="49" t="s">
        <v>2287</v>
      </c>
      <c r="B143" s="50"/>
      <c r="C143" s="51">
        <f>C142</f>
        <v>153660</v>
      </c>
      <c r="D143" s="52"/>
      <c r="E143" s="52"/>
      <c r="F143" s="52"/>
      <c r="G143" s="57">
        <f>SUM(G139:G142)</f>
        <v>63932.333399999989</v>
      </c>
      <c r="H143" s="50"/>
      <c r="I143" s="51">
        <v>153660</v>
      </c>
      <c r="J143" s="54"/>
      <c r="K143" s="52"/>
      <c r="L143" s="52"/>
      <c r="M143" s="53">
        <v>59348</v>
      </c>
      <c r="N143" s="53"/>
      <c r="O143" s="53">
        <v>34055</v>
      </c>
      <c r="P143" s="53"/>
      <c r="Q143" s="55">
        <v>1.346419958</v>
      </c>
    </row>
    <row r="144" spans="1:17" ht="13.5" thickTop="1">
      <c r="A144" s="56"/>
      <c r="B144" s="33"/>
      <c r="C144" s="39"/>
      <c r="D144" s="48"/>
      <c r="E144" s="48"/>
      <c r="F144" s="48"/>
      <c r="G144" s="42"/>
      <c r="H144" s="33"/>
      <c r="I144" s="39"/>
      <c r="J144" s="45"/>
      <c r="K144" s="48"/>
      <c r="L144" s="48"/>
      <c r="M144" s="42"/>
      <c r="N144" s="42"/>
      <c r="O144" s="42"/>
      <c r="P144" s="42"/>
      <c r="Q144" s="428"/>
    </row>
    <row r="145" spans="1:17">
      <c r="A145" s="37" t="s">
        <v>2288</v>
      </c>
      <c r="B145" s="37"/>
      <c r="C145" s="33"/>
      <c r="D145" s="33"/>
      <c r="E145" s="33"/>
      <c r="F145" s="33"/>
      <c r="G145" s="33"/>
      <c r="H145" s="33"/>
      <c r="I145" s="38"/>
      <c r="J145" s="33"/>
      <c r="K145" s="33"/>
      <c r="L145" s="33"/>
      <c r="M145" s="33"/>
      <c r="N145" s="33"/>
      <c r="O145" s="33"/>
      <c r="P145" s="33"/>
      <c r="Q145" s="33"/>
    </row>
    <row r="146" spans="1:17">
      <c r="A146" s="33"/>
      <c r="B146" s="33"/>
      <c r="C146" s="33"/>
      <c r="D146" s="33"/>
      <c r="E146" s="33"/>
      <c r="F146" s="33"/>
      <c r="G146" s="33"/>
      <c r="H146" s="33"/>
      <c r="I146" s="38"/>
      <c r="J146" s="33"/>
      <c r="K146" s="33"/>
      <c r="L146" s="33"/>
      <c r="M146" s="33"/>
      <c r="N146" s="33"/>
      <c r="O146" s="33"/>
      <c r="P146" s="33"/>
      <c r="Q146" s="33"/>
    </row>
    <row r="147" spans="1:17">
      <c r="A147" s="33" t="s">
        <v>2235</v>
      </c>
      <c r="B147" s="33"/>
      <c r="C147" s="39">
        <f>'C-8'!Q115</f>
        <v>2</v>
      </c>
      <c r="D147" s="40">
        <v>521.67999999999995</v>
      </c>
      <c r="E147" s="33" t="s">
        <v>2236</v>
      </c>
      <c r="F147" s="41"/>
      <c r="G147" s="42">
        <f>C147*D147</f>
        <v>1043.3599999999999</v>
      </c>
      <c r="H147" s="33"/>
      <c r="I147" s="427">
        <v>2</v>
      </c>
      <c r="J147" s="40">
        <v>1750</v>
      </c>
      <c r="K147" s="33" t="s">
        <v>2236</v>
      </c>
      <c r="L147" s="41"/>
      <c r="M147" s="42">
        <v>42000</v>
      </c>
      <c r="N147" s="42"/>
      <c r="O147" s="42">
        <v>29480</v>
      </c>
      <c r="P147" s="42"/>
      <c r="Q147" s="428">
        <v>2.3546325879999999</v>
      </c>
    </row>
    <row r="148" spans="1:17">
      <c r="A148" s="33"/>
      <c r="B148" s="33"/>
      <c r="C148" s="44"/>
      <c r="D148" s="45"/>
      <c r="E148" s="33"/>
      <c r="F148" s="33"/>
      <c r="G148" s="33"/>
      <c r="H148" s="33"/>
      <c r="I148" s="44"/>
      <c r="J148" s="45"/>
      <c r="K148" s="33"/>
      <c r="L148" s="33"/>
      <c r="M148" s="33"/>
      <c r="N148" s="33"/>
      <c r="O148" s="33"/>
      <c r="P148" s="33"/>
      <c r="Q148" s="33"/>
    </row>
    <row r="149" spans="1:17">
      <c r="A149" s="33" t="s">
        <v>2257</v>
      </c>
      <c r="B149" s="33"/>
      <c r="C149" s="44"/>
      <c r="D149" s="45"/>
      <c r="E149" s="33"/>
      <c r="F149" s="33"/>
      <c r="G149" s="33"/>
      <c r="H149" s="33"/>
      <c r="I149" s="427"/>
      <c r="J149" s="45"/>
      <c r="K149" s="33"/>
      <c r="L149" s="33"/>
      <c r="M149" s="33"/>
      <c r="N149" s="33"/>
      <c r="O149" s="33"/>
      <c r="P149" s="33"/>
      <c r="Q149" s="33"/>
    </row>
    <row r="150" spans="1:17">
      <c r="A150" s="46" t="s">
        <v>2258</v>
      </c>
      <c r="B150" s="33"/>
      <c r="C150" s="39">
        <f>'C-8'!Q117</f>
        <v>119017.87941551948</v>
      </c>
      <c r="D150" s="41">
        <v>8.58</v>
      </c>
      <c r="E150" s="33" t="s">
        <v>2259</v>
      </c>
      <c r="F150" s="41"/>
      <c r="G150" s="42">
        <f>C150*D150</f>
        <v>1021173.4053851571</v>
      </c>
      <c r="H150" s="33"/>
      <c r="I150" s="44">
        <v>0</v>
      </c>
      <c r="J150" s="41">
        <v>8.58</v>
      </c>
      <c r="K150" s="33" t="s">
        <v>2259</v>
      </c>
      <c r="L150" s="41"/>
      <c r="M150" s="42">
        <v>0</v>
      </c>
      <c r="N150" s="42"/>
      <c r="O150" s="42">
        <v>0</v>
      </c>
      <c r="P150" s="42"/>
      <c r="Q150" s="428">
        <v>0</v>
      </c>
    </row>
    <row r="151" spans="1:17">
      <c r="A151" s="46" t="s">
        <v>2260</v>
      </c>
      <c r="B151" s="33"/>
      <c r="C151" s="39">
        <f>'C-8'!Q118</f>
        <v>0</v>
      </c>
      <c r="D151" s="41">
        <v>11.59</v>
      </c>
      <c r="E151" s="33" t="s">
        <v>2259</v>
      </c>
      <c r="F151" s="41"/>
      <c r="G151" s="42">
        <f>C151*D151</f>
        <v>0</v>
      </c>
      <c r="H151" s="33"/>
      <c r="I151" s="44">
        <v>0</v>
      </c>
      <c r="J151" s="41">
        <v>11.59</v>
      </c>
      <c r="K151" s="33" t="s">
        <v>2259</v>
      </c>
      <c r="L151" s="41"/>
      <c r="M151" s="42">
        <v>0</v>
      </c>
      <c r="N151" s="42"/>
      <c r="O151" s="42">
        <v>0</v>
      </c>
      <c r="P151" s="42"/>
      <c r="Q151" s="428">
        <v>0</v>
      </c>
    </row>
    <row r="152" spans="1:17">
      <c r="A152" s="46"/>
      <c r="B152" s="33"/>
      <c r="C152" s="39"/>
      <c r="D152" s="41"/>
      <c r="E152" s="33"/>
      <c r="F152" s="41"/>
      <c r="G152" s="42"/>
      <c r="H152" s="33"/>
      <c r="I152" s="39"/>
      <c r="J152" s="41"/>
      <c r="K152" s="33"/>
      <c r="L152" s="41"/>
      <c r="M152" s="42"/>
      <c r="N152" s="42"/>
      <c r="O152" s="33"/>
      <c r="P152" s="33"/>
      <c r="Q152" s="33"/>
    </row>
    <row r="153" spans="1:17">
      <c r="A153" s="33" t="s">
        <v>2237</v>
      </c>
      <c r="B153" s="33"/>
      <c r="C153" s="39"/>
      <c r="D153" s="45"/>
      <c r="E153" s="33"/>
      <c r="F153" s="33"/>
      <c r="G153" s="33"/>
      <c r="H153" s="33"/>
      <c r="I153" s="44"/>
      <c r="J153" s="45"/>
      <c r="K153" s="33"/>
      <c r="L153" s="33"/>
      <c r="M153" s="33"/>
      <c r="N153" s="33"/>
      <c r="O153" s="33"/>
      <c r="P153" s="33"/>
      <c r="Q153" s="33"/>
    </row>
    <row r="154" spans="1:17">
      <c r="A154" s="46" t="s">
        <v>580</v>
      </c>
      <c r="B154" s="33"/>
      <c r="C154" s="39">
        <f>'C-8'!Q120</f>
        <v>4043480</v>
      </c>
      <c r="D154" s="47">
        <v>2.811E-2</v>
      </c>
      <c r="E154" s="48" t="s">
        <v>2239</v>
      </c>
      <c r="F154" s="33"/>
      <c r="G154" s="42">
        <f>C154*D154</f>
        <v>113662.2228</v>
      </c>
      <c r="H154" s="33"/>
      <c r="I154" s="39">
        <v>698242.00885200687</v>
      </c>
      <c r="J154" s="47">
        <v>4.5999999999999999E-2</v>
      </c>
      <c r="K154" s="48" t="s">
        <v>2239</v>
      </c>
      <c r="L154" s="33"/>
      <c r="M154" s="42">
        <v>32119</v>
      </c>
      <c r="N154" s="33"/>
      <c r="O154" s="42">
        <v>12491</v>
      </c>
      <c r="P154" s="42"/>
      <c r="Q154" s="428">
        <v>0.63638679399999998</v>
      </c>
    </row>
    <row r="155" spans="1:17" ht="13.5" thickBot="1">
      <c r="A155" s="49" t="s">
        <v>2289</v>
      </c>
      <c r="B155" s="50"/>
      <c r="C155" s="51">
        <f>C154</f>
        <v>4043480</v>
      </c>
      <c r="D155" s="52"/>
      <c r="E155" s="52"/>
      <c r="F155" s="52"/>
      <c r="G155" s="53">
        <f>SUM(G147:G154)</f>
        <v>1135878.9881851571</v>
      </c>
      <c r="H155" s="50"/>
      <c r="I155" s="51">
        <v>698242.00885200687</v>
      </c>
      <c r="J155" s="54"/>
      <c r="K155" s="52"/>
      <c r="L155" s="52"/>
      <c r="M155" s="53">
        <v>74119</v>
      </c>
      <c r="N155" s="53"/>
      <c r="O155" s="53">
        <v>41971</v>
      </c>
      <c r="P155" s="53"/>
      <c r="Q155" s="55">
        <v>1.3055555560000001</v>
      </c>
    </row>
    <row r="156" spans="1:17" ht="13.5" thickTop="1"/>
    <row r="157" spans="1:17" hidden="1">
      <c r="A157" s="84" t="s">
        <v>2290</v>
      </c>
      <c r="C157" s="427">
        <v>14122464598.765182</v>
      </c>
      <c r="G157" s="86">
        <v>1004731882</v>
      </c>
      <c r="M157" s="86">
        <v>1604697840</v>
      </c>
      <c r="O157" s="86">
        <v>-599965958</v>
      </c>
    </row>
    <row r="159" spans="1:17">
      <c r="G159" s="86"/>
    </row>
  </sheetData>
  <conditionalFormatting sqref="I6:I7">
    <cfRule type="cellIs" dxfId="176" priority="70" operator="equal">
      <formula>C6</formula>
    </cfRule>
  </conditionalFormatting>
  <conditionalFormatting sqref="I15:I16">
    <cfRule type="cellIs" dxfId="175" priority="68" operator="equal">
      <formula>C15</formula>
    </cfRule>
  </conditionalFormatting>
  <conditionalFormatting sqref="I24:I25">
    <cfRule type="cellIs" dxfId="174" priority="66" operator="equal">
      <formula>C24</formula>
    </cfRule>
  </conditionalFormatting>
  <conditionalFormatting sqref="I33:I34">
    <cfRule type="cellIs" dxfId="173" priority="64" operator="equal">
      <formula>C33</formula>
    </cfRule>
  </conditionalFormatting>
  <conditionalFormatting sqref="I46:I47">
    <cfRule type="cellIs" dxfId="172" priority="60" operator="equal">
      <formula>C46</formula>
    </cfRule>
  </conditionalFormatting>
  <conditionalFormatting sqref="I54:I55">
    <cfRule type="cellIs" dxfId="171" priority="58" operator="equal">
      <formula>C54</formula>
    </cfRule>
  </conditionalFormatting>
  <conditionalFormatting sqref="I61">
    <cfRule type="cellIs" dxfId="170" priority="72" operator="equal">
      <formula>C61</formula>
    </cfRule>
  </conditionalFormatting>
  <conditionalFormatting sqref="I67:I68">
    <cfRule type="cellIs" dxfId="169" priority="55" operator="equal">
      <formula>C67</formula>
    </cfRule>
  </conditionalFormatting>
  <conditionalFormatting sqref="I74">
    <cfRule type="cellIs" dxfId="168" priority="57" operator="equal">
      <formula>C74</formula>
    </cfRule>
  </conditionalFormatting>
  <conditionalFormatting sqref="I80:I81">
    <cfRule type="cellIs" dxfId="167" priority="52" operator="equal">
      <formula>C80</formula>
    </cfRule>
  </conditionalFormatting>
  <conditionalFormatting sqref="I87">
    <cfRule type="cellIs" dxfId="166" priority="54" operator="equal">
      <formula>C87</formula>
    </cfRule>
  </conditionalFormatting>
  <conditionalFormatting sqref="I93:I94">
    <cfRule type="cellIs" dxfId="165" priority="49" operator="equal">
      <formula>C93</formula>
    </cfRule>
  </conditionalFormatting>
  <conditionalFormatting sqref="I100">
    <cfRule type="cellIs" dxfId="164" priority="51" operator="equal">
      <formula>C100</formula>
    </cfRule>
  </conditionalFormatting>
  <conditionalFormatting sqref="I106:I107">
    <cfRule type="cellIs" dxfId="163" priority="46" operator="equal">
      <formula>C106</formula>
    </cfRule>
  </conditionalFormatting>
  <conditionalFormatting sqref="I113">
    <cfRule type="cellIs" dxfId="162" priority="48" operator="equal">
      <formula>C113</formula>
    </cfRule>
  </conditionalFormatting>
  <conditionalFormatting sqref="I119:I120">
    <cfRule type="cellIs" dxfId="161" priority="43" operator="equal">
      <formula>C119</formula>
    </cfRule>
  </conditionalFormatting>
  <conditionalFormatting sqref="I127:I128">
    <cfRule type="cellIs" dxfId="160" priority="40" operator="equal">
      <formula>C127</formula>
    </cfRule>
  </conditionalFormatting>
  <conditionalFormatting sqref="I136:I138">
    <cfRule type="cellIs" dxfId="159" priority="35" operator="equal">
      <formula>C136</formula>
    </cfRule>
  </conditionalFormatting>
  <conditionalFormatting sqref="I145:I146">
    <cfRule type="cellIs" dxfId="158" priority="32" operator="equal">
      <formula>C145</formula>
    </cfRule>
  </conditionalFormatting>
  <conditionalFormatting sqref="I152">
    <cfRule type="cellIs" dxfId="157" priority="30" operator="equal">
      <formula>C152</formula>
    </cfRule>
  </conditionalFormatting>
  <conditionalFormatting sqref="I36:L38">
    <cfRule type="expression" dxfId="156" priority="63">
      <formula>HideProposed</formula>
    </cfRule>
  </conditionalFormatting>
  <conditionalFormatting sqref="I41:L43">
    <cfRule type="expression" dxfId="155" priority="62">
      <formula>HideProposed</formula>
    </cfRule>
  </conditionalFormatting>
  <conditionalFormatting sqref="I48:L48">
    <cfRule type="expression" dxfId="154" priority="59">
      <formula>HideProposed</formula>
    </cfRule>
  </conditionalFormatting>
  <conditionalFormatting sqref="I121:L121">
    <cfRule type="expression" dxfId="153" priority="42">
      <formula>HideProposed</formula>
    </cfRule>
  </conditionalFormatting>
  <conditionalFormatting sqref="I132:L134">
    <cfRule type="expression" dxfId="152" priority="39">
      <formula>HideProposed</formula>
    </cfRule>
  </conditionalFormatting>
  <conditionalFormatting sqref="I139:L139">
    <cfRule type="expression" dxfId="151" priority="37">
      <formula>HideProposed</formula>
    </cfRule>
  </conditionalFormatting>
  <conditionalFormatting sqref="I147:L147">
    <cfRule type="expression" dxfId="150" priority="31">
      <formula>HideProposed</formula>
    </cfRule>
  </conditionalFormatting>
  <conditionalFormatting sqref="I154:L154 J155:L155">
    <cfRule type="expression" dxfId="149" priority="34">
      <formula>HideProposed</formula>
    </cfRule>
  </conditionalFormatting>
  <conditionalFormatting sqref="I5:Q7 I8:L8 N8:Q8 I9:Q10 I11:L12 N11:Q12 J13:Q13 I49:Q50 I51:L51 N51:Q52 J52:L52 I53:Q55 I56:L56 N56:Q56 I57:Q58 I59:L60 N59:Q60 I61:Q62 I63:L64 N63:Q64 J65:Q65">
    <cfRule type="expression" dxfId="148" priority="71">
      <formula>HideProposed</formula>
    </cfRule>
  </conditionalFormatting>
  <conditionalFormatting sqref="I14:Q16 I17:L17 I18:Q19 I20:L21 J22:Q22">
    <cfRule type="expression" dxfId="147" priority="69">
      <formula>HideProposed</formula>
    </cfRule>
  </conditionalFormatting>
  <conditionalFormatting sqref="I23:Q25 I26:L26 I27:Q28 I29:L30 J31:Q31">
    <cfRule type="expression" dxfId="146" priority="67">
      <formula>HideProposed</formula>
    </cfRule>
  </conditionalFormatting>
  <conditionalFormatting sqref="I32:Q35 I39:Q40 J44:L44">
    <cfRule type="expression" dxfId="145" priority="65">
      <formula>HideProposed</formula>
    </cfRule>
  </conditionalFormatting>
  <conditionalFormatting sqref="I45:Q47">
    <cfRule type="expression" dxfId="144" priority="61">
      <formula>HideProposed</formula>
    </cfRule>
  </conditionalFormatting>
  <conditionalFormatting sqref="I66:Q68 I69:L69 I70:Q71 I72:L73 I74:Q75 I76:L77 J78:Q78">
    <cfRule type="expression" dxfId="143" priority="56">
      <formula>HideProposed</formula>
    </cfRule>
  </conditionalFormatting>
  <conditionalFormatting sqref="I79:Q81 I82:L82 I83:Q84 I85:L86 I87:Q88 I89:L90 J91:Q91">
    <cfRule type="expression" dxfId="142" priority="53">
      <formula>HideProposed</formula>
    </cfRule>
  </conditionalFormatting>
  <conditionalFormatting sqref="I92:Q94 I95:L95 I96:Q97 I98:L99 I100:Q101 I102:L103 J104:Q104">
    <cfRule type="expression" dxfId="141" priority="50">
      <formula>HideProposed</formula>
    </cfRule>
  </conditionalFormatting>
  <conditionalFormatting sqref="I105:Q107 I108:L108 I109:Q110 I111:L112 I113:Q114 I115:L116 J117:Q117">
    <cfRule type="expression" dxfId="140" priority="47">
      <formula>HideProposed</formula>
    </cfRule>
  </conditionalFormatting>
  <conditionalFormatting sqref="I118:Q120">
    <cfRule type="expression" dxfId="139" priority="44">
      <formula>HideProposed</formula>
    </cfRule>
  </conditionalFormatting>
  <conditionalFormatting sqref="I122:Q123 I124:L124 J125:L125">
    <cfRule type="expression" dxfId="138" priority="45">
      <formula>HideProposed</formula>
    </cfRule>
  </conditionalFormatting>
  <conditionalFormatting sqref="I126:Q128 I129:L129 I130:Q131 J135:L135">
    <cfRule type="expression" dxfId="137" priority="41">
      <formula>HideProposed</formula>
    </cfRule>
  </conditionalFormatting>
  <conditionalFormatting sqref="I136:Q138">
    <cfRule type="expression" dxfId="136" priority="36">
      <formula>HideProposed</formula>
    </cfRule>
  </conditionalFormatting>
  <conditionalFormatting sqref="I140:Q141 I142:L142 J143:L143">
    <cfRule type="expression" dxfId="135" priority="38">
      <formula>HideProposed</formula>
    </cfRule>
  </conditionalFormatting>
  <conditionalFormatting sqref="I144:Q146">
    <cfRule type="expression" dxfId="134" priority="33">
      <formula>HideProposed</formula>
    </cfRule>
  </conditionalFormatting>
  <conditionalFormatting sqref="I148:Q149 I150:L151 I152:Q153">
    <cfRule type="expression" dxfId="133" priority="29">
      <formula>HideProposed</formula>
    </cfRule>
  </conditionalFormatting>
  <conditionalFormatting sqref="N17:Q17">
    <cfRule type="expression" dxfId="132" priority="28">
      <formula>HideProposed</formula>
    </cfRule>
  </conditionalFormatting>
  <conditionalFormatting sqref="N20:Q21">
    <cfRule type="expression" dxfId="131" priority="27">
      <formula>HideProposed</formula>
    </cfRule>
  </conditionalFormatting>
  <conditionalFormatting sqref="N26:Q26">
    <cfRule type="expression" dxfId="130" priority="26">
      <formula>HideProposed</formula>
    </cfRule>
  </conditionalFormatting>
  <conditionalFormatting sqref="N29:Q30">
    <cfRule type="expression" dxfId="129" priority="25">
      <formula>HideProposed</formula>
    </cfRule>
  </conditionalFormatting>
  <conditionalFormatting sqref="N36:Q38">
    <cfRule type="expression" dxfId="128" priority="24">
      <formula>HideProposed</formula>
    </cfRule>
  </conditionalFormatting>
  <conditionalFormatting sqref="N41:Q44">
    <cfRule type="expression" dxfId="127" priority="23">
      <formula>HideProposed</formula>
    </cfRule>
  </conditionalFormatting>
  <conditionalFormatting sqref="N48:Q48">
    <cfRule type="expression" dxfId="126" priority="22">
      <formula>HideProposed</formula>
    </cfRule>
  </conditionalFormatting>
  <conditionalFormatting sqref="N69:Q69">
    <cfRule type="expression" dxfId="125" priority="21">
      <formula>HideProposed</formula>
    </cfRule>
  </conditionalFormatting>
  <conditionalFormatting sqref="N72:Q73">
    <cfRule type="expression" dxfId="124" priority="20">
      <formula>HideProposed</formula>
    </cfRule>
  </conditionalFormatting>
  <conditionalFormatting sqref="N76:Q77">
    <cfRule type="expression" dxfId="123" priority="19">
      <formula>HideProposed</formula>
    </cfRule>
  </conditionalFormatting>
  <conditionalFormatting sqref="N82:Q82">
    <cfRule type="expression" dxfId="122" priority="18">
      <formula>HideProposed</formula>
    </cfRule>
  </conditionalFormatting>
  <conditionalFormatting sqref="N85:Q86">
    <cfRule type="expression" dxfId="121" priority="17">
      <formula>HideProposed</formula>
    </cfRule>
  </conditionalFormatting>
  <conditionalFormatting sqref="N89:Q90">
    <cfRule type="expression" dxfId="120" priority="16">
      <formula>HideProposed</formula>
    </cfRule>
  </conditionalFormatting>
  <conditionalFormatting sqref="N95:Q95">
    <cfRule type="expression" dxfId="119" priority="15">
      <formula>HideProposed</formula>
    </cfRule>
  </conditionalFormatting>
  <conditionalFormatting sqref="N98:Q99">
    <cfRule type="expression" dxfId="118" priority="14">
      <formula>HideProposed</formula>
    </cfRule>
  </conditionalFormatting>
  <conditionalFormatting sqref="N102:Q103">
    <cfRule type="expression" dxfId="117" priority="13">
      <formula>HideProposed</formula>
    </cfRule>
  </conditionalFormatting>
  <conditionalFormatting sqref="N108:Q108">
    <cfRule type="expression" dxfId="116" priority="12">
      <formula>HideProposed</formula>
    </cfRule>
  </conditionalFormatting>
  <conditionalFormatting sqref="N111:Q112">
    <cfRule type="expression" dxfId="115" priority="11">
      <formula>HideProposed</formula>
    </cfRule>
  </conditionalFormatting>
  <conditionalFormatting sqref="N115:Q116">
    <cfRule type="expression" dxfId="114" priority="10">
      <formula>HideProposed</formula>
    </cfRule>
  </conditionalFormatting>
  <conditionalFormatting sqref="N121:Q121">
    <cfRule type="expression" dxfId="113" priority="9">
      <formula>HideProposed</formula>
    </cfRule>
  </conditionalFormatting>
  <conditionalFormatting sqref="N124:Q125">
    <cfRule type="expression" dxfId="112" priority="8">
      <formula>HideProposed</formula>
    </cfRule>
  </conditionalFormatting>
  <conditionalFormatting sqref="N129:Q129">
    <cfRule type="expression" dxfId="111" priority="7">
      <formula>HideProposed</formula>
    </cfRule>
  </conditionalFormatting>
  <conditionalFormatting sqref="N132:Q135">
    <cfRule type="expression" dxfId="110" priority="6">
      <formula>HideProposed</formula>
    </cfRule>
  </conditionalFormatting>
  <conditionalFormatting sqref="N139:Q139">
    <cfRule type="expression" dxfId="109" priority="5">
      <formula>HideProposed</formula>
    </cfRule>
  </conditionalFormatting>
  <conditionalFormatting sqref="N142:Q143">
    <cfRule type="expression" dxfId="108" priority="4">
      <formula>HideProposed</formula>
    </cfRule>
  </conditionalFormatting>
  <conditionalFormatting sqref="N147:Q147">
    <cfRule type="expression" dxfId="107" priority="3">
      <formula>HideProposed</formula>
    </cfRule>
  </conditionalFormatting>
  <conditionalFormatting sqref="N150:Q151">
    <cfRule type="expression" dxfId="106" priority="2">
      <formula>HideProposed</formula>
    </cfRule>
  </conditionalFormatting>
  <conditionalFormatting sqref="N154:Q155">
    <cfRule type="expression" dxfId="105" priority="1">
      <formula>HideProposed</formula>
    </cfRule>
  </conditionalFormatting>
  <pageMargins left="0.7" right="0.7" top="0.75" bottom="0.75" header="0.3" footer="0.3"/>
  <pageSetup fitToHeight="0" orientation="portrait" horizontalDpi="1200" verticalDpi="1200" r:id="rId1"/>
  <headerFooter>
    <oddHeader>&amp;LPuerto Rico Electric Power Authority 
Docket NEPR-AP-2023-0003
Consumer Analysis at Present Rates&amp;RSchedule E-2.3 FY2028
Page &amp;P of &amp;N</oddHeader>
  </headerFooter>
  <rowBreaks count="3" manualBreakCount="3">
    <brk id="44" max="6" man="1"/>
    <brk id="91" max="6" man="1"/>
    <brk id="135" max="6" man="1"/>
  </rowBreak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2A838-F661-49D2-9DC4-953F6837CC71}">
  <sheetPr>
    <tabColor theme="8" tint="0.79998168889431442"/>
  </sheetPr>
  <dimension ref="A2:U138"/>
  <sheetViews>
    <sheetView workbookViewId="0"/>
    <sheetView workbookViewId="1"/>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2291</v>
      </c>
      <c r="I2" s="34" t="s">
        <v>2292</v>
      </c>
      <c r="O2" s="32" t="s">
        <v>2226</v>
      </c>
      <c r="P2" s="32"/>
      <c r="Q2" s="32"/>
    </row>
    <row r="3" spans="1:17">
      <c r="B3" s="34"/>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6"/>
      <c r="C4" s="36" t="s">
        <v>2230</v>
      </c>
      <c r="D4" s="36" t="s">
        <v>2231</v>
      </c>
      <c r="E4" s="36"/>
      <c r="F4" s="36"/>
      <c r="G4" s="36" t="s">
        <v>2184</v>
      </c>
      <c r="H4" s="36"/>
      <c r="I4" s="36" t="s">
        <v>2230</v>
      </c>
      <c r="J4" s="36" t="s">
        <v>2231</v>
      </c>
      <c r="K4" s="36"/>
      <c r="L4" s="36"/>
      <c r="M4" s="36" t="s">
        <v>2184</v>
      </c>
      <c r="N4" s="36"/>
      <c r="O4" s="36" t="s">
        <v>2232</v>
      </c>
      <c r="P4" s="36"/>
      <c r="Q4" s="36" t="s">
        <v>2233</v>
      </c>
    </row>
    <row r="5" spans="1:17">
      <c r="B5" s="34"/>
      <c r="C5" s="34"/>
      <c r="D5" s="34"/>
      <c r="E5" s="34"/>
      <c r="F5" s="34"/>
      <c r="G5" s="34"/>
      <c r="H5" s="34"/>
      <c r="I5" s="34"/>
      <c r="J5" s="34"/>
      <c r="K5" s="34"/>
      <c r="L5" s="34"/>
      <c r="M5" s="34"/>
      <c r="N5" s="34"/>
      <c r="O5" s="34"/>
      <c r="P5" s="34"/>
      <c r="Q5" s="34"/>
    </row>
    <row r="6" spans="1:17" s="87" customFormat="1">
      <c r="A6" s="37" t="s">
        <v>550</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2237</v>
      </c>
      <c r="B8" s="33"/>
      <c r="C8" s="39"/>
      <c r="D8" s="45"/>
      <c r="E8" s="33"/>
      <c r="F8" s="33"/>
      <c r="G8" s="33"/>
      <c r="H8" s="33"/>
      <c r="I8" s="44"/>
      <c r="J8" s="45"/>
      <c r="K8" s="33"/>
      <c r="L8" s="33"/>
      <c r="M8" s="33"/>
      <c r="N8" s="33"/>
      <c r="O8" s="33"/>
      <c r="P8" s="33"/>
      <c r="Q8" s="33"/>
    </row>
    <row r="9" spans="1:17" s="87" customFormat="1">
      <c r="A9" s="89" t="s">
        <v>551</v>
      </c>
      <c r="B9" s="33"/>
      <c r="C9" s="39">
        <f>'C-8 Lighting'!M8</f>
        <v>1981200</v>
      </c>
      <c r="D9" s="47">
        <v>9.7790000000000002E-2</v>
      </c>
      <c r="E9" s="48" t="s">
        <v>2239</v>
      </c>
      <c r="F9" s="33"/>
      <c r="G9" s="42">
        <f>D9*C9</f>
        <v>193741.54800000001</v>
      </c>
      <c r="H9" s="33"/>
      <c r="I9" s="39">
        <v>3155301.4942746386</v>
      </c>
      <c r="J9" s="47">
        <v>0.1</v>
      </c>
      <c r="K9" s="48" t="s">
        <v>2239</v>
      </c>
      <c r="L9" s="33"/>
      <c r="M9" s="42">
        <v>315530</v>
      </c>
      <c r="N9" s="33"/>
      <c r="O9" s="42">
        <v>6973</v>
      </c>
      <c r="P9" s="42"/>
      <c r="Q9" s="43">
        <v>2.2598742000000002E-2</v>
      </c>
    </row>
    <row r="10" spans="1:17" s="87" customFormat="1" ht="13.5" thickBot="1">
      <c r="A10" s="90" t="s">
        <v>552</v>
      </c>
      <c r="B10" s="91"/>
      <c r="C10" s="92">
        <f>'C-8 Lighting'!M9</f>
        <v>1127957.5656600648</v>
      </c>
      <c r="D10" s="93">
        <v>8.7790000000000007E-2</v>
      </c>
      <c r="E10" s="93" t="s">
        <v>2239</v>
      </c>
      <c r="F10" s="93"/>
      <c r="G10" s="94">
        <f>D10*C10</f>
        <v>99023.3946892971</v>
      </c>
      <c r="H10" s="91"/>
      <c r="I10" s="92">
        <v>0</v>
      </c>
      <c r="J10" s="95">
        <v>9.5000000000000001E-2</v>
      </c>
      <c r="K10" s="93" t="s">
        <v>2239</v>
      </c>
      <c r="L10" s="93"/>
      <c r="M10" s="94">
        <v>0</v>
      </c>
      <c r="N10" s="94"/>
      <c r="O10" s="94">
        <v>0</v>
      </c>
      <c r="P10" s="94"/>
      <c r="Q10" s="96">
        <v>0</v>
      </c>
    </row>
    <row r="11" spans="1:17" s="87" customFormat="1" ht="14" thickTop="1" thickBot="1">
      <c r="A11" s="97" t="s">
        <v>553</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2293</v>
      </c>
    </row>
    <row r="15" spans="1:17">
      <c r="A15" s="37"/>
    </row>
    <row r="16" spans="1:17">
      <c r="A16" s="99" t="s">
        <v>555</v>
      </c>
    </row>
    <row r="17" spans="1:17">
      <c r="A17" s="37"/>
    </row>
    <row r="18" spans="1:17">
      <c r="A18" s="46" t="s">
        <v>556</v>
      </c>
    </row>
    <row r="19" spans="1:17">
      <c r="A19" s="88" t="s">
        <v>2294</v>
      </c>
    </row>
    <row r="20" spans="1:17">
      <c r="A20" s="89" t="s">
        <v>558</v>
      </c>
      <c r="C20" s="135">
        <f>'C-8 Lighting'!M17</f>
        <v>11</v>
      </c>
      <c r="D20" s="100">
        <v>5.9</v>
      </c>
      <c r="E20" s="33" t="s">
        <v>2236</v>
      </c>
      <c r="G20" s="134">
        <f t="shared" ref="G20:G26" si="0">C20*D20*12</f>
        <v>778.80000000000007</v>
      </c>
      <c r="I20" s="44">
        <v>11</v>
      </c>
      <c r="J20" s="100">
        <v>6.79</v>
      </c>
      <c r="K20" s="100" t="s">
        <v>2236</v>
      </c>
      <c r="M20" s="100">
        <v>896.28</v>
      </c>
      <c r="O20" s="42">
        <v>117.4799999999999</v>
      </c>
      <c r="P20" s="42"/>
      <c r="Q20" s="43">
        <v>0.15084745799999999</v>
      </c>
    </row>
    <row r="21" spans="1:17">
      <c r="A21" s="89" t="s">
        <v>559</v>
      </c>
      <c r="C21" s="135">
        <f>'C-8 Lighting'!M18</f>
        <v>10011</v>
      </c>
      <c r="D21" s="100">
        <v>6.32</v>
      </c>
      <c r="E21" s="33" t="s">
        <v>2236</v>
      </c>
      <c r="G21" s="134">
        <f t="shared" si="0"/>
        <v>759234.24</v>
      </c>
      <c r="I21" s="44">
        <v>10656</v>
      </c>
      <c r="J21" s="100">
        <v>7.27</v>
      </c>
      <c r="K21" s="100" t="s">
        <v>2236</v>
      </c>
      <c r="M21" s="100">
        <v>929629.44</v>
      </c>
      <c r="O21" s="42">
        <v>121478.39999999991</v>
      </c>
      <c r="P21" s="42"/>
      <c r="Q21" s="43">
        <v>0.15031645599999999</v>
      </c>
    </row>
    <row r="22" spans="1:17">
      <c r="A22" s="89" t="s">
        <v>560</v>
      </c>
      <c r="C22" s="135">
        <f>'C-8 Lighting'!M19</f>
        <v>74170</v>
      </c>
      <c r="D22" s="100">
        <v>7.05</v>
      </c>
      <c r="E22" s="33" t="s">
        <v>2236</v>
      </c>
      <c r="G22" s="134">
        <f t="shared" si="0"/>
        <v>6274782</v>
      </c>
      <c r="I22" s="44">
        <v>74372</v>
      </c>
      <c r="J22" s="100">
        <v>8.11</v>
      </c>
      <c r="K22" s="100" t="s">
        <v>2236</v>
      </c>
      <c r="M22" s="100">
        <v>7237883.0399999991</v>
      </c>
      <c r="O22" s="42">
        <v>946011.83999999985</v>
      </c>
      <c r="P22" s="42"/>
      <c r="Q22" s="43">
        <v>0.15035461</v>
      </c>
    </row>
    <row r="23" spans="1:17">
      <c r="A23" s="89" t="s">
        <v>561</v>
      </c>
      <c r="C23" s="135">
        <f>'C-8 Lighting'!M20</f>
        <v>610</v>
      </c>
      <c r="D23" s="100">
        <v>7.89</v>
      </c>
      <c r="E23" s="33" t="s">
        <v>2236</v>
      </c>
      <c r="G23" s="134">
        <f t="shared" si="0"/>
        <v>57754.799999999996</v>
      </c>
      <c r="I23" s="44">
        <v>610</v>
      </c>
      <c r="J23" s="100">
        <v>9.07</v>
      </c>
      <c r="K23" s="100" t="s">
        <v>2236</v>
      </c>
      <c r="M23" s="100">
        <v>66392.399999999994</v>
      </c>
      <c r="O23" s="42">
        <v>8637.5999999999985</v>
      </c>
      <c r="P23" s="42"/>
      <c r="Q23" s="43">
        <v>0.14955640100000001</v>
      </c>
    </row>
    <row r="24" spans="1:17">
      <c r="A24" s="89" t="s">
        <v>562</v>
      </c>
      <c r="C24" s="135">
        <f>'C-8 Lighting'!M21</f>
        <v>18448</v>
      </c>
      <c r="D24" s="100">
        <v>12.16</v>
      </c>
      <c r="E24" s="33" t="s">
        <v>2236</v>
      </c>
      <c r="G24" s="134">
        <f t="shared" si="0"/>
        <v>2691932.1600000001</v>
      </c>
      <c r="I24" s="44">
        <v>18474</v>
      </c>
      <c r="J24" s="100">
        <v>13.98</v>
      </c>
      <c r="K24" s="100" t="s">
        <v>2236</v>
      </c>
      <c r="M24" s="100">
        <v>3099198.24</v>
      </c>
      <c r="O24" s="42">
        <v>403472.16000000015</v>
      </c>
      <c r="P24" s="42"/>
      <c r="Q24" s="43">
        <v>0.149671053</v>
      </c>
    </row>
    <row r="25" spans="1:17">
      <c r="A25" s="89" t="s">
        <v>563</v>
      </c>
      <c r="C25" s="135">
        <f>'C-8 Lighting'!M22</f>
        <v>746</v>
      </c>
      <c r="D25" s="100">
        <v>13.32</v>
      </c>
      <c r="E25" s="33" t="s">
        <v>2236</v>
      </c>
      <c r="G25" s="134">
        <f t="shared" si="0"/>
        <v>119240.63999999998</v>
      </c>
      <c r="I25" s="44">
        <v>746</v>
      </c>
      <c r="J25" s="100">
        <v>15.32</v>
      </c>
      <c r="K25" s="100" t="s">
        <v>2236</v>
      </c>
      <c r="M25" s="100">
        <v>137144.63999999998</v>
      </c>
      <c r="O25" s="42">
        <v>17904</v>
      </c>
      <c r="P25" s="42"/>
      <c r="Q25" s="43">
        <v>0.15015015000000001</v>
      </c>
    </row>
    <row r="26" spans="1:17">
      <c r="A26" s="89" t="s">
        <v>564</v>
      </c>
      <c r="C26" s="135">
        <f>'C-8 Lighting'!M23</f>
        <v>1136</v>
      </c>
      <c r="D26" s="100">
        <v>18.16</v>
      </c>
      <c r="E26" s="33" t="s">
        <v>2236</v>
      </c>
      <c r="G26" s="134">
        <f t="shared" si="0"/>
        <v>247557.12</v>
      </c>
      <c r="I26" s="44">
        <v>1136</v>
      </c>
      <c r="J26" s="100">
        <v>20.88</v>
      </c>
      <c r="K26" s="100" t="s">
        <v>2236</v>
      </c>
      <c r="M26" s="100">
        <v>284636.16000000003</v>
      </c>
      <c r="O26" s="42">
        <v>37079.040000000037</v>
      </c>
      <c r="P26" s="42"/>
      <c r="Q26" s="43">
        <v>0.149779736</v>
      </c>
    </row>
    <row r="27" spans="1:17">
      <c r="A27" s="101"/>
      <c r="C27" s="102"/>
      <c r="D27" s="100"/>
      <c r="E27" s="56"/>
      <c r="G27" s="100"/>
      <c r="J27" s="100"/>
      <c r="K27" s="56"/>
      <c r="M27" s="100"/>
    </row>
    <row r="28" spans="1:17">
      <c r="A28" s="46" t="s">
        <v>565</v>
      </c>
      <c r="C28" s="102"/>
      <c r="D28" s="100"/>
      <c r="E28" s="56"/>
      <c r="G28" s="100"/>
      <c r="J28" s="100"/>
      <c r="K28" s="56"/>
      <c r="M28" s="100"/>
    </row>
    <row r="29" spans="1:17">
      <c r="A29" s="88" t="s">
        <v>2294</v>
      </c>
      <c r="C29" s="102"/>
      <c r="D29" s="100"/>
      <c r="E29" s="56"/>
      <c r="G29" s="100"/>
      <c r="J29" s="100"/>
      <c r="K29" s="56"/>
      <c r="M29" s="100"/>
    </row>
    <row r="30" spans="1:17">
      <c r="A30" s="89" t="s">
        <v>558</v>
      </c>
      <c r="C30" s="135">
        <f>'C-8 Lighting'!M27</f>
        <v>35</v>
      </c>
      <c r="D30" s="100">
        <v>8.9499999999999993</v>
      </c>
      <c r="E30" s="100" t="s">
        <v>2236</v>
      </c>
      <c r="G30" s="134">
        <f t="shared" ref="G30:G35" si="1">C30*D30*12</f>
        <v>3759</v>
      </c>
      <c r="I30" s="44">
        <v>35</v>
      </c>
      <c r="J30" s="100">
        <v>10.29</v>
      </c>
      <c r="K30" s="100" t="s">
        <v>2236</v>
      </c>
      <c r="M30" s="100">
        <v>4321.7999999999993</v>
      </c>
      <c r="O30" s="42">
        <v>562.79999999999927</v>
      </c>
      <c r="P30" s="42"/>
      <c r="Q30" s="43">
        <v>0.14972067</v>
      </c>
    </row>
    <row r="31" spans="1:17">
      <c r="A31" s="89" t="s">
        <v>559</v>
      </c>
      <c r="C31" s="135">
        <f>'C-8 Lighting'!M28</f>
        <v>57291</v>
      </c>
      <c r="D31" s="100">
        <v>9.32</v>
      </c>
      <c r="E31" s="100" t="s">
        <v>2236</v>
      </c>
      <c r="G31" s="134">
        <f t="shared" si="1"/>
        <v>6407425.4399999995</v>
      </c>
      <c r="I31" s="44">
        <v>48238</v>
      </c>
      <c r="J31" s="100">
        <v>10.72</v>
      </c>
      <c r="K31" s="100" t="s">
        <v>2236</v>
      </c>
      <c r="M31" s="100">
        <v>6205336.3200000003</v>
      </c>
      <c r="O31" s="42">
        <v>-308001.59999999963</v>
      </c>
      <c r="P31" s="42"/>
      <c r="Q31" s="43">
        <v>-4.7287826999999998E-2</v>
      </c>
    </row>
    <row r="32" spans="1:17">
      <c r="A32" s="89" t="s">
        <v>560</v>
      </c>
      <c r="C32" s="135">
        <f>'C-8 Lighting'!M29</f>
        <v>262102</v>
      </c>
      <c r="D32" s="100">
        <v>10.1</v>
      </c>
      <c r="E32" s="100" t="s">
        <v>2236</v>
      </c>
      <c r="G32" s="134">
        <f t="shared" si="1"/>
        <v>31766762.399999999</v>
      </c>
      <c r="I32" s="44">
        <v>239243</v>
      </c>
      <c r="J32" s="100">
        <v>11.62</v>
      </c>
      <c r="K32" s="100" t="s">
        <v>2236</v>
      </c>
      <c r="M32" s="100">
        <v>33360043.919999994</v>
      </c>
      <c r="O32" s="42">
        <v>727792.31999999657</v>
      </c>
      <c r="P32" s="42"/>
      <c r="Q32" s="43">
        <v>2.2302853000000001E-2</v>
      </c>
    </row>
    <row r="33" spans="1:21">
      <c r="A33" s="89" t="s">
        <v>561</v>
      </c>
      <c r="C33" s="135">
        <f>'C-8 Lighting'!M30</f>
        <v>736</v>
      </c>
      <c r="D33" s="100">
        <v>10.89</v>
      </c>
      <c r="E33" s="100" t="s">
        <v>2236</v>
      </c>
      <c r="G33" s="134">
        <f t="shared" si="1"/>
        <v>96180.48000000001</v>
      </c>
      <c r="I33" s="44">
        <v>736</v>
      </c>
      <c r="J33" s="100">
        <v>12.52</v>
      </c>
      <c r="K33" s="100" t="s">
        <v>2236</v>
      </c>
      <c r="M33" s="100">
        <v>110576.63999999998</v>
      </c>
      <c r="O33" s="42">
        <v>14396.159999999974</v>
      </c>
      <c r="P33" s="42"/>
      <c r="Q33" s="43">
        <v>0.14967860399999999</v>
      </c>
    </row>
    <row r="34" spans="1:21">
      <c r="A34" s="89" t="s">
        <v>562</v>
      </c>
      <c r="C34" s="135">
        <f>'C-8 Lighting'!M31</f>
        <v>36502</v>
      </c>
      <c r="D34" s="100">
        <v>13.16</v>
      </c>
      <c r="E34" s="100" t="s">
        <v>2236</v>
      </c>
      <c r="G34" s="134">
        <f t="shared" si="1"/>
        <v>5764395.8399999999</v>
      </c>
      <c r="I34" s="44">
        <v>37430</v>
      </c>
      <c r="J34" s="100">
        <v>15.13</v>
      </c>
      <c r="K34" s="100" t="s">
        <v>2236</v>
      </c>
      <c r="M34" s="100">
        <v>6795790.8000000007</v>
      </c>
      <c r="O34" s="42">
        <v>884845.20000000112</v>
      </c>
      <c r="P34" s="42"/>
      <c r="Q34" s="43">
        <v>0.149696049</v>
      </c>
    </row>
    <row r="35" spans="1:21">
      <c r="A35" s="89" t="s">
        <v>563</v>
      </c>
      <c r="C35" s="135">
        <f>'C-8 Lighting'!M32</f>
        <v>139</v>
      </c>
      <c r="D35" s="100">
        <v>14.32</v>
      </c>
      <c r="E35" s="100" t="s">
        <v>2236</v>
      </c>
      <c r="G35" s="134">
        <f t="shared" si="1"/>
        <v>23885.760000000002</v>
      </c>
      <c r="I35" s="44">
        <v>90</v>
      </c>
      <c r="J35" s="100">
        <v>16.47</v>
      </c>
      <c r="K35" s="100" t="s">
        <v>2236</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2295</v>
      </c>
      <c r="C37" s="102"/>
      <c r="D37" s="100"/>
      <c r="E37" s="56"/>
      <c r="G37" s="100"/>
      <c r="J37" s="100"/>
      <c r="K37" s="56"/>
      <c r="M37" s="100"/>
    </row>
    <row r="38" spans="1:21">
      <c r="A38" s="88" t="s">
        <v>2294</v>
      </c>
      <c r="C38" s="39"/>
      <c r="D38" s="41"/>
      <c r="G38" s="42"/>
      <c r="I38" s="39"/>
      <c r="J38" s="41"/>
      <c r="M38" s="42"/>
      <c r="U38" s="103"/>
    </row>
    <row r="39" spans="1:21">
      <c r="A39" s="88" t="s">
        <v>567</v>
      </c>
      <c r="C39" s="39">
        <v>0</v>
      </c>
      <c r="D39" s="41">
        <v>0</v>
      </c>
      <c r="E39" s="33" t="s">
        <v>2236</v>
      </c>
      <c r="G39" s="42">
        <v>0</v>
      </c>
      <c r="I39" s="39">
        <v>16982</v>
      </c>
      <c r="J39" s="40">
        <v>5.25</v>
      </c>
      <c r="K39" s="40" t="s">
        <v>2236</v>
      </c>
      <c r="M39" s="42">
        <v>89155.5</v>
      </c>
      <c r="O39" s="42">
        <v>89155.5</v>
      </c>
      <c r="Q39" s="43">
        <v>0</v>
      </c>
      <c r="U39" s="103"/>
    </row>
    <row r="40" spans="1:21">
      <c r="A40" s="88" t="s">
        <v>568</v>
      </c>
      <c r="C40" s="39">
        <v>0</v>
      </c>
      <c r="D40" s="41">
        <v>0</v>
      </c>
      <c r="E40" s="33" t="s">
        <v>2236</v>
      </c>
      <c r="G40" s="42">
        <v>0</v>
      </c>
      <c r="I40" s="39">
        <v>25000</v>
      </c>
      <c r="J40" s="40">
        <v>7</v>
      </c>
      <c r="K40" s="40" t="s">
        <v>2236</v>
      </c>
      <c r="M40" s="42">
        <v>175000</v>
      </c>
      <c r="O40" s="42">
        <v>175000</v>
      </c>
      <c r="Q40" s="43">
        <v>0</v>
      </c>
      <c r="U40" s="103"/>
    </row>
    <row r="41" spans="1:21">
      <c r="A41" s="88" t="s">
        <v>569</v>
      </c>
      <c r="C41" s="39">
        <v>0</v>
      </c>
      <c r="D41" s="41">
        <v>0</v>
      </c>
      <c r="E41" s="33" t="s">
        <v>2236</v>
      </c>
      <c r="G41" s="42">
        <v>0</v>
      </c>
      <c r="I41" s="39">
        <v>75000</v>
      </c>
      <c r="J41" s="40">
        <v>8.35</v>
      </c>
      <c r="K41" s="40" t="s">
        <v>2236</v>
      </c>
      <c r="M41" s="42">
        <v>626250</v>
      </c>
      <c r="O41" s="42">
        <v>626250</v>
      </c>
      <c r="Q41" s="43">
        <v>0</v>
      </c>
      <c r="U41" s="103"/>
    </row>
    <row r="42" spans="1:21">
      <c r="A42" s="88"/>
      <c r="C42" s="39"/>
      <c r="D42" s="41">
        <v>0</v>
      </c>
      <c r="E42" s="33" t="s">
        <v>2236</v>
      </c>
      <c r="G42" s="42">
        <v>0</v>
      </c>
      <c r="I42" s="39"/>
      <c r="J42" s="40">
        <v>0</v>
      </c>
      <c r="K42" s="40" t="s">
        <v>2236</v>
      </c>
      <c r="M42" s="42">
        <v>0</v>
      </c>
      <c r="O42" s="42">
        <v>0</v>
      </c>
      <c r="Q42" s="43">
        <v>0</v>
      </c>
      <c r="U42" s="103"/>
    </row>
    <row r="43" spans="1:21">
      <c r="A43" s="88"/>
      <c r="C43" s="39"/>
      <c r="D43" s="41">
        <v>0</v>
      </c>
      <c r="E43" s="33" t="s">
        <v>2236</v>
      </c>
      <c r="G43" s="42">
        <v>0</v>
      </c>
      <c r="I43" s="39"/>
      <c r="J43" s="40">
        <v>0</v>
      </c>
      <c r="K43" s="40" t="s">
        <v>2236</v>
      </c>
      <c r="M43" s="42">
        <v>0</v>
      </c>
      <c r="O43" s="42">
        <v>0</v>
      </c>
      <c r="P43" s="42"/>
      <c r="Q43" s="43">
        <v>0</v>
      </c>
      <c r="U43" s="103"/>
    </row>
    <row r="44" spans="1:21">
      <c r="A44" s="89"/>
      <c r="C44" s="102"/>
      <c r="D44" s="100"/>
      <c r="E44" s="56"/>
      <c r="G44" s="100"/>
      <c r="J44" s="100"/>
      <c r="K44" s="56"/>
      <c r="M44" s="100"/>
    </row>
    <row r="45" spans="1:21">
      <c r="A45" s="46" t="s">
        <v>570</v>
      </c>
      <c r="C45" s="102"/>
      <c r="D45" s="100"/>
      <c r="E45" s="56"/>
      <c r="G45" s="100"/>
      <c r="J45" s="100"/>
      <c r="K45" s="56"/>
      <c r="M45" s="100"/>
    </row>
    <row r="46" spans="1:21">
      <c r="A46" s="88" t="s">
        <v>2296</v>
      </c>
      <c r="C46" s="102"/>
      <c r="D46" s="100"/>
      <c r="E46" s="56"/>
      <c r="G46" s="100"/>
      <c r="J46" s="100"/>
      <c r="K46" s="56"/>
      <c r="M46" s="100"/>
    </row>
    <row r="47" spans="1:21">
      <c r="A47" s="89" t="s">
        <v>572</v>
      </c>
      <c r="C47" s="102">
        <f>'C-8 Lighting'!M42</f>
        <v>731</v>
      </c>
      <c r="D47" s="100">
        <v>5.82</v>
      </c>
      <c r="E47" s="100" t="s">
        <v>2236</v>
      </c>
      <c r="G47" s="134">
        <f>C47*D47*12</f>
        <v>51053.04</v>
      </c>
      <c r="I47" s="44">
        <v>0</v>
      </c>
      <c r="J47" s="100">
        <v>6.69</v>
      </c>
      <c r="K47" s="100" t="s">
        <v>2236</v>
      </c>
      <c r="M47" s="100">
        <v>0</v>
      </c>
      <c r="O47" s="42">
        <v>0</v>
      </c>
      <c r="P47" s="42"/>
      <c r="Q47" s="43">
        <v>-1</v>
      </c>
    </row>
    <row r="48" spans="1:21">
      <c r="A48" s="89" t="s">
        <v>573</v>
      </c>
      <c r="C48" s="102">
        <f>'C-8 Lighting'!M43</f>
        <v>25809</v>
      </c>
      <c r="D48" s="100">
        <v>7.83</v>
      </c>
      <c r="E48" s="100" t="s">
        <v>2236</v>
      </c>
      <c r="G48" s="134">
        <f>C48*D48*12</f>
        <v>2425013.64</v>
      </c>
      <c r="I48" s="44">
        <v>4275</v>
      </c>
      <c r="J48" s="100">
        <v>9</v>
      </c>
      <c r="K48" s="100" t="s">
        <v>2236</v>
      </c>
      <c r="M48" s="100">
        <v>461700</v>
      </c>
      <c r="O48" s="42">
        <v>-1963971.3599999999</v>
      </c>
      <c r="P48" s="42"/>
      <c r="Q48" s="43">
        <v>-0.80966094300000002</v>
      </c>
    </row>
    <row r="49" spans="1:21">
      <c r="A49" s="89" t="s">
        <v>574</v>
      </c>
      <c r="C49" s="102">
        <f>'C-8 Lighting'!M44</f>
        <v>3380</v>
      </c>
      <c r="D49" s="100">
        <v>13.41</v>
      </c>
      <c r="E49" s="100" t="s">
        <v>2236</v>
      </c>
      <c r="G49" s="134">
        <f>C49*D49*12</f>
        <v>543909.60000000009</v>
      </c>
      <c r="I49" s="44">
        <v>1380</v>
      </c>
      <c r="J49" s="100">
        <v>15.42</v>
      </c>
      <c r="K49" s="100" t="s">
        <v>2236</v>
      </c>
      <c r="M49" s="100">
        <v>255355.19999999998</v>
      </c>
      <c r="O49" s="42">
        <v>-288554.40000000014</v>
      </c>
      <c r="P49" s="42"/>
      <c r="Q49" s="43">
        <v>-0.530519042</v>
      </c>
    </row>
    <row r="50" spans="1:21">
      <c r="A50" s="89" t="s">
        <v>575</v>
      </c>
      <c r="C50" s="102">
        <f>'C-8 Lighting'!M45</f>
        <v>2223</v>
      </c>
      <c r="D50" s="100">
        <v>28.03</v>
      </c>
      <c r="E50" s="100" t="s">
        <v>2236</v>
      </c>
      <c r="G50" s="134">
        <f>C50*D50*12</f>
        <v>747728.28</v>
      </c>
      <c r="I50" s="44">
        <v>523</v>
      </c>
      <c r="J50" s="100">
        <v>32.229999999999997</v>
      </c>
      <c r="K50" s="100" t="s">
        <v>2236</v>
      </c>
      <c r="M50" s="100">
        <v>202275.47999999998</v>
      </c>
      <c r="O50" s="42">
        <v>-545452.80000000005</v>
      </c>
      <c r="P50" s="42"/>
      <c r="Q50" s="43">
        <v>-0.72947996599999998</v>
      </c>
    </row>
    <row r="51" spans="1:21">
      <c r="A51" s="89" t="s">
        <v>576</v>
      </c>
      <c r="C51" s="102">
        <f>'C-8 Lighting'!M46</f>
        <v>4</v>
      </c>
      <c r="D51" s="100">
        <v>25.03</v>
      </c>
      <c r="E51" s="100" t="s">
        <v>2236</v>
      </c>
      <c r="G51" s="134">
        <f>C51*D51*12</f>
        <v>1201.44</v>
      </c>
      <c r="I51" s="44">
        <v>4</v>
      </c>
      <c r="J51" s="100">
        <v>28.78</v>
      </c>
      <c r="K51" s="100" t="s">
        <v>2236</v>
      </c>
      <c r="M51" s="100">
        <v>1381.44</v>
      </c>
      <c r="O51" s="42">
        <v>180</v>
      </c>
      <c r="P51" s="42"/>
      <c r="Q51" s="43">
        <v>0.14982021600000001</v>
      </c>
    </row>
    <row r="52" spans="1:21">
      <c r="A52" s="89"/>
      <c r="C52" s="102"/>
      <c r="D52" s="100"/>
      <c r="E52" s="56"/>
      <c r="G52" s="100"/>
      <c r="J52" s="100"/>
      <c r="K52" s="56"/>
      <c r="M52" s="100"/>
    </row>
    <row r="53" spans="1:21">
      <c r="A53" s="88" t="s">
        <v>2297</v>
      </c>
      <c r="C53" s="102"/>
      <c r="D53" s="100"/>
      <c r="E53" s="56"/>
      <c r="G53" s="100"/>
      <c r="J53" s="100"/>
      <c r="K53" s="56"/>
      <c r="M53" s="100"/>
    </row>
    <row r="54" spans="1:21">
      <c r="A54" s="89" t="s">
        <v>572</v>
      </c>
      <c r="C54" s="102">
        <f>'C-8 Lighting'!M49</f>
        <v>9860</v>
      </c>
      <c r="D54" s="100">
        <v>4.22</v>
      </c>
      <c r="E54" s="100" t="s">
        <v>2236</v>
      </c>
      <c r="G54" s="134">
        <f>C54*D54*12</f>
        <v>499310.39999999997</v>
      </c>
      <c r="I54" s="44">
        <v>2860</v>
      </c>
      <c r="J54" s="100">
        <v>4.8499999999999996</v>
      </c>
      <c r="K54" s="100" t="s">
        <v>2236</v>
      </c>
      <c r="M54" s="100">
        <v>166451.99999999997</v>
      </c>
      <c r="O54" s="42">
        <v>-332858.40000000002</v>
      </c>
      <c r="P54" s="42"/>
      <c r="Q54" s="43">
        <v>-0.66663622499999997</v>
      </c>
    </row>
    <row r="55" spans="1:21">
      <c r="A55" s="89" t="s">
        <v>573</v>
      </c>
      <c r="C55" s="102">
        <f>'C-8 Lighting'!M50</f>
        <v>11308</v>
      </c>
      <c r="D55" s="100">
        <v>6.18</v>
      </c>
      <c r="E55" s="100" t="s">
        <v>2236</v>
      </c>
      <c r="G55" s="134">
        <f>C55*D55*12</f>
        <v>838601.28</v>
      </c>
      <c r="I55" s="44">
        <v>4205</v>
      </c>
      <c r="J55" s="100">
        <v>7.11</v>
      </c>
      <c r="K55" s="100" t="s">
        <v>2236</v>
      </c>
      <c r="M55" s="100">
        <v>358770.60000000003</v>
      </c>
      <c r="O55" s="42">
        <v>-516688.1999999999</v>
      </c>
      <c r="P55" s="42"/>
      <c r="Q55" s="43">
        <v>-0.59019133700000004</v>
      </c>
    </row>
    <row r="56" spans="1:21">
      <c r="A56" s="89" t="s">
        <v>574</v>
      </c>
      <c r="C56" s="102">
        <f>'C-8 Lighting'!M51</f>
        <v>876</v>
      </c>
      <c r="D56" s="100">
        <v>8.31</v>
      </c>
      <c r="E56" s="100" t="s">
        <v>2236</v>
      </c>
      <c r="G56" s="134">
        <f>C56*D56*12</f>
        <v>87354.72</v>
      </c>
      <c r="I56" s="44">
        <v>500</v>
      </c>
      <c r="J56" s="100">
        <v>9.56</v>
      </c>
      <c r="K56" s="100" t="s">
        <v>2236</v>
      </c>
      <c r="M56" s="100">
        <v>57360</v>
      </c>
      <c r="O56" s="42">
        <v>-29994.720000000001</v>
      </c>
      <c r="P56" s="42"/>
      <c r="Q56" s="43">
        <v>-0.343366907</v>
      </c>
    </row>
    <row r="57" spans="1:21">
      <c r="A57" s="89" t="s">
        <v>575</v>
      </c>
      <c r="C57" s="102">
        <f>'C-8 Lighting'!M52</f>
        <v>486</v>
      </c>
      <c r="D57" s="100">
        <v>12.08</v>
      </c>
      <c r="E57" s="100" t="s">
        <v>2236</v>
      </c>
      <c r="G57" s="134">
        <f>C57*D57*12</f>
        <v>70450.559999999998</v>
      </c>
      <c r="I57" s="44">
        <v>150</v>
      </c>
      <c r="J57" s="100">
        <v>13.89</v>
      </c>
      <c r="K57" s="100" t="s">
        <v>2236</v>
      </c>
      <c r="M57" s="100">
        <v>25002</v>
      </c>
      <c r="O57" s="42">
        <v>-45448.56</v>
      </c>
      <c r="P57" s="42"/>
      <c r="Q57" s="43">
        <v>-0.64511282800000003</v>
      </c>
    </row>
    <row r="58" spans="1:21" s="50" customFormat="1" ht="13.5" thickBot="1">
      <c r="A58" s="104" t="s">
        <v>2298</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2299</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2235</v>
      </c>
      <c r="C62" s="39">
        <f>'C-8 Lighting'!M58</f>
        <v>225</v>
      </c>
      <c r="D62" s="41">
        <v>5</v>
      </c>
      <c r="E62" s="41" t="s">
        <v>2236</v>
      </c>
      <c r="F62" s="41"/>
      <c r="G62" s="134">
        <f>C62*D62*12</f>
        <v>13500</v>
      </c>
      <c r="I62" s="39">
        <v>201</v>
      </c>
      <c r="J62" s="41">
        <v>5.75</v>
      </c>
      <c r="K62" s="41" t="s">
        <v>2236</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2237</v>
      </c>
      <c r="C64" s="39"/>
      <c r="D64" s="41"/>
      <c r="E64" s="41"/>
      <c r="F64" s="41"/>
      <c r="G64" s="136"/>
      <c r="I64" s="39"/>
      <c r="J64" s="41"/>
      <c r="K64" s="41"/>
      <c r="L64" s="41"/>
      <c r="M64" s="42"/>
      <c r="N64" s="42"/>
      <c r="U64" s="103"/>
    </row>
    <row r="65" spans="1:21">
      <c r="A65" s="89" t="s">
        <v>580</v>
      </c>
      <c r="C65" s="39">
        <f>'C-8 Lighting'!M60</f>
        <v>2880173</v>
      </c>
      <c r="D65" s="48">
        <v>7.7789999999999998E-2</v>
      </c>
      <c r="E65" s="41" t="s">
        <v>2239</v>
      </c>
      <c r="F65" s="41"/>
      <c r="G65" s="134">
        <f>C65*D65</f>
        <v>224048.65766999999</v>
      </c>
      <c r="I65" s="39">
        <v>2463640.5986070824</v>
      </c>
      <c r="J65" s="48">
        <v>8.5000000000000006E-2</v>
      </c>
      <c r="K65" s="41" t="s">
        <v>2239</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2294</v>
      </c>
      <c r="C67" s="39"/>
      <c r="D67" s="41"/>
      <c r="F67" s="41"/>
      <c r="G67" s="136"/>
      <c r="I67" s="39"/>
      <c r="J67" s="41"/>
      <c r="K67" s="41"/>
      <c r="L67" s="41"/>
      <c r="M67" s="42"/>
      <c r="N67" s="42"/>
      <c r="U67" s="103"/>
    </row>
    <row r="68" spans="1:21">
      <c r="A68" s="89" t="s">
        <v>558</v>
      </c>
      <c r="C68" s="39">
        <v>0</v>
      </c>
      <c r="D68" s="41">
        <v>1.55</v>
      </c>
      <c r="E68" s="41" t="s">
        <v>2236</v>
      </c>
      <c r="F68" s="41"/>
      <c r="G68" s="134">
        <v>0</v>
      </c>
      <c r="I68" s="39">
        <v>0</v>
      </c>
      <c r="J68" s="41">
        <v>1.78</v>
      </c>
      <c r="K68" s="41" t="s">
        <v>2236</v>
      </c>
      <c r="L68" s="41"/>
      <c r="M68" s="100">
        <v>0</v>
      </c>
      <c r="N68" s="42"/>
      <c r="O68" s="42">
        <v>0</v>
      </c>
      <c r="P68" s="42"/>
      <c r="Q68" s="43">
        <v>0</v>
      </c>
      <c r="U68" s="103"/>
    </row>
    <row r="69" spans="1:21">
      <c r="A69" s="89" t="s">
        <v>559</v>
      </c>
      <c r="C69" s="39">
        <v>0</v>
      </c>
      <c r="D69" s="41">
        <v>2.2200000000000002</v>
      </c>
      <c r="E69" s="41" t="s">
        <v>2236</v>
      </c>
      <c r="F69" s="41"/>
      <c r="G69" s="134">
        <v>0</v>
      </c>
      <c r="I69" s="39">
        <v>0</v>
      </c>
      <c r="J69" s="41">
        <v>2.5499999999999998</v>
      </c>
      <c r="K69" s="41" t="s">
        <v>2236</v>
      </c>
      <c r="L69" s="41"/>
      <c r="M69" s="100">
        <v>0</v>
      </c>
      <c r="N69" s="42"/>
      <c r="O69" s="42">
        <v>0</v>
      </c>
      <c r="P69" s="42"/>
      <c r="Q69" s="43">
        <v>0</v>
      </c>
      <c r="U69" s="103"/>
    </row>
    <row r="70" spans="1:21">
      <c r="A70" s="89" t="s">
        <v>560</v>
      </c>
      <c r="C70" s="39">
        <v>0</v>
      </c>
      <c r="D70" s="41">
        <v>3.1</v>
      </c>
      <c r="E70" s="41" t="s">
        <v>2236</v>
      </c>
      <c r="F70" s="41"/>
      <c r="G70" s="134">
        <v>0</v>
      </c>
      <c r="I70" s="39">
        <v>0</v>
      </c>
      <c r="J70" s="41">
        <v>3.57</v>
      </c>
      <c r="K70" s="41" t="s">
        <v>2236</v>
      </c>
      <c r="L70" s="41"/>
      <c r="M70" s="100">
        <v>0</v>
      </c>
      <c r="N70" s="42"/>
      <c r="O70" s="42">
        <v>0</v>
      </c>
      <c r="P70" s="42"/>
      <c r="Q70" s="43">
        <v>0</v>
      </c>
      <c r="U70" s="103"/>
    </row>
    <row r="71" spans="1:21">
      <c r="A71" s="89" t="s">
        <v>561</v>
      </c>
      <c r="C71" s="39">
        <v>0</v>
      </c>
      <c r="D71" s="41">
        <v>4.4400000000000004</v>
      </c>
      <c r="E71" s="41" t="s">
        <v>2236</v>
      </c>
      <c r="F71" s="41"/>
      <c r="G71" s="134">
        <v>0</v>
      </c>
      <c r="I71" s="39">
        <v>0</v>
      </c>
      <c r="J71" s="41">
        <v>5.1100000000000003</v>
      </c>
      <c r="K71" s="41" t="s">
        <v>2236</v>
      </c>
      <c r="L71" s="41"/>
      <c r="M71" s="100">
        <v>0</v>
      </c>
      <c r="N71" s="42"/>
      <c r="O71" s="42">
        <v>0</v>
      </c>
      <c r="P71" s="42"/>
      <c r="Q71" s="43">
        <v>0</v>
      </c>
      <c r="U71" s="103"/>
    </row>
    <row r="72" spans="1:21">
      <c r="A72" s="89" t="s">
        <v>562</v>
      </c>
      <c r="C72" s="39">
        <v>0</v>
      </c>
      <c r="D72" s="41">
        <v>6.66</v>
      </c>
      <c r="E72" s="41" t="s">
        <v>2236</v>
      </c>
      <c r="F72" s="41"/>
      <c r="G72" s="134">
        <v>0</v>
      </c>
      <c r="I72" s="39">
        <v>0</v>
      </c>
      <c r="J72" s="41">
        <v>7.66</v>
      </c>
      <c r="K72" s="41" t="s">
        <v>2236</v>
      </c>
      <c r="L72" s="41"/>
      <c r="M72" s="100">
        <v>0</v>
      </c>
      <c r="N72" s="42"/>
      <c r="O72" s="42">
        <v>0</v>
      </c>
      <c r="P72" s="42"/>
      <c r="Q72" s="43">
        <v>0</v>
      </c>
      <c r="U72" s="103"/>
    </row>
    <row r="73" spans="1:21">
      <c r="A73" s="89" t="s">
        <v>563</v>
      </c>
      <c r="C73" s="39">
        <v>0</v>
      </c>
      <c r="D73" s="41">
        <v>8.32</v>
      </c>
      <c r="E73" s="41" t="s">
        <v>2236</v>
      </c>
      <c r="F73" s="41"/>
      <c r="G73" s="134">
        <v>0</v>
      </c>
      <c r="I73" s="39">
        <v>0</v>
      </c>
      <c r="J73" s="41">
        <v>9.57</v>
      </c>
      <c r="K73" s="41" t="s">
        <v>2236</v>
      </c>
      <c r="L73" s="41"/>
      <c r="M73" s="100">
        <v>0</v>
      </c>
      <c r="N73" s="42"/>
      <c r="O73" s="42">
        <v>0</v>
      </c>
      <c r="P73" s="42"/>
      <c r="Q73" s="43">
        <v>0</v>
      </c>
      <c r="U73" s="103"/>
    </row>
    <row r="74" spans="1:21">
      <c r="A74" s="89" t="s">
        <v>564</v>
      </c>
      <c r="C74" s="39">
        <v>0</v>
      </c>
      <c r="D74" s="41">
        <v>12.76</v>
      </c>
      <c r="E74" s="41" t="s">
        <v>2236</v>
      </c>
      <c r="F74" s="41"/>
      <c r="G74" s="134">
        <v>0</v>
      </c>
      <c r="I74" s="39">
        <v>0</v>
      </c>
      <c r="J74" s="41">
        <v>14.67</v>
      </c>
      <c r="K74" s="41" t="s">
        <v>2236</v>
      </c>
      <c r="L74" s="41"/>
      <c r="M74" s="100">
        <v>0</v>
      </c>
      <c r="N74" s="42"/>
      <c r="O74" s="42">
        <v>0</v>
      </c>
      <c r="P74" s="42"/>
      <c r="Q74" s="43">
        <v>0</v>
      </c>
      <c r="U74" s="103"/>
    </row>
    <row r="75" spans="1:21">
      <c r="A75" s="89" t="s">
        <v>581</v>
      </c>
      <c r="C75" s="39">
        <v>0</v>
      </c>
      <c r="D75" s="41">
        <v>7.7789999999999998E-2</v>
      </c>
      <c r="E75" s="41" t="s">
        <v>2239</v>
      </c>
      <c r="F75" s="41"/>
      <c r="G75" s="134">
        <v>0</v>
      </c>
      <c r="I75" s="39">
        <v>0</v>
      </c>
      <c r="J75" s="41">
        <v>8.9459999999999998E-2</v>
      </c>
      <c r="K75" s="41" t="s">
        <v>2239</v>
      </c>
      <c r="L75" s="41"/>
      <c r="M75" s="100">
        <v>0</v>
      </c>
      <c r="N75" s="42"/>
      <c r="O75" s="42">
        <v>0</v>
      </c>
      <c r="P75" s="42"/>
      <c r="Q75" s="43">
        <v>0</v>
      </c>
      <c r="U75" s="103"/>
    </row>
    <row r="76" spans="1:21" s="50" customFormat="1" ht="13.5" thickBot="1">
      <c r="A76" s="104" t="s">
        <v>582</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2300</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2301</v>
      </c>
      <c r="C80" s="39"/>
      <c r="D80" s="41"/>
      <c r="F80" s="41"/>
      <c r="G80" s="42"/>
      <c r="I80" s="39"/>
      <c r="J80" s="41"/>
      <c r="L80" s="41"/>
      <c r="M80" s="42"/>
      <c r="N80" s="42"/>
      <c r="U80" s="103"/>
    </row>
    <row r="81" spans="1:21">
      <c r="A81" s="88" t="s">
        <v>2294</v>
      </c>
      <c r="C81" s="39"/>
      <c r="D81" s="41"/>
      <c r="F81" s="41"/>
      <c r="G81" s="42"/>
      <c r="I81" s="39"/>
      <c r="J81" s="41"/>
      <c r="L81" s="41"/>
      <c r="M81" s="42"/>
      <c r="N81" s="42"/>
      <c r="U81" s="103"/>
    </row>
    <row r="82" spans="1:21">
      <c r="A82" s="89" t="s">
        <v>558</v>
      </c>
      <c r="C82" s="39">
        <f>'C-8 Lighting'!M77</f>
        <v>131</v>
      </c>
      <c r="D82" s="41">
        <v>8.9499999999999993</v>
      </c>
      <c r="E82" s="41" t="s">
        <v>2236</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559</v>
      </c>
      <c r="C83" s="39">
        <f>'C-8 Lighting'!M78</f>
        <v>191</v>
      </c>
      <c r="D83" s="41">
        <v>9.32</v>
      </c>
      <c r="E83" s="41" t="s">
        <v>2236</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560</v>
      </c>
      <c r="C84" s="39">
        <f>'C-8 Lighting'!M79</f>
        <v>655</v>
      </c>
      <c r="D84" s="41">
        <v>10.1</v>
      </c>
      <c r="E84" s="41" t="s">
        <v>2236</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561</v>
      </c>
      <c r="C85" s="39">
        <f>'C-8 Lighting'!M80</f>
        <v>11</v>
      </c>
      <c r="D85" s="41">
        <v>10.89</v>
      </c>
      <c r="E85" s="41" t="s">
        <v>2236</v>
      </c>
      <c r="F85" s="41"/>
      <c r="G85" s="134">
        <f t="shared" si="2"/>
        <v>1437.48</v>
      </c>
      <c r="I85" s="39">
        <v>14</v>
      </c>
      <c r="J85" s="41">
        <v>12.52</v>
      </c>
      <c r="K85" s="41">
        <v>0</v>
      </c>
      <c r="L85" s="41"/>
      <c r="M85" s="100">
        <v>2103.36</v>
      </c>
      <c r="N85" s="42"/>
      <c r="O85" s="42">
        <v>273.84000000000015</v>
      </c>
      <c r="P85" s="42"/>
      <c r="Q85" s="43">
        <v>0.14967860399999999</v>
      </c>
      <c r="U85" s="103"/>
    </row>
    <row r="86" spans="1:21">
      <c r="A86" s="89" t="s">
        <v>562</v>
      </c>
      <c r="C86" s="39">
        <f>'C-8 Lighting'!M81</f>
        <v>120</v>
      </c>
      <c r="D86" s="41">
        <v>13.16</v>
      </c>
      <c r="E86" s="41" t="s">
        <v>2236</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563</v>
      </c>
      <c r="C87" s="39">
        <f>'C-8 Lighting'!M82</f>
        <v>1</v>
      </c>
      <c r="D87" s="41">
        <v>14.32</v>
      </c>
      <c r="E87" s="41" t="s">
        <v>2236</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2302</v>
      </c>
      <c r="C89" s="39"/>
      <c r="D89" s="41"/>
      <c r="F89" s="41"/>
      <c r="G89" s="136" t="s">
        <v>7</v>
      </c>
      <c r="I89" s="39"/>
      <c r="J89" s="41"/>
      <c r="L89" s="41"/>
      <c r="M89" s="42"/>
      <c r="N89" s="42"/>
      <c r="U89" s="103"/>
    </row>
    <row r="90" spans="1:21">
      <c r="A90" s="88" t="s">
        <v>2294</v>
      </c>
      <c r="C90" s="39"/>
      <c r="D90" s="41"/>
      <c r="F90" s="41"/>
      <c r="G90" s="136"/>
      <c r="I90" s="39"/>
      <c r="J90" s="41"/>
      <c r="L90" s="41"/>
      <c r="M90" s="42"/>
      <c r="N90" s="42"/>
      <c r="U90" s="103"/>
    </row>
    <row r="91" spans="1:21">
      <c r="A91" s="89" t="s">
        <v>588</v>
      </c>
      <c r="C91" s="39">
        <f>'C-8 Lighting'!M86</f>
        <v>1182</v>
      </c>
      <c r="D91" s="41">
        <v>5.78</v>
      </c>
      <c r="E91" s="41" t="s">
        <v>2236</v>
      </c>
      <c r="F91" s="41"/>
      <c r="G91" s="134">
        <f>C91*D91*12</f>
        <v>81983.520000000004</v>
      </c>
      <c r="I91" s="39">
        <v>1282</v>
      </c>
      <c r="J91" s="41">
        <v>6.65</v>
      </c>
      <c r="K91" s="41" t="s">
        <v>2236</v>
      </c>
      <c r="L91" s="41"/>
      <c r="M91" s="100">
        <v>102303.6</v>
      </c>
      <c r="N91" s="42"/>
      <c r="O91" s="42">
        <v>13384.080000000002</v>
      </c>
      <c r="P91" s="42"/>
      <c r="Q91" s="43">
        <v>0.150519031</v>
      </c>
      <c r="U91" s="103"/>
    </row>
    <row r="92" spans="1:21" s="50" customFormat="1" ht="13.5" thickBot="1">
      <c r="A92" s="104" t="s">
        <v>2303</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590</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2235</v>
      </c>
      <c r="C96" s="39">
        <f>'C-8 Lighting'!M92</f>
        <v>80</v>
      </c>
      <c r="D96" s="41">
        <v>5</v>
      </c>
      <c r="E96" s="41" t="s">
        <v>2236</v>
      </c>
      <c r="F96" s="41"/>
      <c r="G96" s="134">
        <f>C96*D96*12</f>
        <v>4800</v>
      </c>
      <c r="I96" s="39">
        <v>81</v>
      </c>
      <c r="J96" s="41">
        <v>5.75</v>
      </c>
      <c r="K96" s="41" t="s">
        <v>2236</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2237</v>
      </c>
      <c r="C98" s="39"/>
      <c r="D98" s="41"/>
      <c r="E98" s="41"/>
      <c r="F98" s="41"/>
      <c r="G98" s="136"/>
      <c r="I98" s="39"/>
      <c r="J98" s="41"/>
      <c r="K98" s="41"/>
      <c r="L98" s="41"/>
      <c r="M98" s="42"/>
      <c r="N98" s="42"/>
      <c r="U98" s="103"/>
    </row>
    <row r="99" spans="1:21">
      <c r="A99" s="89" t="s">
        <v>580</v>
      </c>
      <c r="C99" s="39">
        <f>'C-8 Lighting'!M94</f>
        <v>757712</v>
      </c>
      <c r="D99" s="41">
        <v>4.5289999999999997E-2</v>
      </c>
      <c r="E99" s="41" t="s">
        <v>2239</v>
      </c>
      <c r="F99" s="41"/>
      <c r="G99" s="134">
        <f>C99*D99</f>
        <v>34316.77648</v>
      </c>
      <c r="I99" s="39">
        <v>1063812.1958532948</v>
      </c>
      <c r="J99" s="41">
        <v>5.2080000000000001E-2</v>
      </c>
      <c r="K99" s="41" t="s">
        <v>2239</v>
      </c>
      <c r="L99" s="41"/>
      <c r="M99" s="100">
        <v>55403.339160039592</v>
      </c>
      <c r="N99" s="42"/>
      <c r="O99" s="42">
        <v>7223.2848098438699</v>
      </c>
      <c r="P99" s="42"/>
      <c r="Q99" s="43">
        <v>0.14992272000000001</v>
      </c>
      <c r="U99" s="103"/>
    </row>
    <row r="100" spans="1:21" s="50" customFormat="1" ht="13.5" thickBot="1">
      <c r="A100" s="104" t="s">
        <v>2304</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591</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2237</v>
      </c>
      <c r="C104" s="39"/>
      <c r="D104" s="41"/>
      <c r="F104" s="41"/>
      <c r="G104" s="42"/>
      <c r="I104" s="39"/>
      <c r="J104" s="41"/>
      <c r="L104" s="41"/>
      <c r="M104" s="42"/>
      <c r="N104" s="42"/>
      <c r="U104" s="103"/>
    </row>
    <row r="105" spans="1:21">
      <c r="A105" s="89" t="s">
        <v>580</v>
      </c>
      <c r="C105" s="39">
        <f>'C-8 Lighting'!M100</f>
        <v>1519413</v>
      </c>
      <c r="D105" s="41">
        <v>5.9290000000000002E-2</v>
      </c>
      <c r="E105" s="41" t="s">
        <v>2239</v>
      </c>
      <c r="F105" s="41"/>
      <c r="G105" s="134">
        <f>C105*D105</f>
        <v>90085.996769999998</v>
      </c>
      <c r="I105" s="39">
        <v>1201572.4276757075</v>
      </c>
      <c r="J105" s="41">
        <v>6.8180000000000004E-2</v>
      </c>
      <c r="K105" s="41" t="s">
        <v>2239</v>
      </c>
      <c r="L105" s="41"/>
      <c r="M105" s="100">
        <v>81923.208118929746</v>
      </c>
      <c r="N105" s="42"/>
      <c r="O105" s="42">
        <v>10681.978882037045</v>
      </c>
      <c r="P105" s="42"/>
      <c r="Q105" s="43">
        <v>0.14994096800000001</v>
      </c>
      <c r="U105" s="103"/>
    </row>
    <row r="106" spans="1:21" s="50" customFormat="1" ht="13.5" thickBot="1">
      <c r="A106" s="104" t="s">
        <v>2305</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592</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2235</v>
      </c>
      <c r="C110" s="39">
        <f>'C-8 Lighting'!M105</f>
        <v>1035</v>
      </c>
      <c r="D110" s="41">
        <v>5</v>
      </c>
      <c r="E110" s="41" t="s">
        <v>2236</v>
      </c>
      <c r="F110" s="41"/>
      <c r="G110" s="134">
        <f>C110*D110*12</f>
        <v>62100</v>
      </c>
      <c r="I110" s="39">
        <v>1030</v>
      </c>
      <c r="J110" s="41">
        <v>5.75</v>
      </c>
      <c r="K110" s="41" t="s">
        <v>2236</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2237</v>
      </c>
      <c r="C112" s="39"/>
      <c r="D112" s="41"/>
      <c r="E112" s="41"/>
      <c r="F112" s="41"/>
      <c r="G112" s="136"/>
      <c r="I112" s="39"/>
      <c r="J112" s="41"/>
      <c r="K112" s="41"/>
      <c r="L112" s="41"/>
      <c r="M112" s="42"/>
      <c r="N112" s="42"/>
      <c r="U112" s="103"/>
    </row>
    <row r="113" spans="1:21">
      <c r="A113" s="89" t="s">
        <v>580</v>
      </c>
      <c r="C113" s="39">
        <f>'C-8 Lighting'!M107</f>
        <v>13869596</v>
      </c>
      <c r="D113" s="41">
        <v>4.5289999999999997E-2</v>
      </c>
      <c r="E113" s="41" t="s">
        <v>2239</v>
      </c>
      <c r="F113" s="41"/>
      <c r="G113" s="134">
        <f>C113*D113</f>
        <v>628154.00283999997</v>
      </c>
      <c r="I113" s="39">
        <v>8724645.2835892718</v>
      </c>
      <c r="J113" s="41">
        <v>5.2080000000000001E-2</v>
      </c>
      <c r="K113" s="41" t="s">
        <v>2239</v>
      </c>
      <c r="L113" s="41"/>
      <c r="M113" s="100">
        <v>454379.52636932931</v>
      </c>
      <c r="N113" s="42"/>
      <c r="O113" s="42">
        <v>59240.341475571215</v>
      </c>
      <c r="P113" s="42"/>
      <c r="Q113" s="43">
        <v>0.14992272000000001</v>
      </c>
      <c r="U113" s="103"/>
    </row>
    <row r="114" spans="1:21" s="50" customFormat="1" ht="13.5" thickBot="1">
      <c r="A114" s="104" t="s">
        <v>2306</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2307</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2294</v>
      </c>
      <c r="C118" s="39">
        <f>'C-8 Lighting'!M111</f>
        <v>12</v>
      </c>
      <c r="D118" s="41">
        <v>1.51</v>
      </c>
      <c r="E118" s="41" t="s">
        <v>2308</v>
      </c>
      <c r="F118" s="41"/>
      <c r="G118" s="134">
        <f>C118*D118*12</f>
        <v>217.44</v>
      </c>
      <c r="I118" s="39">
        <v>1</v>
      </c>
      <c r="J118" s="41">
        <v>1.74</v>
      </c>
      <c r="K118" s="41" t="s">
        <v>2308</v>
      </c>
      <c r="L118" s="41"/>
      <c r="M118" s="100">
        <v>20.88</v>
      </c>
      <c r="N118" s="42"/>
      <c r="O118" s="42">
        <v>2.759999999999998</v>
      </c>
      <c r="P118" s="42"/>
      <c r="Q118" s="43">
        <v>0.15231788099999999</v>
      </c>
      <c r="U118" s="103"/>
    </row>
    <row r="119" spans="1:21" s="50" customFormat="1" ht="13.5" thickBot="1">
      <c r="A119" s="104" t="s">
        <v>2309</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2310</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2294</v>
      </c>
      <c r="C123" s="39">
        <f>'C-8 Lighting'!M115</f>
        <v>26</v>
      </c>
      <c r="D123" s="41">
        <v>7.51</v>
      </c>
      <c r="E123" s="41" t="s">
        <v>2311</v>
      </c>
      <c r="F123" s="41"/>
      <c r="G123" s="134">
        <f>C123*D123*12</f>
        <v>2343.12</v>
      </c>
      <c r="I123" s="39">
        <v>26</v>
      </c>
      <c r="J123" s="41">
        <v>8.64</v>
      </c>
      <c r="K123" s="41" t="s">
        <v>2311</v>
      </c>
      <c r="L123" s="41"/>
      <c r="M123" s="100">
        <v>2695.6800000000003</v>
      </c>
      <c r="N123" s="42"/>
      <c r="O123" s="42">
        <v>352.5600000000004</v>
      </c>
      <c r="P123" s="42"/>
      <c r="Q123" s="43">
        <v>0.15046604499999999</v>
      </c>
      <c r="U123" s="103"/>
    </row>
    <row r="124" spans="1:21" s="50" customFormat="1" ht="13.5" thickBot="1">
      <c r="A124" s="104" t="s">
        <v>2312</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2313</v>
      </c>
      <c r="C126" s="39"/>
      <c r="D126" s="41"/>
      <c r="G126" s="136"/>
      <c r="I126" s="39"/>
      <c r="J126" s="41"/>
      <c r="M126" s="42"/>
      <c r="U126" s="103"/>
    </row>
    <row r="127" spans="1:21">
      <c r="A127" s="46"/>
      <c r="C127" s="39"/>
      <c r="D127" s="41"/>
      <c r="G127" s="136"/>
      <c r="I127" s="39"/>
      <c r="J127" s="41"/>
      <c r="M127" s="42"/>
      <c r="U127" s="103"/>
    </row>
    <row r="128" spans="1:21">
      <c r="A128" s="88" t="s">
        <v>2294</v>
      </c>
      <c r="C128" s="39">
        <f>'C-8 Lighting'!M119</f>
        <v>37</v>
      </c>
      <c r="D128" s="41">
        <v>2</v>
      </c>
      <c r="E128" s="45" t="s">
        <v>2314</v>
      </c>
      <c r="G128" s="134">
        <f>C128*D128*12</f>
        <v>888</v>
      </c>
      <c r="I128" s="39">
        <v>37</v>
      </c>
      <c r="J128" s="45">
        <v>2.2999999999999998</v>
      </c>
      <c r="K128" s="45" t="s">
        <v>2314</v>
      </c>
      <c r="M128" s="100">
        <v>1021.1999999999999</v>
      </c>
      <c r="O128" s="42">
        <v>133.19999999999993</v>
      </c>
      <c r="P128" s="42"/>
      <c r="Q128" s="43">
        <v>0.15</v>
      </c>
      <c r="U128" s="103"/>
    </row>
    <row r="129" spans="1:21" s="50" customFormat="1" ht="13.5" thickBot="1">
      <c r="A129" s="104" t="s">
        <v>2315</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2316</v>
      </c>
      <c r="B132" s="91"/>
      <c r="C132" s="109" t="s">
        <v>2317</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2317</v>
      </c>
      <c r="R132" s="108"/>
      <c r="S132" s="108"/>
    </row>
    <row r="133" spans="1:21" ht="13.5" thickTop="1"/>
    <row r="134" spans="1:21">
      <c r="A134" s="33" t="s">
        <v>2318</v>
      </c>
      <c r="C134" s="42">
        <v>3155301.4942746386</v>
      </c>
      <c r="G134" s="42">
        <f>SUM(G132,G11)</f>
        <v>61048890.656449288</v>
      </c>
      <c r="M134" s="42">
        <v>62152489.464529894</v>
      </c>
    </row>
    <row r="136" spans="1:21">
      <c r="C136" s="42">
        <v>8411284.7164107226</v>
      </c>
      <c r="D136" s="33" t="s">
        <v>2319</v>
      </c>
    </row>
    <row r="138" spans="1:21">
      <c r="C138" s="85">
        <v>14130875883.481594</v>
      </c>
    </row>
  </sheetData>
  <conditionalFormatting sqref="I6:I7">
    <cfRule type="cellIs" dxfId="104" priority="3" operator="equal">
      <formula>C6</formula>
    </cfRule>
  </conditionalFormatting>
  <conditionalFormatting sqref="I6:Q8 I9:L10 N9:Q10 J11:Q19">
    <cfRule type="expression" dxfId="103"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102" priority="31">
      <formula>HideProposed</formula>
    </cfRule>
  </conditionalFormatting>
  <conditionalFormatting sqref="J68:L76">
    <cfRule type="expression" dxfId="101" priority="30">
      <formula>HideProposed</formula>
    </cfRule>
  </conditionalFormatting>
  <conditionalFormatting sqref="J91:L92">
    <cfRule type="expression" dxfId="100" priority="29">
      <formula>HideProposed</formula>
    </cfRule>
  </conditionalFormatting>
  <conditionalFormatting sqref="J99:L100">
    <cfRule type="expression" dxfId="99" priority="28">
      <formula>HideProposed</formula>
    </cfRule>
  </conditionalFormatting>
  <conditionalFormatting sqref="J113:L114 J115:Q117 J118:L118 N118 J120:Q122 J125:Q127">
    <cfRule type="expression" dxfId="98" priority="25">
      <formula>HideProposed</formula>
    </cfRule>
  </conditionalFormatting>
  <conditionalFormatting sqref="J123:L124">
    <cfRule type="expression" dxfId="97" priority="23">
      <formula>HideProposed</formula>
    </cfRule>
  </conditionalFormatting>
  <conditionalFormatting sqref="J128:L129">
    <cfRule type="expression" dxfId="96" priority="22">
      <formula>HideProposed</formula>
    </cfRule>
  </conditionalFormatting>
  <conditionalFormatting sqref="J106:N106">
    <cfRule type="expression" dxfId="95" priority="26">
      <formula>HideProposed</formula>
    </cfRule>
  </conditionalFormatting>
  <conditionalFormatting sqref="J119:N119">
    <cfRule type="expression" dxfId="94" priority="24">
      <formula>HideProposed</formula>
    </cfRule>
  </conditionalFormatting>
  <conditionalFormatting sqref="J37:Q46">
    <cfRule type="expression" dxfId="93" priority="1">
      <formula>HideProposed</formula>
    </cfRule>
  </conditionalFormatting>
  <conditionalFormatting sqref="J101:Q104 J105:L105 N105">
    <cfRule type="expression" dxfId="92" priority="27">
      <formula>HideProposed</formula>
    </cfRule>
  </conditionalFormatting>
  <conditionalFormatting sqref="J130:Q131">
    <cfRule type="expression" dxfId="91" priority="2">
      <formula>HideProposed</formula>
    </cfRule>
  </conditionalFormatting>
  <conditionalFormatting sqref="N20:Q26">
    <cfRule type="expression" dxfId="90" priority="21">
      <formula>HideProposed</formula>
    </cfRule>
  </conditionalFormatting>
  <conditionalFormatting sqref="N30:Q36 N38:Q43">
    <cfRule type="expression" dxfId="89" priority="20">
      <formula>HideProposed</formula>
    </cfRule>
  </conditionalFormatting>
  <conditionalFormatting sqref="N47:Q51">
    <cfRule type="expression" dxfId="88" priority="19">
      <formula>HideProposed</formula>
    </cfRule>
  </conditionalFormatting>
  <conditionalFormatting sqref="N54:Q58">
    <cfRule type="expression" dxfId="87" priority="18">
      <formula>HideProposed</formula>
    </cfRule>
  </conditionalFormatting>
  <conditionalFormatting sqref="N62:Q62">
    <cfRule type="expression" dxfId="86" priority="17">
      <formula>HideProposed</formula>
    </cfRule>
  </conditionalFormatting>
  <conditionalFormatting sqref="N65:Q65">
    <cfRule type="expression" dxfId="85" priority="16">
      <formula>HideProposed</formula>
    </cfRule>
  </conditionalFormatting>
  <conditionalFormatting sqref="N68:Q76">
    <cfRule type="expression" dxfId="84" priority="15">
      <formula>HideProposed</formula>
    </cfRule>
  </conditionalFormatting>
  <conditionalFormatting sqref="N82:Q87">
    <cfRule type="expression" dxfId="83" priority="14">
      <formula>HideProposed</formula>
    </cfRule>
  </conditionalFormatting>
  <conditionalFormatting sqref="N91:Q92">
    <cfRule type="expression" dxfId="82" priority="13">
      <formula>HideProposed</formula>
    </cfRule>
  </conditionalFormatting>
  <conditionalFormatting sqref="N96:Q96">
    <cfRule type="expression" dxfId="81" priority="12">
      <formula>HideProposed</formula>
    </cfRule>
  </conditionalFormatting>
  <conditionalFormatting sqref="N99:Q100">
    <cfRule type="expression" dxfId="80" priority="11">
      <formula>HideProposed</formula>
    </cfRule>
  </conditionalFormatting>
  <conditionalFormatting sqref="N110:Q110">
    <cfRule type="expression" dxfId="79" priority="9">
      <formula>HideProposed</formula>
    </cfRule>
  </conditionalFormatting>
  <conditionalFormatting sqref="N113:Q114">
    <cfRule type="expression" dxfId="78" priority="8">
      <formula>HideProposed</formula>
    </cfRule>
  </conditionalFormatting>
  <conditionalFormatting sqref="N123:Q124">
    <cfRule type="expression" dxfId="77" priority="6">
      <formula>HideProposed</formula>
    </cfRule>
  </conditionalFormatting>
  <conditionalFormatting sqref="N128:Q129">
    <cfRule type="expression" dxfId="76" priority="5">
      <formula>HideProposed</formula>
    </cfRule>
  </conditionalFormatting>
  <conditionalFormatting sqref="O105:Q106">
    <cfRule type="expression" dxfId="75" priority="10">
      <formula>HideProposed</formula>
    </cfRule>
  </conditionalFormatting>
  <conditionalFormatting sqref="O118:Q119">
    <cfRule type="expression" dxfId="74" priority="7">
      <formula>HideProposed</formula>
    </cfRule>
  </conditionalFormatting>
  <pageMargins left="0.7" right="0.7" top="0.75" bottom="0.75" header="0.3" footer="0.3"/>
  <pageSetup scale="88" orientation="portrait" horizontalDpi="1200" verticalDpi="1200" r:id="rId1"/>
  <headerFooter>
    <oddHeader>&amp;LPuerto Rico Electric Power Authority 
Rate Review (NEPR-AP-2023-0003)
Consumer Analysis at Present Rates&amp;RSchedule E-2.1 Lighting FY2026
Page &amp;P of &amp;N</oddHeader>
  </headerFooter>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80972-567A-4DEB-A655-D87536ACB0FF}">
  <sheetPr>
    <tabColor theme="8" tint="0.79998168889431442"/>
  </sheetPr>
  <dimension ref="A2:U138"/>
  <sheetViews>
    <sheetView workbookViewId="0"/>
    <sheetView workbookViewId="1"/>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2291</v>
      </c>
      <c r="I2" s="34" t="s">
        <v>2292</v>
      </c>
      <c r="O2" s="32" t="s">
        <v>2226</v>
      </c>
      <c r="P2" s="32"/>
      <c r="Q2" s="32"/>
    </row>
    <row r="3" spans="1:17">
      <c r="B3" s="34"/>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6"/>
      <c r="C4" s="36" t="s">
        <v>2230</v>
      </c>
      <c r="D4" s="36" t="s">
        <v>2231</v>
      </c>
      <c r="E4" s="36"/>
      <c r="F4" s="36"/>
      <c r="G4" s="36" t="s">
        <v>2184</v>
      </c>
      <c r="H4" s="36"/>
      <c r="I4" s="36" t="s">
        <v>2230</v>
      </c>
      <c r="J4" s="36" t="s">
        <v>2231</v>
      </c>
      <c r="K4" s="36"/>
      <c r="L4" s="36"/>
      <c r="M4" s="36" t="s">
        <v>2184</v>
      </c>
      <c r="N4" s="36"/>
      <c r="O4" s="36" t="s">
        <v>2232</v>
      </c>
      <c r="P4" s="36"/>
      <c r="Q4" s="36" t="s">
        <v>2233</v>
      </c>
    </row>
    <row r="5" spans="1:17">
      <c r="B5" s="34"/>
      <c r="C5" s="34"/>
      <c r="D5" s="34"/>
      <c r="E5" s="34"/>
      <c r="F5" s="34"/>
      <c r="G5" s="34"/>
      <c r="H5" s="34"/>
      <c r="I5" s="34"/>
      <c r="J5" s="34"/>
      <c r="K5" s="34"/>
      <c r="L5" s="34"/>
      <c r="M5" s="34"/>
      <c r="N5" s="34"/>
      <c r="O5" s="34"/>
      <c r="P5" s="34"/>
      <c r="Q5" s="34"/>
    </row>
    <row r="6" spans="1:17" s="87" customFormat="1">
      <c r="A6" s="37" t="s">
        <v>550</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2237</v>
      </c>
      <c r="B8" s="33"/>
      <c r="C8" s="39"/>
      <c r="D8" s="45"/>
      <c r="E8" s="33"/>
      <c r="F8" s="33"/>
      <c r="G8" s="33"/>
      <c r="H8" s="33"/>
      <c r="I8" s="44"/>
      <c r="J8" s="45"/>
      <c r="K8" s="33"/>
      <c r="L8" s="33"/>
      <c r="M8" s="33"/>
      <c r="N8" s="33"/>
      <c r="O8" s="33"/>
      <c r="P8" s="33"/>
      <c r="Q8" s="33"/>
    </row>
    <row r="9" spans="1:17" s="87" customFormat="1">
      <c r="A9" s="89" t="s">
        <v>551</v>
      </c>
      <c r="B9" s="33"/>
      <c r="C9" s="39">
        <f>'C-8 Lighting'!M8</f>
        <v>1981200</v>
      </c>
      <c r="D9" s="47">
        <v>9.7790000000000002E-2</v>
      </c>
      <c r="E9" s="48" t="s">
        <v>2239</v>
      </c>
      <c r="F9" s="33"/>
      <c r="G9" s="42">
        <f>D9*C9</f>
        <v>193741.54800000001</v>
      </c>
      <c r="H9" s="33"/>
      <c r="I9" s="39">
        <v>3155301.4942746386</v>
      </c>
      <c r="J9" s="47">
        <v>0.1</v>
      </c>
      <c r="K9" s="48" t="s">
        <v>2239</v>
      </c>
      <c r="L9" s="33"/>
      <c r="M9" s="42">
        <v>315530</v>
      </c>
      <c r="N9" s="33"/>
      <c r="O9" s="42">
        <v>6973</v>
      </c>
      <c r="P9" s="42"/>
      <c r="Q9" s="43">
        <v>2.2598742000000002E-2</v>
      </c>
    </row>
    <row r="10" spans="1:17" s="87" customFormat="1" ht="13.5" thickBot="1">
      <c r="A10" s="90" t="s">
        <v>552</v>
      </c>
      <c r="B10" s="91"/>
      <c r="C10" s="92">
        <f>'C-8 Lighting'!M9</f>
        <v>1127957.5656600648</v>
      </c>
      <c r="D10" s="93">
        <v>8.7790000000000007E-2</v>
      </c>
      <c r="E10" s="93" t="s">
        <v>2239</v>
      </c>
      <c r="F10" s="93"/>
      <c r="G10" s="94">
        <f>D10*C10</f>
        <v>99023.3946892971</v>
      </c>
      <c r="H10" s="91"/>
      <c r="I10" s="92">
        <v>0</v>
      </c>
      <c r="J10" s="95">
        <v>9.5000000000000001E-2</v>
      </c>
      <c r="K10" s="93" t="s">
        <v>2239</v>
      </c>
      <c r="L10" s="93"/>
      <c r="M10" s="94">
        <v>0</v>
      </c>
      <c r="N10" s="94"/>
      <c r="O10" s="94">
        <v>0</v>
      </c>
      <c r="P10" s="94"/>
      <c r="Q10" s="96">
        <v>0</v>
      </c>
    </row>
    <row r="11" spans="1:17" s="87" customFormat="1" ht="14" thickTop="1" thickBot="1">
      <c r="A11" s="97" t="s">
        <v>553</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2293</v>
      </c>
    </row>
    <row r="15" spans="1:17">
      <c r="A15" s="37"/>
    </row>
    <row r="16" spans="1:17">
      <c r="A16" s="99" t="s">
        <v>555</v>
      </c>
    </row>
    <row r="17" spans="1:17">
      <c r="A17" s="37"/>
    </row>
    <row r="18" spans="1:17">
      <c r="A18" s="46" t="s">
        <v>556</v>
      </c>
    </row>
    <row r="19" spans="1:17">
      <c r="A19" s="88" t="s">
        <v>2294</v>
      </c>
    </row>
    <row r="20" spans="1:17">
      <c r="A20" s="89" t="s">
        <v>558</v>
      </c>
      <c r="C20" s="135">
        <f>'C-8 Lighting'!M17</f>
        <v>11</v>
      </c>
      <c r="D20" s="100">
        <v>5.9</v>
      </c>
      <c r="E20" s="33" t="s">
        <v>2236</v>
      </c>
      <c r="G20" s="134">
        <f t="shared" ref="G20:G26" si="0">C20*D20*12</f>
        <v>778.80000000000007</v>
      </c>
      <c r="I20" s="44">
        <v>11</v>
      </c>
      <c r="J20" s="100">
        <v>6.79</v>
      </c>
      <c r="K20" s="100" t="s">
        <v>2236</v>
      </c>
      <c r="M20" s="100">
        <v>896.28</v>
      </c>
      <c r="O20" s="42">
        <v>117.4799999999999</v>
      </c>
      <c r="P20" s="42"/>
      <c r="Q20" s="43">
        <v>0.15084745799999999</v>
      </c>
    </row>
    <row r="21" spans="1:17">
      <c r="A21" s="89" t="s">
        <v>559</v>
      </c>
      <c r="C21" s="135">
        <f>'C-8 Lighting'!M18</f>
        <v>10011</v>
      </c>
      <c r="D21" s="100">
        <v>6.32</v>
      </c>
      <c r="E21" s="33" t="s">
        <v>2236</v>
      </c>
      <c r="G21" s="134">
        <f t="shared" si="0"/>
        <v>759234.24</v>
      </c>
      <c r="I21" s="44">
        <v>10656</v>
      </c>
      <c r="J21" s="100">
        <v>7.27</v>
      </c>
      <c r="K21" s="100" t="s">
        <v>2236</v>
      </c>
      <c r="M21" s="100">
        <v>929629.44</v>
      </c>
      <c r="O21" s="42">
        <v>121478.39999999991</v>
      </c>
      <c r="P21" s="42"/>
      <c r="Q21" s="43">
        <v>0.15031645599999999</v>
      </c>
    </row>
    <row r="22" spans="1:17">
      <c r="A22" s="89" t="s">
        <v>560</v>
      </c>
      <c r="C22" s="135">
        <f>'C-8 Lighting'!M19</f>
        <v>74170</v>
      </c>
      <c r="D22" s="100">
        <v>7.05</v>
      </c>
      <c r="E22" s="33" t="s">
        <v>2236</v>
      </c>
      <c r="G22" s="134">
        <f t="shared" si="0"/>
        <v>6274782</v>
      </c>
      <c r="I22" s="44">
        <v>74372</v>
      </c>
      <c r="J22" s="100">
        <v>8.11</v>
      </c>
      <c r="K22" s="100" t="s">
        <v>2236</v>
      </c>
      <c r="M22" s="100">
        <v>7237883.0399999991</v>
      </c>
      <c r="O22" s="42">
        <v>946011.83999999985</v>
      </c>
      <c r="P22" s="42"/>
      <c r="Q22" s="43">
        <v>0.15035461</v>
      </c>
    </row>
    <row r="23" spans="1:17">
      <c r="A23" s="89" t="s">
        <v>561</v>
      </c>
      <c r="C23" s="135">
        <f>'C-8 Lighting'!M20</f>
        <v>610</v>
      </c>
      <c r="D23" s="100">
        <v>7.89</v>
      </c>
      <c r="E23" s="33" t="s">
        <v>2236</v>
      </c>
      <c r="G23" s="134">
        <f t="shared" si="0"/>
        <v>57754.799999999996</v>
      </c>
      <c r="I23" s="44">
        <v>610</v>
      </c>
      <c r="J23" s="100">
        <v>9.07</v>
      </c>
      <c r="K23" s="100" t="s">
        <v>2236</v>
      </c>
      <c r="M23" s="100">
        <v>66392.399999999994</v>
      </c>
      <c r="O23" s="42">
        <v>8637.5999999999985</v>
      </c>
      <c r="P23" s="42"/>
      <c r="Q23" s="43">
        <v>0.14955640100000001</v>
      </c>
    </row>
    <row r="24" spans="1:17">
      <c r="A24" s="89" t="s">
        <v>562</v>
      </c>
      <c r="C24" s="135">
        <f>'C-8 Lighting'!M21</f>
        <v>18448</v>
      </c>
      <c r="D24" s="100">
        <v>12.16</v>
      </c>
      <c r="E24" s="33" t="s">
        <v>2236</v>
      </c>
      <c r="G24" s="134">
        <f t="shared" si="0"/>
        <v>2691932.1600000001</v>
      </c>
      <c r="I24" s="44">
        <v>18474</v>
      </c>
      <c r="J24" s="100">
        <v>13.98</v>
      </c>
      <c r="K24" s="100" t="s">
        <v>2236</v>
      </c>
      <c r="M24" s="100">
        <v>3099198.24</v>
      </c>
      <c r="O24" s="42">
        <v>403472.16000000015</v>
      </c>
      <c r="P24" s="42"/>
      <c r="Q24" s="43">
        <v>0.149671053</v>
      </c>
    </row>
    <row r="25" spans="1:17">
      <c r="A25" s="89" t="s">
        <v>563</v>
      </c>
      <c r="C25" s="135">
        <f>'C-8 Lighting'!M22</f>
        <v>746</v>
      </c>
      <c r="D25" s="100">
        <v>13.32</v>
      </c>
      <c r="E25" s="33" t="s">
        <v>2236</v>
      </c>
      <c r="G25" s="134">
        <f t="shared" si="0"/>
        <v>119240.63999999998</v>
      </c>
      <c r="I25" s="44">
        <v>746</v>
      </c>
      <c r="J25" s="100">
        <v>15.32</v>
      </c>
      <c r="K25" s="100" t="s">
        <v>2236</v>
      </c>
      <c r="M25" s="100">
        <v>137144.63999999998</v>
      </c>
      <c r="O25" s="42">
        <v>17904</v>
      </c>
      <c r="P25" s="42"/>
      <c r="Q25" s="43">
        <v>0.15015015000000001</v>
      </c>
    </row>
    <row r="26" spans="1:17">
      <c r="A26" s="89" t="s">
        <v>564</v>
      </c>
      <c r="C26" s="135">
        <f>'C-8 Lighting'!M23</f>
        <v>1136</v>
      </c>
      <c r="D26" s="100">
        <v>18.16</v>
      </c>
      <c r="E26" s="33" t="s">
        <v>2236</v>
      </c>
      <c r="G26" s="134">
        <f t="shared" si="0"/>
        <v>247557.12</v>
      </c>
      <c r="I26" s="44">
        <v>1136</v>
      </c>
      <c r="J26" s="100">
        <v>20.88</v>
      </c>
      <c r="K26" s="100" t="s">
        <v>2236</v>
      </c>
      <c r="M26" s="100">
        <v>284636.16000000003</v>
      </c>
      <c r="O26" s="42">
        <v>37079.040000000037</v>
      </c>
      <c r="P26" s="42"/>
      <c r="Q26" s="43">
        <v>0.149779736</v>
      </c>
    </row>
    <row r="27" spans="1:17">
      <c r="A27" s="101"/>
      <c r="C27" s="102"/>
      <c r="D27" s="100"/>
      <c r="E27" s="56"/>
      <c r="G27" s="100"/>
      <c r="J27" s="100"/>
      <c r="K27" s="56"/>
      <c r="M27" s="100"/>
    </row>
    <row r="28" spans="1:17">
      <c r="A28" s="46" t="s">
        <v>565</v>
      </c>
      <c r="C28" s="102"/>
      <c r="D28" s="100"/>
      <c r="E28" s="56"/>
      <c r="G28" s="100"/>
      <c r="J28" s="100"/>
      <c r="K28" s="56"/>
      <c r="M28" s="100"/>
    </row>
    <row r="29" spans="1:17">
      <c r="A29" s="88" t="s">
        <v>2294</v>
      </c>
      <c r="C29" s="102"/>
      <c r="D29" s="100"/>
      <c r="E29" s="56"/>
      <c r="G29" s="100"/>
      <c r="J29" s="100"/>
      <c r="K29" s="56"/>
      <c r="M29" s="100"/>
    </row>
    <row r="30" spans="1:17">
      <c r="A30" s="89" t="s">
        <v>558</v>
      </c>
      <c r="C30" s="135">
        <f>'C-8 Lighting'!M27</f>
        <v>35</v>
      </c>
      <c r="D30" s="100">
        <v>8.9499999999999993</v>
      </c>
      <c r="E30" s="100" t="s">
        <v>2236</v>
      </c>
      <c r="G30" s="134">
        <f t="shared" ref="G30:G35" si="1">C30*D30*12</f>
        <v>3759</v>
      </c>
      <c r="I30" s="44">
        <v>35</v>
      </c>
      <c r="J30" s="100">
        <v>10.29</v>
      </c>
      <c r="K30" s="100" t="s">
        <v>2236</v>
      </c>
      <c r="M30" s="100">
        <v>4321.7999999999993</v>
      </c>
      <c r="O30" s="42">
        <v>562.79999999999927</v>
      </c>
      <c r="P30" s="42"/>
      <c r="Q30" s="43">
        <v>0.14972067</v>
      </c>
    </row>
    <row r="31" spans="1:17">
      <c r="A31" s="89" t="s">
        <v>559</v>
      </c>
      <c r="C31" s="135">
        <f>'C-8 Lighting'!M28</f>
        <v>57291</v>
      </c>
      <c r="D31" s="100">
        <v>9.32</v>
      </c>
      <c r="E31" s="100" t="s">
        <v>2236</v>
      </c>
      <c r="G31" s="134">
        <f t="shared" si="1"/>
        <v>6407425.4399999995</v>
      </c>
      <c r="I31" s="44">
        <v>48238</v>
      </c>
      <c r="J31" s="100">
        <v>10.72</v>
      </c>
      <c r="K31" s="100" t="s">
        <v>2236</v>
      </c>
      <c r="M31" s="100">
        <v>6205336.3200000003</v>
      </c>
      <c r="O31" s="42">
        <v>-308001.59999999963</v>
      </c>
      <c r="P31" s="42"/>
      <c r="Q31" s="43">
        <v>-4.7287826999999998E-2</v>
      </c>
    </row>
    <row r="32" spans="1:17">
      <c r="A32" s="89" t="s">
        <v>560</v>
      </c>
      <c r="C32" s="135">
        <f>'C-8 Lighting'!M29</f>
        <v>262102</v>
      </c>
      <c r="D32" s="100">
        <v>10.1</v>
      </c>
      <c r="E32" s="100" t="s">
        <v>2236</v>
      </c>
      <c r="G32" s="134">
        <f t="shared" si="1"/>
        <v>31766762.399999999</v>
      </c>
      <c r="I32" s="44">
        <v>239243</v>
      </c>
      <c r="J32" s="100">
        <v>11.62</v>
      </c>
      <c r="K32" s="100" t="s">
        <v>2236</v>
      </c>
      <c r="M32" s="100">
        <v>33360043.919999994</v>
      </c>
      <c r="O32" s="42">
        <v>727792.31999999657</v>
      </c>
      <c r="P32" s="42"/>
      <c r="Q32" s="43">
        <v>2.2302853000000001E-2</v>
      </c>
    </row>
    <row r="33" spans="1:21">
      <c r="A33" s="89" t="s">
        <v>561</v>
      </c>
      <c r="C33" s="135">
        <f>'C-8 Lighting'!M30</f>
        <v>736</v>
      </c>
      <c r="D33" s="100">
        <v>10.89</v>
      </c>
      <c r="E33" s="100" t="s">
        <v>2236</v>
      </c>
      <c r="G33" s="134">
        <f t="shared" si="1"/>
        <v>96180.48000000001</v>
      </c>
      <c r="I33" s="44">
        <v>736</v>
      </c>
      <c r="J33" s="100">
        <v>12.52</v>
      </c>
      <c r="K33" s="100" t="s">
        <v>2236</v>
      </c>
      <c r="M33" s="100">
        <v>110576.63999999998</v>
      </c>
      <c r="O33" s="42">
        <v>14396.159999999974</v>
      </c>
      <c r="P33" s="42"/>
      <c r="Q33" s="43">
        <v>0.14967860399999999</v>
      </c>
    </row>
    <row r="34" spans="1:21">
      <c r="A34" s="89" t="s">
        <v>562</v>
      </c>
      <c r="C34" s="135">
        <f>'C-8 Lighting'!M31</f>
        <v>36502</v>
      </c>
      <c r="D34" s="100">
        <v>13.16</v>
      </c>
      <c r="E34" s="100" t="s">
        <v>2236</v>
      </c>
      <c r="G34" s="134">
        <f t="shared" si="1"/>
        <v>5764395.8399999999</v>
      </c>
      <c r="I34" s="44">
        <v>37430</v>
      </c>
      <c r="J34" s="100">
        <v>15.13</v>
      </c>
      <c r="K34" s="100" t="s">
        <v>2236</v>
      </c>
      <c r="M34" s="100">
        <v>6795790.8000000007</v>
      </c>
      <c r="O34" s="42">
        <v>884845.20000000112</v>
      </c>
      <c r="P34" s="42"/>
      <c r="Q34" s="43">
        <v>0.149696049</v>
      </c>
    </row>
    <row r="35" spans="1:21">
      <c r="A35" s="89" t="s">
        <v>563</v>
      </c>
      <c r="C35" s="135">
        <f>'C-8 Lighting'!M32</f>
        <v>139</v>
      </c>
      <c r="D35" s="100">
        <v>14.32</v>
      </c>
      <c r="E35" s="100" t="s">
        <v>2236</v>
      </c>
      <c r="G35" s="134">
        <f t="shared" si="1"/>
        <v>23885.760000000002</v>
      </c>
      <c r="I35" s="44">
        <v>90</v>
      </c>
      <c r="J35" s="100">
        <v>16.47</v>
      </c>
      <c r="K35" s="100" t="s">
        <v>2236</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2295</v>
      </c>
      <c r="C37" s="102"/>
      <c r="D37" s="100"/>
      <c r="E37" s="56"/>
      <c r="G37" s="100"/>
      <c r="J37" s="100"/>
      <c r="K37" s="56"/>
      <c r="M37" s="100"/>
    </row>
    <row r="38" spans="1:21">
      <c r="A38" s="88" t="s">
        <v>2294</v>
      </c>
      <c r="C38" s="39"/>
      <c r="D38" s="41"/>
      <c r="G38" s="42"/>
      <c r="I38" s="39"/>
      <c r="J38" s="41"/>
      <c r="M38" s="42"/>
      <c r="U38" s="103"/>
    </row>
    <row r="39" spans="1:21">
      <c r="A39" s="88" t="s">
        <v>567</v>
      </c>
      <c r="C39" s="39">
        <v>0</v>
      </c>
      <c r="D39" s="41">
        <v>0</v>
      </c>
      <c r="E39" s="33" t="s">
        <v>2236</v>
      </c>
      <c r="G39" s="42">
        <v>0</v>
      </c>
      <c r="I39" s="39">
        <v>16982</v>
      </c>
      <c r="J39" s="40">
        <v>5.25</v>
      </c>
      <c r="K39" s="40" t="s">
        <v>2236</v>
      </c>
      <c r="M39" s="42">
        <v>89155.5</v>
      </c>
      <c r="O39" s="42">
        <v>89155.5</v>
      </c>
      <c r="Q39" s="43">
        <v>0</v>
      </c>
      <c r="U39" s="103"/>
    </row>
    <row r="40" spans="1:21">
      <c r="A40" s="88" t="s">
        <v>568</v>
      </c>
      <c r="C40" s="39">
        <v>0</v>
      </c>
      <c r="D40" s="41">
        <v>0</v>
      </c>
      <c r="E40" s="33" t="s">
        <v>2236</v>
      </c>
      <c r="G40" s="42">
        <v>0</v>
      </c>
      <c r="I40" s="39">
        <v>25000</v>
      </c>
      <c r="J40" s="40">
        <v>7</v>
      </c>
      <c r="K40" s="40" t="s">
        <v>2236</v>
      </c>
      <c r="M40" s="42">
        <v>175000</v>
      </c>
      <c r="O40" s="42">
        <v>175000</v>
      </c>
      <c r="Q40" s="43">
        <v>0</v>
      </c>
      <c r="U40" s="103"/>
    </row>
    <row r="41" spans="1:21">
      <c r="A41" s="88" t="s">
        <v>569</v>
      </c>
      <c r="C41" s="39">
        <v>0</v>
      </c>
      <c r="D41" s="41">
        <v>0</v>
      </c>
      <c r="E41" s="33" t="s">
        <v>2236</v>
      </c>
      <c r="G41" s="42">
        <v>0</v>
      </c>
      <c r="I41" s="39">
        <v>75000</v>
      </c>
      <c r="J41" s="40">
        <v>8.35</v>
      </c>
      <c r="K41" s="40" t="s">
        <v>2236</v>
      </c>
      <c r="M41" s="42">
        <v>626250</v>
      </c>
      <c r="O41" s="42">
        <v>626250</v>
      </c>
      <c r="Q41" s="43">
        <v>0</v>
      </c>
      <c r="U41" s="103"/>
    </row>
    <row r="42" spans="1:21">
      <c r="A42" s="88"/>
      <c r="C42" s="39"/>
      <c r="D42" s="41">
        <v>0</v>
      </c>
      <c r="E42" s="33" t="s">
        <v>2236</v>
      </c>
      <c r="G42" s="42">
        <v>0</v>
      </c>
      <c r="I42" s="39"/>
      <c r="J42" s="40">
        <v>0</v>
      </c>
      <c r="K42" s="40" t="s">
        <v>2236</v>
      </c>
      <c r="M42" s="42">
        <v>0</v>
      </c>
      <c r="O42" s="42">
        <v>0</v>
      </c>
      <c r="Q42" s="43">
        <v>0</v>
      </c>
      <c r="U42" s="103"/>
    </row>
    <row r="43" spans="1:21">
      <c r="A43" s="88"/>
      <c r="C43" s="39"/>
      <c r="D43" s="41">
        <v>0</v>
      </c>
      <c r="E43" s="33" t="s">
        <v>2236</v>
      </c>
      <c r="G43" s="42">
        <v>0</v>
      </c>
      <c r="I43" s="39"/>
      <c r="J43" s="40">
        <v>0</v>
      </c>
      <c r="K43" s="40" t="s">
        <v>2236</v>
      </c>
      <c r="M43" s="42">
        <v>0</v>
      </c>
      <c r="O43" s="42">
        <v>0</v>
      </c>
      <c r="P43" s="42"/>
      <c r="Q43" s="43">
        <v>0</v>
      </c>
      <c r="U43" s="103"/>
    </row>
    <row r="44" spans="1:21">
      <c r="A44" s="89"/>
      <c r="C44" s="102"/>
      <c r="D44" s="100"/>
      <c r="E44" s="56"/>
      <c r="G44" s="100"/>
      <c r="J44" s="100"/>
      <c r="K44" s="56"/>
      <c r="M44" s="100"/>
    </row>
    <row r="45" spans="1:21">
      <c r="A45" s="46" t="s">
        <v>570</v>
      </c>
      <c r="C45" s="102"/>
      <c r="D45" s="100"/>
      <c r="E45" s="56"/>
      <c r="G45" s="100"/>
      <c r="J45" s="100"/>
      <c r="K45" s="56"/>
      <c r="M45" s="100"/>
    </row>
    <row r="46" spans="1:21">
      <c r="A46" s="88" t="s">
        <v>2296</v>
      </c>
      <c r="C46" s="102"/>
      <c r="D46" s="100"/>
      <c r="E46" s="56"/>
      <c r="G46" s="100"/>
      <c r="J46" s="100"/>
      <c r="K46" s="56"/>
      <c r="M46" s="100"/>
    </row>
    <row r="47" spans="1:21">
      <c r="A47" s="89" t="s">
        <v>572</v>
      </c>
      <c r="C47" s="102">
        <f>'C-8 Lighting'!M42</f>
        <v>731</v>
      </c>
      <c r="D47" s="100">
        <v>5.82</v>
      </c>
      <c r="E47" s="100" t="s">
        <v>2236</v>
      </c>
      <c r="G47" s="134">
        <f>C47*D47*12</f>
        <v>51053.04</v>
      </c>
      <c r="I47" s="44">
        <v>0</v>
      </c>
      <c r="J47" s="100">
        <v>6.69</v>
      </c>
      <c r="K47" s="100" t="s">
        <v>2236</v>
      </c>
      <c r="M47" s="100">
        <v>0</v>
      </c>
      <c r="O47" s="42">
        <v>0</v>
      </c>
      <c r="P47" s="42"/>
      <c r="Q47" s="43">
        <v>-1</v>
      </c>
    </row>
    <row r="48" spans="1:21">
      <c r="A48" s="89" t="s">
        <v>573</v>
      </c>
      <c r="C48" s="102">
        <f>'C-8 Lighting'!M43</f>
        <v>25809</v>
      </c>
      <c r="D48" s="100">
        <v>7.83</v>
      </c>
      <c r="E48" s="100" t="s">
        <v>2236</v>
      </c>
      <c r="G48" s="134">
        <f>C48*D48*12</f>
        <v>2425013.64</v>
      </c>
      <c r="I48" s="44">
        <v>4275</v>
      </c>
      <c r="J48" s="100">
        <v>9</v>
      </c>
      <c r="K48" s="100" t="s">
        <v>2236</v>
      </c>
      <c r="M48" s="100">
        <v>461700</v>
      </c>
      <c r="O48" s="42">
        <v>-1963971.3599999999</v>
      </c>
      <c r="P48" s="42"/>
      <c r="Q48" s="43">
        <v>-0.80966094300000002</v>
      </c>
    </row>
    <row r="49" spans="1:21">
      <c r="A49" s="89" t="s">
        <v>574</v>
      </c>
      <c r="C49" s="102">
        <f>'C-8 Lighting'!M44</f>
        <v>3380</v>
      </c>
      <c r="D49" s="100">
        <v>13.41</v>
      </c>
      <c r="E49" s="100" t="s">
        <v>2236</v>
      </c>
      <c r="G49" s="134">
        <f>C49*D49*12</f>
        <v>543909.60000000009</v>
      </c>
      <c r="I49" s="44">
        <v>1380</v>
      </c>
      <c r="J49" s="100">
        <v>15.42</v>
      </c>
      <c r="K49" s="100" t="s">
        <v>2236</v>
      </c>
      <c r="M49" s="100">
        <v>255355.19999999998</v>
      </c>
      <c r="O49" s="42">
        <v>-288554.40000000014</v>
      </c>
      <c r="P49" s="42"/>
      <c r="Q49" s="43">
        <v>-0.530519042</v>
      </c>
    </row>
    <row r="50" spans="1:21">
      <c r="A50" s="89" t="s">
        <v>575</v>
      </c>
      <c r="C50" s="102">
        <f>'C-8 Lighting'!M45</f>
        <v>2223</v>
      </c>
      <c r="D50" s="100">
        <v>28.03</v>
      </c>
      <c r="E50" s="100" t="s">
        <v>2236</v>
      </c>
      <c r="G50" s="134">
        <f>C50*D50*12</f>
        <v>747728.28</v>
      </c>
      <c r="I50" s="44">
        <v>523</v>
      </c>
      <c r="J50" s="100">
        <v>32.229999999999997</v>
      </c>
      <c r="K50" s="100" t="s">
        <v>2236</v>
      </c>
      <c r="M50" s="100">
        <v>202275.47999999998</v>
      </c>
      <c r="O50" s="42">
        <v>-545452.80000000005</v>
      </c>
      <c r="P50" s="42"/>
      <c r="Q50" s="43">
        <v>-0.72947996599999998</v>
      </c>
    </row>
    <row r="51" spans="1:21">
      <c r="A51" s="89" t="s">
        <v>576</v>
      </c>
      <c r="C51" s="102">
        <f>'C-8 Lighting'!M46</f>
        <v>4</v>
      </c>
      <c r="D51" s="100">
        <v>25.03</v>
      </c>
      <c r="E51" s="100" t="s">
        <v>2236</v>
      </c>
      <c r="G51" s="134">
        <f>C51*D51*12</f>
        <v>1201.44</v>
      </c>
      <c r="I51" s="44">
        <v>4</v>
      </c>
      <c r="J51" s="100">
        <v>28.78</v>
      </c>
      <c r="K51" s="100" t="s">
        <v>2236</v>
      </c>
      <c r="M51" s="100">
        <v>1381.44</v>
      </c>
      <c r="O51" s="42">
        <v>180</v>
      </c>
      <c r="P51" s="42"/>
      <c r="Q51" s="43">
        <v>0.14982021600000001</v>
      </c>
    </row>
    <row r="52" spans="1:21">
      <c r="A52" s="89"/>
      <c r="C52" s="102"/>
      <c r="D52" s="100"/>
      <c r="E52" s="56"/>
      <c r="G52" s="100"/>
      <c r="J52" s="100"/>
      <c r="K52" s="56"/>
      <c r="M52" s="100"/>
    </row>
    <row r="53" spans="1:21">
      <c r="A53" s="88" t="s">
        <v>2297</v>
      </c>
      <c r="C53" s="102"/>
      <c r="D53" s="100"/>
      <c r="E53" s="56"/>
      <c r="G53" s="100"/>
      <c r="J53" s="100"/>
      <c r="K53" s="56"/>
      <c r="M53" s="100"/>
    </row>
    <row r="54" spans="1:21">
      <c r="A54" s="89" t="s">
        <v>572</v>
      </c>
      <c r="C54" s="102">
        <f>'C-8 Lighting'!M49</f>
        <v>9860</v>
      </c>
      <c r="D54" s="100">
        <v>4.22</v>
      </c>
      <c r="E54" s="100" t="s">
        <v>2236</v>
      </c>
      <c r="G54" s="134">
        <f>C54*D54*12</f>
        <v>499310.39999999997</v>
      </c>
      <c r="I54" s="44">
        <v>2860</v>
      </c>
      <c r="J54" s="100">
        <v>4.8499999999999996</v>
      </c>
      <c r="K54" s="100" t="s">
        <v>2236</v>
      </c>
      <c r="M54" s="100">
        <v>166451.99999999997</v>
      </c>
      <c r="O54" s="42">
        <v>-332858.40000000002</v>
      </c>
      <c r="P54" s="42"/>
      <c r="Q54" s="43">
        <v>-0.66663622499999997</v>
      </c>
    </row>
    <row r="55" spans="1:21">
      <c r="A55" s="89" t="s">
        <v>573</v>
      </c>
      <c r="C55" s="102">
        <f>'C-8 Lighting'!M50</f>
        <v>11308</v>
      </c>
      <c r="D55" s="100">
        <v>6.18</v>
      </c>
      <c r="E55" s="100" t="s">
        <v>2236</v>
      </c>
      <c r="G55" s="134">
        <f>C55*D55*12</f>
        <v>838601.28</v>
      </c>
      <c r="I55" s="44">
        <v>4205</v>
      </c>
      <c r="J55" s="100">
        <v>7.11</v>
      </c>
      <c r="K55" s="100" t="s">
        <v>2236</v>
      </c>
      <c r="M55" s="100">
        <v>358770.60000000003</v>
      </c>
      <c r="O55" s="42">
        <v>-516688.1999999999</v>
      </c>
      <c r="P55" s="42"/>
      <c r="Q55" s="43">
        <v>-0.59019133700000004</v>
      </c>
    </row>
    <row r="56" spans="1:21">
      <c r="A56" s="89" t="s">
        <v>574</v>
      </c>
      <c r="C56" s="102">
        <f>'C-8 Lighting'!M51</f>
        <v>876</v>
      </c>
      <c r="D56" s="100">
        <v>8.31</v>
      </c>
      <c r="E56" s="100" t="s">
        <v>2236</v>
      </c>
      <c r="G56" s="134">
        <f>C56*D56*12</f>
        <v>87354.72</v>
      </c>
      <c r="I56" s="44">
        <v>500</v>
      </c>
      <c r="J56" s="100">
        <v>9.56</v>
      </c>
      <c r="K56" s="100" t="s">
        <v>2236</v>
      </c>
      <c r="M56" s="100">
        <v>57360</v>
      </c>
      <c r="O56" s="42">
        <v>-29994.720000000001</v>
      </c>
      <c r="P56" s="42"/>
      <c r="Q56" s="43">
        <v>-0.343366907</v>
      </c>
    </row>
    <row r="57" spans="1:21">
      <c r="A57" s="89" t="s">
        <v>575</v>
      </c>
      <c r="C57" s="102">
        <f>'C-8 Lighting'!M52</f>
        <v>486</v>
      </c>
      <c r="D57" s="100">
        <v>12.08</v>
      </c>
      <c r="E57" s="100" t="s">
        <v>2236</v>
      </c>
      <c r="G57" s="134">
        <f>C57*D57*12</f>
        <v>70450.559999999998</v>
      </c>
      <c r="I57" s="44">
        <v>150</v>
      </c>
      <c r="J57" s="100">
        <v>13.89</v>
      </c>
      <c r="K57" s="100" t="s">
        <v>2236</v>
      </c>
      <c r="M57" s="100">
        <v>25002</v>
      </c>
      <c r="O57" s="42">
        <v>-45448.56</v>
      </c>
      <c r="P57" s="42"/>
      <c r="Q57" s="43">
        <v>-0.64511282800000003</v>
      </c>
    </row>
    <row r="58" spans="1:21" s="50" customFormat="1" ht="13.5" thickBot="1">
      <c r="A58" s="104" t="s">
        <v>2298</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2299</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2235</v>
      </c>
      <c r="C62" s="39">
        <f>'C-8 Lighting'!M58</f>
        <v>225</v>
      </c>
      <c r="D62" s="41">
        <v>5</v>
      </c>
      <c r="E62" s="41" t="s">
        <v>2236</v>
      </c>
      <c r="F62" s="41"/>
      <c r="G62" s="134">
        <f>C62*D62*12</f>
        <v>13500</v>
      </c>
      <c r="I62" s="39">
        <v>201</v>
      </c>
      <c r="J62" s="41">
        <v>5.75</v>
      </c>
      <c r="K62" s="41" t="s">
        <v>2236</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2237</v>
      </c>
      <c r="C64" s="39"/>
      <c r="D64" s="41"/>
      <c r="E64" s="41"/>
      <c r="F64" s="41"/>
      <c r="G64" s="136"/>
      <c r="I64" s="39"/>
      <c r="J64" s="41"/>
      <c r="K64" s="41"/>
      <c r="L64" s="41"/>
      <c r="M64" s="42"/>
      <c r="N64" s="42"/>
      <c r="U64" s="103"/>
    </row>
    <row r="65" spans="1:21">
      <c r="A65" s="89" t="s">
        <v>580</v>
      </c>
      <c r="C65" s="39">
        <f>'C-8 Lighting'!M60</f>
        <v>2880173</v>
      </c>
      <c r="D65" s="48">
        <v>7.7789999999999998E-2</v>
      </c>
      <c r="E65" s="41" t="s">
        <v>2239</v>
      </c>
      <c r="F65" s="41"/>
      <c r="G65" s="134">
        <f>C65*D65</f>
        <v>224048.65766999999</v>
      </c>
      <c r="I65" s="39">
        <v>2463640.5986070824</v>
      </c>
      <c r="J65" s="48">
        <v>8.5000000000000006E-2</v>
      </c>
      <c r="K65" s="41" t="s">
        <v>2239</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2294</v>
      </c>
      <c r="C67" s="39"/>
      <c r="D67" s="41"/>
      <c r="F67" s="41"/>
      <c r="G67" s="136"/>
      <c r="I67" s="39"/>
      <c r="J67" s="41"/>
      <c r="K67" s="41"/>
      <c r="L67" s="41"/>
      <c r="M67" s="42"/>
      <c r="N67" s="42"/>
      <c r="U67" s="103"/>
    </row>
    <row r="68" spans="1:21">
      <c r="A68" s="89" t="s">
        <v>558</v>
      </c>
      <c r="C68" s="39">
        <v>0</v>
      </c>
      <c r="D68" s="41">
        <v>1.55</v>
      </c>
      <c r="E68" s="41" t="s">
        <v>2236</v>
      </c>
      <c r="F68" s="41"/>
      <c r="G68" s="134">
        <v>0</v>
      </c>
      <c r="I68" s="39">
        <v>0</v>
      </c>
      <c r="J68" s="41">
        <v>1.78</v>
      </c>
      <c r="K68" s="41" t="s">
        <v>2236</v>
      </c>
      <c r="L68" s="41"/>
      <c r="M68" s="100">
        <v>0</v>
      </c>
      <c r="N68" s="42"/>
      <c r="O68" s="42">
        <v>0</v>
      </c>
      <c r="P68" s="42"/>
      <c r="Q68" s="43">
        <v>0</v>
      </c>
      <c r="U68" s="103"/>
    </row>
    <row r="69" spans="1:21">
      <c r="A69" s="89" t="s">
        <v>559</v>
      </c>
      <c r="C69" s="39">
        <v>0</v>
      </c>
      <c r="D69" s="41">
        <v>2.2200000000000002</v>
      </c>
      <c r="E69" s="41" t="s">
        <v>2236</v>
      </c>
      <c r="F69" s="41"/>
      <c r="G69" s="134">
        <v>0</v>
      </c>
      <c r="I69" s="39">
        <v>0</v>
      </c>
      <c r="J69" s="41">
        <v>2.5499999999999998</v>
      </c>
      <c r="K69" s="41" t="s">
        <v>2236</v>
      </c>
      <c r="L69" s="41"/>
      <c r="M69" s="100">
        <v>0</v>
      </c>
      <c r="N69" s="42"/>
      <c r="O69" s="42">
        <v>0</v>
      </c>
      <c r="P69" s="42"/>
      <c r="Q69" s="43">
        <v>0</v>
      </c>
      <c r="U69" s="103"/>
    </row>
    <row r="70" spans="1:21">
      <c r="A70" s="89" t="s">
        <v>560</v>
      </c>
      <c r="C70" s="39">
        <v>0</v>
      </c>
      <c r="D70" s="41">
        <v>3.1</v>
      </c>
      <c r="E70" s="41" t="s">
        <v>2236</v>
      </c>
      <c r="F70" s="41"/>
      <c r="G70" s="134">
        <v>0</v>
      </c>
      <c r="I70" s="39">
        <v>0</v>
      </c>
      <c r="J70" s="41">
        <v>3.57</v>
      </c>
      <c r="K70" s="41" t="s">
        <v>2236</v>
      </c>
      <c r="L70" s="41"/>
      <c r="M70" s="100">
        <v>0</v>
      </c>
      <c r="N70" s="42"/>
      <c r="O70" s="42">
        <v>0</v>
      </c>
      <c r="P70" s="42"/>
      <c r="Q70" s="43">
        <v>0</v>
      </c>
      <c r="U70" s="103"/>
    </row>
    <row r="71" spans="1:21">
      <c r="A71" s="89" t="s">
        <v>561</v>
      </c>
      <c r="C71" s="39">
        <v>0</v>
      </c>
      <c r="D71" s="41">
        <v>4.4400000000000004</v>
      </c>
      <c r="E71" s="41" t="s">
        <v>2236</v>
      </c>
      <c r="F71" s="41"/>
      <c r="G71" s="134">
        <v>0</v>
      </c>
      <c r="I71" s="39">
        <v>0</v>
      </c>
      <c r="J71" s="41">
        <v>5.1100000000000003</v>
      </c>
      <c r="K71" s="41" t="s">
        <v>2236</v>
      </c>
      <c r="L71" s="41"/>
      <c r="M71" s="100">
        <v>0</v>
      </c>
      <c r="N71" s="42"/>
      <c r="O71" s="42">
        <v>0</v>
      </c>
      <c r="P71" s="42"/>
      <c r="Q71" s="43">
        <v>0</v>
      </c>
      <c r="U71" s="103"/>
    </row>
    <row r="72" spans="1:21">
      <c r="A72" s="89" t="s">
        <v>562</v>
      </c>
      <c r="C72" s="39">
        <v>0</v>
      </c>
      <c r="D72" s="41">
        <v>6.66</v>
      </c>
      <c r="E72" s="41" t="s">
        <v>2236</v>
      </c>
      <c r="F72" s="41"/>
      <c r="G72" s="134">
        <v>0</v>
      </c>
      <c r="I72" s="39">
        <v>0</v>
      </c>
      <c r="J72" s="41">
        <v>7.66</v>
      </c>
      <c r="K72" s="41" t="s">
        <v>2236</v>
      </c>
      <c r="L72" s="41"/>
      <c r="M72" s="100">
        <v>0</v>
      </c>
      <c r="N72" s="42"/>
      <c r="O72" s="42">
        <v>0</v>
      </c>
      <c r="P72" s="42"/>
      <c r="Q72" s="43">
        <v>0</v>
      </c>
      <c r="U72" s="103"/>
    </row>
    <row r="73" spans="1:21">
      <c r="A73" s="89" t="s">
        <v>563</v>
      </c>
      <c r="C73" s="39">
        <v>0</v>
      </c>
      <c r="D73" s="41">
        <v>8.32</v>
      </c>
      <c r="E73" s="41" t="s">
        <v>2236</v>
      </c>
      <c r="F73" s="41"/>
      <c r="G73" s="134">
        <v>0</v>
      </c>
      <c r="I73" s="39">
        <v>0</v>
      </c>
      <c r="J73" s="41">
        <v>9.57</v>
      </c>
      <c r="K73" s="41" t="s">
        <v>2236</v>
      </c>
      <c r="L73" s="41"/>
      <c r="M73" s="100">
        <v>0</v>
      </c>
      <c r="N73" s="42"/>
      <c r="O73" s="42">
        <v>0</v>
      </c>
      <c r="P73" s="42"/>
      <c r="Q73" s="43">
        <v>0</v>
      </c>
      <c r="U73" s="103"/>
    </row>
    <row r="74" spans="1:21">
      <c r="A74" s="89" t="s">
        <v>564</v>
      </c>
      <c r="C74" s="39">
        <v>0</v>
      </c>
      <c r="D74" s="41">
        <v>12.76</v>
      </c>
      <c r="E74" s="41" t="s">
        <v>2236</v>
      </c>
      <c r="F74" s="41"/>
      <c r="G74" s="134">
        <v>0</v>
      </c>
      <c r="I74" s="39">
        <v>0</v>
      </c>
      <c r="J74" s="41">
        <v>14.67</v>
      </c>
      <c r="K74" s="41" t="s">
        <v>2236</v>
      </c>
      <c r="L74" s="41"/>
      <c r="M74" s="100">
        <v>0</v>
      </c>
      <c r="N74" s="42"/>
      <c r="O74" s="42">
        <v>0</v>
      </c>
      <c r="P74" s="42"/>
      <c r="Q74" s="43">
        <v>0</v>
      </c>
      <c r="U74" s="103"/>
    </row>
    <row r="75" spans="1:21">
      <c r="A75" s="89" t="s">
        <v>581</v>
      </c>
      <c r="C75" s="39">
        <v>0</v>
      </c>
      <c r="D75" s="41">
        <v>7.7789999999999998E-2</v>
      </c>
      <c r="E75" s="41" t="s">
        <v>2239</v>
      </c>
      <c r="F75" s="41"/>
      <c r="G75" s="134">
        <v>0</v>
      </c>
      <c r="I75" s="39">
        <v>0</v>
      </c>
      <c r="J75" s="41">
        <v>8.9459999999999998E-2</v>
      </c>
      <c r="K75" s="41" t="s">
        <v>2239</v>
      </c>
      <c r="L75" s="41"/>
      <c r="M75" s="100">
        <v>0</v>
      </c>
      <c r="N75" s="42"/>
      <c r="O75" s="42">
        <v>0</v>
      </c>
      <c r="P75" s="42"/>
      <c r="Q75" s="43">
        <v>0</v>
      </c>
      <c r="U75" s="103"/>
    </row>
    <row r="76" spans="1:21" s="50" customFormat="1" ht="13.5" thickBot="1">
      <c r="A76" s="104" t="s">
        <v>582</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2300</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2301</v>
      </c>
      <c r="C80" s="39"/>
      <c r="D80" s="41"/>
      <c r="F80" s="41"/>
      <c r="G80" s="42"/>
      <c r="I80" s="39"/>
      <c r="J80" s="41"/>
      <c r="L80" s="41"/>
      <c r="M80" s="42"/>
      <c r="N80" s="42"/>
      <c r="U80" s="103"/>
    </row>
    <row r="81" spans="1:21">
      <c r="A81" s="88" t="s">
        <v>2294</v>
      </c>
      <c r="C81" s="39"/>
      <c r="D81" s="41"/>
      <c r="F81" s="41"/>
      <c r="G81" s="42"/>
      <c r="I81" s="39"/>
      <c r="J81" s="41"/>
      <c r="L81" s="41"/>
      <c r="M81" s="42"/>
      <c r="N81" s="42"/>
      <c r="U81" s="103"/>
    </row>
    <row r="82" spans="1:21">
      <c r="A82" s="89" t="s">
        <v>558</v>
      </c>
      <c r="C82" s="39">
        <f>'C-8 Lighting'!M77</f>
        <v>131</v>
      </c>
      <c r="D82" s="41">
        <v>8.9499999999999993</v>
      </c>
      <c r="E82" s="41" t="s">
        <v>2236</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559</v>
      </c>
      <c r="C83" s="39">
        <f>'C-8 Lighting'!M78</f>
        <v>191</v>
      </c>
      <c r="D83" s="41">
        <v>9.32</v>
      </c>
      <c r="E83" s="41" t="s">
        <v>2236</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560</v>
      </c>
      <c r="C84" s="39">
        <f>'C-8 Lighting'!M79</f>
        <v>655</v>
      </c>
      <c r="D84" s="41">
        <v>10.1</v>
      </c>
      <c r="E84" s="41" t="s">
        <v>2236</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561</v>
      </c>
      <c r="C85" s="39">
        <f>'C-8 Lighting'!M80</f>
        <v>11</v>
      </c>
      <c r="D85" s="41">
        <v>10.89</v>
      </c>
      <c r="E85" s="41" t="s">
        <v>2236</v>
      </c>
      <c r="F85" s="41"/>
      <c r="G85" s="134">
        <f t="shared" si="2"/>
        <v>1437.48</v>
      </c>
      <c r="I85" s="39">
        <v>14</v>
      </c>
      <c r="J85" s="41">
        <v>12.52</v>
      </c>
      <c r="K85" s="41">
        <v>0</v>
      </c>
      <c r="L85" s="41"/>
      <c r="M85" s="100">
        <v>2103.36</v>
      </c>
      <c r="N85" s="42"/>
      <c r="O85" s="42">
        <v>273.84000000000015</v>
      </c>
      <c r="P85" s="42"/>
      <c r="Q85" s="43">
        <v>0.14967860399999999</v>
      </c>
      <c r="U85" s="103"/>
    </row>
    <row r="86" spans="1:21">
      <c r="A86" s="89" t="s">
        <v>562</v>
      </c>
      <c r="C86" s="39">
        <f>'C-8 Lighting'!M81</f>
        <v>120</v>
      </c>
      <c r="D86" s="41">
        <v>13.16</v>
      </c>
      <c r="E86" s="41" t="s">
        <v>2236</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563</v>
      </c>
      <c r="C87" s="39">
        <f>'C-8 Lighting'!M82</f>
        <v>1</v>
      </c>
      <c r="D87" s="41">
        <v>14.32</v>
      </c>
      <c r="E87" s="41" t="s">
        <v>2236</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2302</v>
      </c>
      <c r="C89" s="39"/>
      <c r="D89" s="41"/>
      <c r="F89" s="41"/>
      <c r="G89" s="136" t="s">
        <v>7</v>
      </c>
      <c r="I89" s="39"/>
      <c r="J89" s="41"/>
      <c r="L89" s="41"/>
      <c r="M89" s="42"/>
      <c r="N89" s="42"/>
      <c r="U89" s="103"/>
    </row>
    <row r="90" spans="1:21">
      <c r="A90" s="88" t="s">
        <v>2294</v>
      </c>
      <c r="C90" s="39"/>
      <c r="D90" s="41"/>
      <c r="F90" s="41"/>
      <c r="G90" s="136"/>
      <c r="I90" s="39"/>
      <c r="J90" s="41"/>
      <c r="L90" s="41"/>
      <c r="M90" s="42"/>
      <c r="N90" s="42"/>
      <c r="U90" s="103"/>
    </row>
    <row r="91" spans="1:21">
      <c r="A91" s="89" t="s">
        <v>588</v>
      </c>
      <c r="C91" s="39">
        <f>'C-8 Lighting'!M86</f>
        <v>1182</v>
      </c>
      <c r="D91" s="41">
        <v>5.78</v>
      </c>
      <c r="E91" s="41" t="s">
        <v>2236</v>
      </c>
      <c r="F91" s="41"/>
      <c r="G91" s="134">
        <f>C91*D91*12</f>
        <v>81983.520000000004</v>
      </c>
      <c r="I91" s="39">
        <v>1282</v>
      </c>
      <c r="J91" s="41">
        <v>6.65</v>
      </c>
      <c r="K91" s="41" t="s">
        <v>2236</v>
      </c>
      <c r="L91" s="41"/>
      <c r="M91" s="100">
        <v>102303.6</v>
      </c>
      <c r="N91" s="42"/>
      <c r="O91" s="42">
        <v>13384.080000000002</v>
      </c>
      <c r="P91" s="42"/>
      <c r="Q91" s="43">
        <v>0.150519031</v>
      </c>
      <c r="U91" s="103"/>
    </row>
    <row r="92" spans="1:21" s="50" customFormat="1" ht="13.5" thickBot="1">
      <c r="A92" s="104" t="s">
        <v>2303</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590</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2235</v>
      </c>
      <c r="C96" s="39">
        <f>'C-8 Lighting'!M92</f>
        <v>80</v>
      </c>
      <c r="D96" s="41">
        <v>5</v>
      </c>
      <c r="E96" s="41" t="s">
        <v>2236</v>
      </c>
      <c r="F96" s="41"/>
      <c r="G96" s="134">
        <f>C96*D96*12</f>
        <v>4800</v>
      </c>
      <c r="I96" s="39">
        <v>81</v>
      </c>
      <c r="J96" s="41">
        <v>5.75</v>
      </c>
      <c r="K96" s="41" t="s">
        <v>2236</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2237</v>
      </c>
      <c r="C98" s="39"/>
      <c r="D98" s="41"/>
      <c r="E98" s="41"/>
      <c r="F98" s="41"/>
      <c r="G98" s="136"/>
      <c r="I98" s="39"/>
      <c r="J98" s="41"/>
      <c r="K98" s="41"/>
      <c r="L98" s="41"/>
      <c r="M98" s="42"/>
      <c r="N98" s="42"/>
      <c r="U98" s="103"/>
    </row>
    <row r="99" spans="1:21">
      <c r="A99" s="89" t="s">
        <v>580</v>
      </c>
      <c r="C99" s="39">
        <f>'C-8 Lighting'!M94</f>
        <v>757712</v>
      </c>
      <c r="D99" s="41">
        <v>4.5289999999999997E-2</v>
      </c>
      <c r="E99" s="41" t="s">
        <v>2239</v>
      </c>
      <c r="F99" s="41"/>
      <c r="G99" s="134">
        <f>C99*D99</f>
        <v>34316.77648</v>
      </c>
      <c r="I99" s="39">
        <v>1063812.1958532948</v>
      </c>
      <c r="J99" s="41">
        <v>5.2080000000000001E-2</v>
      </c>
      <c r="K99" s="41" t="s">
        <v>2239</v>
      </c>
      <c r="L99" s="41"/>
      <c r="M99" s="100">
        <v>55403.339160039592</v>
      </c>
      <c r="N99" s="42"/>
      <c r="O99" s="42">
        <v>7223.2848098438699</v>
      </c>
      <c r="P99" s="42"/>
      <c r="Q99" s="43">
        <v>0.14992272000000001</v>
      </c>
      <c r="U99" s="103"/>
    </row>
    <row r="100" spans="1:21" s="50" customFormat="1" ht="13.5" thickBot="1">
      <c r="A100" s="104" t="s">
        <v>2304</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591</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2237</v>
      </c>
      <c r="C104" s="39"/>
      <c r="D104" s="41"/>
      <c r="F104" s="41"/>
      <c r="G104" s="42"/>
      <c r="I104" s="39"/>
      <c r="J104" s="41"/>
      <c r="L104" s="41"/>
      <c r="M104" s="42"/>
      <c r="N104" s="42"/>
      <c r="U104" s="103"/>
    </row>
    <row r="105" spans="1:21">
      <c r="A105" s="89" t="s">
        <v>580</v>
      </c>
      <c r="C105" s="39">
        <f>'C-8 Lighting'!M100</f>
        <v>1519413</v>
      </c>
      <c r="D105" s="41">
        <v>5.9290000000000002E-2</v>
      </c>
      <c r="E105" s="41" t="s">
        <v>2239</v>
      </c>
      <c r="F105" s="41"/>
      <c r="G105" s="134">
        <f>C105*D105</f>
        <v>90085.996769999998</v>
      </c>
      <c r="I105" s="39">
        <v>1201572.4276757075</v>
      </c>
      <c r="J105" s="41">
        <v>6.8180000000000004E-2</v>
      </c>
      <c r="K105" s="41" t="s">
        <v>2239</v>
      </c>
      <c r="L105" s="41"/>
      <c r="M105" s="100">
        <v>81923.208118929746</v>
      </c>
      <c r="N105" s="42"/>
      <c r="O105" s="42">
        <v>10681.978882037045</v>
      </c>
      <c r="P105" s="42"/>
      <c r="Q105" s="43">
        <v>0.14994096800000001</v>
      </c>
      <c r="U105" s="103"/>
    </row>
    <row r="106" spans="1:21" s="50" customFormat="1" ht="13.5" thickBot="1">
      <c r="A106" s="104" t="s">
        <v>2305</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592</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2235</v>
      </c>
      <c r="C110" s="39">
        <f>'C-8 Lighting'!M105</f>
        <v>1035</v>
      </c>
      <c r="D110" s="41">
        <v>5</v>
      </c>
      <c r="E110" s="41" t="s">
        <v>2236</v>
      </c>
      <c r="F110" s="41"/>
      <c r="G110" s="134">
        <f>C110*D110*12</f>
        <v>62100</v>
      </c>
      <c r="I110" s="39">
        <v>1030</v>
      </c>
      <c r="J110" s="41">
        <v>5.75</v>
      </c>
      <c r="K110" s="41" t="s">
        <v>2236</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2237</v>
      </c>
      <c r="C112" s="39"/>
      <c r="D112" s="41"/>
      <c r="E112" s="41"/>
      <c r="F112" s="41"/>
      <c r="G112" s="136"/>
      <c r="I112" s="39"/>
      <c r="J112" s="41"/>
      <c r="K112" s="41"/>
      <c r="L112" s="41"/>
      <c r="M112" s="42"/>
      <c r="N112" s="42"/>
      <c r="U112" s="103"/>
    </row>
    <row r="113" spans="1:21">
      <c r="A113" s="89" t="s">
        <v>580</v>
      </c>
      <c r="C113" s="39">
        <f>'C-8 Lighting'!M107</f>
        <v>13869596</v>
      </c>
      <c r="D113" s="41">
        <v>4.5289999999999997E-2</v>
      </c>
      <c r="E113" s="41" t="s">
        <v>2239</v>
      </c>
      <c r="F113" s="41"/>
      <c r="G113" s="134">
        <f>C113*D113</f>
        <v>628154.00283999997</v>
      </c>
      <c r="I113" s="39">
        <v>8724645.2835892718</v>
      </c>
      <c r="J113" s="41">
        <v>5.2080000000000001E-2</v>
      </c>
      <c r="K113" s="41" t="s">
        <v>2239</v>
      </c>
      <c r="L113" s="41"/>
      <c r="M113" s="100">
        <v>454379.52636932931</v>
      </c>
      <c r="N113" s="42"/>
      <c r="O113" s="42">
        <v>59240.341475571215</v>
      </c>
      <c r="P113" s="42"/>
      <c r="Q113" s="43">
        <v>0.14992272000000001</v>
      </c>
      <c r="U113" s="103"/>
    </row>
    <row r="114" spans="1:21" s="50" customFormat="1" ht="13.5" thickBot="1">
      <c r="A114" s="104" t="s">
        <v>2306</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2307</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2294</v>
      </c>
      <c r="C118" s="39">
        <f>'C-8 Lighting'!M111</f>
        <v>12</v>
      </c>
      <c r="D118" s="41">
        <v>1.51</v>
      </c>
      <c r="E118" s="41" t="s">
        <v>2308</v>
      </c>
      <c r="F118" s="41"/>
      <c r="G118" s="134">
        <f>C118*D118*12</f>
        <v>217.44</v>
      </c>
      <c r="I118" s="39">
        <v>1</v>
      </c>
      <c r="J118" s="41">
        <v>1.74</v>
      </c>
      <c r="K118" s="41" t="s">
        <v>2308</v>
      </c>
      <c r="L118" s="41"/>
      <c r="M118" s="100">
        <v>20.88</v>
      </c>
      <c r="N118" s="42"/>
      <c r="O118" s="42">
        <v>2.759999999999998</v>
      </c>
      <c r="P118" s="42"/>
      <c r="Q118" s="43">
        <v>0.15231788099999999</v>
      </c>
      <c r="U118" s="103"/>
    </row>
    <row r="119" spans="1:21" s="50" customFormat="1" ht="13.5" thickBot="1">
      <c r="A119" s="104" t="s">
        <v>2309</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2310</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2294</v>
      </c>
      <c r="C123" s="39">
        <f>'C-8 Lighting'!M115</f>
        <v>26</v>
      </c>
      <c r="D123" s="41">
        <v>7.51</v>
      </c>
      <c r="E123" s="41" t="s">
        <v>2311</v>
      </c>
      <c r="F123" s="41"/>
      <c r="G123" s="134">
        <f>C123*D123*12</f>
        <v>2343.12</v>
      </c>
      <c r="I123" s="39">
        <v>26</v>
      </c>
      <c r="J123" s="41">
        <v>8.64</v>
      </c>
      <c r="K123" s="41" t="s">
        <v>2311</v>
      </c>
      <c r="L123" s="41"/>
      <c r="M123" s="100">
        <v>2695.6800000000003</v>
      </c>
      <c r="N123" s="42"/>
      <c r="O123" s="42">
        <v>352.5600000000004</v>
      </c>
      <c r="P123" s="42"/>
      <c r="Q123" s="43">
        <v>0.15046604499999999</v>
      </c>
      <c r="U123" s="103"/>
    </row>
    <row r="124" spans="1:21" s="50" customFormat="1" ht="13.5" thickBot="1">
      <c r="A124" s="104" t="s">
        <v>2312</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2313</v>
      </c>
      <c r="C126" s="39"/>
      <c r="D126" s="41"/>
      <c r="G126" s="136"/>
      <c r="I126" s="39"/>
      <c r="J126" s="41"/>
      <c r="M126" s="42"/>
      <c r="U126" s="103"/>
    </row>
    <row r="127" spans="1:21">
      <c r="A127" s="46"/>
      <c r="C127" s="39"/>
      <c r="D127" s="41"/>
      <c r="G127" s="136"/>
      <c r="I127" s="39"/>
      <c r="J127" s="41"/>
      <c r="M127" s="42"/>
      <c r="U127" s="103"/>
    </row>
    <row r="128" spans="1:21">
      <c r="A128" s="88" t="s">
        <v>2294</v>
      </c>
      <c r="C128" s="39">
        <f>'C-8 Lighting'!M119</f>
        <v>37</v>
      </c>
      <c r="D128" s="41">
        <v>2</v>
      </c>
      <c r="E128" s="45" t="s">
        <v>2314</v>
      </c>
      <c r="G128" s="134">
        <f>C128*D128*12</f>
        <v>888</v>
      </c>
      <c r="I128" s="39">
        <v>37</v>
      </c>
      <c r="J128" s="45">
        <v>2.2999999999999998</v>
      </c>
      <c r="K128" s="45" t="s">
        <v>2314</v>
      </c>
      <c r="M128" s="100">
        <v>1021.1999999999999</v>
      </c>
      <c r="O128" s="42">
        <v>133.19999999999993</v>
      </c>
      <c r="P128" s="42"/>
      <c r="Q128" s="43">
        <v>0.15</v>
      </c>
      <c r="U128" s="103"/>
    </row>
    <row r="129" spans="1:21" s="50" customFormat="1" ht="13.5" thickBot="1">
      <c r="A129" s="104" t="s">
        <v>2315</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2316</v>
      </c>
      <c r="B132" s="91"/>
      <c r="C132" s="109" t="s">
        <v>2317</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2317</v>
      </c>
      <c r="R132" s="108"/>
      <c r="S132" s="108"/>
    </row>
    <row r="133" spans="1:21" ht="13.5" thickTop="1"/>
    <row r="134" spans="1:21">
      <c r="A134" s="33" t="s">
        <v>2318</v>
      </c>
      <c r="C134" s="42">
        <v>3155301.4942746386</v>
      </c>
      <c r="G134" s="42">
        <f>SUM(G132,G11)</f>
        <v>61048890.656449288</v>
      </c>
      <c r="M134" s="42">
        <v>62152489.464529894</v>
      </c>
    </row>
    <row r="136" spans="1:21">
      <c r="C136" s="42">
        <v>8411284.7164107226</v>
      </c>
      <c r="D136" s="33" t="s">
        <v>2319</v>
      </c>
    </row>
    <row r="138" spans="1:21">
      <c r="C138" s="85">
        <v>14130875883.481594</v>
      </c>
    </row>
  </sheetData>
  <conditionalFormatting sqref="I6:I7">
    <cfRule type="cellIs" dxfId="73" priority="3" operator="equal">
      <formula>C6</formula>
    </cfRule>
  </conditionalFormatting>
  <conditionalFormatting sqref="I6:Q8 I9:L10 N9:Q10 J11:Q19">
    <cfRule type="expression" dxfId="72"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71" priority="31">
      <formula>HideProposed</formula>
    </cfRule>
  </conditionalFormatting>
  <conditionalFormatting sqref="J68:L76">
    <cfRule type="expression" dxfId="70" priority="30">
      <formula>HideProposed</formula>
    </cfRule>
  </conditionalFormatting>
  <conditionalFormatting sqref="J91:L92">
    <cfRule type="expression" dxfId="69" priority="29">
      <formula>HideProposed</formula>
    </cfRule>
  </conditionalFormatting>
  <conditionalFormatting sqref="J99:L100">
    <cfRule type="expression" dxfId="68" priority="28">
      <formula>HideProposed</formula>
    </cfRule>
  </conditionalFormatting>
  <conditionalFormatting sqref="J113:L114 J115:Q117 J118:L118 N118 J120:Q122 J125:Q127">
    <cfRule type="expression" dxfId="67" priority="25">
      <formula>HideProposed</formula>
    </cfRule>
  </conditionalFormatting>
  <conditionalFormatting sqref="J123:L124">
    <cfRule type="expression" dxfId="66" priority="23">
      <formula>HideProposed</formula>
    </cfRule>
  </conditionalFormatting>
  <conditionalFormatting sqref="J128:L129">
    <cfRule type="expression" dxfId="65" priority="22">
      <formula>HideProposed</formula>
    </cfRule>
  </conditionalFormatting>
  <conditionalFormatting sqref="J106:N106">
    <cfRule type="expression" dxfId="64" priority="26">
      <formula>HideProposed</formula>
    </cfRule>
  </conditionalFormatting>
  <conditionalFormatting sqref="J119:N119">
    <cfRule type="expression" dxfId="63" priority="24">
      <formula>HideProposed</formula>
    </cfRule>
  </conditionalFormatting>
  <conditionalFormatting sqref="J37:Q46">
    <cfRule type="expression" dxfId="62" priority="1">
      <formula>HideProposed</formula>
    </cfRule>
  </conditionalFormatting>
  <conditionalFormatting sqref="J101:Q104 J105:L105 N105">
    <cfRule type="expression" dxfId="61" priority="27">
      <formula>HideProposed</formula>
    </cfRule>
  </conditionalFormatting>
  <conditionalFormatting sqref="J130:Q131">
    <cfRule type="expression" dxfId="60" priority="2">
      <formula>HideProposed</formula>
    </cfRule>
  </conditionalFormatting>
  <conditionalFormatting sqref="N20:Q26">
    <cfRule type="expression" dxfId="59" priority="21">
      <formula>HideProposed</formula>
    </cfRule>
  </conditionalFormatting>
  <conditionalFormatting sqref="N30:Q36 N38:Q43">
    <cfRule type="expression" dxfId="58" priority="20">
      <formula>HideProposed</formula>
    </cfRule>
  </conditionalFormatting>
  <conditionalFormatting sqref="N47:Q51">
    <cfRule type="expression" dxfId="57" priority="19">
      <formula>HideProposed</formula>
    </cfRule>
  </conditionalFormatting>
  <conditionalFormatting sqref="N54:Q58">
    <cfRule type="expression" dxfId="56" priority="18">
      <formula>HideProposed</formula>
    </cfRule>
  </conditionalFormatting>
  <conditionalFormatting sqref="N62:Q62">
    <cfRule type="expression" dxfId="55" priority="17">
      <formula>HideProposed</formula>
    </cfRule>
  </conditionalFormatting>
  <conditionalFormatting sqref="N65:Q65">
    <cfRule type="expression" dxfId="54" priority="16">
      <formula>HideProposed</formula>
    </cfRule>
  </conditionalFormatting>
  <conditionalFormatting sqref="N68:Q76">
    <cfRule type="expression" dxfId="53" priority="15">
      <formula>HideProposed</formula>
    </cfRule>
  </conditionalFormatting>
  <conditionalFormatting sqref="N82:Q87">
    <cfRule type="expression" dxfId="52" priority="14">
      <formula>HideProposed</formula>
    </cfRule>
  </conditionalFormatting>
  <conditionalFormatting sqref="N91:Q92">
    <cfRule type="expression" dxfId="51" priority="13">
      <formula>HideProposed</formula>
    </cfRule>
  </conditionalFormatting>
  <conditionalFormatting sqref="N96:Q96">
    <cfRule type="expression" dxfId="50" priority="12">
      <formula>HideProposed</formula>
    </cfRule>
  </conditionalFormatting>
  <conditionalFormatting sqref="N99:Q100">
    <cfRule type="expression" dxfId="49" priority="11">
      <formula>HideProposed</formula>
    </cfRule>
  </conditionalFormatting>
  <conditionalFormatting sqref="N110:Q110">
    <cfRule type="expression" dxfId="48" priority="9">
      <formula>HideProposed</formula>
    </cfRule>
  </conditionalFormatting>
  <conditionalFormatting sqref="N113:Q114">
    <cfRule type="expression" dxfId="47" priority="8">
      <formula>HideProposed</formula>
    </cfRule>
  </conditionalFormatting>
  <conditionalFormatting sqref="N123:Q124">
    <cfRule type="expression" dxfId="46" priority="6">
      <formula>HideProposed</formula>
    </cfRule>
  </conditionalFormatting>
  <conditionalFormatting sqref="N128:Q129">
    <cfRule type="expression" dxfId="45" priority="5">
      <formula>HideProposed</formula>
    </cfRule>
  </conditionalFormatting>
  <conditionalFormatting sqref="O105:Q106">
    <cfRule type="expression" dxfId="44" priority="10">
      <formula>HideProposed</formula>
    </cfRule>
  </conditionalFormatting>
  <conditionalFormatting sqref="O118:Q119">
    <cfRule type="expression" dxfId="43"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E-2.2 Lighting FY2027
Page &amp;P of &amp;N</oddHeader>
  </headerFooter>
  <rowBreaks count="2" manualBreakCount="2">
    <brk id="59" max="17" man="1"/>
    <brk id="114" max="17" man="1"/>
  </rowBreaks>
  <colBreaks count="1" manualBreakCount="1">
    <brk id="18" max="137"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4871E-AD0A-4317-B638-4689FE80635C}">
  <sheetPr>
    <tabColor theme="8" tint="0.79998168889431442"/>
  </sheetPr>
  <dimension ref="A2:U138"/>
  <sheetViews>
    <sheetView workbookViewId="0"/>
    <sheetView workbookViewId="1"/>
  </sheetViews>
  <sheetFormatPr defaultColWidth="8.1796875" defaultRowHeight="13"/>
  <cols>
    <col min="1" max="1" width="36.54296875" style="33" customWidth="1"/>
    <col min="2" max="2" width="11.81640625" style="33" customWidth="1"/>
    <col min="3" max="3" width="16" style="33" customWidth="1"/>
    <col min="4" max="4" width="10.453125" style="33" customWidth="1"/>
    <col min="5" max="5" width="8" style="33" customWidth="1"/>
    <col min="6" max="6" width="1.54296875" style="33" customWidth="1"/>
    <col min="7" max="7" width="14.54296875" style="33" customWidth="1"/>
    <col min="8" max="8" width="1.54296875" style="33" customWidth="1"/>
    <col min="9" max="9" width="12.1796875" style="33" hidden="1" customWidth="1"/>
    <col min="10" max="10" width="10.453125" style="33" hidden="1" customWidth="1"/>
    <col min="11" max="11" width="8.81640625" style="33" hidden="1" customWidth="1"/>
    <col min="12" max="12" width="1.54296875" style="33" hidden="1" customWidth="1"/>
    <col min="13" max="13" width="18.453125" style="33" hidden="1" customWidth="1"/>
    <col min="14" max="14" width="1.54296875" style="33" hidden="1" customWidth="1"/>
    <col min="15" max="15" width="13" style="33" hidden="1" customWidth="1"/>
    <col min="16" max="16" width="2.1796875" style="33" hidden="1" customWidth="1"/>
    <col min="17" max="17" width="12.1796875" style="33" hidden="1" customWidth="1"/>
    <col min="18" max="18" width="2.1796875" style="33" customWidth="1"/>
    <col min="19" max="19" width="9.1796875" style="33" customWidth="1"/>
    <col min="20" max="16384" width="8.1796875" style="33"/>
  </cols>
  <sheetData>
    <row r="2" spans="1:17">
      <c r="C2" s="34" t="s">
        <v>2291</v>
      </c>
      <c r="I2" s="34" t="s">
        <v>2292</v>
      </c>
      <c r="O2" s="32" t="s">
        <v>2226</v>
      </c>
      <c r="P2" s="32"/>
      <c r="Q2" s="32"/>
    </row>
    <row r="3" spans="1:17">
      <c r="B3" s="34"/>
      <c r="C3" s="34" t="s">
        <v>2227</v>
      </c>
      <c r="D3" s="34" t="s">
        <v>2181</v>
      </c>
      <c r="E3" s="34"/>
      <c r="F3" s="34"/>
      <c r="G3" s="34" t="s">
        <v>2181</v>
      </c>
      <c r="H3" s="34"/>
      <c r="I3" s="34" t="s">
        <v>2227</v>
      </c>
      <c r="J3" s="34" t="s">
        <v>2225</v>
      </c>
      <c r="K3" s="34"/>
      <c r="L3" s="34"/>
      <c r="M3" s="34" t="s">
        <v>2225</v>
      </c>
      <c r="N3" s="34"/>
      <c r="O3" s="32" t="s">
        <v>2228</v>
      </c>
      <c r="P3" s="32"/>
      <c r="Q3" s="32"/>
    </row>
    <row r="4" spans="1:17">
      <c r="A4" s="35" t="s">
        <v>2229</v>
      </c>
      <c r="B4" s="36"/>
      <c r="C4" s="36" t="s">
        <v>2230</v>
      </c>
      <c r="D4" s="36" t="s">
        <v>2231</v>
      </c>
      <c r="E4" s="36"/>
      <c r="F4" s="36"/>
      <c r="G4" s="36" t="s">
        <v>2184</v>
      </c>
      <c r="H4" s="36"/>
      <c r="I4" s="36" t="s">
        <v>2230</v>
      </c>
      <c r="J4" s="36" t="s">
        <v>2231</v>
      </c>
      <c r="K4" s="36"/>
      <c r="L4" s="36"/>
      <c r="M4" s="36" t="s">
        <v>2184</v>
      </c>
      <c r="N4" s="36"/>
      <c r="O4" s="36" t="s">
        <v>2232</v>
      </c>
      <c r="P4" s="36"/>
      <c r="Q4" s="36" t="s">
        <v>2233</v>
      </c>
    </row>
    <row r="5" spans="1:17">
      <c r="B5" s="34"/>
      <c r="C5" s="34"/>
      <c r="D5" s="34"/>
      <c r="E5" s="34"/>
      <c r="F5" s="34"/>
      <c r="G5" s="34"/>
      <c r="H5" s="34"/>
      <c r="I5" s="34"/>
      <c r="J5" s="34"/>
      <c r="K5" s="34"/>
      <c r="L5" s="34"/>
      <c r="M5" s="34"/>
      <c r="N5" s="34"/>
      <c r="O5" s="34"/>
      <c r="P5" s="34"/>
      <c r="Q5" s="34"/>
    </row>
    <row r="6" spans="1:17" s="87" customFormat="1">
      <c r="A6" s="37" t="s">
        <v>550</v>
      </c>
      <c r="B6" s="37"/>
      <c r="C6" s="33"/>
      <c r="D6" s="33"/>
      <c r="E6" s="33"/>
      <c r="F6" s="33"/>
      <c r="G6" s="33"/>
      <c r="H6" s="33"/>
      <c r="I6" s="38"/>
      <c r="J6" s="33"/>
      <c r="K6" s="33"/>
      <c r="L6" s="33"/>
      <c r="M6" s="33"/>
      <c r="N6" s="33"/>
      <c r="O6" s="33"/>
      <c r="P6" s="33"/>
      <c r="Q6" s="33"/>
    </row>
    <row r="7" spans="1:17" s="87" customFormat="1">
      <c r="A7" s="33"/>
      <c r="B7" s="33"/>
      <c r="C7" s="33"/>
      <c r="D7" s="33"/>
      <c r="E7" s="33"/>
      <c r="F7" s="33"/>
      <c r="G7" s="33"/>
      <c r="H7" s="33"/>
      <c r="I7" s="38"/>
      <c r="J7" s="33"/>
      <c r="K7" s="33"/>
      <c r="L7" s="33"/>
      <c r="M7" s="33"/>
      <c r="N7" s="33"/>
      <c r="O7" s="33"/>
      <c r="P7" s="33"/>
      <c r="Q7" s="33"/>
    </row>
    <row r="8" spans="1:17" s="87" customFormat="1">
      <c r="A8" s="88" t="s">
        <v>2237</v>
      </c>
      <c r="B8" s="33"/>
      <c r="C8" s="39"/>
      <c r="D8" s="45"/>
      <c r="E8" s="33"/>
      <c r="F8" s="33"/>
      <c r="G8" s="33"/>
      <c r="H8" s="33"/>
      <c r="I8" s="44"/>
      <c r="J8" s="45"/>
      <c r="K8" s="33"/>
      <c r="L8" s="33"/>
      <c r="M8" s="33"/>
      <c r="N8" s="33"/>
      <c r="O8" s="33"/>
      <c r="P8" s="33"/>
      <c r="Q8" s="33"/>
    </row>
    <row r="9" spans="1:17" s="87" customFormat="1">
      <c r="A9" s="89" t="s">
        <v>551</v>
      </c>
      <c r="B9" s="33"/>
      <c r="C9" s="39">
        <f>'C-8 Lighting'!M8</f>
        <v>1981200</v>
      </c>
      <c r="D9" s="47">
        <v>9.7790000000000002E-2</v>
      </c>
      <c r="E9" s="48" t="s">
        <v>2239</v>
      </c>
      <c r="F9" s="33"/>
      <c r="G9" s="42">
        <f>D9*C9</f>
        <v>193741.54800000001</v>
      </c>
      <c r="H9" s="33"/>
      <c r="I9" s="39">
        <v>3155301.4942746386</v>
      </c>
      <c r="J9" s="47">
        <v>0.1</v>
      </c>
      <c r="K9" s="48" t="s">
        <v>2239</v>
      </c>
      <c r="L9" s="33"/>
      <c r="M9" s="42">
        <v>315530</v>
      </c>
      <c r="N9" s="33"/>
      <c r="O9" s="42">
        <v>6973</v>
      </c>
      <c r="P9" s="42"/>
      <c r="Q9" s="43">
        <v>2.2598742000000002E-2</v>
      </c>
    </row>
    <row r="10" spans="1:17" s="87" customFormat="1" ht="13.5" thickBot="1">
      <c r="A10" s="90" t="s">
        <v>552</v>
      </c>
      <c r="B10" s="91"/>
      <c r="C10" s="92">
        <f>'C-8 Lighting'!M9</f>
        <v>1127957.5656600648</v>
      </c>
      <c r="D10" s="93">
        <v>8.7790000000000007E-2</v>
      </c>
      <c r="E10" s="93" t="s">
        <v>2239</v>
      </c>
      <c r="F10" s="93"/>
      <c r="G10" s="94">
        <f>D10*C10</f>
        <v>99023.3946892971</v>
      </c>
      <c r="H10" s="91"/>
      <c r="I10" s="92">
        <v>0</v>
      </c>
      <c r="J10" s="95">
        <v>9.5000000000000001E-2</v>
      </c>
      <c r="K10" s="93" t="s">
        <v>2239</v>
      </c>
      <c r="L10" s="93"/>
      <c r="M10" s="94">
        <v>0</v>
      </c>
      <c r="N10" s="94"/>
      <c r="O10" s="94">
        <v>0</v>
      </c>
      <c r="P10" s="94"/>
      <c r="Q10" s="96">
        <v>0</v>
      </c>
    </row>
    <row r="11" spans="1:17" s="87" customFormat="1" ht="14" thickTop="1" thickBot="1">
      <c r="A11" s="97" t="s">
        <v>553</v>
      </c>
      <c r="B11" s="91"/>
      <c r="C11" s="92">
        <f>SUM(C9:C10)</f>
        <v>3109157.565660065</v>
      </c>
      <c r="D11" s="93"/>
      <c r="E11" s="93"/>
      <c r="F11" s="93"/>
      <c r="G11" s="92">
        <f>SUM(G9:G10)</f>
        <v>292764.94268929714</v>
      </c>
      <c r="H11" s="91"/>
      <c r="I11" s="92">
        <v>3155301.4942746386</v>
      </c>
      <c r="J11" s="98"/>
      <c r="K11" s="93"/>
      <c r="L11" s="93"/>
      <c r="M11" s="94">
        <v>315530</v>
      </c>
      <c r="N11" s="94"/>
      <c r="O11" s="94">
        <v>6973</v>
      </c>
      <c r="P11" s="94"/>
      <c r="Q11" s="96">
        <v>2.2598742000000002E-2</v>
      </c>
    </row>
    <row r="12" spans="1:17" s="87" customFormat="1" ht="13.5" thickTop="1">
      <c r="A12" s="56"/>
      <c r="B12" s="33"/>
      <c r="C12" s="39"/>
      <c r="D12" s="48"/>
      <c r="E12" s="48"/>
      <c r="F12" s="48"/>
      <c r="G12" s="42"/>
      <c r="H12" s="33"/>
      <c r="I12" s="39"/>
      <c r="J12" s="45"/>
      <c r="K12" s="48"/>
      <c r="L12" s="48"/>
      <c r="M12" s="42"/>
      <c r="N12" s="42"/>
      <c r="O12" s="42"/>
      <c r="P12" s="42"/>
      <c r="Q12" s="43"/>
    </row>
    <row r="14" spans="1:17">
      <c r="A14" s="37" t="s">
        <v>2293</v>
      </c>
    </row>
    <row r="15" spans="1:17">
      <c r="A15" s="37"/>
    </row>
    <row r="16" spans="1:17">
      <c r="A16" s="99" t="s">
        <v>555</v>
      </c>
    </row>
    <row r="17" spans="1:17">
      <c r="A17" s="37"/>
    </row>
    <row r="18" spans="1:17">
      <c r="A18" s="46" t="s">
        <v>556</v>
      </c>
    </row>
    <row r="19" spans="1:17">
      <c r="A19" s="88" t="s">
        <v>2294</v>
      </c>
    </row>
    <row r="20" spans="1:17">
      <c r="A20" s="89" t="s">
        <v>558</v>
      </c>
      <c r="C20" s="135">
        <f>'C-8 Lighting'!M17</f>
        <v>11</v>
      </c>
      <c r="D20" s="100">
        <v>5.9</v>
      </c>
      <c r="E20" s="33" t="s">
        <v>2236</v>
      </c>
      <c r="G20" s="134">
        <f t="shared" ref="G20:G26" si="0">C20*D20*12</f>
        <v>778.80000000000007</v>
      </c>
      <c r="I20" s="44">
        <v>11</v>
      </c>
      <c r="J20" s="100">
        <v>6.79</v>
      </c>
      <c r="K20" s="100" t="s">
        <v>2236</v>
      </c>
      <c r="M20" s="100">
        <v>896.28</v>
      </c>
      <c r="O20" s="42">
        <v>117.4799999999999</v>
      </c>
      <c r="P20" s="42"/>
      <c r="Q20" s="43">
        <v>0.15084745799999999</v>
      </c>
    </row>
    <row r="21" spans="1:17">
      <c r="A21" s="89" t="s">
        <v>559</v>
      </c>
      <c r="C21" s="135">
        <f>'C-8 Lighting'!M18</f>
        <v>10011</v>
      </c>
      <c r="D21" s="100">
        <v>6.32</v>
      </c>
      <c r="E21" s="33" t="s">
        <v>2236</v>
      </c>
      <c r="G21" s="134">
        <f t="shared" si="0"/>
        <v>759234.24</v>
      </c>
      <c r="I21" s="44">
        <v>10656</v>
      </c>
      <c r="J21" s="100">
        <v>7.27</v>
      </c>
      <c r="K21" s="100" t="s">
        <v>2236</v>
      </c>
      <c r="M21" s="100">
        <v>929629.44</v>
      </c>
      <c r="O21" s="42">
        <v>121478.39999999991</v>
      </c>
      <c r="P21" s="42"/>
      <c r="Q21" s="43">
        <v>0.15031645599999999</v>
      </c>
    </row>
    <row r="22" spans="1:17">
      <c r="A22" s="89" t="s">
        <v>560</v>
      </c>
      <c r="C22" s="135">
        <f>'C-8 Lighting'!M19</f>
        <v>74170</v>
      </c>
      <c r="D22" s="100">
        <v>7.05</v>
      </c>
      <c r="E22" s="33" t="s">
        <v>2236</v>
      </c>
      <c r="G22" s="134">
        <f t="shared" si="0"/>
        <v>6274782</v>
      </c>
      <c r="I22" s="44">
        <v>74372</v>
      </c>
      <c r="J22" s="100">
        <v>8.11</v>
      </c>
      <c r="K22" s="100" t="s">
        <v>2236</v>
      </c>
      <c r="M22" s="100">
        <v>7237883.0399999991</v>
      </c>
      <c r="O22" s="42">
        <v>946011.83999999985</v>
      </c>
      <c r="P22" s="42"/>
      <c r="Q22" s="43">
        <v>0.15035461</v>
      </c>
    </row>
    <row r="23" spans="1:17">
      <c r="A23" s="89" t="s">
        <v>561</v>
      </c>
      <c r="C23" s="135">
        <f>'C-8 Lighting'!M20</f>
        <v>610</v>
      </c>
      <c r="D23" s="100">
        <v>7.89</v>
      </c>
      <c r="E23" s="33" t="s">
        <v>2236</v>
      </c>
      <c r="G23" s="134">
        <f t="shared" si="0"/>
        <v>57754.799999999996</v>
      </c>
      <c r="I23" s="44">
        <v>610</v>
      </c>
      <c r="J23" s="100">
        <v>9.07</v>
      </c>
      <c r="K23" s="100" t="s">
        <v>2236</v>
      </c>
      <c r="M23" s="100">
        <v>66392.399999999994</v>
      </c>
      <c r="O23" s="42">
        <v>8637.5999999999985</v>
      </c>
      <c r="P23" s="42"/>
      <c r="Q23" s="43">
        <v>0.14955640100000001</v>
      </c>
    </row>
    <row r="24" spans="1:17">
      <c r="A24" s="89" t="s">
        <v>562</v>
      </c>
      <c r="C24" s="135">
        <f>'C-8 Lighting'!M21</f>
        <v>18448</v>
      </c>
      <c r="D24" s="100">
        <v>12.16</v>
      </c>
      <c r="E24" s="33" t="s">
        <v>2236</v>
      </c>
      <c r="G24" s="134">
        <f t="shared" si="0"/>
        <v>2691932.1600000001</v>
      </c>
      <c r="I24" s="44">
        <v>18474</v>
      </c>
      <c r="J24" s="100">
        <v>13.98</v>
      </c>
      <c r="K24" s="100" t="s">
        <v>2236</v>
      </c>
      <c r="M24" s="100">
        <v>3099198.24</v>
      </c>
      <c r="O24" s="42">
        <v>403472.16000000015</v>
      </c>
      <c r="P24" s="42"/>
      <c r="Q24" s="43">
        <v>0.149671053</v>
      </c>
    </row>
    <row r="25" spans="1:17">
      <c r="A25" s="89" t="s">
        <v>563</v>
      </c>
      <c r="C25" s="135">
        <f>'C-8 Lighting'!M22</f>
        <v>746</v>
      </c>
      <c r="D25" s="100">
        <v>13.32</v>
      </c>
      <c r="E25" s="33" t="s">
        <v>2236</v>
      </c>
      <c r="G25" s="134">
        <f t="shared" si="0"/>
        <v>119240.63999999998</v>
      </c>
      <c r="I25" s="44">
        <v>746</v>
      </c>
      <c r="J25" s="100">
        <v>15.32</v>
      </c>
      <c r="K25" s="100" t="s">
        <v>2236</v>
      </c>
      <c r="M25" s="100">
        <v>137144.63999999998</v>
      </c>
      <c r="O25" s="42">
        <v>17904</v>
      </c>
      <c r="P25" s="42"/>
      <c r="Q25" s="43">
        <v>0.15015015000000001</v>
      </c>
    </row>
    <row r="26" spans="1:17">
      <c r="A26" s="89" t="s">
        <v>564</v>
      </c>
      <c r="C26" s="135">
        <f>'C-8 Lighting'!M23</f>
        <v>1136</v>
      </c>
      <c r="D26" s="100">
        <v>18.16</v>
      </c>
      <c r="E26" s="33" t="s">
        <v>2236</v>
      </c>
      <c r="G26" s="134">
        <f t="shared" si="0"/>
        <v>247557.12</v>
      </c>
      <c r="I26" s="44">
        <v>1136</v>
      </c>
      <c r="J26" s="100">
        <v>20.88</v>
      </c>
      <c r="K26" s="100" t="s">
        <v>2236</v>
      </c>
      <c r="M26" s="100">
        <v>284636.16000000003</v>
      </c>
      <c r="O26" s="42">
        <v>37079.040000000037</v>
      </c>
      <c r="P26" s="42"/>
      <c r="Q26" s="43">
        <v>0.149779736</v>
      </c>
    </row>
    <row r="27" spans="1:17">
      <c r="A27" s="101"/>
      <c r="C27" s="102"/>
      <c r="D27" s="100"/>
      <c r="E27" s="56"/>
      <c r="G27" s="100"/>
      <c r="J27" s="100"/>
      <c r="K27" s="56"/>
      <c r="M27" s="100"/>
    </row>
    <row r="28" spans="1:17">
      <c r="A28" s="46" t="s">
        <v>565</v>
      </c>
      <c r="C28" s="102"/>
      <c r="D28" s="100"/>
      <c r="E28" s="56"/>
      <c r="G28" s="100"/>
      <c r="J28" s="100"/>
      <c r="K28" s="56"/>
      <c r="M28" s="100"/>
    </row>
    <row r="29" spans="1:17">
      <c r="A29" s="88" t="s">
        <v>2294</v>
      </c>
      <c r="C29" s="102"/>
      <c r="D29" s="100"/>
      <c r="E29" s="56"/>
      <c r="G29" s="100"/>
      <c r="J29" s="100"/>
      <c r="K29" s="56"/>
      <c r="M29" s="100"/>
    </row>
    <row r="30" spans="1:17">
      <c r="A30" s="89" t="s">
        <v>558</v>
      </c>
      <c r="C30" s="135">
        <f>'C-8 Lighting'!M27</f>
        <v>35</v>
      </c>
      <c r="D30" s="100">
        <v>8.9499999999999993</v>
      </c>
      <c r="E30" s="100" t="s">
        <v>2236</v>
      </c>
      <c r="G30" s="134">
        <f t="shared" ref="G30:G35" si="1">C30*D30*12</f>
        <v>3759</v>
      </c>
      <c r="I30" s="44">
        <v>35</v>
      </c>
      <c r="J30" s="100">
        <v>10.29</v>
      </c>
      <c r="K30" s="100" t="s">
        <v>2236</v>
      </c>
      <c r="M30" s="100">
        <v>4321.7999999999993</v>
      </c>
      <c r="O30" s="42">
        <v>562.79999999999927</v>
      </c>
      <c r="P30" s="42"/>
      <c r="Q30" s="43">
        <v>0.14972067</v>
      </c>
    </row>
    <row r="31" spans="1:17">
      <c r="A31" s="89" t="s">
        <v>559</v>
      </c>
      <c r="C31" s="135">
        <f>'C-8 Lighting'!M28</f>
        <v>57291</v>
      </c>
      <c r="D31" s="100">
        <v>9.32</v>
      </c>
      <c r="E31" s="100" t="s">
        <v>2236</v>
      </c>
      <c r="G31" s="134">
        <f t="shared" si="1"/>
        <v>6407425.4399999995</v>
      </c>
      <c r="I31" s="44">
        <v>48238</v>
      </c>
      <c r="J31" s="100">
        <v>10.72</v>
      </c>
      <c r="K31" s="100" t="s">
        <v>2236</v>
      </c>
      <c r="M31" s="100">
        <v>6205336.3200000003</v>
      </c>
      <c r="O31" s="42">
        <v>-308001.59999999963</v>
      </c>
      <c r="P31" s="42"/>
      <c r="Q31" s="43">
        <v>-4.7287826999999998E-2</v>
      </c>
    </row>
    <row r="32" spans="1:17">
      <c r="A32" s="89" t="s">
        <v>560</v>
      </c>
      <c r="C32" s="135">
        <f>'C-8 Lighting'!M29</f>
        <v>262102</v>
      </c>
      <c r="D32" s="100">
        <v>10.1</v>
      </c>
      <c r="E32" s="100" t="s">
        <v>2236</v>
      </c>
      <c r="G32" s="134">
        <f t="shared" si="1"/>
        <v>31766762.399999999</v>
      </c>
      <c r="I32" s="44">
        <v>239243</v>
      </c>
      <c r="J32" s="100">
        <v>11.62</v>
      </c>
      <c r="K32" s="100" t="s">
        <v>2236</v>
      </c>
      <c r="M32" s="100">
        <v>33360043.919999994</v>
      </c>
      <c r="O32" s="42">
        <v>727792.31999999657</v>
      </c>
      <c r="P32" s="42"/>
      <c r="Q32" s="43">
        <v>2.2302853000000001E-2</v>
      </c>
    </row>
    <row r="33" spans="1:21">
      <c r="A33" s="89" t="s">
        <v>561</v>
      </c>
      <c r="C33" s="135">
        <f>'C-8 Lighting'!M30</f>
        <v>736</v>
      </c>
      <c r="D33" s="100">
        <v>10.89</v>
      </c>
      <c r="E33" s="100" t="s">
        <v>2236</v>
      </c>
      <c r="G33" s="134">
        <f t="shared" si="1"/>
        <v>96180.48000000001</v>
      </c>
      <c r="I33" s="44">
        <v>736</v>
      </c>
      <c r="J33" s="100">
        <v>12.52</v>
      </c>
      <c r="K33" s="100" t="s">
        <v>2236</v>
      </c>
      <c r="M33" s="100">
        <v>110576.63999999998</v>
      </c>
      <c r="O33" s="42">
        <v>14396.159999999974</v>
      </c>
      <c r="P33" s="42"/>
      <c r="Q33" s="43">
        <v>0.14967860399999999</v>
      </c>
    </row>
    <row r="34" spans="1:21">
      <c r="A34" s="89" t="s">
        <v>562</v>
      </c>
      <c r="C34" s="135">
        <f>'C-8 Lighting'!M31</f>
        <v>36502</v>
      </c>
      <c r="D34" s="100">
        <v>13.16</v>
      </c>
      <c r="E34" s="100" t="s">
        <v>2236</v>
      </c>
      <c r="G34" s="134">
        <f t="shared" si="1"/>
        <v>5764395.8399999999</v>
      </c>
      <c r="I34" s="44">
        <v>37430</v>
      </c>
      <c r="J34" s="100">
        <v>15.13</v>
      </c>
      <c r="K34" s="100" t="s">
        <v>2236</v>
      </c>
      <c r="M34" s="100">
        <v>6795790.8000000007</v>
      </c>
      <c r="O34" s="42">
        <v>884845.20000000112</v>
      </c>
      <c r="P34" s="42"/>
      <c r="Q34" s="43">
        <v>0.149696049</v>
      </c>
    </row>
    <row r="35" spans="1:21">
      <c r="A35" s="89" t="s">
        <v>563</v>
      </c>
      <c r="C35" s="135">
        <f>'C-8 Lighting'!M32</f>
        <v>139</v>
      </c>
      <c r="D35" s="100">
        <v>14.32</v>
      </c>
      <c r="E35" s="100" t="s">
        <v>2236</v>
      </c>
      <c r="G35" s="134">
        <f t="shared" si="1"/>
        <v>23885.760000000002</v>
      </c>
      <c r="I35" s="44">
        <v>90</v>
      </c>
      <c r="J35" s="100">
        <v>16.47</v>
      </c>
      <c r="K35" s="100" t="s">
        <v>2236</v>
      </c>
      <c r="M35" s="100">
        <v>17787.599999999999</v>
      </c>
      <c r="O35" s="42">
        <v>2322</v>
      </c>
      <c r="P35" s="42"/>
      <c r="Q35" s="43">
        <v>0.15013966500000001</v>
      </c>
    </row>
    <row r="36" spans="1:21">
      <c r="A36" s="89"/>
      <c r="C36" s="102"/>
      <c r="D36" s="100"/>
      <c r="E36" s="100"/>
      <c r="G36" s="100"/>
      <c r="I36" s="44"/>
      <c r="J36" s="100"/>
      <c r="K36" s="100"/>
      <c r="M36" s="100"/>
      <c r="O36" s="42"/>
      <c r="P36" s="42"/>
      <c r="Q36" s="43"/>
    </row>
    <row r="37" spans="1:21">
      <c r="A37" s="46" t="s">
        <v>2295</v>
      </c>
      <c r="C37" s="102"/>
      <c r="D37" s="100"/>
      <c r="E37" s="56"/>
      <c r="G37" s="100"/>
      <c r="J37" s="100"/>
      <c r="K37" s="56"/>
      <c r="M37" s="100"/>
    </row>
    <row r="38" spans="1:21">
      <c r="A38" s="88" t="s">
        <v>2294</v>
      </c>
      <c r="C38" s="39"/>
      <c r="D38" s="41"/>
      <c r="G38" s="42"/>
      <c r="I38" s="39"/>
      <c r="J38" s="41"/>
      <c r="M38" s="42"/>
      <c r="U38" s="103"/>
    </row>
    <row r="39" spans="1:21">
      <c r="A39" s="88" t="s">
        <v>567</v>
      </c>
      <c r="C39" s="39">
        <v>0</v>
      </c>
      <c r="D39" s="41">
        <v>0</v>
      </c>
      <c r="E39" s="33" t="s">
        <v>2236</v>
      </c>
      <c r="G39" s="42">
        <v>0</v>
      </c>
      <c r="I39" s="39">
        <v>16982</v>
      </c>
      <c r="J39" s="40">
        <v>5.25</v>
      </c>
      <c r="K39" s="40" t="s">
        <v>2236</v>
      </c>
      <c r="M39" s="42">
        <v>89155.5</v>
      </c>
      <c r="O39" s="42">
        <v>89155.5</v>
      </c>
      <c r="Q39" s="43">
        <v>0</v>
      </c>
      <c r="U39" s="103"/>
    </row>
    <row r="40" spans="1:21">
      <c r="A40" s="88" t="s">
        <v>568</v>
      </c>
      <c r="C40" s="39">
        <v>0</v>
      </c>
      <c r="D40" s="41">
        <v>0</v>
      </c>
      <c r="E40" s="33" t="s">
        <v>2236</v>
      </c>
      <c r="G40" s="42">
        <v>0</v>
      </c>
      <c r="I40" s="39">
        <v>25000</v>
      </c>
      <c r="J40" s="40">
        <v>7</v>
      </c>
      <c r="K40" s="40" t="s">
        <v>2236</v>
      </c>
      <c r="M40" s="42">
        <v>175000</v>
      </c>
      <c r="O40" s="42">
        <v>175000</v>
      </c>
      <c r="Q40" s="43">
        <v>0</v>
      </c>
      <c r="U40" s="103"/>
    </row>
    <row r="41" spans="1:21">
      <c r="A41" s="88" t="s">
        <v>569</v>
      </c>
      <c r="C41" s="39">
        <v>0</v>
      </c>
      <c r="D41" s="41">
        <v>0</v>
      </c>
      <c r="E41" s="33" t="s">
        <v>2236</v>
      </c>
      <c r="G41" s="42">
        <v>0</v>
      </c>
      <c r="I41" s="39">
        <v>75000</v>
      </c>
      <c r="J41" s="40">
        <v>8.35</v>
      </c>
      <c r="K41" s="40" t="s">
        <v>2236</v>
      </c>
      <c r="M41" s="42">
        <v>626250</v>
      </c>
      <c r="O41" s="42">
        <v>626250</v>
      </c>
      <c r="Q41" s="43">
        <v>0</v>
      </c>
      <c r="U41" s="103"/>
    </row>
    <row r="42" spans="1:21">
      <c r="A42" s="88"/>
      <c r="C42" s="39"/>
      <c r="D42" s="41">
        <v>0</v>
      </c>
      <c r="E42" s="33" t="s">
        <v>2236</v>
      </c>
      <c r="G42" s="42">
        <v>0</v>
      </c>
      <c r="I42" s="39"/>
      <c r="J42" s="40">
        <v>0</v>
      </c>
      <c r="K42" s="40" t="s">
        <v>2236</v>
      </c>
      <c r="M42" s="42">
        <v>0</v>
      </c>
      <c r="O42" s="42">
        <v>0</v>
      </c>
      <c r="Q42" s="43">
        <v>0</v>
      </c>
      <c r="U42" s="103"/>
    </row>
    <row r="43" spans="1:21">
      <c r="A43" s="88"/>
      <c r="C43" s="39"/>
      <c r="D43" s="41">
        <v>0</v>
      </c>
      <c r="E43" s="33" t="s">
        <v>2236</v>
      </c>
      <c r="G43" s="42">
        <v>0</v>
      </c>
      <c r="I43" s="39"/>
      <c r="J43" s="40">
        <v>0</v>
      </c>
      <c r="K43" s="40" t="s">
        <v>2236</v>
      </c>
      <c r="M43" s="42">
        <v>0</v>
      </c>
      <c r="O43" s="42">
        <v>0</v>
      </c>
      <c r="P43" s="42"/>
      <c r="Q43" s="43">
        <v>0</v>
      </c>
      <c r="U43" s="103"/>
    </row>
    <row r="44" spans="1:21">
      <c r="A44" s="89"/>
      <c r="C44" s="102"/>
      <c r="D44" s="100"/>
      <c r="E44" s="56"/>
      <c r="G44" s="100"/>
      <c r="J44" s="100"/>
      <c r="K44" s="56"/>
      <c r="M44" s="100"/>
    </row>
    <row r="45" spans="1:21">
      <c r="A45" s="46" t="s">
        <v>570</v>
      </c>
      <c r="C45" s="102"/>
      <c r="D45" s="100"/>
      <c r="E45" s="56"/>
      <c r="G45" s="100"/>
      <c r="J45" s="100"/>
      <c r="K45" s="56"/>
      <c r="M45" s="100"/>
    </row>
    <row r="46" spans="1:21">
      <c r="A46" s="88" t="s">
        <v>2296</v>
      </c>
      <c r="C46" s="102"/>
      <c r="D46" s="100"/>
      <c r="E46" s="56"/>
      <c r="G46" s="100"/>
      <c r="J46" s="100"/>
      <c r="K46" s="56"/>
      <c r="M46" s="100"/>
    </row>
    <row r="47" spans="1:21">
      <c r="A47" s="89" t="s">
        <v>572</v>
      </c>
      <c r="C47" s="102">
        <f>'C-8 Lighting'!M42</f>
        <v>731</v>
      </c>
      <c r="D47" s="100">
        <v>5.82</v>
      </c>
      <c r="E47" s="100" t="s">
        <v>2236</v>
      </c>
      <c r="G47" s="134">
        <f>C47*D47*12</f>
        <v>51053.04</v>
      </c>
      <c r="I47" s="44">
        <v>0</v>
      </c>
      <c r="J47" s="100">
        <v>6.69</v>
      </c>
      <c r="K47" s="100" t="s">
        <v>2236</v>
      </c>
      <c r="M47" s="100">
        <v>0</v>
      </c>
      <c r="O47" s="42">
        <v>0</v>
      </c>
      <c r="P47" s="42"/>
      <c r="Q47" s="43">
        <v>-1</v>
      </c>
    </row>
    <row r="48" spans="1:21">
      <c r="A48" s="89" t="s">
        <v>573</v>
      </c>
      <c r="C48" s="102">
        <f>'C-8 Lighting'!M43</f>
        <v>25809</v>
      </c>
      <c r="D48" s="100">
        <v>7.83</v>
      </c>
      <c r="E48" s="100" t="s">
        <v>2236</v>
      </c>
      <c r="G48" s="134">
        <f>C48*D48*12</f>
        <v>2425013.64</v>
      </c>
      <c r="I48" s="44">
        <v>4275</v>
      </c>
      <c r="J48" s="100">
        <v>9</v>
      </c>
      <c r="K48" s="100" t="s">
        <v>2236</v>
      </c>
      <c r="M48" s="100">
        <v>461700</v>
      </c>
      <c r="O48" s="42">
        <v>-1963971.3599999999</v>
      </c>
      <c r="P48" s="42"/>
      <c r="Q48" s="43">
        <v>-0.80966094300000002</v>
      </c>
    </row>
    <row r="49" spans="1:21">
      <c r="A49" s="89" t="s">
        <v>574</v>
      </c>
      <c r="C49" s="102">
        <f>'C-8 Lighting'!M44</f>
        <v>3380</v>
      </c>
      <c r="D49" s="100">
        <v>13.41</v>
      </c>
      <c r="E49" s="100" t="s">
        <v>2236</v>
      </c>
      <c r="G49" s="134">
        <f>C49*D49*12</f>
        <v>543909.60000000009</v>
      </c>
      <c r="I49" s="44">
        <v>1380</v>
      </c>
      <c r="J49" s="100">
        <v>15.42</v>
      </c>
      <c r="K49" s="100" t="s">
        <v>2236</v>
      </c>
      <c r="M49" s="100">
        <v>255355.19999999998</v>
      </c>
      <c r="O49" s="42">
        <v>-288554.40000000014</v>
      </c>
      <c r="P49" s="42"/>
      <c r="Q49" s="43">
        <v>-0.530519042</v>
      </c>
    </row>
    <row r="50" spans="1:21">
      <c r="A50" s="89" t="s">
        <v>575</v>
      </c>
      <c r="C50" s="102">
        <f>'C-8 Lighting'!M45</f>
        <v>2223</v>
      </c>
      <c r="D50" s="100">
        <v>28.03</v>
      </c>
      <c r="E50" s="100" t="s">
        <v>2236</v>
      </c>
      <c r="G50" s="134">
        <f>C50*D50*12</f>
        <v>747728.28</v>
      </c>
      <c r="I50" s="44">
        <v>523</v>
      </c>
      <c r="J50" s="100">
        <v>32.229999999999997</v>
      </c>
      <c r="K50" s="100" t="s">
        <v>2236</v>
      </c>
      <c r="M50" s="100">
        <v>202275.47999999998</v>
      </c>
      <c r="O50" s="42">
        <v>-545452.80000000005</v>
      </c>
      <c r="P50" s="42"/>
      <c r="Q50" s="43">
        <v>-0.72947996599999998</v>
      </c>
    </row>
    <row r="51" spans="1:21">
      <c r="A51" s="89" t="s">
        <v>576</v>
      </c>
      <c r="C51" s="102">
        <f>'C-8 Lighting'!M46</f>
        <v>4</v>
      </c>
      <c r="D51" s="100">
        <v>25.03</v>
      </c>
      <c r="E51" s="100" t="s">
        <v>2236</v>
      </c>
      <c r="G51" s="134">
        <f>C51*D51*12</f>
        <v>1201.44</v>
      </c>
      <c r="I51" s="44">
        <v>4</v>
      </c>
      <c r="J51" s="100">
        <v>28.78</v>
      </c>
      <c r="K51" s="100" t="s">
        <v>2236</v>
      </c>
      <c r="M51" s="100">
        <v>1381.44</v>
      </c>
      <c r="O51" s="42">
        <v>180</v>
      </c>
      <c r="P51" s="42"/>
      <c r="Q51" s="43">
        <v>0.14982021600000001</v>
      </c>
    </row>
    <row r="52" spans="1:21">
      <c r="A52" s="89"/>
      <c r="C52" s="102"/>
      <c r="D52" s="100"/>
      <c r="E52" s="56"/>
      <c r="G52" s="100"/>
      <c r="J52" s="100"/>
      <c r="K52" s="56"/>
      <c r="M52" s="100"/>
    </row>
    <row r="53" spans="1:21">
      <c r="A53" s="88" t="s">
        <v>2297</v>
      </c>
      <c r="C53" s="102"/>
      <c r="D53" s="100"/>
      <c r="E53" s="56"/>
      <c r="G53" s="100"/>
      <c r="J53" s="100"/>
      <c r="K53" s="56"/>
      <c r="M53" s="100"/>
    </row>
    <row r="54" spans="1:21">
      <c r="A54" s="89" t="s">
        <v>572</v>
      </c>
      <c r="C54" s="102">
        <f>'C-8 Lighting'!M49</f>
        <v>9860</v>
      </c>
      <c r="D54" s="100">
        <v>4.22</v>
      </c>
      <c r="E54" s="100" t="s">
        <v>2236</v>
      </c>
      <c r="G54" s="134">
        <f>C54*D54*12</f>
        <v>499310.39999999997</v>
      </c>
      <c r="I54" s="44">
        <v>2860</v>
      </c>
      <c r="J54" s="100">
        <v>4.8499999999999996</v>
      </c>
      <c r="K54" s="100" t="s">
        <v>2236</v>
      </c>
      <c r="M54" s="100">
        <v>166451.99999999997</v>
      </c>
      <c r="O54" s="42">
        <v>-332858.40000000002</v>
      </c>
      <c r="P54" s="42"/>
      <c r="Q54" s="43">
        <v>-0.66663622499999997</v>
      </c>
    </row>
    <row r="55" spans="1:21">
      <c r="A55" s="89" t="s">
        <v>573</v>
      </c>
      <c r="C55" s="102">
        <f>'C-8 Lighting'!M50</f>
        <v>11308</v>
      </c>
      <c r="D55" s="100">
        <v>6.18</v>
      </c>
      <c r="E55" s="100" t="s">
        <v>2236</v>
      </c>
      <c r="G55" s="134">
        <f>C55*D55*12</f>
        <v>838601.28</v>
      </c>
      <c r="I55" s="44">
        <v>4205</v>
      </c>
      <c r="J55" s="100">
        <v>7.11</v>
      </c>
      <c r="K55" s="100" t="s">
        <v>2236</v>
      </c>
      <c r="M55" s="100">
        <v>358770.60000000003</v>
      </c>
      <c r="O55" s="42">
        <v>-516688.1999999999</v>
      </c>
      <c r="P55" s="42"/>
      <c r="Q55" s="43">
        <v>-0.59019133700000004</v>
      </c>
    </row>
    <row r="56" spans="1:21">
      <c r="A56" s="89" t="s">
        <v>574</v>
      </c>
      <c r="C56" s="102">
        <f>'C-8 Lighting'!M51</f>
        <v>876</v>
      </c>
      <c r="D56" s="100">
        <v>8.31</v>
      </c>
      <c r="E56" s="100" t="s">
        <v>2236</v>
      </c>
      <c r="G56" s="134">
        <f>C56*D56*12</f>
        <v>87354.72</v>
      </c>
      <c r="I56" s="44">
        <v>500</v>
      </c>
      <c r="J56" s="100">
        <v>9.56</v>
      </c>
      <c r="K56" s="100" t="s">
        <v>2236</v>
      </c>
      <c r="M56" s="100">
        <v>57360</v>
      </c>
      <c r="O56" s="42">
        <v>-29994.720000000001</v>
      </c>
      <c r="P56" s="42"/>
      <c r="Q56" s="43">
        <v>-0.343366907</v>
      </c>
    </row>
    <row r="57" spans="1:21">
      <c r="A57" s="89" t="s">
        <v>575</v>
      </c>
      <c r="C57" s="102">
        <f>'C-8 Lighting'!M52</f>
        <v>486</v>
      </c>
      <c r="D57" s="100">
        <v>12.08</v>
      </c>
      <c r="E57" s="100" t="s">
        <v>2236</v>
      </c>
      <c r="G57" s="134">
        <f>C57*D57*12</f>
        <v>70450.559999999998</v>
      </c>
      <c r="I57" s="44">
        <v>150</v>
      </c>
      <c r="J57" s="100">
        <v>13.89</v>
      </c>
      <c r="K57" s="100" t="s">
        <v>2236</v>
      </c>
      <c r="M57" s="100">
        <v>25002</v>
      </c>
      <c r="O57" s="42">
        <v>-45448.56</v>
      </c>
      <c r="P57" s="42"/>
      <c r="Q57" s="43">
        <v>-0.64511282800000003</v>
      </c>
    </row>
    <row r="58" spans="1:21" s="50" customFormat="1" ht="13.5" thickBot="1">
      <c r="A58" s="104" t="s">
        <v>2298</v>
      </c>
      <c r="C58" s="51">
        <f>SUM(C20:C57)</f>
        <v>516614</v>
      </c>
      <c r="D58" s="57"/>
      <c r="F58" s="57"/>
      <c r="G58" s="138">
        <f>SUM(G20:G57)</f>
        <v>59478311.639999986</v>
      </c>
      <c r="I58" s="51">
        <v>562656</v>
      </c>
      <c r="J58" s="57"/>
      <c r="L58" s="57"/>
      <c r="M58" s="105">
        <v>60668339.499999993</v>
      </c>
      <c r="N58" s="53"/>
      <c r="O58" s="53">
        <v>-26818.579999998212</v>
      </c>
      <c r="P58" s="53"/>
      <c r="Q58" s="55">
        <v>-4.4185699999999998E-4</v>
      </c>
      <c r="U58" s="106"/>
    </row>
    <row r="59" spans="1:21" ht="13.5" thickTop="1">
      <c r="A59" s="56"/>
      <c r="C59" s="39"/>
      <c r="D59" s="41"/>
      <c r="F59" s="41"/>
      <c r="G59" s="136"/>
      <c r="I59" s="39"/>
      <c r="J59" s="41"/>
      <c r="L59" s="41"/>
      <c r="M59" s="42"/>
      <c r="N59" s="42"/>
      <c r="U59" s="103"/>
    </row>
    <row r="60" spans="1:21">
      <c r="A60" s="99" t="s">
        <v>2299</v>
      </c>
      <c r="C60" s="39"/>
      <c r="D60" s="41"/>
      <c r="F60" s="41"/>
      <c r="G60" s="136"/>
      <c r="I60" s="39"/>
      <c r="J60" s="41"/>
      <c r="L60" s="41"/>
      <c r="M60" s="42"/>
      <c r="N60" s="42"/>
      <c r="U60" s="103"/>
    </row>
    <row r="61" spans="1:21">
      <c r="A61" s="107"/>
      <c r="C61" s="39"/>
      <c r="D61" s="41"/>
      <c r="F61" s="41"/>
      <c r="G61" s="136"/>
      <c r="I61" s="39"/>
      <c r="J61" s="41"/>
      <c r="L61" s="41"/>
      <c r="M61" s="42"/>
      <c r="N61" s="42"/>
      <c r="U61" s="103"/>
    </row>
    <row r="62" spans="1:21">
      <c r="A62" s="88" t="s">
        <v>2235</v>
      </c>
      <c r="C62" s="39">
        <f>'C-8 Lighting'!M58</f>
        <v>225</v>
      </c>
      <c r="D62" s="41">
        <v>5</v>
      </c>
      <c r="E62" s="41" t="s">
        <v>2236</v>
      </c>
      <c r="F62" s="41"/>
      <c r="G62" s="134">
        <f>C62*D62*12</f>
        <v>13500</v>
      </c>
      <c r="I62" s="39">
        <v>201</v>
      </c>
      <c r="J62" s="41">
        <v>5.75</v>
      </c>
      <c r="K62" s="41" t="s">
        <v>2236</v>
      </c>
      <c r="L62" s="41"/>
      <c r="M62" s="100">
        <v>13869</v>
      </c>
      <c r="N62" s="42"/>
      <c r="O62" s="42">
        <v>1809</v>
      </c>
      <c r="P62" s="42"/>
      <c r="Q62" s="43">
        <v>0.15</v>
      </c>
      <c r="U62" s="103"/>
    </row>
    <row r="63" spans="1:21">
      <c r="A63" s="56"/>
      <c r="C63" s="39"/>
      <c r="D63" s="41"/>
      <c r="E63" s="41"/>
      <c r="F63" s="41"/>
      <c r="G63" s="136"/>
      <c r="I63" s="39"/>
      <c r="J63" s="41"/>
      <c r="K63" s="41"/>
      <c r="L63" s="41"/>
      <c r="M63" s="42"/>
      <c r="N63" s="42"/>
      <c r="U63" s="103"/>
    </row>
    <row r="64" spans="1:21">
      <c r="A64" s="88" t="s">
        <v>2237</v>
      </c>
      <c r="C64" s="39"/>
      <c r="D64" s="41"/>
      <c r="E64" s="41"/>
      <c r="F64" s="41"/>
      <c r="G64" s="136"/>
      <c r="I64" s="39"/>
      <c r="J64" s="41"/>
      <c r="K64" s="41"/>
      <c r="L64" s="41"/>
      <c r="M64" s="42"/>
      <c r="N64" s="42"/>
      <c r="U64" s="103"/>
    </row>
    <row r="65" spans="1:21">
      <c r="A65" s="89" t="s">
        <v>580</v>
      </c>
      <c r="C65" s="39">
        <f>'C-8 Lighting'!M60</f>
        <v>2880173</v>
      </c>
      <c r="D65" s="48">
        <v>7.7789999999999998E-2</v>
      </c>
      <c r="E65" s="41" t="s">
        <v>2239</v>
      </c>
      <c r="F65" s="41"/>
      <c r="G65" s="134">
        <f>C65*D65</f>
        <v>224048.65766999999</v>
      </c>
      <c r="I65" s="39">
        <v>2463640.5986070824</v>
      </c>
      <c r="J65" s="48">
        <v>8.5000000000000006E-2</v>
      </c>
      <c r="K65" s="41" t="s">
        <v>2239</v>
      </c>
      <c r="L65" s="41"/>
      <c r="M65" s="100">
        <v>209409.45088160201</v>
      </c>
      <c r="N65" s="42"/>
      <c r="O65" s="42">
        <v>17762.84871595708</v>
      </c>
      <c r="P65" s="42"/>
      <c r="Q65" s="43">
        <v>9.2685434999999997E-2</v>
      </c>
      <c r="U65" s="103"/>
    </row>
    <row r="66" spans="1:21">
      <c r="A66" s="56"/>
      <c r="C66" s="39"/>
      <c r="D66" s="41"/>
      <c r="F66" s="41"/>
      <c r="G66" s="136"/>
      <c r="I66" s="39"/>
      <c r="J66" s="41"/>
      <c r="K66" s="41"/>
      <c r="L66" s="41"/>
      <c r="M66" s="42"/>
      <c r="N66" s="42"/>
      <c r="U66" s="103"/>
    </row>
    <row r="67" spans="1:21">
      <c r="A67" s="88" t="s">
        <v>2294</v>
      </c>
      <c r="C67" s="39"/>
      <c r="D67" s="41"/>
      <c r="F67" s="41"/>
      <c r="G67" s="136"/>
      <c r="I67" s="39"/>
      <c r="J67" s="41"/>
      <c r="K67" s="41"/>
      <c r="L67" s="41"/>
      <c r="M67" s="42"/>
      <c r="N67" s="42"/>
      <c r="U67" s="103"/>
    </row>
    <row r="68" spans="1:21">
      <c r="A68" s="89" t="s">
        <v>558</v>
      </c>
      <c r="C68" s="39">
        <v>0</v>
      </c>
      <c r="D68" s="41">
        <v>1.55</v>
      </c>
      <c r="E68" s="41" t="s">
        <v>2236</v>
      </c>
      <c r="F68" s="41"/>
      <c r="G68" s="134">
        <v>0</v>
      </c>
      <c r="I68" s="39">
        <v>0</v>
      </c>
      <c r="J68" s="41">
        <v>1.78</v>
      </c>
      <c r="K68" s="41" t="s">
        <v>2236</v>
      </c>
      <c r="L68" s="41"/>
      <c r="M68" s="100">
        <v>0</v>
      </c>
      <c r="N68" s="42"/>
      <c r="O68" s="42">
        <v>0</v>
      </c>
      <c r="P68" s="42"/>
      <c r="Q68" s="43">
        <v>0</v>
      </c>
      <c r="U68" s="103"/>
    </row>
    <row r="69" spans="1:21">
      <c r="A69" s="89" t="s">
        <v>559</v>
      </c>
      <c r="C69" s="39">
        <v>0</v>
      </c>
      <c r="D69" s="41">
        <v>2.2200000000000002</v>
      </c>
      <c r="E69" s="41" t="s">
        <v>2236</v>
      </c>
      <c r="F69" s="41"/>
      <c r="G69" s="134">
        <v>0</v>
      </c>
      <c r="I69" s="39">
        <v>0</v>
      </c>
      <c r="J69" s="41">
        <v>2.5499999999999998</v>
      </c>
      <c r="K69" s="41" t="s">
        <v>2236</v>
      </c>
      <c r="L69" s="41"/>
      <c r="M69" s="100">
        <v>0</v>
      </c>
      <c r="N69" s="42"/>
      <c r="O69" s="42">
        <v>0</v>
      </c>
      <c r="P69" s="42"/>
      <c r="Q69" s="43">
        <v>0</v>
      </c>
      <c r="U69" s="103"/>
    </row>
    <row r="70" spans="1:21">
      <c r="A70" s="89" t="s">
        <v>560</v>
      </c>
      <c r="C70" s="39">
        <v>0</v>
      </c>
      <c r="D70" s="41">
        <v>3.1</v>
      </c>
      <c r="E70" s="41" t="s">
        <v>2236</v>
      </c>
      <c r="F70" s="41"/>
      <c r="G70" s="134">
        <v>0</v>
      </c>
      <c r="I70" s="39">
        <v>0</v>
      </c>
      <c r="J70" s="41">
        <v>3.57</v>
      </c>
      <c r="K70" s="41" t="s">
        <v>2236</v>
      </c>
      <c r="L70" s="41"/>
      <c r="M70" s="100">
        <v>0</v>
      </c>
      <c r="N70" s="42"/>
      <c r="O70" s="42">
        <v>0</v>
      </c>
      <c r="P70" s="42"/>
      <c r="Q70" s="43">
        <v>0</v>
      </c>
      <c r="U70" s="103"/>
    </row>
    <row r="71" spans="1:21">
      <c r="A71" s="89" t="s">
        <v>561</v>
      </c>
      <c r="C71" s="39">
        <v>0</v>
      </c>
      <c r="D71" s="41">
        <v>4.4400000000000004</v>
      </c>
      <c r="E71" s="41" t="s">
        <v>2236</v>
      </c>
      <c r="F71" s="41"/>
      <c r="G71" s="134">
        <v>0</v>
      </c>
      <c r="I71" s="39">
        <v>0</v>
      </c>
      <c r="J71" s="41">
        <v>5.1100000000000003</v>
      </c>
      <c r="K71" s="41" t="s">
        <v>2236</v>
      </c>
      <c r="L71" s="41"/>
      <c r="M71" s="100">
        <v>0</v>
      </c>
      <c r="N71" s="42"/>
      <c r="O71" s="42">
        <v>0</v>
      </c>
      <c r="P71" s="42"/>
      <c r="Q71" s="43">
        <v>0</v>
      </c>
      <c r="U71" s="103"/>
    </row>
    <row r="72" spans="1:21">
      <c r="A72" s="89" t="s">
        <v>562</v>
      </c>
      <c r="C72" s="39">
        <v>0</v>
      </c>
      <c r="D72" s="41">
        <v>6.66</v>
      </c>
      <c r="E72" s="41" t="s">
        <v>2236</v>
      </c>
      <c r="F72" s="41"/>
      <c r="G72" s="134">
        <v>0</v>
      </c>
      <c r="I72" s="39">
        <v>0</v>
      </c>
      <c r="J72" s="41">
        <v>7.66</v>
      </c>
      <c r="K72" s="41" t="s">
        <v>2236</v>
      </c>
      <c r="L72" s="41"/>
      <c r="M72" s="100">
        <v>0</v>
      </c>
      <c r="N72" s="42"/>
      <c r="O72" s="42">
        <v>0</v>
      </c>
      <c r="P72" s="42"/>
      <c r="Q72" s="43">
        <v>0</v>
      </c>
      <c r="U72" s="103"/>
    </row>
    <row r="73" spans="1:21">
      <c r="A73" s="89" t="s">
        <v>563</v>
      </c>
      <c r="C73" s="39">
        <v>0</v>
      </c>
      <c r="D73" s="41">
        <v>8.32</v>
      </c>
      <c r="E73" s="41" t="s">
        <v>2236</v>
      </c>
      <c r="F73" s="41"/>
      <c r="G73" s="134">
        <v>0</v>
      </c>
      <c r="I73" s="39">
        <v>0</v>
      </c>
      <c r="J73" s="41">
        <v>9.57</v>
      </c>
      <c r="K73" s="41" t="s">
        <v>2236</v>
      </c>
      <c r="L73" s="41"/>
      <c r="M73" s="100">
        <v>0</v>
      </c>
      <c r="N73" s="42"/>
      <c r="O73" s="42">
        <v>0</v>
      </c>
      <c r="P73" s="42"/>
      <c r="Q73" s="43">
        <v>0</v>
      </c>
      <c r="U73" s="103"/>
    </row>
    <row r="74" spans="1:21">
      <c r="A74" s="89" t="s">
        <v>564</v>
      </c>
      <c r="C74" s="39">
        <v>0</v>
      </c>
      <c r="D74" s="41">
        <v>12.76</v>
      </c>
      <c r="E74" s="41" t="s">
        <v>2236</v>
      </c>
      <c r="F74" s="41"/>
      <c r="G74" s="134">
        <v>0</v>
      </c>
      <c r="I74" s="39">
        <v>0</v>
      </c>
      <c r="J74" s="41">
        <v>14.67</v>
      </c>
      <c r="K74" s="41" t="s">
        <v>2236</v>
      </c>
      <c r="L74" s="41"/>
      <c r="M74" s="100">
        <v>0</v>
      </c>
      <c r="N74" s="42"/>
      <c r="O74" s="42">
        <v>0</v>
      </c>
      <c r="P74" s="42"/>
      <c r="Q74" s="43">
        <v>0</v>
      </c>
      <c r="U74" s="103"/>
    </row>
    <row r="75" spans="1:21">
      <c r="A75" s="89" t="s">
        <v>581</v>
      </c>
      <c r="C75" s="39">
        <v>0</v>
      </c>
      <c r="D75" s="41">
        <v>7.7789999999999998E-2</v>
      </c>
      <c r="E75" s="41" t="s">
        <v>2239</v>
      </c>
      <c r="F75" s="41"/>
      <c r="G75" s="134">
        <v>0</v>
      </c>
      <c r="I75" s="39">
        <v>0</v>
      </c>
      <c r="J75" s="41">
        <v>8.9459999999999998E-2</v>
      </c>
      <c r="K75" s="41" t="s">
        <v>2239</v>
      </c>
      <c r="L75" s="41"/>
      <c r="M75" s="100">
        <v>0</v>
      </c>
      <c r="N75" s="42"/>
      <c r="O75" s="42">
        <v>0</v>
      </c>
      <c r="P75" s="42"/>
      <c r="Q75" s="43">
        <v>0</v>
      </c>
      <c r="U75" s="103"/>
    </row>
    <row r="76" spans="1:21" s="50" customFormat="1" ht="13.5" thickBot="1">
      <c r="A76" s="104" t="s">
        <v>582</v>
      </c>
      <c r="C76" s="51">
        <v>201</v>
      </c>
      <c r="D76" s="57"/>
      <c r="F76" s="57"/>
      <c r="G76" s="137">
        <f>SUM(G62:G75)</f>
        <v>237548.65766999999</v>
      </c>
      <c r="I76" s="51">
        <v>201</v>
      </c>
      <c r="J76" s="57"/>
      <c r="L76" s="57"/>
      <c r="M76" s="105">
        <v>223278.45088160201</v>
      </c>
      <c r="N76" s="53"/>
      <c r="O76" s="53">
        <v>19571.84871595708</v>
      </c>
      <c r="P76" s="53"/>
      <c r="Q76" s="55">
        <v>9.6078618000000005E-2</v>
      </c>
      <c r="U76" s="106"/>
    </row>
    <row r="77" spans="1:21" ht="13.5" thickTop="1">
      <c r="A77" s="56"/>
      <c r="C77" s="39"/>
      <c r="D77" s="41"/>
      <c r="F77" s="41"/>
      <c r="G77" s="42"/>
      <c r="I77" s="39"/>
      <c r="J77" s="41"/>
      <c r="L77" s="41"/>
      <c r="M77" s="42"/>
      <c r="N77" s="42"/>
      <c r="U77" s="103"/>
    </row>
    <row r="78" spans="1:21">
      <c r="A78" s="99" t="s">
        <v>2300</v>
      </c>
      <c r="C78" s="39"/>
      <c r="D78" s="41"/>
      <c r="F78" s="41"/>
      <c r="G78" s="42"/>
      <c r="I78" s="39"/>
      <c r="J78" s="41"/>
      <c r="L78" s="41"/>
      <c r="M78" s="42"/>
      <c r="N78" s="42"/>
      <c r="U78" s="103"/>
    </row>
    <row r="79" spans="1:21">
      <c r="A79" s="107"/>
      <c r="C79" s="39"/>
      <c r="D79" s="41"/>
      <c r="F79" s="41"/>
      <c r="G79" s="42"/>
      <c r="I79" s="39"/>
      <c r="J79" s="41"/>
      <c r="L79" s="41"/>
      <c r="M79" s="42"/>
      <c r="N79" s="42"/>
      <c r="U79" s="103"/>
    </row>
    <row r="80" spans="1:21">
      <c r="A80" s="46" t="s">
        <v>2301</v>
      </c>
      <c r="C80" s="39"/>
      <c r="D80" s="41"/>
      <c r="F80" s="41"/>
      <c r="G80" s="42"/>
      <c r="I80" s="39"/>
      <c r="J80" s="41"/>
      <c r="L80" s="41"/>
      <c r="M80" s="42"/>
      <c r="N80" s="42"/>
      <c r="U80" s="103"/>
    </row>
    <row r="81" spans="1:21">
      <c r="A81" s="88" t="s">
        <v>2294</v>
      </c>
      <c r="C81" s="39"/>
      <c r="D81" s="41"/>
      <c r="F81" s="41"/>
      <c r="G81" s="42"/>
      <c r="I81" s="39"/>
      <c r="J81" s="41"/>
      <c r="L81" s="41"/>
      <c r="M81" s="42"/>
      <c r="N81" s="42"/>
      <c r="U81" s="103"/>
    </row>
    <row r="82" spans="1:21">
      <c r="A82" s="89" t="s">
        <v>558</v>
      </c>
      <c r="C82" s="39">
        <f>'C-8 Lighting'!M77</f>
        <v>131</v>
      </c>
      <c r="D82" s="41">
        <v>8.9499999999999993</v>
      </c>
      <c r="E82" s="41" t="s">
        <v>2236</v>
      </c>
      <c r="F82" s="41"/>
      <c r="G82" s="134">
        <f t="shared" ref="G82:G87" si="2">C82*D82*12</f>
        <v>14069.399999999998</v>
      </c>
      <c r="I82" s="39">
        <v>140</v>
      </c>
      <c r="J82" s="41">
        <v>10.29</v>
      </c>
      <c r="K82" s="41">
        <v>0</v>
      </c>
      <c r="L82" s="41"/>
      <c r="M82" s="100">
        <v>17287.199999999997</v>
      </c>
      <c r="N82" s="42"/>
      <c r="O82" s="42">
        <v>2251.1999999999971</v>
      </c>
      <c r="P82" s="42"/>
      <c r="Q82" s="43">
        <v>0.14972067</v>
      </c>
      <c r="U82" s="103"/>
    </row>
    <row r="83" spans="1:21">
      <c r="A83" s="89" t="s">
        <v>559</v>
      </c>
      <c r="C83" s="39">
        <f>'C-8 Lighting'!M78</f>
        <v>191</v>
      </c>
      <c r="D83" s="41">
        <v>9.32</v>
      </c>
      <c r="E83" s="41" t="s">
        <v>2236</v>
      </c>
      <c r="F83" s="41"/>
      <c r="G83" s="134">
        <f t="shared" si="2"/>
        <v>21361.440000000002</v>
      </c>
      <c r="I83" s="39">
        <v>205</v>
      </c>
      <c r="J83" s="41">
        <v>10.72</v>
      </c>
      <c r="K83" s="41">
        <v>0</v>
      </c>
      <c r="L83" s="41"/>
      <c r="M83" s="100">
        <v>26371.199999999997</v>
      </c>
      <c r="N83" s="42"/>
      <c r="O83" s="42">
        <v>3443.9999999999964</v>
      </c>
      <c r="P83" s="42"/>
      <c r="Q83" s="43">
        <v>0.15021459200000001</v>
      </c>
      <c r="U83" s="103"/>
    </row>
    <row r="84" spans="1:21">
      <c r="A84" s="89" t="s">
        <v>560</v>
      </c>
      <c r="C84" s="39">
        <f>'C-8 Lighting'!M79</f>
        <v>655</v>
      </c>
      <c r="D84" s="41">
        <v>10.1</v>
      </c>
      <c r="E84" s="41" t="s">
        <v>2236</v>
      </c>
      <c r="F84" s="41"/>
      <c r="G84" s="134">
        <f t="shared" si="2"/>
        <v>79386</v>
      </c>
      <c r="I84" s="39">
        <v>727</v>
      </c>
      <c r="J84" s="41">
        <v>11.62</v>
      </c>
      <c r="K84" s="41">
        <v>0</v>
      </c>
      <c r="L84" s="41"/>
      <c r="M84" s="100">
        <v>101372.88</v>
      </c>
      <c r="N84" s="42"/>
      <c r="O84" s="42">
        <v>13260.48000000001</v>
      </c>
      <c r="P84" s="42"/>
      <c r="Q84" s="43">
        <v>0.15049504999999999</v>
      </c>
      <c r="U84" s="103"/>
    </row>
    <row r="85" spans="1:21">
      <c r="A85" s="89" t="s">
        <v>561</v>
      </c>
      <c r="C85" s="39">
        <f>'C-8 Lighting'!M80</f>
        <v>11</v>
      </c>
      <c r="D85" s="41">
        <v>10.89</v>
      </c>
      <c r="E85" s="41" t="s">
        <v>2236</v>
      </c>
      <c r="F85" s="41"/>
      <c r="G85" s="134">
        <f t="shared" si="2"/>
        <v>1437.48</v>
      </c>
      <c r="I85" s="39">
        <v>14</v>
      </c>
      <c r="J85" s="41">
        <v>12.52</v>
      </c>
      <c r="K85" s="41">
        <v>0</v>
      </c>
      <c r="L85" s="41"/>
      <c r="M85" s="100">
        <v>2103.36</v>
      </c>
      <c r="N85" s="42"/>
      <c r="O85" s="42">
        <v>273.84000000000015</v>
      </c>
      <c r="P85" s="42"/>
      <c r="Q85" s="43">
        <v>0.14967860399999999</v>
      </c>
      <c r="U85" s="103"/>
    </row>
    <row r="86" spans="1:21">
      <c r="A86" s="89" t="s">
        <v>562</v>
      </c>
      <c r="C86" s="39">
        <f>'C-8 Lighting'!M81</f>
        <v>120</v>
      </c>
      <c r="D86" s="41">
        <v>13.16</v>
      </c>
      <c r="E86" s="41" t="s">
        <v>2236</v>
      </c>
      <c r="F86" s="41"/>
      <c r="G86" s="134">
        <f t="shared" si="2"/>
        <v>18950.400000000001</v>
      </c>
      <c r="I86" s="39">
        <v>130</v>
      </c>
      <c r="J86" s="41">
        <v>15.13</v>
      </c>
      <c r="K86" s="41">
        <v>0</v>
      </c>
      <c r="L86" s="41"/>
      <c r="M86" s="100">
        <v>23602.800000000003</v>
      </c>
      <c r="N86" s="42"/>
      <c r="O86" s="42">
        <v>3073.2000000000044</v>
      </c>
      <c r="P86" s="42"/>
      <c r="Q86" s="43">
        <v>0.149696049</v>
      </c>
      <c r="U86" s="103"/>
    </row>
    <row r="87" spans="1:21">
      <c r="A87" s="89" t="s">
        <v>563</v>
      </c>
      <c r="C87" s="39">
        <f>'C-8 Lighting'!M82</f>
        <v>1</v>
      </c>
      <c r="D87" s="41">
        <v>14.32</v>
      </c>
      <c r="E87" s="41" t="s">
        <v>2236</v>
      </c>
      <c r="F87" s="41"/>
      <c r="G87" s="134">
        <f t="shared" si="2"/>
        <v>171.84</v>
      </c>
      <c r="I87" s="39">
        <v>1</v>
      </c>
      <c r="J87" s="41">
        <v>16.47</v>
      </c>
      <c r="K87" s="41">
        <v>0</v>
      </c>
      <c r="L87" s="41"/>
      <c r="M87" s="100">
        <v>197.64</v>
      </c>
      <c r="N87" s="42"/>
      <c r="O87" s="42">
        <v>25.799999999999983</v>
      </c>
      <c r="P87" s="42"/>
      <c r="Q87" s="43">
        <v>0.15013966500000001</v>
      </c>
      <c r="U87" s="103"/>
    </row>
    <row r="88" spans="1:21">
      <c r="A88" s="89"/>
      <c r="C88" s="39"/>
      <c r="D88" s="41"/>
      <c r="F88" s="41"/>
      <c r="G88" s="136"/>
      <c r="I88" s="39"/>
      <c r="J88" s="41"/>
      <c r="L88" s="41"/>
      <c r="M88" s="42"/>
      <c r="N88" s="42"/>
      <c r="U88" s="103"/>
    </row>
    <row r="89" spans="1:21">
      <c r="A89" s="46" t="s">
        <v>2302</v>
      </c>
      <c r="C89" s="39"/>
      <c r="D89" s="41"/>
      <c r="F89" s="41"/>
      <c r="G89" s="136" t="s">
        <v>7</v>
      </c>
      <c r="I89" s="39"/>
      <c r="J89" s="41"/>
      <c r="L89" s="41"/>
      <c r="M89" s="42"/>
      <c r="N89" s="42"/>
      <c r="U89" s="103"/>
    </row>
    <row r="90" spans="1:21">
      <c r="A90" s="88" t="s">
        <v>2294</v>
      </c>
      <c r="C90" s="39"/>
      <c r="D90" s="41"/>
      <c r="F90" s="41"/>
      <c r="G90" s="136"/>
      <c r="I90" s="39"/>
      <c r="J90" s="41"/>
      <c r="L90" s="41"/>
      <c r="M90" s="42"/>
      <c r="N90" s="42"/>
      <c r="U90" s="103"/>
    </row>
    <row r="91" spans="1:21">
      <c r="A91" s="89" t="s">
        <v>588</v>
      </c>
      <c r="C91" s="39">
        <f>'C-8 Lighting'!M86</f>
        <v>1182</v>
      </c>
      <c r="D91" s="41">
        <v>5.78</v>
      </c>
      <c r="E91" s="41" t="s">
        <v>2236</v>
      </c>
      <c r="F91" s="41"/>
      <c r="G91" s="134">
        <f>C91*D91*12</f>
        <v>81983.520000000004</v>
      </c>
      <c r="I91" s="39">
        <v>1282</v>
      </c>
      <c r="J91" s="41">
        <v>6.65</v>
      </c>
      <c r="K91" s="41" t="s">
        <v>2236</v>
      </c>
      <c r="L91" s="41"/>
      <c r="M91" s="100">
        <v>102303.6</v>
      </c>
      <c r="N91" s="42"/>
      <c r="O91" s="42">
        <v>13384.080000000002</v>
      </c>
      <c r="P91" s="42"/>
      <c r="Q91" s="43">
        <v>0.150519031</v>
      </c>
      <c r="U91" s="103"/>
    </row>
    <row r="92" spans="1:21" s="50" customFormat="1" ht="13.5" thickBot="1">
      <c r="A92" s="104" t="s">
        <v>2303</v>
      </c>
      <c r="C92" s="51">
        <f>SUM(C82:C91)</f>
        <v>2291</v>
      </c>
      <c r="D92" s="57"/>
      <c r="F92" s="57"/>
      <c r="G92" s="137">
        <f>SUM(G82:G91)</f>
        <v>217360.08000000002</v>
      </c>
      <c r="I92" s="51">
        <v>2499</v>
      </c>
      <c r="J92" s="57"/>
      <c r="L92" s="57"/>
      <c r="M92" s="105">
        <v>273238.68000000005</v>
      </c>
      <c r="N92" s="53"/>
      <c r="O92" s="53">
        <v>35712.600000000035</v>
      </c>
      <c r="P92" s="53"/>
      <c r="Q92" s="55">
        <v>0.15035233200000001</v>
      </c>
      <c r="U92" s="106"/>
    </row>
    <row r="93" spans="1:21" ht="13.5" thickTop="1">
      <c r="A93" s="56"/>
      <c r="C93" s="39"/>
      <c r="D93" s="41"/>
      <c r="F93" s="41"/>
      <c r="G93" s="136"/>
      <c r="I93" s="39"/>
      <c r="J93" s="41"/>
      <c r="L93" s="41"/>
      <c r="M93" s="42"/>
      <c r="N93" s="42"/>
      <c r="U93" s="103"/>
    </row>
    <row r="94" spans="1:21">
      <c r="A94" s="99" t="s">
        <v>590</v>
      </c>
      <c r="C94" s="39"/>
      <c r="D94" s="41"/>
      <c r="F94" s="41"/>
      <c r="G94" s="136"/>
      <c r="I94" s="39"/>
      <c r="J94" s="41"/>
      <c r="L94" s="41"/>
      <c r="M94" s="42"/>
      <c r="N94" s="42"/>
      <c r="U94" s="103"/>
    </row>
    <row r="95" spans="1:21">
      <c r="A95" s="107"/>
      <c r="C95" s="39"/>
      <c r="D95" s="41"/>
      <c r="F95" s="41"/>
      <c r="G95" s="136"/>
      <c r="I95" s="39"/>
      <c r="J95" s="41"/>
      <c r="L95" s="41"/>
      <c r="M95" s="42"/>
      <c r="N95" s="42"/>
      <c r="U95" s="103"/>
    </row>
    <row r="96" spans="1:21">
      <c r="A96" s="88" t="s">
        <v>2235</v>
      </c>
      <c r="C96" s="39">
        <f>'C-8 Lighting'!M92</f>
        <v>80</v>
      </c>
      <c r="D96" s="41">
        <v>5</v>
      </c>
      <c r="E96" s="41" t="s">
        <v>2236</v>
      </c>
      <c r="F96" s="41"/>
      <c r="G96" s="134">
        <f>C96*D96*12</f>
        <v>4800</v>
      </c>
      <c r="I96" s="39">
        <v>81</v>
      </c>
      <c r="J96" s="41">
        <v>5.75</v>
      </c>
      <c r="K96" s="41" t="s">
        <v>2236</v>
      </c>
      <c r="L96" s="41"/>
      <c r="M96" s="100">
        <v>5589</v>
      </c>
      <c r="N96" s="42"/>
      <c r="O96" s="42">
        <v>729</v>
      </c>
      <c r="P96" s="42"/>
      <c r="Q96" s="43">
        <v>0.15</v>
      </c>
      <c r="U96" s="103"/>
    </row>
    <row r="97" spans="1:21">
      <c r="A97" s="56"/>
      <c r="C97" s="39"/>
      <c r="D97" s="41"/>
      <c r="E97" s="41"/>
      <c r="F97" s="41"/>
      <c r="G97" s="136"/>
      <c r="I97" s="39"/>
      <c r="J97" s="41"/>
      <c r="K97" s="41"/>
      <c r="L97" s="41"/>
      <c r="M97" s="42"/>
      <c r="N97" s="42"/>
      <c r="U97" s="103"/>
    </row>
    <row r="98" spans="1:21">
      <c r="A98" s="88" t="s">
        <v>2237</v>
      </c>
      <c r="C98" s="39"/>
      <c r="D98" s="41"/>
      <c r="E98" s="41"/>
      <c r="F98" s="41"/>
      <c r="G98" s="136"/>
      <c r="I98" s="39"/>
      <c r="J98" s="41"/>
      <c r="K98" s="41"/>
      <c r="L98" s="41"/>
      <c r="M98" s="42"/>
      <c r="N98" s="42"/>
      <c r="U98" s="103"/>
    </row>
    <row r="99" spans="1:21">
      <c r="A99" s="89" t="s">
        <v>580</v>
      </c>
      <c r="C99" s="39">
        <f>'C-8 Lighting'!M94</f>
        <v>757712</v>
      </c>
      <c r="D99" s="41">
        <v>4.5289999999999997E-2</v>
      </c>
      <c r="E99" s="41" t="s">
        <v>2239</v>
      </c>
      <c r="F99" s="41"/>
      <c r="G99" s="134">
        <f>C99*D99</f>
        <v>34316.77648</v>
      </c>
      <c r="I99" s="39">
        <v>1063812.1958532948</v>
      </c>
      <c r="J99" s="41">
        <v>5.2080000000000001E-2</v>
      </c>
      <c r="K99" s="41" t="s">
        <v>2239</v>
      </c>
      <c r="L99" s="41"/>
      <c r="M99" s="100">
        <v>55403.339160039592</v>
      </c>
      <c r="N99" s="42"/>
      <c r="O99" s="42">
        <v>7223.2848098438699</v>
      </c>
      <c r="P99" s="42"/>
      <c r="Q99" s="43">
        <v>0.14992272000000001</v>
      </c>
      <c r="U99" s="103"/>
    </row>
    <row r="100" spans="1:21" s="50" customFormat="1" ht="13.5" thickBot="1">
      <c r="A100" s="104" t="s">
        <v>2304</v>
      </c>
      <c r="C100" s="51">
        <v>81</v>
      </c>
      <c r="D100" s="57"/>
      <c r="F100" s="57"/>
      <c r="G100" s="137">
        <f>SUM(G96:G99)</f>
        <v>39116.77648</v>
      </c>
      <c r="I100" s="51">
        <v>81</v>
      </c>
      <c r="J100" s="57"/>
      <c r="L100" s="57"/>
      <c r="M100" s="105">
        <v>60992.339160039592</v>
      </c>
      <c r="N100" s="53"/>
      <c r="O100" s="53">
        <v>7952.2848098438699</v>
      </c>
      <c r="P100" s="53"/>
      <c r="Q100" s="55">
        <v>0.149929801</v>
      </c>
      <c r="U100" s="106"/>
    </row>
    <row r="101" spans="1:21" ht="13.5" thickTop="1">
      <c r="A101" s="56"/>
      <c r="C101" s="39"/>
      <c r="D101" s="41"/>
      <c r="F101" s="41"/>
      <c r="G101" s="42"/>
      <c r="I101" s="39"/>
      <c r="J101" s="41"/>
      <c r="L101" s="41"/>
      <c r="M101" s="42"/>
      <c r="N101" s="42"/>
      <c r="U101" s="103"/>
    </row>
    <row r="102" spans="1:21">
      <c r="A102" s="99" t="s">
        <v>591</v>
      </c>
      <c r="C102" s="39"/>
      <c r="D102" s="41"/>
      <c r="F102" s="41"/>
      <c r="G102" s="42"/>
      <c r="I102" s="39"/>
      <c r="J102" s="41"/>
      <c r="L102" s="41"/>
      <c r="M102" s="42"/>
      <c r="N102" s="42"/>
      <c r="U102" s="103"/>
    </row>
    <row r="103" spans="1:21">
      <c r="A103" s="56"/>
      <c r="C103" s="39"/>
      <c r="D103" s="41"/>
      <c r="F103" s="41"/>
      <c r="G103" s="42"/>
      <c r="I103" s="39"/>
      <c r="J103" s="41"/>
      <c r="L103" s="41"/>
      <c r="M103" s="42"/>
      <c r="N103" s="42"/>
      <c r="U103" s="103"/>
    </row>
    <row r="104" spans="1:21">
      <c r="A104" s="88" t="s">
        <v>2237</v>
      </c>
      <c r="C104" s="39"/>
      <c r="D104" s="41"/>
      <c r="F104" s="41"/>
      <c r="G104" s="42"/>
      <c r="I104" s="39"/>
      <c r="J104" s="41"/>
      <c r="L104" s="41"/>
      <c r="M104" s="42"/>
      <c r="N104" s="42"/>
      <c r="U104" s="103"/>
    </row>
    <row r="105" spans="1:21">
      <c r="A105" s="89" t="s">
        <v>580</v>
      </c>
      <c r="C105" s="39">
        <f>'C-8 Lighting'!M100</f>
        <v>1519413</v>
      </c>
      <c r="D105" s="41">
        <v>5.9290000000000002E-2</v>
      </c>
      <c r="E105" s="41" t="s">
        <v>2239</v>
      </c>
      <c r="F105" s="41"/>
      <c r="G105" s="134">
        <f>C105*D105</f>
        <v>90085.996769999998</v>
      </c>
      <c r="I105" s="39">
        <v>1201572.4276757075</v>
      </c>
      <c r="J105" s="41">
        <v>6.8180000000000004E-2</v>
      </c>
      <c r="K105" s="41" t="s">
        <v>2239</v>
      </c>
      <c r="L105" s="41"/>
      <c r="M105" s="100">
        <v>81923.208118929746</v>
      </c>
      <c r="N105" s="42"/>
      <c r="O105" s="42">
        <v>10681.978882037045</v>
      </c>
      <c r="P105" s="42"/>
      <c r="Q105" s="43">
        <v>0.14994096800000001</v>
      </c>
      <c r="U105" s="103"/>
    </row>
    <row r="106" spans="1:21" s="50" customFormat="1" ht="13.5" thickBot="1">
      <c r="A106" s="104" t="s">
        <v>2305</v>
      </c>
      <c r="C106" s="51">
        <f>C105</f>
        <v>1519413</v>
      </c>
      <c r="D106" s="57"/>
      <c r="F106" s="57"/>
      <c r="G106" s="137">
        <f>SUM(G105)</f>
        <v>90085.996769999998</v>
      </c>
      <c r="I106" s="51">
        <v>1201572.4276757075</v>
      </c>
      <c r="J106" s="57"/>
      <c r="L106" s="57"/>
      <c r="M106" s="53">
        <v>81923.208118929746</v>
      </c>
      <c r="N106" s="53"/>
      <c r="O106" s="53">
        <v>10681.978882037045</v>
      </c>
      <c r="P106" s="53"/>
      <c r="Q106" s="55">
        <v>0.14994096800000001</v>
      </c>
      <c r="U106" s="106"/>
    </row>
    <row r="107" spans="1:21" ht="13.5" thickTop="1">
      <c r="A107" s="56"/>
      <c r="C107" s="39"/>
      <c r="D107" s="41"/>
      <c r="F107" s="41"/>
      <c r="G107" s="42"/>
      <c r="I107" s="39"/>
      <c r="J107" s="41"/>
      <c r="L107" s="41"/>
      <c r="M107" s="42"/>
      <c r="N107" s="42"/>
      <c r="U107" s="103"/>
    </row>
    <row r="108" spans="1:21">
      <c r="A108" s="99" t="s">
        <v>592</v>
      </c>
      <c r="C108" s="39"/>
      <c r="D108" s="41"/>
      <c r="F108" s="41"/>
      <c r="G108" s="42"/>
      <c r="I108" s="39"/>
      <c r="J108" s="41"/>
      <c r="L108" s="41"/>
      <c r="M108" s="42"/>
      <c r="N108" s="42"/>
      <c r="U108" s="103"/>
    </row>
    <row r="109" spans="1:21">
      <c r="A109" s="107"/>
      <c r="C109" s="39"/>
      <c r="D109" s="41"/>
      <c r="F109" s="41"/>
      <c r="G109" s="42"/>
      <c r="I109" s="39"/>
      <c r="J109" s="41"/>
      <c r="L109" s="41"/>
      <c r="M109" s="42"/>
      <c r="N109" s="42"/>
      <c r="U109" s="103"/>
    </row>
    <row r="110" spans="1:21">
      <c r="A110" s="88" t="s">
        <v>2235</v>
      </c>
      <c r="C110" s="39">
        <f>'C-8 Lighting'!M105</f>
        <v>1035</v>
      </c>
      <c r="D110" s="41">
        <v>5</v>
      </c>
      <c r="E110" s="41" t="s">
        <v>2236</v>
      </c>
      <c r="F110" s="41"/>
      <c r="G110" s="134">
        <f>C110*D110*12</f>
        <v>62100</v>
      </c>
      <c r="I110" s="39">
        <v>1030</v>
      </c>
      <c r="J110" s="41">
        <v>5.75</v>
      </c>
      <c r="K110" s="41" t="s">
        <v>2236</v>
      </c>
      <c r="L110" s="41"/>
      <c r="M110" s="100">
        <v>71070</v>
      </c>
      <c r="N110" s="42"/>
      <c r="O110" s="42">
        <v>9270</v>
      </c>
      <c r="P110" s="42"/>
      <c r="Q110" s="43">
        <v>0.15</v>
      </c>
      <c r="U110" s="103"/>
    </row>
    <row r="111" spans="1:21">
      <c r="A111" s="56"/>
      <c r="C111" s="39"/>
      <c r="D111" s="41"/>
      <c r="E111" s="41"/>
      <c r="F111" s="41"/>
      <c r="G111" s="136"/>
      <c r="I111" s="39"/>
      <c r="J111" s="41"/>
      <c r="K111" s="41"/>
      <c r="L111" s="41"/>
      <c r="M111" s="42"/>
      <c r="N111" s="42"/>
      <c r="U111" s="103"/>
    </row>
    <row r="112" spans="1:21">
      <c r="A112" s="88" t="s">
        <v>2237</v>
      </c>
      <c r="C112" s="39"/>
      <c r="D112" s="41"/>
      <c r="E112" s="41"/>
      <c r="F112" s="41"/>
      <c r="G112" s="136"/>
      <c r="I112" s="39"/>
      <c r="J112" s="41"/>
      <c r="K112" s="41"/>
      <c r="L112" s="41"/>
      <c r="M112" s="42"/>
      <c r="N112" s="42"/>
      <c r="U112" s="103"/>
    </row>
    <row r="113" spans="1:21">
      <c r="A113" s="89" t="s">
        <v>580</v>
      </c>
      <c r="C113" s="39">
        <f>'C-8 Lighting'!M107</f>
        <v>13869596</v>
      </c>
      <c r="D113" s="41">
        <v>4.5289999999999997E-2</v>
      </c>
      <c r="E113" s="41" t="s">
        <v>2239</v>
      </c>
      <c r="F113" s="41"/>
      <c r="G113" s="134">
        <f>C113*D113</f>
        <v>628154.00283999997</v>
      </c>
      <c r="I113" s="39">
        <v>8724645.2835892718</v>
      </c>
      <c r="J113" s="41">
        <v>5.2080000000000001E-2</v>
      </c>
      <c r="K113" s="41" t="s">
        <v>2239</v>
      </c>
      <c r="L113" s="41"/>
      <c r="M113" s="100">
        <v>454379.52636932931</v>
      </c>
      <c r="N113" s="42"/>
      <c r="O113" s="42">
        <v>59240.341475571215</v>
      </c>
      <c r="P113" s="42"/>
      <c r="Q113" s="43">
        <v>0.14992272000000001</v>
      </c>
      <c r="U113" s="103"/>
    </row>
    <row r="114" spans="1:21" s="50" customFormat="1" ht="13.5" thickBot="1">
      <c r="A114" s="104" t="s">
        <v>2306</v>
      </c>
      <c r="C114" s="51">
        <v>1030</v>
      </c>
      <c r="D114" s="57"/>
      <c r="F114" s="57"/>
      <c r="G114" s="137">
        <f>SUM(G110:G113)</f>
        <v>690254.00283999997</v>
      </c>
      <c r="I114" s="51">
        <v>1030</v>
      </c>
      <c r="J114" s="57"/>
      <c r="L114" s="57"/>
      <c r="M114" s="105">
        <v>525449.52636932931</v>
      </c>
      <c r="N114" s="53"/>
      <c r="O114" s="53">
        <v>68510.341475571215</v>
      </c>
      <c r="P114" s="53"/>
      <c r="Q114" s="55">
        <v>0.149933172</v>
      </c>
      <c r="U114" s="106"/>
    </row>
    <row r="115" spans="1:21" ht="13.5" thickTop="1">
      <c r="A115" s="56"/>
      <c r="C115" s="39"/>
      <c r="D115" s="41"/>
      <c r="F115" s="41"/>
      <c r="G115" s="136"/>
      <c r="I115" s="39"/>
      <c r="J115" s="41"/>
      <c r="L115" s="41"/>
      <c r="M115" s="42"/>
      <c r="N115" s="42"/>
      <c r="U115" s="103"/>
    </row>
    <row r="116" spans="1:21">
      <c r="A116" s="99" t="s">
        <v>2307</v>
      </c>
      <c r="C116" s="39"/>
      <c r="D116" s="41"/>
      <c r="F116" s="41"/>
      <c r="G116" s="136"/>
      <c r="I116" s="39"/>
      <c r="J116" s="41"/>
      <c r="L116" s="41"/>
      <c r="M116" s="42"/>
      <c r="N116" s="42"/>
      <c r="U116" s="103"/>
    </row>
    <row r="117" spans="1:21">
      <c r="A117" s="56"/>
      <c r="C117" s="39"/>
      <c r="D117" s="41"/>
      <c r="F117" s="41"/>
      <c r="G117" s="136"/>
      <c r="I117" s="39"/>
      <c r="J117" s="41"/>
      <c r="L117" s="41"/>
      <c r="M117" s="42"/>
      <c r="N117" s="42"/>
      <c r="U117" s="103"/>
    </row>
    <row r="118" spans="1:21">
      <c r="A118" s="88" t="s">
        <v>2294</v>
      </c>
      <c r="C118" s="39">
        <f>'C-8 Lighting'!M111</f>
        <v>12</v>
      </c>
      <c r="D118" s="41">
        <v>1.51</v>
      </c>
      <c r="E118" s="41" t="s">
        <v>2308</v>
      </c>
      <c r="F118" s="41"/>
      <c r="G118" s="134">
        <f>C118*D118*12</f>
        <v>217.44</v>
      </c>
      <c r="I118" s="39">
        <v>1</v>
      </c>
      <c r="J118" s="41">
        <v>1.74</v>
      </c>
      <c r="K118" s="41" t="s">
        <v>2308</v>
      </c>
      <c r="L118" s="41"/>
      <c r="M118" s="100">
        <v>20.88</v>
      </c>
      <c r="N118" s="42"/>
      <c r="O118" s="42">
        <v>2.759999999999998</v>
      </c>
      <c r="P118" s="42"/>
      <c r="Q118" s="43">
        <v>0.15231788099999999</v>
      </c>
      <c r="U118" s="103"/>
    </row>
    <row r="119" spans="1:21" s="50" customFormat="1" ht="13.5" thickBot="1">
      <c r="A119" s="104" t="s">
        <v>2309</v>
      </c>
      <c r="C119" s="51">
        <v>1</v>
      </c>
      <c r="D119" s="57"/>
      <c r="F119" s="57"/>
      <c r="G119" s="137">
        <f>SUM(G118)</f>
        <v>217.44</v>
      </c>
      <c r="I119" s="51">
        <v>1</v>
      </c>
      <c r="J119" s="57"/>
      <c r="L119" s="57"/>
      <c r="M119" s="53">
        <v>20.88</v>
      </c>
      <c r="N119" s="53"/>
      <c r="O119" s="53">
        <v>2.759999999999998</v>
      </c>
      <c r="P119" s="53"/>
      <c r="Q119" s="55">
        <v>0.15231788099999999</v>
      </c>
      <c r="U119" s="106"/>
    </row>
    <row r="120" spans="1:21" ht="13.5" thickTop="1">
      <c r="A120" s="56"/>
      <c r="C120" s="39"/>
      <c r="D120" s="41"/>
      <c r="F120" s="41"/>
      <c r="G120" s="136"/>
      <c r="I120" s="39"/>
      <c r="J120" s="41"/>
      <c r="L120" s="41"/>
      <c r="M120" s="42"/>
      <c r="N120" s="42"/>
      <c r="U120" s="103"/>
    </row>
    <row r="121" spans="1:21">
      <c r="A121" s="99" t="s">
        <v>2310</v>
      </c>
      <c r="C121" s="39"/>
      <c r="D121" s="41"/>
      <c r="F121" s="41"/>
      <c r="G121" s="136"/>
      <c r="I121" s="39"/>
      <c r="J121" s="41"/>
      <c r="L121" s="41"/>
      <c r="M121" s="42"/>
      <c r="N121" s="42"/>
      <c r="U121" s="103"/>
    </row>
    <row r="122" spans="1:21">
      <c r="A122" s="56"/>
      <c r="C122" s="39"/>
      <c r="D122" s="41"/>
      <c r="F122" s="41"/>
      <c r="G122" s="136"/>
      <c r="I122" s="39"/>
      <c r="J122" s="41"/>
      <c r="L122" s="41"/>
      <c r="M122" s="42"/>
      <c r="N122" s="42"/>
      <c r="U122" s="103"/>
    </row>
    <row r="123" spans="1:21">
      <c r="A123" s="88" t="s">
        <v>2294</v>
      </c>
      <c r="C123" s="39">
        <f>'C-8 Lighting'!M115</f>
        <v>26</v>
      </c>
      <c r="D123" s="41">
        <v>7.51</v>
      </c>
      <c r="E123" s="41" t="s">
        <v>2311</v>
      </c>
      <c r="F123" s="41"/>
      <c r="G123" s="134">
        <f>C123*D123*12</f>
        <v>2343.12</v>
      </c>
      <c r="I123" s="39">
        <v>26</v>
      </c>
      <c r="J123" s="41">
        <v>8.64</v>
      </c>
      <c r="K123" s="41" t="s">
        <v>2311</v>
      </c>
      <c r="L123" s="41"/>
      <c r="M123" s="100">
        <v>2695.6800000000003</v>
      </c>
      <c r="N123" s="42"/>
      <c r="O123" s="42">
        <v>352.5600000000004</v>
      </c>
      <c r="P123" s="42"/>
      <c r="Q123" s="43">
        <v>0.15046604499999999</v>
      </c>
      <c r="U123" s="103"/>
    </row>
    <row r="124" spans="1:21" s="50" customFormat="1" ht="13.5" thickBot="1">
      <c r="A124" s="104" t="s">
        <v>2312</v>
      </c>
      <c r="C124" s="51">
        <v>26</v>
      </c>
      <c r="D124" s="57"/>
      <c r="F124" s="57"/>
      <c r="G124" s="137">
        <f>SUM(G123)</f>
        <v>2343.12</v>
      </c>
      <c r="I124" s="51">
        <v>26</v>
      </c>
      <c r="J124" s="57"/>
      <c r="L124" s="57"/>
      <c r="M124" s="105">
        <v>2695.6800000000003</v>
      </c>
      <c r="N124" s="53"/>
      <c r="O124" s="53">
        <v>352.5600000000004</v>
      </c>
      <c r="P124" s="53"/>
      <c r="Q124" s="55">
        <v>0.15046604499999999</v>
      </c>
      <c r="U124" s="106"/>
    </row>
    <row r="125" spans="1:21" ht="13.5" thickTop="1">
      <c r="A125" s="56"/>
      <c r="C125" s="39"/>
      <c r="D125" s="41"/>
      <c r="F125" s="41"/>
      <c r="G125" s="136"/>
      <c r="I125" s="39"/>
      <c r="J125" s="41"/>
      <c r="L125" s="41"/>
      <c r="M125" s="42"/>
      <c r="N125" s="42"/>
      <c r="U125" s="103"/>
    </row>
    <row r="126" spans="1:21">
      <c r="A126" s="99" t="s">
        <v>2313</v>
      </c>
      <c r="C126" s="39"/>
      <c r="D126" s="41"/>
      <c r="G126" s="136"/>
      <c r="I126" s="39"/>
      <c r="J126" s="41"/>
      <c r="M126" s="42"/>
      <c r="U126" s="103"/>
    </row>
    <row r="127" spans="1:21">
      <c r="A127" s="46"/>
      <c r="C127" s="39"/>
      <c r="D127" s="41"/>
      <c r="G127" s="136"/>
      <c r="I127" s="39"/>
      <c r="J127" s="41"/>
      <c r="M127" s="42"/>
      <c r="U127" s="103"/>
    </row>
    <row r="128" spans="1:21">
      <c r="A128" s="88" t="s">
        <v>2294</v>
      </c>
      <c r="C128" s="39">
        <f>'C-8 Lighting'!M119</f>
        <v>37</v>
      </c>
      <c r="D128" s="41">
        <v>2</v>
      </c>
      <c r="E128" s="45" t="s">
        <v>2314</v>
      </c>
      <c r="G128" s="134">
        <f>C128*D128*12</f>
        <v>888</v>
      </c>
      <c r="I128" s="39">
        <v>37</v>
      </c>
      <c r="J128" s="45">
        <v>2.2999999999999998</v>
      </c>
      <c r="K128" s="45" t="s">
        <v>2314</v>
      </c>
      <c r="M128" s="100">
        <v>1021.1999999999999</v>
      </c>
      <c r="O128" s="42">
        <v>133.19999999999993</v>
      </c>
      <c r="P128" s="42"/>
      <c r="Q128" s="43">
        <v>0.15</v>
      </c>
      <c r="U128" s="103"/>
    </row>
    <row r="129" spans="1:21" s="50" customFormat="1" ht="13.5" thickBot="1">
      <c r="A129" s="104" t="s">
        <v>2315</v>
      </c>
      <c r="C129" s="51">
        <v>37</v>
      </c>
      <c r="D129" s="57"/>
      <c r="F129" s="57"/>
      <c r="G129" s="137">
        <f>SUM(G128)</f>
        <v>888</v>
      </c>
      <c r="I129" s="51">
        <v>37</v>
      </c>
      <c r="J129" s="57"/>
      <c r="L129" s="57"/>
      <c r="M129" s="105">
        <v>1021.1999999999999</v>
      </c>
      <c r="N129" s="53"/>
      <c r="O129" s="53">
        <v>133.19999999999993</v>
      </c>
      <c r="P129" s="53"/>
      <c r="Q129" s="55">
        <v>0.15</v>
      </c>
      <c r="U129" s="106"/>
    </row>
    <row r="130" spans="1:21" ht="14" thickTop="1" thickBot="1">
      <c r="A130" s="56"/>
      <c r="C130" s="39"/>
      <c r="D130" s="41"/>
      <c r="F130" s="41"/>
      <c r="G130" s="42"/>
      <c r="I130" s="39"/>
      <c r="J130" s="41"/>
      <c r="L130" s="41"/>
      <c r="M130" s="42"/>
      <c r="N130" s="42"/>
      <c r="U130" s="103"/>
    </row>
    <row r="131" spans="1:21" ht="14" thickTop="1" thickBot="1">
      <c r="A131" s="108"/>
      <c r="B131" s="108"/>
      <c r="C131" s="108"/>
      <c r="D131" s="108"/>
      <c r="E131" s="108"/>
      <c r="F131" s="108"/>
      <c r="G131" s="108"/>
      <c r="H131" s="108"/>
      <c r="I131" s="108"/>
      <c r="J131" s="108"/>
      <c r="K131" s="108"/>
      <c r="L131" s="108"/>
      <c r="M131" s="108"/>
      <c r="N131" s="108"/>
      <c r="O131" s="108"/>
      <c r="P131" s="108"/>
      <c r="Q131" s="108"/>
      <c r="R131" s="108"/>
      <c r="S131" s="108"/>
    </row>
    <row r="132" spans="1:21" ht="14" thickTop="1" thickBot="1">
      <c r="A132" s="97" t="s">
        <v>2316</v>
      </c>
      <c r="B132" s="91"/>
      <c r="C132" s="109" t="s">
        <v>2317</v>
      </c>
      <c r="D132" s="93"/>
      <c r="E132" s="93"/>
      <c r="F132" s="93"/>
      <c r="G132" s="94">
        <f>SUM(G129,G124,G119,G114,G106,G100,G92,G76,G58)</f>
        <v>60756125.713759989</v>
      </c>
      <c r="H132" s="91"/>
      <c r="I132" s="92"/>
      <c r="J132" s="98"/>
      <c r="K132" s="93"/>
      <c r="L132" s="93"/>
      <c r="M132" s="94">
        <v>61836959.464529894</v>
      </c>
      <c r="N132" s="110"/>
      <c r="O132" s="110">
        <v>116098.99388340861</v>
      </c>
      <c r="P132" s="110"/>
      <c r="Q132" s="109" t="s">
        <v>2317</v>
      </c>
      <c r="R132" s="108"/>
      <c r="S132" s="108"/>
    </row>
    <row r="133" spans="1:21" ht="13.5" thickTop="1"/>
    <row r="134" spans="1:21">
      <c r="A134" s="33" t="s">
        <v>2318</v>
      </c>
      <c r="C134" s="42">
        <v>3155301.4942746386</v>
      </c>
      <c r="G134" s="42">
        <f>SUM(G132,G11)</f>
        <v>61048890.656449288</v>
      </c>
      <c r="M134" s="42">
        <v>62152489.464529894</v>
      </c>
    </row>
    <row r="136" spans="1:21">
      <c r="C136" s="42">
        <v>8411284.7164107226</v>
      </c>
      <c r="D136" s="33" t="s">
        <v>2319</v>
      </c>
    </row>
    <row r="138" spans="1:21">
      <c r="C138" s="85">
        <v>14130875883.481594</v>
      </c>
    </row>
  </sheetData>
  <conditionalFormatting sqref="I6:I7">
    <cfRule type="cellIs" dxfId="42" priority="3" operator="equal">
      <formula>C6</formula>
    </cfRule>
  </conditionalFormatting>
  <conditionalFormatting sqref="I6:Q8 I9:L10 N9:Q10 J11:Q19">
    <cfRule type="expression" dxfId="41" priority="4">
      <formula>HideProposed</formula>
    </cfRule>
  </conditionalFormatting>
  <conditionalFormatting sqref="J20:L26 J27:Q29 J30:L36 J38:L43 J47:L51 J52:Q53 J54:L58 J59:Q61 J62:L62 J63:Q64 J65:L65 J66:Q67 J77:Q81 J82:L87 J88:Q90 J93:Q95 J96:L96 J97:Q98 J107:Q109 J110:L110 J111:Q112 J132:L132 N132:P132">
    <cfRule type="expression" dxfId="40" priority="31">
      <formula>HideProposed</formula>
    </cfRule>
  </conditionalFormatting>
  <conditionalFormatting sqref="J68:L76">
    <cfRule type="expression" dxfId="39" priority="30">
      <formula>HideProposed</formula>
    </cfRule>
  </conditionalFormatting>
  <conditionalFormatting sqref="J91:L92">
    <cfRule type="expression" dxfId="38" priority="29">
      <formula>HideProposed</formula>
    </cfRule>
  </conditionalFormatting>
  <conditionalFormatting sqref="J99:L100">
    <cfRule type="expression" dxfId="37" priority="28">
      <formula>HideProposed</formula>
    </cfRule>
  </conditionalFormatting>
  <conditionalFormatting sqref="J113:L114 J115:Q117 J118:L118 N118 J120:Q122 J125:Q127">
    <cfRule type="expression" dxfId="36" priority="25">
      <formula>HideProposed</formula>
    </cfRule>
  </conditionalFormatting>
  <conditionalFormatting sqref="J123:L124">
    <cfRule type="expression" dxfId="35" priority="23">
      <formula>HideProposed</formula>
    </cfRule>
  </conditionalFormatting>
  <conditionalFormatting sqref="J128:L129">
    <cfRule type="expression" dxfId="34" priority="22">
      <formula>HideProposed</formula>
    </cfRule>
  </conditionalFormatting>
  <conditionalFormatting sqref="J106:N106">
    <cfRule type="expression" dxfId="33" priority="26">
      <formula>HideProposed</formula>
    </cfRule>
  </conditionalFormatting>
  <conditionalFormatting sqref="J119:N119">
    <cfRule type="expression" dxfId="32" priority="24">
      <formula>HideProposed</formula>
    </cfRule>
  </conditionalFormatting>
  <conditionalFormatting sqref="J37:Q46">
    <cfRule type="expression" dxfId="31" priority="1">
      <formula>HideProposed</formula>
    </cfRule>
  </conditionalFormatting>
  <conditionalFormatting sqref="J101:Q104 J105:L105 N105">
    <cfRule type="expression" dxfId="30" priority="27">
      <formula>HideProposed</formula>
    </cfRule>
  </conditionalFormatting>
  <conditionalFormatting sqref="J130:Q131">
    <cfRule type="expression" dxfId="29" priority="2">
      <formula>HideProposed</formula>
    </cfRule>
  </conditionalFormatting>
  <conditionalFormatting sqref="N20:Q26">
    <cfRule type="expression" dxfId="28" priority="21">
      <formula>HideProposed</formula>
    </cfRule>
  </conditionalFormatting>
  <conditionalFormatting sqref="N30:Q36 N38:Q43">
    <cfRule type="expression" dxfId="27" priority="20">
      <formula>HideProposed</formula>
    </cfRule>
  </conditionalFormatting>
  <conditionalFormatting sqref="N47:Q51">
    <cfRule type="expression" dxfId="26" priority="19">
      <formula>HideProposed</formula>
    </cfRule>
  </conditionalFormatting>
  <conditionalFormatting sqref="N54:Q58">
    <cfRule type="expression" dxfId="25" priority="18">
      <formula>HideProposed</formula>
    </cfRule>
  </conditionalFormatting>
  <conditionalFormatting sqref="N62:Q62">
    <cfRule type="expression" dxfId="24" priority="17">
      <formula>HideProposed</formula>
    </cfRule>
  </conditionalFormatting>
  <conditionalFormatting sqref="N65:Q65">
    <cfRule type="expression" dxfId="23" priority="16">
      <formula>HideProposed</formula>
    </cfRule>
  </conditionalFormatting>
  <conditionalFormatting sqref="N68:Q76">
    <cfRule type="expression" dxfId="22" priority="15">
      <formula>HideProposed</formula>
    </cfRule>
  </conditionalFormatting>
  <conditionalFormatting sqref="N82:Q87">
    <cfRule type="expression" dxfId="21" priority="14">
      <formula>HideProposed</formula>
    </cfRule>
  </conditionalFormatting>
  <conditionalFormatting sqref="N91:Q92">
    <cfRule type="expression" dxfId="20" priority="13">
      <formula>HideProposed</formula>
    </cfRule>
  </conditionalFormatting>
  <conditionalFormatting sqref="N96:Q96">
    <cfRule type="expression" dxfId="19" priority="12">
      <formula>HideProposed</formula>
    </cfRule>
  </conditionalFormatting>
  <conditionalFormatting sqref="N99:Q100">
    <cfRule type="expression" dxfId="18" priority="11">
      <formula>HideProposed</formula>
    </cfRule>
  </conditionalFormatting>
  <conditionalFormatting sqref="N110:Q110">
    <cfRule type="expression" dxfId="17" priority="9">
      <formula>HideProposed</formula>
    </cfRule>
  </conditionalFormatting>
  <conditionalFormatting sqref="N113:Q114">
    <cfRule type="expression" dxfId="16" priority="8">
      <formula>HideProposed</formula>
    </cfRule>
  </conditionalFormatting>
  <conditionalFormatting sqref="N123:Q124">
    <cfRule type="expression" dxfId="15" priority="6">
      <formula>HideProposed</formula>
    </cfRule>
  </conditionalFormatting>
  <conditionalFormatting sqref="N128:Q129">
    <cfRule type="expression" dxfId="14" priority="5">
      <formula>HideProposed</formula>
    </cfRule>
  </conditionalFormatting>
  <conditionalFormatting sqref="O105:Q106">
    <cfRule type="expression" dxfId="13" priority="10">
      <formula>HideProposed</formula>
    </cfRule>
  </conditionalFormatting>
  <conditionalFormatting sqref="O118:Q119">
    <cfRule type="expression" dxfId="12" priority="7">
      <formula>HideProposed</formula>
    </cfRule>
  </conditionalFormatting>
  <pageMargins left="0.7" right="0.7" top="0.75" bottom="0.75" header="0.3" footer="0.3"/>
  <pageSetup scale="82" orientation="portrait" horizontalDpi="1200" verticalDpi="1200" r:id="rId1"/>
  <headerFooter>
    <oddHeader>&amp;LPuerto Rico Electric Power Authority 
Rate Review (NEPR-AP-2023-0003)
Consumer Analysis at Present Rates&amp;RSchedule E-2.3 Lighting FY2028
Page &amp;P of &amp;N</oddHeader>
  </headerFooter>
  <rowBreaks count="2" manualBreakCount="2">
    <brk id="58" max="17" man="1"/>
    <brk id="114" max="17" man="1"/>
  </row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B0A5-0E14-4E02-A24F-019FF866B121}">
  <sheetPr>
    <tabColor theme="8" tint="0.79998168889431442"/>
  </sheetPr>
  <dimension ref="A1:Q36"/>
  <sheetViews>
    <sheetView topLeftCell="A19" workbookViewId="0"/>
    <sheetView workbookViewId="1"/>
  </sheetViews>
  <sheetFormatPr defaultColWidth="8.453125" defaultRowHeight="13"/>
  <cols>
    <col min="1" max="1" width="32.1796875" style="84" customWidth="1"/>
    <col min="2" max="2" width="1.54296875" style="84" customWidth="1"/>
    <col min="3" max="3" width="24.54296875" style="84" customWidth="1"/>
    <col min="4" max="4" width="13.453125" style="84" customWidth="1"/>
    <col min="5" max="5" width="8" style="84" customWidth="1"/>
    <col min="6" max="6" width="1.54296875" style="84" customWidth="1"/>
    <col min="7" max="7" width="16.54296875" style="84" customWidth="1"/>
    <col min="8" max="8" width="1.54296875" style="84" customWidth="1"/>
    <col min="9" max="9" width="15.54296875" style="84" customWidth="1"/>
    <col min="10" max="10" width="10.54296875" style="84" hidden="1" customWidth="1"/>
    <col min="11" max="11" width="8" style="84" hidden="1" customWidth="1"/>
    <col min="12" max="12" width="1.54296875" style="84" hidden="1" customWidth="1"/>
    <col min="13" max="13" width="13.1796875" style="84" hidden="1" customWidth="1"/>
    <col min="14" max="14" width="1.54296875" style="84" hidden="1" customWidth="1"/>
    <col min="15" max="15" width="13" style="84" hidden="1" customWidth="1"/>
    <col min="16" max="16" width="8.453125" style="84" hidden="1" customWidth="1"/>
    <col min="17" max="17" width="12.1796875" style="84" hidden="1" customWidth="1"/>
    <col min="18" max="16384" width="8.453125" style="84"/>
  </cols>
  <sheetData>
    <row r="1" spans="1:17" s="142" customFormat="1"/>
    <row r="2" spans="1:17" s="142" customFormat="1">
      <c r="C2" s="146" t="s">
        <v>2291</v>
      </c>
      <c r="I2" s="146"/>
      <c r="O2" s="145" t="s">
        <v>2226</v>
      </c>
      <c r="P2" s="145"/>
      <c r="Q2" s="145"/>
    </row>
    <row r="3" spans="1:17" s="142" customFormat="1">
      <c r="B3" s="146"/>
      <c r="C3" s="146" t="s">
        <v>2227</v>
      </c>
      <c r="D3" s="146" t="s">
        <v>2181</v>
      </c>
      <c r="E3" s="146"/>
      <c r="F3" s="146"/>
      <c r="G3" s="146" t="s">
        <v>2181</v>
      </c>
      <c r="H3" s="146"/>
      <c r="I3" s="146"/>
      <c r="J3" s="146" t="s">
        <v>2225</v>
      </c>
      <c r="K3" s="146"/>
      <c r="L3" s="146"/>
      <c r="M3" s="146" t="s">
        <v>2225</v>
      </c>
      <c r="N3" s="146"/>
      <c r="O3" s="145" t="s">
        <v>2228</v>
      </c>
      <c r="P3" s="145"/>
      <c r="Q3" s="145"/>
    </row>
    <row r="4" spans="1:17" s="142" customFormat="1">
      <c r="A4" s="143" t="s">
        <v>2229</v>
      </c>
      <c r="B4" s="147"/>
      <c r="C4" s="147" t="s">
        <v>2230</v>
      </c>
      <c r="D4" s="147" t="s">
        <v>2231</v>
      </c>
      <c r="E4" s="147"/>
      <c r="F4" s="147"/>
      <c r="G4" s="147" t="s">
        <v>2184</v>
      </c>
      <c r="H4" s="147"/>
      <c r="I4" s="147"/>
      <c r="J4" s="147" t="s">
        <v>2231</v>
      </c>
      <c r="K4" s="147"/>
      <c r="L4" s="147"/>
      <c r="M4" s="147" t="s">
        <v>2184</v>
      </c>
      <c r="N4" s="147"/>
      <c r="O4" s="147" t="s">
        <v>2232</v>
      </c>
      <c r="P4" s="147"/>
      <c r="Q4" s="147" t="s">
        <v>2233</v>
      </c>
    </row>
    <row r="5" spans="1:17" s="142" customFormat="1"/>
    <row r="6" spans="1:17" s="142" customFormat="1">
      <c r="A6" s="37" t="s">
        <v>2320</v>
      </c>
    </row>
    <row r="7" spans="1:17" s="142" customFormat="1">
      <c r="A7" s="37"/>
    </row>
    <row r="8" spans="1:17" s="142" customFormat="1">
      <c r="A8" s="33" t="s">
        <v>2237</v>
      </c>
    </row>
    <row r="9" spans="1:17" s="143" customFormat="1">
      <c r="A9" s="148" t="s">
        <v>580</v>
      </c>
      <c r="C9" s="149">
        <v>16022315675</v>
      </c>
      <c r="D9" s="156">
        <v>0.10678600000000001</v>
      </c>
      <c r="E9" s="151" t="s">
        <v>2239</v>
      </c>
      <c r="F9" s="35"/>
      <c r="G9" s="152">
        <f>ROUND(C9*D9,0)</f>
        <v>1710959002</v>
      </c>
      <c r="H9" s="35"/>
      <c r="I9" s="149"/>
      <c r="J9" s="150"/>
      <c r="K9" s="151" t="s">
        <v>2239</v>
      </c>
      <c r="L9" s="35"/>
      <c r="M9" s="152">
        <f>ROUND(I9*J9,0)</f>
        <v>0</v>
      </c>
      <c r="N9" s="35"/>
      <c r="O9" s="152">
        <f>IF(AND(M9=0,NOT(G9=0)),0,M9-G9)</f>
        <v>0</v>
      </c>
      <c r="P9" s="152"/>
      <c r="Q9" s="153">
        <f>IF(C9=0,0,ROUND((M9-G9)/G9,9))</f>
        <v>-1</v>
      </c>
    </row>
    <row r="10" spans="1:17" s="142" customFormat="1">
      <c r="A10" s="33"/>
    </row>
    <row r="11" spans="1:17" s="142" customFormat="1">
      <c r="A11" s="37" t="s">
        <v>2321</v>
      </c>
    </row>
    <row r="12" spans="1:17" s="142" customFormat="1">
      <c r="A12" s="37"/>
    </row>
    <row r="13" spans="1:17" s="142" customFormat="1">
      <c r="A13" s="33" t="s">
        <v>2237</v>
      </c>
    </row>
    <row r="14" spans="1:17" s="143" customFormat="1">
      <c r="A14" s="148" t="s">
        <v>580</v>
      </c>
      <c r="C14" s="149">
        <f>C9</f>
        <v>16022315675</v>
      </c>
      <c r="D14" s="156">
        <v>4.5296999999999997E-2</v>
      </c>
      <c r="E14" s="151" t="s">
        <v>2239</v>
      </c>
      <c r="F14" s="35"/>
      <c r="G14" s="152">
        <f>ROUND(C14*D14,0)</f>
        <v>725762833</v>
      </c>
      <c r="H14" s="35"/>
      <c r="I14" s="149"/>
      <c r="J14" s="150"/>
      <c r="K14" s="151" t="s">
        <v>2239</v>
      </c>
      <c r="L14" s="35"/>
      <c r="M14" s="152">
        <f>ROUND(I14*J14,0)</f>
        <v>0</v>
      </c>
      <c r="N14" s="35"/>
      <c r="O14" s="152">
        <f>IF(AND(M14=0,NOT(G14=0)),0,M14-G14)</f>
        <v>0</v>
      </c>
      <c r="P14" s="152"/>
      <c r="Q14" s="153">
        <f>IF(C14=0,0,ROUND((M14-G14)/G14,9))</f>
        <v>-1</v>
      </c>
    </row>
    <row r="15" spans="1:17" s="142" customFormat="1">
      <c r="A15" s="33"/>
    </row>
    <row r="16" spans="1:17" s="142" customFormat="1">
      <c r="A16" s="37" t="s">
        <v>2322</v>
      </c>
    </row>
    <row r="17" spans="1:17" s="142" customFormat="1">
      <c r="A17" s="37"/>
    </row>
    <row r="18" spans="1:17" s="142" customFormat="1">
      <c r="A18" s="33" t="s">
        <v>2237</v>
      </c>
    </row>
    <row r="19" spans="1:17" s="143" customFormat="1">
      <c r="A19" s="148" t="s">
        <v>580</v>
      </c>
      <c r="C19" s="149">
        <f>C9</f>
        <v>16022315675</v>
      </c>
      <c r="D19" s="156">
        <v>5.8409999999999998E-3</v>
      </c>
      <c r="E19" s="151" t="s">
        <v>2239</v>
      </c>
      <c r="F19" s="35"/>
      <c r="G19" s="152">
        <f>ROUND(C19*D19,0)</f>
        <v>93586346</v>
      </c>
      <c r="H19" s="35"/>
      <c r="I19" s="149"/>
      <c r="J19" s="150"/>
      <c r="K19" s="151" t="s">
        <v>2239</v>
      </c>
      <c r="L19" s="35"/>
      <c r="M19" s="152">
        <f>ROUND(I19*J19,0)</f>
        <v>0</v>
      </c>
      <c r="N19" s="35"/>
      <c r="O19" s="152">
        <f>IF(AND(M19=0,NOT(G19=0)),0,M19-G19)</f>
        <v>0</v>
      </c>
      <c r="P19" s="152"/>
      <c r="Q19" s="153">
        <f>IF(C19=0,0,ROUND((M19-G19)/G19,9))</f>
        <v>-1</v>
      </c>
    </row>
    <row r="20" spans="1:17" s="142" customFormat="1">
      <c r="A20" s="33"/>
    </row>
    <row r="21" spans="1:17" s="142" customFormat="1">
      <c r="A21" s="37" t="s">
        <v>2323</v>
      </c>
    </row>
    <row r="22" spans="1:17" s="142" customFormat="1">
      <c r="A22" s="37"/>
    </row>
    <row r="23" spans="1:17" s="142" customFormat="1">
      <c r="A23" s="33" t="s">
        <v>2237</v>
      </c>
    </row>
    <row r="24" spans="1:17" s="143" customFormat="1">
      <c r="A24" s="148" t="s">
        <v>580</v>
      </c>
      <c r="C24" s="149">
        <f>C14</f>
        <v>16022315675</v>
      </c>
      <c r="D24" s="156">
        <f>ROUND(172082372/C24,6)</f>
        <v>1.074E-2</v>
      </c>
      <c r="E24" s="151" t="s">
        <v>2239</v>
      </c>
      <c r="F24" s="35"/>
      <c r="G24" s="152">
        <f>ROUND(C24*D24,0)</f>
        <v>172079670</v>
      </c>
      <c r="H24" s="35"/>
      <c r="I24" s="149"/>
      <c r="J24" s="150"/>
      <c r="K24" s="151" t="s">
        <v>2239</v>
      </c>
      <c r="L24" s="35"/>
      <c r="M24" s="152">
        <f>ROUND(I24*J24,0)</f>
        <v>0</v>
      </c>
      <c r="N24" s="35"/>
      <c r="O24" s="152">
        <f>IF(AND(M24=0,NOT(G24=0)),0,M24-G24)</f>
        <v>0</v>
      </c>
      <c r="P24" s="152"/>
      <c r="Q24" s="153">
        <f>IF(C24=0,0,ROUND((M24-G24)/G24,9))</f>
        <v>-1</v>
      </c>
    </row>
    <row r="25" spans="1:17" s="142" customFormat="1">
      <c r="A25" s="33"/>
    </row>
    <row r="26" spans="1:17" s="142" customFormat="1">
      <c r="A26" s="37" t="s">
        <v>2324</v>
      </c>
    </row>
    <row r="27" spans="1:17" s="142" customFormat="1">
      <c r="A27" s="37"/>
    </row>
    <row r="28" spans="1:17" s="142" customFormat="1">
      <c r="A28" s="33" t="s">
        <v>2237</v>
      </c>
    </row>
    <row r="29" spans="1:17" s="143" customFormat="1">
      <c r="A29" s="148" t="s">
        <v>580</v>
      </c>
      <c r="C29" s="149">
        <f>C24</f>
        <v>16022315675</v>
      </c>
      <c r="D29" s="156">
        <v>8.3699999999999996E-4</v>
      </c>
      <c r="E29" s="151" t="s">
        <v>2239</v>
      </c>
      <c r="F29" s="35"/>
      <c r="G29" s="152">
        <f>ROUND(C29*D29,0)</f>
        <v>13410678</v>
      </c>
      <c r="H29" s="35"/>
      <c r="I29" s="149"/>
      <c r="J29" s="150"/>
      <c r="K29" s="151" t="s">
        <v>2239</v>
      </c>
      <c r="L29" s="35"/>
      <c r="M29" s="152">
        <f>ROUND(I29*J29,0)</f>
        <v>0</v>
      </c>
      <c r="N29" s="35"/>
      <c r="O29" s="152">
        <f>IF(AND(M29=0,NOT(G29=0)),0,M29-G29)</f>
        <v>0</v>
      </c>
      <c r="P29" s="152"/>
      <c r="Q29" s="153">
        <f>IF(C29=0,0,ROUND((M29-G29)/G29,9))</f>
        <v>-1</v>
      </c>
    </row>
    <row r="30" spans="1:17" s="142" customFormat="1">
      <c r="A30" s="33"/>
    </row>
    <row r="31" spans="1:17" s="142" customFormat="1">
      <c r="A31" s="37" t="s">
        <v>2325</v>
      </c>
    </row>
    <row r="32" spans="1:17" s="142" customFormat="1">
      <c r="A32" s="37"/>
    </row>
    <row r="33" spans="1:17" s="142" customFormat="1">
      <c r="A33" s="33" t="s">
        <v>2237</v>
      </c>
    </row>
    <row r="34" spans="1:17" s="143" customFormat="1">
      <c r="A34" s="148" t="s">
        <v>580</v>
      </c>
      <c r="C34" s="149">
        <f>C9</f>
        <v>16022315675</v>
      </c>
      <c r="D34" s="156">
        <v>2.5590000000000001E-3</v>
      </c>
      <c r="E34" s="151" t="s">
        <v>2239</v>
      </c>
      <c r="F34" s="35"/>
      <c r="G34" s="152">
        <f>ROUND(C34*D34,0)</f>
        <v>41001106</v>
      </c>
      <c r="H34" s="35"/>
      <c r="I34" s="149"/>
      <c r="J34" s="150"/>
      <c r="K34" s="151" t="s">
        <v>2239</v>
      </c>
      <c r="L34" s="35"/>
      <c r="M34" s="152">
        <f>ROUND(I34*J34,0)</f>
        <v>0</v>
      </c>
      <c r="N34" s="35"/>
      <c r="O34" s="152">
        <f>IF(AND(M34=0,NOT(G34=0)),0,M34-G34)</f>
        <v>0</v>
      </c>
      <c r="P34" s="152"/>
      <c r="Q34" s="153">
        <f>IF(C34=0,0,ROUND((M34-G34)/G34,9))</f>
        <v>-1</v>
      </c>
    </row>
    <row r="35" spans="1:17" s="144" customFormat="1" ht="13.5" thickBot="1">
      <c r="A35" s="50" t="s">
        <v>2326</v>
      </c>
      <c r="C35" s="154"/>
      <c r="G35" s="155">
        <f>SUM(G9,G14,G19,G24,G29,G34)</f>
        <v>2756799635</v>
      </c>
      <c r="I35" s="154">
        <f>SUM(I9,I14,I19,I24,I29,I34)</f>
        <v>0</v>
      </c>
      <c r="M35" s="155" t="e">
        <f>SUM(M9,M14,#REF!,M19,M24,M29,M34)</f>
        <v>#REF!</v>
      </c>
    </row>
    <row r="36" spans="1:17" ht="13.5" thickTop="1">
      <c r="G36" s="86"/>
    </row>
  </sheetData>
  <conditionalFormatting sqref="I9:Q9">
    <cfRule type="expression" dxfId="11" priority="13">
      <formula>HideProposed</formula>
    </cfRule>
  </conditionalFormatting>
  <conditionalFormatting sqref="I14:Q14">
    <cfRule type="expression" dxfId="10" priority="11">
      <formula>HideProposed</formula>
    </cfRule>
  </conditionalFormatting>
  <conditionalFormatting sqref="I19:Q19">
    <cfRule type="expression" dxfId="9" priority="7">
      <formula>HideProposed</formula>
    </cfRule>
  </conditionalFormatting>
  <conditionalFormatting sqref="I24:Q24">
    <cfRule type="expression" dxfId="8" priority="5">
      <formula>HideProposed</formula>
    </cfRule>
  </conditionalFormatting>
  <conditionalFormatting sqref="I29:Q29">
    <cfRule type="expression" dxfId="7" priority="3">
      <formula>HideProposed</formula>
    </cfRule>
  </conditionalFormatting>
  <conditionalFormatting sqref="I34:Q34">
    <cfRule type="expression" dxfId="6" priority="1">
      <formula>HideProposed</formula>
    </cfRule>
  </conditionalFormatting>
  <conditionalFormatting sqref="J5:Q8">
    <cfRule type="expression" dxfId="5" priority="14">
      <formula>HideProposed</formula>
    </cfRule>
  </conditionalFormatting>
  <conditionalFormatting sqref="J12:Q13">
    <cfRule type="expression" dxfId="4" priority="12">
      <formula>HideProposed</formula>
    </cfRule>
  </conditionalFormatting>
  <conditionalFormatting sqref="J17:Q18">
    <cfRule type="expression" dxfId="3" priority="8">
      <formula>HideProposed</formula>
    </cfRule>
  </conditionalFormatting>
  <conditionalFormatting sqref="J22:Q23">
    <cfRule type="expression" dxfId="2" priority="6">
      <formula>HideProposed</formula>
    </cfRule>
  </conditionalFormatting>
  <conditionalFormatting sqref="J27:Q28">
    <cfRule type="expression" dxfId="1" priority="4">
      <formula>HideProposed</formula>
    </cfRule>
  </conditionalFormatting>
  <conditionalFormatting sqref="J32:Q33">
    <cfRule type="expression" dxfId="0" priority="2">
      <formula>HideProposed</formula>
    </cfRule>
  </conditionalFormatting>
  <pageMargins left="0.7" right="0.7" top="0.75" bottom="0.75" header="0.3" footer="0.3"/>
  <pageSetup scale="92" orientation="portrait" horizontalDpi="1200" verticalDpi="1200" r:id="rId1"/>
  <headerFooter>
    <oddHeader>&amp;LPuerto Rico Electric Power Authority 
Rate Review (NEPR-AP-2023-0003)
Consumer Analysis at Present Rates&amp;RSchedule E-2 Riders
Page &amp;P of &amp;N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768ED-8A75-44BF-971F-DDE3F0C73FF5}">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40" customHeight="1">
      <c r="B2" s="1329" t="s">
        <v>2327</v>
      </c>
      <c r="C2" s="1329"/>
      <c r="D2" s="1329"/>
      <c r="E2" s="1329"/>
      <c r="F2" s="1329"/>
      <c r="G2" s="1329"/>
      <c r="H2" s="1329"/>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Differences Between Rates
&amp;RSchedule E-3
Page &amp;P of &amp;N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7D50-D856-4232-8983-416606F69F8D}">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40" customHeight="1">
      <c r="B2" s="1329" t="s">
        <v>2328</v>
      </c>
      <c r="C2" s="1329"/>
      <c r="D2" s="1329"/>
      <c r="E2" s="1329"/>
      <c r="F2" s="1329"/>
      <c r="G2" s="1329"/>
      <c r="H2" s="1329"/>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Customer Bill Impact Analysis
&amp;RSchedule E-4
Page &amp;P of &amp;N</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75059-A6CB-44E4-9DBD-66D7862A613C}">
  <sheetPr>
    <tabColor theme="8" tint="0.79998168889431442"/>
  </sheetPr>
  <dimension ref="A1"/>
  <sheetViews>
    <sheetView workbookViewId="0"/>
    <sheetView workbookViewId="1"/>
  </sheetViews>
  <sheetFormatPr defaultRowHeight="14.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828AE-D2FF-4F6E-A14C-5A6F0B935546}">
  <sheetPr>
    <tabColor theme="5" tint="0.79998168889431442"/>
  </sheetPr>
  <dimension ref="A1:CZ1"/>
  <sheetViews>
    <sheetView workbookViewId="0"/>
    <sheetView workbookViewId="1"/>
  </sheetViews>
  <sheetFormatPr defaultRowHeight="14.5"/>
  <sheetData>
    <row r="1" spans="1:104">
      <c r="A1" t="s">
        <v>92</v>
      </c>
      <c r="B1" t="s">
        <v>93</v>
      </c>
      <c r="C1" t="s">
        <v>94</v>
      </c>
      <c r="D1" t="s">
        <v>95</v>
      </c>
      <c r="E1" t="s">
        <v>96</v>
      </c>
      <c r="F1" t="s">
        <v>97</v>
      </c>
      <c r="G1" t="s">
        <v>98</v>
      </c>
      <c r="H1" t="s">
        <v>99</v>
      </c>
      <c r="I1" t="s">
        <v>100</v>
      </c>
      <c r="J1" t="s">
        <v>101</v>
      </c>
      <c r="K1" t="s">
        <v>102</v>
      </c>
      <c r="L1" t="s">
        <v>103</v>
      </c>
      <c r="M1" t="s">
        <v>104</v>
      </c>
      <c r="N1" t="s">
        <v>105</v>
      </c>
      <c r="O1" t="s">
        <v>106</v>
      </c>
      <c r="Q1" t="s">
        <v>107</v>
      </c>
      <c r="R1" t="s">
        <v>108</v>
      </c>
      <c r="S1" t="s">
        <v>109</v>
      </c>
      <c r="T1" t="s">
        <v>110</v>
      </c>
      <c r="U1" t="s">
        <v>111</v>
      </c>
      <c r="V1" t="s">
        <v>112</v>
      </c>
      <c r="W1" t="s">
        <v>113</v>
      </c>
      <c r="X1" t="s">
        <v>114</v>
      </c>
      <c r="Z1" t="s">
        <v>115</v>
      </c>
      <c r="AA1" t="s">
        <v>116</v>
      </c>
      <c r="AB1" t="s">
        <v>117</v>
      </c>
      <c r="AC1" t="s">
        <v>118</v>
      </c>
      <c r="AD1" t="s">
        <v>119</v>
      </c>
      <c r="AE1" t="s">
        <v>120</v>
      </c>
      <c r="AG1" t="s">
        <v>121</v>
      </c>
      <c r="CV1" t="b">
        <v>1</v>
      </c>
      <c r="CW1" t="s">
        <v>122</v>
      </c>
      <c r="CX1" t="s">
        <v>123</v>
      </c>
      <c r="CY1" t="s">
        <v>124</v>
      </c>
      <c r="CZ1" t="s">
        <v>125</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C9C28-F448-476B-AFC6-2D0001BC2A83}">
  <sheetPr>
    <tabColor rgb="FF6699FF"/>
  </sheetPr>
  <dimension ref="A1"/>
  <sheetViews>
    <sheetView workbookViewId="0">
      <selection sqref="A1:XFD1048576"/>
    </sheetView>
    <sheetView workbookViewId="1">
      <selection sqref="A1:XFD1048576"/>
    </sheetView>
  </sheetViews>
  <sheetFormatPr defaultColWidth="8.54296875" defaultRowHeight="14.5"/>
  <cols>
    <col min="1" max="16384" width="8.54296875" style="1315"/>
  </cols>
  <sheetData/>
  <mergeCells count="1">
    <mergeCell ref="A1:XFD104857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0051E-7B76-43B4-BFAE-827661945D12}">
  <sheetPr>
    <tabColor rgb="FF99CCFF"/>
  </sheetPr>
  <dimension ref="B1:J1"/>
  <sheetViews>
    <sheetView workbookViewId="0"/>
    <sheetView workbookViewId="1"/>
  </sheetViews>
  <sheetFormatPr defaultRowHeight="14.5"/>
  <cols>
    <col min="2" max="2" width="8.54296875" customWidth="1"/>
    <col min="3" max="3" width="14.54296875" customWidth="1"/>
  </cols>
  <sheetData>
    <row r="1" spans="2:10" ht="46" customHeight="1">
      <c r="B1" s="1329" t="s">
        <v>2329</v>
      </c>
      <c r="C1" s="1329"/>
      <c r="D1" s="1329"/>
      <c r="E1" s="1329"/>
      <c r="F1" s="1329"/>
      <c r="G1" s="1329"/>
      <c r="H1" s="1329"/>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Proposed Tariffs 
&amp;RSchedule F-1
Page &amp;P of &amp;N</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9F6F-E996-436B-BFF5-C11E856600E6}">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19.5" customHeight="1">
      <c r="B2" s="1329" t="s">
        <v>2330</v>
      </c>
      <c r="C2" s="1329"/>
      <c r="D2" s="1329"/>
      <c r="E2" s="1329"/>
      <c r="F2" s="1329"/>
      <c r="G2" s="1329"/>
      <c r="H2" s="1329"/>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Current Tariffs Redlined
&amp;RSchedule F-2
Page &amp;P of &amp;N</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E90CA-D49A-42F9-B8DE-3F582E5239B1}">
  <sheetPr>
    <tabColor rgb="FF99CCFF"/>
  </sheetPr>
  <dimension ref="B3:J3"/>
  <sheetViews>
    <sheetView workbookViewId="0"/>
    <sheetView workbookViewId="1"/>
  </sheetViews>
  <sheetFormatPr defaultRowHeight="14.5"/>
  <cols>
    <col min="2" max="2" width="8.54296875" customWidth="1"/>
    <col min="3" max="3" width="14.54296875" customWidth="1"/>
  </cols>
  <sheetData>
    <row r="3" spans="2:10" ht="19.5" customHeight="1">
      <c r="B3" s="1329" t="s">
        <v>2331</v>
      </c>
      <c r="C3" s="1329"/>
      <c r="D3" s="1329"/>
      <c r="E3" s="1329"/>
      <c r="F3" s="1329"/>
      <c r="G3" s="1329"/>
      <c r="H3" s="1329"/>
      <c r="I3" s="111"/>
      <c r="J3" s="111"/>
    </row>
  </sheetData>
  <mergeCells count="1">
    <mergeCell ref="B3:H3"/>
  </mergeCells>
  <pageMargins left="0.7" right="0.7" top="0.75" bottom="0.75" header="0.3" footer="0.3"/>
  <pageSetup orientation="portrait" horizontalDpi="1200" verticalDpi="1200" r:id="rId1"/>
  <headerFooter>
    <oddHeader>&amp;LPuerto Rico Electric Power Authority 
Rate Review (NEPR-AP-2023-0003)
PREPA's Current Riders and Surcharges
&amp;RSchedule F-3
Page &amp;P of &amp;N</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FDC75-8D60-403D-8C24-56F1681C31C7}">
  <sheetPr>
    <tabColor rgb="FF99CCFF"/>
  </sheetPr>
  <dimension ref="B2:J2"/>
  <sheetViews>
    <sheetView workbookViewId="0"/>
    <sheetView workbookViewId="1"/>
  </sheetViews>
  <sheetFormatPr defaultRowHeight="14.5"/>
  <cols>
    <col min="2" max="2" width="8.54296875" customWidth="1"/>
    <col min="3" max="3" width="14.54296875" customWidth="1"/>
  </cols>
  <sheetData>
    <row r="2" spans="2:10" ht="19.5" customHeight="1">
      <c r="B2" s="1329" t="s">
        <v>2332</v>
      </c>
      <c r="C2" s="1329"/>
      <c r="D2" s="1329"/>
      <c r="E2" s="1329"/>
      <c r="F2" s="1329"/>
      <c r="G2" s="1329"/>
      <c r="H2" s="1329"/>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Proposed Current Riders and Surcharges
&amp;RSchedule F-4
Page &amp;P of &amp;N</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7A8D1-22A5-469C-A7CE-4660E117103D}">
  <sheetPr>
    <tabColor rgb="FF99CCFF"/>
  </sheetPr>
  <dimension ref="B1:J1"/>
  <sheetViews>
    <sheetView workbookViewId="0"/>
    <sheetView workbookViewId="1"/>
  </sheetViews>
  <sheetFormatPr defaultRowHeight="14.5"/>
  <cols>
    <col min="2" max="2" width="8.54296875" customWidth="1"/>
    <col min="3" max="3" width="14.54296875" customWidth="1"/>
  </cols>
  <sheetData>
    <row r="1" spans="2:10" ht="81" customHeight="1">
      <c r="B1" s="1329" t="s">
        <v>2333</v>
      </c>
      <c r="C1" s="1329"/>
      <c r="D1" s="1329"/>
      <c r="E1" s="1329"/>
      <c r="F1" s="1329"/>
      <c r="G1" s="1329"/>
      <c r="H1" s="1329"/>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Subsidies Reflected in Proposed Rates
&amp;RSchedule F-5
Page &amp;P of &amp;N</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FBAE2-C79B-4BCD-86D8-A536A7F3903C}">
  <sheetPr>
    <tabColor rgb="FF99CCFF"/>
  </sheetPr>
  <dimension ref="A1:AB293"/>
  <sheetViews>
    <sheetView workbookViewId="0">
      <selection sqref="A1:K5"/>
    </sheetView>
    <sheetView workbookViewId="1">
      <selection sqref="A1:K5"/>
    </sheetView>
  </sheetViews>
  <sheetFormatPr defaultColWidth="9.1796875" defaultRowHeight="14"/>
  <cols>
    <col min="1" max="1" width="23.81640625" style="1" customWidth="1"/>
    <col min="2" max="2" width="11.1796875" style="1" bestFit="1" customWidth="1"/>
    <col min="3" max="3" width="9.453125" style="1" bestFit="1" customWidth="1"/>
    <col min="4" max="4" width="18" style="1" bestFit="1" customWidth="1"/>
    <col min="5" max="5" width="17.54296875" style="1" customWidth="1"/>
    <col min="6" max="6" width="20.453125" style="1" customWidth="1"/>
    <col min="7" max="7" width="15" style="1" bestFit="1" customWidth="1"/>
    <col min="8" max="8" width="16.1796875" style="1" bestFit="1" customWidth="1"/>
    <col min="9" max="9" width="8.81640625" style="1" customWidth="1"/>
    <col min="10" max="10" width="11" style="1" bestFit="1" customWidth="1"/>
    <col min="11" max="11" width="10.453125" style="1" customWidth="1"/>
    <col min="12" max="12" width="14.453125" style="1" customWidth="1"/>
    <col min="13" max="14" width="16.1796875" style="1" bestFit="1" customWidth="1"/>
    <col min="15" max="15" width="17.81640625" style="1" bestFit="1" customWidth="1"/>
    <col min="16" max="16" width="16.1796875" style="1" bestFit="1" customWidth="1"/>
    <col min="17" max="17" width="11" style="1" customWidth="1"/>
    <col min="18" max="18" width="14" style="1" customWidth="1"/>
    <col min="19" max="19" width="9.81640625" style="1" customWidth="1"/>
    <col min="20" max="20" width="11" style="1" customWidth="1"/>
    <col min="21" max="21" width="10.1796875" style="1" customWidth="1"/>
    <col min="22" max="22" width="11" style="1" customWidth="1"/>
    <col min="23" max="23" width="20.1796875" style="1" bestFit="1" customWidth="1"/>
    <col min="24" max="24" width="15.453125" style="1" bestFit="1" customWidth="1"/>
    <col min="25" max="25" width="14.81640625" style="1" bestFit="1" customWidth="1"/>
    <col min="26" max="16384" width="9.1796875" style="1"/>
  </cols>
  <sheetData>
    <row r="1" spans="1:22" ht="168.75" customHeight="1">
      <c r="A1" s="1368" t="s">
        <v>2334</v>
      </c>
      <c r="B1" s="1368"/>
      <c r="C1" s="1368"/>
      <c r="D1" s="1368"/>
      <c r="E1" s="1368"/>
      <c r="F1" s="1368"/>
      <c r="G1" s="1368"/>
      <c r="H1" s="1368"/>
      <c r="I1" s="1368"/>
      <c r="J1" s="1368"/>
      <c r="K1" s="1368"/>
      <c r="L1" s="305"/>
      <c r="M1" s="305"/>
      <c r="N1" s="305"/>
      <c r="O1" s="305"/>
      <c r="P1" s="305"/>
      <c r="Q1" s="305"/>
      <c r="R1" s="305"/>
      <c r="S1" s="305"/>
      <c r="T1" s="305"/>
      <c r="U1" s="305"/>
      <c r="V1" s="305"/>
    </row>
    <row r="2" spans="1:22" ht="17.5">
      <c r="A2" s="1368"/>
      <c r="B2" s="1368"/>
      <c r="C2" s="1368"/>
      <c r="D2" s="1368"/>
      <c r="E2" s="1368"/>
      <c r="F2" s="1368"/>
      <c r="G2" s="1368"/>
      <c r="H2" s="1368"/>
      <c r="I2" s="1368"/>
      <c r="J2" s="1368"/>
      <c r="K2" s="1368"/>
      <c r="L2" s="305"/>
      <c r="M2" s="305"/>
      <c r="N2" s="305"/>
      <c r="O2" s="305"/>
      <c r="P2" s="305"/>
      <c r="Q2" s="305"/>
      <c r="R2" s="305"/>
      <c r="S2" s="305"/>
      <c r="T2" s="305"/>
      <c r="U2" s="305"/>
      <c r="V2" s="305"/>
    </row>
    <row r="3" spans="1:22" ht="17.5">
      <c r="A3" s="1368"/>
      <c r="B3" s="1368"/>
      <c r="C3" s="1368"/>
      <c r="D3" s="1368"/>
      <c r="E3" s="1368"/>
      <c r="F3" s="1368"/>
      <c r="G3" s="1368"/>
      <c r="H3" s="1368"/>
      <c r="I3" s="1368"/>
      <c r="J3" s="1368"/>
      <c r="K3" s="1368"/>
      <c r="L3" s="305"/>
      <c r="M3" s="305"/>
      <c r="N3" s="305"/>
      <c r="O3" s="305"/>
      <c r="P3" s="305"/>
      <c r="Q3" s="305"/>
      <c r="R3" s="305"/>
      <c r="S3" s="305"/>
      <c r="T3" s="305"/>
      <c r="U3" s="305"/>
      <c r="V3" s="305"/>
    </row>
    <row r="4" spans="1:22" ht="17.5">
      <c r="A4" s="1368"/>
      <c r="B4" s="1368"/>
      <c r="C4" s="1368"/>
      <c r="D4" s="1368"/>
      <c r="E4" s="1368"/>
      <c r="F4" s="1368"/>
      <c r="G4" s="1368"/>
      <c r="H4" s="1368"/>
      <c r="I4" s="1368"/>
      <c r="J4" s="1368"/>
      <c r="K4" s="1368"/>
      <c r="L4" s="305"/>
      <c r="M4" s="305"/>
      <c r="N4" s="305"/>
      <c r="O4" s="305"/>
      <c r="P4" s="305"/>
      <c r="Q4" s="305"/>
      <c r="R4" s="305"/>
      <c r="S4" s="305"/>
      <c r="T4" s="305"/>
      <c r="U4" s="305"/>
      <c r="V4" s="305"/>
    </row>
    <row r="5" spans="1:22" ht="18" thickBot="1">
      <c r="A5" s="1368"/>
      <c r="B5" s="1368"/>
      <c r="C5" s="1368"/>
      <c r="D5" s="1368"/>
      <c r="E5" s="1368"/>
      <c r="F5" s="1368"/>
      <c r="G5" s="1368"/>
      <c r="H5" s="1368"/>
      <c r="I5" s="1368"/>
      <c r="J5" s="1368"/>
      <c r="K5" s="1368"/>
      <c r="L5" s="305"/>
      <c r="M5" s="305"/>
      <c r="N5" s="305"/>
      <c r="O5" s="305"/>
      <c r="P5" s="305"/>
      <c r="Q5" s="305"/>
      <c r="R5" s="305"/>
      <c r="S5" s="305"/>
      <c r="T5" s="305"/>
      <c r="U5" s="305"/>
      <c r="V5" s="305"/>
    </row>
    <row r="6" spans="1:22" ht="18.5" thickBot="1">
      <c r="A6" s="175" t="s">
        <v>2335</v>
      </c>
      <c r="B6" s="1379" t="s">
        <v>2336</v>
      </c>
      <c r="C6" s="1380"/>
      <c r="D6" s="1380"/>
      <c r="E6" s="1380"/>
      <c r="F6" s="1380"/>
      <c r="G6" s="1380"/>
      <c r="H6" s="1380"/>
      <c r="I6" s="1380"/>
      <c r="J6" s="1380"/>
      <c r="K6" s="1381"/>
      <c r="M6" s="6"/>
      <c r="N6" s="6"/>
      <c r="O6" s="6"/>
      <c r="P6" s="6"/>
    </row>
    <row r="7" spans="1:22" ht="16.5" customHeight="1" thickBot="1">
      <c r="A7" s="176" t="s">
        <v>2337</v>
      </c>
      <c r="B7" s="1391" t="s">
        <v>2338</v>
      </c>
      <c r="C7" s="1392"/>
      <c r="D7" s="1392"/>
      <c r="E7" s="1392"/>
      <c r="F7" s="1392"/>
      <c r="G7" s="1392"/>
      <c r="H7" s="1392"/>
      <c r="I7" s="1392"/>
      <c r="J7" s="1392"/>
      <c r="K7" s="1393"/>
      <c r="L7" s="177"/>
      <c r="M7" s="178"/>
      <c r="N7" s="179"/>
      <c r="O7" s="179"/>
      <c r="P7" s="179"/>
      <c r="Q7" s="179"/>
      <c r="R7" s="179"/>
      <c r="S7" s="179"/>
      <c r="T7" s="179"/>
      <c r="U7" s="179"/>
      <c r="V7" s="179"/>
    </row>
    <row r="8" spans="1:22" ht="28.5" thickBot="1">
      <c r="A8" s="180"/>
      <c r="B8" s="181" t="s">
        <v>2339</v>
      </c>
      <c r="C8" s="182" t="s">
        <v>2340</v>
      </c>
      <c r="D8" s="182" t="s">
        <v>2341</v>
      </c>
      <c r="E8" s="183" t="s">
        <v>2342</v>
      </c>
      <c r="F8" s="183" t="s">
        <v>2343</v>
      </c>
      <c r="G8" s="183" t="s">
        <v>2344</v>
      </c>
      <c r="H8" s="184" t="s">
        <v>2345</v>
      </c>
      <c r="J8" s="185" t="s">
        <v>2346</v>
      </c>
      <c r="K8" s="185" t="s">
        <v>2347</v>
      </c>
      <c r="M8" s="178"/>
      <c r="N8" s="11"/>
      <c r="O8" s="11"/>
      <c r="P8" s="11"/>
      <c r="Q8" s="11"/>
      <c r="R8" s="11"/>
      <c r="S8" s="11"/>
      <c r="T8" s="11"/>
      <c r="U8" s="11"/>
      <c r="V8" s="11"/>
    </row>
    <row r="9" spans="1:22" ht="15.5">
      <c r="A9" s="186">
        <v>45839</v>
      </c>
      <c r="B9" s="187">
        <v>272.35396825396828</v>
      </c>
      <c r="C9" s="188">
        <v>1715.83</v>
      </c>
      <c r="D9" s="189">
        <v>22951260</v>
      </c>
      <c r="E9" s="189">
        <v>108941.58730158732</v>
      </c>
      <c r="F9" s="189">
        <v>23060201.587301586</v>
      </c>
      <c r="G9" s="190">
        <v>84.669967304453223</v>
      </c>
      <c r="H9" s="191">
        <v>13.439677349913211</v>
      </c>
      <c r="J9" s="192">
        <v>159.41</v>
      </c>
      <c r="K9" s="193">
        <v>144.65969253686458</v>
      </c>
      <c r="M9" s="194"/>
      <c r="N9" s="194"/>
      <c r="O9" s="195"/>
      <c r="P9" s="178"/>
      <c r="Q9" s="178"/>
      <c r="R9" s="178"/>
      <c r="S9" s="178"/>
      <c r="T9" s="178"/>
      <c r="U9" s="178"/>
      <c r="V9" s="178"/>
    </row>
    <row r="10" spans="1:22" ht="15.75" customHeight="1">
      <c r="A10" s="196">
        <v>45870</v>
      </c>
      <c r="B10" s="187">
        <v>270.8984126984127</v>
      </c>
      <c r="C10" s="188">
        <v>1706.66</v>
      </c>
      <c r="D10" s="189">
        <v>22676610</v>
      </c>
      <c r="E10" s="189">
        <v>108359.36507936509</v>
      </c>
      <c r="F10" s="189">
        <v>22784969.365079366</v>
      </c>
      <c r="G10" s="190">
        <v>84.108906870729967</v>
      </c>
      <c r="H10" s="191">
        <v>13.350620138211106</v>
      </c>
      <c r="J10" s="192">
        <v>155.77000000000001</v>
      </c>
      <c r="K10" s="193">
        <v>146.27315506887953</v>
      </c>
      <c r="M10" s="194"/>
      <c r="N10" s="194"/>
      <c r="O10" s="195"/>
      <c r="P10" s="11"/>
      <c r="Q10" s="11"/>
      <c r="R10" s="11"/>
      <c r="S10" s="11"/>
      <c r="T10" s="11"/>
      <c r="U10" s="11"/>
      <c r="V10" s="178"/>
    </row>
    <row r="11" spans="1:22" ht="16.5" customHeight="1" thickBot="1">
      <c r="A11" s="197">
        <v>45901</v>
      </c>
      <c r="B11" s="187">
        <v>249.83809523809524</v>
      </c>
      <c r="C11" s="188">
        <v>1573.98</v>
      </c>
      <c r="D11" s="189">
        <v>20781670</v>
      </c>
      <c r="E11" s="189">
        <v>99935.238095238106</v>
      </c>
      <c r="F11" s="189">
        <v>20881605.238095235</v>
      </c>
      <c r="G11" s="190">
        <v>83.580549308123352</v>
      </c>
      <c r="H11" s="191">
        <v>13.266753858432276</v>
      </c>
      <c r="J11" s="192">
        <v>144.71</v>
      </c>
      <c r="K11" s="193">
        <v>144.29966994744822</v>
      </c>
      <c r="M11" s="194"/>
      <c r="N11" s="194"/>
      <c r="O11" s="195"/>
      <c r="P11" s="11"/>
      <c r="Q11" s="11"/>
      <c r="R11" s="11"/>
      <c r="S11" s="11"/>
      <c r="T11" s="11"/>
      <c r="U11" s="11"/>
    </row>
    <row r="12" spans="1:22" ht="16.5" customHeight="1" thickBot="1">
      <c r="A12" s="197">
        <v>45931</v>
      </c>
      <c r="B12" s="187">
        <v>295.85079365079366</v>
      </c>
      <c r="C12" s="188">
        <v>1863.86</v>
      </c>
      <c r="D12" s="189">
        <v>24469100</v>
      </c>
      <c r="E12" s="189">
        <v>118340.31746031747</v>
      </c>
      <c r="F12" s="189">
        <v>24587440.317460317</v>
      </c>
      <c r="G12" s="190">
        <v>83.107569238032895</v>
      </c>
      <c r="H12" s="191">
        <v>13.19167765683062</v>
      </c>
      <c r="J12" s="192">
        <v>174.11</v>
      </c>
      <c r="K12" s="193">
        <v>141.21785260731903</v>
      </c>
      <c r="M12" s="194"/>
      <c r="N12" s="194"/>
      <c r="O12" s="195"/>
      <c r="P12" s="11"/>
      <c r="Q12" s="11"/>
      <c r="R12" s="11"/>
      <c r="S12" s="11"/>
      <c r="T12" s="11"/>
      <c r="U12" s="11"/>
    </row>
    <row r="13" spans="1:22" ht="16.5" customHeight="1" thickBot="1">
      <c r="A13" s="197">
        <v>45962</v>
      </c>
      <c r="B13" s="187">
        <v>272.95079365079363</v>
      </c>
      <c r="C13" s="188">
        <v>1719.59</v>
      </c>
      <c r="D13" s="189">
        <v>22456110</v>
      </c>
      <c r="E13" s="189">
        <v>109180.31746031746</v>
      </c>
      <c r="F13" s="189">
        <v>22565290.317460321</v>
      </c>
      <c r="G13" s="190">
        <v>82.671642077471972</v>
      </c>
      <c r="H13" s="191">
        <v>13.122482869439995</v>
      </c>
      <c r="J13" s="192">
        <v>159.15</v>
      </c>
      <c r="K13" s="193">
        <v>141.78630422532402</v>
      </c>
      <c r="M13" s="194"/>
      <c r="N13" s="194"/>
      <c r="O13" s="195"/>
      <c r="P13" s="11"/>
      <c r="Q13" s="11"/>
      <c r="R13" s="11"/>
      <c r="S13" s="11"/>
      <c r="T13" s="11"/>
      <c r="U13" s="11"/>
    </row>
    <row r="14" spans="1:22" ht="16.5" customHeight="1" thickBot="1">
      <c r="A14" s="197">
        <v>45992</v>
      </c>
      <c r="B14" s="187">
        <v>278.92063492063494</v>
      </c>
      <c r="C14" s="188">
        <v>1757.2</v>
      </c>
      <c r="D14" s="189">
        <v>22827940</v>
      </c>
      <c r="E14" s="189">
        <v>111568.25396825398</v>
      </c>
      <c r="F14" s="189">
        <v>22939508.25396825</v>
      </c>
      <c r="G14" s="190">
        <v>82.243854996585469</v>
      </c>
      <c r="H14" s="191">
        <v>13.05458015818817</v>
      </c>
      <c r="J14" s="192">
        <v>162.08000000000001</v>
      </c>
      <c r="K14" s="193">
        <v>141.53201045143294</v>
      </c>
      <c r="M14" s="194"/>
      <c r="N14" s="194"/>
      <c r="O14" s="195"/>
      <c r="P14" s="11"/>
      <c r="Q14" s="11"/>
      <c r="R14" s="11"/>
      <c r="S14" s="11"/>
      <c r="T14" s="11"/>
      <c r="U14" s="11"/>
    </row>
    <row r="15" spans="1:22" ht="16.5" customHeight="1" thickBot="1">
      <c r="A15" s="197">
        <v>46023</v>
      </c>
      <c r="B15" s="187">
        <v>273.52698412698413</v>
      </c>
      <c r="C15" s="188">
        <v>1723.22</v>
      </c>
      <c r="D15" s="189">
        <v>22317470</v>
      </c>
      <c r="E15" s="189">
        <v>109410.79365079367</v>
      </c>
      <c r="F15" s="189">
        <v>22426880.793650795</v>
      </c>
      <c r="G15" s="190">
        <v>81.991474681120224</v>
      </c>
      <c r="H15" s="191">
        <v>13.014519790654004</v>
      </c>
      <c r="J15" s="192">
        <v>155.71</v>
      </c>
      <c r="K15" s="193">
        <v>144.02980408227342</v>
      </c>
      <c r="M15" s="194"/>
      <c r="N15" s="194"/>
      <c r="O15" s="195"/>
      <c r="P15" s="11"/>
      <c r="Q15" s="11"/>
      <c r="R15" s="11"/>
      <c r="S15" s="11"/>
      <c r="T15" s="11"/>
      <c r="U15" s="11"/>
    </row>
    <row r="16" spans="1:22" ht="16.5" customHeight="1" thickBot="1">
      <c r="A16" s="197">
        <v>46054</v>
      </c>
      <c r="B16" s="187">
        <v>244.00476190476192</v>
      </c>
      <c r="C16" s="188">
        <v>1537.23</v>
      </c>
      <c r="D16" s="189">
        <v>19853460</v>
      </c>
      <c r="E16" s="189">
        <v>97601.904761904778</v>
      </c>
      <c r="F16" s="189">
        <v>19951061.904761903</v>
      </c>
      <c r="G16" s="190">
        <v>81.76505142366463</v>
      </c>
      <c r="H16" s="191">
        <v>12.97857959105788</v>
      </c>
      <c r="J16" s="192">
        <v>140.81</v>
      </c>
      <c r="K16" s="193">
        <v>141.68781979093745</v>
      </c>
      <c r="M16" s="194"/>
      <c r="N16" s="194"/>
      <c r="O16" s="195"/>
      <c r="P16" s="11"/>
      <c r="Q16" s="11"/>
      <c r="R16" s="11"/>
      <c r="S16" s="11"/>
      <c r="T16" s="11"/>
      <c r="U16" s="11"/>
    </row>
    <row r="17" spans="1:21" ht="16.5" customHeight="1" thickBot="1">
      <c r="A17" s="197">
        <v>46082</v>
      </c>
      <c r="B17" s="187">
        <v>254.04126984126987</v>
      </c>
      <c r="C17" s="188">
        <v>1600.46</v>
      </c>
      <c r="D17" s="189">
        <v>20617430</v>
      </c>
      <c r="E17" s="189">
        <v>101616.50793650796</v>
      </c>
      <c r="F17" s="189">
        <v>20719046.507936511</v>
      </c>
      <c r="G17" s="190">
        <v>81.557797758144531</v>
      </c>
      <c r="H17" s="191">
        <v>12.945682183832467</v>
      </c>
      <c r="J17" s="192">
        <v>143.94999999999999</v>
      </c>
      <c r="K17" s="193">
        <v>143.93224388979863</v>
      </c>
      <c r="M17" s="194"/>
      <c r="N17" s="194"/>
      <c r="O17" s="195"/>
      <c r="P17" s="11"/>
      <c r="Q17" s="11"/>
      <c r="R17" s="11"/>
      <c r="S17" s="11"/>
      <c r="T17" s="11"/>
      <c r="U17" s="11"/>
    </row>
    <row r="18" spans="1:21" ht="16.5" customHeight="1" thickBot="1">
      <c r="A18" s="197">
        <v>46113</v>
      </c>
      <c r="B18" s="187">
        <v>278.74603174603175</v>
      </c>
      <c r="C18" s="188">
        <v>1756.1</v>
      </c>
      <c r="D18" s="189">
        <v>22571820</v>
      </c>
      <c r="E18" s="189">
        <v>111498.41269841271</v>
      </c>
      <c r="F18" s="189">
        <v>22683318.412698414</v>
      </c>
      <c r="G18" s="190">
        <v>81.376291782928078</v>
      </c>
      <c r="H18" s="191">
        <v>12.916871711575887</v>
      </c>
      <c r="J18" s="192">
        <v>162.05000000000001</v>
      </c>
      <c r="K18" s="193">
        <v>139.9772811644456</v>
      </c>
      <c r="M18" s="194"/>
      <c r="N18" s="194"/>
      <c r="O18" s="195"/>
      <c r="P18" s="11"/>
      <c r="Q18" s="11"/>
      <c r="R18" s="11"/>
      <c r="S18" s="11"/>
      <c r="T18" s="11"/>
      <c r="U18" s="11"/>
    </row>
    <row r="19" spans="1:21" ht="16.5" customHeight="1" thickBot="1">
      <c r="A19" s="197">
        <v>46143</v>
      </c>
      <c r="B19" s="187">
        <v>100.2</v>
      </c>
      <c r="C19" s="188">
        <v>631.26</v>
      </c>
      <c r="D19" s="189">
        <v>8096390</v>
      </c>
      <c r="E19" s="189">
        <v>40080.000000000007</v>
      </c>
      <c r="F19" s="189">
        <v>8136470</v>
      </c>
      <c r="G19" s="190">
        <v>81.20229540918163</v>
      </c>
      <c r="H19" s="191">
        <v>12.889253239552641</v>
      </c>
      <c r="J19" s="192">
        <v>58.57</v>
      </c>
      <c r="K19" s="193">
        <v>138.91872972511524</v>
      </c>
      <c r="M19" s="194"/>
      <c r="N19" s="194"/>
      <c r="O19" s="195"/>
      <c r="P19" s="11"/>
      <c r="Q19" s="11"/>
      <c r="R19" s="11"/>
      <c r="S19" s="11"/>
      <c r="T19" s="11"/>
      <c r="U19" s="11"/>
    </row>
    <row r="20" spans="1:21" ht="16.5" customHeight="1" thickBot="1">
      <c r="A20" s="197">
        <v>46174</v>
      </c>
      <c r="B20" s="187">
        <v>0</v>
      </c>
      <c r="C20" s="188">
        <v>0</v>
      </c>
      <c r="D20" s="189">
        <v>0</v>
      </c>
      <c r="E20" s="189">
        <v>0</v>
      </c>
      <c r="F20" s="189">
        <v>0</v>
      </c>
      <c r="G20" s="190">
        <v>0</v>
      </c>
      <c r="H20" s="191">
        <v>0</v>
      </c>
      <c r="J20" s="192">
        <v>0</v>
      </c>
      <c r="K20" s="193">
        <v>0</v>
      </c>
      <c r="M20" s="194"/>
      <c r="N20" s="194"/>
      <c r="O20" s="195"/>
      <c r="P20" s="11"/>
      <c r="Q20" s="11"/>
      <c r="R20" s="11"/>
      <c r="S20" s="11"/>
      <c r="T20" s="11"/>
      <c r="U20" s="11"/>
    </row>
    <row r="21" spans="1:21" ht="16" thickBot="1">
      <c r="A21" s="198" t="s">
        <v>1756</v>
      </c>
      <c r="B21" s="199">
        <v>2791.3317460317458</v>
      </c>
      <c r="C21" s="200">
        <v>17585.389999999996</v>
      </c>
      <c r="D21" s="201">
        <v>229619259.99999997</v>
      </c>
      <c r="E21" s="202">
        <v>1116532.6984126985</v>
      </c>
      <c r="F21" s="201">
        <v>230735792.69841269</v>
      </c>
      <c r="G21" s="203">
        <v>82.661544270556419</v>
      </c>
      <c r="H21" s="204">
        <v>13.120880042945466</v>
      </c>
      <c r="I21" s="205"/>
      <c r="J21" s="199">
        <v>1616.32</v>
      </c>
      <c r="K21" s="206">
        <v>142.75378186152042</v>
      </c>
      <c r="M21" s="207"/>
      <c r="N21" s="207"/>
      <c r="O21" s="195"/>
      <c r="P21" s="178"/>
      <c r="Q21" s="178"/>
      <c r="R21" s="178"/>
      <c r="S21" s="178"/>
      <c r="T21" s="11"/>
    </row>
    <row r="22" spans="1:21" ht="16" thickBot="1">
      <c r="A22" s="208"/>
      <c r="B22" s="209"/>
    </row>
    <row r="23" spans="1:21" ht="18.5" thickBot="1">
      <c r="A23" s="176" t="s">
        <v>2335</v>
      </c>
      <c r="B23" s="1379" t="s">
        <v>2348</v>
      </c>
      <c r="C23" s="1380"/>
      <c r="D23" s="1380"/>
      <c r="E23" s="1380"/>
      <c r="F23" s="1380"/>
      <c r="G23" s="1380"/>
      <c r="H23" s="1380"/>
      <c r="I23" s="1380"/>
      <c r="J23" s="1380"/>
      <c r="K23" s="1381"/>
    </row>
    <row r="24" spans="1:21" ht="16" thickBot="1">
      <c r="A24" s="176" t="s">
        <v>2337</v>
      </c>
      <c r="B24" s="1391" t="s">
        <v>2338</v>
      </c>
      <c r="C24" s="1392"/>
      <c r="D24" s="1392"/>
      <c r="E24" s="1392"/>
      <c r="F24" s="1392"/>
      <c r="G24" s="1392"/>
      <c r="H24" s="1392"/>
      <c r="I24" s="1392"/>
      <c r="J24" s="1392"/>
      <c r="K24" s="1393"/>
      <c r="L24" s="177"/>
      <c r="M24" s="11"/>
      <c r="N24" s="11"/>
      <c r="O24" s="11"/>
      <c r="P24" s="11"/>
      <c r="Q24" s="11"/>
      <c r="R24" s="11"/>
    </row>
    <row r="25" spans="1:21" ht="28.5" thickBot="1">
      <c r="A25" s="180"/>
      <c r="B25" s="181" t="s">
        <v>2339</v>
      </c>
      <c r="C25" s="182" t="s">
        <v>2340</v>
      </c>
      <c r="D25" s="182" t="s">
        <v>2341</v>
      </c>
      <c r="E25" s="183" t="s">
        <v>2342</v>
      </c>
      <c r="F25" s="183" t="s">
        <v>2343</v>
      </c>
      <c r="G25" s="183" t="s">
        <v>2344</v>
      </c>
      <c r="H25" s="184" t="s">
        <v>2345</v>
      </c>
      <c r="J25" s="185" t="s">
        <v>2346</v>
      </c>
      <c r="K25" s="210" t="s">
        <v>2347</v>
      </c>
    </row>
    <row r="26" spans="1:21" ht="15.5">
      <c r="A26" s="211">
        <v>45839</v>
      </c>
      <c r="B26" s="187">
        <v>147.91587301587302</v>
      </c>
      <c r="C26" s="188">
        <v>931.87</v>
      </c>
      <c r="D26" s="189">
        <v>12464880</v>
      </c>
      <c r="E26" s="189">
        <v>59166.349206349209</v>
      </c>
      <c r="F26" s="189">
        <v>12524046.349206349</v>
      </c>
      <c r="G26" s="190">
        <v>84.670063420863414</v>
      </c>
      <c r="H26" s="191">
        <v>13.439692606486258</v>
      </c>
      <c r="J26" s="192">
        <v>77.400000000000006</v>
      </c>
      <c r="K26" s="193">
        <v>161.80938435667116</v>
      </c>
      <c r="M26" s="194"/>
      <c r="N26" s="194"/>
      <c r="O26" s="212"/>
    </row>
    <row r="27" spans="1:21" ht="15.5">
      <c r="A27" s="196">
        <v>45870</v>
      </c>
      <c r="B27" s="187">
        <v>282.79206349206351</v>
      </c>
      <c r="C27" s="188">
        <v>1781.5900000000001</v>
      </c>
      <c r="D27" s="189">
        <v>23672210</v>
      </c>
      <c r="E27" s="189">
        <v>113116.8253968254</v>
      </c>
      <c r="F27" s="189">
        <v>23785326.825396825</v>
      </c>
      <c r="G27" s="190">
        <v>84.108890934502313</v>
      </c>
      <c r="H27" s="191">
        <v>13.350617608651161</v>
      </c>
      <c r="J27" s="192">
        <v>146.88999999999999</v>
      </c>
      <c r="K27" s="193">
        <v>161.926113591101</v>
      </c>
      <c r="M27" s="194"/>
      <c r="N27" s="194"/>
      <c r="O27" s="212"/>
    </row>
    <row r="28" spans="1:21" ht="15.5">
      <c r="A28" s="196">
        <v>45901</v>
      </c>
      <c r="B28" s="187">
        <v>285.93492063492062</v>
      </c>
      <c r="C28" s="188">
        <v>1801.3899999999999</v>
      </c>
      <c r="D28" s="189">
        <v>23784270</v>
      </c>
      <c r="E28" s="189">
        <v>114373.96825396825</v>
      </c>
      <c r="F28" s="189">
        <v>23898643.968253966</v>
      </c>
      <c r="G28" s="190">
        <v>83.580711006500536</v>
      </c>
      <c r="H28" s="191">
        <v>13.266779524841356</v>
      </c>
      <c r="J28" s="192">
        <v>148.82999999999998</v>
      </c>
      <c r="K28" s="193">
        <v>160.5767921000737</v>
      </c>
      <c r="M28" s="194"/>
      <c r="N28" s="194"/>
      <c r="O28" s="212"/>
    </row>
    <row r="29" spans="1:21" ht="15.5">
      <c r="A29" s="196">
        <v>45931</v>
      </c>
      <c r="B29" s="187">
        <v>279.47301587301587</v>
      </c>
      <c r="C29" s="188">
        <v>1760.6799999999998</v>
      </c>
      <c r="D29" s="189">
        <v>23114559.999999996</v>
      </c>
      <c r="E29" s="189">
        <v>111789.20634920635</v>
      </c>
      <c r="F29" s="189">
        <v>23226349.206349205</v>
      </c>
      <c r="G29" s="190">
        <v>83.107662948406301</v>
      </c>
      <c r="H29" s="191">
        <v>13.191692531493063</v>
      </c>
      <c r="J29" s="192">
        <v>145.94</v>
      </c>
      <c r="K29" s="193">
        <v>159.14998770966977</v>
      </c>
      <c r="M29" s="194"/>
      <c r="N29" s="194"/>
      <c r="O29" s="212"/>
    </row>
    <row r="30" spans="1:21" ht="15.5">
      <c r="A30" s="196">
        <v>45962</v>
      </c>
      <c r="B30" s="187">
        <v>291.87936507936507</v>
      </c>
      <c r="C30" s="188">
        <v>1838.84</v>
      </c>
      <c r="D30" s="189">
        <v>24013320</v>
      </c>
      <c r="E30" s="189">
        <v>116751.74603174604</v>
      </c>
      <c r="F30" s="189">
        <v>24130071.746031746</v>
      </c>
      <c r="G30" s="190">
        <v>82.671386308759878</v>
      </c>
      <c r="H30" s="191">
        <v>13.122442271231726</v>
      </c>
      <c r="J30" s="192">
        <v>152</v>
      </c>
      <c r="K30" s="193">
        <v>158.75047201336676</v>
      </c>
      <c r="M30" s="194"/>
      <c r="N30" s="194"/>
      <c r="O30" s="212"/>
    </row>
    <row r="31" spans="1:21" ht="15.5">
      <c r="A31" s="196">
        <v>45992</v>
      </c>
      <c r="B31" s="187">
        <v>281.40793650793648</v>
      </c>
      <c r="C31" s="188">
        <v>1772.87</v>
      </c>
      <c r="D31" s="189">
        <v>23031440</v>
      </c>
      <c r="E31" s="189">
        <v>112563.1746031746</v>
      </c>
      <c r="F31" s="189">
        <v>23144003.174603175</v>
      </c>
      <c r="G31" s="190">
        <v>82.243605002058814</v>
      </c>
      <c r="H31" s="191">
        <v>13.054540476517271</v>
      </c>
      <c r="J31" s="192">
        <v>144.97</v>
      </c>
      <c r="K31" s="193">
        <v>159.64684537906584</v>
      </c>
      <c r="M31" s="194"/>
      <c r="N31" s="194"/>
      <c r="O31" s="212"/>
    </row>
    <row r="32" spans="1:21" ht="15.5">
      <c r="A32" s="196">
        <v>46023</v>
      </c>
      <c r="B32" s="187">
        <v>128.99206349206349</v>
      </c>
      <c r="C32" s="188">
        <v>812.65</v>
      </c>
      <c r="D32" s="189">
        <v>10524700</v>
      </c>
      <c r="E32" s="189">
        <v>51596.825396825399</v>
      </c>
      <c r="F32" s="189">
        <v>10576296.825396826</v>
      </c>
      <c r="G32" s="190">
        <v>81.991841506183476</v>
      </c>
      <c r="H32" s="191">
        <v>13.014578016854522</v>
      </c>
      <c r="J32" s="192">
        <v>66.27</v>
      </c>
      <c r="K32" s="193">
        <v>159.59403690051045</v>
      </c>
      <c r="M32" s="194"/>
      <c r="N32" s="194"/>
      <c r="O32" s="212"/>
    </row>
    <row r="33" spans="1:15" ht="15.5">
      <c r="A33" s="196">
        <v>46054</v>
      </c>
      <c r="B33" s="187">
        <v>184.6015873015873</v>
      </c>
      <c r="C33" s="188">
        <v>1162.99</v>
      </c>
      <c r="D33" s="189">
        <v>15020100</v>
      </c>
      <c r="E33" s="189">
        <v>73840.634920634926</v>
      </c>
      <c r="F33" s="189">
        <v>15093940.634920634</v>
      </c>
      <c r="G33" s="190">
        <v>81.764955846567901</v>
      </c>
      <c r="H33" s="191">
        <v>12.978564420090143</v>
      </c>
      <c r="J33" s="192">
        <v>95.03</v>
      </c>
      <c r="K33" s="193">
        <v>158.83342770620473</v>
      </c>
      <c r="M33" s="194"/>
      <c r="N33" s="194"/>
      <c r="O33" s="212"/>
    </row>
    <row r="34" spans="1:15" ht="15.5">
      <c r="A34" s="196">
        <v>46082</v>
      </c>
      <c r="B34" s="187">
        <v>256.69206349206348</v>
      </c>
      <c r="C34" s="188">
        <v>1617.1599999999999</v>
      </c>
      <c r="D34" s="189">
        <v>20832530</v>
      </c>
      <c r="E34" s="189">
        <v>102676.8253968254</v>
      </c>
      <c r="F34" s="189">
        <v>20935206.825396825</v>
      </c>
      <c r="G34" s="190">
        <v>81.55767085507928</v>
      </c>
      <c r="H34" s="191">
        <v>12.945662040488774</v>
      </c>
      <c r="J34" s="192">
        <v>131.77999999999997</v>
      </c>
      <c r="K34" s="193">
        <v>158.86482641824881</v>
      </c>
      <c r="M34" s="194"/>
      <c r="N34" s="194"/>
      <c r="O34" s="212"/>
    </row>
    <row r="35" spans="1:15" ht="15.5">
      <c r="A35" s="196">
        <v>46113</v>
      </c>
      <c r="B35" s="187">
        <v>265.48253968253971</v>
      </c>
      <c r="C35" s="188">
        <v>1672.54</v>
      </c>
      <c r="D35" s="189">
        <v>21497830</v>
      </c>
      <c r="E35" s="189">
        <v>106193.0158730159</v>
      </c>
      <c r="F35" s="189">
        <v>21604023.015873019</v>
      </c>
      <c r="G35" s="190">
        <v>81.376436437992524</v>
      </c>
      <c r="H35" s="191">
        <v>12.916894672697227</v>
      </c>
      <c r="J35" s="192">
        <v>136.76999999999998</v>
      </c>
      <c r="K35" s="193">
        <v>157.95878493728904</v>
      </c>
      <c r="M35" s="194"/>
      <c r="N35" s="194"/>
      <c r="O35" s="212"/>
    </row>
    <row r="36" spans="1:15" ht="15.5">
      <c r="A36" s="196">
        <v>46143</v>
      </c>
      <c r="B36" s="187">
        <v>289.88730158730158</v>
      </c>
      <c r="C36" s="188">
        <v>1826.29</v>
      </c>
      <c r="D36" s="189">
        <v>23423309.999999996</v>
      </c>
      <c r="E36" s="189">
        <v>115954.92063492064</v>
      </c>
      <c r="F36" s="189">
        <v>23539264.920634918</v>
      </c>
      <c r="G36" s="190">
        <v>81.201435149948807</v>
      </c>
      <c r="H36" s="191">
        <v>12.889116690468065</v>
      </c>
      <c r="J36" s="192">
        <v>149.66</v>
      </c>
      <c r="K36" s="193">
        <v>157.28494534701937</v>
      </c>
      <c r="M36" s="194"/>
      <c r="N36" s="194"/>
      <c r="O36" s="212"/>
    </row>
    <row r="37" spans="1:15" ht="16" thickBot="1">
      <c r="A37" s="196">
        <v>46174</v>
      </c>
      <c r="B37" s="187">
        <v>271.94761904761907</v>
      </c>
      <c r="C37" s="188">
        <v>1713.27</v>
      </c>
      <c r="D37" s="189">
        <v>21924580</v>
      </c>
      <c r="E37" s="189">
        <v>108779.04761904763</v>
      </c>
      <c r="F37" s="189">
        <v>22033359.047619052</v>
      </c>
      <c r="G37" s="190">
        <v>81.020599205028986</v>
      </c>
      <c r="H37" s="191">
        <v>12.860412572226824</v>
      </c>
      <c r="J37" s="192">
        <v>140.72</v>
      </c>
      <c r="K37" s="193">
        <v>156.57588862719621</v>
      </c>
      <c r="M37" s="194"/>
      <c r="N37" s="194"/>
      <c r="O37" s="212"/>
    </row>
    <row r="38" spans="1:15" ht="16" thickBot="1">
      <c r="A38" s="213" t="s">
        <v>1756</v>
      </c>
      <c r="B38" s="199">
        <v>2967.0063492063482</v>
      </c>
      <c r="C38" s="199">
        <v>18692.140000000003</v>
      </c>
      <c r="D38" s="201">
        <v>243303730.00000003</v>
      </c>
      <c r="E38" s="202">
        <v>1186802.5396825396</v>
      </c>
      <c r="F38" s="201">
        <v>244490532.53968251</v>
      </c>
      <c r="G38" s="203">
        <v>82.403103924965279</v>
      </c>
      <c r="H38" s="204">
        <v>13.079857765867498</v>
      </c>
      <c r="I38" s="205"/>
      <c r="J38" s="199">
        <v>1536.26</v>
      </c>
      <c r="K38" s="422">
        <v>159.1465849138053</v>
      </c>
      <c r="M38" s="207"/>
      <c r="N38" s="207"/>
      <c r="O38" s="214"/>
    </row>
    <row r="39" spans="1:15" ht="14.5" thickBot="1">
      <c r="K39" s="232"/>
    </row>
    <row r="40" spans="1:15" ht="18.5" thickBot="1">
      <c r="A40" s="176" t="s">
        <v>2335</v>
      </c>
      <c r="B40" s="1379" t="s">
        <v>2349</v>
      </c>
      <c r="C40" s="1380"/>
      <c r="D40" s="1380"/>
      <c r="E40" s="1380"/>
      <c r="F40" s="1380"/>
      <c r="G40" s="1380"/>
      <c r="H40" s="1380"/>
      <c r="I40" s="1380"/>
      <c r="J40" s="1380"/>
      <c r="K40" s="1381"/>
    </row>
    <row r="41" spans="1:15" ht="16" thickBot="1">
      <c r="A41" s="176" t="s">
        <v>2337</v>
      </c>
      <c r="B41" s="1391" t="s">
        <v>2338</v>
      </c>
      <c r="C41" s="1392"/>
      <c r="D41" s="1392"/>
      <c r="E41" s="1392"/>
      <c r="F41" s="1392"/>
      <c r="G41" s="1392"/>
      <c r="H41" s="1392"/>
      <c r="I41" s="1392"/>
      <c r="J41" s="1392"/>
      <c r="K41" s="1393"/>
    </row>
    <row r="42" spans="1:15" ht="28.5" thickBot="1">
      <c r="A42" s="180"/>
      <c r="B42" s="181" t="s">
        <v>2339</v>
      </c>
      <c r="C42" s="182" t="s">
        <v>2340</v>
      </c>
      <c r="D42" s="182" t="s">
        <v>2341</v>
      </c>
      <c r="E42" s="183" t="s">
        <v>2342</v>
      </c>
      <c r="F42" s="183" t="s">
        <v>2343</v>
      </c>
      <c r="G42" s="183" t="s">
        <v>2344</v>
      </c>
      <c r="H42" s="184" t="s">
        <v>2345</v>
      </c>
      <c r="J42" s="185" t="s">
        <v>2346</v>
      </c>
      <c r="K42" s="210" t="s">
        <v>2347</v>
      </c>
    </row>
    <row r="43" spans="1:15" ht="15.5">
      <c r="A43" s="211">
        <v>45839</v>
      </c>
      <c r="B43" s="187">
        <v>91.56825396825397</v>
      </c>
      <c r="C43" s="188">
        <v>576.88</v>
      </c>
      <c r="D43" s="189">
        <v>7716500</v>
      </c>
      <c r="E43" s="189">
        <v>36627301.58730159</v>
      </c>
      <c r="F43" s="189">
        <v>7753127.3015873013</v>
      </c>
      <c r="G43" s="190">
        <v>84.670472195257247</v>
      </c>
      <c r="H43" s="191">
        <v>13.439757491310674</v>
      </c>
      <c r="J43" s="192">
        <v>48.7</v>
      </c>
      <c r="K43" s="193">
        <v>159.20179264039632</v>
      </c>
      <c r="M43" s="194"/>
      <c r="N43" s="194"/>
      <c r="O43" s="212"/>
    </row>
    <row r="44" spans="1:15" ht="15.5">
      <c r="A44" s="196">
        <v>45870</v>
      </c>
      <c r="B44" s="187">
        <v>134.8031746031746</v>
      </c>
      <c r="C44" s="188">
        <v>849.26</v>
      </c>
      <c r="D44" s="189">
        <v>11284280</v>
      </c>
      <c r="E44" s="189">
        <v>53921269.841269836</v>
      </c>
      <c r="F44" s="189">
        <v>11338201.269841271</v>
      </c>
      <c r="G44" s="190">
        <v>84.109304571038322</v>
      </c>
      <c r="H44" s="191">
        <v>13.350683265244179</v>
      </c>
      <c r="J44" s="192">
        <v>70.09</v>
      </c>
      <c r="K44" s="193">
        <v>161.76631858811913</v>
      </c>
      <c r="M44" s="194"/>
      <c r="N44" s="194"/>
      <c r="O44" s="212"/>
    </row>
    <row r="45" spans="1:15" ht="15.5">
      <c r="A45" s="196">
        <v>45901</v>
      </c>
      <c r="B45" s="187">
        <v>137.3047619047619</v>
      </c>
      <c r="C45" s="188">
        <v>865.02</v>
      </c>
      <c r="D45" s="189">
        <v>11421140</v>
      </c>
      <c r="E45" s="189">
        <v>54921904.761904761</v>
      </c>
      <c r="F45" s="189">
        <v>11476061.904761903</v>
      </c>
      <c r="G45" s="190">
        <v>83.580946105292355</v>
      </c>
      <c r="H45" s="191">
        <v>13.266816842109899</v>
      </c>
      <c r="J45" s="192">
        <v>71.760000000000005</v>
      </c>
      <c r="K45" s="193">
        <v>159.92282475978126</v>
      </c>
      <c r="M45" s="194"/>
      <c r="N45" s="194"/>
      <c r="O45" s="212"/>
    </row>
    <row r="46" spans="1:15" ht="15.5">
      <c r="A46" s="196">
        <v>45931</v>
      </c>
      <c r="B46" s="187">
        <v>54.457142857142856</v>
      </c>
      <c r="C46" s="188">
        <v>343.08</v>
      </c>
      <c r="D46" s="189">
        <v>4504010</v>
      </c>
      <c r="E46" s="189">
        <v>21782857.142857142</v>
      </c>
      <c r="F46" s="189">
        <v>4525792.8571428573</v>
      </c>
      <c r="G46" s="190">
        <v>83.107423924449122</v>
      </c>
      <c r="H46" s="191">
        <v>13.191654591182399</v>
      </c>
      <c r="J46" s="192">
        <v>28.75</v>
      </c>
      <c r="K46" s="193">
        <v>157.41888198757766</v>
      </c>
      <c r="M46" s="194"/>
      <c r="N46" s="194"/>
      <c r="O46" s="212"/>
    </row>
    <row r="47" spans="1:15" ht="15.5">
      <c r="A47" s="196">
        <v>45962</v>
      </c>
      <c r="B47" s="187">
        <v>51.246031746031754</v>
      </c>
      <c r="C47" s="188">
        <v>322.85000000000002</v>
      </c>
      <c r="D47" s="189">
        <v>4216070</v>
      </c>
      <c r="E47" s="189">
        <v>20498412.698412701</v>
      </c>
      <c r="F47" s="189">
        <v>4236568.4126984123</v>
      </c>
      <c r="G47" s="190">
        <v>82.671150689174524</v>
      </c>
      <c r="H47" s="191">
        <v>13.122404871297544</v>
      </c>
      <c r="J47" s="192">
        <v>27.18</v>
      </c>
      <c r="K47" s="193">
        <v>155.8708025275354</v>
      </c>
      <c r="M47" s="194"/>
      <c r="N47" s="194"/>
      <c r="O47" s="212"/>
    </row>
    <row r="48" spans="1:15" ht="15.5">
      <c r="A48" s="196">
        <v>45992</v>
      </c>
      <c r="B48" s="187">
        <v>45.44285714285715</v>
      </c>
      <c r="C48" s="188">
        <v>286.29000000000002</v>
      </c>
      <c r="D48" s="189">
        <v>3719270</v>
      </c>
      <c r="E48" s="189">
        <v>18177142.857142862</v>
      </c>
      <c r="F48" s="189">
        <v>3737447.1428571427</v>
      </c>
      <c r="G48" s="190">
        <v>82.24498585350517</v>
      </c>
      <c r="H48" s="191">
        <v>13.054759659286537</v>
      </c>
      <c r="J48" s="192">
        <v>22.85</v>
      </c>
      <c r="K48" s="193">
        <v>163.56442638324475</v>
      </c>
      <c r="M48" s="194"/>
      <c r="N48" s="194"/>
      <c r="O48" s="212"/>
    </row>
    <row r="49" spans="1:15" ht="15.5">
      <c r="A49" s="196">
        <v>46023</v>
      </c>
      <c r="B49" s="187">
        <v>42.958730158730155</v>
      </c>
      <c r="C49" s="188">
        <v>270.64</v>
      </c>
      <c r="D49" s="189">
        <v>3505010</v>
      </c>
      <c r="E49" s="189">
        <v>17183492.063492063</v>
      </c>
      <c r="F49" s="189">
        <v>3522193.4920634921</v>
      </c>
      <c r="G49" s="190">
        <v>81.990167750517301</v>
      </c>
      <c r="H49" s="191">
        <v>13.014312341351951</v>
      </c>
      <c r="J49" s="192">
        <v>21</v>
      </c>
      <c r="K49" s="193">
        <v>167.72349962207105</v>
      </c>
      <c r="M49" s="194"/>
      <c r="N49" s="194"/>
      <c r="O49" s="212"/>
    </row>
    <row r="50" spans="1:15" ht="15.5">
      <c r="A50" s="196">
        <v>46054</v>
      </c>
      <c r="B50" s="187">
        <v>120.75396825396825</v>
      </c>
      <c r="C50" s="188">
        <v>760.75</v>
      </c>
      <c r="D50" s="189">
        <v>9825150</v>
      </c>
      <c r="E50" s="189">
        <v>48301587.301587306</v>
      </c>
      <c r="F50" s="189">
        <v>9873451.5873015858</v>
      </c>
      <c r="G50" s="190">
        <v>81.765027932960891</v>
      </c>
      <c r="H50" s="191">
        <v>12.978575862374743</v>
      </c>
      <c r="J50" s="192">
        <v>62.84</v>
      </c>
      <c r="K50" s="193">
        <v>157.12048993159749</v>
      </c>
      <c r="M50" s="194"/>
      <c r="N50" s="194"/>
      <c r="O50" s="212"/>
    </row>
    <row r="51" spans="1:15" ht="15.5">
      <c r="A51" s="196">
        <v>46082</v>
      </c>
      <c r="B51" s="187">
        <v>133.20952380952383</v>
      </c>
      <c r="C51" s="188">
        <v>839.22</v>
      </c>
      <c r="D51" s="189">
        <v>10810970</v>
      </c>
      <c r="E51" s="189">
        <v>53283809.523809545</v>
      </c>
      <c r="F51" s="189">
        <v>10864253.809523808</v>
      </c>
      <c r="G51" s="190">
        <v>81.557635661685836</v>
      </c>
      <c r="H51" s="191">
        <v>12.945656454235849</v>
      </c>
      <c r="J51" s="192">
        <v>68.78</v>
      </c>
      <c r="K51" s="193">
        <v>157.95658344756919</v>
      </c>
      <c r="M51" s="194"/>
      <c r="N51" s="194"/>
      <c r="O51" s="212"/>
    </row>
    <row r="52" spans="1:15" ht="15.5">
      <c r="A52" s="196">
        <v>46113</v>
      </c>
      <c r="B52" s="187">
        <v>134.57142857142856</v>
      </c>
      <c r="C52" s="188">
        <v>847.8</v>
      </c>
      <c r="D52" s="189">
        <v>10897080</v>
      </c>
      <c r="E52" s="189">
        <v>53828571.428571418</v>
      </c>
      <c r="F52" s="189">
        <v>10950908.571428573</v>
      </c>
      <c r="G52" s="190">
        <v>81.376178343949064</v>
      </c>
      <c r="H52" s="191">
        <v>12.916853705388739</v>
      </c>
      <c r="J52" s="192">
        <v>70.08</v>
      </c>
      <c r="K52" s="193">
        <v>156.26296477495109</v>
      </c>
      <c r="M52" s="194"/>
      <c r="N52" s="194"/>
      <c r="O52" s="212"/>
    </row>
    <row r="53" spans="1:15" ht="15.5">
      <c r="A53" s="196">
        <v>46143</v>
      </c>
      <c r="B53" s="187">
        <v>137.31428571428572</v>
      </c>
      <c r="C53" s="188">
        <v>865.08</v>
      </c>
      <c r="D53" s="189">
        <v>11095210</v>
      </c>
      <c r="E53" s="189">
        <v>54925714.285714291</v>
      </c>
      <c r="F53" s="189">
        <v>11150135.714285715</v>
      </c>
      <c r="G53" s="190">
        <v>81.201570952975445</v>
      </c>
      <c r="H53" s="191">
        <v>12.889138246504038</v>
      </c>
      <c r="J53" s="192">
        <v>72.52000000000001</v>
      </c>
      <c r="K53" s="193">
        <v>153.7525608699078</v>
      </c>
      <c r="M53" s="194"/>
      <c r="N53" s="194"/>
      <c r="O53" s="212"/>
    </row>
    <row r="54" spans="1:15" ht="16" thickBot="1">
      <c r="A54" s="196">
        <v>46174</v>
      </c>
      <c r="B54" s="187">
        <v>147.33968253968254</v>
      </c>
      <c r="C54" s="188">
        <v>928.24</v>
      </c>
      <c r="D54" s="189">
        <v>11878540</v>
      </c>
      <c r="E54" s="189">
        <v>58935873.015873015</v>
      </c>
      <c r="F54" s="189">
        <v>11937475.873015873</v>
      </c>
      <c r="G54" s="190">
        <v>81.020100405067652</v>
      </c>
      <c r="H54" s="191">
        <v>12.860333397629788</v>
      </c>
      <c r="J54" s="192">
        <v>77.819999999999993</v>
      </c>
      <c r="K54" s="193">
        <v>153.39855914952292</v>
      </c>
      <c r="M54" s="194"/>
      <c r="N54" s="194"/>
      <c r="O54" s="212"/>
    </row>
    <row r="55" spans="1:15" ht="16" thickBot="1">
      <c r="A55" s="213" t="s">
        <v>1756</v>
      </c>
      <c r="B55" s="199">
        <v>1230.9698412698413</v>
      </c>
      <c r="C55" s="200">
        <v>7755.11</v>
      </c>
      <c r="D55" s="201">
        <v>100873230.00000001</v>
      </c>
      <c r="E55" s="202">
        <v>492387936.5079366</v>
      </c>
      <c r="F55" s="201">
        <v>101365617.93650794</v>
      </c>
      <c r="G55" s="203">
        <v>82.346142478959038</v>
      </c>
      <c r="H55" s="204">
        <v>13.070816266501435</v>
      </c>
      <c r="I55" s="205"/>
      <c r="J55" s="199">
        <v>642.37000000000012</v>
      </c>
      <c r="K55" s="206">
        <v>157.79942702260055</v>
      </c>
      <c r="M55" s="207"/>
      <c r="N55" s="207"/>
      <c r="O55" s="214"/>
    </row>
    <row r="56" spans="1:15" ht="14.5" thickBot="1">
      <c r="A56" s="215"/>
    </row>
    <row r="57" spans="1:15" ht="18.5" thickBot="1">
      <c r="A57" s="176" t="s">
        <v>2335</v>
      </c>
      <c r="B57" s="1379" t="s">
        <v>1796</v>
      </c>
      <c r="C57" s="1380"/>
      <c r="D57" s="1380"/>
      <c r="E57" s="1380"/>
      <c r="F57" s="1380"/>
      <c r="G57" s="1380"/>
      <c r="H57" s="1380"/>
      <c r="I57" s="1380"/>
      <c r="J57" s="1380"/>
      <c r="K57" s="1381"/>
    </row>
    <row r="58" spans="1:15" ht="16" thickBot="1">
      <c r="A58" s="176" t="s">
        <v>2337</v>
      </c>
      <c r="B58" s="1391" t="s">
        <v>2350</v>
      </c>
      <c r="C58" s="1392"/>
      <c r="D58" s="1392"/>
      <c r="E58" s="1392"/>
      <c r="F58" s="1392"/>
      <c r="G58" s="1392"/>
      <c r="H58" s="1392"/>
      <c r="I58" s="1392"/>
      <c r="J58" s="1392"/>
      <c r="K58" s="1393"/>
    </row>
    <row r="59" spans="1:15" ht="28.5" thickBot="1">
      <c r="A59" s="180"/>
      <c r="B59" s="181" t="s">
        <v>2339</v>
      </c>
      <c r="C59" s="182" t="s">
        <v>2340</v>
      </c>
      <c r="D59" s="182" t="s">
        <v>2341</v>
      </c>
      <c r="E59" s="183" t="s">
        <v>2342</v>
      </c>
      <c r="F59" s="183" t="s">
        <v>2343</v>
      </c>
      <c r="G59" s="183" t="s">
        <v>2344</v>
      </c>
      <c r="H59" s="184" t="s">
        <v>2345</v>
      </c>
      <c r="J59" s="185" t="s">
        <v>2346</v>
      </c>
      <c r="K59" s="210" t="s">
        <v>2347</v>
      </c>
    </row>
    <row r="60" spans="1:15" ht="15.5">
      <c r="A60" s="211">
        <v>45839</v>
      </c>
      <c r="B60" s="187">
        <v>57.551724137931025</v>
      </c>
      <c r="C60" s="188">
        <v>333.79999999999995</v>
      </c>
      <c r="D60" s="189">
        <v>5558430</v>
      </c>
      <c r="E60" s="189">
        <v>23020.689655172413</v>
      </c>
      <c r="F60" s="189">
        <v>5581450.6896551726</v>
      </c>
      <c r="G60" s="190">
        <v>96.981467944877195</v>
      </c>
      <c r="H60" s="191">
        <v>16.720942749116759</v>
      </c>
      <c r="J60" s="192">
        <v>27.36</v>
      </c>
      <c r="K60" s="193">
        <v>204.00039070377093</v>
      </c>
      <c r="M60" s="194"/>
      <c r="N60" s="194"/>
      <c r="O60" s="212"/>
    </row>
    <row r="61" spans="1:15" ht="15.5">
      <c r="A61" s="196">
        <v>45870</v>
      </c>
      <c r="B61" s="187">
        <v>26.524137931034485</v>
      </c>
      <c r="C61" s="188">
        <v>153.84</v>
      </c>
      <c r="D61" s="189">
        <v>2566150</v>
      </c>
      <c r="E61" s="189">
        <v>10609.655172413795</v>
      </c>
      <c r="F61" s="189">
        <v>2576759.6551724137</v>
      </c>
      <c r="G61" s="190">
        <v>97.147724908996352</v>
      </c>
      <c r="H61" s="191">
        <v>16.749607742930404</v>
      </c>
      <c r="J61" s="192">
        <v>12.61</v>
      </c>
      <c r="K61" s="193">
        <v>204.34255790423583</v>
      </c>
      <c r="M61" s="194"/>
      <c r="N61" s="194"/>
      <c r="O61" s="212"/>
    </row>
    <row r="62" spans="1:15" ht="16" thickBot="1">
      <c r="A62" s="197">
        <v>45901</v>
      </c>
      <c r="B62" s="187">
        <v>31.567241379310346</v>
      </c>
      <c r="C62" s="188">
        <v>183.09</v>
      </c>
      <c r="D62" s="189">
        <v>3064600</v>
      </c>
      <c r="E62" s="189">
        <v>12626.896551724139</v>
      </c>
      <c r="F62" s="189">
        <v>3077226.8965517241</v>
      </c>
      <c r="G62" s="190">
        <v>97.481653831449009</v>
      </c>
      <c r="H62" s="191">
        <v>16.807181695077418</v>
      </c>
      <c r="J62" s="192">
        <v>15.01</v>
      </c>
      <c r="K62" s="193">
        <v>205.01178524661719</v>
      </c>
      <c r="M62" s="194"/>
      <c r="N62" s="194"/>
      <c r="O62" s="212"/>
    </row>
    <row r="63" spans="1:15" ht="16" thickBot="1">
      <c r="A63" s="197">
        <v>45931</v>
      </c>
      <c r="B63" s="187">
        <v>79.306896551724137</v>
      </c>
      <c r="C63" s="188">
        <v>459.98</v>
      </c>
      <c r="D63" s="189">
        <v>7701950.0000000009</v>
      </c>
      <c r="E63" s="189">
        <v>31722.758620689656</v>
      </c>
      <c r="F63" s="189">
        <v>7733672.7586206906</v>
      </c>
      <c r="G63" s="190">
        <v>97.515765902865354</v>
      </c>
      <c r="H63" s="191">
        <v>16.813063086700922</v>
      </c>
      <c r="J63" s="192">
        <v>37.700000000000003</v>
      </c>
      <c r="K63" s="193">
        <v>205.13720845147719</v>
      </c>
      <c r="M63" s="194"/>
      <c r="N63" s="194"/>
      <c r="O63" s="212"/>
    </row>
    <row r="64" spans="1:15" ht="16" thickBot="1">
      <c r="A64" s="197">
        <v>45962</v>
      </c>
      <c r="B64" s="187">
        <v>61.236206896551728</v>
      </c>
      <c r="C64" s="188">
        <v>355.17</v>
      </c>
      <c r="D64" s="189">
        <v>5917780</v>
      </c>
      <c r="E64" s="189">
        <v>24494.482758620692</v>
      </c>
      <c r="F64" s="189">
        <v>5942274.4827586198</v>
      </c>
      <c r="G64" s="190">
        <v>97.038578708787327</v>
      </c>
      <c r="H64" s="191">
        <v>16.730789432549539</v>
      </c>
      <c r="J64" s="192">
        <v>29.11</v>
      </c>
      <c r="K64" s="193">
        <v>204.13172390101752</v>
      </c>
      <c r="M64" s="194"/>
      <c r="N64" s="194"/>
      <c r="O64" s="212"/>
    </row>
    <row r="65" spans="1:15" ht="16" thickBot="1">
      <c r="A65" s="197">
        <v>45992</v>
      </c>
      <c r="B65" s="187">
        <v>7.432758620689655</v>
      </c>
      <c r="C65" s="188">
        <v>43.11</v>
      </c>
      <c r="D65" s="189">
        <v>714460</v>
      </c>
      <c r="E65" s="189">
        <v>2973.1034482758623</v>
      </c>
      <c r="F65" s="189">
        <v>717433.10344827594</v>
      </c>
      <c r="G65" s="190">
        <v>96.523126884713534</v>
      </c>
      <c r="H65" s="191">
        <v>16.641918428398885</v>
      </c>
      <c r="J65" s="192">
        <v>3.54</v>
      </c>
      <c r="K65" s="193">
        <v>202.66471848821354</v>
      </c>
      <c r="M65" s="194"/>
      <c r="N65" s="194"/>
      <c r="O65" s="212"/>
    </row>
    <row r="66" spans="1:15" ht="16" thickBot="1">
      <c r="A66" s="197">
        <v>46023</v>
      </c>
      <c r="B66" s="187">
        <v>2.2137931034482761</v>
      </c>
      <c r="C66" s="188">
        <v>12.84</v>
      </c>
      <c r="D66" s="189">
        <v>214400</v>
      </c>
      <c r="E66" s="189">
        <v>885.51724137931046</v>
      </c>
      <c r="F66" s="189">
        <v>215285.51724137933</v>
      </c>
      <c r="G66" s="190">
        <v>97.247352024922122</v>
      </c>
      <c r="H66" s="191">
        <v>16.766784831883125</v>
      </c>
      <c r="J66" s="192">
        <v>1.05</v>
      </c>
      <c r="K66" s="193">
        <v>205.03382594417079</v>
      </c>
      <c r="M66" s="194"/>
      <c r="N66" s="194"/>
      <c r="O66" s="212"/>
    </row>
    <row r="67" spans="1:15" ht="16" thickBot="1">
      <c r="A67" s="197">
        <v>46054</v>
      </c>
      <c r="B67" s="187">
        <v>2.4689655172413794</v>
      </c>
      <c r="C67" s="188">
        <v>14.32</v>
      </c>
      <c r="D67" s="189">
        <v>238660</v>
      </c>
      <c r="E67" s="189">
        <v>987.58620689655174</v>
      </c>
      <c r="F67" s="189">
        <v>239647.58620689655</v>
      </c>
      <c r="G67" s="190">
        <v>97.063966480446936</v>
      </c>
      <c r="H67" s="191">
        <v>16.735166634559814</v>
      </c>
      <c r="J67" s="192">
        <v>1.17</v>
      </c>
      <c r="K67" s="193">
        <v>204.82699675803127</v>
      </c>
      <c r="M67" s="194"/>
      <c r="N67" s="194"/>
      <c r="O67" s="212"/>
    </row>
    <row r="68" spans="1:15" ht="16" thickBot="1">
      <c r="A68" s="197">
        <v>46082</v>
      </c>
      <c r="B68" s="187">
        <v>0</v>
      </c>
      <c r="C68" s="188">
        <v>0</v>
      </c>
      <c r="D68" s="189">
        <v>0</v>
      </c>
      <c r="E68" s="189">
        <v>0</v>
      </c>
      <c r="F68" s="189">
        <v>0</v>
      </c>
      <c r="G68" s="190">
        <v>0</v>
      </c>
      <c r="H68" s="191">
        <v>0</v>
      </c>
      <c r="J68" s="192">
        <v>0</v>
      </c>
      <c r="K68" s="193">
        <v>0</v>
      </c>
      <c r="M68" s="194"/>
      <c r="N68" s="194"/>
      <c r="O68" s="212"/>
    </row>
    <row r="69" spans="1:15" ht="16" thickBot="1">
      <c r="A69" s="197">
        <v>46113</v>
      </c>
      <c r="B69" s="187">
        <v>0</v>
      </c>
      <c r="C69" s="188">
        <v>0</v>
      </c>
      <c r="D69" s="189">
        <v>0</v>
      </c>
      <c r="E69" s="189">
        <v>0</v>
      </c>
      <c r="F69" s="189">
        <v>0</v>
      </c>
      <c r="G69" s="190">
        <v>0</v>
      </c>
      <c r="H69" s="191">
        <v>0</v>
      </c>
      <c r="J69" s="192">
        <v>0</v>
      </c>
      <c r="K69" s="193">
        <v>0</v>
      </c>
      <c r="M69" s="194"/>
      <c r="N69" s="194"/>
      <c r="O69" s="212"/>
    </row>
    <row r="70" spans="1:15" ht="16" thickBot="1">
      <c r="A70" s="197">
        <v>46143</v>
      </c>
      <c r="B70" s="187">
        <v>2.4137931034482758</v>
      </c>
      <c r="C70" s="188">
        <v>14</v>
      </c>
      <c r="D70" s="189">
        <v>231450</v>
      </c>
      <c r="E70" s="189">
        <v>965.51724137931035</v>
      </c>
      <c r="F70" s="189">
        <v>232415.5172413793</v>
      </c>
      <c r="G70" s="190">
        <v>96.286428571428573</v>
      </c>
      <c r="H70" s="191">
        <v>16.601108374384236</v>
      </c>
      <c r="J70" s="192">
        <v>1.1499999999999999</v>
      </c>
      <c r="K70" s="193">
        <v>202.10044977511245</v>
      </c>
      <c r="M70" s="194"/>
      <c r="N70" s="194"/>
      <c r="O70" s="212"/>
    </row>
    <row r="71" spans="1:15" ht="16" thickBot="1">
      <c r="A71" s="197">
        <v>46174</v>
      </c>
      <c r="B71" s="187">
        <v>29.896551724137932</v>
      </c>
      <c r="C71" s="188">
        <v>173.4</v>
      </c>
      <c r="D71" s="189">
        <v>2863510</v>
      </c>
      <c r="E71" s="189">
        <v>11958.620689655174</v>
      </c>
      <c r="F71" s="189">
        <v>2875468.6206896552</v>
      </c>
      <c r="G71" s="190">
        <v>96.180611303344875</v>
      </c>
      <c r="H71" s="191">
        <v>16.582864017818082</v>
      </c>
      <c r="J71" s="192">
        <v>14.22</v>
      </c>
      <c r="K71" s="193">
        <v>202.21298317086183</v>
      </c>
      <c r="M71" s="194"/>
      <c r="N71" s="194"/>
      <c r="O71" s="212"/>
    </row>
    <row r="72" spans="1:15" ht="16" thickBot="1">
      <c r="A72" s="198" t="s">
        <v>1756</v>
      </c>
      <c r="B72" s="199">
        <v>300.61206896551715</v>
      </c>
      <c r="C72" s="200">
        <v>1743.55</v>
      </c>
      <c r="D72" s="201">
        <v>29071390</v>
      </c>
      <c r="E72" s="202">
        <v>120244.82758620691</v>
      </c>
      <c r="F72" s="201">
        <v>29191634.827586208</v>
      </c>
      <c r="G72" s="203">
        <v>97.107328152332911</v>
      </c>
      <c r="H72" s="204">
        <v>16.742642784884982</v>
      </c>
      <c r="I72" s="205"/>
      <c r="J72" s="199">
        <v>142.92000000000002</v>
      </c>
      <c r="K72" s="206">
        <v>204.25157310093903</v>
      </c>
      <c r="M72" s="207"/>
      <c r="N72" s="207"/>
      <c r="O72" s="214"/>
    </row>
    <row r="73" spans="1:15" ht="16" thickBot="1">
      <c r="A73" s="208"/>
      <c r="B73" s="209"/>
      <c r="J73" s="209"/>
      <c r="K73" s="215"/>
    </row>
    <row r="74" spans="1:15" ht="18.5" thickBot="1">
      <c r="A74" s="176" t="s">
        <v>2335</v>
      </c>
      <c r="B74" s="1379" t="s">
        <v>2351</v>
      </c>
      <c r="C74" s="1380"/>
      <c r="D74" s="1380"/>
      <c r="E74" s="1380"/>
      <c r="F74" s="1380"/>
      <c r="G74" s="1380"/>
      <c r="H74" s="1380"/>
      <c r="I74" s="1380"/>
      <c r="J74" s="1380"/>
      <c r="K74" s="1381"/>
    </row>
    <row r="75" spans="1:15" ht="16" thickBot="1">
      <c r="A75" s="176" t="s">
        <v>2337</v>
      </c>
      <c r="B75" s="1391" t="s">
        <v>2350</v>
      </c>
      <c r="C75" s="1392"/>
      <c r="D75" s="1392"/>
      <c r="E75" s="1392"/>
      <c r="F75" s="1392"/>
      <c r="G75" s="1392"/>
      <c r="H75" s="1392"/>
      <c r="I75" s="1392"/>
      <c r="J75" s="1392"/>
      <c r="K75" s="1393"/>
    </row>
    <row r="76" spans="1:15" ht="28.5" thickBot="1">
      <c r="B76" s="181" t="s">
        <v>2339</v>
      </c>
      <c r="C76" s="182" t="s">
        <v>2340</v>
      </c>
      <c r="D76" s="182" t="s">
        <v>2341</v>
      </c>
      <c r="E76" s="183" t="s">
        <v>2342</v>
      </c>
      <c r="F76" s="183" t="s">
        <v>2343</v>
      </c>
      <c r="G76" s="183" t="s">
        <v>2344</v>
      </c>
      <c r="H76" s="184" t="s">
        <v>2345</v>
      </c>
      <c r="J76" s="185" t="s">
        <v>2346</v>
      </c>
      <c r="K76" s="210" t="s">
        <v>2347</v>
      </c>
    </row>
    <row r="77" spans="1:15" ht="15.5">
      <c r="A77" s="216">
        <v>45839</v>
      </c>
      <c r="B77" s="187">
        <v>8.9603448275862068</v>
      </c>
      <c r="C77" s="188">
        <v>51.97</v>
      </c>
      <c r="D77" s="189">
        <v>865440</v>
      </c>
      <c r="E77" s="189">
        <v>3584.1379310344828</v>
      </c>
      <c r="F77" s="189">
        <v>869024.13793103443</v>
      </c>
      <c r="G77" s="190">
        <v>96.985568597267658</v>
      </c>
      <c r="H77" s="191">
        <v>16.721649758149596</v>
      </c>
      <c r="J77" s="192">
        <v>3.87</v>
      </c>
      <c r="K77" s="193">
        <v>224.55404080905282</v>
      </c>
      <c r="M77" s="194"/>
      <c r="N77" s="194"/>
      <c r="O77" s="212"/>
    </row>
    <row r="78" spans="1:15" ht="15.5">
      <c r="A78" s="196">
        <v>45870</v>
      </c>
      <c r="B78" s="187">
        <v>0.96724137931034493</v>
      </c>
      <c r="C78" s="188">
        <v>5.61</v>
      </c>
      <c r="D78" s="189">
        <v>93600</v>
      </c>
      <c r="E78" s="189">
        <v>386.89655172413802</v>
      </c>
      <c r="F78" s="189">
        <v>93986.89655172413</v>
      </c>
      <c r="G78" s="190">
        <v>97.170053475935816</v>
      </c>
      <c r="H78" s="191">
        <v>16.753457495851002</v>
      </c>
      <c r="J78" s="192">
        <v>0.42</v>
      </c>
      <c r="K78" s="193">
        <v>223.77832512315268</v>
      </c>
      <c r="M78" s="194"/>
      <c r="N78" s="194"/>
      <c r="O78" s="212"/>
    </row>
    <row r="79" spans="1:15" ht="15.5">
      <c r="A79" s="196">
        <v>45901</v>
      </c>
      <c r="B79" s="187">
        <v>10.589655172413794</v>
      </c>
      <c r="C79" s="188">
        <v>61.42</v>
      </c>
      <c r="D79" s="189">
        <v>1028060</v>
      </c>
      <c r="E79" s="189">
        <v>4235.8620689655181</v>
      </c>
      <c r="F79" s="189">
        <v>1032295.8620689656</v>
      </c>
      <c r="G79" s="190">
        <v>97.481536958645393</v>
      </c>
      <c r="H79" s="191">
        <v>16.807161544594035</v>
      </c>
      <c r="J79" s="192">
        <v>4.57</v>
      </c>
      <c r="K79" s="193">
        <v>225.88530898664453</v>
      </c>
      <c r="M79" s="194"/>
      <c r="N79" s="194"/>
      <c r="O79" s="212"/>
    </row>
    <row r="80" spans="1:15" ht="15.5">
      <c r="A80" s="196">
        <v>45931</v>
      </c>
      <c r="B80" s="187">
        <v>15.558620689655172</v>
      </c>
      <c r="C80" s="188">
        <v>90.24</v>
      </c>
      <c r="D80" s="189">
        <v>1510930</v>
      </c>
      <c r="E80" s="189">
        <v>6223.4482758620688</v>
      </c>
      <c r="F80" s="189">
        <v>1517153.448275862</v>
      </c>
      <c r="G80" s="190">
        <v>97.512078900709227</v>
      </c>
      <c r="H80" s="191">
        <v>16.812427396674003</v>
      </c>
      <c r="J80" s="192">
        <v>6.71</v>
      </c>
      <c r="K80" s="193">
        <v>226.10334549565752</v>
      </c>
      <c r="M80" s="194"/>
      <c r="N80" s="194"/>
      <c r="O80" s="212"/>
    </row>
    <row r="81" spans="1:15" ht="15.5">
      <c r="A81" s="196">
        <v>45962</v>
      </c>
      <c r="B81" s="187">
        <v>6.8465517241379317</v>
      </c>
      <c r="C81" s="188">
        <v>39.71</v>
      </c>
      <c r="D81" s="189">
        <v>661630</v>
      </c>
      <c r="E81" s="189">
        <v>2738.620689655173</v>
      </c>
      <c r="F81" s="189">
        <v>664368.62068965519</v>
      </c>
      <c r="G81" s="190">
        <v>97.036968018131432</v>
      </c>
      <c r="H81" s="191">
        <v>16.730511727264041</v>
      </c>
      <c r="J81" s="192">
        <v>2.95</v>
      </c>
      <c r="K81" s="193">
        <v>225.20970192869663</v>
      </c>
      <c r="M81" s="194"/>
      <c r="N81" s="194"/>
      <c r="O81" s="212"/>
    </row>
    <row r="82" spans="1:15" ht="15.5">
      <c r="A82" s="196">
        <v>45992</v>
      </c>
      <c r="B82" s="187">
        <v>0</v>
      </c>
      <c r="C82" s="188">
        <v>0</v>
      </c>
      <c r="D82" s="189">
        <v>0</v>
      </c>
      <c r="E82" s="189">
        <v>0</v>
      </c>
      <c r="F82" s="189">
        <v>0</v>
      </c>
      <c r="G82" s="190">
        <v>0</v>
      </c>
      <c r="H82" s="191">
        <v>0</v>
      </c>
      <c r="J82" s="192">
        <v>0</v>
      </c>
      <c r="K82" s="193">
        <v>0</v>
      </c>
      <c r="M82" s="194"/>
      <c r="N82" s="194"/>
      <c r="O82" s="212"/>
    </row>
    <row r="83" spans="1:15" ht="15.5">
      <c r="A83" s="196">
        <v>46023</v>
      </c>
      <c r="B83" s="187">
        <v>0</v>
      </c>
      <c r="C83" s="188">
        <v>0</v>
      </c>
      <c r="D83" s="189">
        <v>0</v>
      </c>
      <c r="E83" s="189">
        <v>0</v>
      </c>
      <c r="F83" s="189">
        <v>0</v>
      </c>
      <c r="G83" s="190">
        <v>0</v>
      </c>
      <c r="H83" s="191">
        <v>0</v>
      </c>
      <c r="J83" s="192">
        <v>0</v>
      </c>
      <c r="K83" s="193">
        <v>0</v>
      </c>
      <c r="M83" s="194"/>
      <c r="N83" s="194"/>
      <c r="O83" s="212"/>
    </row>
    <row r="84" spans="1:15" ht="15.5">
      <c r="A84" s="196">
        <v>46054</v>
      </c>
      <c r="B84" s="187">
        <v>0</v>
      </c>
      <c r="C84" s="188">
        <v>0</v>
      </c>
      <c r="D84" s="189">
        <v>0</v>
      </c>
      <c r="E84" s="189">
        <v>0</v>
      </c>
      <c r="F84" s="189">
        <v>0</v>
      </c>
      <c r="G84" s="190">
        <v>0</v>
      </c>
      <c r="H84" s="191">
        <v>0</v>
      </c>
      <c r="J84" s="192">
        <v>0</v>
      </c>
      <c r="K84" s="193">
        <v>0</v>
      </c>
      <c r="M84" s="194"/>
      <c r="N84" s="194"/>
      <c r="O84" s="212"/>
    </row>
    <row r="85" spans="1:15" ht="15.5">
      <c r="A85" s="196">
        <v>46082</v>
      </c>
      <c r="B85" s="187">
        <v>0</v>
      </c>
      <c r="C85" s="188">
        <v>0</v>
      </c>
      <c r="D85" s="189">
        <v>0</v>
      </c>
      <c r="E85" s="189">
        <v>0</v>
      </c>
      <c r="F85" s="189">
        <v>0</v>
      </c>
      <c r="G85" s="190">
        <v>0</v>
      </c>
      <c r="H85" s="191">
        <v>0</v>
      </c>
      <c r="J85" s="192">
        <v>0</v>
      </c>
      <c r="K85" s="193">
        <v>0</v>
      </c>
      <c r="M85" s="194"/>
      <c r="N85" s="194"/>
      <c r="O85" s="212"/>
    </row>
    <row r="86" spans="1:15" ht="15.5">
      <c r="A86" s="196">
        <v>46113</v>
      </c>
      <c r="B86" s="187">
        <v>0</v>
      </c>
      <c r="C86" s="188">
        <v>0</v>
      </c>
      <c r="D86" s="189">
        <v>0</v>
      </c>
      <c r="E86" s="189">
        <v>0</v>
      </c>
      <c r="F86" s="189">
        <v>0</v>
      </c>
      <c r="G86" s="190">
        <v>0</v>
      </c>
      <c r="H86" s="191">
        <v>0</v>
      </c>
      <c r="J86" s="192">
        <v>0</v>
      </c>
      <c r="K86" s="193">
        <v>0</v>
      </c>
      <c r="M86" s="194"/>
      <c r="N86" s="194"/>
      <c r="O86" s="212"/>
    </row>
    <row r="87" spans="1:15" ht="15.5">
      <c r="A87" s="196">
        <v>46143</v>
      </c>
      <c r="B87" s="187">
        <v>0</v>
      </c>
      <c r="C87" s="188">
        <v>0</v>
      </c>
      <c r="D87" s="189">
        <v>0</v>
      </c>
      <c r="E87" s="189">
        <v>0</v>
      </c>
      <c r="F87" s="189">
        <v>0</v>
      </c>
      <c r="G87" s="190">
        <v>0</v>
      </c>
      <c r="H87" s="191">
        <v>0</v>
      </c>
      <c r="J87" s="192">
        <v>0</v>
      </c>
      <c r="K87" s="193">
        <v>0</v>
      </c>
      <c r="M87" s="194"/>
      <c r="N87" s="194"/>
      <c r="O87" s="212"/>
    </row>
    <row r="88" spans="1:15" ht="16" thickBot="1">
      <c r="A88" s="196">
        <v>46174</v>
      </c>
      <c r="B88" s="187">
        <v>0</v>
      </c>
      <c r="C88" s="188">
        <v>0</v>
      </c>
      <c r="D88" s="189">
        <v>0</v>
      </c>
      <c r="E88" s="189">
        <v>0</v>
      </c>
      <c r="F88" s="189">
        <v>0</v>
      </c>
      <c r="G88" s="190">
        <v>0</v>
      </c>
      <c r="H88" s="191">
        <v>0</v>
      </c>
      <c r="J88" s="192">
        <v>0</v>
      </c>
      <c r="K88" s="193">
        <v>0</v>
      </c>
      <c r="M88" s="194"/>
      <c r="N88" s="194"/>
      <c r="O88" s="212"/>
    </row>
    <row r="89" spans="1:15" ht="16" thickBot="1">
      <c r="A89" s="213" t="s">
        <v>1756</v>
      </c>
      <c r="B89" s="199">
        <v>42.922413793103452</v>
      </c>
      <c r="C89" s="200">
        <v>248.95000000000002</v>
      </c>
      <c r="D89" s="201">
        <v>4159660</v>
      </c>
      <c r="E89" s="202">
        <v>17168.96551724138</v>
      </c>
      <c r="F89" s="201">
        <v>4176828.965517241</v>
      </c>
      <c r="G89" s="203">
        <v>97.311138782888122</v>
      </c>
      <c r="H89" s="204">
        <v>16.777782548773814</v>
      </c>
      <c r="I89" s="205"/>
      <c r="J89" s="199">
        <v>18.52</v>
      </c>
      <c r="K89" s="206">
        <v>225.53072168019662</v>
      </c>
      <c r="M89" s="207"/>
      <c r="N89" s="207"/>
      <c r="O89" s="214"/>
    </row>
    <row r="90" spans="1:15" ht="14.5" thickBot="1"/>
    <row r="91" spans="1:15" ht="18.5" thickBot="1">
      <c r="A91" s="176" t="s">
        <v>2335</v>
      </c>
      <c r="B91" s="1379" t="s">
        <v>2352</v>
      </c>
      <c r="C91" s="1380"/>
      <c r="D91" s="1380"/>
      <c r="E91" s="1380"/>
      <c r="F91" s="1380"/>
      <c r="G91" s="1380"/>
      <c r="H91" s="1380"/>
      <c r="I91" s="1380"/>
      <c r="J91" s="1380"/>
      <c r="K91" s="1381"/>
    </row>
    <row r="92" spans="1:15" ht="16" thickBot="1">
      <c r="A92" s="176" t="s">
        <v>2337</v>
      </c>
      <c r="B92" s="1391" t="s">
        <v>2350</v>
      </c>
      <c r="C92" s="1392"/>
      <c r="D92" s="1392"/>
      <c r="E92" s="1392"/>
      <c r="F92" s="1392"/>
      <c r="G92" s="1392"/>
      <c r="H92" s="1392"/>
      <c r="I92" s="1392"/>
      <c r="J92" s="1392"/>
      <c r="K92" s="1393"/>
    </row>
    <row r="93" spans="1:15" ht="28.5" thickBot="1">
      <c r="A93" s="180"/>
      <c r="B93" s="181" t="s">
        <v>2339</v>
      </c>
      <c r="C93" s="182" t="s">
        <v>2340</v>
      </c>
      <c r="D93" s="182" t="s">
        <v>2341</v>
      </c>
      <c r="E93" s="183" t="s">
        <v>2342</v>
      </c>
      <c r="F93" s="183" t="s">
        <v>2343</v>
      </c>
      <c r="G93" s="183" t="s">
        <v>2344</v>
      </c>
      <c r="H93" s="184" t="s">
        <v>2345</v>
      </c>
      <c r="I93" s="217"/>
      <c r="J93" s="185" t="s">
        <v>2346</v>
      </c>
      <c r="K93" s="210" t="s">
        <v>2347</v>
      </c>
    </row>
    <row r="94" spans="1:15" ht="15.5">
      <c r="A94" s="211">
        <v>45839</v>
      </c>
      <c r="B94" s="187">
        <v>107.67413793103451</v>
      </c>
      <c r="C94" s="188">
        <v>624.5100000000001</v>
      </c>
      <c r="D94" s="189">
        <v>10399210</v>
      </c>
      <c r="E94" s="189">
        <v>43069.655172413804</v>
      </c>
      <c r="F94" s="189">
        <v>10442279.655172413</v>
      </c>
      <c r="G94" s="190">
        <v>96.980387824054034</v>
      </c>
      <c r="H94" s="191">
        <v>16.720756521388626</v>
      </c>
      <c r="I94" s="217"/>
      <c r="J94" s="218">
        <v>56.660000000000011</v>
      </c>
      <c r="K94" s="193">
        <v>184.29720535073088</v>
      </c>
      <c r="M94" s="194"/>
      <c r="N94" s="194"/>
      <c r="O94" s="212"/>
    </row>
    <row r="95" spans="1:15" ht="15.5">
      <c r="A95" s="196">
        <v>45870</v>
      </c>
      <c r="B95" s="187">
        <v>79.618965517241378</v>
      </c>
      <c r="C95" s="188">
        <v>461.78999999999996</v>
      </c>
      <c r="D95" s="189">
        <v>7702940.0000000009</v>
      </c>
      <c r="E95" s="189">
        <v>31847.586206896551</v>
      </c>
      <c r="F95" s="189">
        <v>7734787.5862068972</v>
      </c>
      <c r="G95" s="190">
        <v>97.14755191753828</v>
      </c>
      <c r="H95" s="191">
        <v>16.749577916816946</v>
      </c>
      <c r="I95" s="217"/>
      <c r="J95" s="218">
        <v>41.09</v>
      </c>
      <c r="K95" s="193">
        <v>188.24014568524936</v>
      </c>
      <c r="M95" s="194"/>
      <c r="N95" s="194"/>
      <c r="O95" s="212"/>
    </row>
    <row r="96" spans="1:15" ht="15.5">
      <c r="A96" s="196">
        <v>45901</v>
      </c>
      <c r="B96" s="187">
        <v>91.218965517241372</v>
      </c>
      <c r="C96" s="188">
        <v>529.06999999999994</v>
      </c>
      <c r="D96" s="189">
        <v>8855599.9999999981</v>
      </c>
      <c r="E96" s="189">
        <v>36487.586206896551</v>
      </c>
      <c r="F96" s="189">
        <v>8892087.5862068944</v>
      </c>
      <c r="G96" s="190">
        <v>97.480688755741198</v>
      </c>
      <c r="H96" s="191">
        <v>16.807015302713999</v>
      </c>
      <c r="I96" s="217"/>
      <c r="J96" s="218">
        <v>47.370000000000005</v>
      </c>
      <c r="K96" s="193">
        <v>187.71559185575035</v>
      </c>
      <c r="M96" s="194"/>
      <c r="N96" s="194"/>
      <c r="O96" s="212"/>
    </row>
    <row r="97" spans="1:15" ht="15.5">
      <c r="A97" s="196">
        <v>45931</v>
      </c>
      <c r="B97" s="187">
        <v>126.9603448275862</v>
      </c>
      <c r="C97" s="188">
        <v>736.36999999999989</v>
      </c>
      <c r="D97" s="189">
        <v>12329490.000000002</v>
      </c>
      <c r="E97" s="189">
        <v>50784.137931034478</v>
      </c>
      <c r="F97" s="189">
        <v>12380274.137931036</v>
      </c>
      <c r="G97" s="190">
        <v>97.512921493271065</v>
      </c>
      <c r="H97" s="191">
        <v>16.812572671253633</v>
      </c>
      <c r="J97" s="218">
        <v>66.42</v>
      </c>
      <c r="K97" s="193">
        <v>186.39376901431851</v>
      </c>
      <c r="M97" s="194"/>
      <c r="N97" s="194"/>
      <c r="O97" s="212"/>
    </row>
    <row r="98" spans="1:15" ht="15.5">
      <c r="A98" s="196">
        <v>45962</v>
      </c>
      <c r="B98" s="187">
        <v>91.57586206896552</v>
      </c>
      <c r="C98" s="188">
        <v>531.14</v>
      </c>
      <c r="D98" s="189">
        <v>8849680</v>
      </c>
      <c r="E98" s="189">
        <v>36630.34482758621</v>
      </c>
      <c r="F98" s="189">
        <v>8886310.3448275868</v>
      </c>
      <c r="G98" s="190">
        <v>97.037692510449233</v>
      </c>
      <c r="H98" s="191">
        <v>16.730636639732626</v>
      </c>
      <c r="J98" s="218">
        <v>47.5</v>
      </c>
      <c r="K98" s="193">
        <v>187.08021778584393</v>
      </c>
      <c r="M98" s="194"/>
      <c r="N98" s="194"/>
      <c r="O98" s="212"/>
    </row>
    <row r="99" spans="1:15" ht="15.5">
      <c r="A99" s="196">
        <v>45992</v>
      </c>
      <c r="B99" s="187">
        <v>12.648275862068965</v>
      </c>
      <c r="C99" s="188">
        <v>73.36</v>
      </c>
      <c r="D99" s="189">
        <v>1215810</v>
      </c>
      <c r="E99" s="189">
        <v>5059.310344827587</v>
      </c>
      <c r="F99" s="189">
        <v>1220869.3103448274</v>
      </c>
      <c r="G99" s="190">
        <v>96.524563794983635</v>
      </c>
      <c r="H99" s="191">
        <v>16.642166171548901</v>
      </c>
      <c r="J99" s="218">
        <v>6.66</v>
      </c>
      <c r="K99" s="193">
        <v>183.3137102619861</v>
      </c>
      <c r="M99" s="194"/>
      <c r="N99" s="194"/>
      <c r="O99" s="212"/>
    </row>
    <row r="100" spans="1:15" ht="15.5">
      <c r="A100" s="196">
        <v>46023</v>
      </c>
      <c r="B100" s="187">
        <v>1.9689655172413794</v>
      </c>
      <c r="C100" s="188">
        <v>11.42</v>
      </c>
      <c r="D100" s="189">
        <v>190680</v>
      </c>
      <c r="E100" s="189">
        <v>787.58620689655174</v>
      </c>
      <c r="F100" s="189">
        <v>191467.58620689655</v>
      </c>
      <c r="G100" s="190">
        <v>97.242732049036775</v>
      </c>
      <c r="H100" s="191">
        <v>16.765988284316688</v>
      </c>
      <c r="J100" s="218">
        <v>1.0900000000000001</v>
      </c>
      <c r="K100" s="193">
        <v>175.65833596962986</v>
      </c>
      <c r="M100" s="194"/>
      <c r="N100" s="194"/>
      <c r="O100" s="212"/>
    </row>
    <row r="101" spans="1:15" ht="15.5">
      <c r="A101" s="196">
        <v>46054</v>
      </c>
      <c r="B101" s="187">
        <v>7.4862068965517246</v>
      </c>
      <c r="C101" s="188">
        <v>43.42</v>
      </c>
      <c r="D101" s="189">
        <v>723970</v>
      </c>
      <c r="E101" s="189">
        <v>2994.4827586206898</v>
      </c>
      <c r="F101" s="189">
        <v>726964.48275862075</v>
      </c>
      <c r="G101" s="190">
        <v>97.107185628742513</v>
      </c>
      <c r="H101" s="191">
        <v>16.742618211852157</v>
      </c>
      <c r="J101" s="218">
        <v>4.0999999999999996</v>
      </c>
      <c r="K101" s="193">
        <v>177.30841042893192</v>
      </c>
      <c r="M101" s="194"/>
      <c r="N101" s="194"/>
      <c r="O101" s="212"/>
    </row>
    <row r="102" spans="1:15" ht="15.5">
      <c r="A102" s="196">
        <v>46082</v>
      </c>
      <c r="B102" s="187">
        <v>4.246551724137932</v>
      </c>
      <c r="C102" s="188">
        <v>24.630000000000003</v>
      </c>
      <c r="D102" s="189">
        <v>409750</v>
      </c>
      <c r="E102" s="189">
        <v>1698.620689655173</v>
      </c>
      <c r="F102" s="189">
        <v>411448.62068965519</v>
      </c>
      <c r="G102" s="190">
        <v>96.89005278116116</v>
      </c>
      <c r="H102" s="191">
        <v>16.705181513993306</v>
      </c>
      <c r="J102" s="218">
        <v>2.2400000000000002</v>
      </c>
      <c r="K102" s="193">
        <v>183.6824199507389</v>
      </c>
      <c r="M102" s="194"/>
      <c r="N102" s="194"/>
      <c r="O102" s="212"/>
    </row>
    <row r="103" spans="1:15" ht="15.5">
      <c r="A103" s="196">
        <v>46113</v>
      </c>
      <c r="B103" s="187">
        <v>0.81034482758620685</v>
      </c>
      <c r="C103" s="188">
        <v>4.6999999999999993</v>
      </c>
      <c r="D103" s="189">
        <v>77910</v>
      </c>
      <c r="E103" s="189">
        <v>324.13793103448273</v>
      </c>
      <c r="F103" s="189">
        <v>78234.137931034478</v>
      </c>
      <c r="G103" s="190">
        <v>96.544255319148945</v>
      </c>
      <c r="H103" s="191">
        <v>16.645561261922232</v>
      </c>
      <c r="J103" s="218">
        <v>0.44</v>
      </c>
      <c r="K103" s="193">
        <v>177.80485893416929</v>
      </c>
      <c r="M103" s="194"/>
      <c r="N103" s="194"/>
      <c r="O103" s="212"/>
    </row>
    <row r="104" spans="1:15" ht="15.5">
      <c r="A104" s="196">
        <v>46143</v>
      </c>
      <c r="B104" s="187">
        <v>7.3603448275862071</v>
      </c>
      <c r="C104" s="188">
        <v>42.69</v>
      </c>
      <c r="D104" s="189">
        <v>705569.99999999988</v>
      </c>
      <c r="E104" s="189">
        <v>2944.1379310344828</v>
      </c>
      <c r="F104" s="189">
        <v>708514.13793103443</v>
      </c>
      <c r="G104" s="190">
        <v>96.260997891777919</v>
      </c>
      <c r="H104" s="191">
        <v>16.59672377444447</v>
      </c>
      <c r="J104" s="218">
        <v>3.8400000000000007</v>
      </c>
      <c r="K104" s="193">
        <v>184.50889008620683</v>
      </c>
      <c r="M104" s="194"/>
      <c r="N104" s="194"/>
      <c r="O104" s="212"/>
    </row>
    <row r="105" spans="1:15" ht="16" thickBot="1">
      <c r="A105" s="196">
        <v>46174</v>
      </c>
      <c r="B105" s="187">
        <v>75.493103448275861</v>
      </c>
      <c r="C105" s="188">
        <v>437.86</v>
      </c>
      <c r="D105" s="189">
        <v>7230599.9999999991</v>
      </c>
      <c r="E105" s="189">
        <v>30197.241379310344</v>
      </c>
      <c r="F105" s="189">
        <v>7260797.2413793094</v>
      </c>
      <c r="G105" s="190">
        <v>96.178285296670154</v>
      </c>
      <c r="H105" s="191">
        <v>16.582462982184509</v>
      </c>
      <c r="J105" s="218">
        <v>38</v>
      </c>
      <c r="K105" s="193">
        <v>191.073611615245</v>
      </c>
      <c r="M105" s="194"/>
      <c r="N105" s="194"/>
      <c r="O105" s="212"/>
    </row>
    <row r="106" spans="1:15" ht="16" thickBot="1">
      <c r="A106" s="213" t="s">
        <v>1756</v>
      </c>
      <c r="B106" s="199">
        <v>607.06206896551726</v>
      </c>
      <c r="C106" s="200">
        <v>3520.96</v>
      </c>
      <c r="D106" s="201">
        <v>58691210.000000007</v>
      </c>
      <c r="E106" s="202">
        <v>242824.8275862069</v>
      </c>
      <c r="F106" s="201">
        <v>58934034.827586211</v>
      </c>
      <c r="G106" s="203">
        <v>97.08073991184223</v>
      </c>
      <c r="H106" s="204">
        <v>16.738058605490039</v>
      </c>
      <c r="I106" s="205"/>
      <c r="J106" s="199">
        <v>315.41000000000003</v>
      </c>
      <c r="K106" s="206">
        <v>186.84897380421106</v>
      </c>
      <c r="M106" s="207"/>
      <c r="N106" s="207"/>
      <c r="O106" s="214"/>
    </row>
    <row r="107" spans="1:15" ht="14.5" thickBot="1"/>
    <row r="108" spans="1:15" ht="18.5" thickBot="1">
      <c r="A108" s="176" t="s">
        <v>2335</v>
      </c>
      <c r="B108" s="1379" t="s">
        <v>2353</v>
      </c>
      <c r="C108" s="1380"/>
      <c r="D108" s="1380"/>
      <c r="E108" s="1380"/>
      <c r="F108" s="1380"/>
      <c r="G108" s="1380"/>
      <c r="H108" s="1380"/>
      <c r="I108" s="1380"/>
      <c r="J108" s="1381"/>
    </row>
    <row r="109" spans="1:15" ht="16" thickBot="1">
      <c r="A109" s="176" t="s">
        <v>2337</v>
      </c>
      <c r="B109" s="1391" t="s">
        <v>2354</v>
      </c>
      <c r="C109" s="1392"/>
      <c r="D109" s="1392"/>
      <c r="E109" s="1392"/>
      <c r="F109" s="1392"/>
      <c r="G109" s="1392"/>
      <c r="H109" s="1392"/>
      <c r="I109" s="1392"/>
      <c r="J109" s="1392"/>
      <c r="K109" s="177"/>
    </row>
    <row r="110" spans="1:15" ht="28.5" thickBot="1">
      <c r="B110" s="219" t="s">
        <v>2355</v>
      </c>
      <c r="C110" s="182" t="s">
        <v>2340</v>
      </c>
      <c r="D110" s="220" t="s">
        <v>2356</v>
      </c>
      <c r="E110" s="182" t="s">
        <v>2357</v>
      </c>
      <c r="F110" s="182" t="s">
        <v>2344</v>
      </c>
      <c r="G110" s="221" t="s">
        <v>2345</v>
      </c>
      <c r="H110" s="217"/>
      <c r="I110" s="185" t="s">
        <v>2346</v>
      </c>
      <c r="J110" s="210" t="s">
        <v>2347</v>
      </c>
    </row>
    <row r="111" spans="1:15" ht="15.5">
      <c r="A111" s="216">
        <v>45839</v>
      </c>
      <c r="B111" s="222">
        <v>2294771.4285714291</v>
      </c>
      <c r="C111" s="188">
        <v>2409.5100000000002</v>
      </c>
      <c r="D111" s="223">
        <v>415.4327586206897</v>
      </c>
      <c r="E111" s="189">
        <v>26187060</v>
      </c>
      <c r="F111" s="224">
        <v>63.03561637013334</v>
      </c>
      <c r="G111" s="225">
        <v>10.868209718988508</v>
      </c>
      <c r="I111" s="192">
        <v>303.14</v>
      </c>
      <c r="J111" s="193">
        <v>86.386026258494439</v>
      </c>
      <c r="L111" s="226"/>
      <c r="M111" s="194"/>
    </row>
    <row r="112" spans="1:15" ht="15.5">
      <c r="A112" s="196">
        <v>45870</v>
      </c>
      <c r="B112" s="222">
        <v>2133009.5238095238</v>
      </c>
      <c r="C112" s="188">
        <v>2239.66</v>
      </c>
      <c r="D112" s="223">
        <v>386.14827586206894</v>
      </c>
      <c r="E112" s="189">
        <v>24495660</v>
      </c>
      <c r="F112" s="224">
        <v>63.435891162051384</v>
      </c>
      <c r="G112" s="225">
        <v>10.937222614146791</v>
      </c>
      <c r="I112" s="192">
        <v>279.68</v>
      </c>
      <c r="J112" s="193">
        <v>87.584596681922193</v>
      </c>
      <c r="M112" s="194"/>
      <c r="O112" s="212"/>
    </row>
    <row r="113" spans="1:20" ht="15.5">
      <c r="A113" s="196">
        <v>45901</v>
      </c>
      <c r="B113" s="222">
        <v>2075742.8571428575</v>
      </c>
      <c r="C113" s="188">
        <v>2179.5300000000002</v>
      </c>
      <c r="D113" s="223">
        <v>375.78103448275868</v>
      </c>
      <c r="E113" s="189">
        <v>23742760</v>
      </c>
      <c r="F113" s="224">
        <v>63.18243290984752</v>
      </c>
      <c r="G113" s="227">
        <v>10.893522915490953</v>
      </c>
      <c r="I113" s="192">
        <v>273.55</v>
      </c>
      <c r="J113" s="193">
        <v>86.794955218424406</v>
      </c>
      <c r="M113" s="194"/>
      <c r="O113" s="212"/>
    </row>
    <row r="114" spans="1:20" ht="15.5">
      <c r="A114" s="196">
        <v>45931</v>
      </c>
      <c r="B114" s="222">
        <v>1730457.142857143</v>
      </c>
      <c r="C114" s="188">
        <v>1816.98</v>
      </c>
      <c r="D114" s="223">
        <v>313.27241379310345</v>
      </c>
      <c r="E114" s="189">
        <v>19855970</v>
      </c>
      <c r="F114" s="224">
        <v>63.382440092901412</v>
      </c>
      <c r="G114" s="227">
        <v>10.928006912569209</v>
      </c>
      <c r="I114" s="192">
        <v>228.66</v>
      </c>
      <c r="J114" s="193">
        <v>86.836219714860505</v>
      </c>
      <c r="M114" s="194"/>
      <c r="O114" s="212"/>
    </row>
    <row r="115" spans="1:20" ht="15.5">
      <c r="A115" s="196">
        <v>45962</v>
      </c>
      <c r="B115" s="222">
        <v>2218923.8095238097</v>
      </c>
      <c r="C115" s="188">
        <v>2329.87</v>
      </c>
      <c r="D115" s="223">
        <v>401.70172413793102</v>
      </c>
      <c r="E115" s="189">
        <v>26119980</v>
      </c>
      <c r="F115" s="224">
        <v>65.023320614454889</v>
      </c>
      <c r="G115" s="227">
        <v>11.210917347319809</v>
      </c>
      <c r="I115" s="192">
        <v>293.04000000000002</v>
      </c>
      <c r="J115" s="193">
        <v>89.134520884520882</v>
      </c>
      <c r="M115" s="194"/>
      <c r="O115" s="212"/>
    </row>
    <row r="116" spans="1:20" ht="15.5">
      <c r="A116" s="196">
        <v>45992</v>
      </c>
      <c r="B116" s="222">
        <v>2102028.5714285718</v>
      </c>
      <c r="C116" s="188">
        <v>2207.13</v>
      </c>
      <c r="D116" s="223">
        <v>380.5396551724138</v>
      </c>
      <c r="E116" s="189">
        <v>25825170</v>
      </c>
      <c r="F116" s="224">
        <v>67.864596104443322</v>
      </c>
      <c r="G116" s="227">
        <v>11.700792431800572</v>
      </c>
      <c r="I116" s="192">
        <v>275.07</v>
      </c>
      <c r="J116" s="193">
        <v>93.885810884502121</v>
      </c>
      <c r="M116" s="194"/>
      <c r="O116" s="212"/>
    </row>
    <row r="117" spans="1:20" ht="15.5">
      <c r="A117" s="196">
        <v>46023</v>
      </c>
      <c r="B117" s="222">
        <v>1975390.4761904762</v>
      </c>
      <c r="C117" s="188">
        <v>2074.16</v>
      </c>
      <c r="D117" s="223">
        <v>357.61379310344824</v>
      </c>
      <c r="E117" s="189">
        <v>24827520</v>
      </c>
      <c r="F117" s="224">
        <v>69.425510086010732</v>
      </c>
      <c r="G117" s="227">
        <v>11.969915532070814</v>
      </c>
      <c r="I117" s="192">
        <v>254.1</v>
      </c>
      <c r="J117" s="193">
        <v>97.707674144037782</v>
      </c>
      <c r="M117" s="194"/>
      <c r="O117" s="212"/>
    </row>
    <row r="118" spans="1:20" ht="15.5">
      <c r="A118" s="196">
        <v>46054</v>
      </c>
      <c r="B118" s="222">
        <v>1381590.4761904764</v>
      </c>
      <c r="C118" s="188">
        <v>1450.67</v>
      </c>
      <c r="D118" s="223">
        <v>250.11551724137934</v>
      </c>
      <c r="E118" s="189">
        <v>16663650.000000002</v>
      </c>
      <c r="F118" s="224">
        <v>66.62381520263051</v>
      </c>
      <c r="G118" s="227">
        <v>11.486864690108709</v>
      </c>
      <c r="I118" s="192">
        <v>180</v>
      </c>
      <c r="J118" s="193">
        <v>92.575833333333335</v>
      </c>
      <c r="M118" s="194"/>
      <c r="O118" s="212"/>
    </row>
    <row r="119" spans="1:20" ht="15.5">
      <c r="A119" s="196">
        <v>46082</v>
      </c>
      <c r="B119" s="222">
        <v>1814019.0476190478</v>
      </c>
      <c r="C119" s="188">
        <v>1904.72</v>
      </c>
      <c r="D119" s="223">
        <v>328.40000000000003</v>
      </c>
      <c r="E119" s="189">
        <v>20477500</v>
      </c>
      <c r="F119" s="224">
        <v>62.355359317904984</v>
      </c>
      <c r="G119" s="227">
        <v>10.750924020328448</v>
      </c>
      <c r="I119" s="192">
        <v>224.19</v>
      </c>
      <c r="J119" s="193">
        <v>91.339934876667115</v>
      </c>
      <c r="M119" s="194"/>
      <c r="O119" s="212"/>
    </row>
    <row r="120" spans="1:20" ht="15.5">
      <c r="A120" s="196">
        <v>46113</v>
      </c>
      <c r="B120" s="222">
        <v>2115171.4285714286</v>
      </c>
      <c r="C120" s="188">
        <v>2220.9299999999998</v>
      </c>
      <c r="D120" s="223">
        <v>382.91896551724136</v>
      </c>
      <c r="E120" s="189">
        <v>22579560</v>
      </c>
      <c r="F120" s="224">
        <v>58.966940876119473</v>
      </c>
      <c r="G120" s="227">
        <v>10.166713944158529</v>
      </c>
      <c r="I120" s="192">
        <v>278.12</v>
      </c>
      <c r="J120" s="193">
        <v>81.186394362145833</v>
      </c>
      <c r="M120" s="194"/>
      <c r="O120" s="212"/>
    </row>
    <row r="121" spans="1:20" ht="15.5">
      <c r="A121" s="196">
        <v>46143</v>
      </c>
      <c r="B121" s="222">
        <v>2284752.3809523811</v>
      </c>
      <c r="C121" s="188">
        <v>2398.9899999999998</v>
      </c>
      <c r="D121" s="223">
        <v>413.61896551724135</v>
      </c>
      <c r="E121" s="189">
        <v>24356690</v>
      </c>
      <c r="F121" s="224">
        <v>58.886782354240744</v>
      </c>
      <c r="G121" s="227">
        <v>10.152893509351852</v>
      </c>
      <c r="I121" s="192">
        <v>301.69</v>
      </c>
      <c r="J121" s="193">
        <v>80.734164208293279</v>
      </c>
      <c r="M121" s="194"/>
      <c r="O121" s="212"/>
    </row>
    <row r="122" spans="1:20" ht="16" thickBot="1">
      <c r="A122" s="196">
        <v>46174</v>
      </c>
      <c r="B122" s="222">
        <v>2187866.666666667</v>
      </c>
      <c r="C122" s="188">
        <v>2297.2600000000002</v>
      </c>
      <c r="D122" s="223">
        <v>396.07931034482766</v>
      </c>
      <c r="E122" s="189">
        <v>23569570</v>
      </c>
      <c r="F122" s="224">
        <v>59.507198140393328</v>
      </c>
      <c r="G122" s="227">
        <v>10.259861748343678</v>
      </c>
      <c r="I122" s="192">
        <v>287.82</v>
      </c>
      <c r="J122" s="193">
        <v>81.889965950941559</v>
      </c>
      <c r="M122" s="194"/>
      <c r="O122" s="212"/>
    </row>
    <row r="123" spans="1:20" ht="16" thickBot="1">
      <c r="A123" s="213" t="s">
        <v>1756</v>
      </c>
      <c r="B123" s="228">
        <v>24313723.809523813</v>
      </c>
      <c r="C123" s="199">
        <v>25529.410000000003</v>
      </c>
      <c r="D123" s="199">
        <v>4401.6224137931031</v>
      </c>
      <c r="E123" s="201">
        <v>278701089.99999994</v>
      </c>
      <c r="F123" s="229">
        <v>63.317809616438453</v>
      </c>
      <c r="G123" s="230">
        <v>10.916863726972144</v>
      </c>
      <c r="H123" s="231"/>
      <c r="I123" s="199">
        <v>3179.06</v>
      </c>
      <c r="J123" s="206">
        <v>87.667766572508853</v>
      </c>
      <c r="M123" s="207"/>
    </row>
    <row r="124" spans="1:20" ht="14.5" thickBot="1">
      <c r="A124" s="215"/>
      <c r="H124" s="232"/>
      <c r="T124" s="233"/>
    </row>
    <row r="125" spans="1:20" ht="18.5" thickBot="1">
      <c r="A125" s="176" t="s">
        <v>2335</v>
      </c>
      <c r="B125" s="1379" t="s">
        <v>2358</v>
      </c>
      <c r="C125" s="1380"/>
      <c r="D125" s="1380"/>
      <c r="E125" s="1380"/>
      <c r="F125" s="1380"/>
      <c r="G125" s="1380"/>
      <c r="H125" s="1380"/>
      <c r="I125" s="1380"/>
      <c r="J125" s="1381"/>
    </row>
    <row r="126" spans="1:20" ht="16" thickBot="1">
      <c r="A126" s="176" t="s">
        <v>2337</v>
      </c>
      <c r="B126" s="1391" t="s">
        <v>2354</v>
      </c>
      <c r="C126" s="1392"/>
      <c r="D126" s="1392"/>
      <c r="E126" s="1392"/>
      <c r="F126" s="1392"/>
      <c r="G126" s="1392"/>
      <c r="H126" s="1392"/>
      <c r="I126" s="1392"/>
      <c r="J126" s="1392"/>
      <c r="K126" s="177"/>
    </row>
    <row r="127" spans="1:20" ht="28.5" thickBot="1">
      <c r="B127" s="219" t="s">
        <v>2355</v>
      </c>
      <c r="C127" s="182" t="s">
        <v>2340</v>
      </c>
      <c r="D127" s="220" t="s">
        <v>2356</v>
      </c>
      <c r="E127" s="183" t="s">
        <v>2343</v>
      </c>
      <c r="F127" s="182" t="s">
        <v>2344</v>
      </c>
      <c r="G127" s="221" t="s">
        <v>2345</v>
      </c>
      <c r="H127" s="217"/>
      <c r="I127" s="185" t="s">
        <v>2346</v>
      </c>
      <c r="J127" s="210" t="s">
        <v>2347</v>
      </c>
    </row>
    <row r="128" spans="1:20" ht="15.5">
      <c r="A128" s="216">
        <v>45839</v>
      </c>
      <c r="B128" s="222">
        <v>1366085.7142857143</v>
      </c>
      <c r="C128" s="188">
        <v>1434.3899999999999</v>
      </c>
      <c r="D128" s="223">
        <v>247.30862068965516</v>
      </c>
      <c r="E128" s="189">
        <v>17436080</v>
      </c>
      <c r="F128" s="224">
        <v>70.503324758259623</v>
      </c>
      <c r="G128" s="225">
        <v>12.155745647975797</v>
      </c>
      <c r="H128" s="217"/>
      <c r="I128" s="188">
        <v>146.77000000000004</v>
      </c>
      <c r="J128" s="193">
        <v>118.79866457722966</v>
      </c>
      <c r="M128" s="194"/>
      <c r="N128" s="194"/>
      <c r="O128" s="194"/>
    </row>
    <row r="129" spans="1:22" ht="15.5">
      <c r="A129" s="196">
        <v>45870</v>
      </c>
      <c r="B129" s="222">
        <v>1003800.0000000001</v>
      </c>
      <c r="C129" s="188">
        <v>1053.99</v>
      </c>
      <c r="D129" s="223">
        <v>181.72241379310344</v>
      </c>
      <c r="E129" s="189">
        <v>12833970</v>
      </c>
      <c r="F129" s="224">
        <v>70.624034383627929</v>
      </c>
      <c r="G129" s="225">
        <v>12.176557652349642</v>
      </c>
      <c r="H129" s="217"/>
      <c r="I129" s="188">
        <v>107.8</v>
      </c>
      <c r="J129" s="193">
        <v>119.05352504638219</v>
      </c>
      <c r="M129" s="194"/>
      <c r="N129" s="194"/>
      <c r="O129" s="194"/>
    </row>
    <row r="130" spans="1:22" ht="15.5">
      <c r="A130" s="196">
        <v>45901</v>
      </c>
      <c r="B130" s="222">
        <v>1009123.8095238095</v>
      </c>
      <c r="C130" s="188">
        <v>1059.58</v>
      </c>
      <c r="D130" s="223">
        <v>182.68620689655171</v>
      </c>
      <c r="E130" s="189">
        <v>12947199.999999998</v>
      </c>
      <c r="F130" s="224">
        <v>70.871250872987403</v>
      </c>
      <c r="G130" s="227">
        <v>12.219181184997829</v>
      </c>
      <c r="H130" s="234"/>
      <c r="I130" s="188">
        <v>108.38</v>
      </c>
      <c r="J130" s="193">
        <v>119.46115519468536</v>
      </c>
      <c r="M130" s="194"/>
      <c r="N130" s="194"/>
      <c r="O130" s="194"/>
    </row>
    <row r="131" spans="1:22" ht="15.5">
      <c r="A131" s="196">
        <v>45931</v>
      </c>
      <c r="B131" s="222">
        <v>1455790.4761904764</v>
      </c>
      <c r="C131" s="188">
        <v>1528.5800000000002</v>
      </c>
      <c r="D131" s="223">
        <v>263.54827586206898</v>
      </c>
      <c r="E131" s="189">
        <v>18683740</v>
      </c>
      <c r="F131" s="224">
        <v>70.893045833387859</v>
      </c>
      <c r="G131" s="227">
        <v>12.222938936791008</v>
      </c>
      <c r="H131" s="234"/>
      <c r="I131" s="188">
        <v>156.33000000000001</v>
      </c>
      <c r="J131" s="193">
        <v>119.51474445084116</v>
      </c>
      <c r="M131" s="194"/>
      <c r="N131" s="194"/>
      <c r="O131" s="194"/>
    </row>
    <row r="132" spans="1:22" ht="15.5">
      <c r="A132" s="196">
        <v>45962</v>
      </c>
      <c r="B132" s="222">
        <v>1445542.8571428573</v>
      </c>
      <c r="C132" s="188">
        <v>1517.82</v>
      </c>
      <c r="D132" s="223">
        <v>261.69310344827585</v>
      </c>
      <c r="E132" s="189">
        <v>18461660.000000004</v>
      </c>
      <c r="F132" s="224">
        <v>70.546987126273223</v>
      </c>
      <c r="G132" s="227">
        <v>12.163273642460901</v>
      </c>
      <c r="H132" s="234"/>
      <c r="I132" s="188">
        <v>155.29</v>
      </c>
      <c r="J132" s="193">
        <v>118.88505377036515</v>
      </c>
      <c r="M132" s="194"/>
      <c r="N132" s="194"/>
      <c r="O132" s="194"/>
    </row>
    <row r="133" spans="1:22" ht="15.5">
      <c r="A133" s="196">
        <v>45992</v>
      </c>
      <c r="B133" s="222">
        <v>431209.52380952379</v>
      </c>
      <c r="C133" s="188">
        <v>452.76999999999992</v>
      </c>
      <c r="D133" s="223">
        <v>78.063793103448262</v>
      </c>
      <c r="E133" s="189">
        <v>5477410</v>
      </c>
      <c r="F133" s="224">
        <v>70.165819290147326</v>
      </c>
      <c r="G133" s="227">
        <v>12.097555050025401</v>
      </c>
      <c r="H133" s="234"/>
      <c r="I133" s="188">
        <v>46.34</v>
      </c>
      <c r="J133" s="193">
        <v>118.20047475183425</v>
      </c>
      <c r="M133" s="194"/>
      <c r="N133" s="194"/>
      <c r="O133" s="194"/>
    </row>
    <row r="134" spans="1:22" ht="15.5">
      <c r="A134" s="196">
        <v>46023</v>
      </c>
      <c r="B134" s="222">
        <v>125942.85714285716</v>
      </c>
      <c r="C134" s="188">
        <v>132.24</v>
      </c>
      <c r="D134" s="223">
        <v>22.8</v>
      </c>
      <c r="E134" s="189">
        <v>1611490</v>
      </c>
      <c r="F134" s="224">
        <v>70.679385964912285</v>
      </c>
      <c r="G134" s="227">
        <v>12.186101028433152</v>
      </c>
      <c r="H134" s="234"/>
      <c r="I134" s="188">
        <v>13.54</v>
      </c>
      <c r="J134" s="193">
        <v>119.01698670605614</v>
      </c>
      <c r="M134" s="194"/>
      <c r="N134" s="194"/>
      <c r="O134" s="194"/>
    </row>
    <row r="135" spans="1:22" ht="15.5">
      <c r="A135" s="196">
        <v>46054</v>
      </c>
      <c r="B135" s="222">
        <v>287009.52380952379</v>
      </c>
      <c r="C135" s="188">
        <v>301.35999999999996</v>
      </c>
      <c r="D135" s="223">
        <v>51.958620689655163</v>
      </c>
      <c r="E135" s="189">
        <v>3667650</v>
      </c>
      <c r="F135" s="224">
        <v>70.587901513140451</v>
      </c>
      <c r="G135" s="227">
        <v>12.17032784709318</v>
      </c>
      <c r="H135" s="234"/>
      <c r="I135" s="188">
        <v>30.85</v>
      </c>
      <c r="J135" s="193">
        <v>118.88654781199351</v>
      </c>
      <c r="M135" s="194"/>
      <c r="N135" s="194"/>
      <c r="O135" s="194"/>
    </row>
    <row r="136" spans="1:22" ht="15.5">
      <c r="A136" s="196">
        <v>46082</v>
      </c>
      <c r="B136" s="222">
        <v>122095.23809523812</v>
      </c>
      <c r="C136" s="188">
        <v>128.20000000000002</v>
      </c>
      <c r="D136" s="223">
        <v>22.103448275862071</v>
      </c>
      <c r="E136" s="189">
        <v>1555949.9999999998</v>
      </c>
      <c r="F136" s="224">
        <v>70.393993759750373</v>
      </c>
      <c r="G136" s="227">
        <v>12.136895475819029</v>
      </c>
      <c r="H136" s="234"/>
      <c r="I136" s="188">
        <v>13.13</v>
      </c>
      <c r="J136" s="193">
        <v>118.50342726580348</v>
      </c>
      <c r="M136" s="194"/>
      <c r="N136" s="194"/>
      <c r="O136" s="194"/>
    </row>
    <row r="137" spans="1:22" ht="15.5">
      <c r="A137" s="196">
        <v>46113</v>
      </c>
      <c r="B137" s="222">
        <v>403552.38095238101</v>
      </c>
      <c r="C137" s="188">
        <v>423.73</v>
      </c>
      <c r="D137" s="223">
        <v>73.056896551724137</v>
      </c>
      <c r="E137" s="189">
        <v>5128539.9999999991</v>
      </c>
      <c r="F137" s="224">
        <v>70.199258962074893</v>
      </c>
      <c r="G137" s="227">
        <v>12.103320510702567</v>
      </c>
      <c r="H137" s="234"/>
      <c r="I137" s="188">
        <v>43.389999999999993</v>
      </c>
      <c r="J137" s="193">
        <v>118.19635860797419</v>
      </c>
      <c r="M137" s="194"/>
      <c r="N137" s="194"/>
      <c r="O137" s="194"/>
    </row>
    <row r="138" spans="1:22" ht="15.5">
      <c r="A138" s="196">
        <v>46143</v>
      </c>
      <c r="B138" s="222">
        <v>688504.76190476189</v>
      </c>
      <c r="C138" s="188">
        <v>722.93</v>
      </c>
      <c r="D138" s="223">
        <v>124.64310344827585</v>
      </c>
      <c r="E138" s="189">
        <v>8722850</v>
      </c>
      <c r="F138" s="224">
        <v>69.982612424439438</v>
      </c>
      <c r="G138" s="227">
        <v>12.065967659386111</v>
      </c>
      <c r="H138" s="234"/>
      <c r="I138" s="188">
        <v>73.990000000000009</v>
      </c>
      <c r="J138" s="193">
        <v>117.89228274091093</v>
      </c>
      <c r="M138" s="194"/>
      <c r="N138" s="194"/>
      <c r="O138" s="194"/>
    </row>
    <row r="139" spans="1:22" ht="16" thickBot="1">
      <c r="A139" s="196">
        <v>46174</v>
      </c>
      <c r="B139" s="222">
        <v>1194171.4285714286</v>
      </c>
      <c r="C139" s="188">
        <v>1253.8799999999999</v>
      </c>
      <c r="D139" s="223">
        <v>216.18620689655171</v>
      </c>
      <c r="E139" s="189">
        <v>15115410</v>
      </c>
      <c r="F139" s="224">
        <v>69.91847545219639</v>
      </c>
      <c r="G139" s="227">
        <v>12.054909560723516</v>
      </c>
      <c r="H139" s="234"/>
      <c r="I139" s="188">
        <v>128.21999999999997</v>
      </c>
      <c r="J139" s="193">
        <v>117.88652316331309</v>
      </c>
      <c r="M139" s="194"/>
      <c r="N139" s="194"/>
      <c r="O139" s="194"/>
    </row>
    <row r="140" spans="1:22" ht="16" thickBot="1">
      <c r="A140" s="213" t="s">
        <v>1756</v>
      </c>
      <c r="B140" s="235">
        <v>9532828.5714285728</v>
      </c>
      <c r="C140" s="199">
        <v>10009.469999999998</v>
      </c>
      <c r="D140" s="199">
        <v>1725.770689655172</v>
      </c>
      <c r="E140" s="201">
        <v>121641950.00000001</v>
      </c>
      <c r="F140" s="229">
        <v>70.485581154646582</v>
      </c>
      <c r="G140" s="230">
        <v>12.152686405973547</v>
      </c>
      <c r="H140" s="234"/>
      <c r="I140" s="199">
        <v>1024.03</v>
      </c>
      <c r="J140" s="206">
        <v>118.78748669472576</v>
      </c>
      <c r="M140" s="207"/>
      <c r="N140" s="207"/>
      <c r="O140" s="207"/>
    </row>
    <row r="141" spans="1:22" ht="14.5" thickBot="1"/>
    <row r="142" spans="1:22" ht="18.5" thickBot="1">
      <c r="A142" s="176" t="s">
        <v>2335</v>
      </c>
      <c r="B142" s="1379" t="s">
        <v>2359</v>
      </c>
      <c r="C142" s="1380"/>
      <c r="D142" s="1380"/>
      <c r="E142" s="1380"/>
      <c r="F142" s="1380"/>
      <c r="G142" s="1380"/>
      <c r="H142" s="1380"/>
      <c r="I142" s="1380"/>
      <c r="J142" s="1380"/>
      <c r="K142" s="1380"/>
      <c r="L142" s="1380"/>
      <c r="M142" s="1380"/>
      <c r="N142" s="1380"/>
      <c r="O142" s="1380"/>
      <c r="P142" s="1380"/>
      <c r="Q142" s="1380"/>
      <c r="R142" s="1380"/>
      <c r="S142" s="1380"/>
      <c r="T142" s="1380"/>
      <c r="U142" s="1381"/>
    </row>
    <row r="143" spans="1:22" ht="16" thickBot="1">
      <c r="A143" s="176" t="s">
        <v>2337</v>
      </c>
      <c r="B143" s="1382" t="s">
        <v>2338</v>
      </c>
      <c r="C143" s="1383"/>
      <c r="D143" s="1383"/>
      <c r="E143" s="1383"/>
      <c r="F143" s="1383"/>
      <c r="G143" s="1383"/>
      <c r="H143" s="1384"/>
      <c r="I143" s="423"/>
      <c r="J143" s="1382" t="s">
        <v>2354</v>
      </c>
      <c r="K143" s="1383"/>
      <c r="L143" s="1383"/>
      <c r="M143" s="1383"/>
      <c r="N143" s="1383"/>
      <c r="O143" s="1384"/>
      <c r="P143" s="236"/>
      <c r="Q143" s="1382" t="s">
        <v>2360</v>
      </c>
      <c r="R143" s="1383"/>
      <c r="S143" s="1384"/>
      <c r="V143" s="177"/>
    </row>
    <row r="144" spans="1:22" ht="28.5" thickBot="1">
      <c r="B144" s="181" t="s">
        <v>2339</v>
      </c>
      <c r="C144" s="182" t="s">
        <v>2340</v>
      </c>
      <c r="D144" s="182" t="s">
        <v>2341</v>
      </c>
      <c r="E144" s="183" t="s">
        <v>2342</v>
      </c>
      <c r="F144" s="183" t="s">
        <v>2361</v>
      </c>
      <c r="G144" s="237" t="s">
        <v>2344</v>
      </c>
      <c r="H144" s="238" t="s">
        <v>2345</v>
      </c>
      <c r="I144" s="217"/>
      <c r="J144" s="219" t="s">
        <v>2355</v>
      </c>
      <c r="K144" s="182" t="s">
        <v>2340</v>
      </c>
      <c r="L144" s="220" t="s">
        <v>2356</v>
      </c>
      <c r="M144" s="182" t="s">
        <v>2362</v>
      </c>
      <c r="N144" s="182" t="s">
        <v>2344</v>
      </c>
      <c r="O144" s="221" t="s">
        <v>2345</v>
      </c>
      <c r="P144" s="239"/>
      <c r="Q144" s="240" t="s">
        <v>2363</v>
      </c>
      <c r="R144" s="241" t="s">
        <v>2364</v>
      </c>
      <c r="S144" s="238" t="s">
        <v>2365</v>
      </c>
      <c r="T144" s="242" t="s">
        <v>2366</v>
      </c>
      <c r="U144" s="242" t="s">
        <v>2367</v>
      </c>
    </row>
    <row r="145" spans="1:23" ht="15.5">
      <c r="A145" s="216">
        <v>45839</v>
      </c>
      <c r="B145" s="187">
        <v>270.03809523809525</v>
      </c>
      <c r="C145" s="188">
        <v>1701.24</v>
      </c>
      <c r="D145" s="243">
        <v>22755989.999999996</v>
      </c>
      <c r="E145" s="189">
        <v>108015.23809523811</v>
      </c>
      <c r="F145" s="244">
        <v>22864005.238095235</v>
      </c>
      <c r="G145" s="224">
        <v>84.669554560203139</v>
      </c>
      <c r="H145" s="225">
        <v>13.439611834952879</v>
      </c>
      <c r="I145" s="217"/>
      <c r="J145" s="222">
        <v>1620228.5714285716</v>
      </c>
      <c r="K145" s="188">
        <v>1701.24</v>
      </c>
      <c r="L145" s="245">
        <v>270.03809523809525</v>
      </c>
      <c r="M145" s="243">
        <v>18489370</v>
      </c>
      <c r="N145" s="224">
        <v>68.469487550257455</v>
      </c>
      <c r="O145" s="225">
        <v>10.868172627024993</v>
      </c>
      <c r="P145" s="239"/>
      <c r="Q145" s="246">
        <v>155.54000000000002</v>
      </c>
      <c r="R145" s="246">
        <v>155.54000000000002</v>
      </c>
      <c r="S145" s="192">
        <v>311.08000000000004</v>
      </c>
      <c r="T145" s="247">
        <v>132.9348567509812</v>
      </c>
      <c r="U145" s="247">
        <v>12.153892230988935</v>
      </c>
    </row>
    <row r="146" spans="1:23" ht="15.5">
      <c r="A146" s="196">
        <v>45870</v>
      </c>
      <c r="B146" s="187">
        <v>246.28095238095241</v>
      </c>
      <c r="C146" s="188">
        <v>1551.5700000000002</v>
      </c>
      <c r="D146" s="243">
        <v>20615989.999999996</v>
      </c>
      <c r="E146" s="189">
        <v>98512.380952380961</v>
      </c>
      <c r="F146" s="244">
        <v>20714502.380952377</v>
      </c>
      <c r="G146" s="224">
        <v>84.109234517295363</v>
      </c>
      <c r="H146" s="225">
        <v>13.350672145602438</v>
      </c>
      <c r="I146" s="217"/>
      <c r="J146" s="222">
        <v>1477685.7142857146</v>
      </c>
      <c r="K146" s="188">
        <v>1551.5700000000002</v>
      </c>
      <c r="L146" s="245">
        <v>246.28095238095241</v>
      </c>
      <c r="M146" s="243">
        <v>16969870</v>
      </c>
      <c r="N146" s="224">
        <v>68.904516715327048</v>
      </c>
      <c r="O146" s="225">
        <v>10.937224875448738</v>
      </c>
      <c r="P146" s="239"/>
      <c r="Q146" s="246">
        <v>139.96</v>
      </c>
      <c r="R146" s="246">
        <v>139.96</v>
      </c>
      <c r="S146" s="192">
        <v>279.89999999999998</v>
      </c>
      <c r="T146" s="247">
        <v>134.63512819204138</v>
      </c>
      <c r="U146" s="247">
        <v>12.14394851052559</v>
      </c>
    </row>
    <row r="147" spans="1:23" ht="16" thickBot="1">
      <c r="A147" s="196">
        <v>45901</v>
      </c>
      <c r="B147" s="187">
        <v>264.49523809523811</v>
      </c>
      <c r="C147" s="188">
        <v>1666.32</v>
      </c>
      <c r="D147" s="243">
        <v>22000879.999999996</v>
      </c>
      <c r="E147" s="189">
        <v>105798.09523809524</v>
      </c>
      <c r="F147" s="244">
        <v>22106678.095238093</v>
      </c>
      <c r="G147" s="248">
        <v>83.580627970617883</v>
      </c>
      <c r="H147" s="249">
        <v>13.266766344542521</v>
      </c>
      <c r="I147" s="217"/>
      <c r="J147" s="222">
        <v>1586971.4285714286</v>
      </c>
      <c r="K147" s="188">
        <v>1666.32</v>
      </c>
      <c r="L147" s="245">
        <v>264.49523809523811</v>
      </c>
      <c r="M147" s="243">
        <v>18152040</v>
      </c>
      <c r="N147" s="248">
        <v>68.628986029094051</v>
      </c>
      <c r="O147" s="249">
        <v>10.893489845887945</v>
      </c>
      <c r="P147" s="239"/>
      <c r="Q147" s="246">
        <v>150.66999999999999</v>
      </c>
      <c r="R147" s="246">
        <v>150.66999999999999</v>
      </c>
      <c r="S147" s="192">
        <v>301.33999999999997</v>
      </c>
      <c r="T147" s="247">
        <v>133.598984851789</v>
      </c>
      <c r="U147" s="247">
        <v>12.080128095215233</v>
      </c>
    </row>
    <row r="148" spans="1:23" ht="16" thickBot="1">
      <c r="A148" s="196">
        <v>45931</v>
      </c>
      <c r="B148" s="187">
        <v>268.784126984127</v>
      </c>
      <c r="C148" s="188">
        <v>1693.3400000000001</v>
      </c>
      <c r="D148" s="243">
        <v>22230380</v>
      </c>
      <c r="E148" s="189">
        <v>107513.65079365081</v>
      </c>
      <c r="F148" s="244">
        <v>22337893.650793653</v>
      </c>
      <c r="G148" s="248">
        <v>83.10719052287196</v>
      </c>
      <c r="H148" s="249">
        <v>13.19161754331301</v>
      </c>
      <c r="I148" s="217"/>
      <c r="J148" s="222">
        <v>1612704.7619047621</v>
      </c>
      <c r="K148" s="188">
        <v>1693.3400000000001</v>
      </c>
      <c r="L148" s="245">
        <v>268.784126984127</v>
      </c>
      <c r="M148" s="243">
        <v>18504739.999999996</v>
      </c>
      <c r="N148" s="248">
        <v>68.84610414919625</v>
      </c>
      <c r="O148" s="249">
        <v>10.927953039554961</v>
      </c>
      <c r="P148" s="239"/>
      <c r="Q148" s="246">
        <v>153.9</v>
      </c>
      <c r="R148" s="246">
        <v>153.9</v>
      </c>
      <c r="S148" s="192">
        <v>307.79000000000002</v>
      </c>
      <c r="T148" s="247">
        <v>132.69642824911026</v>
      </c>
      <c r="U148" s="247">
        <v>12.059785291433984</v>
      </c>
    </row>
    <row r="149" spans="1:23" ht="16" thickBot="1">
      <c r="A149" s="196">
        <v>45962</v>
      </c>
      <c r="B149" s="187">
        <v>136.65873015873018</v>
      </c>
      <c r="C149" s="188">
        <v>860.95</v>
      </c>
      <c r="D149" s="243">
        <v>11243119.999999998</v>
      </c>
      <c r="E149" s="189">
        <v>54663.492063492071</v>
      </c>
      <c r="F149" s="244">
        <v>11297783.492063491</v>
      </c>
      <c r="G149" s="248">
        <v>82.67150937917414</v>
      </c>
      <c r="H149" s="249">
        <v>13.122461806218119</v>
      </c>
      <c r="I149" s="217"/>
      <c r="J149" s="222">
        <v>819952.38095238106</v>
      </c>
      <c r="K149" s="188">
        <v>860.95</v>
      </c>
      <c r="L149" s="245">
        <v>136.65873015873018</v>
      </c>
      <c r="M149" s="243">
        <v>9651990</v>
      </c>
      <c r="N149" s="248">
        <v>70.62841860735233</v>
      </c>
      <c r="O149" s="249">
        <v>11.210860096405133</v>
      </c>
      <c r="P149" s="239"/>
      <c r="Q149" s="246">
        <v>76.45</v>
      </c>
      <c r="R149" s="246">
        <v>76.45</v>
      </c>
      <c r="S149" s="192">
        <v>152.9</v>
      </c>
      <c r="T149" s="247">
        <v>137.01617718811963</v>
      </c>
      <c r="U149" s="247">
        <v>12.166660951311627</v>
      </c>
    </row>
    <row r="150" spans="1:23" ht="16" thickBot="1">
      <c r="A150" s="196">
        <v>45992</v>
      </c>
      <c r="B150" s="187">
        <v>125.03650793650795</v>
      </c>
      <c r="C150" s="188">
        <v>787.73</v>
      </c>
      <c r="D150" s="243">
        <v>10233470</v>
      </c>
      <c r="E150" s="189">
        <v>50014.60317460318</v>
      </c>
      <c r="F150" s="244">
        <v>10283484.603174603</v>
      </c>
      <c r="G150" s="248">
        <v>82.243856397496586</v>
      </c>
      <c r="H150" s="249">
        <v>13.054580380555015</v>
      </c>
      <c r="I150" s="217"/>
      <c r="J150" s="222">
        <v>750219.04761904769</v>
      </c>
      <c r="K150" s="188">
        <v>787.73</v>
      </c>
      <c r="L150" s="245">
        <v>125.03650793650795</v>
      </c>
      <c r="M150" s="243">
        <v>9217050</v>
      </c>
      <c r="N150" s="248">
        <v>73.714870577482117</v>
      </c>
      <c r="O150" s="249">
        <v>11.700773107536845</v>
      </c>
      <c r="P150" s="239"/>
      <c r="Q150" s="246">
        <v>70.11</v>
      </c>
      <c r="R150" s="246">
        <v>70.11</v>
      </c>
      <c r="S150" s="192">
        <v>140.21</v>
      </c>
      <c r="T150" s="247">
        <v>139.08091151254976</v>
      </c>
      <c r="U150" s="247">
        <v>12.37767674404593</v>
      </c>
    </row>
    <row r="151" spans="1:23" ht="16" thickBot="1">
      <c r="A151" s="196">
        <v>46023</v>
      </c>
      <c r="B151" s="187">
        <v>237.00317460317459</v>
      </c>
      <c r="C151" s="188">
        <v>1493.12</v>
      </c>
      <c r="D151" s="243">
        <v>19337380</v>
      </c>
      <c r="E151" s="189">
        <v>94801.269841269837</v>
      </c>
      <c r="F151" s="244">
        <v>19432181.269841272</v>
      </c>
      <c r="G151" s="248">
        <v>81.991227764680687</v>
      </c>
      <c r="H151" s="249">
        <v>13.014480597568364</v>
      </c>
      <c r="I151" s="217"/>
      <c r="J151" s="222">
        <v>1422019.0476190476</v>
      </c>
      <c r="K151" s="188">
        <v>1493.12</v>
      </c>
      <c r="L151" s="245">
        <v>237.00317460317459</v>
      </c>
      <c r="M151" s="243">
        <v>17872450</v>
      </c>
      <c r="N151" s="248">
        <v>75.410171319117026</v>
      </c>
      <c r="O151" s="249">
        <v>11.969868463351908</v>
      </c>
      <c r="P151" s="239"/>
      <c r="Q151" s="246">
        <v>131.99</v>
      </c>
      <c r="R151" s="246">
        <v>131.99</v>
      </c>
      <c r="S151" s="192">
        <v>263.98</v>
      </c>
      <c r="T151" s="247">
        <v>141.31612724388694</v>
      </c>
      <c r="U151" s="247">
        <v>12.492174530460137</v>
      </c>
    </row>
    <row r="152" spans="1:23" ht="16" thickBot="1">
      <c r="A152" s="196">
        <v>46054</v>
      </c>
      <c r="B152" s="187">
        <v>222.02063492063493</v>
      </c>
      <c r="C152" s="188">
        <v>1398.73</v>
      </c>
      <c r="D152" s="243">
        <v>18064739.999999996</v>
      </c>
      <c r="E152" s="189">
        <v>88808.253968253979</v>
      </c>
      <c r="F152" s="244">
        <v>18153548.253968254</v>
      </c>
      <c r="G152" s="248">
        <v>81.765139805394881</v>
      </c>
      <c r="H152" s="249">
        <v>12.97859361990395</v>
      </c>
      <c r="I152" s="217"/>
      <c r="J152" s="222">
        <v>1332123.8095238097</v>
      </c>
      <c r="K152" s="188">
        <v>1398.73</v>
      </c>
      <c r="L152" s="245">
        <v>222.02063492063493</v>
      </c>
      <c r="M152" s="243">
        <v>16067130.000000002</v>
      </c>
      <c r="N152" s="248">
        <v>72.367732871962417</v>
      </c>
      <c r="O152" s="249">
        <v>11.486941725708322</v>
      </c>
      <c r="P152" s="239"/>
      <c r="Q152" s="246">
        <v>124.86</v>
      </c>
      <c r="R152" s="246">
        <v>124.86</v>
      </c>
      <c r="S152" s="192">
        <v>249.72</v>
      </c>
      <c r="T152" s="247">
        <v>137.03619355265198</v>
      </c>
      <c r="U152" s="247">
        <v>12.232767672806135</v>
      </c>
    </row>
    <row r="153" spans="1:23" ht="16" thickBot="1">
      <c r="A153" s="196">
        <v>46082</v>
      </c>
      <c r="B153" s="187">
        <v>245.16349206349207</v>
      </c>
      <c r="C153" s="188">
        <v>1544.53</v>
      </c>
      <c r="D153" s="243">
        <v>19896930</v>
      </c>
      <c r="E153" s="189">
        <v>98065.396825396834</v>
      </c>
      <c r="F153" s="244">
        <v>19994995.396825399</v>
      </c>
      <c r="G153" s="248">
        <v>81.557801402368355</v>
      </c>
      <c r="H153" s="249">
        <v>12.945682762280693</v>
      </c>
      <c r="I153" s="217"/>
      <c r="J153" s="222">
        <v>1470980.9523809524</v>
      </c>
      <c r="K153" s="188">
        <v>1544.53</v>
      </c>
      <c r="L153" s="245">
        <v>245.16349206349207</v>
      </c>
      <c r="M153" s="243">
        <v>16605119.999999998</v>
      </c>
      <c r="N153" s="248">
        <v>67.7308022505228</v>
      </c>
      <c r="O153" s="249">
        <v>10.750920992146478</v>
      </c>
      <c r="P153" s="239"/>
      <c r="Q153" s="246">
        <v>135.99</v>
      </c>
      <c r="R153" s="246">
        <v>135.99</v>
      </c>
      <c r="S153" s="192">
        <v>271.98</v>
      </c>
      <c r="T153" s="247">
        <v>134.56914257234132</v>
      </c>
      <c r="U153" s="247">
        <v>11.848301877213585</v>
      </c>
    </row>
    <row r="154" spans="1:23" ht="16" thickBot="1">
      <c r="A154" s="196">
        <v>46113</v>
      </c>
      <c r="B154" s="187">
        <v>157.89365079365081</v>
      </c>
      <c r="C154" s="188">
        <v>994.73</v>
      </c>
      <c r="D154" s="243">
        <v>12785730.000000002</v>
      </c>
      <c r="E154" s="189">
        <v>63157.460317460325</v>
      </c>
      <c r="F154" s="244">
        <v>12848887.460317461</v>
      </c>
      <c r="G154" s="248">
        <v>81.376846983603585</v>
      </c>
      <c r="H154" s="249">
        <v>12.916959838667237</v>
      </c>
      <c r="I154" s="217"/>
      <c r="J154" s="222">
        <v>947361.90476190485</v>
      </c>
      <c r="K154" s="188">
        <v>994.73</v>
      </c>
      <c r="L154" s="245">
        <v>157.89365079365081</v>
      </c>
      <c r="M154" s="243">
        <v>10113180</v>
      </c>
      <c r="N154" s="248">
        <v>64.05058055954882</v>
      </c>
      <c r="O154" s="249">
        <v>10.166758818976003</v>
      </c>
      <c r="P154" s="239"/>
      <c r="Q154" s="246">
        <v>90.13</v>
      </c>
      <c r="R154" s="246">
        <v>90.13</v>
      </c>
      <c r="S154" s="192">
        <v>180.24</v>
      </c>
      <c r="T154" s="247">
        <v>127.39717854148614</v>
      </c>
      <c r="U154" s="247">
        <v>11.541859328821621</v>
      </c>
    </row>
    <row r="155" spans="1:23" ht="16" thickBot="1">
      <c r="A155" s="196">
        <v>46143</v>
      </c>
      <c r="B155" s="187">
        <v>216.11904761904762</v>
      </c>
      <c r="C155" s="188">
        <v>1361.55</v>
      </c>
      <c r="D155" s="243">
        <v>17462840</v>
      </c>
      <c r="E155" s="189">
        <v>86447.619047619053</v>
      </c>
      <c r="F155" s="244">
        <v>17549287.619047619</v>
      </c>
      <c r="G155" s="248">
        <v>81.201947780103566</v>
      </c>
      <c r="H155" s="249">
        <v>12.8891980603339</v>
      </c>
      <c r="I155" s="217"/>
      <c r="J155" s="222">
        <v>1296714.2857142857</v>
      </c>
      <c r="K155" s="188">
        <v>1361.55</v>
      </c>
      <c r="L155" s="245">
        <v>216.11904761904762</v>
      </c>
      <c r="M155" s="243">
        <v>13823730</v>
      </c>
      <c r="N155" s="248">
        <v>63.963496750027538</v>
      </c>
      <c r="O155" s="249">
        <v>10.152935992067864</v>
      </c>
      <c r="P155" s="239"/>
      <c r="Q155" s="246">
        <v>125.69</v>
      </c>
      <c r="R155" s="246">
        <v>125.69</v>
      </c>
      <c r="S155" s="192">
        <v>251.38</v>
      </c>
      <c r="T155" s="247">
        <v>124.80315704927847</v>
      </c>
      <c r="U155" s="247">
        <v>11.521067026200882</v>
      </c>
    </row>
    <row r="156" spans="1:23" ht="16" thickBot="1">
      <c r="A156" s="196">
        <v>46174</v>
      </c>
      <c r="B156" s="187">
        <v>256.59841269841274</v>
      </c>
      <c r="C156" s="188">
        <v>1616.5700000000002</v>
      </c>
      <c r="D156" s="243">
        <v>20687090</v>
      </c>
      <c r="E156" s="189">
        <v>102639.3650793651</v>
      </c>
      <c r="F156" s="244">
        <v>20789729.365079366</v>
      </c>
      <c r="G156" s="248">
        <v>81.020490915951669</v>
      </c>
      <c r="H156" s="249">
        <v>12.860395383484391</v>
      </c>
      <c r="I156" s="217"/>
      <c r="J156" s="222">
        <v>1539590.4761904764</v>
      </c>
      <c r="K156" s="188">
        <v>1616.5700000000002</v>
      </c>
      <c r="L156" s="245">
        <v>256.59841269841274</v>
      </c>
      <c r="M156" s="243">
        <v>16585779.999999998</v>
      </c>
      <c r="N156" s="248">
        <v>64.637110672596904</v>
      </c>
      <c r="O156" s="249">
        <v>10.259858836920143</v>
      </c>
      <c r="P156" s="239"/>
      <c r="Q156" s="246">
        <v>148</v>
      </c>
      <c r="R156" s="246">
        <v>148</v>
      </c>
      <c r="S156" s="192">
        <v>296</v>
      </c>
      <c r="T156" s="247">
        <v>126.26861271986272</v>
      </c>
      <c r="U156" s="247">
        <v>11.560127110202268</v>
      </c>
    </row>
    <row r="157" spans="1:23" ht="16" thickBot="1">
      <c r="A157" s="213" t="s">
        <v>1756</v>
      </c>
      <c r="B157" s="199">
        <v>2646.0920634920635</v>
      </c>
      <c r="C157" s="200">
        <v>16670.38</v>
      </c>
      <c r="D157" s="201">
        <v>217314539.99999997</v>
      </c>
      <c r="E157" s="202">
        <v>1058436.8253968256</v>
      </c>
      <c r="F157" s="201">
        <v>218372976.82539684</v>
      </c>
      <c r="G157" s="203">
        <v>82.526598313895661</v>
      </c>
      <c r="H157" s="204">
        <v>13.099460049824707</v>
      </c>
      <c r="I157" s="424"/>
      <c r="J157" s="250">
        <v>15876552.380952382</v>
      </c>
      <c r="K157" s="199">
        <v>16670.38</v>
      </c>
      <c r="L157" s="199">
        <v>2646.0920634920635</v>
      </c>
      <c r="M157" s="251">
        <v>182052450</v>
      </c>
      <c r="N157" s="203">
        <v>68.800497349190607</v>
      </c>
      <c r="O157" s="204">
        <v>10.920713864950889</v>
      </c>
      <c r="P157" s="239"/>
      <c r="Q157" s="252">
        <v>1503.29</v>
      </c>
      <c r="R157" s="252">
        <v>1503.29</v>
      </c>
      <c r="S157" s="199">
        <v>3006.5200000000004</v>
      </c>
      <c r="T157" s="253">
        <v>133.18568538556096</v>
      </c>
      <c r="U157" s="254">
        <v>12.010086957387799</v>
      </c>
      <c r="V157" s="177"/>
    </row>
    <row r="158" spans="1:23" ht="16" thickBot="1">
      <c r="A158" s="208"/>
      <c r="B158" s="239"/>
      <c r="C158" s="239"/>
      <c r="D158" s="205"/>
      <c r="E158" s="205"/>
      <c r="F158" s="205"/>
      <c r="G158" s="214"/>
      <c r="H158" s="255"/>
      <c r="I158" s="205"/>
      <c r="J158" s="239"/>
      <c r="K158" s="239"/>
      <c r="L158" s="239"/>
      <c r="M158" s="256"/>
      <c r="N158" s="214"/>
      <c r="O158" s="256"/>
      <c r="P158" s="256"/>
      <c r="Q158" s="256"/>
      <c r="R158" s="256"/>
      <c r="S158" s="256"/>
      <c r="T158" s="256"/>
      <c r="U158" s="256"/>
      <c r="V158" s="256"/>
      <c r="W158" s="256"/>
    </row>
    <row r="159" spans="1:23" ht="18.5" thickBot="1">
      <c r="A159" s="176" t="s">
        <v>2335</v>
      </c>
      <c r="B159" s="1379" t="s">
        <v>2368</v>
      </c>
      <c r="C159" s="1380"/>
      <c r="D159" s="1380"/>
      <c r="E159" s="1380"/>
      <c r="F159" s="1380"/>
      <c r="G159" s="1380"/>
      <c r="H159" s="1380"/>
      <c r="I159" s="1380"/>
      <c r="J159" s="1380"/>
      <c r="K159" s="1380"/>
      <c r="L159" s="1380"/>
      <c r="M159" s="1380"/>
      <c r="N159" s="1380"/>
      <c r="O159" s="1380"/>
      <c r="P159" s="1380"/>
      <c r="Q159" s="1380"/>
      <c r="R159" s="1380"/>
      <c r="S159" s="1380"/>
      <c r="T159" s="1380"/>
      <c r="U159" s="1381"/>
      <c r="W159" s="256"/>
    </row>
    <row r="160" spans="1:23" ht="16" thickBot="1">
      <c r="A160" s="176" t="s">
        <v>2337</v>
      </c>
      <c r="B160" s="1382" t="s">
        <v>2350</v>
      </c>
      <c r="C160" s="1383"/>
      <c r="D160" s="1383"/>
      <c r="E160" s="1383"/>
      <c r="F160" s="1383"/>
      <c r="G160" s="1383"/>
      <c r="H160" s="1384"/>
      <c r="I160" s="217"/>
      <c r="J160" s="1382" t="s">
        <v>2354</v>
      </c>
      <c r="K160" s="1383"/>
      <c r="L160" s="1383"/>
      <c r="M160" s="1383"/>
      <c r="N160" s="1383"/>
      <c r="O160" s="1384"/>
      <c r="P160" s="177"/>
      <c r="Q160" s="1382" t="s">
        <v>2360</v>
      </c>
      <c r="R160" s="1383"/>
      <c r="S160" s="1384"/>
      <c r="T160" s="257"/>
      <c r="V160" s="177"/>
      <c r="W160" s="256"/>
    </row>
    <row r="161" spans="1:23" ht="28.5" thickBot="1">
      <c r="A161" s="180"/>
      <c r="B161" s="181" t="s">
        <v>2339</v>
      </c>
      <c r="C161" s="182" t="s">
        <v>2340</v>
      </c>
      <c r="D161" s="182" t="s">
        <v>2341</v>
      </c>
      <c r="E161" s="183" t="s">
        <v>2369</v>
      </c>
      <c r="F161" s="183" t="s">
        <v>2370</v>
      </c>
      <c r="G161" s="237" t="s">
        <v>2344</v>
      </c>
      <c r="H161" s="238" t="s">
        <v>2345</v>
      </c>
      <c r="I161" s="217"/>
      <c r="J161" s="219" t="s">
        <v>2355</v>
      </c>
      <c r="K161" s="182" t="s">
        <v>2340</v>
      </c>
      <c r="L161" s="220" t="s">
        <v>2356</v>
      </c>
      <c r="M161" s="182" t="s">
        <v>2362</v>
      </c>
      <c r="N161" s="182" t="s">
        <v>2344</v>
      </c>
      <c r="O161" s="221" t="s">
        <v>2345</v>
      </c>
      <c r="P161" s="217"/>
      <c r="Q161" s="240" t="s">
        <v>2371</v>
      </c>
      <c r="R161" s="241" t="s">
        <v>2364</v>
      </c>
      <c r="S161" s="238" t="s">
        <v>2365</v>
      </c>
      <c r="T161" s="242" t="s">
        <v>2366</v>
      </c>
      <c r="U161" s="242" t="s">
        <v>2367</v>
      </c>
    </row>
    <row r="162" spans="1:23" ht="15.5">
      <c r="A162" s="211">
        <v>45839</v>
      </c>
      <c r="B162" s="258">
        <v>0</v>
      </c>
      <c r="C162" s="259">
        <v>0</v>
      </c>
      <c r="D162" s="260">
        <v>0</v>
      </c>
      <c r="E162" s="261">
        <v>0</v>
      </c>
      <c r="F162" s="261">
        <v>0</v>
      </c>
      <c r="G162" s="190">
        <v>0</v>
      </c>
      <c r="H162" s="191">
        <v>0</v>
      </c>
      <c r="I162" s="217"/>
      <c r="J162" s="222">
        <v>1048390.4761904762</v>
      </c>
      <c r="K162" s="188">
        <v>1100.81</v>
      </c>
      <c r="L162" s="223">
        <v>189.79482758620691</v>
      </c>
      <c r="M162" s="243">
        <v>13064670</v>
      </c>
      <c r="N162" s="224">
        <v>68.835753672295851</v>
      </c>
      <c r="O162" s="225">
        <v>11.868233391775147</v>
      </c>
      <c r="Q162" s="263">
        <v>0</v>
      </c>
      <c r="R162" s="246">
        <v>139.74</v>
      </c>
      <c r="S162" s="192">
        <v>139.74</v>
      </c>
      <c r="T162" s="247">
        <v>93.492700729927009</v>
      </c>
      <c r="U162" s="247">
        <v>11.868233391775147</v>
      </c>
      <c r="W162" s="212"/>
    </row>
    <row r="163" spans="1:23" ht="15.5">
      <c r="A163" s="196">
        <v>45870</v>
      </c>
      <c r="B163" s="258">
        <v>0</v>
      </c>
      <c r="C163" s="259">
        <v>0</v>
      </c>
      <c r="D163" s="260">
        <v>0</v>
      </c>
      <c r="E163" s="261">
        <v>0</v>
      </c>
      <c r="F163" s="261">
        <v>0</v>
      </c>
      <c r="G163" s="190">
        <v>0</v>
      </c>
      <c r="H163" s="191">
        <v>0</v>
      </c>
      <c r="I163" s="217"/>
      <c r="J163" s="222">
        <v>1740771.4285714286</v>
      </c>
      <c r="K163" s="188">
        <v>1827.81</v>
      </c>
      <c r="L163" s="223">
        <v>315.13965517241377</v>
      </c>
      <c r="M163" s="243">
        <v>21818960</v>
      </c>
      <c r="N163" s="224">
        <v>69.235843988160696</v>
      </c>
      <c r="O163" s="225">
        <v>11.937214480717362</v>
      </c>
      <c r="Q163" s="263">
        <v>0</v>
      </c>
      <c r="R163" s="246">
        <v>229.03</v>
      </c>
      <c r="S163" s="192">
        <v>229.03</v>
      </c>
      <c r="T163" s="247">
        <v>95.266820940488145</v>
      </c>
      <c r="U163" s="247">
        <v>11.937214480717362</v>
      </c>
      <c r="W163" s="212"/>
    </row>
    <row r="164" spans="1:23" ht="15.5">
      <c r="A164" s="196">
        <v>45901</v>
      </c>
      <c r="B164" s="258">
        <v>0</v>
      </c>
      <c r="C164" s="259">
        <v>0</v>
      </c>
      <c r="D164" s="260">
        <v>0</v>
      </c>
      <c r="E164" s="261">
        <v>0</v>
      </c>
      <c r="F164" s="261">
        <v>0</v>
      </c>
      <c r="G164" s="190">
        <v>0</v>
      </c>
      <c r="H164" s="191">
        <v>0</v>
      </c>
      <c r="I164" s="217"/>
      <c r="J164" s="222">
        <v>1774847.6190476192</v>
      </c>
      <c r="K164" s="188">
        <v>1863.59</v>
      </c>
      <c r="L164" s="223">
        <v>321.30862068965519</v>
      </c>
      <c r="M164" s="243">
        <v>22164570</v>
      </c>
      <c r="N164" s="224">
        <v>68.982182776254433</v>
      </c>
      <c r="O164" s="227">
        <v>11.893479789009385</v>
      </c>
      <c r="Q164" s="263">
        <v>0</v>
      </c>
      <c r="R164" s="246">
        <v>236.3</v>
      </c>
      <c r="S164" s="192">
        <v>236.3</v>
      </c>
      <c r="T164" s="247">
        <v>93.798434193821407</v>
      </c>
      <c r="U164" s="247">
        <v>11.893479789009385</v>
      </c>
      <c r="W164" s="212"/>
    </row>
    <row r="165" spans="1:23" ht="15.5">
      <c r="A165" s="196">
        <v>45931</v>
      </c>
      <c r="B165" s="258">
        <v>0</v>
      </c>
      <c r="C165" s="259">
        <v>0</v>
      </c>
      <c r="D165" s="260">
        <v>0</v>
      </c>
      <c r="E165" s="261">
        <v>0</v>
      </c>
      <c r="F165" s="261">
        <v>0</v>
      </c>
      <c r="G165" s="190">
        <v>0</v>
      </c>
      <c r="H165" s="191">
        <v>0</v>
      </c>
      <c r="I165" s="217"/>
      <c r="J165" s="222">
        <v>1193380.9523809524</v>
      </c>
      <c r="K165" s="188">
        <v>1253.05</v>
      </c>
      <c r="L165" s="223">
        <v>216.04310344827587</v>
      </c>
      <c r="M165" s="243">
        <v>14946410</v>
      </c>
      <c r="N165" s="224">
        <v>69.182537009696333</v>
      </c>
      <c r="O165" s="227">
        <v>11.928023622361438</v>
      </c>
      <c r="Q165" s="263">
        <v>0</v>
      </c>
      <c r="R165" s="246">
        <v>160.61000000000001</v>
      </c>
      <c r="S165" s="192">
        <v>160.61000000000001</v>
      </c>
      <c r="T165" s="247">
        <v>93.060270219787057</v>
      </c>
      <c r="U165" s="247">
        <v>11.928023622361438</v>
      </c>
      <c r="W165" s="212"/>
    </row>
    <row r="166" spans="1:23" ht="15.5">
      <c r="A166" s="196">
        <v>45962</v>
      </c>
      <c r="B166" s="258">
        <v>0</v>
      </c>
      <c r="C166" s="259">
        <v>0</v>
      </c>
      <c r="D166" s="260">
        <v>0</v>
      </c>
      <c r="E166" s="261">
        <v>0</v>
      </c>
      <c r="F166" s="261">
        <v>0</v>
      </c>
      <c r="G166" s="190">
        <v>0</v>
      </c>
      <c r="H166" s="191">
        <v>0</v>
      </c>
      <c r="I166" s="217"/>
      <c r="J166" s="222">
        <v>1771990.4761904764</v>
      </c>
      <c r="K166" s="188">
        <v>1860.5900000000001</v>
      </c>
      <c r="L166" s="223">
        <v>320.79137931034484</v>
      </c>
      <c r="M166" s="243">
        <v>22719400</v>
      </c>
      <c r="N166" s="224">
        <v>70.822975507769044</v>
      </c>
      <c r="O166" s="227">
        <v>12.210857846167077</v>
      </c>
      <c r="Q166" s="263">
        <v>0</v>
      </c>
      <c r="R166" s="246">
        <v>235.76999999999998</v>
      </c>
      <c r="S166" s="192">
        <v>235.76999999999998</v>
      </c>
      <c r="T166" s="247">
        <v>96.36255672901558</v>
      </c>
      <c r="U166" s="247">
        <v>12.210857846167077</v>
      </c>
      <c r="W166" s="212"/>
    </row>
    <row r="167" spans="1:23" ht="15.5">
      <c r="A167" s="196">
        <v>45992</v>
      </c>
      <c r="B167" s="258">
        <v>0</v>
      </c>
      <c r="C167" s="259">
        <v>0</v>
      </c>
      <c r="D167" s="260">
        <v>0</v>
      </c>
      <c r="E167" s="261">
        <v>0</v>
      </c>
      <c r="F167" s="261">
        <v>0</v>
      </c>
      <c r="G167" s="190">
        <v>0</v>
      </c>
      <c r="H167" s="191">
        <v>0</v>
      </c>
      <c r="I167" s="217"/>
      <c r="J167" s="222">
        <v>1712380.9523809524</v>
      </c>
      <c r="K167" s="188">
        <v>1798</v>
      </c>
      <c r="L167" s="223">
        <v>310</v>
      </c>
      <c r="M167" s="243">
        <v>22836010.000000004</v>
      </c>
      <c r="N167" s="224">
        <v>73.664548387096787</v>
      </c>
      <c r="O167" s="227">
        <v>12.700784204671859</v>
      </c>
      <c r="Q167" s="263">
        <v>0</v>
      </c>
      <c r="R167" s="246">
        <v>224.38</v>
      </c>
      <c r="S167" s="192">
        <v>224.38</v>
      </c>
      <c r="T167" s="247">
        <v>101.77382119618505</v>
      </c>
      <c r="U167" s="247">
        <v>12.700784204671859</v>
      </c>
      <c r="W167" s="212"/>
    </row>
    <row r="168" spans="1:23" ht="15.5">
      <c r="A168" s="196">
        <v>46023</v>
      </c>
      <c r="B168" s="258">
        <v>0</v>
      </c>
      <c r="C168" s="259">
        <v>0</v>
      </c>
      <c r="D168" s="260">
        <v>0</v>
      </c>
      <c r="E168" s="261">
        <v>0</v>
      </c>
      <c r="F168" s="261">
        <v>0</v>
      </c>
      <c r="G168" s="190">
        <v>0</v>
      </c>
      <c r="H168" s="191">
        <v>0</v>
      </c>
      <c r="I168" s="217"/>
      <c r="J168" s="222">
        <v>1553028.5714285714</v>
      </c>
      <c r="K168" s="188">
        <v>1630.6799999999998</v>
      </c>
      <c r="L168" s="223">
        <v>281.15172413793101</v>
      </c>
      <c r="M168" s="243">
        <v>21149740</v>
      </c>
      <c r="N168" s="224">
        <v>75.225361199009015</v>
      </c>
      <c r="O168" s="227">
        <v>12.969889861898107</v>
      </c>
      <c r="Q168" s="263">
        <v>0</v>
      </c>
      <c r="R168" s="246">
        <v>199</v>
      </c>
      <c r="S168" s="192">
        <v>199</v>
      </c>
      <c r="T168" s="247">
        <v>106.28010050251257</v>
      </c>
      <c r="U168" s="247">
        <v>12.969889861898107</v>
      </c>
      <c r="W168" s="212"/>
    </row>
    <row r="169" spans="1:23" ht="15.5">
      <c r="A169" s="196">
        <v>46054</v>
      </c>
      <c r="B169" s="258">
        <v>0</v>
      </c>
      <c r="C169" s="259">
        <v>0</v>
      </c>
      <c r="D169" s="260">
        <v>0</v>
      </c>
      <c r="E169" s="261">
        <v>0</v>
      </c>
      <c r="F169" s="261">
        <v>0</v>
      </c>
      <c r="G169" s="190">
        <v>0</v>
      </c>
      <c r="H169" s="191">
        <v>0</v>
      </c>
      <c r="I169" s="217"/>
      <c r="J169" s="222">
        <v>1453800</v>
      </c>
      <c r="K169" s="188">
        <v>1526.49</v>
      </c>
      <c r="L169" s="223">
        <v>263.18793103448274</v>
      </c>
      <c r="M169" s="243">
        <v>19061030</v>
      </c>
      <c r="N169" s="224">
        <v>72.423647714691867</v>
      </c>
      <c r="O169" s="227">
        <v>12.486835812877908</v>
      </c>
      <c r="Q169" s="263">
        <v>0</v>
      </c>
      <c r="R169" s="246">
        <v>188.57</v>
      </c>
      <c r="S169" s="192">
        <v>188.57</v>
      </c>
      <c r="T169" s="247">
        <v>101.08198546958688</v>
      </c>
      <c r="U169" s="247">
        <v>12.486835812877908</v>
      </c>
      <c r="W169" s="212"/>
    </row>
    <row r="170" spans="1:23" ht="15.5">
      <c r="A170" s="196">
        <v>46082</v>
      </c>
      <c r="B170" s="258">
        <v>0</v>
      </c>
      <c r="C170" s="259">
        <v>0</v>
      </c>
      <c r="D170" s="260">
        <v>0</v>
      </c>
      <c r="E170" s="261">
        <v>0</v>
      </c>
      <c r="F170" s="261">
        <v>0</v>
      </c>
      <c r="G170" s="190">
        <v>0</v>
      </c>
      <c r="H170" s="191">
        <v>0</v>
      </c>
      <c r="I170" s="217"/>
      <c r="J170" s="222">
        <v>1463714.2857142859</v>
      </c>
      <c r="K170" s="188">
        <v>1536.9</v>
      </c>
      <c r="L170" s="223">
        <v>264.98275862068965</v>
      </c>
      <c r="M170" s="243">
        <v>18059930</v>
      </c>
      <c r="N170" s="224">
        <v>68.155113540243349</v>
      </c>
      <c r="O170" s="227">
        <v>11.750881644869542</v>
      </c>
      <c r="Q170" s="263">
        <v>0</v>
      </c>
      <c r="R170" s="246">
        <v>182.3</v>
      </c>
      <c r="S170" s="192">
        <v>182.3</v>
      </c>
      <c r="T170" s="247">
        <v>99.067087218869986</v>
      </c>
      <c r="U170" s="247">
        <v>11.750881644869542</v>
      </c>
      <c r="W170" s="212"/>
    </row>
    <row r="171" spans="1:23" ht="15.5">
      <c r="A171" s="196">
        <v>46113</v>
      </c>
      <c r="B171" s="258">
        <v>0</v>
      </c>
      <c r="C171" s="259">
        <v>0</v>
      </c>
      <c r="D171" s="260">
        <v>0</v>
      </c>
      <c r="E171" s="261">
        <v>0</v>
      </c>
      <c r="F171" s="261">
        <v>0</v>
      </c>
      <c r="G171" s="190">
        <v>0</v>
      </c>
      <c r="H171" s="191">
        <v>0</v>
      </c>
      <c r="I171" s="217"/>
      <c r="J171" s="222">
        <v>1723457.142857143</v>
      </c>
      <c r="K171" s="188">
        <v>1809.63</v>
      </c>
      <c r="L171" s="223">
        <v>312.0051724137931</v>
      </c>
      <c r="M171" s="243">
        <v>20207580</v>
      </c>
      <c r="N171" s="224">
        <v>64.766810895044856</v>
      </c>
      <c r="O171" s="227">
        <v>11.166691533628422</v>
      </c>
      <c r="Q171" s="263">
        <v>0</v>
      </c>
      <c r="R171" s="246">
        <v>228.46</v>
      </c>
      <c r="S171" s="192">
        <v>228.46</v>
      </c>
      <c r="T171" s="247">
        <v>88.451282500218866</v>
      </c>
      <c r="U171" s="247">
        <v>11.166691533628422</v>
      </c>
      <c r="W171" s="212"/>
    </row>
    <row r="172" spans="1:23" ht="15.5">
      <c r="A172" s="196">
        <v>46143</v>
      </c>
      <c r="B172" s="258">
        <v>0</v>
      </c>
      <c r="C172" s="259">
        <v>0</v>
      </c>
      <c r="D172" s="260">
        <v>0</v>
      </c>
      <c r="E172" s="261">
        <v>0</v>
      </c>
      <c r="F172" s="261">
        <v>0</v>
      </c>
      <c r="G172" s="190">
        <v>0</v>
      </c>
      <c r="H172" s="191">
        <v>0</v>
      </c>
      <c r="I172" s="217"/>
      <c r="J172" s="222">
        <v>1984438.0952380951</v>
      </c>
      <c r="K172" s="188">
        <v>2083.66</v>
      </c>
      <c r="L172" s="223">
        <v>359.25172413793103</v>
      </c>
      <c r="M172" s="243">
        <v>23238860</v>
      </c>
      <c r="N172" s="224">
        <v>64.686843342963826</v>
      </c>
      <c r="O172" s="227">
        <v>11.152904024648937</v>
      </c>
      <c r="Q172" s="263">
        <v>0</v>
      </c>
      <c r="R172" s="246">
        <v>267.01</v>
      </c>
      <c r="S172" s="192">
        <v>267.01</v>
      </c>
      <c r="T172" s="247">
        <v>87.033669150968137</v>
      </c>
      <c r="U172" s="247">
        <v>11.152904024648937</v>
      </c>
      <c r="W172" s="212"/>
    </row>
    <row r="173" spans="1:23" ht="16" thickBot="1">
      <c r="A173" s="196">
        <v>46174</v>
      </c>
      <c r="B173" s="258">
        <v>0</v>
      </c>
      <c r="C173" s="259">
        <v>0</v>
      </c>
      <c r="D173" s="260">
        <v>0</v>
      </c>
      <c r="E173" s="261">
        <v>0</v>
      </c>
      <c r="F173" s="261">
        <v>0</v>
      </c>
      <c r="G173" s="190">
        <v>0</v>
      </c>
      <c r="H173" s="191">
        <v>0</v>
      </c>
      <c r="I173" s="217"/>
      <c r="J173" s="222">
        <v>1863342.857142857</v>
      </c>
      <c r="K173" s="188">
        <v>1956.5099999999998</v>
      </c>
      <c r="L173" s="223">
        <v>337.32931034482755</v>
      </c>
      <c r="M173" s="243">
        <v>22029960</v>
      </c>
      <c r="N173" s="224">
        <v>65.306984375239594</v>
      </c>
      <c r="O173" s="227">
        <v>11.259824892282689</v>
      </c>
      <c r="Q173" s="263">
        <v>0</v>
      </c>
      <c r="R173" s="246">
        <v>249.45</v>
      </c>
      <c r="S173" s="192">
        <v>249.45</v>
      </c>
      <c r="T173" s="247">
        <v>88.314131088394475</v>
      </c>
      <c r="U173" s="247">
        <v>11.259824892282689</v>
      </c>
      <c r="W173" s="212"/>
    </row>
    <row r="174" spans="1:23" ht="16" thickBot="1">
      <c r="A174" s="213" t="s">
        <v>1756</v>
      </c>
      <c r="B174" s="264">
        <v>0</v>
      </c>
      <c r="C174" s="265">
        <v>0</v>
      </c>
      <c r="D174" s="229">
        <v>0</v>
      </c>
      <c r="E174" s="266">
        <v>0</v>
      </c>
      <c r="F174" s="229">
        <v>0</v>
      </c>
      <c r="G174" s="203">
        <v>0</v>
      </c>
      <c r="H174" s="204">
        <v>0</v>
      </c>
      <c r="I174" s="424"/>
      <c r="J174" s="228">
        <v>19283542.857142858</v>
      </c>
      <c r="K174" s="199">
        <v>20247.719999999998</v>
      </c>
      <c r="L174" s="199">
        <v>3490.9862068965517</v>
      </c>
      <c r="M174" s="201">
        <v>241297119.99999997</v>
      </c>
      <c r="N174" s="229">
        <v>69.12004393581104</v>
      </c>
      <c r="O174" s="230">
        <v>11.91724895445018</v>
      </c>
      <c r="P174" s="267"/>
      <c r="Q174" s="268">
        <v>0</v>
      </c>
      <c r="R174" s="252">
        <v>2540.62</v>
      </c>
      <c r="S174" s="199">
        <v>2540.62</v>
      </c>
      <c r="T174" s="253">
        <v>94.975683100975345</v>
      </c>
      <c r="U174" s="253">
        <v>11.91724895445018</v>
      </c>
      <c r="V174" s="177"/>
      <c r="W174" s="214"/>
    </row>
    <row r="175" spans="1:23" ht="16" thickBot="1">
      <c r="A175" s="208"/>
      <c r="B175" s="239"/>
      <c r="C175" s="239"/>
      <c r="D175" s="239"/>
      <c r="E175" s="239"/>
      <c r="F175" s="239"/>
      <c r="G175" s="239"/>
      <c r="H175" s="239"/>
      <c r="I175" s="239"/>
      <c r="J175" s="239"/>
      <c r="K175" s="239"/>
      <c r="L175" s="239"/>
      <c r="M175" s="256"/>
      <c r="N175" s="214"/>
      <c r="O175" s="239"/>
      <c r="P175" s="239"/>
      <c r="Q175" s="239"/>
      <c r="R175" s="239"/>
      <c r="S175" s="239"/>
      <c r="T175" s="239"/>
      <c r="U175" s="239"/>
      <c r="V175" s="239"/>
      <c r="W175" s="239"/>
    </row>
    <row r="176" spans="1:23" ht="18.5" thickBot="1">
      <c r="A176" s="176" t="s">
        <v>2335</v>
      </c>
      <c r="B176" s="269" t="s">
        <v>2372</v>
      </c>
      <c r="F176" s="1385" t="s">
        <v>2373</v>
      </c>
      <c r="G176" s="1386"/>
      <c r="H176" s="1386"/>
      <c r="I176" s="1386"/>
      <c r="J176" s="1386"/>
      <c r="K176" s="1386"/>
      <c r="L176" s="1386"/>
      <c r="M176" s="1387"/>
      <c r="O176" s="270"/>
      <c r="P176" s="270"/>
      <c r="Q176" s="270"/>
      <c r="R176" s="270"/>
      <c r="S176" s="270"/>
      <c r="T176" s="239"/>
      <c r="U176" s="239"/>
      <c r="V176" s="239"/>
      <c r="W176" s="239"/>
    </row>
    <row r="177" spans="1:23" ht="18.5" thickBot="1">
      <c r="A177" s="176" t="s">
        <v>2337</v>
      </c>
      <c r="B177" s="271" t="s">
        <v>2374</v>
      </c>
      <c r="F177" s="1388"/>
      <c r="G177" s="1389"/>
      <c r="H177" s="1389"/>
      <c r="I177" s="1389"/>
      <c r="J177" s="1389"/>
      <c r="K177" s="1389"/>
      <c r="L177" s="1389"/>
      <c r="M177" s="1390"/>
      <c r="O177" s="270"/>
      <c r="P177" s="270"/>
      <c r="Q177" s="270"/>
      <c r="R177" s="270"/>
      <c r="S177" s="270"/>
      <c r="T177" s="239"/>
      <c r="U177" s="239"/>
      <c r="V177" s="239"/>
      <c r="W177" s="239"/>
    </row>
    <row r="178" spans="1:23" ht="28.5" thickBot="1">
      <c r="B178" s="185" t="s">
        <v>2346</v>
      </c>
      <c r="D178" s="232"/>
      <c r="E178" s="180"/>
      <c r="F178" s="181" t="s">
        <v>2375</v>
      </c>
      <c r="G178" s="182" t="s">
        <v>2376</v>
      </c>
      <c r="H178" s="182" t="s">
        <v>2340</v>
      </c>
      <c r="I178" s="183" t="s">
        <v>2377</v>
      </c>
      <c r="J178" s="183" t="s">
        <v>2345</v>
      </c>
      <c r="K178" s="272"/>
      <c r="L178" s="273" t="s">
        <v>2346</v>
      </c>
      <c r="M178" s="210" t="s">
        <v>2347</v>
      </c>
      <c r="O178" s="274"/>
      <c r="P178" s="274"/>
      <c r="Q178" s="275"/>
      <c r="R178" s="275"/>
      <c r="S178" s="275"/>
    </row>
    <row r="179" spans="1:23" ht="15.5">
      <c r="A179" s="216">
        <v>45839</v>
      </c>
      <c r="B179" s="276">
        <v>4.46</v>
      </c>
      <c r="C179" s="177"/>
      <c r="D179" s="277">
        <v>45839</v>
      </c>
      <c r="E179" s="211"/>
      <c r="F179" s="278">
        <v>158271314.95894912</v>
      </c>
      <c r="G179" s="279">
        <v>2078.636699507389</v>
      </c>
      <c r="H179" s="245">
        <v>12582.05</v>
      </c>
      <c r="I179" s="280">
        <v>76.141884243868802</v>
      </c>
      <c r="J179" s="281">
        <v>12.579135749655192</v>
      </c>
      <c r="K179" s="282"/>
      <c r="L179" s="283">
        <v>975.45000000000016</v>
      </c>
      <c r="M179" s="247">
        <v>162.25466703464974</v>
      </c>
      <c r="N179" s="284"/>
      <c r="O179" s="285"/>
      <c r="P179" s="286"/>
      <c r="Q179" s="285"/>
      <c r="R179" s="286"/>
      <c r="S179" s="287"/>
      <c r="U179" s="288"/>
      <c r="V179" s="288"/>
      <c r="W179" s="288"/>
    </row>
    <row r="180" spans="1:23" ht="15.5">
      <c r="A180" s="196">
        <v>45870</v>
      </c>
      <c r="B180" s="276">
        <v>3.55</v>
      </c>
      <c r="C180" s="177"/>
      <c r="D180" s="289">
        <v>45870</v>
      </c>
      <c r="E180" s="290"/>
      <c r="F180" s="278">
        <v>165146993.97920087</v>
      </c>
      <c r="G180" s="279">
        <v>2171.1762452107278</v>
      </c>
      <c r="H180" s="245">
        <v>13183.349999999999</v>
      </c>
      <c r="I180" s="280">
        <v>76.063375482984895</v>
      </c>
      <c r="J180" s="281">
        <v>12.526936930234037</v>
      </c>
      <c r="K180" s="282"/>
      <c r="L180" s="283">
        <v>1047.1499999999999</v>
      </c>
      <c r="M180" s="247">
        <v>157.71092391653622</v>
      </c>
      <c r="N180" s="284"/>
      <c r="O180" s="285" t="s">
        <v>2378</v>
      </c>
      <c r="P180" s="286"/>
      <c r="Q180" s="1354">
        <f>$F$191*('E-1'!$G$33/'E-1'!$D$33)</f>
        <v>1659770337.5443616</v>
      </c>
      <c r="R180" s="1354"/>
      <c r="S180" s="287"/>
      <c r="U180" s="288"/>
      <c r="V180" s="288"/>
    </row>
    <row r="181" spans="1:23" ht="16" thickBot="1">
      <c r="A181" s="196">
        <v>45901</v>
      </c>
      <c r="B181" s="276">
        <v>3.82</v>
      </c>
      <c r="C181" s="177"/>
      <c r="D181" s="1364">
        <v>45901</v>
      </c>
      <c r="E181" s="1365"/>
      <c r="F181" s="278">
        <v>168371169.55117679</v>
      </c>
      <c r="G181" s="279">
        <v>2215.2199781061854</v>
      </c>
      <c r="H181" s="245">
        <v>13449.31</v>
      </c>
      <c r="I181" s="280">
        <v>76.006523602734489</v>
      </c>
      <c r="J181" s="281">
        <v>12.518944804690856</v>
      </c>
      <c r="K181" s="282"/>
      <c r="L181" s="283">
        <v>1082.0899999999997</v>
      </c>
      <c r="M181" s="247">
        <v>155.59811988945174</v>
      </c>
      <c r="N181" s="284"/>
      <c r="O181" s="285" t="s">
        <v>2379</v>
      </c>
      <c r="P181" s="286"/>
      <c r="Q181" s="1354">
        <f>F191*('E-1'!$J$33/'E-1'!$D$33)</f>
        <v>1623835232.7383296</v>
      </c>
      <c r="R181" s="1354"/>
      <c r="S181" s="287"/>
      <c r="U181" s="288"/>
      <c r="V181" s="288"/>
    </row>
    <row r="182" spans="1:23" ht="16" thickBot="1">
      <c r="A182" s="196">
        <v>45931</v>
      </c>
      <c r="B182" s="276">
        <v>4.3099999999999996</v>
      </c>
      <c r="D182" s="1364">
        <v>45931</v>
      </c>
      <c r="E182" s="1365"/>
      <c r="F182" s="278">
        <v>168299436.37657362</v>
      </c>
      <c r="G182" s="279">
        <v>2182.0388615216202</v>
      </c>
      <c r="H182" s="245">
        <v>13239.5</v>
      </c>
      <c r="I182" s="280">
        <v>77.129440425828122</v>
      </c>
      <c r="J182" s="281">
        <v>12.711917850113194</v>
      </c>
      <c r="K182" s="282"/>
      <c r="L182" s="283">
        <v>1088.67</v>
      </c>
      <c r="M182" s="247">
        <v>154.59178297975845</v>
      </c>
      <c r="N182" s="291"/>
      <c r="O182" s="285"/>
      <c r="P182" s="286"/>
      <c r="Q182" s="285"/>
      <c r="R182" s="286"/>
      <c r="S182" s="287"/>
      <c r="U182" s="288"/>
      <c r="V182" s="288"/>
    </row>
    <row r="183" spans="1:23" ht="16" thickBot="1">
      <c r="A183" s="196">
        <v>45962</v>
      </c>
      <c r="B183" s="276">
        <v>4.28</v>
      </c>
      <c r="D183" s="1364">
        <v>45962</v>
      </c>
      <c r="E183" s="1365"/>
      <c r="F183" s="278">
        <v>154675697.4165298</v>
      </c>
      <c r="G183" s="279">
        <v>2033.2384783798577</v>
      </c>
      <c r="H183" s="245">
        <v>12237.480000000001</v>
      </c>
      <c r="I183" s="280">
        <v>76.073563952901296</v>
      </c>
      <c r="J183" s="281">
        <v>12.639505634863534</v>
      </c>
      <c r="K183" s="282"/>
      <c r="L183" s="283">
        <v>966.12999999999988</v>
      </c>
      <c r="M183" s="247">
        <v>160.0982242726443</v>
      </c>
      <c r="N183" s="291"/>
      <c r="O183" s="285"/>
      <c r="P183" s="286"/>
      <c r="Q183" s="285"/>
      <c r="R183" s="286"/>
      <c r="S183" s="287"/>
      <c r="U183" s="288"/>
      <c r="V183" s="288"/>
    </row>
    <row r="184" spans="1:23" ht="16" thickBot="1">
      <c r="A184" s="196">
        <v>45992</v>
      </c>
      <c r="B184" s="276">
        <v>3.69</v>
      </c>
      <c r="D184" s="1364">
        <v>45992</v>
      </c>
      <c r="E184" s="1365"/>
      <c r="F184" s="278">
        <v>125398385.58839628</v>
      </c>
      <c r="G184" s="279">
        <v>1644.528927203065</v>
      </c>
      <c r="H184" s="245">
        <v>9966.1899999999987</v>
      </c>
      <c r="I184" s="280">
        <v>76.251857607435198</v>
      </c>
      <c r="J184" s="281">
        <v>12.582379584213857</v>
      </c>
      <c r="K184" s="282"/>
      <c r="L184" s="283">
        <v>754.72000000000014</v>
      </c>
      <c r="M184" s="247">
        <v>166.15219629583987</v>
      </c>
      <c r="N184" s="291"/>
      <c r="O184" s="285"/>
      <c r="P184" s="286"/>
      <c r="Q184" s="285"/>
      <c r="R184" s="286"/>
      <c r="S184" s="287"/>
      <c r="U184" s="288"/>
      <c r="V184" s="288"/>
    </row>
    <row r="185" spans="1:23" ht="16" thickBot="1">
      <c r="A185" s="196">
        <v>46023</v>
      </c>
      <c r="B185" s="276">
        <v>1.22</v>
      </c>
      <c r="D185" s="1364">
        <v>46023</v>
      </c>
      <c r="E185" s="1365"/>
      <c r="F185" s="278">
        <v>121825505.48440066</v>
      </c>
      <c r="G185" s="279">
        <v>1585.2324028461958</v>
      </c>
      <c r="H185" s="245">
        <v>9654.09</v>
      </c>
      <c r="I185" s="280">
        <v>76.85024938026109</v>
      </c>
      <c r="J185" s="281">
        <v>12.619056325806023</v>
      </c>
      <c r="K185" s="282"/>
      <c r="L185" s="283">
        <v>722.86000000000013</v>
      </c>
      <c r="M185" s="247">
        <v>168.53264184544815</v>
      </c>
      <c r="N185" s="291"/>
      <c r="O185" s="285"/>
      <c r="P185" s="286"/>
      <c r="Q185" s="285"/>
      <c r="R185" s="286"/>
      <c r="S185" s="287"/>
      <c r="U185" s="288"/>
      <c r="V185" s="288"/>
    </row>
    <row r="186" spans="1:23" ht="16" thickBot="1">
      <c r="A186" s="196">
        <v>46054</v>
      </c>
      <c r="B186" s="276">
        <v>1.71</v>
      </c>
      <c r="D186" s="1364">
        <v>46054</v>
      </c>
      <c r="E186" s="1365"/>
      <c r="F186" s="278">
        <v>119498074.4499179</v>
      </c>
      <c r="G186" s="279">
        <v>1568.6188286808974</v>
      </c>
      <c r="H186" s="245">
        <v>9594.69</v>
      </c>
      <c r="I186" s="280">
        <v>76.180441204067222</v>
      </c>
      <c r="J186" s="281">
        <v>12.454605041946941</v>
      </c>
      <c r="K186" s="282"/>
      <c r="L186" s="283">
        <v>774.80000000000018</v>
      </c>
      <c r="M186" s="247">
        <v>154.2308653199766</v>
      </c>
      <c r="N186" s="291"/>
      <c r="O186" s="285"/>
      <c r="P186" s="286"/>
      <c r="Q186" s="285"/>
      <c r="R186" s="286"/>
      <c r="S186" s="287"/>
      <c r="U186" s="288"/>
      <c r="V186" s="288"/>
    </row>
    <row r="187" spans="1:23" ht="16" thickBot="1">
      <c r="A187" s="196">
        <v>46082</v>
      </c>
      <c r="B187" s="276">
        <v>0.9</v>
      </c>
      <c r="D187" s="1364">
        <v>46082</v>
      </c>
      <c r="E187" s="1365"/>
      <c r="F187" s="278">
        <v>129623451.16037218</v>
      </c>
      <c r="G187" s="279">
        <v>1754.0025998905312</v>
      </c>
      <c r="H187" s="245">
        <v>10740.35</v>
      </c>
      <c r="I187" s="280">
        <v>73.901515977491755</v>
      </c>
      <c r="J187" s="281">
        <v>12.068829336136362</v>
      </c>
      <c r="K187" s="282"/>
      <c r="L187" s="283">
        <v>815.06000000000006</v>
      </c>
      <c r="M187" s="247">
        <v>159.03547120503052</v>
      </c>
      <c r="N187" s="291"/>
      <c r="O187" s="285"/>
      <c r="P187" s="286"/>
      <c r="Q187" s="285"/>
      <c r="R187" s="286"/>
      <c r="S187" s="287"/>
      <c r="U187" s="288"/>
      <c r="V187" s="288"/>
    </row>
    <row r="188" spans="1:23" ht="16" thickBot="1">
      <c r="A188" s="196">
        <v>46113</v>
      </c>
      <c r="B188" s="276">
        <v>2.27</v>
      </c>
      <c r="D188" s="1364">
        <v>46113</v>
      </c>
      <c r="E188" s="1365"/>
      <c r="F188" s="278">
        <v>126194231.59824848</v>
      </c>
      <c r="G188" s="279">
        <v>1763.3786808976463</v>
      </c>
      <c r="H188" s="245">
        <v>10724.89</v>
      </c>
      <c r="I188" s="280">
        <v>71.563886399040186</v>
      </c>
      <c r="J188" s="281">
        <v>11.766482602455456</v>
      </c>
      <c r="K188" s="282"/>
      <c r="L188" s="283">
        <v>823.7</v>
      </c>
      <c r="M188" s="247">
        <v>153.20411751638761</v>
      </c>
      <c r="N188" s="291"/>
      <c r="O188" s="285"/>
      <c r="P188" s="286"/>
      <c r="Q188" s="285"/>
      <c r="R188" s="286"/>
      <c r="S188" s="287"/>
      <c r="U188" s="288"/>
      <c r="V188" s="288"/>
    </row>
    <row r="189" spans="1:23" ht="16" thickBot="1">
      <c r="A189" s="196">
        <v>46143</v>
      </c>
      <c r="B189" s="276">
        <v>3.49</v>
      </c>
      <c r="D189" s="1364">
        <v>46143</v>
      </c>
      <c r="E189" s="1365"/>
      <c r="F189" s="278">
        <v>131458217.90914069</v>
      </c>
      <c r="G189" s="279">
        <v>1866.9276135741654</v>
      </c>
      <c r="H189" s="245">
        <v>11308</v>
      </c>
      <c r="I189" s="280">
        <v>70.414201896916978</v>
      </c>
      <c r="J189" s="281">
        <v>11.62524035277155</v>
      </c>
      <c r="K189" s="282"/>
      <c r="L189" s="283">
        <v>881.6099999999999</v>
      </c>
      <c r="M189" s="247">
        <v>149.11153220714453</v>
      </c>
      <c r="N189" s="291"/>
      <c r="O189" s="285"/>
      <c r="P189" s="381"/>
      <c r="Q189" s="382"/>
      <c r="R189" s="286"/>
      <c r="S189" s="287"/>
      <c r="U189" s="288"/>
      <c r="V189" s="288"/>
    </row>
    <row r="190" spans="1:23" ht="16" thickBot="1">
      <c r="A190" s="196">
        <v>46174</v>
      </c>
      <c r="B190" s="276">
        <v>3.17</v>
      </c>
      <c r="D190" s="1364">
        <v>46174</v>
      </c>
      <c r="E190" s="1365"/>
      <c r="F190" s="278">
        <v>142197550.14778325</v>
      </c>
      <c r="G190" s="279">
        <v>1987.4686097427477</v>
      </c>
      <c r="H190" s="245">
        <v>11993.560000000001</v>
      </c>
      <c r="I190" s="280">
        <v>71.547067184215251</v>
      </c>
      <c r="J190" s="281">
        <v>11.856158650791194</v>
      </c>
      <c r="K190" s="282"/>
      <c r="L190" s="283">
        <v>947.6</v>
      </c>
      <c r="M190" s="247">
        <v>150.06073253248547</v>
      </c>
      <c r="N190" s="291"/>
      <c r="O190" s="285"/>
      <c r="P190" s="286"/>
      <c r="Q190" s="285"/>
      <c r="R190" s="286"/>
      <c r="S190" s="287"/>
      <c r="U190" s="288"/>
      <c r="V190" s="288"/>
    </row>
    <row r="191" spans="1:23" ht="16" thickBot="1">
      <c r="A191" s="213" t="s">
        <v>1756</v>
      </c>
      <c r="B191" s="292">
        <v>36.870000000000005</v>
      </c>
      <c r="D191" s="1366" t="s">
        <v>1756</v>
      </c>
      <c r="E191" s="1367"/>
      <c r="F191" s="294">
        <v>1710960028.6206896</v>
      </c>
      <c r="G191" s="295">
        <v>22850.467925561024</v>
      </c>
      <c r="H191" s="296">
        <v>138673.46000000002</v>
      </c>
      <c r="I191" s="297">
        <v>74.87636726715661</v>
      </c>
      <c r="J191" s="298">
        <v>12.33804960675741</v>
      </c>
      <c r="K191" s="267"/>
      <c r="L191" s="299">
        <v>10879.840000000002</v>
      </c>
      <c r="M191" s="300">
        <v>157.25966821393416</v>
      </c>
      <c r="O191" s="256"/>
      <c r="P191" s="301"/>
      <c r="Q191" s="302"/>
      <c r="R191" s="301"/>
      <c r="S191" s="303"/>
      <c r="U191" s="288"/>
      <c r="V191" s="288"/>
    </row>
    <row r="192" spans="1:23" ht="14.5" thickBot="1"/>
    <row r="193" spans="2:21">
      <c r="B193" s="1369" t="s">
        <v>2380</v>
      </c>
      <c r="C193" s="1370"/>
      <c r="D193" s="1370"/>
      <c r="E193" s="1370"/>
      <c r="F193" s="1370"/>
      <c r="G193" s="1370"/>
      <c r="H193" s="1370"/>
      <c r="I193" s="1370"/>
      <c r="J193" s="1370"/>
      <c r="K193" s="1370"/>
      <c r="L193" s="1370"/>
      <c r="M193" s="1370"/>
      <c r="N193" s="1370"/>
      <c r="O193" s="1370"/>
      <c r="P193" s="1370"/>
      <c r="Q193" s="1370"/>
      <c r="R193" s="1370"/>
      <c r="S193" s="1371"/>
    </row>
    <row r="194" spans="2:21">
      <c r="B194" s="1372"/>
      <c r="C194" s="1368"/>
      <c r="D194" s="1368"/>
      <c r="E194" s="1368"/>
      <c r="F194" s="1368"/>
      <c r="G194" s="1368"/>
      <c r="H194" s="1368"/>
      <c r="I194" s="1368"/>
      <c r="J194" s="1368"/>
      <c r="K194" s="1368"/>
      <c r="L194" s="1368"/>
      <c r="M194" s="1368"/>
      <c r="N194" s="1368"/>
      <c r="O194" s="1368"/>
      <c r="P194" s="1368"/>
      <c r="Q194" s="1368"/>
      <c r="R194" s="1368"/>
      <c r="S194" s="1373"/>
    </row>
    <row r="195" spans="2:21">
      <c r="B195" s="1372"/>
      <c r="C195" s="1368"/>
      <c r="D195" s="1368"/>
      <c r="E195" s="1368"/>
      <c r="F195" s="1368"/>
      <c r="G195" s="1368"/>
      <c r="H195" s="1368"/>
      <c r="I195" s="1368"/>
      <c r="J195" s="1368"/>
      <c r="K195" s="1368"/>
      <c r="L195" s="1368"/>
      <c r="M195" s="1368"/>
      <c r="N195" s="1368"/>
      <c r="O195" s="1368"/>
      <c r="P195" s="1368"/>
      <c r="Q195" s="1368"/>
      <c r="R195" s="1368"/>
      <c r="S195" s="1373"/>
    </row>
    <row r="196" spans="2:21">
      <c r="B196" s="1372"/>
      <c r="C196" s="1368"/>
      <c r="D196" s="1368"/>
      <c r="E196" s="1368"/>
      <c r="F196" s="1368"/>
      <c r="G196" s="1368"/>
      <c r="H196" s="1368"/>
      <c r="I196" s="1368"/>
      <c r="J196" s="1368"/>
      <c r="K196" s="1368"/>
      <c r="L196" s="1368"/>
      <c r="M196" s="1368"/>
      <c r="N196" s="1368"/>
      <c r="O196" s="1368"/>
      <c r="P196" s="1368"/>
      <c r="Q196" s="1368"/>
      <c r="R196" s="1368"/>
      <c r="S196" s="1373"/>
    </row>
    <row r="197" spans="2:21" ht="14.5" thickBot="1">
      <c r="B197" s="1374"/>
      <c r="C197" s="1375"/>
      <c r="D197" s="1375"/>
      <c r="E197" s="1375"/>
      <c r="F197" s="1375"/>
      <c r="G197" s="1375"/>
      <c r="H197" s="1375"/>
      <c r="I197" s="1375"/>
      <c r="J197" s="1375"/>
      <c r="K197" s="1375"/>
      <c r="L197" s="1375"/>
      <c r="M197" s="1375"/>
      <c r="N197" s="1375"/>
      <c r="O197" s="1375"/>
      <c r="P197" s="1375"/>
      <c r="Q197" s="1375"/>
      <c r="R197" s="1375"/>
      <c r="S197" s="1376"/>
    </row>
    <row r="198" spans="2:21" ht="18" thickBot="1">
      <c r="B198" s="174"/>
      <c r="C198" s="174"/>
      <c r="D198" s="174"/>
      <c r="E198" s="174"/>
      <c r="F198" s="174"/>
      <c r="G198" s="174"/>
      <c r="H198" s="174"/>
      <c r="I198" s="174"/>
      <c r="J198" s="174"/>
      <c r="K198" s="174"/>
      <c r="L198" s="174"/>
      <c r="M198" s="174"/>
      <c r="N198" s="174"/>
      <c r="O198" s="305"/>
      <c r="P198" s="305"/>
    </row>
    <row r="199" spans="2:21" ht="18.5" thickBot="1">
      <c r="C199" s="1377" t="s">
        <v>2381</v>
      </c>
      <c r="D199" s="1378"/>
      <c r="E199" s="1378"/>
      <c r="F199" s="1378"/>
      <c r="G199" s="1378"/>
      <c r="H199" s="1378"/>
      <c r="I199" s="177"/>
      <c r="K199" s="1379" t="s">
        <v>2382</v>
      </c>
      <c r="L199" s="1380"/>
      <c r="M199" s="1380"/>
      <c r="N199" s="1380"/>
      <c r="O199" s="1380"/>
      <c r="P199" s="1380"/>
      <c r="Q199" s="1380"/>
      <c r="R199" s="1380"/>
      <c r="S199" s="1381"/>
    </row>
    <row r="200" spans="2:21" ht="16" thickBot="1">
      <c r="C200" s="306"/>
      <c r="D200" s="306"/>
      <c r="E200" s="306"/>
      <c r="F200" s="306"/>
      <c r="G200" s="306"/>
      <c r="H200" s="306"/>
    </row>
    <row r="201" spans="2:21" ht="18.5" thickBot="1">
      <c r="C201" s="262"/>
      <c r="D201" s="1358" t="s">
        <v>2383</v>
      </c>
      <c r="E201" s="1359"/>
      <c r="F201" s="1359"/>
      <c r="G201" s="1359"/>
      <c r="H201" s="1360"/>
      <c r="I201" s="177"/>
      <c r="L201" s="1361" t="s">
        <v>2384</v>
      </c>
      <c r="M201" s="1362"/>
      <c r="N201" s="1362"/>
      <c r="O201" s="177"/>
      <c r="Q201" s="1361" t="s">
        <v>2385</v>
      </c>
      <c r="R201" s="1362"/>
      <c r="S201" s="1363"/>
    </row>
    <row r="202" spans="2:21" ht="47" thickBot="1">
      <c r="C202" s="271" t="s">
        <v>2386</v>
      </c>
      <c r="D202" s="307" t="s">
        <v>2341</v>
      </c>
      <c r="E202" s="308" t="s">
        <v>2343</v>
      </c>
      <c r="F202" s="308" t="s">
        <v>2387</v>
      </c>
      <c r="G202" s="309" t="s">
        <v>2346</v>
      </c>
      <c r="H202" s="310" t="s">
        <v>2388</v>
      </c>
      <c r="I202" s="177"/>
      <c r="K202" s="311" t="s">
        <v>2386</v>
      </c>
      <c r="L202" s="308" t="s">
        <v>2343</v>
      </c>
      <c r="M202" s="312" t="s">
        <v>2346</v>
      </c>
      <c r="N202" s="313" t="s">
        <v>2388</v>
      </c>
      <c r="O202" s="274"/>
      <c r="P202" s="314" t="s">
        <v>2386</v>
      </c>
      <c r="Q202" s="308" t="s">
        <v>2343</v>
      </c>
      <c r="R202" s="315" t="s">
        <v>2346</v>
      </c>
      <c r="S202" s="316" t="s">
        <v>2388</v>
      </c>
    </row>
    <row r="203" spans="2:21" ht="16" thickBot="1">
      <c r="B203" s="262"/>
      <c r="C203" s="317">
        <v>45839</v>
      </c>
      <c r="D203" s="189">
        <v>19057960</v>
      </c>
      <c r="E203" s="318">
        <v>33294269.41</v>
      </c>
      <c r="F203" s="319">
        <v>2857140</v>
      </c>
      <c r="G203" s="320">
        <v>290.83000000000004</v>
      </c>
      <c r="H203" s="321">
        <v>114.48017539456038</v>
      </c>
      <c r="I203" s="322"/>
      <c r="J203" s="306"/>
      <c r="K203" s="323">
        <v>45839</v>
      </c>
      <c r="L203" s="324">
        <v>3850320</v>
      </c>
      <c r="M203" s="279">
        <v>20.78</v>
      </c>
      <c r="N203" s="325">
        <v>185.28970163618865</v>
      </c>
      <c r="O203" s="326"/>
      <c r="P203" s="291">
        <v>45839</v>
      </c>
      <c r="Q203" s="324">
        <v>3519660</v>
      </c>
      <c r="R203" s="279">
        <v>21.36</v>
      </c>
      <c r="S203" s="325">
        <v>164.77808988764045</v>
      </c>
      <c r="T203" s="194"/>
    </row>
    <row r="204" spans="2:21" ht="16" thickBot="1">
      <c r="B204" s="262"/>
      <c r="C204" s="327">
        <v>45870</v>
      </c>
      <c r="D204" s="189">
        <v>18502809.999999996</v>
      </c>
      <c r="E204" s="318">
        <v>32662033.939999998</v>
      </c>
      <c r="F204" s="319">
        <v>2773920</v>
      </c>
      <c r="G204" s="320">
        <v>282.36</v>
      </c>
      <c r="H204" s="328">
        <v>115.67514499220852</v>
      </c>
      <c r="I204" s="322"/>
      <c r="J204" s="425"/>
      <c r="K204" s="426">
        <v>45870</v>
      </c>
      <c r="L204" s="324">
        <v>3838529.9999999995</v>
      </c>
      <c r="M204" s="279">
        <v>20.78</v>
      </c>
      <c r="N204" s="325">
        <v>184.72232916265637</v>
      </c>
      <c r="O204" s="326"/>
      <c r="P204" s="196">
        <v>45870</v>
      </c>
      <c r="Q204" s="324">
        <v>3137769.9999999995</v>
      </c>
      <c r="R204" s="279">
        <v>19.079999999999998</v>
      </c>
      <c r="S204" s="325">
        <v>164.45335429769392</v>
      </c>
      <c r="T204" s="194"/>
      <c r="U204" s="212"/>
    </row>
    <row r="205" spans="2:21" ht="16" thickBot="1">
      <c r="B205" s="262"/>
      <c r="C205" s="196">
        <v>45901</v>
      </c>
      <c r="D205" s="189">
        <v>17986620.000000004</v>
      </c>
      <c r="E205" s="318">
        <v>32074219.070000004</v>
      </c>
      <c r="F205" s="319">
        <v>2696529.9999999995</v>
      </c>
      <c r="G205" s="320">
        <v>274.49</v>
      </c>
      <c r="H205" s="329">
        <v>116.8502279500164</v>
      </c>
      <c r="I205" s="322"/>
      <c r="J205" s="425"/>
      <c r="K205" s="426">
        <v>45901</v>
      </c>
      <c r="L205" s="324">
        <v>3708320</v>
      </c>
      <c r="M205" s="279">
        <v>20.21</v>
      </c>
      <c r="N205" s="330">
        <v>183.48936170212767</v>
      </c>
      <c r="O205" s="326"/>
      <c r="P205" s="196">
        <v>45901</v>
      </c>
      <c r="Q205" s="324">
        <v>2020679.9999999998</v>
      </c>
      <c r="R205" s="279">
        <v>12.36</v>
      </c>
      <c r="S205" s="330">
        <v>163.48543689320388</v>
      </c>
      <c r="T205" s="194"/>
    </row>
    <row r="206" spans="2:21" ht="16" thickBot="1">
      <c r="B206" s="262"/>
      <c r="C206" s="196">
        <v>45931</v>
      </c>
      <c r="D206" s="189">
        <v>16505770</v>
      </c>
      <c r="E206" s="318">
        <v>30387595.460000001</v>
      </c>
      <c r="F206" s="319">
        <v>2474520</v>
      </c>
      <c r="G206" s="320">
        <v>251.88</v>
      </c>
      <c r="H206" s="329">
        <v>120.64314538669208</v>
      </c>
      <c r="I206" s="322"/>
      <c r="J206" s="226"/>
      <c r="K206" s="426">
        <v>45931</v>
      </c>
      <c r="L206" s="324">
        <v>4599559.9999999991</v>
      </c>
      <c r="M206" s="279">
        <v>27.12</v>
      </c>
      <c r="N206" s="330">
        <v>169.60029498525071</v>
      </c>
      <c r="O206" s="326"/>
      <c r="P206" s="196">
        <v>45931</v>
      </c>
      <c r="Q206" s="324">
        <v>1246710</v>
      </c>
      <c r="R206" s="279">
        <v>7.81</v>
      </c>
      <c r="S206" s="330">
        <v>159.62996158770807</v>
      </c>
      <c r="T206" s="194"/>
    </row>
    <row r="207" spans="2:21" ht="16" thickBot="1">
      <c r="B207" s="262"/>
      <c r="C207" s="196">
        <v>45962</v>
      </c>
      <c r="D207" s="189">
        <v>13790290</v>
      </c>
      <c r="E207" s="318">
        <v>27295061.030000001</v>
      </c>
      <c r="F207" s="319">
        <v>2067420</v>
      </c>
      <c r="G207" s="320">
        <v>210.45</v>
      </c>
      <c r="H207" s="329">
        <v>129.69855561891185</v>
      </c>
      <c r="I207" s="322"/>
      <c r="J207" s="226"/>
      <c r="K207" s="426">
        <v>45962</v>
      </c>
      <c r="L207" s="324">
        <v>6371050</v>
      </c>
      <c r="M207" s="279">
        <v>43.09</v>
      </c>
      <c r="N207" s="330">
        <v>147.85449060106754</v>
      </c>
      <c r="O207" s="326"/>
      <c r="P207" s="196">
        <v>45962</v>
      </c>
      <c r="Q207" s="324">
        <v>1463280</v>
      </c>
      <c r="R207" s="279">
        <v>9.1900000000000013</v>
      </c>
      <c r="S207" s="330">
        <v>159.22524483133839</v>
      </c>
      <c r="T207" s="194"/>
    </row>
    <row r="208" spans="2:21" ht="16" thickBot="1">
      <c r="B208" s="262"/>
      <c r="C208" s="196">
        <v>45992</v>
      </c>
      <c r="D208" s="189">
        <v>16731220.000000002</v>
      </c>
      <c r="E208" s="318">
        <v>30644443.91</v>
      </c>
      <c r="F208" s="319">
        <v>2508319.9999999995</v>
      </c>
      <c r="G208" s="320">
        <v>255.32999999999998</v>
      </c>
      <c r="H208" s="329">
        <v>120.01897117455843</v>
      </c>
      <c r="I208" s="322"/>
      <c r="J208" s="226"/>
      <c r="K208" s="426">
        <v>45992</v>
      </c>
      <c r="L208" s="324">
        <v>12475540</v>
      </c>
      <c r="M208" s="279">
        <v>97.57</v>
      </c>
      <c r="N208" s="330">
        <v>127.86245772266068</v>
      </c>
      <c r="O208" s="326"/>
      <c r="P208" s="196">
        <v>45992</v>
      </c>
      <c r="Q208" s="324">
        <v>2217200</v>
      </c>
      <c r="R208" s="279">
        <v>13.97</v>
      </c>
      <c r="S208" s="330">
        <v>158.71152469577663</v>
      </c>
      <c r="T208" s="194"/>
    </row>
    <row r="209" spans="2:28" ht="16" thickBot="1">
      <c r="B209" s="262"/>
      <c r="C209" s="196">
        <v>46023</v>
      </c>
      <c r="D209" s="189">
        <v>17435820</v>
      </c>
      <c r="E209" s="318">
        <v>31286884.079999998</v>
      </c>
      <c r="F209" s="319">
        <v>2441189.9999999995</v>
      </c>
      <c r="G209" s="320">
        <v>248.5</v>
      </c>
      <c r="H209" s="329">
        <v>125.9029540442656</v>
      </c>
      <c r="I209" s="322"/>
      <c r="J209" s="226"/>
      <c r="K209" s="426">
        <v>46023</v>
      </c>
      <c r="L209" s="324">
        <v>13990280</v>
      </c>
      <c r="M209" s="279">
        <v>110.10000000000001</v>
      </c>
      <c r="N209" s="330">
        <v>127.06884650317892</v>
      </c>
      <c r="O209" s="326"/>
      <c r="P209" s="196">
        <v>46023</v>
      </c>
      <c r="Q209" s="324">
        <v>2736490</v>
      </c>
      <c r="R209" s="279">
        <v>16.78</v>
      </c>
      <c r="S209" s="330">
        <v>163.08045292014302</v>
      </c>
      <c r="T209" s="194"/>
    </row>
    <row r="210" spans="2:28" ht="16" thickBot="1">
      <c r="B210" s="262"/>
      <c r="C210" s="196">
        <v>46054</v>
      </c>
      <c r="D210" s="189">
        <v>16757210</v>
      </c>
      <c r="E210" s="318">
        <v>30520176.399999999</v>
      </c>
      <c r="F210" s="319">
        <v>2346170</v>
      </c>
      <c r="G210" s="320">
        <v>238.82</v>
      </c>
      <c r="H210" s="329">
        <v>127.7957306758228</v>
      </c>
      <c r="I210" s="322"/>
      <c r="J210" s="226"/>
      <c r="K210" s="426">
        <v>46054</v>
      </c>
      <c r="L210" s="324">
        <v>13736490</v>
      </c>
      <c r="M210" s="279">
        <v>107.47000000000001</v>
      </c>
      <c r="N210" s="330">
        <v>127.8169721782823</v>
      </c>
      <c r="O210" s="326"/>
      <c r="P210" s="196">
        <v>46054</v>
      </c>
      <c r="Q210" s="324">
        <v>1914720</v>
      </c>
      <c r="R210" s="279">
        <v>12.02</v>
      </c>
      <c r="S210" s="330">
        <v>159.29450915141433</v>
      </c>
      <c r="T210" s="194"/>
    </row>
    <row r="211" spans="2:28" ht="16" thickBot="1">
      <c r="B211" s="262"/>
      <c r="C211" s="196">
        <v>46082</v>
      </c>
      <c r="D211" s="189">
        <v>15600350</v>
      </c>
      <c r="E211" s="318">
        <v>29213331.920000002</v>
      </c>
      <c r="F211" s="319">
        <v>2184200</v>
      </c>
      <c r="G211" s="320">
        <v>222.33999999999997</v>
      </c>
      <c r="H211" s="329">
        <v>131.39035675092202</v>
      </c>
      <c r="I211" s="322"/>
      <c r="J211" s="226"/>
      <c r="K211" s="426">
        <v>46082</v>
      </c>
      <c r="L211" s="324">
        <v>12296190</v>
      </c>
      <c r="M211" s="279">
        <v>96.48</v>
      </c>
      <c r="N211" s="330">
        <v>127.44807213930348</v>
      </c>
      <c r="O211" s="326"/>
      <c r="P211" s="196">
        <v>46082</v>
      </c>
      <c r="Q211" s="324">
        <v>2176920</v>
      </c>
      <c r="R211" s="279">
        <v>13.43</v>
      </c>
      <c r="S211" s="330">
        <v>162.09381980640359</v>
      </c>
      <c r="T211" s="194"/>
    </row>
    <row r="212" spans="2:28" ht="16" thickBot="1">
      <c r="B212" s="262"/>
      <c r="C212" s="196">
        <v>46113</v>
      </c>
      <c r="D212" s="189">
        <v>9570390</v>
      </c>
      <c r="E212" s="318">
        <v>22401231.98</v>
      </c>
      <c r="F212" s="319">
        <v>1339950</v>
      </c>
      <c r="G212" s="320">
        <v>136.4</v>
      </c>
      <c r="H212" s="329">
        <v>164.23190601173019</v>
      </c>
      <c r="I212" s="322"/>
      <c r="J212" s="226"/>
      <c r="K212" s="426">
        <v>46113</v>
      </c>
      <c r="L212" s="324">
        <v>16358519.999999998</v>
      </c>
      <c r="M212" s="279">
        <v>125.57</v>
      </c>
      <c r="N212" s="330">
        <v>130.27411005813491</v>
      </c>
      <c r="O212" s="326"/>
      <c r="P212" s="196">
        <v>46113</v>
      </c>
      <c r="Q212" s="324">
        <v>2109990</v>
      </c>
      <c r="R212" s="279">
        <v>13.010000000000002</v>
      </c>
      <c r="S212" s="330">
        <v>162.18216756341272</v>
      </c>
      <c r="T212" s="194"/>
    </row>
    <row r="213" spans="2:28" ht="16" thickBot="1">
      <c r="B213" s="262"/>
      <c r="C213" s="196">
        <v>46143</v>
      </c>
      <c r="D213" s="189">
        <v>18277890</v>
      </c>
      <c r="E213" s="318">
        <v>32238075.07</v>
      </c>
      <c r="F213" s="319">
        <v>2559080</v>
      </c>
      <c r="G213" s="320">
        <v>260.49</v>
      </c>
      <c r="H213" s="329">
        <v>123.75935763369034</v>
      </c>
      <c r="I213" s="322"/>
      <c r="J213" s="226"/>
      <c r="K213" s="426">
        <v>46143</v>
      </c>
      <c r="L213" s="324">
        <v>14650559.999999998</v>
      </c>
      <c r="M213" s="279">
        <v>111.44999999999999</v>
      </c>
      <c r="N213" s="330">
        <v>131.45410497981158</v>
      </c>
      <c r="O213" s="326"/>
      <c r="P213" s="196">
        <v>46143</v>
      </c>
      <c r="Q213" s="324">
        <v>1811000</v>
      </c>
      <c r="R213" s="279">
        <v>10.99</v>
      </c>
      <c r="S213" s="330">
        <v>164.78616924476796</v>
      </c>
      <c r="T213" s="194"/>
    </row>
    <row r="214" spans="2:28" ht="16" thickBot="1">
      <c r="B214" s="262"/>
      <c r="C214" s="196">
        <v>46174</v>
      </c>
      <c r="D214" s="189">
        <v>19597010.000000004</v>
      </c>
      <c r="E214" s="318">
        <v>33728293.870000005</v>
      </c>
      <c r="F214" s="319">
        <v>2743779.9999999995</v>
      </c>
      <c r="G214" s="320">
        <v>279.28999999999996</v>
      </c>
      <c r="H214" s="329">
        <v>120.76441644885247</v>
      </c>
      <c r="I214" s="322"/>
      <c r="J214" s="226"/>
      <c r="K214" s="426">
        <v>46174</v>
      </c>
      <c r="L214" s="324">
        <v>15338320.000000002</v>
      </c>
      <c r="M214" s="279">
        <v>117.79</v>
      </c>
      <c r="N214" s="330">
        <v>130.2175057305374</v>
      </c>
      <c r="O214" s="326"/>
      <c r="P214" s="196">
        <v>46174</v>
      </c>
      <c r="Q214" s="324">
        <v>2509800</v>
      </c>
      <c r="R214" s="279">
        <v>15.35</v>
      </c>
      <c r="S214" s="330">
        <v>163.50488599348535</v>
      </c>
      <c r="T214" s="194"/>
    </row>
    <row r="215" spans="2:28" ht="16" thickBot="1">
      <c r="B215" s="262"/>
      <c r="C215" s="293" t="s">
        <v>1756</v>
      </c>
      <c r="D215" s="331">
        <v>199813340.00000003</v>
      </c>
      <c r="E215" s="332">
        <v>365745616.13999999</v>
      </c>
      <c r="F215" s="333">
        <v>28992220</v>
      </c>
      <c r="G215" s="334">
        <v>2951.1800000000003</v>
      </c>
      <c r="H215" s="335">
        <v>123.93199199642176</v>
      </c>
      <c r="I215" s="336"/>
      <c r="K215" s="363" t="s">
        <v>1756</v>
      </c>
      <c r="L215" s="337">
        <v>121213680.00000001</v>
      </c>
      <c r="M215" s="338">
        <v>898.41000000000008</v>
      </c>
      <c r="N215" s="339">
        <v>134.92022573212677</v>
      </c>
      <c r="O215" s="340"/>
      <c r="P215" s="293" t="s">
        <v>1756</v>
      </c>
      <c r="Q215" s="331">
        <v>26864219.999999996</v>
      </c>
      <c r="R215" s="334">
        <v>165.35</v>
      </c>
      <c r="S215" s="339">
        <v>162.46882370728756</v>
      </c>
      <c r="T215" s="207"/>
      <c r="U215" s="212"/>
      <c r="V215" s="212"/>
    </row>
    <row r="216" spans="2:28" ht="16" thickBot="1">
      <c r="C216" s="306"/>
      <c r="D216" s="214"/>
      <c r="E216" s="214"/>
      <c r="F216" s="341"/>
      <c r="G216" s="239"/>
      <c r="H216" s="214"/>
      <c r="J216" s="306"/>
      <c r="AA216" s="212"/>
      <c r="AB216" s="212"/>
    </row>
    <row r="217" spans="2:28" ht="18.5" thickBot="1">
      <c r="C217" s="262"/>
      <c r="D217" s="1358" t="s">
        <v>2353</v>
      </c>
      <c r="E217" s="1359"/>
      <c r="F217" s="1359"/>
      <c r="G217" s="1359"/>
      <c r="H217" s="1360"/>
      <c r="J217" s="306"/>
      <c r="K217" s="180"/>
      <c r="L217" s="1361" t="s">
        <v>2389</v>
      </c>
      <c r="M217" s="1362"/>
      <c r="N217" s="1363"/>
      <c r="Q217" s="342" t="s">
        <v>2372</v>
      </c>
      <c r="AA217" s="212"/>
      <c r="AB217" s="212"/>
    </row>
    <row r="218" spans="2:28" ht="31.5" thickBot="1">
      <c r="C218" s="271" t="s">
        <v>2386</v>
      </c>
      <c r="D218" s="307" t="s">
        <v>2390</v>
      </c>
      <c r="E218" s="308" t="s">
        <v>2343</v>
      </c>
      <c r="F218" s="308" t="s">
        <v>2387</v>
      </c>
      <c r="G218" s="309" t="s">
        <v>2346</v>
      </c>
      <c r="H218" s="310" t="s">
        <v>2388</v>
      </c>
      <c r="J218" s="306"/>
      <c r="K218" s="311" t="s">
        <v>2386</v>
      </c>
      <c r="L218" s="308" t="s">
        <v>2343</v>
      </c>
      <c r="M218" s="312" t="s">
        <v>2346</v>
      </c>
      <c r="N218" s="316" t="s">
        <v>2388</v>
      </c>
      <c r="P218" s="314" t="s">
        <v>2386</v>
      </c>
      <c r="Q218" s="343" t="s">
        <v>2346</v>
      </c>
      <c r="AA218" s="212"/>
      <c r="AB218" s="212"/>
    </row>
    <row r="219" spans="2:28" ht="15.5">
      <c r="B219" s="262"/>
      <c r="C219" s="291">
        <v>45839</v>
      </c>
      <c r="D219" s="344">
        <v>17495507.09</v>
      </c>
      <c r="E219" s="345">
        <v>43682567.089999996</v>
      </c>
      <c r="F219" s="346">
        <v>2409510</v>
      </c>
      <c r="G219" s="347">
        <v>303.14</v>
      </c>
      <c r="H219" s="321">
        <v>57.714280827340502</v>
      </c>
      <c r="I219" s="194"/>
      <c r="J219" s="348"/>
      <c r="K219" s="323">
        <v>45839</v>
      </c>
      <c r="L219" s="324">
        <v>151880</v>
      </c>
      <c r="M219" s="349">
        <v>1.52</v>
      </c>
      <c r="N219" s="325">
        <v>99.921052631578945</v>
      </c>
      <c r="O219" s="326"/>
      <c r="P219" s="291">
        <v>45839</v>
      </c>
      <c r="Q219" s="350">
        <v>4.46</v>
      </c>
      <c r="AA219" s="212"/>
      <c r="AB219" s="212"/>
    </row>
    <row r="220" spans="2:28" ht="15.5">
      <c r="B220" s="262"/>
      <c r="C220" s="327">
        <v>45870</v>
      </c>
      <c r="D220" s="344">
        <v>17495507.09</v>
      </c>
      <c r="E220" s="351">
        <v>41991167.090000004</v>
      </c>
      <c r="F220" s="346">
        <v>2239660</v>
      </c>
      <c r="G220" s="352">
        <v>279.68</v>
      </c>
      <c r="H220" s="321">
        <v>62.555445830949651</v>
      </c>
      <c r="I220" s="194"/>
      <c r="J220" s="348"/>
      <c r="K220" s="426">
        <v>45870</v>
      </c>
      <c r="L220" s="324">
        <v>151440</v>
      </c>
      <c r="M220" s="349">
        <v>1.52</v>
      </c>
      <c r="N220" s="325">
        <v>99.631578947368425</v>
      </c>
      <c r="O220" s="326"/>
      <c r="P220" s="196">
        <v>45870</v>
      </c>
      <c r="Q220" s="350">
        <v>3.55</v>
      </c>
      <c r="AA220" s="212"/>
      <c r="AB220" s="212"/>
    </row>
    <row r="221" spans="2:28" ht="16" thickBot="1">
      <c r="B221" s="262"/>
      <c r="C221" s="353">
        <v>45901</v>
      </c>
      <c r="D221" s="344">
        <v>17495507.09</v>
      </c>
      <c r="E221" s="354">
        <v>41238267.089999996</v>
      </c>
      <c r="F221" s="346">
        <v>2179530</v>
      </c>
      <c r="G221" s="355">
        <v>273.55</v>
      </c>
      <c r="H221" s="356">
        <v>63.957254944251503</v>
      </c>
      <c r="I221" s="194"/>
      <c r="J221" s="348"/>
      <c r="K221" s="426">
        <v>45901</v>
      </c>
      <c r="L221" s="324">
        <v>166829.99999999997</v>
      </c>
      <c r="M221" s="349">
        <v>1.67</v>
      </c>
      <c r="N221" s="330">
        <v>99.898203592814369</v>
      </c>
      <c r="O221" s="326"/>
      <c r="P221" s="196">
        <v>45901</v>
      </c>
      <c r="Q221" s="350">
        <v>3.82</v>
      </c>
      <c r="S221" s="304"/>
      <c r="AA221" s="212"/>
      <c r="AB221" s="212"/>
    </row>
    <row r="222" spans="2:28" ht="16" thickBot="1">
      <c r="B222" s="262"/>
      <c r="C222" s="353">
        <v>45931</v>
      </c>
      <c r="D222" s="344">
        <v>17495507.09</v>
      </c>
      <c r="E222" s="354">
        <v>37351477.090000004</v>
      </c>
      <c r="F222" s="346">
        <v>1816980</v>
      </c>
      <c r="G222" s="355">
        <v>228.66</v>
      </c>
      <c r="H222" s="356">
        <v>76.513194655820868</v>
      </c>
      <c r="I222" s="194"/>
      <c r="J222" s="348"/>
      <c r="K222" s="426">
        <v>45931</v>
      </c>
      <c r="L222" s="324">
        <v>241440</v>
      </c>
      <c r="M222" s="349">
        <v>2.41</v>
      </c>
      <c r="N222" s="330">
        <v>100.18257261410788</v>
      </c>
      <c r="O222" s="326"/>
      <c r="P222" s="196">
        <v>45931</v>
      </c>
      <c r="Q222" s="350">
        <v>4.3099999999999996</v>
      </c>
      <c r="S222" s="304"/>
      <c r="AA222" s="212"/>
      <c r="AB222" s="212"/>
    </row>
    <row r="223" spans="2:28" ht="16" thickBot="1">
      <c r="B223" s="262"/>
      <c r="C223" s="353">
        <v>45962</v>
      </c>
      <c r="D223" s="344">
        <v>17495507.09</v>
      </c>
      <c r="E223" s="354">
        <v>43615487.089999996</v>
      </c>
      <c r="F223" s="346">
        <v>2329870</v>
      </c>
      <c r="G223" s="355">
        <v>293.04000000000002</v>
      </c>
      <c r="H223" s="356">
        <v>59.703477648102641</v>
      </c>
      <c r="I223" s="194"/>
      <c r="J223" s="348"/>
      <c r="K223" s="426">
        <v>45962</v>
      </c>
      <c r="L223" s="324">
        <v>146110</v>
      </c>
      <c r="M223" s="349">
        <v>1.46</v>
      </c>
      <c r="N223" s="330">
        <v>100.07534246575344</v>
      </c>
      <c r="O223" s="326"/>
      <c r="P223" s="196">
        <v>45962</v>
      </c>
      <c r="Q223" s="350">
        <v>4.28</v>
      </c>
      <c r="S223" s="304"/>
      <c r="AA223" s="212"/>
      <c r="AB223" s="212"/>
    </row>
    <row r="224" spans="2:28" ht="16" thickBot="1">
      <c r="B224" s="262"/>
      <c r="C224" s="353">
        <v>45992</v>
      </c>
      <c r="D224" s="344">
        <v>17495507.09</v>
      </c>
      <c r="E224" s="354">
        <v>43320677.089999996</v>
      </c>
      <c r="F224" s="346">
        <v>2207130</v>
      </c>
      <c r="G224" s="355">
        <v>275.07</v>
      </c>
      <c r="H224" s="356">
        <v>63.60383571454539</v>
      </c>
      <c r="I224" s="194"/>
      <c r="J224" s="348"/>
      <c r="K224" s="426">
        <v>45992</v>
      </c>
      <c r="L224" s="324">
        <v>33840</v>
      </c>
      <c r="M224" s="349">
        <v>0.34</v>
      </c>
      <c r="N224" s="330">
        <v>99.529411764705884</v>
      </c>
      <c r="O224" s="326"/>
      <c r="P224" s="196">
        <v>45992</v>
      </c>
      <c r="Q224" s="350">
        <v>3.69</v>
      </c>
      <c r="S224" s="304"/>
      <c r="AA224" s="212"/>
      <c r="AB224" s="212"/>
    </row>
    <row r="225" spans="2:28" ht="16" thickBot="1">
      <c r="B225" s="262"/>
      <c r="C225" s="353">
        <v>46023</v>
      </c>
      <c r="D225" s="344">
        <v>17495507.09</v>
      </c>
      <c r="E225" s="354">
        <v>42323027.090000004</v>
      </c>
      <c r="F225" s="346">
        <v>2074159.9999999998</v>
      </c>
      <c r="G225" s="355">
        <v>254.1</v>
      </c>
      <c r="H225" s="356">
        <v>68.852841755214484</v>
      </c>
      <c r="I225" s="194"/>
      <c r="J225" s="348"/>
      <c r="K225" s="426">
        <v>46023</v>
      </c>
      <c r="L225" s="324">
        <v>105580</v>
      </c>
      <c r="M225" s="349">
        <v>1.06</v>
      </c>
      <c r="N225" s="330">
        <v>99.603773584905653</v>
      </c>
      <c r="O225" s="326"/>
      <c r="P225" s="196">
        <v>46023</v>
      </c>
      <c r="Q225" s="350">
        <v>1.22</v>
      </c>
      <c r="S225" s="304"/>
      <c r="AA225" s="212"/>
      <c r="AB225" s="212"/>
    </row>
    <row r="226" spans="2:28" ht="16" thickBot="1">
      <c r="B226" s="262"/>
      <c r="C226" s="353">
        <v>46054</v>
      </c>
      <c r="D226" s="344">
        <v>17495507.09</v>
      </c>
      <c r="E226" s="354">
        <v>34159157.090000004</v>
      </c>
      <c r="F226" s="346">
        <v>1450670</v>
      </c>
      <c r="G226" s="355">
        <v>180</v>
      </c>
      <c r="H226" s="356">
        <v>97.197261611111102</v>
      </c>
      <c r="I226" s="194"/>
      <c r="J226" s="348"/>
      <c r="K226" s="426">
        <v>46054</v>
      </c>
      <c r="L226" s="324">
        <v>134490</v>
      </c>
      <c r="M226" s="349">
        <v>1.3399999999999999</v>
      </c>
      <c r="N226" s="330">
        <v>100.36567164179107</v>
      </c>
      <c r="O226" s="326"/>
      <c r="P226" s="196">
        <v>46054</v>
      </c>
      <c r="Q226" s="350">
        <v>1.71</v>
      </c>
      <c r="S226" s="304"/>
      <c r="AA226" s="212"/>
      <c r="AB226" s="212"/>
    </row>
    <row r="227" spans="2:28" ht="16" thickBot="1">
      <c r="B227" s="262"/>
      <c r="C227" s="353">
        <v>46082</v>
      </c>
      <c r="D227" s="344">
        <v>17495507.09</v>
      </c>
      <c r="E227" s="354">
        <v>37973007.089999996</v>
      </c>
      <c r="F227" s="346">
        <v>1904720</v>
      </c>
      <c r="G227" s="355">
        <v>224.19</v>
      </c>
      <c r="H227" s="356">
        <v>78.038748784513132</v>
      </c>
      <c r="I227" s="194"/>
      <c r="J227" s="348"/>
      <c r="K227" s="426">
        <v>46082</v>
      </c>
      <c r="L227" s="324">
        <v>72960.000000000015</v>
      </c>
      <c r="M227" s="349">
        <v>0.73</v>
      </c>
      <c r="N227" s="330">
        <v>99.945205479452071</v>
      </c>
      <c r="O227" s="326"/>
      <c r="P227" s="196">
        <v>46082</v>
      </c>
      <c r="Q227" s="350">
        <v>0.9</v>
      </c>
      <c r="S227" s="304"/>
      <c r="AA227" s="212"/>
      <c r="AB227" s="212"/>
    </row>
    <row r="228" spans="2:28" ht="16" thickBot="1">
      <c r="B228" s="262"/>
      <c r="C228" s="353">
        <v>46113</v>
      </c>
      <c r="D228" s="344">
        <v>17495507.09</v>
      </c>
      <c r="E228" s="354">
        <v>40075067.089999996</v>
      </c>
      <c r="F228" s="346">
        <v>2220930</v>
      </c>
      <c r="G228" s="355">
        <v>278.12</v>
      </c>
      <c r="H228" s="356">
        <v>62.906324931684161</v>
      </c>
      <c r="I228" s="194"/>
      <c r="J228" s="348"/>
      <c r="K228" s="426">
        <v>46113</v>
      </c>
      <c r="L228" s="324">
        <v>182160</v>
      </c>
      <c r="M228" s="349">
        <v>1.8199999999999998</v>
      </c>
      <c r="N228" s="330">
        <v>100.0879120879121</v>
      </c>
      <c r="O228" s="326"/>
      <c r="P228" s="196">
        <v>46113</v>
      </c>
      <c r="Q228" s="350">
        <v>2.27</v>
      </c>
      <c r="S228" s="304"/>
      <c r="AA228" s="212"/>
      <c r="AB228" s="212"/>
    </row>
    <row r="229" spans="2:28" ht="16" thickBot="1">
      <c r="B229" s="262"/>
      <c r="C229" s="353">
        <v>46143</v>
      </c>
      <c r="D229" s="344">
        <v>17495507.09</v>
      </c>
      <c r="E229" s="354">
        <v>41852197.090000004</v>
      </c>
      <c r="F229" s="346">
        <v>2398990</v>
      </c>
      <c r="G229" s="355">
        <v>301.69</v>
      </c>
      <c r="H229" s="356">
        <v>57.991670555868602</v>
      </c>
      <c r="I229" s="194"/>
      <c r="J229" s="348"/>
      <c r="K229" s="426">
        <v>46143</v>
      </c>
      <c r="L229" s="324">
        <v>297360</v>
      </c>
      <c r="M229" s="349">
        <v>2.9699999999999998</v>
      </c>
      <c r="N229" s="330">
        <v>100.12121212121214</v>
      </c>
      <c r="O229" s="326"/>
      <c r="P229" s="196">
        <v>46143</v>
      </c>
      <c r="Q229" s="350">
        <v>3.49</v>
      </c>
      <c r="S229" s="304"/>
      <c r="AA229" s="212"/>
      <c r="AB229" s="212"/>
    </row>
    <row r="230" spans="2:28" ht="16" thickBot="1">
      <c r="B230" s="262"/>
      <c r="C230" s="353">
        <v>46174</v>
      </c>
      <c r="D230" s="344">
        <v>17495507.09</v>
      </c>
      <c r="E230" s="354">
        <v>41065077.089999996</v>
      </c>
      <c r="F230" s="346">
        <v>2297260</v>
      </c>
      <c r="G230" s="355">
        <v>287.82</v>
      </c>
      <c r="H230" s="356">
        <v>60.786279931901881</v>
      </c>
      <c r="I230" s="194"/>
      <c r="J230" s="348"/>
      <c r="K230" s="426">
        <v>46174</v>
      </c>
      <c r="L230" s="324">
        <v>299580.00000000006</v>
      </c>
      <c r="M230" s="349">
        <v>3</v>
      </c>
      <c r="N230" s="330">
        <v>99.860000000000014</v>
      </c>
      <c r="O230" s="326"/>
      <c r="P230" s="196">
        <v>46174</v>
      </c>
      <c r="Q230" s="350">
        <v>3.17</v>
      </c>
      <c r="S230" s="304"/>
      <c r="AA230" s="212"/>
      <c r="AB230" s="212"/>
    </row>
    <row r="231" spans="2:28" ht="16" thickBot="1">
      <c r="B231" s="262"/>
      <c r="C231" s="293" t="s">
        <v>1756</v>
      </c>
      <c r="D231" s="357">
        <v>209946085.07999998</v>
      </c>
      <c r="E231" s="358">
        <v>488647175.08000004</v>
      </c>
      <c r="F231" s="359">
        <v>25529410.000000004</v>
      </c>
      <c r="G231" s="360">
        <v>3179.06</v>
      </c>
      <c r="H231" s="361">
        <v>66.040302819072309</v>
      </c>
      <c r="I231" s="207"/>
      <c r="J231" s="348"/>
      <c r="K231" s="363" t="s">
        <v>1756</v>
      </c>
      <c r="L231" s="331">
        <v>1983670</v>
      </c>
      <c r="M231" s="362">
        <v>19.84</v>
      </c>
      <c r="N231" s="339">
        <v>99.983366935483872</v>
      </c>
      <c r="O231" s="340"/>
      <c r="P231" s="363" t="s">
        <v>1756</v>
      </c>
      <c r="Q231" s="364">
        <v>36.870000000000005</v>
      </c>
      <c r="S231" s="212"/>
      <c r="AA231" s="212"/>
      <c r="AB231" s="212"/>
    </row>
    <row r="232" spans="2:28" ht="15.5">
      <c r="B232" s="306"/>
      <c r="C232" s="214"/>
      <c r="D232" s="214"/>
      <c r="E232" s="341"/>
      <c r="F232" s="239"/>
      <c r="G232" s="214"/>
      <c r="I232" s="306"/>
      <c r="J232" s="214"/>
      <c r="S232" s="212"/>
      <c r="Z232" s="212"/>
      <c r="AA232" s="212"/>
    </row>
    <row r="233" spans="2:28" ht="16" thickBot="1">
      <c r="B233" s="306"/>
      <c r="C233" s="214"/>
      <c r="D233" s="214"/>
      <c r="E233" s="341"/>
      <c r="F233" s="239"/>
      <c r="G233" s="214"/>
      <c r="I233" s="306"/>
      <c r="J233" s="214"/>
      <c r="S233" s="212"/>
      <c r="Z233" s="212"/>
      <c r="AA233" s="212"/>
    </row>
    <row r="234" spans="2:28" ht="18.5" thickBot="1">
      <c r="B234" s="306"/>
      <c r="D234" s="1355" t="s">
        <v>2391</v>
      </c>
      <c r="E234" s="1356"/>
      <c r="F234" s="1356"/>
      <c r="G234" s="1357"/>
      <c r="I234" s="306"/>
      <c r="J234" s="214"/>
      <c r="L234" s="1355" t="s">
        <v>2392</v>
      </c>
      <c r="M234" s="1356"/>
      <c r="N234" s="1357"/>
      <c r="S234" s="214"/>
      <c r="Z234" s="212"/>
      <c r="AA234" s="212"/>
    </row>
    <row r="235" spans="2:28" ht="31.5" thickBot="1">
      <c r="B235" s="306"/>
      <c r="C235" s="314" t="s">
        <v>2386</v>
      </c>
      <c r="D235" s="365" t="s">
        <v>2343</v>
      </c>
      <c r="E235" s="308" t="s">
        <v>2387</v>
      </c>
      <c r="F235" s="366" t="s">
        <v>2346</v>
      </c>
      <c r="G235" s="310" t="s">
        <v>2388</v>
      </c>
      <c r="I235" s="306"/>
      <c r="J235" s="214"/>
      <c r="K235" s="311" t="s">
        <v>2386</v>
      </c>
      <c r="L235" s="308" t="s">
        <v>2343</v>
      </c>
      <c r="M235" s="312" t="s">
        <v>2346</v>
      </c>
      <c r="N235" s="313" t="s">
        <v>2388</v>
      </c>
      <c r="Z235" s="212"/>
      <c r="AA235" s="212"/>
    </row>
    <row r="236" spans="2:28" ht="16" thickBot="1">
      <c r="B236" s="348"/>
      <c r="C236" s="291">
        <v>45839</v>
      </c>
      <c r="D236" s="367">
        <v>50789776.5</v>
      </c>
      <c r="E236" s="368">
        <v>5266650</v>
      </c>
      <c r="F236" s="279">
        <v>593.97</v>
      </c>
      <c r="G236" s="369">
        <v>85.508992878428202</v>
      </c>
      <c r="I236" s="194"/>
      <c r="J236" s="214"/>
      <c r="K236" s="323">
        <v>45839</v>
      </c>
      <c r="L236" s="370">
        <v>7521860</v>
      </c>
      <c r="M236" s="371">
        <v>43.660000000000004</v>
      </c>
      <c r="N236" s="325">
        <v>172.28263857077414</v>
      </c>
      <c r="P236" s="194"/>
      <c r="Q236" s="212"/>
      <c r="Z236" s="212"/>
      <c r="AA236" s="212"/>
    </row>
    <row r="237" spans="2:28" ht="16" thickBot="1">
      <c r="B237" s="348"/>
      <c r="C237" s="196">
        <v>45870</v>
      </c>
      <c r="D237" s="367">
        <v>50157541.029999994</v>
      </c>
      <c r="E237" s="368">
        <v>5013580</v>
      </c>
      <c r="F237" s="279">
        <v>562.04</v>
      </c>
      <c r="G237" s="369">
        <v>89.241941908049242</v>
      </c>
      <c r="I237" s="194"/>
      <c r="J237" s="214"/>
      <c r="K237" s="426">
        <v>45870</v>
      </c>
      <c r="L237" s="370">
        <v>7127739.9999999991</v>
      </c>
      <c r="M237" s="371">
        <v>41.38</v>
      </c>
      <c r="N237" s="330">
        <v>172.2508458192363</v>
      </c>
      <c r="P237" s="194"/>
      <c r="Z237" s="212"/>
      <c r="AA237" s="212"/>
    </row>
    <row r="238" spans="2:28" ht="16" thickBot="1">
      <c r="B238" s="348"/>
      <c r="C238" s="196">
        <v>45901</v>
      </c>
      <c r="D238" s="367">
        <v>49569726.160000004</v>
      </c>
      <c r="E238" s="368">
        <v>4876059.9999999991</v>
      </c>
      <c r="F238" s="279">
        <v>548.04</v>
      </c>
      <c r="G238" s="329">
        <v>90.449102547259344</v>
      </c>
      <c r="I238" s="194"/>
      <c r="J238" s="214"/>
      <c r="K238" s="426">
        <v>45901</v>
      </c>
      <c r="L238" s="370">
        <v>5895830</v>
      </c>
      <c r="M238" s="371">
        <v>34.24</v>
      </c>
      <c r="N238" s="372">
        <v>172.19129672897196</v>
      </c>
      <c r="P238" s="194"/>
      <c r="Z238" s="212"/>
      <c r="AA238" s="212"/>
    </row>
    <row r="239" spans="2:28" ht="16" thickBot="1">
      <c r="B239" s="348"/>
      <c r="C239" s="196">
        <v>45931</v>
      </c>
      <c r="D239" s="367">
        <v>47883102.549999997</v>
      </c>
      <c r="E239" s="368">
        <v>4291500</v>
      </c>
      <c r="F239" s="279">
        <v>480.53999999999996</v>
      </c>
      <c r="G239" s="329">
        <v>99.644363736629629</v>
      </c>
      <c r="I239" s="194"/>
      <c r="J239" s="214"/>
      <c r="K239" s="426">
        <v>45931</v>
      </c>
      <c r="L239" s="370">
        <v>6087709.9999999991</v>
      </c>
      <c r="M239" s="371">
        <v>37.340000000000003</v>
      </c>
      <c r="N239" s="372">
        <v>163.03454740224956</v>
      </c>
      <c r="P239" s="194"/>
      <c r="Z239" s="212"/>
      <c r="AA239" s="212"/>
    </row>
    <row r="240" spans="2:28" ht="16" thickBot="1">
      <c r="B240" s="348"/>
      <c r="C240" s="196">
        <v>45962</v>
      </c>
      <c r="D240" s="367">
        <v>44790568.119999997</v>
      </c>
      <c r="E240" s="368">
        <v>4397290</v>
      </c>
      <c r="F240" s="279">
        <v>503.49</v>
      </c>
      <c r="G240" s="329">
        <v>88.960194085284698</v>
      </c>
      <c r="I240" s="194"/>
      <c r="J240" s="214"/>
      <c r="K240" s="426">
        <v>45962</v>
      </c>
      <c r="L240" s="370">
        <v>7980440</v>
      </c>
      <c r="M240" s="371">
        <v>53.74</v>
      </c>
      <c r="N240" s="372">
        <v>148.50093040565685</v>
      </c>
      <c r="P240" s="194"/>
      <c r="Z240" s="212"/>
      <c r="AA240" s="212"/>
    </row>
    <row r="241" spans="2:27" ht="16" thickBot="1">
      <c r="B241" s="348"/>
      <c r="C241" s="196">
        <v>45992</v>
      </c>
      <c r="D241" s="367">
        <v>48139951</v>
      </c>
      <c r="E241" s="368">
        <v>4715450</v>
      </c>
      <c r="F241" s="279">
        <v>530.4</v>
      </c>
      <c r="G241" s="329">
        <v>90.761596907993976</v>
      </c>
      <c r="I241" s="194"/>
      <c r="J241" s="214"/>
      <c r="K241" s="426">
        <v>45992</v>
      </c>
      <c r="L241" s="370">
        <v>14726580.000000002</v>
      </c>
      <c r="M241" s="371">
        <v>111.88</v>
      </c>
      <c r="N241" s="372">
        <v>131.62835180550593</v>
      </c>
      <c r="P241" s="194"/>
      <c r="Z241" s="212"/>
      <c r="AA241" s="212"/>
    </row>
    <row r="242" spans="2:27" ht="16" thickBot="1">
      <c r="B242" s="348"/>
      <c r="C242" s="196">
        <v>46023</v>
      </c>
      <c r="D242" s="367">
        <v>48782391.170000002</v>
      </c>
      <c r="E242" s="368">
        <v>4515349.9999999991</v>
      </c>
      <c r="F242" s="279">
        <v>502.6</v>
      </c>
      <c r="G242" s="329">
        <v>97.060069976124154</v>
      </c>
      <c r="I242" s="194"/>
      <c r="J242" s="214"/>
      <c r="K242" s="426">
        <v>46023</v>
      </c>
      <c r="L242" s="370">
        <v>16832350.000000004</v>
      </c>
      <c r="M242" s="371">
        <v>127.94000000000001</v>
      </c>
      <c r="N242" s="372">
        <v>131.56440518993278</v>
      </c>
      <c r="P242" s="194"/>
      <c r="Z242" s="212"/>
      <c r="AA242" s="212"/>
    </row>
    <row r="243" spans="2:27" ht="16" thickBot="1">
      <c r="B243" s="348"/>
      <c r="C243" s="196">
        <v>46054</v>
      </c>
      <c r="D243" s="367">
        <v>48015683.489999995</v>
      </c>
      <c r="E243" s="368">
        <v>3796840</v>
      </c>
      <c r="F243" s="279">
        <v>418.82</v>
      </c>
      <c r="G243" s="329">
        <v>114.64515421899623</v>
      </c>
      <c r="I243" s="194"/>
      <c r="J243" s="214"/>
      <c r="K243" s="426">
        <v>46054</v>
      </c>
      <c r="L243" s="370">
        <v>15785699.999999998</v>
      </c>
      <c r="M243" s="371">
        <v>120.83000000000001</v>
      </c>
      <c r="N243" s="372">
        <v>130.64387983116774</v>
      </c>
      <c r="P243" s="194"/>
      <c r="Z243" s="212"/>
      <c r="AA243" s="212"/>
    </row>
    <row r="244" spans="2:27" ht="16" thickBot="1">
      <c r="B244" s="348"/>
      <c r="C244" s="196">
        <v>46082</v>
      </c>
      <c r="D244" s="367">
        <v>46708839.009999998</v>
      </c>
      <c r="E244" s="368">
        <v>4088920</v>
      </c>
      <c r="F244" s="279">
        <v>446.53</v>
      </c>
      <c r="G244" s="329">
        <v>104.60403334602378</v>
      </c>
      <c r="I244" s="194"/>
      <c r="J244" s="214"/>
      <c r="K244" s="426">
        <v>46082</v>
      </c>
      <c r="L244" s="370">
        <v>14546070</v>
      </c>
      <c r="M244" s="371">
        <v>110.64</v>
      </c>
      <c r="N244" s="372">
        <v>131.47207158351409</v>
      </c>
      <c r="P244" s="194"/>
      <c r="Z244" s="212"/>
      <c r="AA244" s="212"/>
    </row>
    <row r="245" spans="2:27" ht="16" thickBot="1">
      <c r="B245" s="348"/>
      <c r="C245" s="196">
        <v>46113</v>
      </c>
      <c r="D245" s="367">
        <v>39896739.069999993</v>
      </c>
      <c r="E245" s="368">
        <v>3560880</v>
      </c>
      <c r="F245" s="279">
        <v>414.52</v>
      </c>
      <c r="G245" s="329">
        <v>96.24804368908616</v>
      </c>
      <c r="I245" s="194"/>
      <c r="J245" s="214"/>
      <c r="K245" s="426">
        <v>46113</v>
      </c>
      <c r="L245" s="370">
        <v>18650670</v>
      </c>
      <c r="M245" s="371">
        <v>140.39999999999998</v>
      </c>
      <c r="N245" s="372">
        <v>132.83952991452992</v>
      </c>
      <c r="P245" s="194"/>
      <c r="Z245" s="212"/>
      <c r="AA245" s="212"/>
    </row>
    <row r="246" spans="2:27" ht="16" thickBot="1">
      <c r="B246" s="348"/>
      <c r="C246" s="196">
        <v>46143</v>
      </c>
      <c r="D246" s="367">
        <v>49733582.159999996</v>
      </c>
      <c r="E246" s="368">
        <v>4958070</v>
      </c>
      <c r="F246" s="279">
        <v>562.18000000000006</v>
      </c>
      <c r="G246" s="329">
        <v>88.465584261268617</v>
      </c>
      <c r="I246" s="194"/>
      <c r="J246" s="214"/>
      <c r="K246" s="426">
        <v>46143</v>
      </c>
      <c r="L246" s="370">
        <v>16758919.999999998</v>
      </c>
      <c r="M246" s="371">
        <v>125.40999999999998</v>
      </c>
      <c r="N246" s="372">
        <v>133.63304361693645</v>
      </c>
      <c r="P246" s="194"/>
      <c r="Z246" s="212"/>
      <c r="AA246" s="212"/>
    </row>
    <row r="247" spans="2:27" ht="16" thickBot="1">
      <c r="B247" s="348"/>
      <c r="C247" s="196">
        <v>46174</v>
      </c>
      <c r="D247" s="367">
        <v>51223800.960000001</v>
      </c>
      <c r="E247" s="368">
        <v>5041040</v>
      </c>
      <c r="F247" s="279">
        <v>567.1099999999999</v>
      </c>
      <c r="G247" s="329">
        <v>90.324277406499633</v>
      </c>
      <c r="I247" s="194"/>
      <c r="J247" s="214"/>
      <c r="K247" s="426">
        <v>46174</v>
      </c>
      <c r="L247" s="370">
        <v>18147700.000000004</v>
      </c>
      <c r="M247" s="371">
        <v>136.14000000000001</v>
      </c>
      <c r="N247" s="372">
        <v>133.30174820038198</v>
      </c>
      <c r="P247" s="194"/>
      <c r="Z247" s="212"/>
      <c r="AA247" s="212"/>
    </row>
    <row r="248" spans="2:27" ht="16" thickBot="1">
      <c r="B248" s="348"/>
      <c r="C248" s="293" t="s">
        <v>1756</v>
      </c>
      <c r="D248" s="373">
        <v>575691701.22000003</v>
      </c>
      <c r="E248" s="374">
        <v>54521630</v>
      </c>
      <c r="F248" s="338">
        <v>6130.2399999999989</v>
      </c>
      <c r="G248" s="375">
        <v>93.910140748159961</v>
      </c>
      <c r="I248" s="207"/>
      <c r="J248" s="214"/>
      <c r="K248" s="363" t="s">
        <v>1756</v>
      </c>
      <c r="L248" s="376">
        <v>150061570</v>
      </c>
      <c r="M248" s="338">
        <v>1083.5999999999999</v>
      </c>
      <c r="N248" s="339">
        <v>138.4842838685862</v>
      </c>
      <c r="P248" s="207"/>
      <c r="Z248" s="212"/>
      <c r="AA248" s="212"/>
    </row>
    <row r="249" spans="2:27" ht="15.5">
      <c r="B249" s="306"/>
      <c r="C249" s="377"/>
      <c r="D249" s="214"/>
      <c r="E249" s="341"/>
      <c r="F249" s="239"/>
      <c r="G249" s="214"/>
      <c r="I249" s="306"/>
      <c r="J249" s="214"/>
      <c r="K249" s="341"/>
      <c r="L249" s="212"/>
      <c r="M249" s="214"/>
      <c r="Z249" s="212"/>
      <c r="AA249" s="212"/>
    </row>
    <row r="250" spans="2:27" ht="15.5">
      <c r="B250" s="306"/>
      <c r="C250" s="214"/>
      <c r="D250" s="214"/>
      <c r="E250" s="341"/>
      <c r="F250" s="239"/>
      <c r="G250" s="214"/>
      <c r="I250" s="306"/>
      <c r="J250" s="214"/>
      <c r="K250" s="341"/>
      <c r="L250" s="239"/>
      <c r="M250" s="214"/>
      <c r="Z250" s="212"/>
      <c r="AA250" s="212"/>
    </row>
    <row r="251" spans="2:27">
      <c r="F251" s="378"/>
      <c r="Q251" s="212"/>
      <c r="R251" s="212"/>
    </row>
    <row r="252" spans="2:27" ht="14.5" thickBot="1">
      <c r="M252" s="212"/>
      <c r="N252" s="212"/>
    </row>
    <row r="253" spans="2:27" ht="18.5" thickBot="1">
      <c r="B253" s="274"/>
      <c r="D253" s="1355" t="s">
        <v>2393</v>
      </c>
      <c r="E253" s="1356"/>
      <c r="F253" s="1357"/>
      <c r="M253" s="212"/>
      <c r="N253" s="212"/>
    </row>
    <row r="254" spans="2:27" ht="31.5" thickBot="1">
      <c r="B254" s="212"/>
      <c r="C254" s="311" t="s">
        <v>2386</v>
      </c>
      <c r="D254" s="365" t="s">
        <v>2343</v>
      </c>
      <c r="E254" s="312" t="s">
        <v>2346</v>
      </c>
      <c r="F254" s="313" t="s">
        <v>2388</v>
      </c>
      <c r="M254" s="212"/>
      <c r="N254" s="212"/>
    </row>
    <row r="255" spans="2:27" ht="15.5">
      <c r="B255" s="212"/>
      <c r="C255" s="323">
        <v>45839</v>
      </c>
      <c r="D255" s="370">
        <v>58311636.5</v>
      </c>
      <c r="E255" s="371">
        <v>637.63</v>
      </c>
      <c r="F255" s="325">
        <v>91.450584978749433</v>
      </c>
      <c r="H255" s="194"/>
      <c r="M255" s="212"/>
      <c r="N255" s="212"/>
    </row>
    <row r="256" spans="2:27" ht="15.5">
      <c r="B256" s="212"/>
      <c r="C256" s="379">
        <v>45870</v>
      </c>
      <c r="D256" s="370">
        <v>57285281.029999994</v>
      </c>
      <c r="E256" s="371">
        <v>603.41999999999996</v>
      </c>
      <c r="F256" s="330">
        <v>94.934342630340382</v>
      </c>
      <c r="H256" s="194"/>
      <c r="M256" s="212"/>
      <c r="N256" s="212"/>
    </row>
    <row r="257" spans="2:18" ht="16" thickBot="1">
      <c r="B257" s="214"/>
      <c r="C257" s="380">
        <v>45901</v>
      </c>
      <c r="D257" s="370">
        <v>55465556.160000004</v>
      </c>
      <c r="E257" s="371">
        <v>582.28</v>
      </c>
      <c r="F257" s="372">
        <v>95.255815346568681</v>
      </c>
      <c r="H257" s="194"/>
      <c r="M257" s="212"/>
      <c r="N257" s="212"/>
    </row>
    <row r="258" spans="2:18" ht="16" thickBot="1">
      <c r="B258" s="214"/>
      <c r="C258" s="380">
        <v>45931</v>
      </c>
      <c r="D258" s="370">
        <v>53970812.549999997</v>
      </c>
      <c r="E258" s="371">
        <v>517.88</v>
      </c>
      <c r="F258" s="372">
        <v>104.21490026647099</v>
      </c>
      <c r="H258" s="194"/>
      <c r="I258" s="285" t="s">
        <v>2394</v>
      </c>
      <c r="J258" s="286"/>
      <c r="K258" s="1354">
        <f>D248*('E-1'!$G$33/'E-1'!$D$33)</f>
        <v>558467756.85677922</v>
      </c>
      <c r="L258" s="1354"/>
      <c r="M258" s="1354">
        <f>L248*('E-1'!$G$33/'E-1'!$D$33)</f>
        <v>145571923.67148736</v>
      </c>
      <c r="N258" s="1354"/>
    </row>
    <row r="259" spans="2:18" ht="16" thickBot="1">
      <c r="B259" s="214"/>
      <c r="C259" s="380">
        <v>45962</v>
      </c>
      <c r="D259" s="370">
        <v>52771008.119999997</v>
      </c>
      <c r="E259" s="371">
        <v>557.23</v>
      </c>
      <c r="F259" s="372">
        <v>94.702381637743841</v>
      </c>
      <c r="H259" s="194"/>
      <c r="I259" s="285" t="s">
        <v>2395</v>
      </c>
      <c r="J259" s="286"/>
      <c r="K259" s="1354">
        <f>D248*('E-1'!$J$33/'E-1'!$D$33)</f>
        <v>546376567.54011166</v>
      </c>
      <c r="L259" s="1354"/>
      <c r="M259" s="1354">
        <f>L248*('E-1'!$J$33/'E-1'!$D$33)</f>
        <v>142420197.06472677</v>
      </c>
      <c r="N259" s="1354"/>
    </row>
    <row r="260" spans="2:18" ht="16" thickBot="1">
      <c r="B260" s="214"/>
      <c r="C260" s="380">
        <v>45992</v>
      </c>
      <c r="D260" s="370">
        <v>62866531</v>
      </c>
      <c r="E260" s="371">
        <v>642.28</v>
      </c>
      <c r="F260" s="372">
        <v>97.880256274522026</v>
      </c>
      <c r="H260" s="194"/>
      <c r="M260" s="212"/>
      <c r="N260" s="212"/>
    </row>
    <row r="261" spans="2:18" ht="16" thickBot="1">
      <c r="B261" s="214"/>
      <c r="C261" s="380">
        <v>46023</v>
      </c>
      <c r="D261" s="370">
        <v>65614741.170000009</v>
      </c>
      <c r="E261" s="371">
        <v>630.54000000000008</v>
      </c>
      <c r="F261" s="372">
        <v>104.06118750594729</v>
      </c>
      <c r="H261" s="194"/>
      <c r="M261" s="212"/>
      <c r="N261" s="212"/>
    </row>
    <row r="262" spans="2:18" ht="16" thickBot="1">
      <c r="B262" s="214"/>
      <c r="C262" s="380">
        <v>46054</v>
      </c>
      <c r="D262" s="370">
        <v>63801383.489999995</v>
      </c>
      <c r="E262" s="371">
        <v>539.65</v>
      </c>
      <c r="F262" s="372">
        <v>118.22733899749836</v>
      </c>
      <c r="H262" s="194"/>
      <c r="M262" s="212"/>
      <c r="N262" s="212"/>
    </row>
    <row r="263" spans="2:18" ht="16" thickBot="1">
      <c r="B263" s="214"/>
      <c r="C263" s="380">
        <v>46082</v>
      </c>
      <c r="D263" s="370">
        <v>61254909.009999998</v>
      </c>
      <c r="E263" s="371">
        <v>557.16999999999996</v>
      </c>
      <c r="F263" s="372">
        <v>109.93935245975196</v>
      </c>
      <c r="H263" s="194"/>
      <c r="M263" s="212"/>
      <c r="N263" s="212"/>
    </row>
    <row r="264" spans="2:18" ht="16" thickBot="1">
      <c r="B264" s="214"/>
      <c r="C264" s="380">
        <v>46113</v>
      </c>
      <c r="D264" s="370">
        <v>58547409.069999993</v>
      </c>
      <c r="E264" s="371">
        <v>554.91999999999996</v>
      </c>
      <c r="F264" s="372">
        <v>105.50603523030347</v>
      </c>
      <c r="H264" s="194"/>
      <c r="M264" s="212"/>
      <c r="N264" s="212"/>
    </row>
    <row r="265" spans="2:18" ht="16" thickBot="1">
      <c r="B265" s="214"/>
      <c r="C265" s="380">
        <v>46143</v>
      </c>
      <c r="D265" s="370">
        <v>66492502.160000004</v>
      </c>
      <c r="E265" s="371">
        <v>687.59</v>
      </c>
      <c r="F265" s="372">
        <v>96.703707383760673</v>
      </c>
      <c r="H265" s="194"/>
      <c r="M265" s="212"/>
      <c r="N265" s="212"/>
    </row>
    <row r="266" spans="2:18" ht="16" thickBot="1">
      <c r="B266" s="214"/>
      <c r="C266" s="380">
        <v>46174</v>
      </c>
      <c r="D266" s="370">
        <v>69371500.960000008</v>
      </c>
      <c r="E266" s="371">
        <v>703.24999999999989</v>
      </c>
      <c r="F266" s="372">
        <v>98.64415351581944</v>
      </c>
      <c r="H266" s="194"/>
      <c r="M266" s="212"/>
      <c r="N266" s="212"/>
    </row>
    <row r="267" spans="2:18" ht="16" thickBot="1">
      <c r="C267" s="363" t="s">
        <v>1756</v>
      </c>
      <c r="D267" s="376">
        <v>725753271.22000003</v>
      </c>
      <c r="E267" s="338">
        <v>7213.84</v>
      </c>
      <c r="F267" s="339">
        <v>100.60567897541392</v>
      </c>
      <c r="H267" s="207"/>
      <c r="Q267" s="212"/>
      <c r="R267" s="212"/>
    </row>
    <row r="268" spans="2:18">
      <c r="Q268" s="212"/>
      <c r="R268" s="212"/>
    </row>
    <row r="269" spans="2:18">
      <c r="F269" s="194"/>
      <c r="G269" s="194"/>
      <c r="H269" s="194"/>
      <c r="O269" s="194"/>
      <c r="P269" s="194"/>
    </row>
    <row r="270" spans="2:18">
      <c r="F270" s="194"/>
      <c r="G270" s="194"/>
      <c r="H270" s="194"/>
      <c r="O270" s="194"/>
      <c r="P270" s="194"/>
    </row>
    <row r="271" spans="2:18">
      <c r="F271" s="194"/>
      <c r="G271" s="194"/>
      <c r="H271" s="194"/>
      <c r="O271" s="194"/>
      <c r="P271" s="194"/>
    </row>
    <row r="272" spans="2:18">
      <c r="F272" s="194"/>
      <c r="G272" s="194"/>
      <c r="H272" s="194"/>
      <c r="O272" s="194"/>
      <c r="P272" s="194"/>
    </row>
    <row r="273" spans="1:16" ht="15.5">
      <c r="A273" s="291"/>
      <c r="F273" s="194"/>
      <c r="G273" s="194"/>
      <c r="H273" s="194"/>
      <c r="O273" s="194"/>
      <c r="P273" s="194"/>
    </row>
    <row r="274" spans="1:16" ht="15.5">
      <c r="A274" s="291"/>
      <c r="D274" s="304"/>
      <c r="E274" s="304"/>
      <c r="F274" s="194"/>
      <c r="G274" s="194"/>
      <c r="H274" s="194"/>
      <c r="O274" s="194"/>
      <c r="P274" s="194"/>
    </row>
    <row r="275" spans="1:16" ht="15.5">
      <c r="A275" s="291"/>
      <c r="D275" s="212"/>
      <c r="E275" s="288"/>
      <c r="F275" s="194"/>
      <c r="G275" s="194"/>
      <c r="H275" s="194"/>
      <c r="O275" s="194"/>
      <c r="P275" s="194"/>
    </row>
    <row r="276" spans="1:16" ht="15.5">
      <c r="A276" s="291"/>
      <c r="F276" s="194"/>
      <c r="G276" s="194"/>
      <c r="H276" s="194"/>
      <c r="O276" s="194"/>
      <c r="P276" s="194"/>
    </row>
    <row r="277" spans="1:16" ht="15.5">
      <c r="A277" s="291"/>
      <c r="F277" s="194"/>
      <c r="G277" s="194"/>
      <c r="H277" s="194"/>
      <c r="O277" s="194"/>
      <c r="P277" s="194"/>
    </row>
    <row r="278" spans="1:16" ht="15.5">
      <c r="A278" s="291"/>
      <c r="F278" s="194"/>
      <c r="G278" s="194"/>
      <c r="H278" s="194"/>
      <c r="O278" s="194"/>
      <c r="P278" s="194"/>
    </row>
    <row r="279" spans="1:16" ht="15.5">
      <c r="A279" s="291"/>
      <c r="F279" s="194"/>
      <c r="G279" s="194"/>
      <c r="H279" s="194"/>
      <c r="O279" s="194"/>
      <c r="P279" s="194"/>
    </row>
    <row r="280" spans="1:16" ht="15.5">
      <c r="A280" s="291"/>
      <c r="F280" s="194"/>
      <c r="G280" s="194"/>
      <c r="H280" s="194"/>
      <c r="O280" s="194"/>
      <c r="P280" s="194"/>
    </row>
    <row r="281" spans="1:16" ht="15.5">
      <c r="A281" s="291"/>
      <c r="F281" s="207"/>
      <c r="G281" s="207"/>
      <c r="H281" s="207"/>
      <c r="O281" s="207"/>
      <c r="P281" s="207"/>
    </row>
    <row r="282" spans="1:16" ht="15.5">
      <c r="A282" s="291"/>
    </row>
    <row r="283" spans="1:16" ht="15.5">
      <c r="A283" s="291"/>
    </row>
    <row r="284" spans="1:16" ht="15.5">
      <c r="A284" s="291"/>
    </row>
    <row r="291" spans="4:11" ht="15.5">
      <c r="D291" s="291"/>
      <c r="E291" s="291"/>
      <c r="F291" s="291"/>
      <c r="G291" s="291"/>
      <c r="H291" s="291"/>
      <c r="I291" s="291"/>
      <c r="J291" s="291"/>
      <c r="K291" s="291"/>
    </row>
    <row r="292" spans="4:11" ht="15.5">
      <c r="D292" s="291"/>
      <c r="E292" s="291"/>
      <c r="F292" s="291"/>
      <c r="G292" s="291"/>
      <c r="H292" s="291"/>
      <c r="I292" s="291"/>
      <c r="J292" s="291"/>
      <c r="K292" s="291"/>
    </row>
    <row r="293" spans="4:11" ht="15.5">
      <c r="D293" s="291"/>
      <c r="E293" s="291"/>
      <c r="F293" s="291"/>
      <c r="G293" s="291"/>
      <c r="H293" s="291"/>
      <c r="I293" s="291"/>
      <c r="J293" s="291"/>
      <c r="K293" s="291"/>
    </row>
  </sheetData>
  <mergeCells count="54">
    <mergeCell ref="B6:K6"/>
    <mergeCell ref="B7:K7"/>
    <mergeCell ref="B23:K23"/>
    <mergeCell ref="B24:K24"/>
    <mergeCell ref="B40:K40"/>
    <mergeCell ref="B41:K41"/>
    <mergeCell ref="B57:K57"/>
    <mergeCell ref="B58:K58"/>
    <mergeCell ref="B74:K74"/>
    <mergeCell ref="B75:K75"/>
    <mergeCell ref="B91:K91"/>
    <mergeCell ref="B92:K92"/>
    <mergeCell ref="B108:J108"/>
    <mergeCell ref="B109:J109"/>
    <mergeCell ref="B125:J125"/>
    <mergeCell ref="B126:J126"/>
    <mergeCell ref="B142:U142"/>
    <mergeCell ref="B143:H143"/>
    <mergeCell ref="J143:O143"/>
    <mergeCell ref="Q143:S143"/>
    <mergeCell ref="B159:U159"/>
    <mergeCell ref="B160:H160"/>
    <mergeCell ref="J160:O160"/>
    <mergeCell ref="Q160:S160"/>
    <mergeCell ref="F176:M177"/>
    <mergeCell ref="D217:H217"/>
    <mergeCell ref="L217:N217"/>
    <mergeCell ref="D191:E191"/>
    <mergeCell ref="A1:K5"/>
    <mergeCell ref="B193:S197"/>
    <mergeCell ref="C199:H199"/>
    <mergeCell ref="K199:S199"/>
    <mergeCell ref="D186:E186"/>
    <mergeCell ref="D187:E187"/>
    <mergeCell ref="D188:E188"/>
    <mergeCell ref="D189:E189"/>
    <mergeCell ref="D190:E190"/>
    <mergeCell ref="D181:E181"/>
    <mergeCell ref="D182:E182"/>
    <mergeCell ref="D183:E183"/>
    <mergeCell ref="D184:E184"/>
    <mergeCell ref="Q180:R180"/>
    <mergeCell ref="Q181:R181"/>
    <mergeCell ref="D201:H201"/>
    <mergeCell ref="L201:N201"/>
    <mergeCell ref="Q201:S201"/>
    <mergeCell ref="D185:E185"/>
    <mergeCell ref="K258:L258"/>
    <mergeCell ref="K259:L259"/>
    <mergeCell ref="M258:N258"/>
    <mergeCell ref="M259:N259"/>
    <mergeCell ref="D234:G234"/>
    <mergeCell ref="L234:N234"/>
    <mergeCell ref="D253:F253"/>
  </mergeCells>
  <pageMargins left="0.7" right="0.7" top="0.75" bottom="0.75" header="0.3" footer="0.3"/>
  <pageSetup scale="52" orientation="landscape" r:id="rId1"/>
  <headerFooter>
    <oddHeader>&amp;LPuerto Rico Electric Power Authority 
Rate Review (NEPR-AP-2023-0003)
Fuel and Purchased Power Costs
&amp;RSchedule F-6
Page &amp;P of &amp;N</oddHeader>
  </headerFooter>
  <rowBreaks count="3" manualBreakCount="3">
    <brk id="38" max="10" man="1"/>
    <brk id="89" max="10" man="1"/>
    <brk id="191" max="20" man="1"/>
  </rowBreaks>
  <colBreaks count="2" manualBreakCount="2">
    <brk id="9" min="140" max="173" man="1"/>
    <brk id="9" min="192" max="231" man="1"/>
  </col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D4E1F-CE8F-4673-8CEA-403CFF532AD9}">
  <sheetPr>
    <tabColor rgb="FF99CCFF"/>
  </sheetPr>
  <dimension ref="B1:J1"/>
  <sheetViews>
    <sheetView workbookViewId="0"/>
    <sheetView workbookViewId="1"/>
  </sheetViews>
  <sheetFormatPr defaultRowHeight="14.5"/>
  <cols>
    <col min="2" max="2" width="8.54296875" customWidth="1"/>
    <col min="3" max="3" width="14.54296875" customWidth="1"/>
  </cols>
  <sheetData>
    <row r="1" spans="2:10" ht="47.5" customHeight="1">
      <c r="B1" s="1329" t="s">
        <v>2396</v>
      </c>
      <c r="C1" s="1329"/>
      <c r="D1" s="1329"/>
      <c r="E1" s="1329"/>
      <c r="F1" s="1329"/>
      <c r="G1" s="1329"/>
      <c r="H1" s="1329"/>
      <c r="I1" s="111"/>
      <c r="J1" s="111"/>
    </row>
  </sheetData>
  <mergeCells count="1">
    <mergeCell ref="B1:H1"/>
  </mergeCells>
  <pageMargins left="0.7" right="0.7" top="0.75" bottom="0.75" header="0.3" footer="0.3"/>
  <pageSetup orientation="portrait" horizontalDpi="1200" verticalDpi="1200" r:id="rId1"/>
  <headerFooter>
    <oddHeader>&amp;LPuerto Rico Electric Power Authority 
Rate Review (NEPR-AP-2023-0003)
Energy Efficiency Rider
&amp;RSchedule F-7
Page &amp;P of &amp;N</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4947A-A8FA-4530-BE9D-0F6DDC74B467}">
  <sheetPr>
    <tabColor rgb="FF9999FF"/>
  </sheetPr>
  <dimension ref="B2:J2"/>
  <sheetViews>
    <sheetView workbookViewId="0"/>
    <sheetView workbookViewId="1"/>
  </sheetViews>
  <sheetFormatPr defaultRowHeight="14.5"/>
  <cols>
    <col min="2" max="2" width="8.54296875" customWidth="1"/>
    <col min="3" max="3" width="14.54296875" customWidth="1"/>
  </cols>
  <sheetData>
    <row r="2" spans="2:10" ht="37" customHeight="1">
      <c r="B2" s="1329" t="s">
        <v>2397</v>
      </c>
      <c r="C2" s="1329"/>
      <c r="D2" s="1329"/>
      <c r="E2" s="1329"/>
      <c r="F2" s="1329"/>
      <c r="G2" s="1329"/>
      <c r="H2" s="1329"/>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Description of Affiliates and Listing of Officers
&amp;RSchedule G
Page &amp;P of &amp;N</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DCF0-9FD9-4C66-9F6C-6BEA25E2B7A6}">
  <sheetPr>
    <tabColor rgb="FFCC99FF"/>
  </sheetPr>
  <dimension ref="A2:L32"/>
  <sheetViews>
    <sheetView workbookViewId="0"/>
    <sheetView workbookViewId="1"/>
  </sheetViews>
  <sheetFormatPr defaultRowHeight="14.5"/>
  <cols>
    <col min="1" max="1" width="29" customWidth="1"/>
    <col min="2" max="2" width="14.81640625" customWidth="1"/>
    <col min="3" max="4" width="13.54296875" bestFit="1" customWidth="1"/>
    <col min="5" max="11" width="14.81640625" customWidth="1"/>
    <col min="12" max="12" width="15.1796875" customWidth="1"/>
    <col min="13" max="13" width="12.81640625" bestFit="1" customWidth="1"/>
  </cols>
  <sheetData>
    <row r="2" spans="1:12">
      <c r="A2" s="25" t="s">
        <v>2398</v>
      </c>
    </row>
    <row r="3" spans="1:12" ht="16.5">
      <c r="B3" s="12" t="s">
        <v>2399</v>
      </c>
      <c r="C3" s="12" t="s">
        <v>2400</v>
      </c>
      <c r="D3" s="12" t="s">
        <v>2401</v>
      </c>
      <c r="E3" s="12" t="s">
        <v>2402</v>
      </c>
      <c r="F3" s="12" t="s">
        <v>2403</v>
      </c>
      <c r="G3" s="12" t="s">
        <v>2404</v>
      </c>
      <c r="H3" s="12" t="s">
        <v>2405</v>
      </c>
      <c r="I3" s="12" t="s">
        <v>2406</v>
      </c>
      <c r="J3" s="12" t="s">
        <v>2407</v>
      </c>
      <c r="K3" s="12" t="s">
        <v>2408</v>
      </c>
      <c r="L3" s="12" t="s">
        <v>2409</v>
      </c>
    </row>
    <row r="4" spans="1:12">
      <c r="A4" t="s">
        <v>2410</v>
      </c>
      <c r="B4" s="162">
        <v>290786.79599999997</v>
      </c>
      <c r="C4" s="162">
        <v>325307.93199999997</v>
      </c>
      <c r="D4" s="162">
        <v>379561.42300000001</v>
      </c>
      <c r="E4" s="162">
        <v>143685.84899999999</v>
      </c>
      <c r="F4" s="162">
        <v>372133.00700000004</v>
      </c>
      <c r="G4" s="162">
        <v>409481.03099999996</v>
      </c>
      <c r="H4" s="162">
        <v>436375.71199999994</v>
      </c>
      <c r="I4" s="162">
        <v>453727.61499999999</v>
      </c>
      <c r="J4" s="162">
        <v>380201.93900000001</v>
      </c>
      <c r="K4" s="162">
        <v>394809.25700000004</v>
      </c>
      <c r="L4" s="162">
        <v>382125.50400000002</v>
      </c>
    </row>
    <row r="5" spans="1:12" ht="16.5">
      <c r="A5" t="s">
        <v>2411</v>
      </c>
      <c r="B5" s="160">
        <v>7932174.1799999997</v>
      </c>
      <c r="C5" s="160">
        <v>9541151.8100000005</v>
      </c>
      <c r="D5" s="160">
        <v>11896676.59</v>
      </c>
      <c r="E5" s="160">
        <v>5078426.41</v>
      </c>
      <c r="F5" s="160">
        <v>10147183.58</v>
      </c>
      <c r="G5" s="160">
        <v>13042548.199999999</v>
      </c>
      <c r="H5" s="160">
        <v>10554480.08</v>
      </c>
      <c r="I5" s="160">
        <v>6020466.0700000003</v>
      </c>
      <c r="J5" s="160">
        <v>6073338.0899999999</v>
      </c>
      <c r="K5" s="160">
        <v>5528082.5099999998</v>
      </c>
      <c r="L5" s="160">
        <v>4569365.6500000004</v>
      </c>
    </row>
    <row r="6" spans="1:12" ht="15" thickBot="1">
      <c r="A6" t="s">
        <v>2412</v>
      </c>
      <c r="B6" s="161">
        <f t="shared" ref="B6:L6" si="0">SUM(B5:B5)</f>
        <v>7932174.1799999997</v>
      </c>
      <c r="C6" s="161">
        <f t="shared" si="0"/>
        <v>9541151.8100000005</v>
      </c>
      <c r="D6" s="161">
        <f t="shared" si="0"/>
        <v>11896676.59</v>
      </c>
      <c r="E6" s="161">
        <f t="shared" si="0"/>
        <v>5078426.41</v>
      </c>
      <c r="F6" s="161">
        <f t="shared" si="0"/>
        <v>10147183.58</v>
      </c>
      <c r="G6" s="161">
        <f t="shared" si="0"/>
        <v>13042548.199999999</v>
      </c>
      <c r="H6" s="161">
        <f t="shared" si="0"/>
        <v>10554480.08</v>
      </c>
      <c r="I6" s="161">
        <f t="shared" si="0"/>
        <v>6020466.0700000003</v>
      </c>
      <c r="J6" s="161">
        <f t="shared" si="0"/>
        <v>6073338.0899999999</v>
      </c>
      <c r="K6" s="161">
        <f t="shared" si="0"/>
        <v>5528082.5099999998</v>
      </c>
      <c r="L6" s="161">
        <f t="shared" si="0"/>
        <v>4569365.6500000004</v>
      </c>
    </row>
    <row r="7" spans="1:12" ht="15.5" thickTop="1">
      <c r="A7" s="28" t="s">
        <v>2413</v>
      </c>
    </row>
    <row r="8" spans="1:12" ht="15">
      <c r="A8" s="28" t="s">
        <v>2414</v>
      </c>
    </row>
    <row r="9" spans="1:12">
      <c r="B9" s="12"/>
      <c r="C9" s="12"/>
      <c r="D9" s="12"/>
    </row>
    <row r="10" spans="1:12">
      <c r="A10" s="25" t="s">
        <v>2415</v>
      </c>
    </row>
    <row r="11" spans="1:12">
      <c r="B11" s="12" t="s">
        <v>135</v>
      </c>
      <c r="C11" s="12" t="s">
        <v>136</v>
      </c>
      <c r="D11" s="12" t="s">
        <v>137</v>
      </c>
    </row>
    <row r="12" spans="1:12">
      <c r="A12" t="s">
        <v>2410</v>
      </c>
      <c r="B12" s="160">
        <v>740287.45767226373</v>
      </c>
      <c r="C12" s="160">
        <v>1640845.458401795</v>
      </c>
      <c r="D12" s="160">
        <v>2026544.9976601398</v>
      </c>
    </row>
    <row r="13" spans="1:12" ht="16.5">
      <c r="A13" t="s">
        <v>2411</v>
      </c>
      <c r="B13" s="160">
        <v>5313758.9855400007</v>
      </c>
      <c r="C13" s="160">
        <v>5287190.1906122994</v>
      </c>
      <c r="D13" s="160">
        <v>5260754.2396592395</v>
      </c>
    </row>
    <row r="14" spans="1:12">
      <c r="A14" t="s">
        <v>2416</v>
      </c>
      <c r="B14" s="160">
        <v>21172.221289426743</v>
      </c>
      <c r="C14" s="160">
        <v>46928.180110291338</v>
      </c>
      <c r="D14" s="160">
        <v>57959.186933079996</v>
      </c>
    </row>
    <row r="15" spans="1:12" ht="15" thickBot="1">
      <c r="A15" t="s">
        <v>2412</v>
      </c>
      <c r="B15" s="161">
        <f>SUM(B13:B14)</f>
        <v>5334931.2068294277</v>
      </c>
      <c r="C15" s="161">
        <f>SUM(C13:C14)</f>
        <v>5334118.3707225909</v>
      </c>
      <c r="D15" s="161">
        <f>SUM(D13:D14)</f>
        <v>5318713.4265923193</v>
      </c>
    </row>
    <row r="16" spans="1:12" ht="15.5" thickTop="1">
      <c r="A16" s="28" t="s">
        <v>2417</v>
      </c>
      <c r="B16" s="160"/>
      <c r="C16" s="160"/>
      <c r="D16" s="160"/>
    </row>
    <row r="17" spans="1:8">
      <c r="A17" s="25"/>
    </row>
    <row r="18" spans="1:8">
      <c r="A18" s="25" t="s">
        <v>2418</v>
      </c>
    </row>
    <row r="19" spans="1:8">
      <c r="A19" s="7" t="s">
        <v>2419</v>
      </c>
      <c r="B19" s="172" t="s">
        <v>2420</v>
      </c>
      <c r="C19" s="173"/>
    </row>
    <row r="20" spans="1:8" ht="130.5">
      <c r="A20" s="171" t="s">
        <v>2421</v>
      </c>
      <c r="B20" s="170" t="s">
        <v>2422</v>
      </c>
      <c r="C20" s="170"/>
    </row>
    <row r="21" spans="1:8" ht="130.5">
      <c r="A21" s="171" t="s">
        <v>2423</v>
      </c>
      <c r="B21" s="1394" t="s">
        <v>2424</v>
      </c>
      <c r="C21" s="1394"/>
    </row>
    <row r="22" spans="1:8" ht="130.5">
      <c r="A22" s="171" t="s">
        <v>2425</v>
      </c>
      <c r="B22" s="170" t="s">
        <v>2426</v>
      </c>
      <c r="C22" s="173"/>
    </row>
    <row r="23" spans="1:8" ht="116">
      <c r="A23" s="171" t="s">
        <v>2427</v>
      </c>
      <c r="B23" s="170" t="s">
        <v>2428</v>
      </c>
      <c r="C23" s="173"/>
    </row>
    <row r="24" spans="1:8" ht="58">
      <c r="A24" s="171" t="s">
        <v>2429</v>
      </c>
      <c r="B24" s="170" t="s">
        <v>2430</v>
      </c>
      <c r="C24" s="173"/>
    </row>
    <row r="26" spans="1:8">
      <c r="A26" s="7" t="s">
        <v>2431</v>
      </c>
    </row>
    <row r="27" spans="1:8" ht="58">
      <c r="A27" s="164" t="s">
        <v>2432</v>
      </c>
      <c r="B27" s="164" t="s">
        <v>2433</v>
      </c>
      <c r="C27" s="164" t="s">
        <v>2434</v>
      </c>
      <c r="D27" s="164" t="s">
        <v>2435</v>
      </c>
      <c r="E27" s="164" t="s">
        <v>2436</v>
      </c>
      <c r="F27" s="164" t="s">
        <v>2437</v>
      </c>
      <c r="G27" s="164" t="s">
        <v>2438</v>
      </c>
      <c r="H27" s="163"/>
    </row>
    <row r="28" spans="1:8">
      <c r="A28" s="2">
        <v>2020</v>
      </c>
      <c r="B28" s="165">
        <v>11865186</v>
      </c>
      <c r="C28" s="166">
        <v>888892.4</v>
      </c>
      <c r="D28" s="166">
        <v>296166</v>
      </c>
      <c r="E28" s="166">
        <v>1185058.3999999999</v>
      </c>
      <c r="F28" s="165">
        <v>7826</v>
      </c>
      <c r="G28" s="167">
        <v>0.1</v>
      </c>
    </row>
    <row r="29" spans="1:8">
      <c r="A29" s="2">
        <v>2021</v>
      </c>
      <c r="B29" s="165">
        <v>22374225</v>
      </c>
      <c r="C29" s="166">
        <v>1678267.3</v>
      </c>
      <c r="D29" s="166">
        <v>559155.19999999995</v>
      </c>
      <c r="E29" s="166">
        <v>2237422.5</v>
      </c>
      <c r="F29" s="165">
        <v>16274</v>
      </c>
      <c r="G29" s="167">
        <v>0.1</v>
      </c>
    </row>
    <row r="30" spans="1:8">
      <c r="A30" s="2">
        <v>2022</v>
      </c>
      <c r="B30" s="165">
        <v>51689467</v>
      </c>
      <c r="C30" s="166">
        <v>3877071</v>
      </c>
      <c r="D30" s="166">
        <v>1291875.7</v>
      </c>
      <c r="E30" s="166">
        <v>5168946.7</v>
      </c>
      <c r="F30" s="165">
        <v>28769</v>
      </c>
      <c r="G30" s="167">
        <v>0.1</v>
      </c>
    </row>
    <row r="31" spans="1:8">
      <c r="A31" s="2">
        <v>2023</v>
      </c>
      <c r="B31" s="165">
        <v>71988806</v>
      </c>
      <c r="C31" s="166">
        <v>5399863.4000000004</v>
      </c>
      <c r="D31" s="166">
        <v>1799017.2</v>
      </c>
      <c r="E31" s="166">
        <v>7198880.5999999996</v>
      </c>
      <c r="F31" s="165">
        <v>55472</v>
      </c>
      <c r="G31" s="167">
        <v>0.1</v>
      </c>
    </row>
    <row r="32" spans="1:8">
      <c r="A32" s="2">
        <v>2024</v>
      </c>
      <c r="B32" s="165">
        <v>82134800</v>
      </c>
      <c r="C32" s="166">
        <v>6160861.2000000002</v>
      </c>
      <c r="D32" s="166">
        <v>2052537.5</v>
      </c>
      <c r="E32" s="166">
        <v>8213398.7000000002</v>
      </c>
      <c r="F32" s="165">
        <v>67302</v>
      </c>
      <c r="G32" s="167">
        <v>0.1</v>
      </c>
    </row>
  </sheetData>
  <mergeCells count="1">
    <mergeCell ref="B21:C21"/>
  </mergeCells>
  <pageMargins left="0.7" right="0.7" top="0.75" bottom="0.75" header="0.3" footer="0.3"/>
  <pageSetup scale="47" orientation="portrait" horizontalDpi="1200" verticalDpi="1200" r:id="rId1"/>
  <headerFooter>
    <oddHeader>&amp;LPuerto Rico Electric Power Authority 
Docket NEPR-AP-2023-0003
PREPA's Estimate of its RPS Compliance Costs&amp;RPage &amp;P of &amp;N
Schedule H</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1C41E-DF01-4EAD-968E-5F78934A95C0}">
  <sheetPr>
    <tabColor rgb="FF00B0F0"/>
    <pageSetUpPr autoPageBreaks="0"/>
  </sheetPr>
  <dimension ref="A1:Z2347"/>
  <sheetViews>
    <sheetView tabSelected="1" zoomScale="70" zoomScaleNormal="70" workbookViewId="0">
      <selection activeCell="Y99" sqref="Y99"/>
    </sheetView>
    <sheetView zoomScale="70" zoomScaleNormal="70" workbookViewId="1">
      <selection activeCell="F13" sqref="F13"/>
    </sheetView>
  </sheetViews>
  <sheetFormatPr defaultColWidth="8.54296875" defaultRowHeight="14.5" outlineLevelRow="1" outlineLevelCol="1"/>
  <cols>
    <col min="1" max="1" width="5.54296875" customWidth="1"/>
    <col min="2" max="2" width="5.453125" customWidth="1"/>
    <col min="3" max="3" width="64.81640625" customWidth="1"/>
    <col min="4" max="5" width="5.54296875" customWidth="1"/>
    <col min="6" max="6" width="30.54296875" customWidth="1" outlineLevel="1"/>
    <col min="7" max="11" width="20.54296875" style="1141" customWidth="1" outlineLevel="1"/>
    <col min="12" max="12" width="11.453125" bestFit="1" customWidth="1" outlineLevel="1"/>
    <col min="13" max="13" width="30.54296875" customWidth="1" outlineLevel="1"/>
    <col min="14" max="18" width="20.54296875" style="1140" customWidth="1" outlineLevel="1"/>
    <col min="19" max="19" width="17.7265625" customWidth="1" outlineLevel="1"/>
    <col min="20" max="20" width="30.54296875" customWidth="1" outlineLevel="1"/>
    <col min="21" max="25" width="20.54296875" style="1139" customWidth="1" outlineLevel="1"/>
    <col min="26" max="26" width="77.26953125" bestFit="1" customWidth="1"/>
  </cols>
  <sheetData>
    <row r="1" spans="1:26" ht="15.5">
      <c r="A1" s="1317" t="s">
        <v>126</v>
      </c>
      <c r="B1" s="1318"/>
      <c r="C1" s="1318"/>
      <c r="D1" s="1318"/>
      <c r="E1" s="1318"/>
      <c r="F1" s="1318"/>
      <c r="G1" s="1318"/>
      <c r="H1" s="1318"/>
      <c r="I1" s="1318"/>
      <c r="J1" s="1318"/>
      <c r="K1" s="1318"/>
      <c r="L1" s="1318"/>
      <c r="M1" s="1318"/>
      <c r="N1" s="1318"/>
      <c r="O1" s="1318"/>
      <c r="P1" s="1318"/>
      <c r="Q1" s="1318"/>
      <c r="R1" s="1318"/>
      <c r="S1" s="1318"/>
      <c r="T1" s="1318"/>
      <c r="U1" s="1318"/>
      <c r="V1" s="1319"/>
      <c r="W1" s="1319"/>
      <c r="X1" s="1319"/>
      <c r="Y1" s="1320"/>
    </row>
    <row r="2" spans="1:26" ht="29">
      <c r="A2" s="1227" t="s">
        <v>127</v>
      </c>
      <c r="B2" s="2"/>
      <c r="C2" s="14" t="s">
        <v>5</v>
      </c>
      <c r="D2" s="14"/>
      <c r="E2" s="2"/>
      <c r="F2" s="14" t="s">
        <v>128</v>
      </c>
      <c r="G2" s="1226" t="s">
        <v>129</v>
      </c>
      <c r="H2" s="1225" t="s">
        <v>130</v>
      </c>
      <c r="I2" s="1224" t="s">
        <v>131</v>
      </c>
      <c r="J2" s="1224" t="s">
        <v>132</v>
      </c>
      <c r="K2" s="1224" t="s">
        <v>133</v>
      </c>
      <c r="L2" s="2"/>
      <c r="M2" s="14" t="s">
        <v>128</v>
      </c>
      <c r="N2" s="1223" t="s">
        <v>129</v>
      </c>
      <c r="O2" s="1222" t="s">
        <v>130</v>
      </c>
      <c r="P2" s="1221" t="s">
        <v>131</v>
      </c>
      <c r="Q2" s="1221" t="s">
        <v>132</v>
      </c>
      <c r="R2" s="1221" t="s">
        <v>133</v>
      </c>
      <c r="S2" s="2"/>
      <c r="T2" s="14" t="s">
        <v>128</v>
      </c>
      <c r="U2" s="1220" t="s">
        <v>129</v>
      </c>
      <c r="V2" s="1219" t="s">
        <v>130</v>
      </c>
      <c r="W2" s="1218" t="s">
        <v>131</v>
      </c>
      <c r="X2" s="1218" t="s">
        <v>132</v>
      </c>
      <c r="Y2" s="1217" t="s">
        <v>133</v>
      </c>
      <c r="Z2" s="1321" t="s">
        <v>134</v>
      </c>
    </row>
    <row r="3" spans="1:26">
      <c r="A3" s="1161"/>
      <c r="F3" s="2" t="s">
        <v>135</v>
      </c>
      <c r="G3" s="1216" t="s">
        <v>135</v>
      </c>
      <c r="H3" s="1215" t="s">
        <v>135</v>
      </c>
      <c r="I3" s="1214" t="s">
        <v>135</v>
      </c>
      <c r="J3" s="1214" t="s">
        <v>135</v>
      </c>
      <c r="K3" s="1214" t="s">
        <v>135</v>
      </c>
      <c r="L3" s="2"/>
      <c r="M3" s="2" t="s">
        <v>136</v>
      </c>
      <c r="N3" s="1213" t="s">
        <v>136</v>
      </c>
      <c r="O3" s="1212" t="s">
        <v>136</v>
      </c>
      <c r="P3" s="1211" t="s">
        <v>136</v>
      </c>
      <c r="Q3" s="1211" t="s">
        <v>136</v>
      </c>
      <c r="R3" s="1211" t="s">
        <v>136</v>
      </c>
      <c r="S3" s="2"/>
      <c r="T3" s="2" t="s">
        <v>137</v>
      </c>
      <c r="U3" s="1210" t="s">
        <v>137</v>
      </c>
      <c r="V3" s="1209" t="s">
        <v>137</v>
      </c>
      <c r="W3" s="1208" t="s">
        <v>137</v>
      </c>
      <c r="X3" s="1208" t="s">
        <v>137</v>
      </c>
      <c r="Y3" s="1207" t="s">
        <v>137</v>
      </c>
      <c r="Z3" s="1321"/>
    </row>
    <row r="4" spans="1:26" ht="15" thickBot="1">
      <c r="A4" s="1161">
        <v>1</v>
      </c>
      <c r="C4" s="592" t="s">
        <v>138</v>
      </c>
      <c r="D4" s="592"/>
      <c r="E4" s="2"/>
      <c r="F4" s="593" t="s">
        <v>139</v>
      </c>
      <c r="G4" s="1202" t="s">
        <v>139</v>
      </c>
      <c r="H4" s="1201" t="s">
        <v>139</v>
      </c>
      <c r="I4" s="1200" t="s">
        <v>139</v>
      </c>
      <c r="J4" s="1200" t="s">
        <v>139</v>
      </c>
      <c r="K4" s="1200" t="s">
        <v>139</v>
      </c>
      <c r="L4" s="402"/>
      <c r="M4" s="593" t="s">
        <v>139</v>
      </c>
      <c r="N4" s="1199" t="s">
        <v>139</v>
      </c>
      <c r="O4" s="1198" t="s">
        <v>139</v>
      </c>
      <c r="P4" s="1197" t="s">
        <v>139</v>
      </c>
      <c r="Q4" s="1197" t="s">
        <v>139</v>
      </c>
      <c r="R4" s="1197" t="s">
        <v>139</v>
      </c>
      <c r="S4" s="402"/>
      <c r="T4" s="593" t="s">
        <v>139</v>
      </c>
      <c r="U4" s="1196" t="s">
        <v>139</v>
      </c>
      <c r="V4" s="1195" t="s">
        <v>139</v>
      </c>
      <c r="W4" s="1194"/>
      <c r="X4" s="1194" t="s">
        <v>139</v>
      </c>
      <c r="Y4" s="1193" t="s">
        <v>139</v>
      </c>
      <c r="Z4" s="1321"/>
    </row>
    <row r="5" spans="1:26">
      <c r="A5" s="1161"/>
      <c r="C5" s="7"/>
      <c r="D5" s="7"/>
      <c r="F5" s="120"/>
      <c r="G5" s="1174"/>
      <c r="H5" s="1264"/>
      <c r="I5" s="1270"/>
      <c r="J5" s="1270"/>
      <c r="K5" s="1270"/>
      <c r="L5" s="120"/>
      <c r="M5" s="120"/>
      <c r="N5" s="1173"/>
      <c r="O5" s="1172"/>
      <c r="P5" s="1171"/>
      <c r="Q5" s="1171"/>
      <c r="R5" s="1171"/>
      <c r="S5" s="120"/>
      <c r="T5" s="120"/>
      <c r="U5" s="1170"/>
      <c r="V5" s="1169"/>
      <c r="W5" s="1168"/>
      <c r="X5" s="1168"/>
      <c r="Y5" s="1167"/>
      <c r="Z5" s="120"/>
    </row>
    <row r="6" spans="1:26">
      <c r="A6" s="1161">
        <f>IF(C6&lt;&gt;"",MAX(A3:A5)+1,"")</f>
        <v>2</v>
      </c>
      <c r="C6" s="116" t="s">
        <v>140</v>
      </c>
      <c r="D6" s="116"/>
      <c r="E6" s="2"/>
      <c r="F6" s="120"/>
      <c r="G6" s="1174"/>
      <c r="H6" s="1264"/>
      <c r="I6" s="1270"/>
      <c r="J6" s="1270"/>
      <c r="K6" s="1270"/>
      <c r="L6" s="120"/>
      <c r="M6" s="120"/>
      <c r="N6" s="1173"/>
      <c r="O6" s="1172"/>
      <c r="P6" s="1171"/>
      <c r="Q6" s="1171"/>
      <c r="R6" s="1171"/>
      <c r="S6" s="120"/>
      <c r="T6" s="120"/>
      <c r="U6" s="1170"/>
      <c r="V6" s="1169"/>
      <c r="W6" s="1168"/>
      <c r="X6" s="1168"/>
      <c r="Y6" s="1167"/>
      <c r="Z6" s="120"/>
    </row>
    <row r="7" spans="1:26">
      <c r="A7" s="1161">
        <f>IF(C7&lt;&gt;"",MAX(A4:A6)+1,"")</f>
        <v>3</v>
      </c>
      <c r="C7" s="29" t="s">
        <v>141</v>
      </c>
      <c r="D7" s="29"/>
      <c r="F7" s="121">
        <f>F25</f>
        <v>2436713299.8406897</v>
      </c>
      <c r="G7" s="1166">
        <v>0</v>
      </c>
      <c r="H7" s="1265">
        <v>0</v>
      </c>
      <c r="I7" s="1271">
        <v>0</v>
      </c>
      <c r="J7" s="1271">
        <v>0</v>
      </c>
      <c r="K7" s="1271">
        <v>0</v>
      </c>
      <c r="L7" s="121"/>
      <c r="M7" s="121">
        <f>M25</f>
        <v>2363810018.072628</v>
      </c>
      <c r="N7" s="1165">
        <v>0</v>
      </c>
      <c r="O7" s="1164">
        <v>0</v>
      </c>
      <c r="P7" s="1279">
        <v>0</v>
      </c>
      <c r="Q7" s="1279">
        <v>0</v>
      </c>
      <c r="R7" s="1279">
        <v>0</v>
      </c>
      <c r="S7" s="121"/>
      <c r="T7" s="121">
        <f>T25</f>
        <v>2312631997.3431683</v>
      </c>
      <c r="U7" s="1163">
        <v>0</v>
      </c>
      <c r="V7" s="1162">
        <v>0</v>
      </c>
      <c r="W7" s="1292"/>
      <c r="X7" s="1292">
        <v>0</v>
      </c>
      <c r="Y7" s="1293">
        <v>0</v>
      </c>
      <c r="Z7" s="121"/>
    </row>
    <row r="8" spans="1:26">
      <c r="A8" s="1161">
        <f>IF(C8&lt;&gt;"",MAX(A5:A7)+1,"")</f>
        <v>4</v>
      </c>
      <c r="C8" s="29" t="s">
        <v>142</v>
      </c>
      <c r="D8" s="29"/>
      <c r="E8" s="2"/>
      <c r="F8" s="121">
        <v>1179202426.8818486</v>
      </c>
      <c r="G8" s="1166">
        <v>0</v>
      </c>
      <c r="H8" s="1265">
        <v>0</v>
      </c>
      <c r="I8" s="1271">
        <v>0</v>
      </c>
      <c r="J8" s="1271">
        <v>0</v>
      </c>
      <c r="K8" s="1271">
        <v>0</v>
      </c>
      <c r="L8" s="121"/>
      <c r="M8" s="121">
        <v>1153897329.9670923</v>
      </c>
      <c r="N8" s="1165">
        <v>0</v>
      </c>
      <c r="O8" s="1164">
        <v>0</v>
      </c>
      <c r="P8" s="1279">
        <v>0</v>
      </c>
      <c r="Q8" s="1279">
        <v>0</v>
      </c>
      <c r="R8" s="1279">
        <v>0</v>
      </c>
      <c r="S8" s="121"/>
      <c r="T8" s="121">
        <v>1138445034.8482292</v>
      </c>
      <c r="U8" s="1163">
        <v>0</v>
      </c>
      <c r="V8" s="1162">
        <v>0</v>
      </c>
      <c r="W8" s="1292"/>
      <c r="X8" s="1292">
        <v>0</v>
      </c>
      <c r="Y8" s="1293">
        <v>0</v>
      </c>
      <c r="Z8" s="121"/>
    </row>
    <row r="9" spans="1:26">
      <c r="A9" s="1161">
        <f>IF(C9&lt;&gt;"",MAX(A6:A8)+1,"")</f>
        <v>5</v>
      </c>
      <c r="C9" s="29" t="s">
        <v>143</v>
      </c>
      <c r="D9" s="29"/>
      <c r="F9" s="588">
        <v>320077800</v>
      </c>
      <c r="G9" s="1166">
        <v>0</v>
      </c>
      <c r="H9" s="1265">
        <v>0</v>
      </c>
      <c r="I9" s="1271">
        <v>0</v>
      </c>
      <c r="J9" s="1271">
        <v>0</v>
      </c>
      <c r="K9" s="1271">
        <v>0</v>
      </c>
      <c r="L9" s="121"/>
      <c r="M9" s="588">
        <f>F9</f>
        <v>320077800</v>
      </c>
      <c r="N9" s="1165">
        <v>0</v>
      </c>
      <c r="O9" s="1164">
        <v>0</v>
      </c>
      <c r="P9" s="1279">
        <v>0</v>
      </c>
      <c r="Q9" s="1279">
        <v>0</v>
      </c>
      <c r="R9" s="1279">
        <v>0</v>
      </c>
      <c r="S9" s="121"/>
      <c r="T9" s="588">
        <f>M9</f>
        <v>320077800</v>
      </c>
      <c r="U9" s="1163">
        <v>0</v>
      </c>
      <c r="V9" s="1162">
        <v>0</v>
      </c>
      <c r="W9" s="1294"/>
      <c r="X9" s="1292">
        <v>0</v>
      </c>
      <c r="Y9" s="1293">
        <v>0</v>
      </c>
      <c r="Z9" s="121"/>
    </row>
    <row r="10" spans="1:26">
      <c r="A10" s="1161">
        <v>6</v>
      </c>
      <c r="C10" s="29" t="s">
        <v>144</v>
      </c>
      <c r="D10" s="29"/>
      <c r="F10" s="588">
        <v>75259172</v>
      </c>
      <c r="G10" s="1166"/>
      <c r="H10" s="1265"/>
      <c r="I10" s="1271"/>
      <c r="J10" s="1271"/>
      <c r="K10" s="1271"/>
      <c r="L10" s="121"/>
      <c r="M10" s="588">
        <v>103320048</v>
      </c>
      <c r="N10" s="1165"/>
      <c r="O10" s="1164"/>
      <c r="P10" s="1279"/>
      <c r="Q10" s="1279"/>
      <c r="R10" s="1279"/>
      <c r="S10" s="121"/>
      <c r="T10" s="588">
        <v>116574280</v>
      </c>
      <c r="U10" s="1163"/>
      <c r="V10" s="1162"/>
      <c r="W10" s="1294"/>
      <c r="X10" s="1292"/>
      <c r="Y10" s="1293"/>
      <c r="Z10" s="121"/>
    </row>
    <row r="11" spans="1:26">
      <c r="A11" s="1161">
        <v>7</v>
      </c>
      <c r="C11" s="540" t="s">
        <v>145</v>
      </c>
      <c r="D11" s="595"/>
      <c r="E11" s="2"/>
      <c r="F11" s="527">
        <f>SUM(F7:F10)</f>
        <v>4011252698.722538</v>
      </c>
      <c r="G11" s="1184">
        <f>SUM(G7:G9)</f>
        <v>0</v>
      </c>
      <c r="H11" s="1266">
        <f>SUM(H7:H9)</f>
        <v>0</v>
      </c>
      <c r="I11" s="1272">
        <f>SUM(I7:I9)</f>
        <v>0</v>
      </c>
      <c r="J11" s="1272">
        <f>SUM(J7:J9)</f>
        <v>0</v>
      </c>
      <c r="K11" s="1272">
        <f>SUM(K7:K9)</f>
        <v>0</v>
      </c>
      <c r="L11" s="402"/>
      <c r="M11" s="527">
        <f>SUM(M7:M10)</f>
        <v>3941105196.0397205</v>
      </c>
      <c r="N11" s="1183">
        <f>SUM(N7:N9)</f>
        <v>0</v>
      </c>
      <c r="O11" s="1182">
        <f>SUM(O7:O9)</f>
        <v>0</v>
      </c>
      <c r="P11" s="1280">
        <f>SUM(P7:P9)</f>
        <v>0</v>
      </c>
      <c r="Q11" s="1280">
        <f>SUM(Q7:Q9)</f>
        <v>0</v>
      </c>
      <c r="R11" s="1280">
        <f>SUM(R7:R9)</f>
        <v>0</v>
      </c>
      <c r="S11" s="402"/>
      <c r="T11" s="527">
        <f>SUM(T7:T10)</f>
        <v>3887729112.1913977</v>
      </c>
      <c r="U11" s="1181">
        <f>SUM(U7:U9)</f>
        <v>0</v>
      </c>
      <c r="V11" s="1180">
        <f>SUM(V7:V9)</f>
        <v>0</v>
      </c>
      <c r="W11" s="1295"/>
      <c r="X11" s="1295">
        <f>SUM(X7:X9)</f>
        <v>0</v>
      </c>
      <c r="Y11" s="1296">
        <f>SUM(Y7:Y9)</f>
        <v>0</v>
      </c>
      <c r="Z11" s="120" t="s">
        <v>146</v>
      </c>
    </row>
    <row r="12" spans="1:26">
      <c r="A12" s="1161"/>
      <c r="C12" s="505"/>
      <c r="D12" s="505"/>
      <c r="F12" s="402"/>
      <c r="G12" s="1179"/>
      <c r="H12" s="1263"/>
      <c r="I12" s="1273"/>
      <c r="J12" s="1273"/>
      <c r="K12" s="1273"/>
      <c r="L12" s="402"/>
      <c r="M12" s="402"/>
      <c r="N12" s="1178"/>
      <c r="O12" s="1177"/>
      <c r="P12" s="1281"/>
      <c r="Q12" s="1281"/>
      <c r="R12" s="1281"/>
      <c r="S12" s="402"/>
      <c r="T12" s="402"/>
      <c r="U12" s="1176"/>
      <c r="V12" s="1175"/>
      <c r="W12" s="1297"/>
      <c r="X12" s="1297"/>
      <c r="Y12" s="1298"/>
      <c r="Z12" s="402"/>
    </row>
    <row r="13" spans="1:26">
      <c r="A13" s="1161">
        <f>IF(C13&lt;&gt;"",MAX(A11:A12)+1,"")</f>
        <v>8</v>
      </c>
      <c r="C13" s="29" t="s">
        <v>147</v>
      </c>
      <c r="D13" s="29"/>
      <c r="F13" s="121">
        <f>56501060.585+'C-2 Optimal'!N12</f>
        <v>87511454.585000008</v>
      </c>
      <c r="G13" s="1166">
        <v>0</v>
      </c>
      <c r="H13" s="1265">
        <v>0</v>
      </c>
      <c r="I13" s="1271">
        <v>0</v>
      </c>
      <c r="J13" s="1271">
        <v>0</v>
      </c>
      <c r="K13" s="1271">
        <v>0</v>
      </c>
      <c r="L13" s="121"/>
      <c r="M13" s="121">
        <f>56695460.585+'C-2 Optimal'!AE12</f>
        <v>90448720.585000008</v>
      </c>
      <c r="N13" s="1165">
        <v>0</v>
      </c>
      <c r="O13" s="1164">
        <v>0</v>
      </c>
      <c r="P13" s="1279">
        <v>0</v>
      </c>
      <c r="Q13" s="1279">
        <v>0</v>
      </c>
      <c r="R13" s="1279">
        <v>0</v>
      </c>
      <c r="S13" s="121"/>
      <c r="T13" s="121">
        <f>56370898.12+'C-2 Optimal'!AV12</f>
        <v>93462020.120000005</v>
      </c>
      <c r="U13" s="1163">
        <v>0</v>
      </c>
      <c r="V13" s="1162">
        <v>0</v>
      </c>
      <c r="W13" s="1292"/>
      <c r="X13" s="1292">
        <v>0</v>
      </c>
      <c r="Y13" s="1293">
        <v>0</v>
      </c>
      <c r="Z13" s="121" t="s">
        <v>148</v>
      </c>
    </row>
    <row r="14" spans="1:26">
      <c r="A14" s="1161">
        <f>IF(C14&lt;&gt;"",MAX(A12:A13)+1,"")</f>
        <v>9</v>
      </c>
      <c r="C14" s="454" t="s">
        <v>149</v>
      </c>
      <c r="D14" s="598"/>
      <c r="E14" s="2"/>
      <c r="F14" s="527">
        <f t="shared" ref="F14:K14" si="0">F11+SUM(F13:F13)</f>
        <v>4098764153.307538</v>
      </c>
      <c r="G14" s="1184">
        <f t="shared" si="0"/>
        <v>0</v>
      </c>
      <c r="H14" s="1266">
        <f t="shared" si="0"/>
        <v>0</v>
      </c>
      <c r="I14" s="1272">
        <f t="shared" si="0"/>
        <v>0</v>
      </c>
      <c r="J14" s="1272">
        <f t="shared" si="0"/>
        <v>0</v>
      </c>
      <c r="K14" s="1272">
        <f t="shared" si="0"/>
        <v>0</v>
      </c>
      <c r="L14" s="402"/>
      <c r="M14" s="596">
        <f t="shared" ref="M14:R14" si="1">M11+SUM(M13:M13)</f>
        <v>4031553916.6247206</v>
      </c>
      <c r="N14" s="1206">
        <f t="shared" si="1"/>
        <v>0</v>
      </c>
      <c r="O14" s="1205">
        <f t="shared" si="1"/>
        <v>0</v>
      </c>
      <c r="P14" s="1282">
        <f t="shared" si="1"/>
        <v>0</v>
      </c>
      <c r="Q14" s="1282">
        <f t="shared" si="1"/>
        <v>0</v>
      </c>
      <c r="R14" s="1282">
        <f t="shared" si="1"/>
        <v>0</v>
      </c>
      <c r="S14" s="402"/>
      <c r="T14" s="596">
        <f>T11+SUM(T13:T13)</f>
        <v>3981191132.3113976</v>
      </c>
      <c r="U14" s="1204">
        <f>U11+SUM(U13:U13)</f>
        <v>0</v>
      </c>
      <c r="V14" s="1203">
        <f>V11+SUM(V13:V13)</f>
        <v>0</v>
      </c>
      <c r="W14" s="1299"/>
      <c r="X14" s="1299">
        <f>X11+SUM(X13:X13)</f>
        <v>0</v>
      </c>
      <c r="Y14" s="1296">
        <f>Y11+SUM(Y13:Y13)</f>
        <v>0</v>
      </c>
      <c r="Z14" s="402"/>
    </row>
    <row r="15" spans="1:26">
      <c r="A15" s="1161">
        <f>IF(C15&lt;&gt;"",MAX(A13:A14)+1,"")</f>
        <v>10</v>
      </c>
      <c r="C15" s="29" t="s">
        <v>143</v>
      </c>
      <c r="D15" s="29"/>
      <c r="F15" s="588">
        <f>F9</f>
        <v>320077800</v>
      </c>
      <c r="G15" s="1166">
        <v>0</v>
      </c>
      <c r="H15" s="1265">
        <v>0</v>
      </c>
      <c r="I15" s="1271">
        <v>0</v>
      </c>
      <c r="J15" s="1271">
        <v>0</v>
      </c>
      <c r="K15" s="1271">
        <v>0</v>
      </c>
      <c r="L15" s="121"/>
      <c r="M15" s="588">
        <f>F15</f>
        <v>320077800</v>
      </c>
      <c r="N15" s="1165">
        <v>0</v>
      </c>
      <c r="O15" s="1164">
        <v>0</v>
      </c>
      <c r="P15" s="1279">
        <v>0</v>
      </c>
      <c r="Q15" s="1279">
        <v>0</v>
      </c>
      <c r="R15" s="1279">
        <v>0</v>
      </c>
      <c r="S15" s="121"/>
      <c r="T15" s="588">
        <f>M15</f>
        <v>320077800</v>
      </c>
      <c r="U15" s="1163">
        <v>0</v>
      </c>
      <c r="V15" s="1162">
        <v>0</v>
      </c>
      <c r="W15" s="1294"/>
      <c r="X15" s="1292">
        <v>0</v>
      </c>
      <c r="Y15" s="1293">
        <v>0</v>
      </c>
      <c r="Z15" s="121"/>
    </row>
    <row r="16" spans="1:26">
      <c r="A16" s="1158"/>
      <c r="E16" s="2"/>
      <c r="F16" s="120"/>
      <c r="G16" s="1174"/>
      <c r="H16" s="1264"/>
      <c r="I16" s="1270"/>
      <c r="J16" s="1270"/>
      <c r="K16" s="1270"/>
      <c r="L16" s="120"/>
      <c r="M16" s="120"/>
      <c r="N16" s="1173"/>
      <c r="O16" s="1172"/>
      <c r="P16" s="1283"/>
      <c r="Q16" s="1283"/>
      <c r="R16" s="1283"/>
      <c r="S16" s="120"/>
      <c r="T16" s="120"/>
      <c r="U16" s="1170"/>
      <c r="V16" s="1169"/>
      <c r="W16" s="1300"/>
      <c r="X16" s="1300"/>
      <c r="Y16" s="1301"/>
      <c r="Z16" s="120"/>
    </row>
    <row r="17" spans="1:26">
      <c r="A17" s="1161">
        <f>IF(C17&lt;&gt;"",MAX(A15:A15)+1,"")</f>
        <v>11</v>
      </c>
      <c r="C17" s="459" t="s">
        <v>150</v>
      </c>
      <c r="D17" s="599"/>
      <c r="F17" s="596">
        <f>F14-SUM(F15:F15)</f>
        <v>3778686353.307538</v>
      </c>
      <c r="G17" s="1184">
        <f>G14+SUM(G15:G15)</f>
        <v>0</v>
      </c>
      <c r="H17" s="1266">
        <f>H14+SUM(H15:H15)</f>
        <v>0</v>
      </c>
      <c r="I17" s="1272">
        <f>I14+SUM(I15:I15)</f>
        <v>0</v>
      </c>
      <c r="J17" s="1272">
        <f>J14+SUM(J15:J15)</f>
        <v>0</v>
      </c>
      <c r="K17" s="1272">
        <f>K14+SUM(K15:K15)</f>
        <v>0</v>
      </c>
      <c r="L17" s="402"/>
      <c r="M17" s="596">
        <f t="shared" ref="M17:R17" si="2">M14-SUM(M15:M15)</f>
        <v>3711476116.6247206</v>
      </c>
      <c r="N17" s="1206">
        <f t="shared" si="2"/>
        <v>0</v>
      </c>
      <c r="O17" s="1205">
        <f t="shared" si="2"/>
        <v>0</v>
      </c>
      <c r="P17" s="1282">
        <f t="shared" si="2"/>
        <v>0</v>
      </c>
      <c r="Q17" s="1282">
        <f t="shared" si="2"/>
        <v>0</v>
      </c>
      <c r="R17" s="1282">
        <f t="shared" si="2"/>
        <v>0</v>
      </c>
      <c r="S17" s="402"/>
      <c r="T17" s="596">
        <f>T14-SUM(T15:T15)</f>
        <v>3661113332.3113976</v>
      </c>
      <c r="U17" s="1204">
        <f>U14-SUM(U15:U15)</f>
        <v>0</v>
      </c>
      <c r="V17" s="1203">
        <f>V14-SUM(V15:V15)</f>
        <v>0</v>
      </c>
      <c r="W17" s="1299"/>
      <c r="X17" s="1299">
        <f>X14-SUM(X15:X15)</f>
        <v>0</v>
      </c>
      <c r="Y17" s="1296">
        <f>Y14-SUM(Y15:Y15)</f>
        <v>0</v>
      </c>
      <c r="Z17" s="402"/>
    </row>
    <row r="18" spans="1:26">
      <c r="A18" s="1161"/>
      <c r="C18" s="7"/>
      <c r="D18" s="7"/>
      <c r="E18" s="2"/>
      <c r="F18" s="402"/>
      <c r="G18" s="1179"/>
      <c r="H18" s="1263"/>
      <c r="I18" s="1273"/>
      <c r="J18" s="1273"/>
      <c r="K18" s="1273"/>
      <c r="L18" s="402"/>
      <c r="M18" s="402"/>
      <c r="N18" s="1178"/>
      <c r="O18" s="1177"/>
      <c r="P18" s="1281"/>
      <c r="Q18" s="1281"/>
      <c r="R18" s="1281"/>
      <c r="S18" s="402"/>
      <c r="T18" s="402"/>
      <c r="U18" s="1176"/>
      <c r="V18" s="1175"/>
      <c r="W18" s="1297"/>
      <c r="X18" s="1297"/>
      <c r="Y18" s="1298"/>
      <c r="Z18" s="402"/>
    </row>
    <row r="19" spans="1:26" ht="15" thickBot="1">
      <c r="A19" s="1161">
        <f>IF(C19&lt;&gt;"",MAX(A17:A18)+1,"")</f>
        <v>12</v>
      </c>
      <c r="C19" s="592" t="s">
        <v>151</v>
      </c>
      <c r="D19" s="592"/>
      <c r="F19" s="593" t="s">
        <v>139</v>
      </c>
      <c r="G19" s="1202" t="s">
        <v>139</v>
      </c>
      <c r="H19" s="1267" t="s">
        <v>139</v>
      </c>
      <c r="I19" s="1274" t="s">
        <v>139</v>
      </c>
      <c r="J19" s="1274" t="s">
        <v>139</v>
      </c>
      <c r="K19" s="1274" t="s">
        <v>139</v>
      </c>
      <c r="L19" s="402"/>
      <c r="M19" s="593" t="s">
        <v>139</v>
      </c>
      <c r="N19" s="1199" t="s">
        <v>139</v>
      </c>
      <c r="O19" s="1198" t="s">
        <v>139</v>
      </c>
      <c r="P19" s="1284" t="s">
        <v>139</v>
      </c>
      <c r="Q19" s="1284" t="s">
        <v>139</v>
      </c>
      <c r="R19" s="1284" t="s">
        <v>139</v>
      </c>
      <c r="S19" s="402"/>
      <c r="T19" s="593" t="s">
        <v>139</v>
      </c>
      <c r="U19" s="1196" t="s">
        <v>139</v>
      </c>
      <c r="V19" s="1195" t="s">
        <v>139</v>
      </c>
      <c r="W19" s="1302"/>
      <c r="X19" s="1302" t="s">
        <v>139</v>
      </c>
      <c r="Y19" s="1303" t="s">
        <v>139</v>
      </c>
      <c r="Z19" s="402"/>
    </row>
    <row r="20" spans="1:26">
      <c r="A20" s="1161"/>
      <c r="C20" s="7"/>
      <c r="D20" s="7"/>
      <c r="E20" s="2"/>
      <c r="F20" s="402"/>
      <c r="G20" s="1179"/>
      <c r="H20" s="1263"/>
      <c r="I20" s="1273"/>
      <c r="J20" s="1273"/>
      <c r="K20" s="1273"/>
      <c r="L20" s="402"/>
      <c r="M20" s="402"/>
      <c r="N20" s="1178"/>
      <c r="O20" s="1177"/>
      <c r="P20" s="1281"/>
      <c r="Q20" s="1281"/>
      <c r="R20" s="1281"/>
      <c r="S20" s="402"/>
      <c r="T20" s="402"/>
      <c r="U20" s="1176"/>
      <c r="V20" s="1175"/>
      <c r="W20" s="1297"/>
      <c r="X20" s="1297"/>
      <c r="Y20" s="1298"/>
      <c r="Z20" s="402"/>
    </row>
    <row r="21" spans="1:26">
      <c r="A21" s="1161">
        <f>IF(C21&lt;&gt;"",MAX(A18:A19)+1,"")</f>
        <v>13</v>
      </c>
      <c r="C21" s="116" t="s">
        <v>152</v>
      </c>
      <c r="D21" s="116"/>
      <c r="F21" s="120"/>
      <c r="G21" s="1174"/>
      <c r="H21" s="1264"/>
      <c r="I21" s="1270"/>
      <c r="J21" s="1270"/>
      <c r="K21" s="1270"/>
      <c r="L21" s="120"/>
      <c r="M21" s="120"/>
      <c r="N21" s="1173"/>
      <c r="O21" s="1172"/>
      <c r="P21" s="1283"/>
      <c r="Q21" s="1283"/>
      <c r="R21" s="1283"/>
      <c r="S21" s="120"/>
      <c r="T21" s="120"/>
      <c r="U21" s="1170"/>
      <c r="V21" s="1169"/>
      <c r="W21" s="1300"/>
      <c r="X21" s="1300"/>
      <c r="Y21" s="1301"/>
      <c r="Z21" s="120"/>
    </row>
    <row r="22" spans="1:26">
      <c r="A22" s="1161">
        <f>IF(C22&lt;&gt;"",MAX(A19:A21)+1,"")</f>
        <v>14</v>
      </c>
      <c r="C22" s="29" t="s">
        <v>153</v>
      </c>
      <c r="D22" s="29"/>
      <c r="E22" s="2"/>
      <c r="F22" s="121">
        <v>1710960028.6206896</v>
      </c>
      <c r="G22" s="1166">
        <v>0</v>
      </c>
      <c r="H22" s="1265">
        <v>0</v>
      </c>
      <c r="I22" s="1271">
        <v>0</v>
      </c>
      <c r="J22" s="1271">
        <v>0</v>
      </c>
      <c r="K22" s="1271">
        <v>0</v>
      </c>
      <c r="L22" s="121"/>
      <c r="M22" s="121">
        <v>1659770337.5443616</v>
      </c>
      <c r="N22" s="1165">
        <v>0</v>
      </c>
      <c r="O22" s="1164">
        <v>0</v>
      </c>
      <c r="P22" s="1279">
        <v>0</v>
      </c>
      <c r="Q22" s="1279">
        <v>0</v>
      </c>
      <c r="R22" s="1279">
        <v>0</v>
      </c>
      <c r="S22" s="121"/>
      <c r="T22" s="121">
        <v>1623835232.7383296</v>
      </c>
      <c r="U22" s="1163">
        <v>0</v>
      </c>
      <c r="V22" s="1162">
        <v>0</v>
      </c>
      <c r="W22" s="1292"/>
      <c r="X22" s="1292">
        <v>0</v>
      </c>
      <c r="Y22" s="1293">
        <v>0</v>
      </c>
      <c r="Z22" s="121"/>
    </row>
    <row r="23" spans="1:26">
      <c r="A23" s="1161">
        <f>IF(C23&lt;&gt;"",MAX(A21:A22)+1,"")</f>
        <v>15</v>
      </c>
      <c r="C23" s="29" t="s">
        <v>154</v>
      </c>
      <c r="D23" s="29"/>
      <c r="F23" s="121">
        <v>575691701.22000003</v>
      </c>
      <c r="G23" s="1166">
        <v>0</v>
      </c>
      <c r="H23" s="1265">
        <v>0</v>
      </c>
      <c r="I23" s="1271">
        <v>0</v>
      </c>
      <c r="J23" s="1271">
        <v>0</v>
      </c>
      <c r="K23" s="1271">
        <v>0</v>
      </c>
      <c r="L23" s="121"/>
      <c r="M23" s="121">
        <v>558467756.85677922</v>
      </c>
      <c r="N23" s="1165">
        <v>0</v>
      </c>
      <c r="O23" s="1164">
        <v>0</v>
      </c>
      <c r="P23" s="1279">
        <v>0</v>
      </c>
      <c r="Q23" s="1279">
        <v>0</v>
      </c>
      <c r="R23" s="1279">
        <v>0</v>
      </c>
      <c r="S23" s="121"/>
      <c r="T23" s="121">
        <v>546376567.54011166</v>
      </c>
      <c r="U23" s="1163">
        <v>0</v>
      </c>
      <c r="V23" s="1162">
        <v>0</v>
      </c>
      <c r="W23" s="1292"/>
      <c r="X23" s="1292">
        <v>0</v>
      </c>
      <c r="Y23" s="1293">
        <v>0</v>
      </c>
      <c r="Z23" s="121"/>
    </row>
    <row r="24" spans="1:26">
      <c r="A24" s="1161">
        <f>IF(C24&lt;&gt;"",MAX(A21:A23)+1,"")</f>
        <v>16</v>
      </c>
      <c r="C24" s="29" t="s">
        <v>155</v>
      </c>
      <c r="D24" s="29"/>
      <c r="E24" s="2"/>
      <c r="F24" s="121">
        <v>150061570</v>
      </c>
      <c r="G24" s="1166">
        <v>0</v>
      </c>
      <c r="H24" s="1265">
        <v>0</v>
      </c>
      <c r="I24" s="1271">
        <v>0</v>
      </c>
      <c r="J24" s="1271">
        <v>0</v>
      </c>
      <c r="K24" s="1271">
        <v>0</v>
      </c>
      <c r="L24" s="121"/>
      <c r="M24" s="121">
        <v>145571923.67148736</v>
      </c>
      <c r="N24" s="1165">
        <v>0</v>
      </c>
      <c r="O24" s="1164">
        <v>0</v>
      </c>
      <c r="P24" s="1279">
        <v>0</v>
      </c>
      <c r="Q24" s="1279">
        <v>0</v>
      </c>
      <c r="R24" s="1279">
        <v>0</v>
      </c>
      <c r="S24" s="121"/>
      <c r="T24" s="121">
        <v>142420197.06472677</v>
      </c>
      <c r="U24" s="1163">
        <v>0</v>
      </c>
      <c r="V24" s="1162">
        <v>0</v>
      </c>
      <c r="W24" s="1292"/>
      <c r="X24" s="1292">
        <v>0</v>
      </c>
      <c r="Y24" s="1293">
        <v>0</v>
      </c>
      <c r="Z24" s="121"/>
    </row>
    <row r="25" spans="1:26">
      <c r="A25" s="1161">
        <f>IF(C25&lt;&gt;"",MAX(A22:A24)+1,"")</f>
        <v>17</v>
      </c>
      <c r="C25" s="540" t="s">
        <v>156</v>
      </c>
      <c r="D25" s="595"/>
      <c r="F25" s="527">
        <f t="shared" ref="F25:K25" si="3">SUM(F22:F24)</f>
        <v>2436713299.8406897</v>
      </c>
      <c r="G25" s="1184">
        <f t="shared" si="3"/>
        <v>0</v>
      </c>
      <c r="H25" s="1266">
        <f t="shared" si="3"/>
        <v>0</v>
      </c>
      <c r="I25" s="1272">
        <f t="shared" si="3"/>
        <v>0</v>
      </c>
      <c r="J25" s="1272">
        <f t="shared" si="3"/>
        <v>0</v>
      </c>
      <c r="K25" s="1272">
        <f t="shared" si="3"/>
        <v>0</v>
      </c>
      <c r="L25" s="402"/>
      <c r="M25" s="527">
        <f t="shared" ref="M25:R25" si="4">SUM(M22:M24)</f>
        <v>2363810018.072628</v>
      </c>
      <c r="N25" s="1183">
        <f t="shared" si="4"/>
        <v>0</v>
      </c>
      <c r="O25" s="1182">
        <f t="shared" si="4"/>
        <v>0</v>
      </c>
      <c r="P25" s="1280">
        <f t="shared" si="4"/>
        <v>0</v>
      </c>
      <c r="Q25" s="1280">
        <f t="shared" si="4"/>
        <v>0</v>
      </c>
      <c r="R25" s="1280">
        <f t="shared" si="4"/>
        <v>0</v>
      </c>
      <c r="S25" s="402"/>
      <c r="T25" s="527">
        <f>SUM(T22:T24)</f>
        <v>2312631997.3431683</v>
      </c>
      <c r="U25" s="1181">
        <f>SUM(U22:U24)</f>
        <v>0</v>
      </c>
      <c r="V25" s="1180">
        <f>SUM(V22:V24)</f>
        <v>0</v>
      </c>
      <c r="W25" s="1295"/>
      <c r="X25" s="1295">
        <f>SUM(X22:X24)</f>
        <v>0</v>
      </c>
      <c r="Y25" s="1296">
        <f>SUM(Y22:Y24)</f>
        <v>0</v>
      </c>
      <c r="Z25" s="402"/>
    </row>
    <row r="26" spans="1:26">
      <c r="A26" s="1161"/>
      <c r="C26" s="7"/>
      <c r="D26" s="7"/>
      <c r="E26" s="2"/>
      <c r="F26" s="402"/>
      <c r="G26" s="1179"/>
      <c r="H26" s="1263"/>
      <c r="I26" s="1273"/>
      <c r="J26" s="1273"/>
      <c r="K26" s="1273"/>
      <c r="L26" s="402"/>
      <c r="M26" s="402"/>
      <c r="N26" s="1178"/>
      <c r="O26" s="1177"/>
      <c r="P26" s="1281"/>
      <c r="Q26" s="1281"/>
      <c r="R26" s="1281"/>
      <c r="S26" s="402"/>
      <c r="T26" s="402"/>
      <c r="U26" s="1176"/>
      <c r="V26" s="1175"/>
      <c r="W26" s="1297"/>
      <c r="X26" s="1297"/>
      <c r="Y26" s="1298"/>
      <c r="Z26" s="402"/>
    </row>
    <row r="27" spans="1:26" ht="15" thickBot="1">
      <c r="A27" s="1161">
        <f>IF(C27&lt;&gt;"",MAX(A24:A26)+1,"")</f>
        <v>18</v>
      </c>
      <c r="C27" s="600" t="s">
        <v>157</v>
      </c>
      <c r="D27" s="600"/>
      <c r="F27" s="593"/>
      <c r="G27" s="1202"/>
      <c r="H27" s="1267"/>
      <c r="I27" s="1274"/>
      <c r="J27" s="1274"/>
      <c r="K27" s="1274"/>
      <c r="L27" s="402"/>
      <c r="M27" s="593"/>
      <c r="N27" s="1199"/>
      <c r="O27" s="1198"/>
      <c r="P27" s="1284"/>
      <c r="Q27" s="1284"/>
      <c r="R27" s="1284"/>
      <c r="S27" s="402"/>
      <c r="T27" s="593"/>
      <c r="U27" s="1196"/>
      <c r="V27" s="1195"/>
      <c r="W27" s="1302"/>
      <c r="X27" s="1302"/>
      <c r="Y27" s="1303"/>
      <c r="Z27" s="402"/>
    </row>
    <row r="28" spans="1:26">
      <c r="A28" s="1161"/>
      <c r="C28" s="163"/>
      <c r="D28" s="163"/>
      <c r="E28" s="2"/>
      <c r="F28" s="402"/>
      <c r="G28" s="1179"/>
      <c r="H28" s="1263"/>
      <c r="I28" s="1273"/>
      <c r="J28" s="1273"/>
      <c r="K28" s="1273"/>
      <c r="L28" s="402"/>
      <c r="M28" s="402"/>
      <c r="N28" s="1178"/>
      <c r="O28" s="1177"/>
      <c r="P28" s="1281"/>
      <c r="Q28" s="1281"/>
      <c r="R28" s="1281"/>
      <c r="S28" s="402"/>
      <c r="T28" s="402"/>
      <c r="U28" s="1176"/>
      <c r="V28" s="1175"/>
      <c r="W28" s="1297"/>
      <c r="X28" s="1297"/>
      <c r="Y28" s="1298"/>
      <c r="Z28" s="402"/>
    </row>
    <row r="29" spans="1:26" outlineLevel="1">
      <c r="A29" s="1161">
        <f>IF(C29&lt;&gt;"",MAX(A25:A27)+1,"")</f>
        <v>19</v>
      </c>
      <c r="C29" s="116" t="s">
        <v>158</v>
      </c>
      <c r="D29" s="116"/>
      <c r="F29" s="120"/>
      <c r="G29" s="1174"/>
      <c r="H29" s="1264"/>
      <c r="I29" s="1270"/>
      <c r="J29" s="1270"/>
      <c r="K29" s="1270"/>
      <c r="L29" s="120"/>
      <c r="M29" s="120"/>
      <c r="N29" s="1173"/>
      <c r="O29" s="1172"/>
      <c r="P29" s="1283"/>
      <c r="Q29" s="1283"/>
      <c r="R29" s="1283"/>
      <c r="S29" s="120"/>
      <c r="T29" s="120"/>
      <c r="U29" s="1170"/>
      <c r="V29" s="1169"/>
      <c r="W29" s="1300"/>
      <c r="X29" s="1300"/>
      <c r="Y29" s="1301"/>
      <c r="Z29" s="120"/>
    </row>
    <row r="30" spans="1:26" outlineLevel="1">
      <c r="A30" s="1161">
        <f>IF(C30&lt;&gt;"",MAX(A26:A29)+1,"")</f>
        <v>20</v>
      </c>
      <c r="C30" s="29" t="s">
        <v>159</v>
      </c>
      <c r="D30" s="29"/>
      <c r="E30" s="2"/>
      <c r="F30" s="121">
        <v>0</v>
      </c>
      <c r="G30" s="1166">
        <v>262056237.13847497</v>
      </c>
      <c r="H30" s="1265">
        <v>52766361.928000003</v>
      </c>
      <c r="I30" s="1271">
        <v>7408257</v>
      </c>
      <c r="J30" s="1271">
        <v>5153799</v>
      </c>
      <c r="K30" s="1271">
        <v>1097249</v>
      </c>
      <c r="L30" s="121"/>
      <c r="M30" s="121">
        <v>0</v>
      </c>
      <c r="N30" s="1165">
        <v>293097073</v>
      </c>
      <c r="O30" s="1164">
        <v>67937352.785840005</v>
      </c>
      <c r="P30" s="1279">
        <v>7528431</v>
      </c>
      <c r="Q30" s="1279">
        <v>5237000</v>
      </c>
      <c r="R30" s="1279">
        <v>1115000</v>
      </c>
      <c r="S30" s="121">
        <f>SUM(M30:R30)</f>
        <v>374914856.78584003</v>
      </c>
      <c r="T30" s="121">
        <v>0</v>
      </c>
      <c r="U30" s="1190">
        <v>317023873</v>
      </c>
      <c r="V30" s="1162">
        <v>69567833.369415209</v>
      </c>
      <c r="W30" s="1292">
        <v>7655700</v>
      </c>
      <c r="X30" s="1292">
        <v>5326000</v>
      </c>
      <c r="Y30" s="1293">
        <v>1134000</v>
      </c>
      <c r="Z30" s="121"/>
    </row>
    <row r="31" spans="1:26" outlineLevel="1">
      <c r="A31" s="1161">
        <f>IF(C31&lt;&gt;"",MAX(A27:A30)+1,"")</f>
        <v>21</v>
      </c>
      <c r="C31" s="29" t="s">
        <v>160</v>
      </c>
      <c r="D31" s="29"/>
      <c r="F31" s="121">
        <v>0</v>
      </c>
      <c r="G31" s="1166">
        <v>107623981.40794994</v>
      </c>
      <c r="H31" s="1265">
        <v>19245664.535999998</v>
      </c>
      <c r="I31" s="1271">
        <v>1852000</v>
      </c>
      <c r="J31" s="1271">
        <v>1288000</v>
      </c>
      <c r="K31" s="1271">
        <v>274000</v>
      </c>
      <c r="L31" s="121"/>
      <c r="M31" s="121">
        <v>0</v>
      </c>
      <c r="N31" s="1165">
        <v>120372155</v>
      </c>
      <c r="O31" s="1164">
        <v>24779034.47208</v>
      </c>
      <c r="P31" s="1279">
        <v>1882000</v>
      </c>
      <c r="Q31" s="1279">
        <v>1309000</v>
      </c>
      <c r="R31" s="1279">
        <v>279035</v>
      </c>
      <c r="S31" s="121">
        <f t="shared" ref="S31:S93" si="5">SUM(M31:R31)</f>
        <v>148621224.47207999</v>
      </c>
      <c r="T31" s="121">
        <v>0</v>
      </c>
      <c r="U31" s="1190">
        <v>130198662</v>
      </c>
      <c r="V31" s="1162">
        <v>25373725.506242398</v>
      </c>
      <c r="W31" s="1292">
        <v>1914000</v>
      </c>
      <c r="X31" s="1292">
        <v>1331616</v>
      </c>
      <c r="Y31" s="1293">
        <v>282078</v>
      </c>
      <c r="Z31" s="121"/>
    </row>
    <row r="32" spans="1:26" outlineLevel="1">
      <c r="A32" s="1161">
        <f t="shared" ref="A32:A53" si="6">IF(C32&lt;&gt;"",MAX(A29:A31)+1,"")</f>
        <v>22</v>
      </c>
      <c r="C32" s="29" t="s">
        <v>161</v>
      </c>
      <c r="D32" s="29"/>
      <c r="E32" s="2"/>
      <c r="F32" s="121">
        <v>0</v>
      </c>
      <c r="G32" s="1166">
        <v>23670143.769850004</v>
      </c>
      <c r="H32" s="1265">
        <v>5654093.5360000003</v>
      </c>
      <c r="I32" s="1271">
        <v>112000</v>
      </c>
      <c r="J32" s="1271">
        <v>692000</v>
      </c>
      <c r="K32" s="1271">
        <v>77000</v>
      </c>
      <c r="L32" s="121"/>
      <c r="M32" s="121">
        <v>0</v>
      </c>
      <c r="N32" s="1165">
        <v>26473897</v>
      </c>
      <c r="O32" s="1164">
        <v>7279716.3420800017</v>
      </c>
      <c r="P32" s="1279">
        <v>114000</v>
      </c>
      <c r="Q32" s="1279">
        <v>704594</v>
      </c>
      <c r="R32" s="1279">
        <v>78000</v>
      </c>
      <c r="S32" s="121">
        <f t="shared" si="5"/>
        <v>34650207.342080005</v>
      </c>
      <c r="T32" s="121">
        <v>0</v>
      </c>
      <c r="U32" s="1190">
        <v>28635077</v>
      </c>
      <c r="V32" s="1162">
        <v>7454427.8323424002</v>
      </c>
      <c r="W32" s="1292">
        <v>116000</v>
      </c>
      <c r="X32" s="1292">
        <v>715000</v>
      </c>
      <c r="Y32" s="1293">
        <v>80000</v>
      </c>
      <c r="Z32" s="121"/>
    </row>
    <row r="33" spans="1:26" outlineLevel="1">
      <c r="A33" s="1161">
        <f t="shared" si="6"/>
        <v>23</v>
      </c>
      <c r="C33" s="29" t="s">
        <v>162</v>
      </c>
      <c r="D33" s="29"/>
      <c r="F33" s="121">
        <v>0</v>
      </c>
      <c r="G33" s="1166">
        <v>0</v>
      </c>
      <c r="H33" s="1265">
        <v>0</v>
      </c>
      <c r="I33" s="1271">
        <v>12000</v>
      </c>
      <c r="J33" s="1271">
        <v>83000</v>
      </c>
      <c r="K33" s="1271">
        <v>9000</v>
      </c>
      <c r="L33" s="121"/>
      <c r="M33" s="121">
        <v>0</v>
      </c>
      <c r="N33" s="1165">
        <v>0</v>
      </c>
      <c r="O33" s="1164">
        <v>0</v>
      </c>
      <c r="P33" s="1279">
        <v>13000</v>
      </c>
      <c r="Q33" s="1279">
        <v>84000</v>
      </c>
      <c r="R33" s="1279">
        <v>9000</v>
      </c>
      <c r="S33" s="121">
        <f t="shared" si="5"/>
        <v>106000</v>
      </c>
      <c r="T33" s="121">
        <v>0</v>
      </c>
      <c r="U33" s="1163">
        <v>0</v>
      </c>
      <c r="V33" s="1162">
        <v>0</v>
      </c>
      <c r="W33" s="1292">
        <v>13000</v>
      </c>
      <c r="X33" s="1292">
        <v>86000</v>
      </c>
      <c r="Y33" s="1293">
        <v>10000</v>
      </c>
      <c r="Z33" s="121"/>
    </row>
    <row r="34" spans="1:26" outlineLevel="1">
      <c r="A34" s="1161">
        <f t="shared" si="6"/>
        <v>24</v>
      </c>
      <c r="C34" s="540" t="s">
        <v>163</v>
      </c>
      <c r="D34" s="595"/>
      <c r="E34" s="2"/>
      <c r="F34" s="527">
        <f t="shared" ref="F34:K34" si="7">SUM(F30:F33)</f>
        <v>0</v>
      </c>
      <c r="G34" s="1184">
        <f t="shared" si="7"/>
        <v>393350362.31627494</v>
      </c>
      <c r="H34" s="1266">
        <f t="shared" si="7"/>
        <v>77666120</v>
      </c>
      <c r="I34" s="1272">
        <f t="shared" si="7"/>
        <v>9384257</v>
      </c>
      <c r="J34" s="1272">
        <f t="shared" si="7"/>
        <v>7216799</v>
      </c>
      <c r="K34" s="1272">
        <f t="shared" si="7"/>
        <v>1457249</v>
      </c>
      <c r="L34" s="402"/>
      <c r="M34" s="527">
        <f t="shared" ref="M34:R34" si="8">SUM(M30:M33)</f>
        <v>0</v>
      </c>
      <c r="N34" s="1183">
        <f t="shared" si="8"/>
        <v>439943125</v>
      </c>
      <c r="O34" s="1182">
        <f t="shared" si="8"/>
        <v>99996103.599999994</v>
      </c>
      <c r="P34" s="1280">
        <f t="shared" si="8"/>
        <v>9537431</v>
      </c>
      <c r="Q34" s="1280">
        <f t="shared" si="8"/>
        <v>7334594</v>
      </c>
      <c r="R34" s="1280">
        <f t="shared" si="8"/>
        <v>1481035</v>
      </c>
      <c r="S34" s="121">
        <f t="shared" si="5"/>
        <v>558292288.60000002</v>
      </c>
      <c r="T34" s="527">
        <f t="shared" ref="T34:Y34" si="9">SUM(T30:T33)</f>
        <v>0</v>
      </c>
      <c r="U34" s="1181">
        <f t="shared" si="9"/>
        <v>475857612</v>
      </c>
      <c r="V34" s="1180">
        <f t="shared" si="9"/>
        <v>102395986.708</v>
      </c>
      <c r="W34" s="1295">
        <f t="shared" si="9"/>
        <v>9698700</v>
      </c>
      <c r="X34" s="1295">
        <f t="shared" si="9"/>
        <v>7458616</v>
      </c>
      <c r="Y34" s="1296">
        <f t="shared" si="9"/>
        <v>1506078</v>
      </c>
      <c r="Z34" s="402"/>
    </row>
    <row r="35" spans="1:26" outlineLevel="1">
      <c r="A35" s="1161" t="str">
        <f t="shared" si="6"/>
        <v/>
      </c>
      <c r="C35" s="116"/>
      <c r="D35" s="116"/>
      <c r="F35" s="402"/>
      <c r="G35" s="1179"/>
      <c r="H35" s="1263"/>
      <c r="I35" s="1273"/>
      <c r="J35" s="1273"/>
      <c r="K35" s="1273"/>
      <c r="L35" s="402"/>
      <c r="M35" s="402"/>
      <c r="N35" s="1178"/>
      <c r="O35" s="1177" t="s">
        <v>139</v>
      </c>
      <c r="P35" s="1281" t="s">
        <v>139</v>
      </c>
      <c r="Q35" s="1281" t="s">
        <v>139</v>
      </c>
      <c r="R35" s="1281" t="s">
        <v>139</v>
      </c>
      <c r="S35" s="121">
        <f t="shared" si="5"/>
        <v>0</v>
      </c>
      <c r="T35" s="402" t="s">
        <v>139</v>
      </c>
      <c r="U35" s="1176" t="s">
        <v>139</v>
      </c>
      <c r="V35" s="1175" t="s">
        <v>139</v>
      </c>
      <c r="W35" s="1297"/>
      <c r="X35" s="1297" t="s">
        <v>139</v>
      </c>
      <c r="Y35" s="1298" t="s">
        <v>139</v>
      </c>
      <c r="Z35" s="402"/>
    </row>
    <row r="36" spans="1:26" outlineLevel="1">
      <c r="A36" s="1161">
        <f t="shared" si="6"/>
        <v>25</v>
      </c>
      <c r="C36" s="116" t="s">
        <v>164</v>
      </c>
      <c r="D36" s="116"/>
      <c r="E36" s="2"/>
      <c r="F36" s="120"/>
      <c r="G36" s="1174"/>
      <c r="H36" s="1264"/>
      <c r="I36" s="1270"/>
      <c r="J36" s="1270"/>
      <c r="K36" s="1270"/>
      <c r="L36" s="120"/>
      <c r="M36" s="120"/>
      <c r="N36" s="1173"/>
      <c r="O36" s="1172"/>
      <c r="P36" s="1283"/>
      <c r="Q36" s="1283"/>
      <c r="R36" s="1283"/>
      <c r="S36" s="121">
        <f t="shared" si="5"/>
        <v>0</v>
      </c>
      <c r="T36" s="120"/>
      <c r="U36" s="1170"/>
      <c r="V36" s="1169"/>
      <c r="W36" s="1300"/>
      <c r="X36" s="1300"/>
      <c r="Y36" s="1301"/>
      <c r="Z36" s="120"/>
    </row>
    <row r="37" spans="1:26" outlineLevel="1">
      <c r="A37" s="1161">
        <f t="shared" si="6"/>
        <v>26</v>
      </c>
      <c r="C37" s="29" t="s">
        <v>165</v>
      </c>
      <c r="D37" s="29"/>
      <c r="F37" s="121">
        <v>0</v>
      </c>
      <c r="G37" s="1192">
        <v>47493408</v>
      </c>
      <c r="H37" s="1265">
        <v>30162408.600000001</v>
      </c>
      <c r="I37" s="1271">
        <v>364294</v>
      </c>
      <c r="J37" s="1271">
        <v>1426619</v>
      </c>
      <c r="K37" s="1271">
        <v>34000</v>
      </c>
      <c r="L37" s="121"/>
      <c r="M37" s="121">
        <v>0</v>
      </c>
      <c r="N37" s="1191">
        <v>50607056</v>
      </c>
      <c r="O37" s="1164">
        <v>29549643</v>
      </c>
      <c r="P37" s="1279">
        <v>370422</v>
      </c>
      <c r="Q37" s="1279">
        <v>1449224</v>
      </c>
      <c r="R37" s="1279">
        <v>34000</v>
      </c>
      <c r="S37" s="121">
        <f t="shared" si="5"/>
        <v>82010345</v>
      </c>
      <c r="T37" s="121">
        <v>0</v>
      </c>
      <c r="U37" s="1190">
        <v>53888182</v>
      </c>
      <c r="V37" s="1162">
        <v>30002260.824999999</v>
      </c>
      <c r="W37" s="1292">
        <v>376452</v>
      </c>
      <c r="X37" s="1292">
        <v>1473872</v>
      </c>
      <c r="Y37" s="1293">
        <v>35000</v>
      </c>
      <c r="Z37" s="121"/>
    </row>
    <row r="38" spans="1:26" outlineLevel="1">
      <c r="A38" s="1161">
        <f t="shared" si="6"/>
        <v>27</v>
      </c>
      <c r="C38" s="29" t="s">
        <v>166</v>
      </c>
      <c r="D38" s="29"/>
      <c r="E38" s="2"/>
      <c r="F38" s="121">
        <v>0</v>
      </c>
      <c r="G38" s="1192">
        <v>30622895</v>
      </c>
      <c r="H38" s="1265">
        <v>2192902</v>
      </c>
      <c r="I38" s="1271">
        <v>600000</v>
      </c>
      <c r="J38" s="1271">
        <v>480000</v>
      </c>
      <c r="K38" s="1271">
        <v>50000</v>
      </c>
      <c r="L38" s="121"/>
      <c r="M38" s="121">
        <v>0</v>
      </c>
      <c r="N38" s="1191">
        <v>34889709.783</v>
      </c>
      <c r="O38" s="1164">
        <v>2240602</v>
      </c>
      <c r="P38" s="1279">
        <v>610000</v>
      </c>
      <c r="Q38" s="1279">
        <v>488000</v>
      </c>
      <c r="R38" s="1279">
        <v>51000</v>
      </c>
      <c r="S38" s="121">
        <f t="shared" si="5"/>
        <v>38279311.783</v>
      </c>
      <c r="T38" s="121">
        <v>0</v>
      </c>
      <c r="U38" s="1190">
        <v>37630707</v>
      </c>
      <c r="V38" s="1162">
        <v>2271056</v>
      </c>
      <c r="W38" s="1292">
        <v>621000</v>
      </c>
      <c r="X38" s="1292">
        <v>496000</v>
      </c>
      <c r="Y38" s="1293">
        <v>52000</v>
      </c>
      <c r="Z38" s="121"/>
    </row>
    <row r="39" spans="1:26" outlineLevel="1">
      <c r="A39" s="1161">
        <f t="shared" si="6"/>
        <v>28</v>
      </c>
      <c r="C39" s="29" t="s">
        <v>167</v>
      </c>
      <c r="D39" s="29"/>
      <c r="F39" s="121">
        <v>0</v>
      </c>
      <c r="G39" s="1192">
        <v>18093442</v>
      </c>
      <c r="H39" s="1265">
        <v>49900000</v>
      </c>
      <c r="I39" s="1271"/>
      <c r="J39" s="1271"/>
      <c r="K39" s="1271"/>
      <c r="L39" s="121"/>
      <c r="M39" s="121">
        <v>0</v>
      </c>
      <c r="N39" s="1191">
        <v>19008614</v>
      </c>
      <c r="O39" s="1164">
        <v>55150000</v>
      </c>
      <c r="P39" s="1279"/>
      <c r="Q39" s="1279"/>
      <c r="R39" s="1279"/>
      <c r="S39" s="121">
        <f t="shared" si="5"/>
        <v>74158614</v>
      </c>
      <c r="T39" s="121">
        <v>0</v>
      </c>
      <c r="U39" s="1190">
        <v>19959045</v>
      </c>
      <c r="V39" s="1162">
        <v>55400000</v>
      </c>
      <c r="W39" s="1292"/>
      <c r="X39" s="1292"/>
      <c r="Y39" s="1293"/>
      <c r="Z39" s="121"/>
    </row>
    <row r="40" spans="1:26" outlineLevel="1">
      <c r="A40" s="1161">
        <f t="shared" si="6"/>
        <v>29</v>
      </c>
      <c r="C40" s="29" t="s">
        <v>168</v>
      </c>
      <c r="D40" s="29"/>
      <c r="E40" s="2"/>
      <c r="F40" s="121">
        <v>0</v>
      </c>
      <c r="G40" s="1166">
        <v>0</v>
      </c>
      <c r="H40" s="1265">
        <v>0</v>
      </c>
      <c r="I40" s="1271"/>
      <c r="J40" s="1271"/>
      <c r="K40" s="1271">
        <v>7950000</v>
      </c>
      <c r="L40" s="121"/>
      <c r="M40" s="121">
        <v>0</v>
      </c>
      <c r="N40" s="1165">
        <v>0</v>
      </c>
      <c r="O40" s="1164">
        <v>0</v>
      </c>
      <c r="P40" s="1279"/>
      <c r="Q40" s="1279"/>
      <c r="R40" s="1279">
        <v>8348000</v>
      </c>
      <c r="S40" s="121">
        <f t="shared" si="5"/>
        <v>8348000</v>
      </c>
      <c r="T40" s="121">
        <v>0</v>
      </c>
      <c r="U40" s="1163">
        <v>0</v>
      </c>
      <c r="V40" s="1162">
        <v>0</v>
      </c>
      <c r="W40" s="1292"/>
      <c r="X40" s="1292"/>
      <c r="Y40" s="1293">
        <v>8765000</v>
      </c>
      <c r="Z40" s="121"/>
    </row>
    <row r="41" spans="1:26" outlineLevel="1">
      <c r="A41" s="1161">
        <f t="shared" si="6"/>
        <v>30</v>
      </c>
      <c r="C41" s="29" t="s">
        <v>169</v>
      </c>
      <c r="D41" s="29"/>
      <c r="F41" s="121">
        <v>0</v>
      </c>
      <c r="G41" s="1192">
        <v>7480496</v>
      </c>
      <c r="H41" s="1265">
        <v>7126875</v>
      </c>
      <c r="I41" s="1271">
        <v>1602000</v>
      </c>
      <c r="J41" s="1271">
        <v>2105000</v>
      </c>
      <c r="K41" s="1271"/>
      <c r="L41" s="121"/>
      <c r="M41" s="121">
        <v>0</v>
      </c>
      <c r="N41" s="1191">
        <v>7704911</v>
      </c>
      <c r="O41" s="1164">
        <v>7483218.75</v>
      </c>
      <c r="P41" s="1279">
        <v>1426000</v>
      </c>
      <c r="Q41" s="1279">
        <v>2034000</v>
      </c>
      <c r="R41" s="1279"/>
      <c r="S41" s="121">
        <f t="shared" si="5"/>
        <v>18648129.75</v>
      </c>
      <c r="T41" s="121">
        <v>0</v>
      </c>
      <c r="U41" s="1190">
        <v>7936058</v>
      </c>
      <c r="V41" s="1162">
        <v>7857379.4375</v>
      </c>
      <c r="W41" s="1292">
        <v>1461000</v>
      </c>
      <c r="X41" s="1292">
        <v>2084000</v>
      </c>
      <c r="Y41" s="1293"/>
      <c r="Z41" s="121"/>
    </row>
    <row r="42" spans="1:26" outlineLevel="1">
      <c r="A42" s="1161">
        <f t="shared" si="6"/>
        <v>31</v>
      </c>
      <c r="C42" s="29" t="s">
        <v>170</v>
      </c>
      <c r="D42" s="29"/>
      <c r="E42" s="2"/>
      <c r="F42" s="121">
        <v>0</v>
      </c>
      <c r="G42" s="1192">
        <v>56012813</v>
      </c>
      <c r="H42" s="1265">
        <v>8529500</v>
      </c>
      <c r="I42" s="1271">
        <v>2478000</v>
      </c>
      <c r="J42" s="1271"/>
      <c r="K42" s="1271"/>
      <c r="L42" s="121"/>
      <c r="M42" s="121">
        <v>0</v>
      </c>
      <c r="N42" s="1191">
        <v>84521605.498999998</v>
      </c>
      <c r="O42" s="1164">
        <v>10165124.35</v>
      </c>
      <c r="P42" s="1279">
        <v>3389000</v>
      </c>
      <c r="Q42" s="1279"/>
      <c r="R42" s="1279"/>
      <c r="S42" s="121">
        <f t="shared" si="5"/>
        <v>98075729.848999992</v>
      </c>
      <c r="T42" s="121">
        <v>0</v>
      </c>
      <c r="U42" s="1190">
        <v>102887616</v>
      </c>
      <c r="V42" s="1162">
        <v>10719021.109999999</v>
      </c>
      <c r="W42" s="1292">
        <v>2839000</v>
      </c>
      <c r="X42" s="1292"/>
      <c r="Y42" s="1293"/>
      <c r="Z42" s="121"/>
    </row>
    <row r="43" spans="1:26" outlineLevel="1">
      <c r="A43" s="1161">
        <f t="shared" si="6"/>
        <v>32</v>
      </c>
      <c r="C43" s="29" t="s">
        <v>171</v>
      </c>
      <c r="D43" s="29"/>
      <c r="F43" s="121">
        <v>0</v>
      </c>
      <c r="G43" s="1192">
        <v>2050000</v>
      </c>
      <c r="H43" s="1265">
        <v>0</v>
      </c>
      <c r="I43" s="1271"/>
      <c r="J43" s="1271"/>
      <c r="K43" s="1271"/>
      <c r="L43" s="121"/>
      <c r="M43" s="121">
        <v>0</v>
      </c>
      <c r="N43" s="1165">
        <v>2152500</v>
      </c>
      <c r="O43" s="1164">
        <v>0</v>
      </c>
      <c r="P43" s="1279"/>
      <c r="Q43" s="1279"/>
      <c r="R43" s="1279"/>
      <c r="S43" s="121">
        <f t="shared" si="5"/>
        <v>2152500</v>
      </c>
      <c r="T43" s="121">
        <v>0</v>
      </c>
      <c r="U43" s="1163">
        <v>2260125</v>
      </c>
      <c r="V43" s="1162">
        <v>0</v>
      </c>
      <c r="W43" s="1292"/>
      <c r="X43" s="1292"/>
      <c r="Y43" s="1293"/>
      <c r="Z43" s="121"/>
    </row>
    <row r="44" spans="1:26" outlineLevel="1">
      <c r="A44" s="1161">
        <f t="shared" si="6"/>
        <v>33</v>
      </c>
      <c r="C44" s="29" t="s">
        <v>172</v>
      </c>
      <c r="D44" s="29"/>
      <c r="E44" s="2"/>
      <c r="F44" s="121">
        <v>0</v>
      </c>
      <c r="G44" s="1192">
        <v>24173338</v>
      </c>
      <c r="H44" s="1265">
        <v>18872294</v>
      </c>
      <c r="I44" s="1271">
        <v>72000</v>
      </c>
      <c r="J44" s="1271">
        <v>80000</v>
      </c>
      <c r="K44" s="1271"/>
      <c r="L44" s="121"/>
      <c r="M44" s="121">
        <v>0</v>
      </c>
      <c r="N44" s="1191">
        <v>25099976</v>
      </c>
      <c r="O44" s="1164">
        <v>18893168.879999999</v>
      </c>
      <c r="P44" s="1279">
        <v>76000</v>
      </c>
      <c r="Q44" s="1279">
        <v>84000</v>
      </c>
      <c r="R44" s="1279"/>
      <c r="S44" s="121">
        <f t="shared" si="5"/>
        <v>44153144.879999995</v>
      </c>
      <c r="T44" s="121">
        <v>0</v>
      </c>
      <c r="U44" s="1190">
        <v>26041773</v>
      </c>
      <c r="V44" s="1162">
        <v>18914519.440000001</v>
      </c>
      <c r="W44" s="1292">
        <v>79000</v>
      </c>
      <c r="X44" s="1292">
        <v>88000</v>
      </c>
      <c r="Y44" s="1293"/>
      <c r="Z44" s="121"/>
    </row>
    <row r="45" spans="1:26" outlineLevel="1">
      <c r="A45" s="1161">
        <f t="shared" si="6"/>
        <v>34</v>
      </c>
      <c r="C45" s="29" t="s">
        <v>173</v>
      </c>
      <c r="D45" s="29"/>
      <c r="F45" s="121">
        <v>0</v>
      </c>
      <c r="G45" s="1192">
        <v>19976197</v>
      </c>
      <c r="H45" s="1265">
        <v>2500000</v>
      </c>
      <c r="I45" s="1271">
        <v>7267000</v>
      </c>
      <c r="J45" s="1271"/>
      <c r="K45" s="1271"/>
      <c r="L45" s="121"/>
      <c r="M45" s="121">
        <v>0</v>
      </c>
      <c r="N45" s="1191">
        <v>21021483</v>
      </c>
      <c r="O45" s="1164">
        <v>2500000</v>
      </c>
      <c r="P45" s="1279">
        <v>7630000</v>
      </c>
      <c r="Q45" s="1279"/>
      <c r="R45" s="1279"/>
      <c r="S45" s="121">
        <f t="shared" si="5"/>
        <v>31151483</v>
      </c>
      <c r="T45" s="121">
        <v>0</v>
      </c>
      <c r="U45" s="1190">
        <v>22522337</v>
      </c>
      <c r="V45" s="1162">
        <v>2500000</v>
      </c>
      <c r="W45" s="1292">
        <v>7234000</v>
      </c>
      <c r="X45" s="1292"/>
      <c r="Y45" s="1293"/>
      <c r="Z45" s="121"/>
    </row>
    <row r="46" spans="1:26" outlineLevel="1">
      <c r="A46" s="1161">
        <f t="shared" si="6"/>
        <v>35</v>
      </c>
      <c r="C46" s="29" t="s">
        <v>174</v>
      </c>
      <c r="D46" s="29"/>
      <c r="E46" s="2"/>
      <c r="F46" s="121">
        <v>0</v>
      </c>
      <c r="G46" s="1192">
        <v>2069177</v>
      </c>
      <c r="H46" s="1265">
        <v>832000</v>
      </c>
      <c r="I46" s="1271"/>
      <c r="J46" s="1271"/>
      <c r="K46" s="1271"/>
      <c r="L46" s="121"/>
      <c r="M46" s="121">
        <v>0</v>
      </c>
      <c r="N46" s="1191">
        <v>2165112</v>
      </c>
      <c r="O46" s="1164">
        <v>832000</v>
      </c>
      <c r="P46" s="1279"/>
      <c r="Q46" s="1279"/>
      <c r="R46" s="1279"/>
      <c r="S46" s="121">
        <f t="shared" si="5"/>
        <v>2997112</v>
      </c>
      <c r="T46" s="121">
        <v>0</v>
      </c>
      <c r="U46" s="1190">
        <v>2260692</v>
      </c>
      <c r="V46" s="1162">
        <v>832000</v>
      </c>
      <c r="W46" s="1292"/>
      <c r="X46" s="1292"/>
      <c r="Y46" s="1293"/>
      <c r="Z46" s="121"/>
    </row>
    <row r="47" spans="1:26" outlineLevel="1">
      <c r="A47" s="1161">
        <f t="shared" si="6"/>
        <v>36</v>
      </c>
      <c r="C47" s="29" t="s">
        <v>175</v>
      </c>
      <c r="D47" s="29"/>
      <c r="F47" s="121">
        <v>0</v>
      </c>
      <c r="G47" s="1166">
        <f>275154028+'C-2 Optimal'!R46</f>
        <v>272664028</v>
      </c>
      <c r="H47" s="1265">
        <v>16735762.344999999</v>
      </c>
      <c r="I47" s="1271">
        <v>6918000</v>
      </c>
      <c r="J47" s="1271">
        <v>1246000</v>
      </c>
      <c r="K47" s="1271">
        <v>2368752</v>
      </c>
      <c r="L47" s="121"/>
      <c r="M47" s="121">
        <v>0</v>
      </c>
      <c r="N47" s="1165">
        <f>313002594+'C-2 Optimal'!AI46</f>
        <v>298691897</v>
      </c>
      <c r="O47" s="1164">
        <v>14975377.282749999</v>
      </c>
      <c r="P47" s="1279">
        <v>7781000</v>
      </c>
      <c r="Q47" s="1279">
        <v>1266000</v>
      </c>
      <c r="R47" s="1279">
        <v>2406939</v>
      </c>
      <c r="S47" s="121">
        <f t="shared" si="5"/>
        <v>325121213.28275001</v>
      </c>
      <c r="T47" s="121">
        <v>0</v>
      </c>
      <c r="U47" s="1163">
        <f>332931516+'C-2 Optimal'!AZ46</f>
        <v>313631921</v>
      </c>
      <c r="V47" s="1162">
        <v>14905213.938887501</v>
      </c>
      <c r="W47" s="1292">
        <v>8413000</v>
      </c>
      <c r="X47" s="1292">
        <v>1288000</v>
      </c>
      <c r="Y47" s="1293">
        <v>2448152</v>
      </c>
      <c r="Z47" s="121" t="s">
        <v>176</v>
      </c>
    </row>
    <row r="48" spans="1:26" outlineLevel="1">
      <c r="A48" s="1161">
        <f t="shared" si="6"/>
        <v>37</v>
      </c>
      <c r="C48" s="29" t="s">
        <v>177</v>
      </c>
      <c r="D48" s="29"/>
      <c r="E48" s="2"/>
      <c r="F48" s="121">
        <v>0</v>
      </c>
      <c r="G48" s="1192">
        <v>125000000</v>
      </c>
      <c r="H48" s="1265">
        <v>0</v>
      </c>
      <c r="I48" s="1271"/>
      <c r="J48" s="1271"/>
      <c r="K48" s="1271"/>
      <c r="L48" s="121"/>
      <c r="M48" s="121">
        <v>0</v>
      </c>
      <c r="N48" s="1191">
        <v>130935000</v>
      </c>
      <c r="O48" s="1164">
        <v>0</v>
      </c>
      <c r="P48" s="1279"/>
      <c r="Q48" s="1279"/>
      <c r="R48" s="1279"/>
      <c r="S48" s="121">
        <f t="shared" si="5"/>
        <v>130935000</v>
      </c>
      <c r="T48" s="121">
        <v>0</v>
      </c>
      <c r="U48" s="1190">
        <v>137482500</v>
      </c>
      <c r="V48" s="1162">
        <v>0</v>
      </c>
      <c r="W48" s="1292"/>
      <c r="X48" s="1292"/>
      <c r="Y48" s="1293"/>
      <c r="Z48" s="121"/>
    </row>
    <row r="49" spans="1:26" ht="14.25" customHeight="1" outlineLevel="1">
      <c r="A49" s="1161">
        <f t="shared" si="6"/>
        <v>38</v>
      </c>
      <c r="C49" s="29" t="s">
        <v>178</v>
      </c>
      <c r="D49" s="29"/>
      <c r="F49" s="121">
        <v>0</v>
      </c>
      <c r="G49" s="1166">
        <v>0</v>
      </c>
      <c r="H49" s="1265">
        <v>5172500</v>
      </c>
      <c r="I49" s="1271">
        <v>2315000</v>
      </c>
      <c r="J49" s="1271">
        <v>838000</v>
      </c>
      <c r="K49" s="1271"/>
      <c r="L49" s="121"/>
      <c r="M49" s="121">
        <v>0</v>
      </c>
      <c r="N49" s="1165">
        <v>0</v>
      </c>
      <c r="O49" s="1164">
        <v>5206625</v>
      </c>
      <c r="P49" s="1279">
        <v>2135000</v>
      </c>
      <c r="Q49" s="1279">
        <v>831000</v>
      </c>
      <c r="R49" s="1279"/>
      <c r="S49" s="121">
        <f t="shared" si="5"/>
        <v>8172625</v>
      </c>
      <c r="T49" s="121">
        <v>0</v>
      </c>
      <c r="U49" s="1163">
        <v>0</v>
      </c>
      <c r="V49" s="1162">
        <v>5206625</v>
      </c>
      <c r="W49" s="1292">
        <v>2135000</v>
      </c>
      <c r="X49" s="1292">
        <v>831000</v>
      </c>
      <c r="Y49" s="1293"/>
      <c r="Z49" s="121"/>
    </row>
    <row r="50" spans="1:26" outlineLevel="1">
      <c r="A50" s="1161">
        <f t="shared" si="6"/>
        <v>39</v>
      </c>
      <c r="C50" s="29" t="s">
        <v>179</v>
      </c>
      <c r="D50" s="29"/>
      <c r="E50" s="2"/>
      <c r="F50" s="121">
        <v>0</v>
      </c>
      <c r="G50" s="1192">
        <v>300000</v>
      </c>
      <c r="H50" s="1265">
        <v>500000</v>
      </c>
      <c r="I50" s="1271">
        <v>5486000</v>
      </c>
      <c r="J50" s="1271"/>
      <c r="K50" s="1271"/>
      <c r="L50" s="121"/>
      <c r="M50" s="121">
        <v>0</v>
      </c>
      <c r="N50" s="1191">
        <v>315000</v>
      </c>
      <c r="O50" s="1164">
        <v>510000</v>
      </c>
      <c r="P50" s="1279">
        <v>7886000</v>
      </c>
      <c r="Q50" s="1279"/>
      <c r="R50" s="1279"/>
      <c r="S50" s="121">
        <f t="shared" si="5"/>
        <v>8711000</v>
      </c>
      <c r="T50" s="121">
        <v>0</v>
      </c>
      <c r="U50" s="1190">
        <v>330000</v>
      </c>
      <c r="V50" s="1162">
        <v>520200</v>
      </c>
      <c r="W50" s="1292">
        <v>5486000</v>
      </c>
      <c r="X50" s="1292"/>
      <c r="Y50" s="1293"/>
      <c r="Z50" s="121"/>
    </row>
    <row r="51" spans="1:26" outlineLevel="1">
      <c r="A51" s="1161">
        <f t="shared" si="6"/>
        <v>40</v>
      </c>
      <c r="C51" s="29" t="s">
        <v>180</v>
      </c>
      <c r="D51" s="29"/>
      <c r="E51" s="2"/>
      <c r="F51" s="121">
        <v>0</v>
      </c>
      <c r="G51" s="1166">
        <v>0</v>
      </c>
      <c r="H51" s="1265">
        <v>30256411.579999998</v>
      </c>
      <c r="I51" s="1271"/>
      <c r="J51" s="1271"/>
      <c r="K51" s="1271"/>
      <c r="L51" s="121"/>
      <c r="M51" s="121"/>
      <c r="N51" s="1165">
        <v>0</v>
      </c>
      <c r="O51" s="1164">
        <v>31450746.938000001</v>
      </c>
      <c r="P51" s="1279"/>
      <c r="Q51" s="1279"/>
      <c r="R51" s="1279"/>
      <c r="S51" s="121">
        <f t="shared" si="5"/>
        <v>31450746.938000001</v>
      </c>
      <c r="T51" s="121">
        <v>0</v>
      </c>
      <c r="U51" s="1163">
        <v>0</v>
      </c>
      <c r="V51" s="1162">
        <v>33295260.624299999</v>
      </c>
      <c r="W51" s="1292"/>
      <c r="X51" s="1292"/>
      <c r="Y51" s="1293"/>
      <c r="Z51" s="121"/>
    </row>
    <row r="52" spans="1:26" outlineLevel="1">
      <c r="A52" s="1161">
        <f t="shared" si="6"/>
        <v>41</v>
      </c>
      <c r="C52" s="29" t="s">
        <v>181</v>
      </c>
      <c r="D52" s="29"/>
      <c r="F52" s="121">
        <v>0</v>
      </c>
      <c r="G52" s="1166">
        <v>0</v>
      </c>
      <c r="H52" s="1265">
        <v>0</v>
      </c>
      <c r="I52" s="1271">
        <v>1716000</v>
      </c>
      <c r="J52" s="1271">
        <v>415000</v>
      </c>
      <c r="K52" s="1271">
        <v>40000</v>
      </c>
      <c r="L52" s="121"/>
      <c r="M52" s="121">
        <v>0</v>
      </c>
      <c r="N52" s="1165">
        <v>0</v>
      </c>
      <c r="O52" s="1164">
        <v>0</v>
      </c>
      <c r="P52" s="1279">
        <v>1744000</v>
      </c>
      <c r="Q52" s="1279">
        <v>422000</v>
      </c>
      <c r="R52" s="1279">
        <v>41000</v>
      </c>
      <c r="S52" s="121">
        <f t="shared" si="5"/>
        <v>2207000</v>
      </c>
      <c r="T52" s="121">
        <v>0</v>
      </c>
      <c r="U52" s="1163">
        <v>0</v>
      </c>
      <c r="V52" s="1162">
        <v>0</v>
      </c>
      <c r="W52" s="1292">
        <v>1773000</v>
      </c>
      <c r="X52" s="1292">
        <v>429000</v>
      </c>
      <c r="Y52" s="1293">
        <v>41000</v>
      </c>
      <c r="Z52" s="121"/>
    </row>
    <row r="53" spans="1:26" outlineLevel="1">
      <c r="A53" s="1161">
        <f t="shared" si="6"/>
        <v>42</v>
      </c>
      <c r="C53" s="29" t="s">
        <v>182</v>
      </c>
      <c r="D53" s="29"/>
      <c r="E53" s="2"/>
      <c r="F53" s="121">
        <v>0</v>
      </c>
      <c r="G53" s="1166">
        <v>8750000</v>
      </c>
      <c r="H53" s="1265">
        <v>0</v>
      </c>
      <c r="I53" s="1271">
        <v>18700000</v>
      </c>
      <c r="J53" s="1271"/>
      <c r="K53" s="1271"/>
      <c r="L53" s="121"/>
      <c r="M53" s="121">
        <v>0</v>
      </c>
      <c r="N53" s="1165">
        <f>'C-2 Optimal'!AE52</f>
        <v>5866071</v>
      </c>
      <c r="O53" s="1164">
        <v>0</v>
      </c>
      <c r="P53" s="1279">
        <v>11150000</v>
      </c>
      <c r="Q53" s="1279"/>
      <c r="R53" s="1279"/>
      <c r="S53" s="121">
        <f t="shared" si="5"/>
        <v>17016071</v>
      </c>
      <c r="T53" s="121">
        <v>0</v>
      </c>
      <c r="U53" s="1163">
        <f>'C-2 Optimal'!AV52</f>
        <v>4375000</v>
      </c>
      <c r="V53" s="1162">
        <v>0</v>
      </c>
      <c r="W53" s="1292">
        <v>7050000</v>
      </c>
      <c r="X53" s="1292"/>
      <c r="Y53" s="1293"/>
      <c r="Z53" s="121" t="s">
        <v>183</v>
      </c>
    </row>
    <row r="54" spans="1:26" outlineLevel="1">
      <c r="A54" s="1161">
        <f>IF(C54&lt;&gt;"",MAX(A50:A53)+1,"")</f>
        <v>43</v>
      </c>
      <c r="C54" s="29" t="s">
        <v>184</v>
      </c>
      <c r="D54" s="29"/>
      <c r="F54" s="121">
        <f>'C-2 Optimal'!U53-I54</f>
        <v>51289184.225740001</v>
      </c>
      <c r="G54" s="1166">
        <v>0</v>
      </c>
      <c r="H54" s="1265">
        <v>0</v>
      </c>
      <c r="I54" s="1271">
        <v>0</v>
      </c>
      <c r="J54" s="1271"/>
      <c r="K54" s="1271"/>
      <c r="L54" s="121"/>
      <c r="M54" s="121">
        <f>'C-2 Optimal'!AL53</f>
        <v>26341021.335444</v>
      </c>
      <c r="N54" s="1165">
        <v>0</v>
      </c>
      <c r="O54" s="1164">
        <v>0</v>
      </c>
      <c r="P54" s="1279">
        <v>0</v>
      </c>
      <c r="Q54" s="1279"/>
      <c r="R54" s="1279"/>
      <c r="S54" s="121">
        <f t="shared" si="5"/>
        <v>26341021.335444</v>
      </c>
      <c r="T54" s="121">
        <f>'C-2 Optimal'!BD53</f>
        <v>17438322.556435</v>
      </c>
      <c r="U54" s="1163">
        <v>0</v>
      </c>
      <c r="V54" s="1162">
        <v>0</v>
      </c>
      <c r="W54" s="1292">
        <v>0</v>
      </c>
      <c r="X54" s="1292"/>
      <c r="Y54" s="1293"/>
      <c r="Z54" s="121" t="s">
        <v>185</v>
      </c>
    </row>
    <row r="55" spans="1:26" outlineLevel="1">
      <c r="A55" s="1161">
        <f>IF(C55&lt;&gt;"",MAX(A52:A54)+1,"")</f>
        <v>44</v>
      </c>
      <c r="C55" s="29" t="s">
        <v>186</v>
      </c>
      <c r="D55" s="29"/>
      <c r="E55" s="2"/>
      <c r="F55" s="121">
        <v>0</v>
      </c>
      <c r="G55" s="1166">
        <v>0</v>
      </c>
      <c r="H55" s="1265">
        <v>0</v>
      </c>
      <c r="I55" s="1271">
        <v>0</v>
      </c>
      <c r="J55" s="1271"/>
      <c r="K55" s="1271"/>
      <c r="L55" s="121"/>
      <c r="M55" s="121">
        <v>0</v>
      </c>
      <c r="N55" s="1165">
        <v>0</v>
      </c>
      <c r="O55" s="1164">
        <v>0</v>
      </c>
      <c r="P55" s="1279">
        <v>0</v>
      </c>
      <c r="Q55" s="1279"/>
      <c r="R55" s="1279"/>
      <c r="S55" s="121">
        <f t="shared" si="5"/>
        <v>0</v>
      </c>
      <c r="T55" s="121">
        <v>0</v>
      </c>
      <c r="U55" s="1163">
        <v>0</v>
      </c>
      <c r="V55" s="1287">
        <v>0</v>
      </c>
      <c r="W55" s="1292"/>
      <c r="X55" s="1292"/>
      <c r="Y55" s="1293"/>
      <c r="Z55" s="121"/>
    </row>
    <row r="56" spans="1:26" outlineLevel="1">
      <c r="A56" s="1161">
        <f>IF(C56&lt;&gt;"",MAX(A53:A55)+1,"")</f>
        <v>45</v>
      </c>
      <c r="C56" s="29" t="s">
        <v>187</v>
      </c>
      <c r="D56" s="29"/>
      <c r="F56" s="121">
        <v>0</v>
      </c>
      <c r="G56" s="1192">
        <v>10833982</v>
      </c>
      <c r="H56" s="1265">
        <v>5805698.2000000002</v>
      </c>
      <c r="I56" s="1271"/>
      <c r="J56" s="1271"/>
      <c r="K56" s="1271"/>
      <c r="L56" s="121"/>
      <c r="M56" s="121">
        <v>0</v>
      </c>
      <c r="N56" s="1191">
        <v>11139448</v>
      </c>
      <c r="O56" s="1164">
        <v>6255066.1399999997</v>
      </c>
      <c r="P56" s="1279"/>
      <c r="Q56" s="1279"/>
      <c r="R56" s="1279"/>
      <c r="S56" s="121">
        <f t="shared" si="5"/>
        <v>17394514.140000001</v>
      </c>
      <c r="T56" s="121">
        <v>0</v>
      </c>
      <c r="U56" s="1190">
        <v>11558986</v>
      </c>
      <c r="V56" s="1287">
        <v>6568200.5576999998</v>
      </c>
      <c r="W56" s="1292"/>
      <c r="X56" s="1292"/>
      <c r="Y56" s="1293"/>
      <c r="Z56" s="121"/>
    </row>
    <row r="57" spans="1:26">
      <c r="A57" s="1161">
        <f>IF(C57&lt;&gt;"",MAX(A54:A56)+1,"")</f>
        <v>46</v>
      </c>
      <c r="C57" s="540" t="s">
        <v>188</v>
      </c>
      <c r="D57" s="595"/>
      <c r="E57" s="2"/>
      <c r="F57" s="527">
        <f t="shared" ref="F57:K57" si="10">SUM(F37:F56)</f>
        <v>51289184.225740001</v>
      </c>
      <c r="G57" s="1189">
        <f t="shared" si="10"/>
        <v>625519776</v>
      </c>
      <c r="H57" s="1266">
        <f t="shared" si="10"/>
        <v>178586351.72499996</v>
      </c>
      <c r="I57" s="1272">
        <f t="shared" si="10"/>
        <v>47518294</v>
      </c>
      <c r="J57" s="1272">
        <f t="shared" si="10"/>
        <v>6590619</v>
      </c>
      <c r="K57" s="1272">
        <f t="shared" si="10"/>
        <v>10442752</v>
      </c>
      <c r="L57" s="402"/>
      <c r="M57" s="527">
        <f t="shared" ref="M57:R57" si="11">SUM(M37:M56)</f>
        <v>26341021.335444</v>
      </c>
      <c r="N57" s="1183">
        <f t="shared" si="11"/>
        <v>694118383.28200006</v>
      </c>
      <c r="O57" s="1182">
        <f t="shared" si="11"/>
        <v>185211572.34074998</v>
      </c>
      <c r="P57" s="1280">
        <f t="shared" si="11"/>
        <v>44197422</v>
      </c>
      <c r="Q57" s="1280">
        <f t="shared" si="11"/>
        <v>6574224</v>
      </c>
      <c r="R57" s="1280">
        <f t="shared" si="11"/>
        <v>10880939</v>
      </c>
      <c r="S57" s="121">
        <f t="shared" si="5"/>
        <v>967323561.95819402</v>
      </c>
      <c r="T57" s="527">
        <f t="shared" ref="T57:Y57" si="12">SUM(T37:T56)</f>
        <v>17438322.556435</v>
      </c>
      <c r="U57" s="1181">
        <f t="shared" si="12"/>
        <v>742764942</v>
      </c>
      <c r="V57" s="1288">
        <f t="shared" si="12"/>
        <v>188991736.93338752</v>
      </c>
      <c r="W57" s="1295">
        <f t="shared" si="12"/>
        <v>37467452</v>
      </c>
      <c r="X57" s="1295">
        <f t="shared" si="12"/>
        <v>6689872</v>
      </c>
      <c r="Y57" s="1296">
        <f t="shared" si="12"/>
        <v>11341152</v>
      </c>
      <c r="Z57" s="402"/>
    </row>
    <row r="58" spans="1:26">
      <c r="A58" s="1161"/>
      <c r="C58" s="505"/>
      <c r="D58" s="505"/>
      <c r="F58" s="401"/>
      <c r="G58" s="1188"/>
      <c r="H58" s="1268"/>
      <c r="I58" s="1275"/>
      <c r="J58" s="1275"/>
      <c r="K58" s="1275"/>
      <c r="L58" s="402"/>
      <c r="M58" s="401"/>
      <c r="N58" s="1187"/>
      <c r="O58" s="1186"/>
      <c r="P58" s="1285"/>
      <c r="Q58" s="1285"/>
      <c r="R58" s="1285"/>
      <c r="S58" s="121">
        <f t="shared" si="5"/>
        <v>0</v>
      </c>
      <c r="T58" s="401"/>
      <c r="U58" s="1185"/>
      <c r="V58" s="1289"/>
      <c r="W58" s="1304"/>
      <c r="X58" s="1304"/>
      <c r="Y58" s="1305"/>
      <c r="Z58" s="402"/>
    </row>
    <row r="59" spans="1:26">
      <c r="A59" s="1161">
        <f>IF(C59&lt;&gt;"",MAX(A55:A57)+1,"")</f>
        <v>47</v>
      </c>
      <c r="C59" s="540" t="s">
        <v>189</v>
      </c>
      <c r="D59" s="595"/>
      <c r="E59" s="2"/>
      <c r="F59" s="527">
        <f>F34+F57</f>
        <v>51289184.225740001</v>
      </c>
      <c r="G59" s="1184">
        <f>G34+G57</f>
        <v>1018870138.3162749</v>
      </c>
      <c r="H59" s="1266">
        <f t="shared" ref="H59:K59" si="13">H34+H57</f>
        <v>256252471.72499996</v>
      </c>
      <c r="I59" s="1272">
        <f t="shared" si="13"/>
        <v>56902551</v>
      </c>
      <c r="J59" s="1272">
        <f t="shared" si="13"/>
        <v>13807418</v>
      </c>
      <c r="K59" s="1272">
        <f t="shared" si="13"/>
        <v>11900001</v>
      </c>
      <c r="L59" s="402"/>
      <c r="M59" s="527">
        <f>M34+M57</f>
        <v>26341021.335444</v>
      </c>
      <c r="N59" s="1183">
        <f t="shared" ref="N59:R59" si="14">N34+N57</f>
        <v>1134061508.2820001</v>
      </c>
      <c r="O59" s="1182">
        <f t="shared" si="14"/>
        <v>285207675.94075</v>
      </c>
      <c r="P59" s="1280">
        <f t="shared" si="14"/>
        <v>53734853</v>
      </c>
      <c r="Q59" s="1280">
        <f t="shared" si="14"/>
        <v>13908818</v>
      </c>
      <c r="R59" s="1280">
        <f t="shared" si="14"/>
        <v>12361974</v>
      </c>
      <c r="S59" s="121">
        <f t="shared" si="5"/>
        <v>1525615850.5581942</v>
      </c>
      <c r="T59" s="527">
        <f>T34+T57</f>
        <v>17438322.556435</v>
      </c>
      <c r="U59" s="1181">
        <f t="shared" ref="U59:Y59" si="15">U34+U57</f>
        <v>1218622554</v>
      </c>
      <c r="V59" s="1288">
        <f t="shared" si="15"/>
        <v>291387723.64138752</v>
      </c>
      <c r="W59" s="1295">
        <f t="shared" si="15"/>
        <v>47166152</v>
      </c>
      <c r="X59" s="1295">
        <f t="shared" si="15"/>
        <v>14148488</v>
      </c>
      <c r="Y59" s="1295">
        <f t="shared" si="15"/>
        <v>12847230</v>
      </c>
      <c r="Z59" s="120" t="s">
        <v>190</v>
      </c>
    </row>
    <row r="60" spans="1:26">
      <c r="A60" s="1161"/>
      <c r="C60" s="505"/>
      <c r="D60" s="505"/>
      <c r="F60" s="402"/>
      <c r="G60" s="1179"/>
      <c r="H60" s="1263"/>
      <c r="I60" s="1273"/>
      <c r="J60" s="1273"/>
      <c r="K60" s="1273"/>
      <c r="L60" s="402"/>
      <c r="M60" s="402"/>
      <c r="N60" s="1178"/>
      <c r="O60" s="1177"/>
      <c r="P60" s="1281"/>
      <c r="Q60" s="1281"/>
      <c r="R60" s="1281"/>
      <c r="S60" s="121">
        <f t="shared" si="5"/>
        <v>0</v>
      </c>
      <c r="T60" s="402"/>
      <c r="U60" s="1176"/>
      <c r="V60" s="1290"/>
      <c r="W60" s="1297"/>
      <c r="X60" s="1297"/>
      <c r="Y60" s="1298"/>
      <c r="Z60" s="402"/>
    </row>
    <row r="61" spans="1:26">
      <c r="A61" s="1161">
        <f>IF(C61&lt;&gt;"",MAX(A56:A59)+1,"")</f>
        <v>48</v>
      </c>
      <c r="C61" s="29" t="s">
        <v>191</v>
      </c>
      <c r="D61" s="29"/>
      <c r="E61" s="2"/>
      <c r="F61" s="121">
        <v>0</v>
      </c>
      <c r="G61" s="1166">
        <v>0</v>
      </c>
      <c r="H61" s="1265">
        <v>0</v>
      </c>
      <c r="I61" s="1271">
        <v>4208072</v>
      </c>
      <c r="J61" s="1271">
        <v>2805382</v>
      </c>
      <c r="K61" s="1271">
        <v>0</v>
      </c>
      <c r="L61" s="121"/>
      <c r="M61" s="121">
        <v>0</v>
      </c>
      <c r="N61" s="1165">
        <v>0</v>
      </c>
      <c r="O61" s="1164">
        <v>0</v>
      </c>
      <c r="P61" s="1279">
        <v>3457529</v>
      </c>
      <c r="Q61" s="1279">
        <v>2305019</v>
      </c>
      <c r="R61" s="1279"/>
      <c r="S61" s="121">
        <f t="shared" si="5"/>
        <v>5762548</v>
      </c>
      <c r="T61" s="121">
        <v>0</v>
      </c>
      <c r="U61" s="1163">
        <v>0</v>
      </c>
      <c r="V61" s="1287">
        <v>0</v>
      </c>
      <c r="W61" s="1292">
        <v>3515993</v>
      </c>
      <c r="X61" s="1292">
        <v>2343995</v>
      </c>
      <c r="Y61" s="1293"/>
      <c r="Z61" s="121"/>
    </row>
    <row r="62" spans="1:26">
      <c r="A62" s="1161">
        <f>IF(C62&lt;&gt;"",MAX(A59:A61)+1,"")</f>
        <v>49</v>
      </c>
      <c r="C62" s="540" t="s">
        <v>192</v>
      </c>
      <c r="D62" s="595"/>
      <c r="F62" s="527">
        <f t="shared" ref="F62:K62" si="16">F59+SUM(F61:F61)</f>
        <v>51289184.225740001</v>
      </c>
      <c r="G62" s="1184">
        <f t="shared" si="16"/>
        <v>1018870138.3162749</v>
      </c>
      <c r="H62" s="1266">
        <f t="shared" si="16"/>
        <v>256252471.72499996</v>
      </c>
      <c r="I62" s="1272">
        <f t="shared" si="16"/>
        <v>61110623</v>
      </c>
      <c r="J62" s="1272">
        <f t="shared" si="16"/>
        <v>16612800</v>
      </c>
      <c r="K62" s="1272">
        <f t="shared" si="16"/>
        <v>11900001</v>
      </c>
      <c r="L62" s="402"/>
      <c r="M62" s="527">
        <f t="shared" ref="M62:R62" si="17">M59+SUM(M61:M61)</f>
        <v>26341021.335444</v>
      </c>
      <c r="N62" s="1183">
        <f t="shared" si="17"/>
        <v>1134061508.2820001</v>
      </c>
      <c r="O62" s="1182">
        <f t="shared" si="17"/>
        <v>285207675.94075</v>
      </c>
      <c r="P62" s="1280">
        <f t="shared" si="17"/>
        <v>57192382</v>
      </c>
      <c r="Q62" s="1280">
        <f t="shared" si="17"/>
        <v>16213837</v>
      </c>
      <c r="R62" s="1280">
        <f t="shared" si="17"/>
        <v>12361974</v>
      </c>
      <c r="S62" s="121">
        <f t="shared" si="5"/>
        <v>1531378398.5581942</v>
      </c>
      <c r="T62" s="527">
        <f t="shared" ref="T62:Y62" si="18">T59+SUM(T61:T61)</f>
        <v>17438322.556435</v>
      </c>
      <c r="U62" s="1181">
        <f t="shared" si="18"/>
        <v>1218622554</v>
      </c>
      <c r="V62" s="1288">
        <f t="shared" si="18"/>
        <v>291387723.64138752</v>
      </c>
      <c r="W62" s="1295">
        <f t="shared" si="18"/>
        <v>50682145</v>
      </c>
      <c r="X62" s="1295">
        <f t="shared" si="18"/>
        <v>16492483</v>
      </c>
      <c r="Y62" s="1296">
        <f t="shared" si="18"/>
        <v>12847230</v>
      </c>
      <c r="Z62" s="402"/>
    </row>
    <row r="63" spans="1:26">
      <c r="A63" s="1161"/>
      <c r="C63" s="505"/>
      <c r="D63" s="505"/>
      <c r="E63" s="2"/>
      <c r="F63" s="402"/>
      <c r="G63" s="1179"/>
      <c r="H63" s="1263"/>
      <c r="I63" s="1273"/>
      <c r="J63" s="1273"/>
      <c r="K63" s="1273"/>
      <c r="L63" s="402"/>
      <c r="M63" s="402"/>
      <c r="N63" s="1178"/>
      <c r="O63" s="1177"/>
      <c r="P63" s="1281"/>
      <c r="Q63" s="1281"/>
      <c r="R63" s="1281"/>
      <c r="S63" s="121">
        <f t="shared" si="5"/>
        <v>0</v>
      </c>
      <c r="T63" s="402"/>
      <c r="U63" s="1176"/>
      <c r="V63" s="1290"/>
      <c r="W63" s="1297"/>
      <c r="X63" s="1297"/>
      <c r="Y63" s="1298"/>
      <c r="Z63" s="402"/>
    </row>
    <row r="64" spans="1:26">
      <c r="A64" s="1161">
        <v>49</v>
      </c>
      <c r="C64" s="29" t="s">
        <v>193</v>
      </c>
      <c r="D64" s="505"/>
      <c r="E64" s="2"/>
      <c r="F64" s="120">
        <v>177670927</v>
      </c>
      <c r="G64" s="1179"/>
      <c r="H64" s="1263"/>
      <c r="I64" s="1273"/>
      <c r="J64" s="1273"/>
      <c r="K64" s="1273"/>
      <c r="L64" s="402"/>
      <c r="M64" s="120">
        <v>174538617</v>
      </c>
      <c r="N64" s="1178"/>
      <c r="O64" s="1177"/>
      <c r="P64" s="1281"/>
      <c r="Q64" s="1281"/>
      <c r="R64" s="1281"/>
      <c r="S64" s="121">
        <f t="shared" si="5"/>
        <v>174538617</v>
      </c>
      <c r="T64" s="120">
        <v>164416887</v>
      </c>
      <c r="U64" s="1176"/>
      <c r="V64" s="1290"/>
      <c r="W64" s="1297"/>
      <c r="X64" s="1297"/>
      <c r="Y64" s="1298"/>
      <c r="Z64" s="402"/>
    </row>
    <row r="65" spans="1:26">
      <c r="A65" s="1161">
        <v>50</v>
      </c>
      <c r="C65" s="29" t="s">
        <v>194</v>
      </c>
      <c r="D65" s="29"/>
      <c r="F65" s="121">
        <v>0</v>
      </c>
      <c r="G65" s="1166">
        <v>139367260.62835845</v>
      </c>
      <c r="H65" s="1265">
        <v>0</v>
      </c>
      <c r="I65" s="1271"/>
      <c r="J65" s="1271">
        <v>0</v>
      </c>
      <c r="K65" s="1271">
        <v>0</v>
      </c>
      <c r="L65" s="121"/>
      <c r="M65" s="121">
        <v>0</v>
      </c>
      <c r="N65" s="1165">
        <v>103711031.67572564</v>
      </c>
      <c r="O65" s="1164">
        <v>0</v>
      </c>
      <c r="P65" s="1279">
        <v>0</v>
      </c>
      <c r="Q65" s="1279">
        <v>0</v>
      </c>
      <c r="R65" s="1279">
        <v>0</v>
      </c>
      <c r="S65" s="121">
        <f t="shared" si="5"/>
        <v>103711031.67572564</v>
      </c>
      <c r="T65" s="121">
        <v>0</v>
      </c>
      <c r="U65" s="1163">
        <v>137717441.62652031</v>
      </c>
      <c r="V65" s="1287">
        <v>0</v>
      </c>
      <c r="W65" s="1292"/>
      <c r="X65" s="1292">
        <v>0</v>
      </c>
      <c r="Y65" s="1293">
        <v>0</v>
      </c>
    </row>
    <row r="66" spans="1:26">
      <c r="A66" s="1161">
        <f>IF(C66&lt;&gt;"",MAX(A62:A65)+1,"")</f>
        <v>51</v>
      </c>
      <c r="C66" s="29" t="s">
        <v>195</v>
      </c>
      <c r="D66" s="29"/>
      <c r="E66" s="2"/>
      <c r="F66" s="121">
        <f>'C-2 Optimal'!U64</f>
        <v>165982691.36105269</v>
      </c>
      <c r="G66" s="1166"/>
      <c r="H66" s="1265">
        <v>0</v>
      </c>
      <c r="I66" s="1271"/>
      <c r="J66" s="1271">
        <v>0</v>
      </c>
      <c r="K66" s="1271">
        <v>0</v>
      </c>
      <c r="L66" s="121"/>
      <c r="M66" s="121">
        <f>'C-2 Optimal'!AL64</f>
        <v>175256477.56663594</v>
      </c>
      <c r="N66" s="1165">
        <v>0</v>
      </c>
      <c r="O66" s="1164">
        <v>0</v>
      </c>
      <c r="P66" s="1279"/>
      <c r="Q66" s="1279">
        <v>0</v>
      </c>
      <c r="R66" s="1279">
        <v>0</v>
      </c>
      <c r="S66" s="121">
        <f t="shared" si="5"/>
        <v>175256477.56663594</v>
      </c>
      <c r="T66" s="121">
        <f>'C-2 Optimal'!BD64</f>
        <v>179085064.62879035</v>
      </c>
      <c r="U66" s="1163">
        <v>0</v>
      </c>
      <c r="V66" s="1287">
        <v>0</v>
      </c>
      <c r="W66" s="1292"/>
      <c r="X66" s="1292">
        <v>0</v>
      </c>
      <c r="Y66" s="1293">
        <v>0</v>
      </c>
      <c r="Z66" s="121" t="s">
        <v>196</v>
      </c>
    </row>
    <row r="67" spans="1:26">
      <c r="A67" s="1161">
        <f>IF(C67&lt;&gt;"",MAX(A63:A66)+1,"")</f>
        <v>52</v>
      </c>
      <c r="C67" s="29" t="s">
        <v>197</v>
      </c>
      <c r="D67" s="29"/>
      <c r="F67" s="121">
        <v>0</v>
      </c>
      <c r="G67" s="1166">
        <f>'C-2 Optimal'!U65</f>
        <v>32253787.432432756</v>
      </c>
      <c r="H67" s="1265">
        <v>0</v>
      </c>
      <c r="I67" s="1271">
        <v>0</v>
      </c>
      <c r="J67" s="1271">
        <v>0</v>
      </c>
      <c r="K67" s="1271">
        <v>0</v>
      </c>
      <c r="L67" s="121"/>
      <c r="M67" s="121">
        <v>0</v>
      </c>
      <c r="N67" s="1165">
        <f>'C-2 Optimal'!AL65</f>
        <v>37811043.008691542</v>
      </c>
      <c r="O67" s="1164">
        <v>0</v>
      </c>
      <c r="P67" s="1279">
        <v>0</v>
      </c>
      <c r="Q67" s="1279">
        <v>0</v>
      </c>
      <c r="R67" s="1279">
        <v>0</v>
      </c>
      <c r="S67" s="121">
        <f t="shared" si="5"/>
        <v>37811043.008691542</v>
      </c>
      <c r="T67" s="121">
        <v>0</v>
      </c>
      <c r="U67" s="1163">
        <f>'C-2 Optimal'!BD65</f>
        <v>42851518.411889181</v>
      </c>
      <c r="V67" s="1287">
        <v>0</v>
      </c>
      <c r="W67" s="1292"/>
      <c r="X67" s="1292">
        <v>0</v>
      </c>
      <c r="Y67" s="1293">
        <v>0</v>
      </c>
      <c r="Z67" s="121" t="s">
        <v>198</v>
      </c>
    </row>
    <row r="68" spans="1:26">
      <c r="A68" s="1161">
        <f>IF(C68&lt;&gt;"",MAX(A65:A67)+1,"")</f>
        <v>53</v>
      </c>
      <c r="C68" s="622" t="s">
        <v>199</v>
      </c>
      <c r="D68" s="29"/>
      <c r="F68" s="121"/>
      <c r="G68" s="1166"/>
      <c r="H68" s="1265"/>
      <c r="I68" s="1271">
        <v>4000000</v>
      </c>
      <c r="J68" s="1271"/>
      <c r="K68" s="1271"/>
      <c r="L68" s="121"/>
      <c r="M68" s="121"/>
      <c r="N68" s="1165"/>
      <c r="O68" s="1164"/>
      <c r="P68" s="1279"/>
      <c r="Q68" s="1279"/>
      <c r="R68" s="1279"/>
      <c r="S68" s="121">
        <f t="shared" si="5"/>
        <v>0</v>
      </c>
      <c r="T68" s="121"/>
      <c r="U68" s="1163"/>
      <c r="V68" s="1287"/>
      <c r="W68" s="1292"/>
      <c r="X68" s="1292"/>
      <c r="Y68" s="1293"/>
      <c r="Z68" s="121"/>
    </row>
    <row r="69" spans="1:26">
      <c r="A69" s="1161">
        <f>IF(C69&lt;&gt;"",MAX(A66:A68)+1,"")</f>
        <v>54</v>
      </c>
      <c r="C69" s="622" t="s">
        <v>200</v>
      </c>
      <c r="D69" s="29"/>
      <c r="F69" s="121"/>
      <c r="G69" s="1166"/>
      <c r="H69" s="1265"/>
      <c r="I69" s="1271">
        <v>6500000</v>
      </c>
      <c r="J69" s="1271"/>
      <c r="K69" s="1271"/>
      <c r="L69" s="121"/>
      <c r="M69" s="121"/>
      <c r="N69" s="1165"/>
      <c r="O69" s="1164"/>
      <c r="P69" s="1279"/>
      <c r="Q69" s="1279"/>
      <c r="R69" s="1279"/>
      <c r="S69" s="121">
        <f t="shared" si="5"/>
        <v>0</v>
      </c>
      <c r="T69" s="121"/>
      <c r="U69" s="1163"/>
      <c r="V69" s="1287"/>
      <c r="W69" s="1292"/>
      <c r="X69" s="1292"/>
      <c r="Y69" s="1293"/>
      <c r="Z69" s="121"/>
    </row>
    <row r="70" spans="1:26">
      <c r="A70" s="1161">
        <v>54</v>
      </c>
      <c r="C70" s="622" t="s">
        <v>201</v>
      </c>
      <c r="D70" s="29"/>
      <c r="F70" s="121"/>
      <c r="G70" s="1166"/>
      <c r="H70" s="1265"/>
      <c r="I70" s="1276">
        <v>0</v>
      </c>
      <c r="J70" s="1271"/>
      <c r="K70" s="1271">
        <v>211146063</v>
      </c>
      <c r="L70" s="121"/>
      <c r="M70" s="121"/>
      <c r="N70" s="1165"/>
      <c r="O70" s="1164"/>
      <c r="P70" s="1286"/>
      <c r="Q70" s="1279"/>
      <c r="R70" s="1279">
        <v>307408581</v>
      </c>
      <c r="S70" s="121">
        <f t="shared" si="5"/>
        <v>307408581</v>
      </c>
      <c r="T70" s="121"/>
      <c r="U70" s="1163"/>
      <c r="V70" s="1287"/>
      <c r="W70" s="1306"/>
      <c r="X70" s="1292"/>
      <c r="Y70" s="1293">
        <v>307188608</v>
      </c>
      <c r="Z70" s="121" t="s">
        <v>202</v>
      </c>
    </row>
    <row r="71" spans="1:26">
      <c r="A71" s="1161">
        <f>IF(C71&lt;&gt;"",MAX(A68:A70)+1,"")</f>
        <v>55</v>
      </c>
      <c r="C71" s="29" t="s">
        <v>203</v>
      </c>
      <c r="D71" s="29"/>
      <c r="F71" s="121"/>
      <c r="G71" s="1166">
        <v>120000000</v>
      </c>
      <c r="H71" s="1265"/>
      <c r="I71" s="1271"/>
      <c r="J71" s="1271"/>
      <c r="K71" s="1271"/>
      <c r="L71" s="121"/>
      <c r="M71" s="121"/>
      <c r="N71" s="1165">
        <v>120000000</v>
      </c>
      <c r="O71" s="1164">
        <v>0</v>
      </c>
      <c r="P71" s="1279"/>
      <c r="Q71" s="1279">
        <v>0</v>
      </c>
      <c r="R71" s="1279">
        <v>0</v>
      </c>
      <c r="S71" s="121">
        <f t="shared" si="5"/>
        <v>120000000</v>
      </c>
      <c r="T71" s="121">
        <v>0</v>
      </c>
      <c r="U71" s="1163">
        <v>0</v>
      </c>
      <c r="V71" s="1287">
        <v>0</v>
      </c>
      <c r="W71" s="1292"/>
      <c r="X71" s="1292">
        <v>0</v>
      </c>
      <c r="Y71" s="1293">
        <v>0</v>
      </c>
      <c r="Z71" s="121"/>
    </row>
    <row r="72" spans="1:26">
      <c r="A72" s="1161">
        <f>IF(C72&lt;&gt;"",MAX(A69:A71)+1,"")</f>
        <v>56</v>
      </c>
      <c r="C72" s="29" t="s">
        <v>204</v>
      </c>
      <c r="D72" s="29"/>
      <c r="F72" s="121"/>
      <c r="G72" s="1166"/>
      <c r="H72" s="1265">
        <v>30000000</v>
      </c>
      <c r="I72" s="1271"/>
      <c r="J72" s="1271"/>
      <c r="K72" s="1271"/>
      <c r="L72" s="121"/>
      <c r="M72" s="121"/>
      <c r="N72" s="1165"/>
      <c r="O72" s="1164">
        <v>30000000</v>
      </c>
      <c r="P72" s="1279"/>
      <c r="Q72" s="1279"/>
      <c r="R72" s="1279"/>
      <c r="S72" s="121">
        <f t="shared" si="5"/>
        <v>30000000</v>
      </c>
      <c r="T72" s="121"/>
      <c r="U72" s="1163"/>
      <c r="V72" s="1287">
        <v>30000000</v>
      </c>
      <c r="W72" s="1292"/>
      <c r="X72" s="1292"/>
      <c r="Y72" s="1293"/>
      <c r="Z72" s="121"/>
    </row>
    <row r="73" spans="1:26">
      <c r="A73" s="1161">
        <f>IF(C73&lt;&gt;"",MAX(A70:A72)+1,"")</f>
        <v>57</v>
      </c>
      <c r="C73" s="29" t="s">
        <v>205</v>
      </c>
      <c r="D73" s="29"/>
      <c r="E73" s="2"/>
      <c r="F73" s="121">
        <v>0</v>
      </c>
      <c r="G73" s="1166">
        <v>0</v>
      </c>
      <c r="H73" s="1265">
        <v>26585154.466419831</v>
      </c>
      <c r="I73" s="1271"/>
      <c r="J73" s="1271"/>
      <c r="K73" s="1271"/>
      <c r="L73" s="121"/>
      <c r="M73" s="121">
        <v>0</v>
      </c>
      <c r="N73" s="1165">
        <v>0</v>
      </c>
      <c r="O73" s="1164">
        <v>27621329.57647486</v>
      </c>
      <c r="P73" s="1279"/>
      <c r="Q73" s="1279"/>
      <c r="R73" s="1279"/>
      <c r="S73" s="121">
        <f t="shared" si="5"/>
        <v>27621329.57647486</v>
      </c>
      <c r="T73" s="121">
        <v>0</v>
      </c>
      <c r="U73" s="1163">
        <v>0</v>
      </c>
      <c r="V73" s="1287">
        <v>28697890.340863917</v>
      </c>
      <c r="W73" s="1292"/>
      <c r="X73" s="1292"/>
      <c r="Y73" s="1293"/>
      <c r="Z73" s="121"/>
    </row>
    <row r="74" spans="1:26">
      <c r="A74" s="1161">
        <f>IF(C74&lt;&gt;"",MAX(A71:A73)+1,"")</f>
        <v>58</v>
      </c>
      <c r="C74" s="29" t="s">
        <v>206</v>
      </c>
      <c r="D74" s="29"/>
      <c r="F74" s="121">
        <v>0</v>
      </c>
      <c r="G74" s="1166">
        <v>0</v>
      </c>
      <c r="H74" s="1265">
        <v>0</v>
      </c>
      <c r="I74" s="1271">
        <v>0</v>
      </c>
      <c r="J74" s="1271">
        <v>0</v>
      </c>
      <c r="K74" s="1271">
        <v>0</v>
      </c>
      <c r="L74" s="121"/>
      <c r="M74" s="121">
        <v>0</v>
      </c>
      <c r="N74" s="1165">
        <v>0</v>
      </c>
      <c r="O74" s="1164">
        <v>0</v>
      </c>
      <c r="P74" s="1279"/>
      <c r="Q74" s="1279"/>
      <c r="R74" s="1279">
        <v>0</v>
      </c>
      <c r="S74" s="121">
        <f t="shared" si="5"/>
        <v>0</v>
      </c>
      <c r="T74" s="121">
        <v>0</v>
      </c>
      <c r="U74" s="1163">
        <v>0</v>
      </c>
      <c r="V74" s="1287">
        <v>0</v>
      </c>
      <c r="W74" s="1292"/>
      <c r="X74" s="1292">
        <v>0</v>
      </c>
      <c r="Y74" s="1293">
        <v>0</v>
      </c>
      <c r="Z74" s="121"/>
    </row>
    <row r="75" spans="1:26">
      <c r="A75" s="1161">
        <f>IF(C75&lt;&gt;"",MAX(A72:A74)+1,"")</f>
        <v>59</v>
      </c>
      <c r="C75" s="540" t="s">
        <v>207</v>
      </c>
      <c r="D75" s="595"/>
      <c r="E75" s="2"/>
      <c r="F75" s="527">
        <f>SUM(F64:F74)</f>
        <v>343653618.36105269</v>
      </c>
      <c r="G75" s="1184">
        <f>SUM(G65:G74)</f>
        <v>291621048.06079119</v>
      </c>
      <c r="H75" s="1266">
        <f>SUM(H65:H74)</f>
        <v>56585154.466419831</v>
      </c>
      <c r="I75" s="1272">
        <f>SUM(I65:I74)</f>
        <v>10500000</v>
      </c>
      <c r="J75" s="1272">
        <f>SUM(J65:J74)</f>
        <v>0</v>
      </c>
      <c r="K75" s="1272">
        <f>SUM(K65:K74)</f>
        <v>211146063</v>
      </c>
      <c r="L75" s="402"/>
      <c r="M75" s="527">
        <f>SUM(M64:M74)</f>
        <v>349795094.56663597</v>
      </c>
      <c r="N75" s="1183">
        <f>SUM(N65:N74)</f>
        <v>261522074.68441719</v>
      </c>
      <c r="O75" s="1182">
        <f>SUM(O65:O74)</f>
        <v>57621329.57647486</v>
      </c>
      <c r="P75" s="1280">
        <f>SUM(P65:P74)</f>
        <v>0</v>
      </c>
      <c r="Q75" s="1280">
        <f>SUM(Q65:Q74)</f>
        <v>0</v>
      </c>
      <c r="R75" s="1280">
        <f>SUM(R65:R74)</f>
        <v>307408581</v>
      </c>
      <c r="S75" s="121">
        <f t="shared" si="5"/>
        <v>976347079.827528</v>
      </c>
      <c r="T75" s="527">
        <f>SUM(T64:T74)</f>
        <v>343501951.62879038</v>
      </c>
      <c r="U75" s="1181">
        <f>SUM(U65:U74)</f>
        <v>180568960.03840947</v>
      </c>
      <c r="V75" s="1288">
        <f>SUM(V65:V74)</f>
        <v>58697890.340863913</v>
      </c>
      <c r="W75" s="1295">
        <f>SUM(W65:W74)</f>
        <v>0</v>
      </c>
      <c r="X75" s="1295">
        <f>SUM(X65:X74)</f>
        <v>0</v>
      </c>
      <c r="Y75" s="1296">
        <f>SUM(Y65:Y74)</f>
        <v>307188608</v>
      </c>
      <c r="Z75" s="402"/>
    </row>
    <row r="76" spans="1:26">
      <c r="A76" s="1161"/>
      <c r="C76" s="116"/>
      <c r="D76" s="116"/>
      <c r="F76" s="402"/>
      <c r="G76" s="1179"/>
      <c r="H76" s="1263"/>
      <c r="I76" s="1273"/>
      <c r="J76" s="1273"/>
      <c r="K76" s="1273"/>
      <c r="L76" s="402"/>
      <c r="M76" s="402"/>
      <c r="N76" s="1178"/>
      <c r="O76" s="1177"/>
      <c r="P76" s="1281"/>
      <c r="Q76" s="1281"/>
      <c r="R76" s="1281"/>
      <c r="S76" s="121">
        <f t="shared" si="5"/>
        <v>0</v>
      </c>
      <c r="T76" s="402"/>
      <c r="U76" s="1176"/>
      <c r="V76" s="1290"/>
      <c r="W76" s="1297"/>
      <c r="X76" s="1297"/>
      <c r="Y76" s="1298"/>
      <c r="Z76" s="402"/>
    </row>
    <row r="77" spans="1:26">
      <c r="A77" s="1161">
        <f t="shared" ref="A77:A85" si="19">IF(C77&lt;&gt;"",MAX(A74:A76)+1,"")</f>
        <v>60</v>
      </c>
      <c r="C77" s="116" t="s">
        <v>208</v>
      </c>
      <c r="D77" s="116"/>
      <c r="E77" s="2"/>
      <c r="F77" s="402"/>
      <c r="G77" s="1179"/>
      <c r="H77" s="1263"/>
      <c r="I77" s="1273"/>
      <c r="J77" s="1273"/>
      <c r="K77" s="1273"/>
      <c r="L77" s="402"/>
      <c r="M77" s="402"/>
      <c r="N77" s="1178"/>
      <c r="O77" s="1177"/>
      <c r="P77" s="1281"/>
      <c r="Q77" s="1281"/>
      <c r="R77" s="1281"/>
      <c r="S77" s="121">
        <f t="shared" si="5"/>
        <v>0</v>
      </c>
      <c r="T77" s="402"/>
      <c r="U77" s="1176"/>
      <c r="V77" s="1290"/>
      <c r="W77" s="1297"/>
      <c r="X77" s="1297"/>
      <c r="Y77" s="1298"/>
      <c r="Z77" s="402"/>
    </row>
    <row r="78" spans="1:26">
      <c r="A78" s="1161">
        <f t="shared" si="19"/>
        <v>61</v>
      </c>
      <c r="C78" s="29" t="s">
        <v>129</v>
      </c>
      <c r="D78" s="29"/>
      <c r="F78" s="121">
        <v>0</v>
      </c>
      <c r="G78" s="1166">
        <v>602569233.30536306</v>
      </c>
      <c r="H78" s="1265">
        <v>0</v>
      </c>
      <c r="I78" s="1271">
        <v>0</v>
      </c>
      <c r="J78" s="1271">
        <v>0</v>
      </c>
      <c r="K78" s="1271">
        <v>0</v>
      </c>
      <c r="L78" s="121"/>
      <c r="M78" s="121">
        <v>0</v>
      </c>
      <c r="N78" s="1165">
        <v>762356713.15257704</v>
      </c>
      <c r="O78" s="1164">
        <v>0</v>
      </c>
      <c r="P78" s="1279">
        <v>0</v>
      </c>
      <c r="Q78" s="1279">
        <v>0</v>
      </c>
      <c r="R78" s="1279">
        <v>0</v>
      </c>
      <c r="S78" s="121">
        <f t="shared" si="5"/>
        <v>762356713.15257704</v>
      </c>
      <c r="T78" s="121">
        <v>0</v>
      </c>
      <c r="U78" s="1163">
        <v>928328366.59445906</v>
      </c>
      <c r="V78" s="1287">
        <v>0</v>
      </c>
      <c r="W78" s="1292"/>
      <c r="X78" s="1292">
        <v>0</v>
      </c>
      <c r="Y78" s="1293">
        <v>0</v>
      </c>
      <c r="Z78" s="121"/>
    </row>
    <row r="79" spans="1:26">
      <c r="A79" s="1161">
        <f t="shared" si="19"/>
        <v>62</v>
      </c>
      <c r="C79" s="29" t="s">
        <v>130</v>
      </c>
      <c r="D79" s="29"/>
      <c r="E79" s="2"/>
      <c r="F79" s="121">
        <v>0</v>
      </c>
      <c r="G79" s="1166">
        <v>0</v>
      </c>
      <c r="H79" s="1265">
        <v>144699710</v>
      </c>
      <c r="I79" s="1271"/>
      <c r="J79" s="1271"/>
      <c r="K79" s="1271"/>
      <c r="L79" s="121"/>
      <c r="M79" s="121">
        <v>0</v>
      </c>
      <c r="N79" s="1165">
        <v>0</v>
      </c>
      <c r="O79" s="1164">
        <v>164270978.26999998</v>
      </c>
      <c r="P79" s="1279"/>
      <c r="Q79" s="1279"/>
      <c r="R79" s="1279"/>
      <c r="S79" s="121">
        <f t="shared" si="5"/>
        <v>164270978.26999998</v>
      </c>
      <c r="T79" s="121">
        <v>0</v>
      </c>
      <c r="U79" s="1163">
        <v>0</v>
      </c>
      <c r="V79" s="1287">
        <v>161109546</v>
      </c>
      <c r="W79" s="1292"/>
      <c r="X79" s="1292"/>
      <c r="Y79" s="1293"/>
      <c r="Z79" s="121"/>
    </row>
    <row r="80" spans="1:26">
      <c r="A80" s="1161">
        <f t="shared" si="19"/>
        <v>63</v>
      </c>
      <c r="C80" s="29" t="s">
        <v>132</v>
      </c>
      <c r="D80" s="29"/>
      <c r="F80" s="121">
        <v>0</v>
      </c>
      <c r="G80" s="1166">
        <v>0</v>
      </c>
      <c r="H80" s="1265">
        <v>0</v>
      </c>
      <c r="I80" s="1271">
        <v>0</v>
      </c>
      <c r="J80" s="1271">
        <v>8382150</v>
      </c>
      <c r="K80" s="1271">
        <v>0</v>
      </c>
      <c r="L80" s="121"/>
      <c r="M80" s="121">
        <v>0</v>
      </c>
      <c r="N80" s="1165">
        <v>0</v>
      </c>
      <c r="O80" s="1164">
        <v>0</v>
      </c>
      <c r="P80" s="1279">
        <v>0</v>
      </c>
      <c r="Q80" s="1279">
        <v>5969160</v>
      </c>
      <c r="R80" s="1279">
        <v>0</v>
      </c>
      <c r="S80" s="121">
        <f t="shared" si="5"/>
        <v>5969160</v>
      </c>
      <c r="T80" s="121">
        <v>0</v>
      </c>
      <c r="U80" s="1163">
        <v>0</v>
      </c>
      <c r="V80" s="1287">
        <v>0</v>
      </c>
      <c r="W80" s="1292"/>
      <c r="X80" s="1292">
        <v>5767160</v>
      </c>
      <c r="Y80" s="1293">
        <v>0</v>
      </c>
      <c r="Z80" s="121"/>
    </row>
    <row r="81" spans="1:26">
      <c r="A81" s="1161">
        <f t="shared" si="19"/>
        <v>64</v>
      </c>
      <c r="C81" s="29" t="s">
        <v>131</v>
      </c>
      <c r="D81" s="29"/>
      <c r="E81" s="2"/>
      <c r="F81" s="121">
        <v>0</v>
      </c>
      <c r="G81" s="1166">
        <v>0</v>
      </c>
      <c r="H81" s="1265">
        <v>0</v>
      </c>
      <c r="I81" s="1271">
        <v>2065000</v>
      </c>
      <c r="J81" s="1271">
        <v>0</v>
      </c>
      <c r="K81" s="1271">
        <v>0</v>
      </c>
      <c r="L81" s="121"/>
      <c r="M81" s="121">
        <v>0</v>
      </c>
      <c r="N81" s="1165">
        <v>0</v>
      </c>
      <c r="O81" s="1164">
        <v>0</v>
      </c>
      <c r="P81" s="1279">
        <v>770000</v>
      </c>
      <c r="Q81" s="1279">
        <v>0</v>
      </c>
      <c r="R81" s="1279">
        <v>0</v>
      </c>
      <c r="S81" s="121">
        <f t="shared" si="5"/>
        <v>770000</v>
      </c>
      <c r="T81" s="121">
        <v>0</v>
      </c>
      <c r="U81" s="1163">
        <v>0</v>
      </c>
      <c r="V81" s="1287">
        <v>0</v>
      </c>
      <c r="W81" s="1292">
        <v>270000</v>
      </c>
      <c r="X81" s="1292">
        <v>0</v>
      </c>
      <c r="Y81" s="1293">
        <v>0</v>
      </c>
      <c r="Z81" s="121"/>
    </row>
    <row r="82" spans="1:26">
      <c r="A82" s="1161">
        <f t="shared" si="19"/>
        <v>65</v>
      </c>
      <c r="C82" s="29" t="s">
        <v>209</v>
      </c>
      <c r="D82" s="29"/>
      <c r="F82" s="121">
        <v>0</v>
      </c>
      <c r="G82" s="1166">
        <v>0</v>
      </c>
      <c r="H82" s="1265">
        <v>0</v>
      </c>
      <c r="I82" s="1271">
        <v>0</v>
      </c>
      <c r="J82" s="1271">
        <v>0</v>
      </c>
      <c r="K82" s="1271">
        <v>0</v>
      </c>
      <c r="L82" s="121"/>
      <c r="M82" s="121">
        <v>0</v>
      </c>
      <c r="N82" s="1165">
        <v>0</v>
      </c>
      <c r="O82" s="1164">
        <v>0</v>
      </c>
      <c r="P82" s="1279">
        <v>0</v>
      </c>
      <c r="Q82" s="1279">
        <v>0</v>
      </c>
      <c r="R82" s="1279">
        <v>0</v>
      </c>
      <c r="S82" s="121">
        <f t="shared" si="5"/>
        <v>0</v>
      </c>
      <c r="T82" s="121">
        <v>0</v>
      </c>
      <c r="U82" s="1163">
        <v>0</v>
      </c>
      <c r="V82" s="1287">
        <v>0</v>
      </c>
      <c r="W82" s="1292"/>
      <c r="X82" s="1292">
        <v>0</v>
      </c>
      <c r="Y82" s="1293">
        <v>0</v>
      </c>
      <c r="Z82" s="121"/>
    </row>
    <row r="83" spans="1:26">
      <c r="A83" s="1161">
        <f t="shared" si="19"/>
        <v>66</v>
      </c>
      <c r="C83" s="29" t="s">
        <v>210</v>
      </c>
      <c r="D83" s="29"/>
      <c r="E83" s="2"/>
      <c r="F83" s="121">
        <v>0</v>
      </c>
      <c r="G83" s="1166">
        <v>0</v>
      </c>
      <c r="H83" s="1265">
        <v>0</v>
      </c>
      <c r="I83" s="1271">
        <v>0</v>
      </c>
      <c r="J83" s="1271">
        <v>0</v>
      </c>
      <c r="K83" s="1271">
        <v>0</v>
      </c>
      <c r="L83" s="121"/>
      <c r="M83" s="121">
        <v>0</v>
      </c>
      <c r="N83" s="1165">
        <v>0</v>
      </c>
      <c r="O83" s="1164">
        <v>0</v>
      </c>
      <c r="P83" s="1279">
        <v>0</v>
      </c>
      <c r="Q83" s="1279">
        <v>0</v>
      </c>
      <c r="R83" s="1279">
        <v>0</v>
      </c>
      <c r="S83" s="121">
        <f t="shared" si="5"/>
        <v>0</v>
      </c>
      <c r="T83" s="121">
        <v>0</v>
      </c>
      <c r="U83" s="1163">
        <v>0</v>
      </c>
      <c r="V83" s="1287">
        <v>0</v>
      </c>
      <c r="W83" s="1292"/>
      <c r="X83" s="1292">
        <v>0</v>
      </c>
      <c r="Y83" s="1293">
        <v>0</v>
      </c>
      <c r="Z83" s="121"/>
    </row>
    <row r="84" spans="1:26">
      <c r="A84" s="1161">
        <f t="shared" si="19"/>
        <v>67</v>
      </c>
      <c r="C84" s="29" t="s">
        <v>211</v>
      </c>
      <c r="D84" s="29"/>
      <c r="F84" s="121">
        <v>0</v>
      </c>
      <c r="G84" s="1166">
        <v>0</v>
      </c>
      <c r="H84" s="1265">
        <v>0</v>
      </c>
      <c r="I84" s="1271">
        <v>0</v>
      </c>
      <c r="J84" s="1271">
        <v>0</v>
      </c>
      <c r="K84" s="1271">
        <v>0</v>
      </c>
      <c r="L84" s="121"/>
      <c r="M84" s="121">
        <v>0</v>
      </c>
      <c r="N84" s="1165">
        <v>0</v>
      </c>
      <c r="O84" s="1164">
        <v>0</v>
      </c>
      <c r="P84" s="1279">
        <v>0</v>
      </c>
      <c r="Q84" s="1279">
        <v>0</v>
      </c>
      <c r="R84" s="1279">
        <v>0</v>
      </c>
      <c r="S84" s="121">
        <f t="shared" si="5"/>
        <v>0</v>
      </c>
      <c r="T84" s="121">
        <v>0</v>
      </c>
      <c r="U84" s="1163">
        <v>0</v>
      </c>
      <c r="V84" s="1287">
        <v>0</v>
      </c>
      <c r="W84" s="1292"/>
      <c r="X84" s="1292">
        <v>0</v>
      </c>
      <c r="Y84" s="1293">
        <v>0</v>
      </c>
      <c r="Z84" s="121"/>
    </row>
    <row r="85" spans="1:26">
      <c r="A85" s="1161">
        <f t="shared" si="19"/>
        <v>68</v>
      </c>
      <c r="C85" s="540" t="s">
        <v>212</v>
      </c>
      <c r="D85" s="595"/>
      <c r="F85" s="527">
        <f t="shared" ref="F85:K85" si="20">SUM(F78:F84)</f>
        <v>0</v>
      </c>
      <c r="G85" s="1184">
        <f t="shared" si="20"/>
        <v>602569233.30536306</v>
      </c>
      <c r="H85" s="1266">
        <f t="shared" si="20"/>
        <v>144699710</v>
      </c>
      <c r="I85" s="1272">
        <f t="shared" si="20"/>
        <v>2065000</v>
      </c>
      <c r="J85" s="1272">
        <f t="shared" si="20"/>
        <v>8382150</v>
      </c>
      <c r="K85" s="1272">
        <f t="shared" si="20"/>
        <v>0</v>
      </c>
      <c r="L85" s="402"/>
      <c r="M85" s="527">
        <f t="shared" ref="M85:R85" si="21">SUM(M78:M84)</f>
        <v>0</v>
      </c>
      <c r="N85" s="1183">
        <f t="shared" si="21"/>
        <v>762356713.15257704</v>
      </c>
      <c r="O85" s="1182">
        <f t="shared" si="21"/>
        <v>164270978.26999998</v>
      </c>
      <c r="P85" s="1280">
        <f t="shared" si="21"/>
        <v>770000</v>
      </c>
      <c r="Q85" s="1280">
        <f t="shared" si="21"/>
        <v>5969160</v>
      </c>
      <c r="R85" s="1280">
        <f t="shared" si="21"/>
        <v>0</v>
      </c>
      <c r="S85" s="121">
        <f t="shared" si="5"/>
        <v>933366851.42257702</v>
      </c>
      <c r="T85" s="527">
        <f t="shared" ref="T85:Y85" si="22">SUM(T78:T84)</f>
        <v>0</v>
      </c>
      <c r="U85" s="1181">
        <f t="shared" si="22"/>
        <v>928328366.59445906</v>
      </c>
      <c r="V85" s="1288">
        <f t="shared" si="22"/>
        <v>161109546</v>
      </c>
      <c r="W85" s="1295">
        <f t="shared" si="22"/>
        <v>270000</v>
      </c>
      <c r="X85" s="1295">
        <f t="shared" si="22"/>
        <v>5767160</v>
      </c>
      <c r="Y85" s="1296">
        <f t="shared" si="22"/>
        <v>0</v>
      </c>
      <c r="Z85" s="402"/>
    </row>
    <row r="86" spans="1:26">
      <c r="A86" s="1161"/>
      <c r="C86" s="29"/>
      <c r="D86" s="29"/>
      <c r="E86" s="2"/>
      <c r="F86" s="121"/>
      <c r="G86" s="1166"/>
      <c r="H86" s="1265"/>
      <c r="I86" s="1271"/>
      <c r="J86" s="1271"/>
      <c r="K86" s="1271"/>
      <c r="L86" s="121"/>
      <c r="M86" s="121"/>
      <c r="N86" s="1165"/>
      <c r="O86" s="1164"/>
      <c r="P86" s="1279"/>
      <c r="Q86" s="1279"/>
      <c r="R86" s="1279"/>
      <c r="S86" s="121">
        <f t="shared" si="5"/>
        <v>0</v>
      </c>
      <c r="T86" s="121"/>
      <c r="U86" s="1163"/>
      <c r="V86" s="1287"/>
      <c r="W86" s="1292"/>
      <c r="X86" s="1292"/>
      <c r="Y86" s="1293"/>
      <c r="Z86" s="121"/>
    </row>
    <row r="87" spans="1:26">
      <c r="A87" s="1161">
        <f>IF(C87&lt;&gt;"",MAX(A84:A86)+1,"")</f>
        <v>69</v>
      </c>
      <c r="C87" s="29" t="s">
        <v>213</v>
      </c>
      <c r="D87" s="29"/>
      <c r="E87" s="2"/>
      <c r="F87" s="121">
        <v>0</v>
      </c>
      <c r="G87" s="1166">
        <v>90138971.987098172</v>
      </c>
      <c r="H87" s="1265">
        <v>30000000</v>
      </c>
      <c r="I87" s="1271">
        <v>6727935</v>
      </c>
      <c r="J87" s="1271">
        <v>2382330</v>
      </c>
      <c r="K87" s="1271"/>
      <c r="L87" s="121"/>
      <c r="M87" s="121">
        <v>0</v>
      </c>
      <c r="N87" s="1165">
        <v>165894944.55776396</v>
      </c>
      <c r="O87" s="1164"/>
      <c r="P87" s="1279">
        <v>0</v>
      </c>
      <c r="Q87" s="1279">
        <v>812609</v>
      </c>
      <c r="R87" s="1279"/>
      <c r="S87" s="121">
        <f t="shared" si="5"/>
        <v>166707553.55776396</v>
      </c>
      <c r="T87" s="121">
        <v>0</v>
      </c>
      <c r="U87" s="1163">
        <v>188690476.6468811</v>
      </c>
      <c r="V87" s="1287"/>
      <c r="W87" s="1292"/>
      <c r="X87" s="1292"/>
      <c r="Y87" s="1293"/>
      <c r="Z87" s="121"/>
    </row>
    <row r="88" spans="1:26">
      <c r="A88" s="1161">
        <f>IF(C88&lt;&gt;"",MAX(A85:A87)+1,"")</f>
        <v>70</v>
      </c>
      <c r="C88" s="29" t="s">
        <v>214</v>
      </c>
      <c r="D88" s="29"/>
      <c r="F88" s="121"/>
      <c r="G88" s="1166">
        <f>-2490000-'C-2 Optimal'!R46</f>
        <v>0</v>
      </c>
      <c r="H88" s="1265"/>
      <c r="I88" s="1271"/>
      <c r="J88" s="1271"/>
      <c r="K88" s="1271"/>
      <c r="L88" s="121"/>
      <c r="M88" s="121"/>
      <c r="N88" s="1165">
        <f>-14310697-'C-2 Optimal'!AI46</f>
        <v>0</v>
      </c>
      <c r="O88" s="1164"/>
      <c r="P88" s="1279"/>
      <c r="Q88" s="1279"/>
      <c r="R88" s="1279"/>
      <c r="S88" s="121">
        <f t="shared" si="5"/>
        <v>0</v>
      </c>
      <c r="T88" s="121"/>
      <c r="U88" s="1163">
        <f>-19299595-'C-2 Optimal'!AZ46</f>
        <v>0</v>
      </c>
      <c r="V88" s="1287"/>
      <c r="W88" s="1292"/>
      <c r="X88" s="1292"/>
      <c r="Y88" s="1293"/>
      <c r="Z88" s="121" t="s">
        <v>215</v>
      </c>
    </row>
    <row r="89" spans="1:26">
      <c r="A89" s="1161">
        <f t="shared" ref="A89:A91" si="23">IF(C89&lt;&gt;"",MAX(A86:A88)+1,"")</f>
        <v>71</v>
      </c>
      <c r="C89" s="540" t="s">
        <v>216</v>
      </c>
      <c r="D89" s="595"/>
      <c r="E89" s="2"/>
      <c r="F89" s="527">
        <f>F25+F62+F75+F85+F87</f>
        <v>2831656102.4274821</v>
      </c>
      <c r="G89" s="1184">
        <f>G25+G62+G75+G85+G87</f>
        <v>2003199391.6695275</v>
      </c>
      <c r="H89" s="1266">
        <f t="shared" ref="H89:K89" si="24">H25+H62+H75+H85+H87</f>
        <v>487537336.19141978</v>
      </c>
      <c r="I89" s="1272">
        <f t="shared" si="24"/>
        <v>80403558</v>
      </c>
      <c r="J89" s="1272">
        <f t="shared" si="24"/>
        <v>27377280</v>
      </c>
      <c r="K89" s="1272">
        <f t="shared" si="24"/>
        <v>223046064</v>
      </c>
      <c r="L89" s="402"/>
      <c r="M89" s="527">
        <f>M25+M62+M75+M85+M87</f>
        <v>2739946133.9747081</v>
      </c>
      <c r="N89" s="1183">
        <f>N25+N62+N75+N85+N87</f>
        <v>2323835240.6767583</v>
      </c>
      <c r="O89" s="1182">
        <f t="shared" ref="O89:R89" si="25">O25+O62+O75+O85+O87</f>
        <v>507099983.78722483</v>
      </c>
      <c r="P89" s="1280">
        <f t="shared" si="25"/>
        <v>57962382</v>
      </c>
      <c r="Q89" s="1280">
        <f t="shared" si="25"/>
        <v>22995606</v>
      </c>
      <c r="R89" s="1280">
        <f t="shared" si="25"/>
        <v>319770555</v>
      </c>
      <c r="S89" s="121">
        <f t="shared" si="5"/>
        <v>5971609901.4386911</v>
      </c>
      <c r="T89" s="527">
        <f>T25+T62+T75+T85+T87</f>
        <v>2673572271.5283937</v>
      </c>
      <c r="U89" s="1181">
        <f>U25+U62+U75+U85+U87</f>
        <v>2516210357.2797499</v>
      </c>
      <c r="V89" s="1288">
        <f t="shared" ref="V89:Y89" si="26">V25+V62+V75+V85+V87</f>
        <v>511195159.98225141</v>
      </c>
      <c r="W89" s="1295">
        <f t="shared" si="26"/>
        <v>50952145</v>
      </c>
      <c r="X89" s="1295">
        <f t="shared" si="26"/>
        <v>22259643</v>
      </c>
      <c r="Y89" s="1295">
        <f t="shared" si="26"/>
        <v>320035838</v>
      </c>
      <c r="Z89" s="402"/>
    </row>
    <row r="90" spans="1:26">
      <c r="A90" s="1161" t="str">
        <f t="shared" si="23"/>
        <v/>
      </c>
      <c r="C90" s="7"/>
      <c r="D90" s="7"/>
      <c r="F90" s="402"/>
      <c r="G90" s="1179"/>
      <c r="H90" s="1263"/>
      <c r="I90" s="1273"/>
      <c r="J90" s="1273"/>
      <c r="K90" s="1273"/>
      <c r="L90" s="402"/>
      <c r="M90" s="402"/>
      <c r="N90" s="1178"/>
      <c r="O90" s="1177"/>
      <c r="P90" s="1281"/>
      <c r="Q90" s="1281"/>
      <c r="R90" s="1281"/>
      <c r="S90" s="121">
        <f t="shared" si="5"/>
        <v>0</v>
      </c>
      <c r="T90" s="402"/>
      <c r="U90" s="1176"/>
      <c r="V90" s="1290"/>
      <c r="W90" s="1297"/>
      <c r="X90" s="1297"/>
      <c r="Y90" s="1298"/>
      <c r="Z90" s="402"/>
    </row>
    <row r="91" spans="1:26">
      <c r="A91" s="1161">
        <f t="shared" si="23"/>
        <v>72</v>
      </c>
      <c r="C91" s="29" t="s">
        <v>2822</v>
      </c>
      <c r="D91" s="7"/>
      <c r="F91" s="120">
        <f>F25</f>
        <v>2436713299.8406897</v>
      </c>
      <c r="G91" s="1262"/>
      <c r="H91" s="1263">
        <v>0</v>
      </c>
      <c r="I91" s="1273">
        <v>0</v>
      </c>
      <c r="J91" s="1273">
        <v>0</v>
      </c>
      <c r="K91" s="1273">
        <v>0</v>
      </c>
      <c r="L91" s="402"/>
      <c r="M91" s="402">
        <f>M25</f>
        <v>2363810018.072628</v>
      </c>
      <c r="N91" s="1278"/>
      <c r="O91" s="1177">
        <v>0</v>
      </c>
      <c r="P91" s="1281">
        <v>0</v>
      </c>
      <c r="Q91" s="1281">
        <v>0</v>
      </c>
      <c r="R91" s="1281">
        <v>0</v>
      </c>
      <c r="S91" s="121">
        <f t="shared" si="5"/>
        <v>2363810018.072628</v>
      </c>
      <c r="T91" s="402">
        <f>T25</f>
        <v>2312631997.3431683</v>
      </c>
      <c r="U91" s="1291"/>
      <c r="V91" s="1290">
        <v>0</v>
      </c>
      <c r="W91" s="1297">
        <v>0</v>
      </c>
      <c r="X91" s="1297">
        <v>0</v>
      </c>
      <c r="Y91" s="1298">
        <v>0</v>
      </c>
      <c r="Z91" s="120" t="s">
        <v>217</v>
      </c>
    </row>
    <row r="92" spans="1:26">
      <c r="A92" s="1161"/>
      <c r="C92" s="29" t="s">
        <v>2825</v>
      </c>
      <c r="D92" s="7"/>
      <c r="F92" s="120"/>
      <c r="G92" s="1174">
        <f>'B-1 - OPTIMAL'!J6</f>
        <v>75259172</v>
      </c>
      <c r="H92" s="1263"/>
      <c r="I92" s="1273"/>
      <c r="J92" s="1273"/>
      <c r="K92" s="1273"/>
      <c r="L92" s="402"/>
      <c r="M92" s="402"/>
      <c r="N92" s="1173">
        <f>'B-1 - OPTIMAL'!P6</f>
        <v>103320048</v>
      </c>
      <c r="O92" s="1177"/>
      <c r="P92" s="1281"/>
      <c r="Q92" s="1281"/>
      <c r="R92" s="1281"/>
      <c r="S92" s="121"/>
      <c r="T92" s="402"/>
      <c r="U92" s="1170">
        <f>'B-1 - OPTIMAL'!V6</f>
        <v>116574280</v>
      </c>
      <c r="V92" s="1290"/>
      <c r="W92" s="1297"/>
      <c r="X92" s="1297"/>
      <c r="Y92" s="1297"/>
      <c r="Z92" s="120"/>
    </row>
    <row r="93" spans="1:26">
      <c r="A93" s="1161">
        <f>IF(C93&lt;&gt;"",MAX(A91:A91)+1,"")</f>
        <v>73</v>
      </c>
      <c r="C93" s="540" t="s">
        <v>218</v>
      </c>
      <c r="D93" s="595"/>
      <c r="E93" s="2"/>
      <c r="F93" s="527">
        <f>F89-F91-F92</f>
        <v>394942802.58679247</v>
      </c>
      <c r="G93" s="1184">
        <f t="shared" ref="G93:K93" si="27">G89-G91-G92</f>
        <v>1927940219.6695275</v>
      </c>
      <c r="H93" s="1266">
        <f t="shared" si="27"/>
        <v>487537336.19141978</v>
      </c>
      <c r="I93" s="1272">
        <f t="shared" si="27"/>
        <v>80403558</v>
      </c>
      <c r="J93" s="1272">
        <f t="shared" si="27"/>
        <v>27377280</v>
      </c>
      <c r="K93" s="1272">
        <f t="shared" si="27"/>
        <v>223046064</v>
      </c>
      <c r="L93" s="402"/>
      <c r="M93" s="527">
        <f>M89-M91-M92</f>
        <v>376136115.90208006</v>
      </c>
      <c r="N93" s="1183">
        <f t="shared" ref="N93:R93" si="28">N89-N91-N92</f>
        <v>2220515192.6767583</v>
      </c>
      <c r="O93" s="1182">
        <f t="shared" si="28"/>
        <v>507099983.78722483</v>
      </c>
      <c r="P93" s="1280">
        <f t="shared" si="28"/>
        <v>57962382</v>
      </c>
      <c r="Q93" s="1280">
        <f t="shared" si="28"/>
        <v>22995606</v>
      </c>
      <c r="R93" s="1280">
        <f t="shared" si="28"/>
        <v>319770555</v>
      </c>
      <c r="S93" s="121">
        <f t="shared" si="5"/>
        <v>3504479835.3660631</v>
      </c>
      <c r="T93" s="527">
        <f>T89-T91-T92</f>
        <v>360940274.18522549</v>
      </c>
      <c r="U93" s="1181">
        <f t="shared" ref="U93:Y93" si="29">U89-U91-U92</f>
        <v>2399636077.2797499</v>
      </c>
      <c r="V93" s="1288">
        <f t="shared" si="29"/>
        <v>511195159.98225141</v>
      </c>
      <c r="W93" s="1295">
        <f t="shared" si="29"/>
        <v>50952145</v>
      </c>
      <c r="X93" s="1295">
        <f t="shared" si="29"/>
        <v>22259643</v>
      </c>
      <c r="Y93" s="1295">
        <f t="shared" si="29"/>
        <v>320035838</v>
      </c>
      <c r="Z93" s="402"/>
    </row>
    <row r="94" spans="1:26" ht="15" thickBot="1">
      <c r="A94" s="1161" t="str">
        <f>IF(C94&lt;&gt;"",MAX(A93:A93)+1,"")</f>
        <v/>
      </c>
      <c r="H94" s="1269"/>
      <c r="I94" s="1276"/>
      <c r="J94" s="1276"/>
      <c r="K94" s="1276"/>
      <c r="O94" s="1157"/>
      <c r="P94" s="1156"/>
      <c r="Q94" s="1156"/>
      <c r="R94" s="1156"/>
      <c r="V94" s="1155"/>
      <c r="W94" s="1306"/>
      <c r="X94" s="1306"/>
      <c r="Y94" s="1307"/>
    </row>
    <row r="95" spans="1:26" ht="15" thickBot="1">
      <c r="A95" s="1161">
        <v>76</v>
      </c>
      <c r="F95" s="1160" t="s">
        <v>219</v>
      </c>
      <c r="G95" s="1316">
        <f>SUM(F89:K89)</f>
        <v>5653219732.2884293</v>
      </c>
      <c r="H95" s="1316"/>
      <c r="I95" s="1316"/>
      <c r="J95" s="1316"/>
      <c r="K95" s="1316"/>
      <c r="L95" s="1159"/>
      <c r="M95" s="1277" t="s">
        <v>220</v>
      </c>
      <c r="N95" s="1316">
        <f>SUM(M89:R89)</f>
        <v>5971609901.4386911</v>
      </c>
      <c r="O95" s="1316"/>
      <c r="P95" s="1316"/>
      <c r="Q95" s="1316"/>
      <c r="R95" s="1316"/>
      <c r="S95" s="1159"/>
      <c r="T95" s="1277" t="s">
        <v>221</v>
      </c>
      <c r="U95" s="1316">
        <f>SUM(T89:Y89)</f>
        <v>6094225414.7903948</v>
      </c>
      <c r="V95" s="1316"/>
      <c r="W95" s="1316"/>
      <c r="X95" s="1316"/>
      <c r="Y95" s="1316"/>
      <c r="Z95" s="120" t="s">
        <v>222</v>
      </c>
    </row>
    <row r="96" spans="1:26" ht="15" thickBot="1">
      <c r="A96" s="1161">
        <v>77</v>
      </c>
      <c r="F96" s="1160" t="s">
        <v>223</v>
      </c>
      <c r="G96" s="1316">
        <f>SUM(G93:K93)+F75+F62</f>
        <v>3141247260.4477396</v>
      </c>
      <c r="H96" s="1316"/>
      <c r="I96" s="1316"/>
      <c r="J96" s="1316"/>
      <c r="K96" s="1316"/>
      <c r="M96" s="1277" t="s">
        <v>224</v>
      </c>
      <c r="N96" s="1316">
        <f>SUM(N93:R93)+M75+M62</f>
        <v>3504479835.3660631</v>
      </c>
      <c r="O96" s="1316"/>
      <c r="P96" s="1316"/>
      <c r="Q96" s="1316"/>
      <c r="R96" s="1316"/>
      <c r="T96" s="1277" t="s">
        <v>225</v>
      </c>
      <c r="U96" s="1316">
        <f>SUM(U93:Y93)+T75+T62</f>
        <v>3665019137.4472265</v>
      </c>
      <c r="V96" s="1316"/>
      <c r="W96" s="1316"/>
      <c r="X96" s="1316"/>
      <c r="Y96" s="1316"/>
      <c r="Z96" s="120" t="s">
        <v>226</v>
      </c>
    </row>
    <row r="97" spans="1:25" ht="15" thickBot="1">
      <c r="A97" s="1154"/>
      <c r="B97" s="21"/>
      <c r="C97" s="21"/>
      <c r="D97" s="21"/>
      <c r="E97" s="21"/>
      <c r="F97" s="21"/>
      <c r="G97" s="1153"/>
      <c r="H97" s="1152"/>
      <c r="I97" s="1152"/>
      <c r="J97" s="1152"/>
      <c r="K97" s="1152"/>
      <c r="L97" s="21"/>
      <c r="M97" s="21"/>
      <c r="N97" s="1151"/>
      <c r="O97" s="1150"/>
      <c r="P97" s="1149"/>
      <c r="Q97" s="1149"/>
      <c r="R97" s="1149"/>
      <c r="S97" s="21"/>
      <c r="T97" s="21"/>
      <c r="U97" s="1148"/>
      <c r="V97" s="1147"/>
      <c r="W97" s="1146"/>
      <c r="X97" s="1146"/>
      <c r="Y97" s="1145"/>
    </row>
    <row r="98" spans="1:25">
      <c r="A98" s="27"/>
      <c r="G98"/>
      <c r="H98"/>
      <c r="I98"/>
      <c r="J98"/>
      <c r="K98" s="120"/>
      <c r="N98"/>
      <c r="O98"/>
      <c r="P98"/>
      <c r="Q98"/>
      <c r="R98"/>
      <c r="U98"/>
      <c r="V98"/>
      <c r="W98"/>
      <c r="X98"/>
      <c r="Y98"/>
    </row>
    <row r="99" spans="1:25">
      <c r="C99" s="1144"/>
      <c r="G99"/>
      <c r="H99"/>
      <c r="I99"/>
      <c r="J99"/>
      <c r="K99" s="1313"/>
      <c r="N99"/>
      <c r="O99"/>
      <c r="P99"/>
      <c r="Q99"/>
      <c r="R99" s="1313"/>
      <c r="U99"/>
      <c r="V99"/>
      <c r="W99"/>
      <c r="X99"/>
      <c r="Y99" s="1313"/>
    </row>
    <row r="100" spans="1:25">
      <c r="C100" s="1143" t="s">
        <v>227</v>
      </c>
      <c r="G100"/>
      <c r="H100"/>
      <c r="I100"/>
      <c r="J100"/>
      <c r="K100" s="120"/>
      <c r="N100"/>
      <c r="O100"/>
      <c r="P100"/>
      <c r="Q100"/>
      <c r="R100" s="120"/>
      <c r="U100"/>
      <c r="V100"/>
      <c r="W100"/>
      <c r="X100"/>
      <c r="Y100" s="120"/>
    </row>
    <row r="101" spans="1:25">
      <c r="C101" s="1142" t="s">
        <v>228</v>
      </c>
      <c r="G101"/>
      <c r="H101"/>
      <c r="I101"/>
      <c r="J101"/>
      <c r="K101"/>
      <c r="N101"/>
      <c r="O101"/>
      <c r="P101"/>
      <c r="Q101"/>
      <c r="R101"/>
      <c r="U101"/>
      <c r="V101"/>
      <c r="W101"/>
      <c r="X101"/>
      <c r="Y101"/>
    </row>
    <row r="102" spans="1:25">
      <c r="C102" s="1143" t="s">
        <v>229</v>
      </c>
      <c r="G102"/>
      <c r="H102"/>
      <c r="I102"/>
      <c r="J102"/>
      <c r="K102"/>
      <c r="N102"/>
      <c r="O102"/>
      <c r="P102"/>
      <c r="Q102"/>
      <c r="R102"/>
      <c r="U102"/>
      <c r="V102"/>
      <c r="W102"/>
      <c r="X102"/>
      <c r="Y102"/>
    </row>
    <row r="103" spans="1:25">
      <c r="C103" s="1142" t="s">
        <v>230</v>
      </c>
      <c r="G103"/>
      <c r="H103"/>
      <c r="I103"/>
      <c r="J103"/>
      <c r="K103"/>
      <c r="N103"/>
      <c r="O103"/>
      <c r="P103"/>
      <c r="Q103"/>
      <c r="R103" s="516"/>
      <c r="U103"/>
      <c r="V103"/>
      <c r="W103"/>
      <c r="X103"/>
      <c r="Y103" s="120"/>
    </row>
    <row r="104" spans="1:25">
      <c r="C104" s="1143" t="s">
        <v>231</v>
      </c>
      <c r="G104"/>
      <c r="H104"/>
      <c r="I104"/>
      <c r="J104"/>
      <c r="K104" s="120"/>
      <c r="N104"/>
      <c r="O104"/>
      <c r="P104"/>
      <c r="Q104"/>
      <c r="R104" s="120"/>
      <c r="U104"/>
      <c r="V104"/>
      <c r="W104"/>
      <c r="X104"/>
      <c r="Y104" s="120"/>
    </row>
    <row r="105" spans="1:25">
      <c r="C105" s="1142" t="s">
        <v>232</v>
      </c>
      <c r="G105"/>
      <c r="H105"/>
      <c r="I105"/>
      <c r="J105"/>
      <c r="K105"/>
      <c r="N105"/>
      <c r="O105"/>
      <c r="P105"/>
      <c r="Q105"/>
      <c r="R105"/>
      <c r="U105"/>
      <c r="V105"/>
      <c r="W105"/>
      <c r="X105"/>
      <c r="Y105"/>
    </row>
    <row r="106" spans="1:25">
      <c r="G106"/>
      <c r="H106"/>
      <c r="I106"/>
      <c r="J106"/>
      <c r="K106"/>
      <c r="N106"/>
      <c r="O106"/>
      <c r="P106"/>
      <c r="Q106"/>
      <c r="R106"/>
      <c r="U106"/>
      <c r="V106"/>
      <c r="W106"/>
      <c r="X106"/>
      <c r="Y106"/>
    </row>
    <row r="107" spans="1:25">
      <c r="G107"/>
      <c r="H107"/>
      <c r="I107"/>
      <c r="J107"/>
      <c r="K107"/>
      <c r="N107"/>
      <c r="O107"/>
      <c r="P107"/>
      <c r="Q107"/>
      <c r="R107"/>
      <c r="U107"/>
      <c r="V107"/>
      <c r="W107"/>
      <c r="X107"/>
      <c r="Y107"/>
    </row>
    <row r="108" spans="1:25">
      <c r="G108"/>
      <c r="H108"/>
      <c r="I108"/>
      <c r="J108"/>
      <c r="K108"/>
      <c r="N108"/>
      <c r="O108"/>
      <c r="P108"/>
      <c r="Q108"/>
      <c r="R108"/>
      <c r="U108"/>
      <c r="V108"/>
      <c r="W108"/>
      <c r="X108"/>
      <c r="Y108"/>
    </row>
    <row r="109" spans="1:25">
      <c r="G109"/>
      <c r="H109"/>
      <c r="I109"/>
      <c r="J109"/>
      <c r="K109"/>
      <c r="N109"/>
      <c r="O109"/>
      <c r="P109"/>
      <c r="Q109"/>
      <c r="R109"/>
      <c r="U109"/>
      <c r="V109"/>
      <c r="W109"/>
      <c r="X109"/>
      <c r="Y109"/>
    </row>
    <row r="110" spans="1:25">
      <c r="G110"/>
      <c r="H110"/>
      <c r="I110"/>
      <c r="J110"/>
      <c r="K110"/>
      <c r="N110"/>
      <c r="O110"/>
      <c r="P110"/>
      <c r="Q110"/>
      <c r="R110"/>
      <c r="U110"/>
      <c r="V110"/>
      <c r="W110"/>
      <c r="X110"/>
      <c r="Y110"/>
    </row>
    <row r="111" spans="1:25">
      <c r="G111"/>
      <c r="H111"/>
      <c r="I111"/>
      <c r="J111"/>
      <c r="K111"/>
      <c r="N111"/>
      <c r="O111"/>
      <c r="P111"/>
      <c r="Q111"/>
      <c r="R111"/>
      <c r="U111"/>
      <c r="V111"/>
      <c r="W111"/>
      <c r="X111"/>
      <c r="Y111"/>
    </row>
    <row r="112" spans="1:25">
      <c r="G112"/>
      <c r="H112"/>
      <c r="I112"/>
      <c r="J112"/>
      <c r="K112"/>
      <c r="N112"/>
      <c r="O112"/>
      <c r="P112"/>
      <c r="Q112"/>
      <c r="R112"/>
      <c r="U112"/>
      <c r="V112"/>
      <c r="W112"/>
      <c r="X112"/>
      <c r="Y112"/>
    </row>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row r="567" customFormat="1"/>
    <row r="568" customFormat="1"/>
    <row r="569" customFormat="1"/>
    <row r="570" customFormat="1"/>
    <row r="571" customFormat="1"/>
    <row r="572" customFormat="1"/>
    <row r="573" customFormat="1"/>
    <row r="574" customFormat="1"/>
    <row r="575" customFormat="1"/>
    <row r="576" customFormat="1"/>
    <row r="577" customFormat="1"/>
    <row r="578" customFormat="1"/>
    <row r="579" customFormat="1"/>
    <row r="580" customFormat="1"/>
    <row r="581" customFormat="1"/>
    <row r="582" customFormat="1"/>
    <row r="583" customFormat="1"/>
    <row r="584" customFormat="1"/>
    <row r="585" customFormat="1"/>
    <row r="586" customFormat="1"/>
    <row r="587" customFormat="1"/>
    <row r="588" customFormat="1"/>
    <row r="589" customFormat="1"/>
    <row r="590" customFormat="1"/>
    <row r="591" customFormat="1"/>
    <row r="592" customFormat="1"/>
    <row r="593" customFormat="1"/>
    <row r="594" customFormat="1"/>
    <row r="595" customFormat="1"/>
    <row r="596" customFormat="1"/>
    <row r="597" customFormat="1"/>
    <row r="598" customFormat="1"/>
    <row r="599" customFormat="1"/>
    <row r="600" customFormat="1"/>
    <row r="601" customFormat="1"/>
    <row r="602" customFormat="1"/>
    <row r="603" customFormat="1"/>
    <row r="604" customFormat="1"/>
    <row r="605" customFormat="1"/>
    <row r="606" customFormat="1"/>
    <row r="607" customFormat="1"/>
    <row r="608" customFormat="1"/>
    <row r="609" customFormat="1"/>
    <row r="610" customFormat="1"/>
    <row r="611" customFormat="1"/>
    <row r="612" customFormat="1"/>
    <row r="613" customFormat="1"/>
    <row r="614" customFormat="1"/>
    <row r="615" customFormat="1"/>
    <row r="616" customFormat="1"/>
    <row r="617" customFormat="1"/>
    <row r="618" customFormat="1"/>
    <row r="619" customFormat="1"/>
    <row r="620" customFormat="1"/>
    <row r="621" customFormat="1"/>
    <row r="622" customFormat="1"/>
    <row r="623" customFormat="1"/>
    <row r="624" customFormat="1"/>
    <row r="625" customFormat="1"/>
    <row r="626" customFormat="1"/>
    <row r="627" customFormat="1"/>
    <row r="628" customFormat="1"/>
    <row r="629" customFormat="1"/>
    <row r="630" customFormat="1"/>
    <row r="631" customFormat="1"/>
    <row r="632" customFormat="1"/>
    <row r="633" customFormat="1"/>
    <row r="634" customFormat="1"/>
    <row r="635" customFormat="1"/>
    <row r="636" customFormat="1"/>
    <row r="637" customFormat="1"/>
    <row r="638" customFormat="1"/>
    <row r="639" customFormat="1"/>
    <row r="640" customFormat="1"/>
    <row r="641" customFormat="1"/>
    <row r="642" customFormat="1"/>
    <row r="643" customFormat="1"/>
    <row r="644" customFormat="1"/>
    <row r="645" customFormat="1"/>
    <row r="646" customFormat="1"/>
    <row r="647" customFormat="1"/>
    <row r="648" customFormat="1"/>
    <row r="649" customFormat="1"/>
    <row r="650" customFormat="1"/>
    <row r="651" customFormat="1"/>
    <row r="652" customFormat="1"/>
    <row r="653" customFormat="1"/>
    <row r="654" customFormat="1"/>
    <row r="655" customFormat="1"/>
    <row r="656" customFormat="1"/>
    <row r="657" customFormat="1"/>
    <row r="658" customFormat="1"/>
    <row r="659" customFormat="1"/>
    <row r="660" customFormat="1"/>
    <row r="661" customFormat="1"/>
    <row r="662" customFormat="1"/>
    <row r="663" customFormat="1"/>
    <row r="664" customFormat="1"/>
    <row r="665" customFormat="1"/>
    <row r="666" customFormat="1"/>
    <row r="667" customFormat="1"/>
    <row r="668" customFormat="1"/>
    <row r="669" customFormat="1"/>
    <row r="670" customFormat="1"/>
    <row r="671" customFormat="1"/>
    <row r="672" customFormat="1"/>
    <row r="673" customFormat="1"/>
    <row r="674" customFormat="1"/>
    <row r="675" customFormat="1"/>
    <row r="676" customFormat="1"/>
    <row r="677" customFormat="1"/>
    <row r="678" customFormat="1"/>
    <row r="679" customFormat="1"/>
    <row r="680" customFormat="1"/>
    <row r="681" customFormat="1"/>
    <row r="682" customFormat="1"/>
    <row r="683" customFormat="1"/>
    <row r="684" customFormat="1"/>
    <row r="685" customFormat="1"/>
    <row r="686" customFormat="1"/>
    <row r="687" customFormat="1"/>
    <row r="688" customFormat="1"/>
    <row r="689" customFormat="1"/>
    <row r="690" customFormat="1"/>
    <row r="691" customFormat="1"/>
    <row r="692" customFormat="1"/>
    <row r="693" customFormat="1"/>
    <row r="694" customFormat="1"/>
    <row r="695" customFormat="1"/>
    <row r="696" customFormat="1"/>
    <row r="697" customFormat="1"/>
    <row r="698" customFormat="1"/>
    <row r="699" customFormat="1"/>
    <row r="700" customFormat="1"/>
    <row r="701" customFormat="1"/>
    <row r="702" customFormat="1"/>
    <row r="703" customFormat="1"/>
    <row r="704" customFormat="1"/>
    <row r="705" customFormat="1"/>
    <row r="706" customFormat="1"/>
    <row r="707" customFormat="1"/>
    <row r="708" customFormat="1"/>
    <row r="709" customFormat="1"/>
    <row r="710" customFormat="1"/>
    <row r="711" customFormat="1"/>
    <row r="712" customFormat="1"/>
    <row r="713" customFormat="1"/>
    <row r="714" customFormat="1"/>
    <row r="715" customFormat="1"/>
    <row r="716" customFormat="1"/>
    <row r="717" customFormat="1"/>
    <row r="718" customFormat="1"/>
    <row r="719" customFormat="1"/>
    <row r="720" customFormat="1"/>
    <row r="721" customFormat="1"/>
    <row r="722" customFormat="1"/>
    <row r="723" customFormat="1"/>
    <row r="724" customFormat="1"/>
    <row r="725" customFormat="1"/>
    <row r="726" customFormat="1"/>
    <row r="727" customFormat="1"/>
    <row r="728" customFormat="1"/>
    <row r="729" customFormat="1"/>
    <row r="730" customFormat="1"/>
    <row r="731" customFormat="1"/>
    <row r="732" customFormat="1"/>
    <row r="733" customFormat="1"/>
    <row r="734" customFormat="1"/>
    <row r="735" customFormat="1"/>
    <row r="736" customFormat="1"/>
    <row r="737" customFormat="1"/>
    <row r="738" customFormat="1"/>
    <row r="739" customFormat="1"/>
    <row r="740" customFormat="1"/>
    <row r="741" customFormat="1"/>
    <row r="742" customFormat="1"/>
    <row r="743" customFormat="1"/>
    <row r="744" customFormat="1"/>
    <row r="745" customFormat="1"/>
    <row r="746" customFormat="1"/>
    <row r="747" customFormat="1"/>
    <row r="748" customFormat="1"/>
    <row r="749" customFormat="1"/>
    <row r="750" customFormat="1"/>
    <row r="751" customFormat="1"/>
    <row r="752" customFormat="1"/>
    <row r="753" customFormat="1"/>
    <row r="754" customFormat="1"/>
    <row r="755" customFormat="1"/>
    <row r="756" customFormat="1"/>
    <row r="757" customFormat="1"/>
    <row r="758" customFormat="1"/>
    <row r="759" customFormat="1"/>
    <row r="760" customFormat="1"/>
    <row r="761" customFormat="1"/>
    <row r="762" customFormat="1"/>
    <row r="763" customFormat="1"/>
    <row r="764" customFormat="1"/>
    <row r="765" customFormat="1"/>
    <row r="766" customFormat="1"/>
    <row r="767" customFormat="1"/>
    <row r="768" customFormat="1"/>
    <row r="769" customFormat="1"/>
    <row r="770" customFormat="1"/>
    <row r="771" customFormat="1"/>
    <row r="772" customFormat="1"/>
    <row r="773" customFormat="1"/>
    <row r="774" customFormat="1"/>
    <row r="775" customFormat="1"/>
    <row r="776" customFormat="1"/>
    <row r="777" customFormat="1"/>
    <row r="778" customFormat="1"/>
    <row r="779" customFormat="1"/>
    <row r="780" customFormat="1"/>
    <row r="781" customFormat="1"/>
    <row r="782" customFormat="1"/>
    <row r="783" customFormat="1"/>
    <row r="784" customFormat="1"/>
    <row r="785" customFormat="1"/>
    <row r="786" customFormat="1"/>
    <row r="787" customFormat="1"/>
    <row r="788" customFormat="1"/>
    <row r="789" customFormat="1"/>
    <row r="790" customFormat="1"/>
    <row r="791" customFormat="1"/>
    <row r="792" customFormat="1"/>
    <row r="793" customFormat="1"/>
    <row r="794" customFormat="1"/>
    <row r="795" customFormat="1"/>
    <row r="796" customFormat="1"/>
    <row r="797" customFormat="1"/>
    <row r="798" customFormat="1"/>
    <row r="799" customFormat="1"/>
    <row r="800" customFormat="1"/>
    <row r="801" customFormat="1"/>
    <row r="802" customFormat="1"/>
    <row r="803" customFormat="1"/>
    <row r="804" customFormat="1"/>
    <row r="805" customFormat="1"/>
    <row r="806" customFormat="1"/>
    <row r="807" customFormat="1"/>
    <row r="808" customFormat="1"/>
    <row r="809" customFormat="1"/>
    <row r="810" customFormat="1"/>
    <row r="811" customFormat="1"/>
    <row r="812" customFormat="1"/>
    <row r="813" customFormat="1"/>
    <row r="814" customFormat="1"/>
    <row r="815" customFormat="1"/>
    <row r="816" customFormat="1"/>
    <row r="817" customFormat="1"/>
    <row r="818" customFormat="1"/>
    <row r="819" customFormat="1"/>
    <row r="820" customFormat="1"/>
    <row r="821" customFormat="1"/>
    <row r="822" customFormat="1"/>
    <row r="823" customFormat="1"/>
    <row r="824" customFormat="1"/>
    <row r="825" customFormat="1"/>
    <row r="826" customFormat="1"/>
    <row r="827" customFormat="1"/>
    <row r="828" customFormat="1"/>
    <row r="829" customFormat="1"/>
    <row r="830" customFormat="1"/>
    <row r="831" customFormat="1"/>
    <row r="832" customFormat="1"/>
    <row r="833" customFormat="1"/>
    <row r="834" customFormat="1"/>
    <row r="835" customFormat="1"/>
    <row r="836" customFormat="1"/>
    <row r="837" customFormat="1"/>
    <row r="838" customFormat="1"/>
    <row r="839" customFormat="1"/>
    <row r="840" customFormat="1"/>
    <row r="841" customFormat="1"/>
    <row r="842" customFormat="1"/>
    <row r="843" customFormat="1"/>
    <row r="844" customFormat="1"/>
    <row r="845" customFormat="1"/>
    <row r="846" customFormat="1"/>
    <row r="847" customFormat="1"/>
    <row r="848" customFormat="1"/>
    <row r="849" customFormat="1"/>
    <row r="850" customFormat="1"/>
    <row r="851" customFormat="1"/>
    <row r="852" customFormat="1"/>
    <row r="853" customFormat="1"/>
    <row r="854" customFormat="1"/>
    <row r="855" customFormat="1"/>
    <row r="856" customFormat="1"/>
    <row r="857" customFormat="1"/>
    <row r="858" customFormat="1"/>
    <row r="859" customFormat="1"/>
    <row r="860" customFormat="1"/>
    <row r="861" customFormat="1"/>
    <row r="862" customFormat="1"/>
    <row r="863" customFormat="1"/>
    <row r="864" customFormat="1"/>
    <row r="865" customFormat="1"/>
    <row r="866" customFormat="1"/>
    <row r="867" customFormat="1"/>
    <row r="868" customFormat="1"/>
    <row r="869" customFormat="1"/>
    <row r="870" customFormat="1"/>
    <row r="871" customFormat="1"/>
    <row r="872" customFormat="1"/>
    <row r="873" customFormat="1"/>
    <row r="874" customFormat="1"/>
    <row r="875" customFormat="1"/>
    <row r="876" customFormat="1"/>
    <row r="877" customFormat="1"/>
    <row r="878" customFormat="1"/>
    <row r="879" customFormat="1"/>
    <row r="880" customFormat="1"/>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row r="2303" customFormat="1"/>
    <row r="2304" customFormat="1"/>
    <row r="2305" customFormat="1"/>
    <row r="2306" customFormat="1"/>
    <row r="2307" customFormat="1"/>
    <row r="2308" customFormat="1"/>
    <row r="2309" customFormat="1"/>
    <row r="2310" customFormat="1"/>
    <row r="2311" customFormat="1"/>
    <row r="2312" customFormat="1"/>
    <row r="2313" customFormat="1"/>
    <row r="2314" customFormat="1"/>
    <row r="2315" customFormat="1"/>
    <row r="2316" customFormat="1"/>
    <row r="2317" customFormat="1"/>
    <row r="2318" customFormat="1"/>
    <row r="2319" customFormat="1"/>
    <row r="2320" customFormat="1"/>
    <row r="2321" customFormat="1"/>
    <row r="2322" customFormat="1"/>
    <row r="2323" customFormat="1"/>
    <row r="2324" customFormat="1"/>
    <row r="2325" customFormat="1"/>
    <row r="2326" customFormat="1"/>
    <row r="2327" customFormat="1"/>
    <row r="2328" customFormat="1"/>
    <row r="2329" customFormat="1"/>
    <row r="2330" customFormat="1"/>
    <row r="2331" customFormat="1"/>
    <row r="2332" customFormat="1"/>
    <row r="2333" customFormat="1"/>
    <row r="2334" customFormat="1"/>
    <row r="2335" customFormat="1"/>
    <row r="2336" customFormat="1"/>
    <row r="2337" customFormat="1"/>
    <row r="2338" customFormat="1"/>
    <row r="2339" customFormat="1"/>
    <row r="2340" customFormat="1"/>
    <row r="2341" customFormat="1"/>
    <row r="2342" customFormat="1"/>
    <row r="2343" customFormat="1"/>
    <row r="2344" customFormat="1"/>
    <row r="2345" customFormat="1"/>
    <row r="2346" customFormat="1"/>
    <row r="2347" customFormat="1"/>
  </sheetData>
  <mergeCells count="8">
    <mergeCell ref="G96:K96"/>
    <mergeCell ref="N96:R96"/>
    <mergeCell ref="U96:Y96"/>
    <mergeCell ref="A1:Y1"/>
    <mergeCell ref="Z2:Z4"/>
    <mergeCell ref="G95:K95"/>
    <mergeCell ref="N95:R95"/>
    <mergeCell ref="U95:Y95"/>
  </mergeCells>
  <hyperlinks>
    <hyperlink ref="C101" r:id="rId1" xr:uid="{E4B93662-1A17-432F-927F-1836C9B4FAAF}"/>
    <hyperlink ref="C103" r:id="rId2" xr:uid="{17B42574-31E0-487E-99DB-A5D9F24D6819}"/>
    <hyperlink ref="C105" r:id="rId3" xr:uid="{6712B1E7-090F-4433-A7F6-87F62306D734}"/>
  </hyperlinks>
  <pageMargins left="0.7" right="0.7" top="0.75" bottom="0.75" header="0.3" footer="0.3"/>
  <pageSetup scale="40" orientation="portrait" r:id="rId4"/>
  <headerFooter>
    <oddHeader>&amp;LPuerto Rico Electric Power Authority   
Docket NEPR-AP-2023-0003
Rate Year Result of Operations &amp;RSchedule C-2.1 (Optimal)
Page &amp;P of &amp;N</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BD14-B588-4167-B934-AD0280D9EB8D}">
  <sheetPr>
    <tabColor theme="2" tint="-9.9978637043366805E-2"/>
  </sheetPr>
  <dimension ref="B2:J2"/>
  <sheetViews>
    <sheetView workbookViewId="0"/>
    <sheetView workbookViewId="1"/>
  </sheetViews>
  <sheetFormatPr defaultColWidth="8.54296875" defaultRowHeight="14.5"/>
  <cols>
    <col min="2" max="2" width="8.54296875" customWidth="1"/>
    <col min="3" max="3" width="15.81640625" customWidth="1"/>
    <col min="6" max="6" width="14.1796875" customWidth="1"/>
  </cols>
  <sheetData>
    <row r="2" spans="2:10" ht="42" customHeight="1">
      <c r="B2" s="1329" t="s">
        <v>2439</v>
      </c>
      <c r="C2" s="1329"/>
      <c r="D2" s="1329"/>
      <c r="E2" s="1329"/>
      <c r="F2" s="1329"/>
      <c r="G2" s="1329"/>
      <c r="H2" s="1329"/>
      <c r="I2" s="111"/>
      <c r="J2" s="111"/>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Explanation for Temporary Revenue Decoupling Mechanism&amp;RPage &amp;P of &amp;N
Schedule I</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04DAF-D970-4CDA-B254-9CCE5824FFFD}">
  <sheetPr>
    <tabColor theme="2" tint="-0.249977111117893"/>
  </sheetPr>
  <dimension ref="B2:J7"/>
  <sheetViews>
    <sheetView workbookViewId="0"/>
    <sheetView workbookViewId="1"/>
  </sheetViews>
  <sheetFormatPr defaultColWidth="8.54296875" defaultRowHeight="14.5"/>
  <cols>
    <col min="2" max="2" width="8.54296875" customWidth="1"/>
    <col min="3" max="3" width="14.54296875" customWidth="1"/>
  </cols>
  <sheetData>
    <row r="2" spans="2:10" ht="41.5" customHeight="1">
      <c r="B2" s="1329" t="s">
        <v>2440</v>
      </c>
      <c r="C2" s="1329"/>
      <c r="D2" s="1329"/>
      <c r="E2" s="1329"/>
      <c r="F2" s="1329"/>
      <c r="G2" s="1329"/>
      <c r="H2" s="1329"/>
      <c r="I2" s="111"/>
      <c r="J2" s="111"/>
    </row>
    <row r="3" spans="2:10" ht="19.5">
      <c r="B3" s="132"/>
      <c r="C3" s="132"/>
      <c r="D3" s="132"/>
      <c r="E3" s="132"/>
      <c r="F3" s="132"/>
      <c r="G3" s="132"/>
      <c r="H3" s="132"/>
      <c r="I3" s="111"/>
      <c r="J3" s="111"/>
    </row>
    <row r="4" spans="2:10">
      <c r="C4" s="133"/>
    </row>
    <row r="5" spans="2:10">
      <c r="C5" s="30"/>
    </row>
    <row r="7" spans="2:10">
      <c r="C7" s="30"/>
    </row>
  </sheetData>
  <mergeCells count="1">
    <mergeCell ref="B2:H2"/>
  </mergeCells>
  <pageMargins left="0.7" right="0.7" top="0.75" bottom="0.75" header="0.3" footer="0.3"/>
  <pageSetup orientation="portrait" horizontalDpi="1200" verticalDpi="1200" r:id="rId1"/>
  <headerFooter>
    <oddHeader>&amp;LPuerto Rico Electric Power Authority 
Rate Review (NEPR-AP-2023-0003)
LUMA's Major Storm Cost Rider &amp;RSchedule J
Page &amp;P of &amp;N</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BD279-D281-4013-A47B-E1194219FC05}">
  <sheetPr>
    <tabColor rgb="FF7030A0"/>
  </sheetPr>
  <dimension ref="A1"/>
  <sheetViews>
    <sheetView workbookViewId="0"/>
    <sheetView workbookViewId="1"/>
  </sheetViews>
  <sheetFormatPr defaultRowHeight="14.5"/>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10A64-5003-430F-B8F3-85231BCD08AD}">
  <dimension ref="B2:H31"/>
  <sheetViews>
    <sheetView workbookViewId="0"/>
    <sheetView workbookViewId="1"/>
  </sheetViews>
  <sheetFormatPr defaultRowHeight="14.5"/>
  <cols>
    <col min="2" max="2" width="19.453125" bestFit="1" customWidth="1"/>
    <col min="5" max="9" width="21.81640625" customWidth="1"/>
  </cols>
  <sheetData>
    <row r="2" spans="2:8" ht="15" thickBot="1"/>
    <row r="3" spans="2:8" ht="15" thickBot="1">
      <c r="B3" s="603" t="s">
        <v>2441</v>
      </c>
      <c r="C3" s="604">
        <v>2.9700000000000001E-2</v>
      </c>
      <c r="D3" s="605"/>
      <c r="E3" s="605"/>
      <c r="F3" s="605"/>
      <c r="G3" s="605"/>
      <c r="H3" s="605"/>
    </row>
    <row r="4" spans="2:8">
      <c r="B4" s="605"/>
      <c r="C4" s="605"/>
      <c r="D4" s="605"/>
      <c r="E4" s="605"/>
      <c r="F4" s="605"/>
      <c r="G4" s="605"/>
      <c r="H4" s="605"/>
    </row>
    <row r="5" spans="2:8" ht="15" thickBot="1">
      <c r="B5" s="605"/>
      <c r="C5" s="605"/>
      <c r="D5" s="605"/>
      <c r="E5" s="605"/>
      <c r="F5" s="605"/>
      <c r="G5" s="605"/>
      <c r="H5" s="605"/>
    </row>
    <row r="6" spans="2:8" ht="16" thickBot="1">
      <c r="B6" s="605"/>
      <c r="C6" s="605"/>
      <c r="D6" s="605"/>
      <c r="E6" s="1395" t="s">
        <v>2442</v>
      </c>
      <c r="F6" s="1396"/>
      <c r="G6" s="1396"/>
      <c r="H6" s="1397"/>
    </row>
    <row r="7" spans="2:8">
      <c r="B7" s="605"/>
      <c r="C7" s="605"/>
      <c r="D7" s="605"/>
      <c r="E7" s="606"/>
      <c r="F7" s="607" t="s">
        <v>308</v>
      </c>
      <c r="G7" s="607" t="s">
        <v>309</v>
      </c>
      <c r="H7" s="608" t="s">
        <v>310</v>
      </c>
    </row>
    <row r="8" spans="2:8">
      <c r="B8" s="605"/>
      <c r="C8" s="605"/>
      <c r="D8" s="605"/>
      <c r="E8" s="609" t="s">
        <v>2443</v>
      </c>
      <c r="F8" s="616">
        <f>SUM('B-1 - OPTIMAL'!J4:J14)+'B-1 - OPTIMAL'!J16+'B-1 - OPTIMAL'!J20</f>
        <v>5588642806.7694511</v>
      </c>
      <c r="G8" s="616">
        <f>SUM('B-1 - OPTIMAL'!P4:P14)+'B-1 - OPTIMAL'!P16+'B-1 - OPTIMAL'!P20</f>
        <v>5900891500.560132</v>
      </c>
      <c r="H8" s="617">
        <f>SUM('B-1 - OPTIMAL'!V4:V14)+'B-1 - OPTIMAL'!V16+'B-1 - OPTIMAL'!V20</f>
        <v>6029800155.8515272</v>
      </c>
    </row>
    <row r="9" spans="2:8">
      <c r="B9" s="605"/>
      <c r="C9" s="605"/>
      <c r="D9" s="605"/>
      <c r="E9" s="609" t="s">
        <v>2444</v>
      </c>
      <c r="F9" s="610">
        <v>2.9700000000000001E-2</v>
      </c>
      <c r="G9" s="610">
        <v>2.9700000000000001E-2</v>
      </c>
      <c r="H9" s="611">
        <v>2.9700000000000001E-2</v>
      </c>
    </row>
    <row r="10" spans="2:8">
      <c r="B10" s="605"/>
      <c r="C10" s="605"/>
      <c r="D10" s="605"/>
      <c r="E10" s="609"/>
      <c r="F10" s="605"/>
      <c r="G10" s="605"/>
      <c r="H10" s="612"/>
    </row>
    <row r="11" spans="2:8" ht="15" thickBot="1">
      <c r="B11" s="605"/>
      <c r="C11" s="605"/>
      <c r="D11" s="605"/>
      <c r="E11" s="613" t="s">
        <v>2445</v>
      </c>
      <c r="F11" s="614">
        <f>F8*F9</f>
        <v>165982691.36105269</v>
      </c>
      <c r="G11" s="614">
        <f t="shared" ref="G11:H11" si="0">G8*G9</f>
        <v>175256477.56663594</v>
      </c>
      <c r="H11" s="615">
        <f t="shared" si="0"/>
        <v>179085064.62879035</v>
      </c>
    </row>
    <row r="12" spans="2:8">
      <c r="B12" s="605"/>
      <c r="C12" s="605"/>
      <c r="D12" s="605"/>
      <c r="E12" s="605" t="s">
        <v>2446</v>
      </c>
      <c r="F12" s="605"/>
      <c r="G12" s="605"/>
      <c r="H12" s="605"/>
    </row>
    <row r="13" spans="2:8" ht="15" thickBot="1">
      <c r="B13" s="605"/>
      <c r="C13" s="605"/>
      <c r="D13" s="605"/>
      <c r="E13" s="605"/>
      <c r="F13" s="605"/>
      <c r="G13" s="605"/>
      <c r="H13" s="605"/>
    </row>
    <row r="14" spans="2:8" ht="16" thickBot="1">
      <c r="B14" s="605"/>
      <c r="C14" s="605"/>
      <c r="D14" s="605"/>
      <c r="E14" s="1395" t="s">
        <v>2447</v>
      </c>
      <c r="F14" s="1396"/>
      <c r="G14" s="1396"/>
      <c r="H14" s="1396"/>
    </row>
    <row r="15" spans="2:8">
      <c r="B15" s="605"/>
      <c r="C15" s="605"/>
      <c r="D15" s="605"/>
      <c r="E15" s="606"/>
      <c r="F15" s="607" t="s">
        <v>308</v>
      </c>
      <c r="G15" s="607" t="s">
        <v>309</v>
      </c>
      <c r="H15" s="608" t="s">
        <v>310</v>
      </c>
    </row>
    <row r="16" spans="2:8">
      <c r="B16" s="605"/>
      <c r="C16" s="605"/>
      <c r="D16" s="605"/>
      <c r="E16" s="609" t="s">
        <v>2448</v>
      </c>
      <c r="F16" s="618">
        <f>SUM('B-1 - CONSTRAINED'!J4:J14)+'B-1 - CONSTRAINED'!J16+'B-1 - CONSTRAINED'!J20</f>
        <v>5159378943.0055389</v>
      </c>
      <c r="G16" s="619">
        <f>SUM('B-1 - CONSTRAINED'!P4:P14)+'B-1 - CONSTRAINED'!P16+'B-1 - CONSTRAINED'!P20</f>
        <v>5391671955.7958698</v>
      </c>
      <c r="H16" s="620">
        <f>SUM('B-1 - CONSTRAINED'!V4:V14)+'B-1 - CONSTRAINED'!V16+'B-1 - CONSTRAINED'!V20</f>
        <v>5468670483.0890341</v>
      </c>
    </row>
    <row r="17" spans="2:8">
      <c r="B17" s="605"/>
      <c r="C17" s="605"/>
      <c r="D17" s="605"/>
      <c r="E17" s="609" t="s">
        <v>2444</v>
      </c>
      <c r="F17" s="610">
        <v>2.9700000000000001E-2</v>
      </c>
      <c r="G17" s="610">
        <v>2.9700000000000001E-2</v>
      </c>
      <c r="H17" s="611">
        <v>2.9700000000000001E-2</v>
      </c>
    </row>
    <row r="18" spans="2:8">
      <c r="B18" s="605"/>
      <c r="C18" s="605"/>
      <c r="D18" s="605"/>
      <c r="E18" s="609"/>
      <c r="F18" s="605"/>
      <c r="G18" s="605"/>
      <c r="H18" s="612"/>
    </row>
    <row r="19" spans="2:8" ht="15" thickBot="1">
      <c r="B19" s="605"/>
      <c r="C19" s="605"/>
      <c r="D19" s="605"/>
      <c r="E19" s="613" t="s">
        <v>2445</v>
      </c>
      <c r="F19" s="614">
        <f>F16*F17</f>
        <v>153233554.60726452</v>
      </c>
      <c r="G19" s="614">
        <f>G16*G17</f>
        <v>160132657.08713734</v>
      </c>
      <c r="H19" s="615">
        <f>H16*H17</f>
        <v>162419513.34774432</v>
      </c>
    </row>
    <row r="20" spans="2:8">
      <c r="B20" s="605"/>
      <c r="C20" s="605"/>
      <c r="D20" s="605"/>
      <c r="E20" s="605" t="s">
        <v>2449</v>
      </c>
      <c r="F20" s="605"/>
      <c r="G20" s="605"/>
      <c r="H20" s="605"/>
    </row>
    <row r="22" spans="2:8">
      <c r="E22" s="621" t="s">
        <v>2450</v>
      </c>
    </row>
    <row r="23" spans="2:8">
      <c r="E23" s="18" t="s">
        <v>241</v>
      </c>
    </row>
    <row r="24" spans="2:8">
      <c r="E24" s="18" t="s">
        <v>243</v>
      </c>
    </row>
    <row r="25" spans="2:8">
      <c r="E25" s="29" t="s">
        <v>251</v>
      </c>
    </row>
    <row r="26" spans="2:8">
      <c r="E26" s="29" t="s">
        <v>253</v>
      </c>
    </row>
    <row r="27" spans="2:8">
      <c r="E27" s="29" t="s">
        <v>254</v>
      </c>
    </row>
    <row r="28" spans="2:8">
      <c r="E28" s="29" t="s">
        <v>255</v>
      </c>
    </row>
    <row r="29" spans="2:8">
      <c r="E29" s="29" t="s">
        <v>256</v>
      </c>
    </row>
    <row r="30" spans="2:8">
      <c r="E30" s="29" t="s">
        <v>213</v>
      </c>
    </row>
    <row r="31" spans="2:8">
      <c r="E31" s="29" t="s">
        <v>143</v>
      </c>
    </row>
  </sheetData>
  <mergeCells count="2">
    <mergeCell ref="E6:H6"/>
    <mergeCell ref="E14:H14"/>
  </mergeCells>
  <pageMargins left="0.7" right="0.7" top="0.75" bottom="0.75" header="0.3" footer="0.3"/>
  <pageSetup orientation="portrait" horizontalDpi="1200"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531C-AEEB-4FBE-B0BF-7664C4E8D393}">
  <sheetPr>
    <tabColor rgb="FF7030A0"/>
  </sheetPr>
  <dimension ref="A1"/>
  <sheetViews>
    <sheetView workbookViewId="0"/>
    <sheetView workbookViewId="1"/>
  </sheetViews>
  <sheetFormatPr defaultRowHeight="14.5"/>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878CD-972C-4F18-B8FD-455530D497AC}">
  <dimension ref="B2:Q67"/>
  <sheetViews>
    <sheetView workbookViewId="0"/>
    <sheetView topLeftCell="A43" workbookViewId="1">
      <selection activeCell="B64" sqref="B64"/>
    </sheetView>
  </sheetViews>
  <sheetFormatPr defaultColWidth="8.81640625" defaultRowHeight="12.75" customHeight="1"/>
  <cols>
    <col min="1" max="1" width="2.81640625" style="904" customWidth="1"/>
    <col min="2" max="2" width="13.54296875" style="904" customWidth="1"/>
    <col min="3" max="4" width="8.81640625" style="904"/>
    <col min="5" max="5" width="17.81640625" style="904" customWidth="1"/>
    <col min="6" max="6" width="11.1796875" style="904" customWidth="1"/>
    <col min="7" max="7" width="45.54296875" style="904" customWidth="1"/>
    <col min="8" max="8" width="28.81640625" style="904" customWidth="1"/>
    <col min="9" max="12" width="8.81640625" style="904"/>
    <col min="13" max="13" width="10.1796875" style="904" bestFit="1" customWidth="1"/>
    <col min="14" max="14" width="8.81640625" style="904"/>
    <col min="15" max="15" width="10.1796875" style="904" bestFit="1" customWidth="1"/>
    <col min="16" max="16" width="8.81640625" style="904"/>
    <col min="17" max="17" width="10.1796875" style="904" bestFit="1" customWidth="1"/>
    <col min="18" max="16384" width="8.81640625" style="904"/>
  </cols>
  <sheetData>
    <row r="2" spans="2:8" ht="13" thickBot="1">
      <c r="B2" s="903" t="s">
        <v>2451</v>
      </c>
    </row>
    <row r="3" spans="2:8" ht="13" thickBot="1">
      <c r="B3" s="905" t="s">
        <v>2452</v>
      </c>
      <c r="C3" s="906" t="s">
        <v>2453</v>
      </c>
      <c r="D3" s="906" t="s">
        <v>2454</v>
      </c>
      <c r="E3" s="906" t="s">
        <v>2455</v>
      </c>
      <c r="F3" s="907" t="s">
        <v>2456</v>
      </c>
      <c r="G3" s="907" t="s">
        <v>2457</v>
      </c>
      <c r="H3" s="908" t="s">
        <v>2458</v>
      </c>
    </row>
    <row r="4" spans="2:8" ht="35" thickBot="1">
      <c r="B4" s="948" t="s">
        <v>2459</v>
      </c>
      <c r="C4" s="949" t="s">
        <v>2460</v>
      </c>
      <c r="D4" s="949" t="s">
        <v>2461</v>
      </c>
      <c r="E4" s="949" t="s">
        <v>2462</v>
      </c>
      <c r="F4" s="949" t="s">
        <v>2463</v>
      </c>
      <c r="G4" s="949" t="s">
        <v>2464</v>
      </c>
      <c r="H4" s="950" t="s">
        <v>2465</v>
      </c>
    </row>
    <row r="5" spans="2:8" ht="23.15" customHeight="1">
      <c r="B5" s="1398" t="s">
        <v>2466</v>
      </c>
      <c r="C5" s="1411" t="s">
        <v>2467</v>
      </c>
      <c r="D5" s="1400" t="s">
        <v>2468</v>
      </c>
      <c r="E5" s="1400" t="s">
        <v>2469</v>
      </c>
      <c r="F5" s="1137">
        <v>18324982</v>
      </c>
      <c r="G5" s="910" t="s">
        <v>2470</v>
      </c>
      <c r="H5" s="1407"/>
    </row>
    <row r="6" spans="2:8" ht="14.15" customHeight="1" thickBot="1">
      <c r="B6" s="1399"/>
      <c r="C6" s="1412"/>
      <c r="D6" s="1401"/>
      <c r="E6" s="1401"/>
      <c r="F6" s="1138"/>
      <c r="G6" s="911" t="s">
        <v>2471</v>
      </c>
      <c r="H6" s="1410"/>
    </row>
    <row r="7" spans="2:8" ht="58.5">
      <c r="B7" s="1398" t="s">
        <v>2466</v>
      </c>
      <c r="C7" s="1411" t="s">
        <v>2472</v>
      </c>
      <c r="D7" s="1400" t="s">
        <v>2468</v>
      </c>
      <c r="E7" s="1400" t="s">
        <v>2473</v>
      </c>
      <c r="F7" s="1137">
        <v>8750000</v>
      </c>
      <c r="G7" s="910" t="s">
        <v>2474</v>
      </c>
      <c r="H7" s="1407"/>
    </row>
    <row r="8" spans="2:8" ht="14.15" customHeight="1" thickBot="1">
      <c r="B8" s="1399"/>
      <c r="C8" s="1412"/>
      <c r="D8" s="1401"/>
      <c r="E8" s="1401"/>
      <c r="F8" s="1138"/>
      <c r="G8" s="911" t="s">
        <v>2471</v>
      </c>
      <c r="H8" s="1410"/>
    </row>
    <row r="9" spans="2:8" ht="24.5" thickBot="1">
      <c r="B9" s="912" t="s">
        <v>2466</v>
      </c>
      <c r="C9" s="913" t="s">
        <v>2467</v>
      </c>
      <c r="D9" s="914" t="s">
        <v>2475</v>
      </c>
      <c r="E9" s="914" t="s">
        <v>2469</v>
      </c>
      <c r="F9" s="957">
        <v>5866071</v>
      </c>
      <c r="G9" s="915" t="s">
        <v>2476</v>
      </c>
      <c r="H9" s="916"/>
    </row>
    <row r="10" spans="2:8" ht="59" thickBot="1">
      <c r="B10" s="912" t="s">
        <v>2466</v>
      </c>
      <c r="C10" s="913" t="s">
        <v>2472</v>
      </c>
      <c r="D10" s="914" t="s">
        <v>2475</v>
      </c>
      <c r="E10" s="914" t="s">
        <v>2473</v>
      </c>
      <c r="F10" s="957">
        <v>6562500</v>
      </c>
      <c r="G10" s="915" t="s">
        <v>2474</v>
      </c>
      <c r="H10" s="916"/>
    </row>
    <row r="11" spans="2:8" ht="24.5" thickBot="1">
      <c r="B11" s="912" t="s">
        <v>2466</v>
      </c>
      <c r="C11" s="913" t="s">
        <v>2467</v>
      </c>
      <c r="D11" s="914" t="s">
        <v>2477</v>
      </c>
      <c r="E11" s="914" t="s">
        <v>2469</v>
      </c>
      <c r="F11" s="914">
        <v>9197272</v>
      </c>
      <c r="G11" s="915" t="s">
        <v>2476</v>
      </c>
      <c r="H11" s="916"/>
    </row>
    <row r="12" spans="2:8" ht="59" thickBot="1">
      <c r="B12" s="912" t="s">
        <v>2466</v>
      </c>
      <c r="C12" s="913" t="s">
        <v>2472</v>
      </c>
      <c r="D12" s="914" t="s">
        <v>2477</v>
      </c>
      <c r="E12" s="914" t="s">
        <v>2473</v>
      </c>
      <c r="F12" s="914">
        <v>4375000</v>
      </c>
      <c r="G12" s="915" t="s">
        <v>2478</v>
      </c>
      <c r="H12" s="916"/>
    </row>
    <row r="13" spans="2:8" ht="35.5" thickBot="1">
      <c r="B13" s="912" t="s">
        <v>2466</v>
      </c>
      <c r="C13" s="913" t="s">
        <v>2479</v>
      </c>
      <c r="D13" s="914" t="s">
        <v>2468</v>
      </c>
      <c r="E13" s="914" t="s">
        <v>2480</v>
      </c>
      <c r="F13" s="914" t="s">
        <v>2481</v>
      </c>
      <c r="G13" s="915" t="s">
        <v>2482</v>
      </c>
      <c r="H13" s="916"/>
    </row>
    <row r="14" spans="2:8" ht="24.5" thickBot="1">
      <c r="B14" s="912" t="s">
        <v>2466</v>
      </c>
      <c r="C14" s="913" t="s">
        <v>2479</v>
      </c>
      <c r="D14" s="914" t="s">
        <v>2475</v>
      </c>
      <c r="E14" s="914" t="s">
        <v>2480</v>
      </c>
      <c r="F14" s="914" t="s">
        <v>2483</v>
      </c>
      <c r="G14" s="915" t="s">
        <v>2484</v>
      </c>
      <c r="H14" s="916"/>
    </row>
    <row r="15" spans="2:8" ht="24.5" thickBot="1">
      <c r="B15" s="912" t="s">
        <v>2466</v>
      </c>
      <c r="C15" s="913" t="s">
        <v>2479</v>
      </c>
      <c r="D15" s="914" t="s">
        <v>2477</v>
      </c>
      <c r="E15" s="914" t="s">
        <v>2480</v>
      </c>
      <c r="F15" s="914" t="s">
        <v>2485</v>
      </c>
      <c r="G15" s="915" t="s">
        <v>2486</v>
      </c>
      <c r="H15" s="916"/>
    </row>
    <row r="16" spans="2:8" ht="24" customHeight="1">
      <c r="B16" s="1398" t="s">
        <v>2487</v>
      </c>
      <c r="C16" s="1411" t="s">
        <v>2488</v>
      </c>
      <c r="D16" s="1400" t="s">
        <v>2489</v>
      </c>
      <c r="E16" s="1400" t="s">
        <v>2490</v>
      </c>
      <c r="F16" s="1413">
        <v>-165935</v>
      </c>
      <c r="G16" s="917" t="s">
        <v>2491</v>
      </c>
      <c r="H16" s="918" t="s">
        <v>2492</v>
      </c>
    </row>
    <row r="17" spans="2:8" ht="46.4" customHeight="1" thickBot="1">
      <c r="B17" s="1399"/>
      <c r="C17" s="1412"/>
      <c r="D17" s="1401"/>
      <c r="E17" s="1401"/>
      <c r="F17" s="1414"/>
      <c r="G17" s="919" t="s">
        <v>2493</v>
      </c>
      <c r="H17" s="920" t="s">
        <v>2494</v>
      </c>
    </row>
    <row r="18" spans="2:8" ht="12.5">
      <c r="B18" s="1398" t="s">
        <v>2487</v>
      </c>
      <c r="C18" s="1411" t="s">
        <v>2488</v>
      </c>
      <c r="D18" s="1400" t="s">
        <v>2495</v>
      </c>
      <c r="E18" s="1400" t="s">
        <v>2490</v>
      </c>
      <c r="F18" s="1413">
        <v>-172575</v>
      </c>
      <c r="G18" s="917" t="s">
        <v>2496</v>
      </c>
      <c r="H18" s="918" t="s">
        <v>2497</v>
      </c>
    </row>
    <row r="19" spans="2:8" ht="46.4" customHeight="1" thickBot="1">
      <c r="B19" s="1399"/>
      <c r="C19" s="1412"/>
      <c r="D19" s="1401"/>
      <c r="E19" s="1401"/>
      <c r="F19" s="1414"/>
      <c r="G19" s="919" t="s">
        <v>2493</v>
      </c>
      <c r="H19" s="920" t="s">
        <v>2498</v>
      </c>
    </row>
    <row r="20" spans="2:8" ht="12.5">
      <c r="B20" s="1404" t="s">
        <v>2499</v>
      </c>
      <c r="C20" s="1400" t="s">
        <v>2500</v>
      </c>
      <c r="D20" s="1400" t="s">
        <v>2501</v>
      </c>
      <c r="E20" s="1400" t="s">
        <v>2502</v>
      </c>
      <c r="F20" s="921">
        <v>-150000</v>
      </c>
      <c r="G20" s="910" t="s">
        <v>2503</v>
      </c>
      <c r="H20" s="1407" t="s">
        <v>2504</v>
      </c>
    </row>
    <row r="21" spans="2:8" ht="14.15" customHeight="1" thickBot="1">
      <c r="B21" s="1409"/>
      <c r="C21" s="1401"/>
      <c r="D21" s="1401"/>
      <c r="E21" s="1401"/>
      <c r="F21" s="922"/>
      <c r="G21" s="911" t="s">
        <v>2505</v>
      </c>
      <c r="H21" s="1410"/>
    </row>
    <row r="22" spans="2:8" ht="12.5">
      <c r="B22" s="1404" t="s">
        <v>2506</v>
      </c>
      <c r="C22" s="1400" t="s">
        <v>2500</v>
      </c>
      <c r="D22" s="1400" t="s">
        <v>2501</v>
      </c>
      <c r="E22" s="1400" t="s">
        <v>2502</v>
      </c>
      <c r="F22" s="921">
        <v>-100000</v>
      </c>
      <c r="G22" s="910" t="s">
        <v>2503</v>
      </c>
      <c r="H22" s="1407" t="s">
        <v>2507</v>
      </c>
    </row>
    <row r="23" spans="2:8" ht="14.15" customHeight="1" thickBot="1">
      <c r="B23" s="1405"/>
      <c r="C23" s="1406"/>
      <c r="D23" s="1406"/>
      <c r="E23" s="1406"/>
      <c r="F23" s="923"/>
      <c r="G23" s="924" t="s">
        <v>2508</v>
      </c>
      <c r="H23" s="1408"/>
    </row>
    <row r="24" spans="2:8" ht="12.5">
      <c r="B24" s="925"/>
    </row>
    <row r="25" spans="2:8" ht="12.5">
      <c r="B25" s="926"/>
    </row>
    <row r="26" spans="2:8" ht="13" thickBot="1">
      <c r="B26" s="903" t="s">
        <v>2509</v>
      </c>
    </row>
    <row r="27" spans="2:8" ht="13" thickBot="1">
      <c r="B27" s="905" t="s">
        <v>2452</v>
      </c>
      <c r="C27" s="906" t="s">
        <v>2453</v>
      </c>
      <c r="D27" s="906" t="s">
        <v>2454</v>
      </c>
      <c r="E27" s="906" t="s">
        <v>2455</v>
      </c>
      <c r="F27" s="907" t="s">
        <v>2456</v>
      </c>
      <c r="G27" s="907" t="s">
        <v>2457</v>
      </c>
      <c r="H27" s="908" t="s">
        <v>2458</v>
      </c>
    </row>
    <row r="28" spans="2:8" ht="35" thickBot="1">
      <c r="B28" s="948" t="s">
        <v>2459</v>
      </c>
      <c r="C28" s="949" t="s">
        <v>2460</v>
      </c>
      <c r="D28" s="949" t="s">
        <v>2461</v>
      </c>
      <c r="E28" s="949" t="s">
        <v>2462</v>
      </c>
      <c r="F28" s="949" t="s">
        <v>2463</v>
      </c>
      <c r="G28" s="949" t="s">
        <v>2464</v>
      </c>
      <c r="H28" s="950" t="s">
        <v>2465</v>
      </c>
    </row>
    <row r="29" spans="2:8" ht="24" customHeight="1">
      <c r="B29" s="1398" t="s">
        <v>2487</v>
      </c>
      <c r="C29" s="1400" t="s">
        <v>2510</v>
      </c>
      <c r="D29" s="1400" t="s">
        <v>2489</v>
      </c>
      <c r="E29" s="1400" t="s">
        <v>2490</v>
      </c>
      <c r="F29" s="927">
        <v>2101176</v>
      </c>
      <c r="G29" s="1402" t="s">
        <v>2511</v>
      </c>
      <c r="H29" s="918" t="s">
        <v>2512</v>
      </c>
    </row>
    <row r="30" spans="2:8" ht="46.4" customHeight="1" thickBot="1">
      <c r="B30" s="1399"/>
      <c r="C30" s="1401"/>
      <c r="D30" s="1401"/>
      <c r="E30" s="1401"/>
      <c r="F30" s="928"/>
      <c r="G30" s="1403"/>
      <c r="H30" s="920" t="s">
        <v>2513</v>
      </c>
    </row>
    <row r="31" spans="2:8" ht="12.5">
      <c r="B31" s="1398" t="s">
        <v>2506</v>
      </c>
      <c r="C31" s="1400" t="s">
        <v>2510</v>
      </c>
      <c r="D31" s="1400" t="s">
        <v>2495</v>
      </c>
      <c r="E31" s="1400" t="s">
        <v>2490</v>
      </c>
      <c r="F31" s="927">
        <v>2206235</v>
      </c>
      <c r="G31" s="1402" t="s">
        <v>2511</v>
      </c>
      <c r="H31" s="918" t="s">
        <v>2514</v>
      </c>
    </row>
    <row r="32" spans="2:8" ht="46.4" customHeight="1" thickBot="1">
      <c r="B32" s="1399"/>
      <c r="C32" s="1401"/>
      <c r="D32" s="1401"/>
      <c r="E32" s="1401"/>
      <c r="F32" s="928"/>
      <c r="G32" s="1403"/>
      <c r="H32" s="920" t="s">
        <v>2515</v>
      </c>
    </row>
    <row r="33" spans="2:8" ht="12.5">
      <c r="B33" s="1398" t="s">
        <v>2506</v>
      </c>
      <c r="C33" s="1400" t="s">
        <v>2510</v>
      </c>
      <c r="D33" s="1400" t="s">
        <v>2489</v>
      </c>
      <c r="E33" s="1400" t="s">
        <v>2490</v>
      </c>
      <c r="F33" s="927">
        <v>-106785</v>
      </c>
      <c r="G33" s="1402" t="s">
        <v>2516</v>
      </c>
      <c r="H33" s="918" t="s">
        <v>2517</v>
      </c>
    </row>
    <row r="34" spans="2:8" ht="46.4" customHeight="1" thickBot="1">
      <c r="B34" s="1399"/>
      <c r="C34" s="1401"/>
      <c r="D34" s="1401"/>
      <c r="E34" s="1401"/>
      <c r="F34" s="928"/>
      <c r="G34" s="1403"/>
      <c r="H34" s="920" t="s">
        <v>2518</v>
      </c>
    </row>
    <row r="35" spans="2:8" ht="12.5">
      <c r="B35" s="1398" t="s">
        <v>2506</v>
      </c>
      <c r="C35" s="1400" t="s">
        <v>2510</v>
      </c>
      <c r="D35" s="1400" t="s">
        <v>2495</v>
      </c>
      <c r="E35" s="1400" t="s">
        <v>2490</v>
      </c>
      <c r="F35" s="927">
        <v>-111056</v>
      </c>
      <c r="G35" s="1402" t="s">
        <v>2516</v>
      </c>
      <c r="H35" s="918" t="s">
        <v>2519</v>
      </c>
    </row>
    <row r="36" spans="2:8" ht="46.4" customHeight="1" thickBot="1">
      <c r="B36" s="1399"/>
      <c r="C36" s="1401"/>
      <c r="D36" s="1401"/>
      <c r="E36" s="1401"/>
      <c r="F36" s="928"/>
      <c r="G36" s="1403"/>
      <c r="H36" s="920" t="s">
        <v>2520</v>
      </c>
    </row>
    <row r="37" spans="2:8" ht="24.5" thickBot="1">
      <c r="B37" s="912" t="s">
        <v>2506</v>
      </c>
      <c r="C37" s="914" t="s">
        <v>2521</v>
      </c>
      <c r="D37" s="914" t="s">
        <v>2489</v>
      </c>
      <c r="E37" s="914" t="s">
        <v>2522</v>
      </c>
      <c r="F37" s="929">
        <v>-163879</v>
      </c>
      <c r="G37" s="915" t="s">
        <v>2523</v>
      </c>
      <c r="H37" s="916" t="s">
        <v>2524</v>
      </c>
    </row>
    <row r="38" spans="2:8" ht="24.5" thickBot="1">
      <c r="B38" s="912" t="s">
        <v>2506</v>
      </c>
      <c r="C38" s="914" t="s">
        <v>2521</v>
      </c>
      <c r="D38" s="914" t="s">
        <v>2495</v>
      </c>
      <c r="E38" s="914" t="s">
        <v>2525</v>
      </c>
      <c r="F38" s="929">
        <v>-172073</v>
      </c>
      <c r="G38" s="915" t="s">
        <v>2526</v>
      </c>
      <c r="H38" s="916" t="s">
        <v>2527</v>
      </c>
    </row>
    <row r="39" spans="2:8" ht="24.5" thickBot="1">
      <c r="B39" s="909" t="s">
        <v>2499</v>
      </c>
      <c r="C39" s="914" t="s">
        <v>2500</v>
      </c>
      <c r="D39" s="914" t="s">
        <v>2501</v>
      </c>
      <c r="E39" s="914" t="s">
        <v>2502</v>
      </c>
      <c r="F39" s="929">
        <v>-3000000</v>
      </c>
      <c r="G39" s="915" t="s">
        <v>2528</v>
      </c>
      <c r="H39" s="916" t="s">
        <v>2529</v>
      </c>
    </row>
    <row r="40" spans="2:8" ht="36" thickBot="1">
      <c r="B40" s="909" t="s">
        <v>2499</v>
      </c>
      <c r="C40" s="914" t="s">
        <v>2500</v>
      </c>
      <c r="D40" s="914" t="s">
        <v>2489</v>
      </c>
      <c r="E40" s="914" t="s">
        <v>2502</v>
      </c>
      <c r="F40" s="929">
        <v>-3000000</v>
      </c>
      <c r="G40" s="915" t="s">
        <v>2528</v>
      </c>
      <c r="H40" s="916" t="s">
        <v>2530</v>
      </c>
    </row>
    <row r="41" spans="2:8" ht="28.4" customHeight="1" thickBot="1">
      <c r="B41" s="909" t="s">
        <v>2499</v>
      </c>
      <c r="C41" s="930" t="s">
        <v>2500</v>
      </c>
      <c r="D41" s="930" t="s">
        <v>2495</v>
      </c>
      <c r="E41" s="930" t="s">
        <v>2502</v>
      </c>
      <c r="F41" s="929">
        <v>-3000000</v>
      </c>
      <c r="G41" s="931" t="s">
        <v>2528</v>
      </c>
      <c r="H41" s="932" t="s">
        <v>2531</v>
      </c>
    </row>
    <row r="42" spans="2:8" ht="23.5" customHeight="1" thickBot="1">
      <c r="B42" s="909" t="s">
        <v>2506</v>
      </c>
      <c r="C42" s="914" t="s">
        <v>2500</v>
      </c>
      <c r="D42" s="914" t="s">
        <v>2501</v>
      </c>
      <c r="E42" s="914" t="s">
        <v>2502</v>
      </c>
      <c r="F42" s="929">
        <v>-830000</v>
      </c>
      <c r="G42" s="915" t="s">
        <v>2528</v>
      </c>
      <c r="H42" s="916" t="s">
        <v>2529</v>
      </c>
    </row>
    <row r="43" spans="2:8" ht="19.399999999999999" customHeight="1" thickBot="1">
      <c r="B43" s="909" t="s">
        <v>2506</v>
      </c>
      <c r="C43" s="914" t="s">
        <v>2500</v>
      </c>
      <c r="D43" s="914" t="s">
        <v>2489</v>
      </c>
      <c r="E43" s="914" t="s">
        <v>2502</v>
      </c>
      <c r="F43" s="929">
        <v>-830000</v>
      </c>
      <c r="G43" s="915" t="s">
        <v>2528</v>
      </c>
      <c r="H43" s="916" t="s">
        <v>2530</v>
      </c>
    </row>
    <row r="44" spans="2:8" ht="24.65" customHeight="1" thickBot="1">
      <c r="B44" s="933" t="s">
        <v>2506</v>
      </c>
      <c r="C44" s="934" t="s">
        <v>2500</v>
      </c>
      <c r="D44" s="930" t="s">
        <v>2495</v>
      </c>
      <c r="E44" s="930" t="s">
        <v>2502</v>
      </c>
      <c r="F44" s="929">
        <v>-830000</v>
      </c>
      <c r="G44" s="931" t="s">
        <v>2528</v>
      </c>
      <c r="H44" s="932" t="s">
        <v>2531</v>
      </c>
    </row>
    <row r="45" spans="2:8" ht="12.5">
      <c r="B45" s="925"/>
    </row>
    <row r="46" spans="2:8" ht="12.5">
      <c r="B46" s="926"/>
    </row>
    <row r="47" spans="2:8" ht="13" thickBot="1">
      <c r="B47" s="903" t="s">
        <v>2532</v>
      </c>
    </row>
    <row r="48" spans="2:8" ht="13" thickBot="1">
      <c r="B48" s="905" t="s">
        <v>2452</v>
      </c>
      <c r="C48" s="906" t="s">
        <v>2453</v>
      </c>
      <c r="D48" s="906" t="s">
        <v>2454</v>
      </c>
      <c r="E48" s="906" t="s">
        <v>2455</v>
      </c>
      <c r="F48" s="907" t="s">
        <v>2456</v>
      </c>
      <c r="G48" s="907" t="s">
        <v>2457</v>
      </c>
      <c r="H48" s="908" t="s">
        <v>2458</v>
      </c>
    </row>
    <row r="49" spans="2:17" ht="24.5" thickBot="1">
      <c r="B49" s="935" t="s">
        <v>2499</v>
      </c>
      <c r="C49" s="936" t="s">
        <v>2500</v>
      </c>
      <c r="D49" s="936" t="s">
        <v>2501</v>
      </c>
      <c r="E49" s="936" t="s">
        <v>2502</v>
      </c>
      <c r="F49" s="937">
        <v>660000</v>
      </c>
      <c r="G49" s="938" t="s">
        <v>2528</v>
      </c>
      <c r="H49" s="939" t="s">
        <v>2504</v>
      </c>
    </row>
    <row r="50" spans="2:17" ht="24.5" thickBot="1">
      <c r="B50" s="935" t="s">
        <v>2499</v>
      </c>
      <c r="C50" s="936" t="s">
        <v>2500</v>
      </c>
      <c r="D50" s="936" t="s">
        <v>2489</v>
      </c>
      <c r="E50" s="936" t="s">
        <v>2502</v>
      </c>
      <c r="F50" s="937">
        <v>660000</v>
      </c>
      <c r="G50" s="938" t="s">
        <v>2528</v>
      </c>
      <c r="H50" s="939" t="s">
        <v>2533</v>
      </c>
    </row>
    <row r="51" spans="2:17" ht="24.5" thickBot="1">
      <c r="B51" s="935" t="s">
        <v>2499</v>
      </c>
      <c r="C51" s="940" t="s">
        <v>2500</v>
      </c>
      <c r="D51" s="940" t="s">
        <v>2495</v>
      </c>
      <c r="E51" s="940" t="s">
        <v>2502</v>
      </c>
      <c r="F51" s="937">
        <v>660000</v>
      </c>
      <c r="G51" s="941" t="s">
        <v>2528</v>
      </c>
      <c r="H51" s="942" t="s">
        <v>2534</v>
      </c>
    </row>
    <row r="52" spans="2:17" ht="24.5" thickBot="1">
      <c r="B52" s="935" t="s">
        <v>2506</v>
      </c>
      <c r="C52" s="936" t="s">
        <v>2500</v>
      </c>
      <c r="D52" s="936" t="s">
        <v>2501</v>
      </c>
      <c r="E52" s="936" t="s">
        <v>2502</v>
      </c>
      <c r="F52" s="937">
        <v>2000000</v>
      </c>
      <c r="G52" s="938" t="s">
        <v>2528</v>
      </c>
      <c r="H52" s="939" t="s">
        <v>2507</v>
      </c>
    </row>
    <row r="53" spans="2:17" ht="24.5" thickBot="1">
      <c r="B53" s="935" t="s">
        <v>2506</v>
      </c>
      <c r="C53" s="936" t="s">
        <v>2500</v>
      </c>
      <c r="D53" s="936" t="s">
        <v>2489</v>
      </c>
      <c r="E53" s="936" t="s">
        <v>2502</v>
      </c>
      <c r="F53" s="937">
        <v>2000000</v>
      </c>
      <c r="G53" s="938" t="s">
        <v>2528</v>
      </c>
      <c r="H53" s="939" t="s">
        <v>2535</v>
      </c>
    </row>
    <row r="54" spans="2:17" ht="24.5" thickBot="1">
      <c r="B54" s="943" t="s">
        <v>2506</v>
      </c>
      <c r="C54" s="944" t="s">
        <v>2500</v>
      </c>
      <c r="D54" s="940" t="s">
        <v>2495</v>
      </c>
      <c r="E54" s="940" t="s">
        <v>2502</v>
      </c>
      <c r="F54" s="937">
        <v>2000000</v>
      </c>
      <c r="G54" s="941" t="s">
        <v>2528</v>
      </c>
      <c r="H54" s="942" t="s">
        <v>2536</v>
      </c>
    </row>
    <row r="55" spans="2:17" ht="24.5" thickBot="1">
      <c r="B55" s="935" t="s">
        <v>2506</v>
      </c>
      <c r="C55" s="936" t="s">
        <v>2500</v>
      </c>
      <c r="D55" s="936" t="s">
        <v>2501</v>
      </c>
      <c r="E55" s="936" t="s">
        <v>2502</v>
      </c>
      <c r="F55" s="937">
        <v>145391</v>
      </c>
      <c r="G55" s="947" t="s">
        <v>2537</v>
      </c>
      <c r="H55" s="942" t="s">
        <v>2507</v>
      </c>
    </row>
    <row r="56" spans="2:17" ht="24.5" thickBot="1">
      <c r="B56" s="935" t="s">
        <v>2506</v>
      </c>
      <c r="C56" s="936" t="s">
        <v>2500</v>
      </c>
      <c r="D56" s="936" t="s">
        <v>2489</v>
      </c>
      <c r="E56" s="936" t="s">
        <v>2502</v>
      </c>
      <c r="F56" s="937">
        <v>152661</v>
      </c>
      <c r="G56" s="947" t="s">
        <v>2537</v>
      </c>
      <c r="H56" s="942" t="s">
        <v>2535</v>
      </c>
    </row>
    <row r="57" spans="2:17" ht="24.5" thickBot="1">
      <c r="B57" s="943" t="s">
        <v>2506</v>
      </c>
      <c r="C57" s="944" t="s">
        <v>2500</v>
      </c>
      <c r="D57" s="940" t="s">
        <v>2495</v>
      </c>
      <c r="E57" s="940" t="s">
        <v>2502</v>
      </c>
      <c r="F57" s="937">
        <v>160294</v>
      </c>
      <c r="G57" s="945" t="s">
        <v>2537</v>
      </c>
      <c r="H57" s="942" t="s">
        <v>2536</v>
      </c>
    </row>
    <row r="58" spans="2:17" ht="21.75" customHeight="1" thickBot="1">
      <c r="B58" s="935" t="s">
        <v>2499</v>
      </c>
      <c r="C58" s="936" t="s">
        <v>2500</v>
      </c>
      <c r="D58" s="936" t="s">
        <v>2489</v>
      </c>
      <c r="E58" s="936" t="s">
        <v>2502</v>
      </c>
      <c r="F58" s="937">
        <v>-11970697</v>
      </c>
      <c r="G58" s="945" t="s">
        <v>2538</v>
      </c>
      <c r="H58" s="939" t="s">
        <v>2533</v>
      </c>
    </row>
    <row r="59" spans="2:17" ht="21.75" customHeight="1" thickBot="1">
      <c r="B59" s="946" t="s">
        <v>2499</v>
      </c>
      <c r="C59" s="944" t="s">
        <v>2500</v>
      </c>
      <c r="D59" s="940" t="s">
        <v>2495</v>
      </c>
      <c r="E59" s="940" t="s">
        <v>2502</v>
      </c>
      <c r="F59" s="937">
        <v>-16959595</v>
      </c>
      <c r="G59" s="945" t="s">
        <v>2538</v>
      </c>
      <c r="H59" s="942" t="s">
        <v>2531</v>
      </c>
    </row>
    <row r="60" spans="2:17" ht="22.5" customHeight="1" thickBot="1">
      <c r="B60" s="935" t="s">
        <v>2506</v>
      </c>
      <c r="C60" s="936" t="s">
        <v>2500</v>
      </c>
      <c r="D60" s="936" t="s">
        <v>2489</v>
      </c>
      <c r="E60" s="936" t="s">
        <v>2502</v>
      </c>
      <c r="F60" s="937">
        <v>-12028718</v>
      </c>
      <c r="G60" s="945" t="s">
        <v>2538</v>
      </c>
      <c r="H60" s="939" t="s">
        <v>2535</v>
      </c>
    </row>
    <row r="61" spans="2:17" ht="22.5" customHeight="1" thickBot="1">
      <c r="B61" s="946" t="s">
        <v>2506</v>
      </c>
      <c r="C61" s="944" t="s">
        <v>2500</v>
      </c>
      <c r="D61" s="940" t="s">
        <v>2495</v>
      </c>
      <c r="E61" s="940" t="s">
        <v>2502</v>
      </c>
      <c r="F61" s="937">
        <v>-16877289</v>
      </c>
      <c r="G61" s="945" t="s">
        <v>2538</v>
      </c>
      <c r="H61" s="942" t="s">
        <v>2536</v>
      </c>
    </row>
    <row r="63" spans="2:17" ht="12.75" customHeight="1" thickBot="1">
      <c r="B63" s="903" t="s">
        <v>2827</v>
      </c>
    </row>
    <row r="64" spans="2:17" ht="12.75" customHeight="1" thickBot="1">
      <c r="B64" s="905" t="s">
        <v>2452</v>
      </c>
      <c r="C64" s="906" t="s">
        <v>2453</v>
      </c>
      <c r="D64" s="906" t="s">
        <v>2454</v>
      </c>
      <c r="E64" s="906" t="s">
        <v>2455</v>
      </c>
      <c r="F64" s="907" t="s">
        <v>2456</v>
      </c>
      <c r="G64" s="907" t="s">
        <v>2457</v>
      </c>
      <c r="H64" s="908" t="s">
        <v>2458</v>
      </c>
      <c r="M64" s="120"/>
      <c r="N64" s="120"/>
      <c r="O64" s="120"/>
      <c r="P64" s="120"/>
      <c r="Q64" s="120"/>
    </row>
    <row r="65" spans="2:17" ht="39.5" customHeight="1" thickBot="1">
      <c r="B65" s="912" t="s">
        <v>2466</v>
      </c>
      <c r="C65" s="913" t="s">
        <v>2479</v>
      </c>
      <c r="D65" s="914" t="s">
        <v>2468</v>
      </c>
      <c r="E65" s="914" t="s">
        <v>2480</v>
      </c>
      <c r="F65" s="937">
        <v>3107253</v>
      </c>
      <c r="G65" s="938" t="s">
        <v>2826</v>
      </c>
      <c r="H65" s="939"/>
    </row>
    <row r="66" spans="2:17" ht="39.5" customHeight="1" thickBot="1">
      <c r="B66" s="912" t="s">
        <v>2466</v>
      </c>
      <c r="C66" s="913" t="s">
        <v>2479</v>
      </c>
      <c r="D66" s="914" t="s">
        <v>2475</v>
      </c>
      <c r="E66" s="914" t="s">
        <v>2480</v>
      </c>
      <c r="F66" s="937">
        <v>3107253</v>
      </c>
      <c r="G66" s="938" t="s">
        <v>2826</v>
      </c>
      <c r="H66" s="939"/>
      <c r="M66" s="1423"/>
      <c r="O66" s="1423"/>
      <c r="Q66" s="1423"/>
    </row>
    <row r="67" spans="2:17" ht="39.5" customHeight="1" thickBot="1">
      <c r="B67" s="912" t="s">
        <v>2466</v>
      </c>
      <c r="C67" s="913" t="s">
        <v>2479</v>
      </c>
      <c r="D67" s="914" t="s">
        <v>2477</v>
      </c>
      <c r="E67" s="914" t="s">
        <v>2480</v>
      </c>
      <c r="F67" s="937">
        <v>3081069</v>
      </c>
      <c r="G67" s="938" t="s">
        <v>2826</v>
      </c>
      <c r="H67" s="942"/>
    </row>
  </sheetData>
  <mergeCells count="50">
    <mergeCell ref="E7:E8"/>
    <mergeCell ref="H7:H8"/>
    <mergeCell ref="B5:B6"/>
    <mergeCell ref="C5:C6"/>
    <mergeCell ref="D5:D6"/>
    <mergeCell ref="E5:E6"/>
    <mergeCell ref="H5:H6"/>
    <mergeCell ref="B7:B8"/>
    <mergeCell ref="C7:C8"/>
    <mergeCell ref="D7:D8"/>
    <mergeCell ref="B16:B17"/>
    <mergeCell ref="C16:C17"/>
    <mergeCell ref="D16:D17"/>
    <mergeCell ref="E16:E17"/>
    <mergeCell ref="F16:F17"/>
    <mergeCell ref="B18:B19"/>
    <mergeCell ref="C18:C19"/>
    <mergeCell ref="D18:D19"/>
    <mergeCell ref="E18:E19"/>
    <mergeCell ref="F18:F19"/>
    <mergeCell ref="B20:B21"/>
    <mergeCell ref="C20:C21"/>
    <mergeCell ref="D20:D21"/>
    <mergeCell ref="E20:E21"/>
    <mergeCell ref="H20:H21"/>
    <mergeCell ref="B22:B23"/>
    <mergeCell ref="C22:C23"/>
    <mergeCell ref="D22:D23"/>
    <mergeCell ref="E22:E23"/>
    <mergeCell ref="H22:H23"/>
    <mergeCell ref="B31:B32"/>
    <mergeCell ref="C31:C32"/>
    <mergeCell ref="D31:D32"/>
    <mergeCell ref="E31:E32"/>
    <mergeCell ref="G31:G32"/>
    <mergeCell ref="B29:B30"/>
    <mergeCell ref="C29:C30"/>
    <mergeCell ref="D29:D30"/>
    <mergeCell ref="E29:E30"/>
    <mergeCell ref="G29:G30"/>
    <mergeCell ref="B35:B36"/>
    <mergeCell ref="C35:C36"/>
    <mergeCell ref="D35:D36"/>
    <mergeCell ref="E35:E36"/>
    <mergeCell ref="G35:G36"/>
    <mergeCell ref="B33:B34"/>
    <mergeCell ref="C33:C34"/>
    <mergeCell ref="D33:D34"/>
    <mergeCell ref="E33:E34"/>
    <mergeCell ref="G33:G34"/>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B41F8-0728-4D6D-801D-507F018F572D}">
  <dimension ref="A1"/>
  <sheetViews>
    <sheetView workbookViewId="0"/>
    <sheetView workbookViewId="1"/>
  </sheetViews>
  <sheetFormatPr defaultRowHeight="14.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A6771-386F-4CDD-A03F-793A222D1B4E}">
  <dimension ref="B2:Q75"/>
  <sheetViews>
    <sheetView workbookViewId="0"/>
    <sheetView workbookViewId="1"/>
  </sheetViews>
  <sheetFormatPr defaultColWidth="8.54296875" defaultRowHeight="14.5"/>
  <cols>
    <col min="1" max="1" width="8.54296875" style="803"/>
    <col min="2" max="2" width="51.54296875" style="803" customWidth="1"/>
    <col min="3" max="3" width="63.54296875" style="803" hidden="1" customWidth="1"/>
    <col min="4" max="4" width="18.453125" style="803" bestFit="1" customWidth="1"/>
    <col min="5" max="7" width="19.453125" style="804" customWidth="1"/>
    <col min="8" max="8" width="3.1796875" style="804" customWidth="1"/>
    <col min="9" max="9" width="18.453125" style="803" bestFit="1" customWidth="1"/>
    <col min="10" max="12" width="19.453125" style="804" customWidth="1"/>
    <col min="13" max="13" width="3" style="804" customWidth="1"/>
    <col min="14" max="14" width="18.453125" style="803" bestFit="1" customWidth="1"/>
    <col min="15" max="17" width="19.453125" style="804" customWidth="1"/>
    <col min="18" max="16384" width="8.54296875" style="803"/>
  </cols>
  <sheetData>
    <row r="2" spans="2:17" ht="26">
      <c r="B2" s="838" t="s">
        <v>2539</v>
      </c>
      <c r="C2" s="838"/>
    </row>
    <row r="4" spans="2:17" ht="25.4" customHeight="1">
      <c r="B4" s="828" t="s">
        <v>2540</v>
      </c>
      <c r="C4" s="828" t="s">
        <v>5</v>
      </c>
      <c r="D4" s="825" t="s">
        <v>2541</v>
      </c>
      <c r="E4" s="824" t="s">
        <v>210</v>
      </c>
      <c r="F4" s="824" t="s">
        <v>2542</v>
      </c>
      <c r="G4" s="824" t="s">
        <v>2543</v>
      </c>
      <c r="H4" s="826"/>
      <c r="I4" s="825" t="s">
        <v>2541</v>
      </c>
      <c r="J4" s="824" t="s">
        <v>210</v>
      </c>
      <c r="K4" s="824" t="s">
        <v>2542</v>
      </c>
      <c r="L4" s="824" t="s">
        <v>2543</v>
      </c>
      <c r="M4" s="826"/>
      <c r="N4" s="825" t="s">
        <v>2541</v>
      </c>
      <c r="O4" s="824" t="s">
        <v>210</v>
      </c>
      <c r="P4" s="824" t="s">
        <v>2542</v>
      </c>
      <c r="Q4" s="824" t="s">
        <v>2543</v>
      </c>
    </row>
    <row r="5" spans="2:17">
      <c r="B5" s="833" t="s">
        <v>159</v>
      </c>
      <c r="C5" s="822" t="s">
        <v>2544</v>
      </c>
      <c r="D5" s="810">
        <f>SUM(E5:G5)</f>
        <v>39849158.740074985</v>
      </c>
      <c r="E5" s="810">
        <v>39151828.740074985</v>
      </c>
      <c r="F5" s="810">
        <v>493092</v>
      </c>
      <c r="G5" s="810">
        <v>204238</v>
      </c>
      <c r="H5" s="843"/>
      <c r="I5" s="810">
        <f>SUM(J5:L5)</f>
        <v>45333100.083299987</v>
      </c>
      <c r="J5" s="810">
        <v>44393777.083299987</v>
      </c>
      <c r="K5" s="810">
        <v>599229</v>
      </c>
      <c r="L5" s="810">
        <v>340094</v>
      </c>
      <c r="M5" s="843"/>
      <c r="N5" s="810">
        <f>SUM(O5:Q5)</f>
        <v>47182424.086632006</v>
      </c>
      <c r="O5" s="810">
        <v>46205065.086632006</v>
      </c>
      <c r="P5" s="810">
        <v>828895</v>
      </c>
      <c r="Q5" s="810">
        <v>148464</v>
      </c>
    </row>
    <row r="6" spans="2:17">
      <c r="B6" s="823" t="s">
        <v>2545</v>
      </c>
      <c r="C6" s="822" t="s">
        <v>2546</v>
      </c>
      <c r="D6" s="810">
        <f>SUM(E6:G6)</f>
        <v>18487890.613000009</v>
      </c>
      <c r="E6" s="810">
        <v>18266124.613000009</v>
      </c>
      <c r="F6" s="820">
        <v>156814</v>
      </c>
      <c r="G6" s="820">
        <v>64952</v>
      </c>
      <c r="H6" s="843"/>
      <c r="I6" s="810">
        <f>SUM(J6:L6)</f>
        <v>14437335.415074</v>
      </c>
      <c r="J6" s="810">
        <v>14138610.415074</v>
      </c>
      <c r="K6" s="820">
        <v>190568</v>
      </c>
      <c r="L6" s="820">
        <v>108157</v>
      </c>
      <c r="M6" s="843"/>
      <c r="N6" s="810">
        <f>SUM(O6:Q6)</f>
        <v>15014828.83167696</v>
      </c>
      <c r="O6" s="810">
        <v>14704007.83167696</v>
      </c>
      <c r="P6" s="820">
        <v>263606</v>
      </c>
      <c r="Q6" s="820">
        <v>47215</v>
      </c>
    </row>
    <row r="7" spans="2:17">
      <c r="B7" s="819" t="s">
        <v>2540</v>
      </c>
      <c r="C7" s="819"/>
      <c r="D7" s="817">
        <f>SUM(E7:G7)</f>
        <v>58337049.353074998</v>
      </c>
      <c r="E7" s="817">
        <f>SUM(E5:E6)</f>
        <v>57417953.353074998</v>
      </c>
      <c r="F7" s="817">
        <f>SUM(F5:F6)</f>
        <v>649906</v>
      </c>
      <c r="G7" s="817">
        <f>SUM(G5:G6)</f>
        <v>269190</v>
      </c>
      <c r="H7" s="818"/>
      <c r="I7" s="817">
        <f>SUM(J7:L7)</f>
        <v>59770435.498373985</v>
      </c>
      <c r="J7" s="817">
        <f>SUM(J5:J6)</f>
        <v>58532387.498373985</v>
      </c>
      <c r="K7" s="817">
        <f>SUM(K5:K6)</f>
        <v>789797</v>
      </c>
      <c r="L7" s="817">
        <f>SUM(L5:L6)</f>
        <v>448251</v>
      </c>
      <c r="M7" s="818"/>
      <c r="N7" s="817">
        <f>SUM(O7:Q7)</f>
        <v>62197252.918308966</v>
      </c>
      <c r="O7" s="817">
        <f>SUM(O5:O6)</f>
        <v>60909072.918308966</v>
      </c>
      <c r="P7" s="817">
        <f>SUM(P5:P6)</f>
        <v>1092501</v>
      </c>
      <c r="Q7" s="817">
        <f>SUM(Q5:Q6)</f>
        <v>195679</v>
      </c>
    </row>
    <row r="8" spans="2:17">
      <c r="B8" s="841"/>
      <c r="C8" s="841"/>
      <c r="D8" s="841"/>
      <c r="E8" s="841"/>
      <c r="F8" s="841"/>
      <c r="G8" s="841"/>
      <c r="H8" s="842"/>
      <c r="I8" s="841"/>
      <c r="J8" s="841"/>
      <c r="K8" s="841"/>
      <c r="L8" s="841"/>
      <c r="M8" s="842"/>
      <c r="N8" s="841"/>
      <c r="O8" s="841"/>
      <c r="P8" s="841"/>
      <c r="Q8" s="841"/>
    </row>
    <row r="9" spans="2:17">
      <c r="B9" s="819" t="s">
        <v>2547</v>
      </c>
      <c r="C9" s="819"/>
      <c r="D9" s="839">
        <f>SUM(E9:G9)</f>
        <v>890.88</v>
      </c>
      <c r="E9" s="839">
        <v>877.88</v>
      </c>
      <c r="F9" s="1415">
        <v>13</v>
      </c>
      <c r="G9" s="1415"/>
      <c r="H9" s="840"/>
      <c r="I9" s="839">
        <f>SUM(J9:L9)</f>
        <v>910</v>
      </c>
      <c r="J9" s="839">
        <v>897</v>
      </c>
      <c r="K9" s="1415">
        <v>13</v>
      </c>
      <c r="L9" s="1415"/>
      <c r="M9" s="840"/>
      <c r="N9" s="839">
        <f>SUM(O9:Q9)</f>
        <v>910</v>
      </c>
      <c r="O9" s="839">
        <v>897</v>
      </c>
      <c r="P9" s="1415">
        <v>13</v>
      </c>
      <c r="Q9" s="1415"/>
    </row>
    <row r="10" spans="2:17">
      <c r="D10" s="803">
        <f>+D9*1.02</f>
        <v>908.69759999999997</v>
      </c>
      <c r="H10" s="816"/>
      <c r="M10" s="816"/>
    </row>
    <row r="11" spans="2:17" ht="26">
      <c r="B11" s="838" t="s">
        <v>2548</v>
      </c>
      <c r="C11" s="838"/>
      <c r="H11" s="816"/>
      <c r="M11" s="816"/>
    </row>
    <row r="12" spans="2:17">
      <c r="B12" s="837"/>
      <c r="H12" s="816"/>
      <c r="M12" s="816"/>
    </row>
    <row r="13" spans="2:17">
      <c r="H13" s="816"/>
      <c r="M13" s="816"/>
    </row>
    <row r="14" spans="2:17" ht="33.65" customHeight="1">
      <c r="B14" s="828" t="s">
        <v>2549</v>
      </c>
      <c r="C14" s="827" t="s">
        <v>5</v>
      </c>
      <c r="D14" s="825" t="s">
        <v>2541</v>
      </c>
      <c r="E14" s="824" t="s">
        <v>210</v>
      </c>
      <c r="F14" s="824" t="s">
        <v>2542</v>
      </c>
      <c r="G14" s="824" t="s">
        <v>2543</v>
      </c>
      <c r="H14" s="826"/>
      <c r="I14" s="825" t="s">
        <v>2541</v>
      </c>
      <c r="J14" s="824" t="s">
        <v>210</v>
      </c>
      <c r="K14" s="824" t="s">
        <v>2542</v>
      </c>
      <c r="L14" s="824" t="s">
        <v>2543</v>
      </c>
      <c r="M14" s="826"/>
      <c r="N14" s="825" t="s">
        <v>2541</v>
      </c>
      <c r="O14" s="824" t="s">
        <v>210</v>
      </c>
      <c r="P14" s="824" t="s">
        <v>2542</v>
      </c>
      <c r="Q14" s="824" t="s">
        <v>2543</v>
      </c>
    </row>
    <row r="15" spans="2:17">
      <c r="B15" s="833" t="s">
        <v>165</v>
      </c>
      <c r="C15" s="822" t="s">
        <v>2550</v>
      </c>
      <c r="D15" s="810">
        <f t="shared" ref="D15:D20" si="0">SUM(E15:G15)</f>
        <v>377669.24</v>
      </c>
      <c r="E15" s="810">
        <v>377669.24</v>
      </c>
      <c r="F15" s="820">
        <v>0</v>
      </c>
      <c r="G15" s="820">
        <v>0</v>
      </c>
      <c r="H15" s="821"/>
      <c r="I15" s="810">
        <f t="shared" ref="I15:I20" si="1">SUM(J15:L15)</f>
        <v>388999.31719999999</v>
      </c>
      <c r="J15" s="820">
        <v>388999.31719999999</v>
      </c>
      <c r="K15" s="820">
        <v>0</v>
      </c>
      <c r="L15" s="820">
        <v>0</v>
      </c>
      <c r="M15" s="821"/>
      <c r="N15" s="810">
        <f t="shared" ref="N15:N20" si="2">SUM(O15:Q15)</f>
        <v>400669.29671600001</v>
      </c>
      <c r="O15" s="820">
        <v>400669.29671600001</v>
      </c>
      <c r="P15" s="820">
        <v>0</v>
      </c>
      <c r="Q15" s="820">
        <v>0</v>
      </c>
    </row>
    <row r="16" spans="2:17">
      <c r="B16" s="823" t="s">
        <v>2551</v>
      </c>
      <c r="C16" s="822" t="s">
        <v>2552</v>
      </c>
      <c r="D16" s="810">
        <f t="shared" si="0"/>
        <v>0</v>
      </c>
      <c r="E16" s="810">
        <v>0</v>
      </c>
      <c r="F16" s="820">
        <v>0</v>
      </c>
      <c r="G16" s="820">
        <v>0</v>
      </c>
      <c r="H16" s="821"/>
      <c r="I16" s="810">
        <f t="shared" si="1"/>
        <v>0</v>
      </c>
      <c r="J16" s="820">
        <v>0</v>
      </c>
      <c r="K16" s="820">
        <v>0</v>
      </c>
      <c r="L16" s="820">
        <v>0</v>
      </c>
      <c r="M16" s="821"/>
      <c r="N16" s="810">
        <f t="shared" si="2"/>
        <v>0</v>
      </c>
      <c r="O16" s="820">
        <v>0</v>
      </c>
      <c r="P16" s="820">
        <v>0</v>
      </c>
      <c r="Q16" s="820">
        <v>0</v>
      </c>
    </row>
    <row r="17" spans="2:17">
      <c r="B17" s="823" t="s">
        <v>2553</v>
      </c>
      <c r="C17" s="822" t="s">
        <v>2550</v>
      </c>
      <c r="D17" s="810">
        <f t="shared" si="0"/>
        <v>0</v>
      </c>
      <c r="E17" s="810">
        <v>0</v>
      </c>
      <c r="F17" s="820">
        <v>0</v>
      </c>
      <c r="G17" s="820">
        <v>0</v>
      </c>
      <c r="H17" s="821"/>
      <c r="I17" s="810">
        <f t="shared" si="1"/>
        <v>0</v>
      </c>
      <c r="J17" s="820">
        <v>0</v>
      </c>
      <c r="K17" s="820">
        <v>0</v>
      </c>
      <c r="L17" s="820">
        <v>0</v>
      </c>
      <c r="M17" s="821"/>
      <c r="N17" s="810">
        <f t="shared" si="2"/>
        <v>0</v>
      </c>
      <c r="O17" s="820">
        <v>0</v>
      </c>
      <c r="P17" s="820">
        <v>0</v>
      </c>
      <c r="Q17" s="820">
        <v>0</v>
      </c>
    </row>
    <row r="18" spans="2:17">
      <c r="B18" s="823" t="s">
        <v>2554</v>
      </c>
      <c r="C18" s="822" t="s">
        <v>2555</v>
      </c>
      <c r="D18" s="810">
        <f t="shared" si="0"/>
        <v>0</v>
      </c>
      <c r="E18" s="810">
        <v>0</v>
      </c>
      <c r="F18" s="820">
        <v>0</v>
      </c>
      <c r="G18" s="820">
        <v>0</v>
      </c>
      <c r="H18" s="821"/>
      <c r="I18" s="810">
        <f t="shared" si="1"/>
        <v>0</v>
      </c>
      <c r="J18" s="820">
        <v>0</v>
      </c>
      <c r="K18" s="820">
        <v>0</v>
      </c>
      <c r="L18" s="820">
        <v>0</v>
      </c>
      <c r="M18" s="821"/>
      <c r="N18" s="810">
        <f t="shared" si="2"/>
        <v>0</v>
      </c>
      <c r="O18" s="820">
        <v>0</v>
      </c>
      <c r="P18" s="820">
        <v>0</v>
      </c>
      <c r="Q18" s="820">
        <v>0</v>
      </c>
    </row>
    <row r="19" spans="2:17">
      <c r="B19" s="823" t="s">
        <v>2556</v>
      </c>
      <c r="C19" s="822" t="s">
        <v>2557</v>
      </c>
      <c r="D19" s="810">
        <f t="shared" si="0"/>
        <v>0</v>
      </c>
      <c r="E19" s="810">
        <v>0</v>
      </c>
      <c r="F19" s="820">
        <v>0</v>
      </c>
      <c r="G19" s="820">
        <v>0</v>
      </c>
      <c r="H19" s="821"/>
      <c r="I19" s="810">
        <f t="shared" si="1"/>
        <v>0</v>
      </c>
      <c r="J19" s="820">
        <v>0</v>
      </c>
      <c r="K19" s="820">
        <v>0</v>
      </c>
      <c r="L19" s="820">
        <v>0</v>
      </c>
      <c r="M19" s="821"/>
      <c r="N19" s="810">
        <f t="shared" si="2"/>
        <v>0</v>
      </c>
      <c r="O19" s="820">
        <v>0</v>
      </c>
      <c r="P19" s="820">
        <v>0</v>
      </c>
      <c r="Q19" s="820">
        <v>0</v>
      </c>
    </row>
    <row r="20" spans="2:17">
      <c r="B20" s="819" t="s">
        <v>165</v>
      </c>
      <c r="C20" s="832"/>
      <c r="D20" s="817">
        <f t="shared" si="0"/>
        <v>377669.24</v>
      </c>
      <c r="E20" s="817">
        <f>SUM(E15:E19)</f>
        <v>377669.24</v>
      </c>
      <c r="F20" s="817">
        <f>SUM(F15:F19)</f>
        <v>0</v>
      </c>
      <c r="G20" s="817">
        <f>SUM(G15:G19)</f>
        <v>0</v>
      </c>
      <c r="H20" s="818"/>
      <c r="I20" s="817">
        <f t="shared" si="1"/>
        <v>388999.31719999999</v>
      </c>
      <c r="J20" s="817">
        <f>SUM(J15:J19)</f>
        <v>388999.31719999999</v>
      </c>
      <c r="K20" s="817">
        <f>SUM(K15:K19)</f>
        <v>0</v>
      </c>
      <c r="L20" s="817">
        <f>SUM(L15:L19)</f>
        <v>0</v>
      </c>
      <c r="M20" s="818"/>
      <c r="N20" s="817">
        <f t="shared" si="2"/>
        <v>400669.29671600001</v>
      </c>
      <c r="O20" s="817">
        <f>SUM(O15:O19)</f>
        <v>400669.29671600001</v>
      </c>
      <c r="P20" s="817">
        <f>SUM(P15:P19)</f>
        <v>0</v>
      </c>
      <c r="Q20" s="817">
        <f>SUM(Q15:Q19)</f>
        <v>0</v>
      </c>
    </row>
    <row r="21" spans="2:17">
      <c r="C21" s="831"/>
      <c r="H21" s="816"/>
      <c r="M21" s="816"/>
    </row>
    <row r="22" spans="2:17" ht="30" customHeight="1">
      <c r="B22" s="828" t="s">
        <v>166</v>
      </c>
      <c r="C22" s="827" t="s">
        <v>5</v>
      </c>
      <c r="D22" s="825" t="s">
        <v>2541</v>
      </c>
      <c r="E22" s="824" t="s">
        <v>210</v>
      </c>
      <c r="F22" s="824" t="s">
        <v>2542</v>
      </c>
      <c r="G22" s="824" t="s">
        <v>2543</v>
      </c>
      <c r="H22" s="826"/>
      <c r="I22" s="825" t="s">
        <v>2541</v>
      </c>
      <c r="J22" s="824" t="s">
        <v>210</v>
      </c>
      <c r="K22" s="824" t="s">
        <v>2542</v>
      </c>
      <c r="L22" s="824" t="s">
        <v>2543</v>
      </c>
      <c r="M22" s="826"/>
      <c r="N22" s="825" t="s">
        <v>2541</v>
      </c>
      <c r="O22" s="824" t="s">
        <v>210</v>
      </c>
      <c r="P22" s="824" t="s">
        <v>2542</v>
      </c>
      <c r="Q22" s="824" t="s">
        <v>2543</v>
      </c>
    </row>
    <row r="23" spans="2:17">
      <c r="B23" s="833" t="s">
        <v>2558</v>
      </c>
      <c r="C23" s="822" t="s">
        <v>2559</v>
      </c>
      <c r="D23" s="810">
        <f t="shared" ref="D23:D30" si="3">SUM(E23:G23)</f>
        <v>127812</v>
      </c>
      <c r="E23" s="810">
        <v>127812</v>
      </c>
      <c r="F23" s="820">
        <v>0</v>
      </c>
      <c r="G23" s="820">
        <v>0</v>
      </c>
      <c r="H23" s="821"/>
      <c r="I23" s="810">
        <f t="shared" ref="I23:I30" si="4">SUM(J23:L23)</f>
        <v>131646.35999999999</v>
      </c>
      <c r="J23" s="820">
        <v>131646.35999999999</v>
      </c>
      <c r="K23" s="820">
        <v>0</v>
      </c>
      <c r="L23" s="820">
        <v>0</v>
      </c>
      <c r="M23" s="821"/>
      <c r="N23" s="810">
        <f t="shared" ref="N23:N30" si="5">SUM(O23:Q23)</f>
        <v>135595.75080000001</v>
      </c>
      <c r="O23" s="820">
        <v>135595.75080000001</v>
      </c>
      <c r="P23" s="820">
        <v>0</v>
      </c>
      <c r="Q23" s="820">
        <v>0</v>
      </c>
    </row>
    <row r="24" spans="2:17">
      <c r="B24" s="823" t="s">
        <v>2560</v>
      </c>
      <c r="C24" s="822" t="s">
        <v>2561</v>
      </c>
      <c r="D24" s="810">
        <f t="shared" si="3"/>
        <v>151399.96</v>
      </c>
      <c r="E24" s="810">
        <v>151399.96</v>
      </c>
      <c r="F24" s="820">
        <v>0</v>
      </c>
      <c r="G24" s="820">
        <v>0</v>
      </c>
      <c r="H24" s="821"/>
      <c r="I24" s="810">
        <f t="shared" si="4"/>
        <v>155941.95879999999</v>
      </c>
      <c r="J24" s="820">
        <v>155941.95879999999</v>
      </c>
      <c r="K24" s="820">
        <v>0</v>
      </c>
      <c r="L24" s="820">
        <v>0</v>
      </c>
      <c r="M24" s="821"/>
      <c r="N24" s="810">
        <f t="shared" si="5"/>
        <v>160620.21756399996</v>
      </c>
      <c r="O24" s="820">
        <v>160620.21756399996</v>
      </c>
      <c r="P24" s="820">
        <v>0</v>
      </c>
      <c r="Q24" s="820">
        <v>0</v>
      </c>
    </row>
    <row r="25" spans="2:17">
      <c r="B25" s="823" t="s">
        <v>2562</v>
      </c>
      <c r="C25" s="822" t="s">
        <v>2563</v>
      </c>
      <c r="D25" s="810">
        <f t="shared" si="3"/>
        <v>669949.99999999988</v>
      </c>
      <c r="E25" s="810">
        <v>669949.99999999988</v>
      </c>
      <c r="F25" s="820">
        <v>0</v>
      </c>
      <c r="G25" s="820">
        <v>0</v>
      </c>
      <c r="H25" s="821"/>
      <c r="I25" s="810">
        <f t="shared" si="4"/>
        <v>1184963.4588000001</v>
      </c>
      <c r="J25" s="820">
        <v>1184963.4588000001</v>
      </c>
      <c r="K25" s="820">
        <v>0</v>
      </c>
      <c r="L25" s="820">
        <v>0</v>
      </c>
      <c r="M25" s="821"/>
      <c r="N25" s="810">
        <f t="shared" si="5"/>
        <v>1220512.3625640001</v>
      </c>
      <c r="O25" s="820">
        <v>1220512.3625640001</v>
      </c>
      <c r="P25" s="820">
        <v>0</v>
      </c>
      <c r="Q25" s="820">
        <v>0</v>
      </c>
    </row>
    <row r="26" spans="2:17">
      <c r="B26" s="823" t="s">
        <v>2564</v>
      </c>
      <c r="C26" s="822" t="s">
        <v>2565</v>
      </c>
      <c r="D26" s="810">
        <f t="shared" si="3"/>
        <v>480499.96</v>
      </c>
      <c r="E26" s="810">
        <v>480499.96</v>
      </c>
      <c r="F26" s="820">
        <v>0</v>
      </c>
      <c r="G26" s="820">
        <v>0</v>
      </c>
      <c r="H26" s="821"/>
      <c r="I26" s="810">
        <f t="shared" si="4"/>
        <v>0</v>
      </c>
      <c r="J26" s="820">
        <v>0</v>
      </c>
      <c r="K26" s="820">
        <v>0</v>
      </c>
      <c r="L26" s="820">
        <v>0</v>
      </c>
      <c r="M26" s="821"/>
      <c r="N26" s="810">
        <f t="shared" si="5"/>
        <v>0</v>
      </c>
      <c r="O26" s="820">
        <v>0</v>
      </c>
      <c r="P26" s="820">
        <v>0</v>
      </c>
      <c r="Q26" s="820">
        <v>0</v>
      </c>
    </row>
    <row r="27" spans="2:17">
      <c r="B27" s="823" t="s">
        <v>2566</v>
      </c>
      <c r="C27" s="822" t="s">
        <v>2567</v>
      </c>
      <c r="D27" s="810">
        <f t="shared" si="3"/>
        <v>58000.08</v>
      </c>
      <c r="E27" s="810">
        <v>58000.08</v>
      </c>
      <c r="F27" s="820">
        <v>0</v>
      </c>
      <c r="G27" s="820">
        <v>0</v>
      </c>
      <c r="H27" s="821"/>
      <c r="I27" s="810">
        <f t="shared" si="4"/>
        <v>59740.082400000014</v>
      </c>
      <c r="J27" s="820">
        <v>59740.082400000014</v>
      </c>
      <c r="K27" s="820">
        <v>0</v>
      </c>
      <c r="L27" s="820">
        <v>0</v>
      </c>
      <c r="M27" s="821"/>
      <c r="N27" s="810">
        <f t="shared" si="5"/>
        <v>61532.284872000011</v>
      </c>
      <c r="O27" s="820">
        <v>61532.284872000011</v>
      </c>
      <c r="P27" s="820">
        <v>0</v>
      </c>
      <c r="Q27" s="820">
        <v>0</v>
      </c>
    </row>
    <row r="28" spans="2:17">
      <c r="B28" s="823" t="s">
        <v>2568</v>
      </c>
      <c r="C28" s="822" t="s">
        <v>2569</v>
      </c>
      <c r="D28" s="810">
        <f t="shared" si="3"/>
        <v>0</v>
      </c>
      <c r="E28" s="810">
        <v>0</v>
      </c>
      <c r="F28" s="820">
        <v>0</v>
      </c>
      <c r="G28" s="820">
        <v>0</v>
      </c>
      <c r="H28" s="821"/>
      <c r="I28" s="810">
        <f t="shared" si="4"/>
        <v>0</v>
      </c>
      <c r="J28" s="820">
        <v>0</v>
      </c>
      <c r="K28" s="820">
        <v>0</v>
      </c>
      <c r="L28" s="820">
        <v>0</v>
      </c>
      <c r="M28" s="821"/>
      <c r="N28" s="810">
        <f t="shared" si="5"/>
        <v>0</v>
      </c>
      <c r="O28" s="820">
        <v>0</v>
      </c>
      <c r="P28" s="820">
        <v>0</v>
      </c>
      <c r="Q28" s="820">
        <v>0</v>
      </c>
    </row>
    <row r="29" spans="2:17">
      <c r="B29" s="823" t="s">
        <v>2570</v>
      </c>
      <c r="C29" s="822" t="s">
        <v>2571</v>
      </c>
      <c r="D29" s="810">
        <f t="shared" si="3"/>
        <v>9999.9599999999991</v>
      </c>
      <c r="E29" s="810">
        <v>9999.9599999999991</v>
      </c>
      <c r="F29" s="820">
        <v>0</v>
      </c>
      <c r="G29" s="820">
        <v>0</v>
      </c>
      <c r="H29" s="821"/>
      <c r="I29" s="810">
        <f t="shared" si="4"/>
        <v>10299.958799999999</v>
      </c>
      <c r="J29" s="820">
        <v>10299.958799999999</v>
      </c>
      <c r="K29" s="820">
        <v>0</v>
      </c>
      <c r="L29" s="820">
        <v>0</v>
      </c>
      <c r="M29" s="821"/>
      <c r="N29" s="810">
        <f t="shared" si="5"/>
        <v>10608.957563999998</v>
      </c>
      <c r="O29" s="820">
        <v>10608.957563999998</v>
      </c>
      <c r="P29" s="820">
        <v>0</v>
      </c>
      <c r="Q29" s="820">
        <v>0</v>
      </c>
    </row>
    <row r="30" spans="2:17">
      <c r="B30" s="819" t="s">
        <v>166</v>
      </c>
      <c r="C30" s="832"/>
      <c r="D30" s="817">
        <f t="shared" si="3"/>
        <v>1497661.96</v>
      </c>
      <c r="E30" s="817">
        <f>SUM(E23:E29)</f>
        <v>1497661.96</v>
      </c>
      <c r="F30" s="817">
        <f>SUM(F23:F29)</f>
        <v>0</v>
      </c>
      <c r="G30" s="817">
        <f>SUM(G23:G29)</f>
        <v>0</v>
      </c>
      <c r="H30" s="818"/>
      <c r="I30" s="817">
        <f t="shared" si="4"/>
        <v>1542591.8188</v>
      </c>
      <c r="J30" s="817">
        <f>SUM(J23:J29)</f>
        <v>1542591.8188</v>
      </c>
      <c r="K30" s="817">
        <f>SUM(K23:K29)</f>
        <v>0</v>
      </c>
      <c r="L30" s="817">
        <f>SUM(L23:L29)</f>
        <v>0</v>
      </c>
      <c r="M30" s="818"/>
      <c r="N30" s="817">
        <f t="shared" si="5"/>
        <v>1588869.5733640003</v>
      </c>
      <c r="O30" s="817">
        <f>SUM(O23:O29)</f>
        <v>1588869.5733640003</v>
      </c>
      <c r="P30" s="817">
        <f>SUM(P23:P29)</f>
        <v>0</v>
      </c>
      <c r="Q30" s="817">
        <f>SUM(Q23:Q29)</f>
        <v>0</v>
      </c>
    </row>
    <row r="31" spans="2:17">
      <c r="C31" s="831"/>
      <c r="H31" s="816"/>
      <c r="M31" s="816"/>
    </row>
    <row r="32" spans="2:17" ht="30" customHeight="1">
      <c r="B32" s="828" t="s">
        <v>167</v>
      </c>
      <c r="C32" s="827" t="s">
        <v>5</v>
      </c>
      <c r="D32" s="825" t="s">
        <v>2541</v>
      </c>
      <c r="E32" s="824" t="s">
        <v>210</v>
      </c>
      <c r="F32" s="824" t="s">
        <v>2542</v>
      </c>
      <c r="G32" s="824" t="s">
        <v>2543</v>
      </c>
      <c r="H32" s="826"/>
      <c r="I32" s="825" t="s">
        <v>2541</v>
      </c>
      <c r="J32" s="824" t="s">
        <v>210</v>
      </c>
      <c r="K32" s="824" t="s">
        <v>2542</v>
      </c>
      <c r="L32" s="824" t="s">
        <v>2543</v>
      </c>
      <c r="M32" s="826"/>
      <c r="N32" s="825" t="s">
        <v>2541</v>
      </c>
      <c r="O32" s="824" t="s">
        <v>210</v>
      </c>
      <c r="P32" s="824" t="s">
        <v>2542</v>
      </c>
      <c r="Q32" s="824" t="s">
        <v>2543</v>
      </c>
    </row>
    <row r="33" spans="2:17">
      <c r="B33" s="836" t="s">
        <v>2572</v>
      </c>
      <c r="C33" s="822" t="s">
        <v>2573</v>
      </c>
      <c r="D33" s="810">
        <f>SUM(E33:G33)</f>
        <v>0</v>
      </c>
      <c r="E33" s="810">
        <v>0</v>
      </c>
      <c r="F33" s="820">
        <v>0</v>
      </c>
      <c r="G33" s="820">
        <v>0</v>
      </c>
      <c r="H33" s="821"/>
      <c r="I33" s="810">
        <f>SUM(J33:L33)</f>
        <v>0</v>
      </c>
      <c r="J33" s="810">
        <v>0</v>
      </c>
      <c r="K33" s="820">
        <v>0</v>
      </c>
      <c r="L33" s="820">
        <v>0</v>
      </c>
      <c r="M33" s="821"/>
      <c r="N33" s="810">
        <f>SUM(O33:Q33)</f>
        <v>0</v>
      </c>
      <c r="O33" s="810">
        <v>0</v>
      </c>
      <c r="P33" s="820">
        <v>0</v>
      </c>
      <c r="Q33" s="820">
        <v>0</v>
      </c>
    </row>
    <row r="34" spans="2:17">
      <c r="B34" s="819" t="s">
        <v>167</v>
      </c>
      <c r="C34" s="832"/>
      <c r="D34" s="817">
        <f>SUM(E34:G34)</f>
        <v>0</v>
      </c>
      <c r="E34" s="817">
        <f>SUM(E33)</f>
        <v>0</v>
      </c>
      <c r="F34" s="817">
        <f>SUM(F33)</f>
        <v>0</v>
      </c>
      <c r="G34" s="817">
        <f>SUM(G33)</f>
        <v>0</v>
      </c>
      <c r="H34" s="818"/>
      <c r="I34" s="817">
        <f>SUM(J34:L34)</f>
        <v>0</v>
      </c>
      <c r="J34" s="817">
        <f>SUM(J33)</f>
        <v>0</v>
      </c>
      <c r="K34" s="817">
        <f>SUM(K33)</f>
        <v>0</v>
      </c>
      <c r="L34" s="817">
        <f>SUM(L33)</f>
        <v>0</v>
      </c>
      <c r="M34" s="818"/>
      <c r="N34" s="817">
        <f>SUM(O34:Q34)</f>
        <v>0</v>
      </c>
      <c r="O34" s="817">
        <f>SUM(O33)</f>
        <v>0</v>
      </c>
      <c r="P34" s="817">
        <f>SUM(P33)</f>
        <v>0</v>
      </c>
      <c r="Q34" s="817">
        <f>SUM(Q33)</f>
        <v>0</v>
      </c>
    </row>
    <row r="35" spans="2:17">
      <c r="C35" s="831"/>
      <c r="H35" s="816"/>
      <c r="M35" s="816"/>
    </row>
    <row r="36" spans="2:17" ht="30" customHeight="1">
      <c r="B36" s="828" t="s">
        <v>169</v>
      </c>
      <c r="C36" s="827" t="s">
        <v>5</v>
      </c>
      <c r="D36" s="825" t="s">
        <v>2541</v>
      </c>
      <c r="E36" s="824" t="s">
        <v>210</v>
      </c>
      <c r="F36" s="824" t="s">
        <v>2542</v>
      </c>
      <c r="G36" s="824" t="s">
        <v>2543</v>
      </c>
      <c r="H36" s="826"/>
      <c r="I36" s="825" t="s">
        <v>2541</v>
      </c>
      <c r="J36" s="824" t="s">
        <v>210</v>
      </c>
      <c r="K36" s="824" t="s">
        <v>2542</v>
      </c>
      <c r="L36" s="824" t="s">
        <v>2543</v>
      </c>
      <c r="M36" s="826"/>
      <c r="N36" s="825" t="s">
        <v>2541</v>
      </c>
      <c r="O36" s="824" t="s">
        <v>210</v>
      </c>
      <c r="P36" s="824" t="s">
        <v>2542</v>
      </c>
      <c r="Q36" s="824" t="s">
        <v>2543</v>
      </c>
    </row>
    <row r="37" spans="2:17">
      <c r="B37" s="835" t="s">
        <v>2574</v>
      </c>
      <c r="C37" s="822" t="s">
        <v>2575</v>
      </c>
      <c r="D37" s="810">
        <f>SUM(E37:G37)</f>
        <v>20000</v>
      </c>
      <c r="E37" s="810">
        <v>20000</v>
      </c>
      <c r="F37" s="820">
        <v>0</v>
      </c>
      <c r="G37" s="820">
        <v>0</v>
      </c>
      <c r="H37" s="821"/>
      <c r="I37" s="810">
        <f>SUM(J37:L37)</f>
        <v>20600.000000000004</v>
      </c>
      <c r="J37" s="820">
        <v>20600.000000000004</v>
      </c>
      <c r="K37" s="820">
        <v>0</v>
      </c>
      <c r="L37" s="820">
        <v>0</v>
      </c>
      <c r="M37" s="821"/>
      <c r="N37" s="810">
        <f>SUM(O37:Q37)</f>
        <v>21218.000000000004</v>
      </c>
      <c r="O37" s="820">
        <v>21218.000000000004</v>
      </c>
      <c r="P37" s="820">
        <v>0</v>
      </c>
      <c r="Q37" s="820">
        <v>0</v>
      </c>
    </row>
    <row r="38" spans="2:17">
      <c r="B38" s="819" t="s">
        <v>169</v>
      </c>
      <c r="C38" s="832"/>
      <c r="D38" s="817">
        <f>SUM(E38:G38)</f>
        <v>20000</v>
      </c>
      <c r="E38" s="817">
        <f>SUM(E37)</f>
        <v>20000</v>
      </c>
      <c r="F38" s="817">
        <f>SUM(F37)</f>
        <v>0</v>
      </c>
      <c r="G38" s="817">
        <f>SUM(G37)</f>
        <v>0</v>
      </c>
      <c r="H38" s="818"/>
      <c r="I38" s="817">
        <f>SUM(J38:L38)</f>
        <v>20600.000000000004</v>
      </c>
      <c r="J38" s="817">
        <f>SUM(J37)</f>
        <v>20600.000000000004</v>
      </c>
      <c r="K38" s="817">
        <f>SUM(K37)</f>
        <v>0</v>
      </c>
      <c r="L38" s="817">
        <f>SUM(L37)</f>
        <v>0</v>
      </c>
      <c r="M38" s="818"/>
      <c r="N38" s="817">
        <f>SUM(O38:Q38)</f>
        <v>21218.000000000004</v>
      </c>
      <c r="O38" s="817">
        <f>SUM(O37)</f>
        <v>21218.000000000004</v>
      </c>
      <c r="P38" s="817">
        <f>SUM(P37)</f>
        <v>0</v>
      </c>
      <c r="Q38" s="817">
        <f>SUM(Q37)</f>
        <v>0</v>
      </c>
    </row>
    <row r="39" spans="2:17">
      <c r="C39" s="831"/>
      <c r="H39" s="816"/>
      <c r="M39" s="816"/>
    </row>
    <row r="40" spans="2:17" ht="30" customHeight="1">
      <c r="B40" s="828" t="s">
        <v>2576</v>
      </c>
      <c r="C40" s="827" t="s">
        <v>5</v>
      </c>
      <c r="D40" s="825" t="s">
        <v>2541</v>
      </c>
      <c r="E40" s="824" t="s">
        <v>210</v>
      </c>
      <c r="F40" s="824" t="s">
        <v>2542</v>
      </c>
      <c r="G40" s="824" t="s">
        <v>2543</v>
      </c>
      <c r="H40" s="826"/>
      <c r="I40" s="825" t="s">
        <v>2541</v>
      </c>
      <c r="J40" s="824" t="s">
        <v>210</v>
      </c>
      <c r="K40" s="824" t="s">
        <v>2542</v>
      </c>
      <c r="L40" s="824" t="s">
        <v>2543</v>
      </c>
      <c r="M40" s="826"/>
      <c r="N40" s="825" t="s">
        <v>2541</v>
      </c>
      <c r="O40" s="824" t="s">
        <v>210</v>
      </c>
      <c r="P40" s="824" t="s">
        <v>2542</v>
      </c>
      <c r="Q40" s="824" t="s">
        <v>2543</v>
      </c>
    </row>
    <row r="41" spans="2:17">
      <c r="B41" s="833" t="s">
        <v>170</v>
      </c>
      <c r="C41" s="822" t="s">
        <v>2577</v>
      </c>
      <c r="D41" s="810">
        <f>SUM(E41:G41)</f>
        <v>1642834</v>
      </c>
      <c r="E41" s="810">
        <v>892834</v>
      </c>
      <c r="F41" s="820">
        <v>500000</v>
      </c>
      <c r="G41" s="820">
        <v>250000</v>
      </c>
      <c r="H41" s="821"/>
      <c r="I41" s="810">
        <f>SUM(J41:L41)</f>
        <v>343259.86</v>
      </c>
      <c r="J41" s="810">
        <v>343259.86</v>
      </c>
      <c r="K41" s="820">
        <v>0</v>
      </c>
      <c r="L41" s="820">
        <v>0</v>
      </c>
      <c r="M41" s="821"/>
      <c r="N41" s="810">
        <f>SUM(O41:Q41)</f>
        <v>353557.65580000001</v>
      </c>
      <c r="O41" s="810">
        <v>353557.65580000001</v>
      </c>
      <c r="P41" s="820">
        <v>0</v>
      </c>
      <c r="Q41" s="820">
        <v>0</v>
      </c>
    </row>
    <row r="42" spans="2:17">
      <c r="B42" s="819" t="s">
        <v>2576</v>
      </c>
      <c r="C42" s="832"/>
      <c r="D42" s="817">
        <f>SUM(E42:G42)</f>
        <v>1642834</v>
      </c>
      <c r="E42" s="817">
        <f>SUM(E41)</f>
        <v>892834</v>
      </c>
      <c r="F42" s="817">
        <f>SUM(F41)</f>
        <v>500000</v>
      </c>
      <c r="G42" s="817">
        <f>SUM(G41)</f>
        <v>250000</v>
      </c>
      <c r="H42" s="818"/>
      <c r="I42" s="817">
        <f>SUM(J42:L42)</f>
        <v>343259.86</v>
      </c>
      <c r="J42" s="817">
        <f>SUM(J41)</f>
        <v>343259.86</v>
      </c>
      <c r="K42" s="817">
        <f>SUM(K41)</f>
        <v>0</v>
      </c>
      <c r="L42" s="817">
        <f>SUM(L41)</f>
        <v>0</v>
      </c>
      <c r="M42" s="818"/>
      <c r="N42" s="817">
        <f>SUM(O42:Q42)</f>
        <v>353557.65580000001</v>
      </c>
      <c r="O42" s="817">
        <f>SUM(O41)</f>
        <v>353557.65580000001</v>
      </c>
      <c r="P42" s="817">
        <f>SUM(P41)</f>
        <v>0</v>
      </c>
      <c r="Q42" s="817">
        <f>SUM(Q41)</f>
        <v>0</v>
      </c>
    </row>
    <row r="43" spans="2:17">
      <c r="C43" s="831"/>
      <c r="H43" s="816"/>
      <c r="M43" s="816"/>
    </row>
    <row r="44" spans="2:17" ht="30" customHeight="1">
      <c r="B44" s="828" t="s">
        <v>2578</v>
      </c>
      <c r="C44" s="827" t="s">
        <v>5</v>
      </c>
      <c r="D44" s="825" t="s">
        <v>2541</v>
      </c>
      <c r="E44" s="824" t="s">
        <v>210</v>
      </c>
      <c r="F44" s="824" t="s">
        <v>2542</v>
      </c>
      <c r="G44" s="824" t="s">
        <v>2543</v>
      </c>
      <c r="H44" s="826"/>
      <c r="I44" s="825" t="s">
        <v>2541</v>
      </c>
      <c r="J44" s="824" t="s">
        <v>210</v>
      </c>
      <c r="K44" s="824" t="s">
        <v>2542</v>
      </c>
      <c r="L44" s="824" t="s">
        <v>2543</v>
      </c>
      <c r="M44" s="826"/>
      <c r="N44" s="825" t="s">
        <v>2541</v>
      </c>
      <c r="O44" s="824" t="s">
        <v>210</v>
      </c>
      <c r="P44" s="824" t="s">
        <v>2542</v>
      </c>
      <c r="Q44" s="824" t="s">
        <v>2543</v>
      </c>
    </row>
    <row r="45" spans="2:17">
      <c r="B45" s="833" t="s">
        <v>2579</v>
      </c>
      <c r="C45" s="822" t="s">
        <v>2580</v>
      </c>
      <c r="D45" s="810">
        <f>SUM(E45:G45)</f>
        <v>0</v>
      </c>
      <c r="E45" s="810">
        <v>0</v>
      </c>
      <c r="F45" s="820">
        <v>0</v>
      </c>
      <c r="G45" s="820">
        <v>0</v>
      </c>
      <c r="H45" s="834"/>
      <c r="I45" s="810">
        <f>SUM(J45:L45)</f>
        <v>0</v>
      </c>
      <c r="J45" s="820">
        <v>0</v>
      </c>
      <c r="K45" s="820">
        <v>0</v>
      </c>
      <c r="L45" s="820">
        <v>0</v>
      </c>
      <c r="M45" s="834"/>
      <c r="N45" s="810">
        <f>SUM(O45:Q45)</f>
        <v>0</v>
      </c>
      <c r="O45" s="820">
        <v>0</v>
      </c>
      <c r="P45" s="820">
        <v>0</v>
      </c>
      <c r="Q45" s="820">
        <v>0</v>
      </c>
    </row>
    <row r="46" spans="2:17">
      <c r="B46" s="823" t="s">
        <v>2581</v>
      </c>
      <c r="C46" s="822" t="s">
        <v>2582</v>
      </c>
      <c r="D46" s="810">
        <v>150000</v>
      </c>
      <c r="E46" s="810">
        <v>150000</v>
      </c>
      <c r="F46" s="820">
        <v>0</v>
      </c>
      <c r="G46" s="820">
        <v>0</v>
      </c>
      <c r="H46" s="821"/>
      <c r="I46" s="810">
        <v>150000</v>
      </c>
      <c r="J46" s="820">
        <v>126000</v>
      </c>
      <c r="K46" s="820">
        <v>0</v>
      </c>
      <c r="L46" s="820">
        <v>0</v>
      </c>
      <c r="M46" s="821"/>
      <c r="N46" s="810">
        <v>150000</v>
      </c>
      <c r="O46" s="820">
        <v>129780</v>
      </c>
      <c r="P46" s="820">
        <v>0</v>
      </c>
      <c r="Q46" s="820">
        <v>0</v>
      </c>
    </row>
    <row r="47" spans="2:17">
      <c r="B47" s="819" t="s">
        <v>2578</v>
      </c>
      <c r="C47" s="832"/>
      <c r="D47" s="817">
        <f>SUM(E47:G47)</f>
        <v>150000</v>
      </c>
      <c r="E47" s="817">
        <f>SUM(E45:E46)</f>
        <v>150000</v>
      </c>
      <c r="F47" s="817">
        <f>SUM(F45:F46)</f>
        <v>0</v>
      </c>
      <c r="G47" s="817">
        <f>SUM(G45:G46)</f>
        <v>0</v>
      </c>
      <c r="H47" s="818"/>
      <c r="I47" s="817">
        <f>SUM(J47:L47)</f>
        <v>126000</v>
      </c>
      <c r="J47" s="817">
        <f>SUM(J45:J46)</f>
        <v>126000</v>
      </c>
      <c r="K47" s="817">
        <f>SUM(K45:K46)</f>
        <v>0</v>
      </c>
      <c r="L47" s="817">
        <f>SUM(L45:L46)</f>
        <v>0</v>
      </c>
      <c r="M47" s="818"/>
      <c r="N47" s="817">
        <f>SUM(O47:Q47)</f>
        <v>129780</v>
      </c>
      <c r="O47" s="817">
        <f>SUM(O45:O46)</f>
        <v>129780</v>
      </c>
      <c r="P47" s="817">
        <f>SUM(P45:P46)</f>
        <v>0</v>
      </c>
      <c r="Q47" s="817">
        <f>SUM(Q45:Q46)</f>
        <v>0</v>
      </c>
    </row>
    <row r="48" spans="2:17">
      <c r="C48" s="831"/>
      <c r="H48" s="816"/>
      <c r="M48" s="816"/>
    </row>
    <row r="49" spans="2:17" ht="30" customHeight="1">
      <c r="B49" s="828" t="s">
        <v>173</v>
      </c>
      <c r="C49" s="827" t="s">
        <v>5</v>
      </c>
      <c r="D49" s="825" t="s">
        <v>2541</v>
      </c>
      <c r="E49" s="824" t="s">
        <v>210</v>
      </c>
      <c r="F49" s="824" t="s">
        <v>2542</v>
      </c>
      <c r="G49" s="824" t="s">
        <v>2543</v>
      </c>
      <c r="H49" s="826"/>
      <c r="I49" s="825" t="s">
        <v>2541</v>
      </c>
      <c r="J49" s="824" t="s">
        <v>210</v>
      </c>
      <c r="K49" s="824" t="s">
        <v>2542</v>
      </c>
      <c r="L49" s="824" t="s">
        <v>2543</v>
      </c>
      <c r="M49" s="826"/>
      <c r="N49" s="825" t="s">
        <v>2541</v>
      </c>
      <c r="O49" s="824" t="s">
        <v>210</v>
      </c>
      <c r="P49" s="824" t="s">
        <v>2542</v>
      </c>
      <c r="Q49" s="824" t="s">
        <v>2543</v>
      </c>
    </row>
    <row r="50" spans="2:17">
      <c r="B50" s="833" t="s">
        <v>173</v>
      </c>
      <c r="C50" s="822" t="s">
        <v>2583</v>
      </c>
      <c r="D50" s="810">
        <f>SUM(E50:G50)</f>
        <v>0</v>
      </c>
      <c r="E50" s="810">
        <v>0</v>
      </c>
      <c r="F50" s="820">
        <v>0</v>
      </c>
      <c r="G50" s="820">
        <v>0</v>
      </c>
      <c r="H50" s="821"/>
      <c r="I50" s="810">
        <f>SUM(J50:L50)</f>
        <v>0</v>
      </c>
      <c r="J50" s="810">
        <v>0</v>
      </c>
      <c r="K50" s="810"/>
      <c r="L50" s="810"/>
      <c r="M50" s="821"/>
      <c r="N50" s="810">
        <f>SUM(O50:Q50)</f>
        <v>0</v>
      </c>
      <c r="O50" s="810">
        <v>0</v>
      </c>
      <c r="P50" s="820">
        <v>0</v>
      </c>
      <c r="Q50" s="820">
        <v>0</v>
      </c>
    </row>
    <row r="51" spans="2:17">
      <c r="B51" s="819" t="s">
        <v>173</v>
      </c>
      <c r="C51" s="832"/>
      <c r="D51" s="817">
        <f>SUM(E51:G51)</f>
        <v>0</v>
      </c>
      <c r="E51" s="817">
        <f>SUM(E50)</f>
        <v>0</v>
      </c>
      <c r="F51" s="817">
        <f>SUM(F50)</f>
        <v>0</v>
      </c>
      <c r="G51" s="817">
        <f>SUM(G50)</f>
        <v>0</v>
      </c>
      <c r="H51" s="818"/>
      <c r="I51" s="817">
        <f>SUM(J51:L51)</f>
        <v>0</v>
      </c>
      <c r="J51" s="817">
        <f>SUM(J50)</f>
        <v>0</v>
      </c>
      <c r="K51" s="817">
        <f>SUM(K50)</f>
        <v>0</v>
      </c>
      <c r="L51" s="817">
        <f>SUM(L50)</f>
        <v>0</v>
      </c>
      <c r="M51" s="818"/>
      <c r="N51" s="817">
        <f>SUM(O51:Q51)</f>
        <v>0</v>
      </c>
      <c r="O51" s="817">
        <f>SUM(O50)</f>
        <v>0</v>
      </c>
      <c r="P51" s="817">
        <f>SUM(P50)</f>
        <v>0</v>
      </c>
      <c r="Q51" s="817">
        <f>SUM(Q50)</f>
        <v>0</v>
      </c>
    </row>
    <row r="52" spans="2:17">
      <c r="C52" s="831"/>
      <c r="H52" s="816"/>
      <c r="M52" s="816"/>
    </row>
    <row r="53" spans="2:17" ht="30" customHeight="1">
      <c r="B53" s="828" t="s">
        <v>174</v>
      </c>
      <c r="C53" s="827" t="s">
        <v>5</v>
      </c>
      <c r="D53" s="825" t="s">
        <v>2541</v>
      </c>
      <c r="E53" s="824" t="s">
        <v>210</v>
      </c>
      <c r="F53" s="824" t="s">
        <v>2542</v>
      </c>
      <c r="G53" s="824" t="s">
        <v>2543</v>
      </c>
      <c r="H53" s="826"/>
      <c r="I53" s="825" t="s">
        <v>2541</v>
      </c>
      <c r="J53" s="824" t="s">
        <v>210</v>
      </c>
      <c r="K53" s="824" t="s">
        <v>2542</v>
      </c>
      <c r="L53" s="824" t="s">
        <v>2543</v>
      </c>
      <c r="M53" s="826"/>
      <c r="N53" s="825" t="s">
        <v>2541</v>
      </c>
      <c r="O53" s="824" t="s">
        <v>210</v>
      </c>
      <c r="P53" s="824" t="s">
        <v>2542</v>
      </c>
      <c r="Q53" s="824" t="s">
        <v>2543</v>
      </c>
    </row>
    <row r="54" spans="2:17">
      <c r="B54" s="833" t="s">
        <v>2584</v>
      </c>
      <c r="C54" s="822" t="s">
        <v>2585</v>
      </c>
      <c r="D54" s="810">
        <f>SUM(E54:G54)</f>
        <v>175700.08</v>
      </c>
      <c r="E54" s="810">
        <v>175700.08</v>
      </c>
      <c r="F54" s="820">
        <v>0</v>
      </c>
      <c r="G54" s="820">
        <v>0</v>
      </c>
      <c r="H54" s="821"/>
      <c r="I54" s="810">
        <f>SUM(J54:L54)</f>
        <v>180971.08240000001</v>
      </c>
      <c r="J54" s="810">
        <v>180971.08240000001</v>
      </c>
      <c r="K54" s="820">
        <v>0</v>
      </c>
      <c r="L54" s="820">
        <v>0</v>
      </c>
      <c r="M54" s="821"/>
      <c r="N54" s="810">
        <f>SUM(O54:Q54)</f>
        <v>186400.21487199998</v>
      </c>
      <c r="O54" s="810">
        <v>186400.21487199998</v>
      </c>
      <c r="P54" s="820">
        <v>0</v>
      </c>
      <c r="Q54" s="820">
        <v>0</v>
      </c>
    </row>
    <row r="55" spans="2:17">
      <c r="B55" s="819" t="s">
        <v>174</v>
      </c>
      <c r="C55" s="832"/>
      <c r="D55" s="817">
        <f>SUM(E55:G55)</f>
        <v>175700.08</v>
      </c>
      <c r="E55" s="817">
        <f>SUM(E54)</f>
        <v>175700.08</v>
      </c>
      <c r="F55" s="817">
        <f>SUM(F54)</f>
        <v>0</v>
      </c>
      <c r="G55" s="817">
        <f>SUM(G54)</f>
        <v>0</v>
      </c>
      <c r="H55" s="818"/>
      <c r="I55" s="817">
        <f>SUM(J55:L55)</f>
        <v>180971.08240000001</v>
      </c>
      <c r="J55" s="817">
        <f>SUM(J54)</f>
        <v>180971.08240000001</v>
      </c>
      <c r="K55" s="817">
        <f>SUM(K54)</f>
        <v>0</v>
      </c>
      <c r="L55" s="817">
        <f>SUM(L54)</f>
        <v>0</v>
      </c>
      <c r="M55" s="818"/>
      <c r="N55" s="817">
        <f>SUM(O55:Q55)</f>
        <v>186400.21487199998</v>
      </c>
      <c r="O55" s="817">
        <f>SUM(O54)</f>
        <v>186400.21487199998</v>
      </c>
      <c r="P55" s="817">
        <f>SUM(P54)</f>
        <v>0</v>
      </c>
      <c r="Q55" s="817">
        <f>SUM(Q54)</f>
        <v>0</v>
      </c>
    </row>
    <row r="56" spans="2:17">
      <c r="C56" s="831"/>
      <c r="H56" s="816"/>
      <c r="M56" s="816"/>
    </row>
    <row r="57" spans="2:17" ht="30" customHeight="1">
      <c r="B57" s="828" t="s">
        <v>175</v>
      </c>
      <c r="C57" s="827" t="s">
        <v>5</v>
      </c>
      <c r="D57" s="825" t="s">
        <v>2541</v>
      </c>
      <c r="E57" s="824" t="s">
        <v>210</v>
      </c>
      <c r="F57" s="824" t="s">
        <v>2542</v>
      </c>
      <c r="G57" s="824" t="s">
        <v>2543</v>
      </c>
      <c r="H57" s="826"/>
      <c r="I57" s="825" t="s">
        <v>2541</v>
      </c>
      <c r="J57" s="824" t="s">
        <v>210</v>
      </c>
      <c r="K57" s="824" t="s">
        <v>2542</v>
      </c>
      <c r="L57" s="824" t="s">
        <v>2543</v>
      </c>
      <c r="M57" s="826"/>
      <c r="N57" s="825" t="s">
        <v>2541</v>
      </c>
      <c r="O57" s="824" t="s">
        <v>210</v>
      </c>
      <c r="P57" s="824" t="s">
        <v>2542</v>
      </c>
      <c r="Q57" s="824" t="s">
        <v>2543</v>
      </c>
    </row>
    <row r="58" spans="2:17">
      <c r="B58" s="823" t="s">
        <v>2586</v>
      </c>
      <c r="C58" s="822" t="s">
        <v>2587</v>
      </c>
      <c r="D58" s="810">
        <f>SUM(E58:G58)</f>
        <v>127287351.96000001</v>
      </c>
      <c r="E58" s="810">
        <v>53697275.960000001</v>
      </c>
      <c r="F58" s="810">
        <v>39984181</v>
      </c>
      <c r="G58" s="810">
        <v>33605895</v>
      </c>
      <c r="H58" s="821"/>
      <c r="I58" s="810">
        <f>SUM(J58:L58)</f>
        <v>161731978.51879999</v>
      </c>
      <c r="J58" s="810">
        <v>59649978.51879999</v>
      </c>
      <c r="K58" s="810">
        <v>65122000</v>
      </c>
      <c r="L58" s="810">
        <v>36960000</v>
      </c>
      <c r="M58" s="821"/>
      <c r="N58" s="810">
        <f>SUM(O58:Q58)</f>
        <v>180769937.87436399</v>
      </c>
      <c r="O58" s="810">
        <v>65483837.874363989</v>
      </c>
      <c r="P58" s="810">
        <v>97773600</v>
      </c>
      <c r="Q58" s="810">
        <v>17512500</v>
      </c>
    </row>
    <row r="59" spans="2:17">
      <c r="B59" s="819" t="s">
        <v>2586</v>
      </c>
      <c r="C59" s="832"/>
      <c r="D59" s="817">
        <f>SUM(E59:G59)</f>
        <v>127287351.96000001</v>
      </c>
      <c r="E59" s="817">
        <f>SUM(E58)</f>
        <v>53697275.960000001</v>
      </c>
      <c r="F59" s="817">
        <f>SUM(F58)</f>
        <v>39984181</v>
      </c>
      <c r="G59" s="817">
        <f>SUM(G58)</f>
        <v>33605895</v>
      </c>
      <c r="H59" s="818"/>
      <c r="I59" s="817">
        <f>SUM(J59:L59)</f>
        <v>161731978.51879999</v>
      </c>
      <c r="J59" s="817">
        <f>SUM(J58)</f>
        <v>59649978.51879999</v>
      </c>
      <c r="K59" s="817">
        <f>SUM(K58)</f>
        <v>65122000</v>
      </c>
      <c r="L59" s="817">
        <f>SUM(L58)</f>
        <v>36960000</v>
      </c>
      <c r="M59" s="818"/>
      <c r="N59" s="817">
        <f>SUM(O59:Q59)</f>
        <v>180769937.87436399</v>
      </c>
      <c r="O59" s="817">
        <f>SUM(O58)</f>
        <v>65483837.874363989</v>
      </c>
      <c r="P59" s="817">
        <f>SUM(P58)</f>
        <v>97773600</v>
      </c>
      <c r="Q59" s="817">
        <f>SUM(Q58)</f>
        <v>17512500</v>
      </c>
    </row>
    <row r="60" spans="2:17">
      <c r="C60" s="831"/>
      <c r="H60" s="816"/>
      <c r="M60" s="816"/>
    </row>
    <row r="61" spans="2:17" ht="34.4" customHeight="1">
      <c r="B61" s="828" t="s">
        <v>177</v>
      </c>
      <c r="C61" s="828" t="s">
        <v>5</v>
      </c>
      <c r="D61" s="825" t="s">
        <v>2541</v>
      </c>
      <c r="E61" s="824" t="s">
        <v>210</v>
      </c>
      <c r="F61" s="824" t="s">
        <v>2542</v>
      </c>
      <c r="G61" s="824" t="s">
        <v>2543</v>
      </c>
      <c r="H61" s="826"/>
      <c r="I61" s="825" t="s">
        <v>2541</v>
      </c>
      <c r="J61" s="824" t="s">
        <v>210</v>
      </c>
      <c r="K61" s="824" t="s">
        <v>2542</v>
      </c>
      <c r="L61" s="824" t="s">
        <v>2543</v>
      </c>
      <c r="M61" s="826"/>
      <c r="N61" s="825" t="s">
        <v>2541</v>
      </c>
      <c r="O61" s="824" t="s">
        <v>210</v>
      </c>
      <c r="P61" s="824" t="s">
        <v>2542</v>
      </c>
      <c r="Q61" s="824" t="s">
        <v>2543</v>
      </c>
    </row>
    <row r="62" spans="2:17">
      <c r="B62" s="830" t="s">
        <v>2588</v>
      </c>
      <c r="C62" s="829" t="s">
        <v>2589</v>
      </c>
      <c r="D62" s="810">
        <f>SUM(E62:G62)</f>
        <v>0</v>
      </c>
      <c r="E62" s="810">
        <v>0</v>
      </c>
      <c r="F62" s="820">
        <v>0</v>
      </c>
      <c r="G62" s="820">
        <v>0</v>
      </c>
      <c r="H62" s="821"/>
      <c r="I62" s="810">
        <f>SUM(J62:L62)</f>
        <v>0</v>
      </c>
      <c r="J62" s="810">
        <v>0</v>
      </c>
      <c r="K62" s="820">
        <v>0</v>
      </c>
      <c r="L62" s="820">
        <v>0</v>
      </c>
      <c r="M62" s="821"/>
      <c r="N62" s="810">
        <f>SUM(O62:Q62)</f>
        <v>0</v>
      </c>
      <c r="O62" s="810">
        <v>0</v>
      </c>
      <c r="P62" s="820">
        <v>0</v>
      </c>
      <c r="Q62" s="820">
        <v>0</v>
      </c>
    </row>
    <row r="63" spans="2:17">
      <c r="B63" s="819" t="s">
        <v>177</v>
      </c>
      <c r="C63" s="819"/>
      <c r="D63" s="817">
        <f>SUM(E63:G63)</f>
        <v>0</v>
      </c>
      <c r="E63" s="817">
        <f>SUM(E62)</f>
        <v>0</v>
      </c>
      <c r="F63" s="817">
        <f>SUM(F62)</f>
        <v>0</v>
      </c>
      <c r="G63" s="817">
        <f>SUM(G62)</f>
        <v>0</v>
      </c>
      <c r="H63" s="818"/>
      <c r="I63" s="817">
        <f>SUM(J63:L63)</f>
        <v>0</v>
      </c>
      <c r="J63" s="817">
        <f>SUM(J62)</f>
        <v>0</v>
      </c>
      <c r="K63" s="817">
        <f>SUM(K62)</f>
        <v>0</v>
      </c>
      <c r="L63" s="817">
        <f>SUM(L62)</f>
        <v>0</v>
      </c>
      <c r="M63" s="818"/>
      <c r="N63" s="817">
        <f>SUM(O63:Q63)</f>
        <v>0</v>
      </c>
      <c r="O63" s="817">
        <f>SUM(O62)</f>
        <v>0</v>
      </c>
      <c r="P63" s="817">
        <f>SUM(P62)</f>
        <v>0</v>
      </c>
      <c r="Q63" s="817">
        <f>SUM(Q62)</f>
        <v>0</v>
      </c>
    </row>
    <row r="64" spans="2:17">
      <c r="H64" s="816"/>
      <c r="M64" s="816"/>
    </row>
    <row r="65" spans="2:17" ht="30" customHeight="1">
      <c r="B65" s="828" t="s">
        <v>2590</v>
      </c>
      <c r="C65" s="827" t="s">
        <v>5</v>
      </c>
      <c r="D65" s="825" t="s">
        <v>2541</v>
      </c>
      <c r="E65" s="824" t="s">
        <v>210</v>
      </c>
      <c r="F65" s="824" t="s">
        <v>2542</v>
      </c>
      <c r="G65" s="824" t="s">
        <v>2543</v>
      </c>
      <c r="H65" s="826"/>
      <c r="I65" s="825" t="s">
        <v>2541</v>
      </c>
      <c r="J65" s="824" t="s">
        <v>210</v>
      </c>
      <c r="K65" s="824" t="s">
        <v>2542</v>
      </c>
      <c r="L65" s="824" t="s">
        <v>2543</v>
      </c>
      <c r="M65" s="826"/>
      <c r="N65" s="825" t="s">
        <v>2541</v>
      </c>
      <c r="O65" s="824" t="s">
        <v>210</v>
      </c>
      <c r="P65" s="824" t="s">
        <v>2542</v>
      </c>
      <c r="Q65" s="824" t="s">
        <v>2543</v>
      </c>
    </row>
    <row r="66" spans="2:17">
      <c r="B66" s="823" t="s">
        <v>2591</v>
      </c>
      <c r="C66" s="822" t="s">
        <v>2592</v>
      </c>
      <c r="D66" s="810">
        <f t="shared" ref="D66:D71" si="6">SUM(E66:G66)</f>
        <v>5000.04</v>
      </c>
      <c r="E66" s="810">
        <v>5000.04</v>
      </c>
      <c r="F66" s="820">
        <v>0</v>
      </c>
      <c r="G66" s="820">
        <v>0</v>
      </c>
      <c r="H66" s="821"/>
      <c r="I66" s="810">
        <f t="shared" ref="I66:I71" si="7">SUM(J66:L66)</f>
        <v>9249.4024719999998</v>
      </c>
      <c r="J66" s="820">
        <v>9249.4024719999998</v>
      </c>
      <c r="K66" s="820">
        <v>0</v>
      </c>
      <c r="L66" s="820">
        <v>0</v>
      </c>
      <c r="M66" s="821"/>
      <c r="N66" s="810">
        <f t="shared" ref="N66:N71" si="8">SUM(O66:Q66)</f>
        <v>9526.8845461599994</v>
      </c>
      <c r="O66" s="820">
        <v>9526.8845461599994</v>
      </c>
      <c r="P66" s="820">
        <v>0</v>
      </c>
      <c r="Q66" s="820">
        <v>0</v>
      </c>
    </row>
    <row r="67" spans="2:17">
      <c r="B67" s="823" t="s">
        <v>2593</v>
      </c>
      <c r="C67" s="822" t="s">
        <v>2594</v>
      </c>
      <c r="D67" s="810">
        <f t="shared" si="6"/>
        <v>0</v>
      </c>
      <c r="E67" s="810">
        <v>0</v>
      </c>
      <c r="F67" s="820">
        <v>0</v>
      </c>
      <c r="G67" s="820">
        <v>0</v>
      </c>
      <c r="H67" s="821"/>
      <c r="I67" s="810">
        <f t="shared" si="7"/>
        <v>0</v>
      </c>
      <c r="J67" s="820">
        <v>0</v>
      </c>
      <c r="K67" s="820">
        <v>0</v>
      </c>
      <c r="L67" s="820">
        <v>0</v>
      </c>
      <c r="M67" s="821"/>
      <c r="N67" s="810">
        <f t="shared" si="8"/>
        <v>0</v>
      </c>
      <c r="O67" s="820">
        <v>0</v>
      </c>
      <c r="P67" s="820">
        <v>0</v>
      </c>
      <c r="Q67" s="820">
        <v>0</v>
      </c>
    </row>
    <row r="68" spans="2:17">
      <c r="B68" s="823" t="s">
        <v>2595</v>
      </c>
      <c r="C68" s="822" t="s">
        <v>2596</v>
      </c>
      <c r="D68" s="810">
        <f t="shared" si="6"/>
        <v>443500.00000000006</v>
      </c>
      <c r="E68" s="810">
        <v>443500.00000000006</v>
      </c>
      <c r="F68" s="820">
        <v>0</v>
      </c>
      <c r="G68" s="820">
        <v>0</v>
      </c>
      <c r="H68" s="821"/>
      <c r="I68" s="810">
        <f t="shared" si="7"/>
        <v>453220.721128</v>
      </c>
      <c r="J68" s="820">
        <v>453220.721128</v>
      </c>
      <c r="K68" s="820">
        <v>0</v>
      </c>
      <c r="L68" s="820">
        <v>0</v>
      </c>
      <c r="M68" s="821"/>
      <c r="N68" s="810">
        <f t="shared" si="8"/>
        <v>466817.34276183997</v>
      </c>
      <c r="O68" s="820">
        <v>466817.34276183997</v>
      </c>
      <c r="P68" s="820">
        <v>0</v>
      </c>
      <c r="Q68" s="820">
        <v>0</v>
      </c>
    </row>
    <row r="69" spans="2:17">
      <c r="B69" s="823" t="s">
        <v>2597</v>
      </c>
      <c r="C69" s="822" t="s">
        <v>2598</v>
      </c>
      <c r="D69" s="810">
        <f t="shared" si="6"/>
        <v>0</v>
      </c>
      <c r="E69" s="810">
        <v>0</v>
      </c>
      <c r="F69" s="820">
        <v>0</v>
      </c>
      <c r="G69" s="820">
        <v>0</v>
      </c>
      <c r="H69" s="821"/>
      <c r="I69" s="810">
        <f t="shared" si="7"/>
        <v>0</v>
      </c>
      <c r="J69" s="820">
        <v>0</v>
      </c>
      <c r="K69" s="820">
        <v>0</v>
      </c>
      <c r="L69" s="820">
        <v>0</v>
      </c>
      <c r="M69" s="821"/>
      <c r="N69" s="810">
        <f t="shared" si="8"/>
        <v>0</v>
      </c>
      <c r="O69" s="820">
        <v>0</v>
      </c>
      <c r="P69" s="820">
        <v>0</v>
      </c>
      <c r="Q69" s="820">
        <v>0</v>
      </c>
    </row>
    <row r="70" spans="2:17">
      <c r="B70" s="823" t="s">
        <v>2599</v>
      </c>
      <c r="C70" s="822" t="s">
        <v>2600</v>
      </c>
      <c r="D70" s="810">
        <f t="shared" si="6"/>
        <v>0</v>
      </c>
      <c r="E70" s="810">
        <v>0</v>
      </c>
      <c r="F70" s="820">
        <v>0</v>
      </c>
      <c r="G70" s="820">
        <v>0</v>
      </c>
      <c r="H70" s="821"/>
      <c r="I70" s="810">
        <f t="shared" si="7"/>
        <v>0</v>
      </c>
      <c r="J70" s="820">
        <v>0</v>
      </c>
      <c r="K70" s="820">
        <v>0</v>
      </c>
      <c r="L70" s="820">
        <v>0</v>
      </c>
      <c r="M70" s="821"/>
      <c r="N70" s="810">
        <f t="shared" si="8"/>
        <v>0</v>
      </c>
      <c r="O70" s="820">
        <v>0</v>
      </c>
      <c r="P70" s="820">
        <v>0</v>
      </c>
      <c r="Q70" s="820">
        <v>0</v>
      </c>
    </row>
    <row r="71" spans="2:17">
      <c r="B71" s="819" t="s">
        <v>187</v>
      </c>
      <c r="C71" s="819"/>
      <c r="D71" s="817">
        <f t="shared" si="6"/>
        <v>448500.04000000004</v>
      </c>
      <c r="E71" s="817">
        <f>SUM(E66:E70)</f>
        <v>448500.04000000004</v>
      </c>
      <c r="F71" s="817">
        <f>SUM(F66:F70)</f>
        <v>0</v>
      </c>
      <c r="G71" s="817">
        <f>SUM(G66:G70)</f>
        <v>0</v>
      </c>
      <c r="H71" s="818"/>
      <c r="I71" s="817">
        <f t="shared" si="7"/>
        <v>462470.12359999999</v>
      </c>
      <c r="J71" s="817">
        <f>SUM(J66:J70)</f>
        <v>462470.12359999999</v>
      </c>
      <c r="K71" s="817">
        <f>SUM(K66:K70)</f>
        <v>0</v>
      </c>
      <c r="L71" s="817">
        <f>SUM(L66:L70)</f>
        <v>0</v>
      </c>
      <c r="M71" s="818"/>
      <c r="N71" s="817">
        <f t="shared" si="8"/>
        <v>476344.22730799997</v>
      </c>
      <c r="O71" s="817">
        <f>SUM(O66:O70)</f>
        <v>476344.22730799997</v>
      </c>
      <c r="P71" s="817">
        <f>SUM(P66:P70)</f>
        <v>0</v>
      </c>
      <c r="Q71" s="817">
        <f>SUM(Q66:Q70)</f>
        <v>0</v>
      </c>
    </row>
    <row r="72" spans="2:17">
      <c r="H72" s="816"/>
      <c r="M72" s="816"/>
    </row>
    <row r="73" spans="2:17">
      <c r="B73" s="808" t="s">
        <v>2601</v>
      </c>
      <c r="D73" s="810">
        <f>SUM(E73:G73)</f>
        <v>58337049.353074998</v>
      </c>
      <c r="E73" s="814">
        <f>E7</f>
        <v>57417953.353074998</v>
      </c>
      <c r="F73" s="814">
        <f>F7</f>
        <v>649906</v>
      </c>
      <c r="G73" s="814">
        <f>G7</f>
        <v>269190</v>
      </c>
      <c r="H73" s="815"/>
      <c r="I73" s="810">
        <f>SUM(J73:L73)</f>
        <v>59770435.498373985</v>
      </c>
      <c r="J73" s="814">
        <f>J7</f>
        <v>58532387.498373985</v>
      </c>
      <c r="K73" s="814">
        <f>K7</f>
        <v>789797</v>
      </c>
      <c r="L73" s="814">
        <f>L7</f>
        <v>448251</v>
      </c>
      <c r="M73" s="815"/>
      <c r="N73" s="810">
        <f>SUM(O73:Q73)</f>
        <v>62197252.918308966</v>
      </c>
      <c r="O73" s="814">
        <f>O7</f>
        <v>60909072.918308966</v>
      </c>
      <c r="P73" s="814">
        <f>P7</f>
        <v>1092501</v>
      </c>
      <c r="Q73" s="814">
        <f>Q7</f>
        <v>195679</v>
      </c>
    </row>
    <row r="74" spans="2:17">
      <c r="B74" s="813" t="s">
        <v>2602</v>
      </c>
      <c r="C74" s="812"/>
      <c r="D74" s="810">
        <f>SUM(E74:G74)</f>
        <v>131599717.28</v>
      </c>
      <c r="E74" s="809">
        <f>E71+E63+E59+E55+E51+E47+E42+E38+E34+E30+E20</f>
        <v>57259641.280000001</v>
      </c>
      <c r="F74" s="809">
        <f>F71+F63+F59+F55+F51+F47+F42+F38+F34+F30+F20</f>
        <v>40484181</v>
      </c>
      <c r="G74" s="809">
        <f>G71+G63+G59+G55+G51+G47+G42+G38+G34+G30+G20</f>
        <v>33855895</v>
      </c>
      <c r="H74" s="811"/>
      <c r="I74" s="810">
        <f>SUM(J74:L74)</f>
        <v>164796870.72079998</v>
      </c>
      <c r="J74" s="809">
        <f>J71+J63+J59+J55+J51+J47+J42+J38+J34+J30+J20</f>
        <v>62714870.72079999</v>
      </c>
      <c r="K74" s="809">
        <f>K71+K63+K59+K55+K51+K47+K42+K38+K34+K30+K20</f>
        <v>65122000</v>
      </c>
      <c r="L74" s="809">
        <f>L71+L63+L59+L55+L51+L47+L42+L38+L34+L30+L20</f>
        <v>36960000</v>
      </c>
      <c r="M74" s="811"/>
      <c r="N74" s="810">
        <f>SUM(O74:Q74)</f>
        <v>183926776.84242398</v>
      </c>
      <c r="O74" s="809">
        <f>O71+O63+O59+O55+O51+O47+O42+O38+O34+O30+O20</f>
        <v>68640676.84242399</v>
      </c>
      <c r="P74" s="809">
        <f>P71+P63+P59+P55+P51+P47+P42+P38+P34+P30+P20</f>
        <v>97773600</v>
      </c>
      <c r="Q74" s="809">
        <f>Q71+Q63+Q59+Q55+Q51+Q47+Q42+Q38+Q34+Q30+Q20</f>
        <v>17512500</v>
      </c>
    </row>
    <row r="75" spans="2:17">
      <c r="B75" s="808" t="s">
        <v>2603</v>
      </c>
      <c r="D75" s="806">
        <f>SUM(E75:G75)</f>
        <v>189936766.633075</v>
      </c>
      <c r="E75" s="805">
        <f>SUM(E73:E74)</f>
        <v>114677594.633075</v>
      </c>
      <c r="F75" s="805">
        <f>SUM(F73:F74)</f>
        <v>41134087</v>
      </c>
      <c r="G75" s="805">
        <f>SUM(G73:G74)</f>
        <v>34125085</v>
      </c>
      <c r="H75" s="807"/>
      <c r="I75" s="806">
        <f>SUM(J75:L75)</f>
        <v>224567306.21917397</v>
      </c>
      <c r="J75" s="805">
        <f>SUM(J73:J74)</f>
        <v>121247258.21917397</v>
      </c>
      <c r="K75" s="805">
        <f>SUM(K73:K74)</f>
        <v>65911797</v>
      </c>
      <c r="L75" s="805">
        <f>SUM(L73:L74)</f>
        <v>37408251</v>
      </c>
      <c r="M75" s="807"/>
      <c r="N75" s="806">
        <f>SUM(O75:Q75)</f>
        <v>246124029.76073295</v>
      </c>
      <c r="O75" s="805">
        <f>SUM(O73:O74)</f>
        <v>129549749.76073295</v>
      </c>
      <c r="P75" s="805">
        <f>SUM(P73:P74)</f>
        <v>98866101</v>
      </c>
      <c r="Q75" s="805">
        <f>SUM(Q73:Q74)</f>
        <v>17708179</v>
      </c>
    </row>
  </sheetData>
  <mergeCells count="3">
    <mergeCell ref="F9:G9"/>
    <mergeCell ref="K9:L9"/>
    <mergeCell ref="P9:Q9"/>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442AF-C648-4C43-93A9-31AD584A281C}">
  <dimension ref="B2:R79"/>
  <sheetViews>
    <sheetView workbookViewId="0"/>
    <sheetView workbookViewId="1"/>
  </sheetViews>
  <sheetFormatPr defaultColWidth="8.54296875" defaultRowHeight="14.5"/>
  <cols>
    <col min="1" max="1" width="8.54296875" style="803"/>
    <col min="2" max="2" width="51.54296875" style="803" customWidth="1"/>
    <col min="3" max="3" width="63.54296875" style="803" customWidth="1"/>
    <col min="4" max="4" width="2.54296875" style="803" customWidth="1"/>
    <col min="5" max="5" width="18.453125" style="803" bestFit="1" customWidth="1"/>
    <col min="6" max="8" width="19.453125" style="804" customWidth="1"/>
    <col min="9" max="9" width="2.54296875" style="803" customWidth="1"/>
    <col min="10" max="10" width="18.453125" style="803" bestFit="1" customWidth="1"/>
    <col min="11" max="13" width="19.453125" style="804" customWidth="1"/>
    <col min="14" max="14" width="3.453125" style="804" customWidth="1"/>
    <col min="15" max="15" width="18.453125" style="803" bestFit="1" customWidth="1"/>
    <col min="16" max="18" width="19.453125" style="804" customWidth="1"/>
    <col min="19" max="16384" width="8.54296875" style="803"/>
  </cols>
  <sheetData>
    <row r="2" spans="2:18" ht="26">
      <c r="B2" s="838" t="s">
        <v>2539</v>
      </c>
      <c r="C2" s="838"/>
    </row>
    <row r="4" spans="2:18" ht="25.4" customHeight="1">
      <c r="B4" s="828" t="s">
        <v>2540</v>
      </c>
      <c r="C4" s="828" t="s">
        <v>5</v>
      </c>
      <c r="E4" s="825" t="s">
        <v>2541</v>
      </c>
      <c r="F4" s="824" t="s">
        <v>210</v>
      </c>
      <c r="G4" s="824" t="s">
        <v>2542</v>
      </c>
      <c r="H4" s="824" t="s">
        <v>2543</v>
      </c>
      <c r="J4" s="825" t="s">
        <v>2604</v>
      </c>
      <c r="K4" s="824" t="s">
        <v>210</v>
      </c>
      <c r="L4" s="824" t="s">
        <v>2542</v>
      </c>
      <c r="M4" s="824" t="s">
        <v>2543</v>
      </c>
      <c r="N4" s="856"/>
      <c r="O4" s="825" t="s">
        <v>2605</v>
      </c>
      <c r="P4" s="824" t="s">
        <v>210</v>
      </c>
      <c r="Q4" s="824" t="s">
        <v>2542</v>
      </c>
      <c r="R4" s="824" t="s">
        <v>2543</v>
      </c>
    </row>
    <row r="5" spans="2:18">
      <c r="B5" s="833" t="s">
        <v>159</v>
      </c>
      <c r="C5" s="822" t="s">
        <v>2544</v>
      </c>
      <c r="E5" s="810">
        <f>SUM(F5:H5)</f>
        <v>37568003.793224998</v>
      </c>
      <c r="F5" s="810">
        <v>36870673.793224998</v>
      </c>
      <c r="G5" s="810">
        <v>493092</v>
      </c>
      <c r="H5" s="810">
        <v>204238</v>
      </c>
      <c r="J5" s="810">
        <f>SUM(K5:M5)</f>
        <v>38546403.982886247</v>
      </c>
      <c r="K5" s="810">
        <v>37607080.982886247</v>
      </c>
      <c r="L5" s="810">
        <v>599229</v>
      </c>
      <c r="M5" s="810">
        <v>340094</v>
      </c>
      <c r="N5" s="855"/>
      <c r="O5" s="810">
        <f>SUM(P5:R5)</f>
        <v>40518724.182030559</v>
      </c>
      <c r="P5" s="810">
        <v>39541365.182030559</v>
      </c>
      <c r="Q5" s="810">
        <v>828895</v>
      </c>
      <c r="R5" s="810">
        <v>148464</v>
      </c>
    </row>
    <row r="6" spans="2:18">
      <c r="B6" s="823" t="s">
        <v>2545</v>
      </c>
      <c r="C6" s="822" t="s">
        <v>2546</v>
      </c>
      <c r="E6" s="810">
        <f>SUM(F6:H6)</f>
        <v>17664529.928875007</v>
      </c>
      <c r="F6" s="810">
        <v>17442763.928875007</v>
      </c>
      <c r="G6" s="820">
        <v>156814</v>
      </c>
      <c r="H6" s="820">
        <v>64952</v>
      </c>
      <c r="J6" s="810">
        <f>SUM(K6:M6)</f>
        <v>18547756.425318759</v>
      </c>
      <c r="K6" s="810">
        <v>18249031.425318759</v>
      </c>
      <c r="L6" s="820">
        <v>190568</v>
      </c>
      <c r="M6" s="820">
        <v>108157</v>
      </c>
      <c r="N6" s="855"/>
      <c r="O6" s="810">
        <f>SUM(P6:R6)</f>
        <v>19475144.246584699</v>
      </c>
      <c r="P6" s="810">
        <v>19164323.246584699</v>
      </c>
      <c r="Q6" s="820">
        <v>263606</v>
      </c>
      <c r="R6" s="820">
        <v>47215</v>
      </c>
    </row>
    <row r="7" spans="2:18">
      <c r="B7" s="819" t="s">
        <v>2540</v>
      </c>
      <c r="C7" s="819"/>
      <c r="E7" s="817">
        <f>SUM(F7:H7)</f>
        <v>55232533.722100005</v>
      </c>
      <c r="F7" s="817">
        <f>SUM(F5:F6)</f>
        <v>54313437.722100005</v>
      </c>
      <c r="G7" s="817">
        <f>SUM(G5:G6)</f>
        <v>649906</v>
      </c>
      <c r="H7" s="817">
        <f>SUM(H5:H6)</f>
        <v>269190</v>
      </c>
      <c r="J7" s="817">
        <f>SUM(K7:M7)</f>
        <v>58332208.408205003</v>
      </c>
      <c r="K7" s="817">
        <v>57094160.408205003</v>
      </c>
      <c r="L7" s="817">
        <f>SUM(L5:L6)</f>
        <v>789797</v>
      </c>
      <c r="M7" s="817">
        <f>SUM(M5:M6)</f>
        <v>448251</v>
      </c>
      <c r="N7" s="854"/>
      <c r="O7" s="817">
        <f>SUM(P7:R7)</f>
        <v>61282048.428615257</v>
      </c>
      <c r="P7" s="817">
        <v>59993868.428615257</v>
      </c>
      <c r="Q7" s="817">
        <f>SUM(Q5:Q6)</f>
        <v>1092501</v>
      </c>
      <c r="R7" s="817">
        <f>SUM(R5:R6)</f>
        <v>195679</v>
      </c>
    </row>
    <row r="8" spans="2:18">
      <c r="B8" s="841"/>
      <c r="C8" s="841"/>
      <c r="E8" s="841"/>
      <c r="F8" s="841"/>
      <c r="G8" s="841"/>
      <c r="H8" s="841"/>
      <c r="J8" s="841"/>
      <c r="K8" s="841"/>
      <c r="L8" s="841"/>
      <c r="M8" s="841"/>
      <c r="N8" s="841"/>
      <c r="O8" s="841"/>
      <c r="P8" s="841"/>
      <c r="Q8" s="841"/>
      <c r="R8" s="841"/>
    </row>
    <row r="9" spans="2:18">
      <c r="B9" s="819" t="s">
        <v>2547</v>
      </c>
      <c r="C9" s="819"/>
      <c r="E9" s="839">
        <f>SUM(F9:H9)</f>
        <v>877.14</v>
      </c>
      <c r="F9" s="864">
        <v>864.14</v>
      </c>
      <c r="G9" s="1415">
        <v>13</v>
      </c>
      <c r="H9" s="1415"/>
      <c r="J9" s="839">
        <f>SUM(K9:M9)</f>
        <v>894.68280000000004</v>
      </c>
      <c r="K9" s="864">
        <v>881.68280000000004</v>
      </c>
      <c r="L9" s="1415">
        <v>13</v>
      </c>
      <c r="M9" s="1415"/>
      <c r="N9" s="865"/>
      <c r="O9" s="839">
        <f>SUM(P9:R9)</f>
        <v>912.57645600000001</v>
      </c>
      <c r="P9" s="864">
        <v>899.57645600000001</v>
      </c>
      <c r="Q9" s="1415">
        <v>13</v>
      </c>
      <c r="R9" s="1415"/>
    </row>
    <row r="11" spans="2:18" ht="26">
      <c r="B11" s="838" t="s">
        <v>2548</v>
      </c>
      <c r="C11" s="838"/>
    </row>
    <row r="12" spans="2:18">
      <c r="B12" s="837"/>
    </row>
    <row r="14" spans="2:18" ht="33.65" customHeight="1">
      <c r="B14" s="828" t="s">
        <v>2549</v>
      </c>
      <c r="C14" s="827" t="s">
        <v>5</v>
      </c>
      <c r="E14" s="825" t="s">
        <v>2541</v>
      </c>
      <c r="F14" s="824" t="s">
        <v>210</v>
      </c>
      <c r="G14" s="824" t="s">
        <v>2542</v>
      </c>
      <c r="H14" s="824" t="s">
        <v>2543</v>
      </c>
      <c r="J14" s="825" t="s">
        <v>2604</v>
      </c>
      <c r="K14" s="824" t="s">
        <v>210</v>
      </c>
      <c r="L14" s="824" t="s">
        <v>2542</v>
      </c>
      <c r="M14" s="824" t="s">
        <v>2543</v>
      </c>
      <c r="N14" s="856"/>
      <c r="O14" s="825" t="s">
        <v>2605</v>
      </c>
      <c r="P14" s="824" t="s">
        <v>210</v>
      </c>
      <c r="Q14" s="824" t="s">
        <v>2542</v>
      </c>
      <c r="R14" s="824" t="s">
        <v>2543</v>
      </c>
    </row>
    <row r="15" spans="2:18">
      <c r="B15" s="833" t="s">
        <v>165</v>
      </c>
      <c r="C15" s="822" t="s">
        <v>2550</v>
      </c>
      <c r="E15" s="810">
        <f t="shared" ref="E15:E20" si="0">SUM(F15:H15)</f>
        <v>311244.67999999993</v>
      </c>
      <c r="F15" s="810">
        <v>311244.67999999993</v>
      </c>
      <c r="G15" s="820">
        <v>0</v>
      </c>
      <c r="H15" s="820">
        <v>0</v>
      </c>
      <c r="J15" s="810">
        <f t="shared" ref="J15:J20" si="1">SUM(K15:M15)</f>
        <v>326806.91399999993</v>
      </c>
      <c r="K15" s="810">
        <v>326806.91399999993</v>
      </c>
      <c r="L15" s="820">
        <v>0</v>
      </c>
      <c r="M15" s="820">
        <v>0</v>
      </c>
      <c r="N15" s="855"/>
      <c r="O15" s="810">
        <f t="shared" ref="O15:O20" si="2">SUM(P15:R15)</f>
        <v>343147.25969999994</v>
      </c>
      <c r="P15" s="810">
        <v>343147.25969999994</v>
      </c>
      <c r="Q15" s="820">
        <v>0</v>
      </c>
      <c r="R15" s="820">
        <v>0</v>
      </c>
    </row>
    <row r="16" spans="2:18">
      <c r="B16" s="823" t="s">
        <v>2551</v>
      </c>
      <c r="C16" s="822" t="s">
        <v>2552</v>
      </c>
      <c r="E16" s="810">
        <f t="shared" si="0"/>
        <v>0</v>
      </c>
      <c r="F16" s="810">
        <v>0</v>
      </c>
      <c r="G16" s="820">
        <v>0</v>
      </c>
      <c r="H16" s="820">
        <v>0</v>
      </c>
      <c r="J16" s="810">
        <f t="shared" si="1"/>
        <v>0</v>
      </c>
      <c r="K16" s="810">
        <v>0</v>
      </c>
      <c r="L16" s="820">
        <v>0</v>
      </c>
      <c r="M16" s="820">
        <v>0</v>
      </c>
      <c r="N16" s="855"/>
      <c r="O16" s="810">
        <f t="shared" si="2"/>
        <v>0</v>
      </c>
      <c r="P16" s="810">
        <v>0</v>
      </c>
      <c r="Q16" s="820">
        <v>0</v>
      </c>
      <c r="R16" s="820">
        <v>0</v>
      </c>
    </row>
    <row r="17" spans="2:18">
      <c r="B17" s="823" t="s">
        <v>2553</v>
      </c>
      <c r="C17" s="822" t="s">
        <v>2550</v>
      </c>
      <c r="E17" s="810">
        <f t="shared" si="0"/>
        <v>0</v>
      </c>
      <c r="F17" s="810">
        <v>0</v>
      </c>
      <c r="G17" s="820">
        <v>0</v>
      </c>
      <c r="H17" s="820">
        <v>0</v>
      </c>
      <c r="J17" s="810">
        <f t="shared" si="1"/>
        <v>0</v>
      </c>
      <c r="K17" s="810">
        <v>0</v>
      </c>
      <c r="L17" s="820">
        <v>0</v>
      </c>
      <c r="M17" s="820">
        <v>0</v>
      </c>
      <c r="N17" s="855"/>
      <c r="O17" s="810">
        <f t="shared" si="2"/>
        <v>0</v>
      </c>
      <c r="P17" s="810">
        <v>0</v>
      </c>
      <c r="Q17" s="820">
        <v>0</v>
      </c>
      <c r="R17" s="820">
        <v>0</v>
      </c>
    </row>
    <row r="18" spans="2:18">
      <c r="B18" s="823" t="s">
        <v>2554</v>
      </c>
      <c r="C18" s="822" t="s">
        <v>2555</v>
      </c>
      <c r="E18" s="810">
        <f t="shared" si="0"/>
        <v>0</v>
      </c>
      <c r="F18" s="810">
        <v>0</v>
      </c>
      <c r="G18" s="820">
        <v>0</v>
      </c>
      <c r="H18" s="820">
        <v>0</v>
      </c>
      <c r="J18" s="810">
        <f t="shared" si="1"/>
        <v>0</v>
      </c>
      <c r="K18" s="810">
        <v>0</v>
      </c>
      <c r="L18" s="820">
        <v>0</v>
      </c>
      <c r="M18" s="820">
        <v>0</v>
      </c>
      <c r="N18" s="855"/>
      <c r="O18" s="810">
        <f t="shared" si="2"/>
        <v>0</v>
      </c>
      <c r="P18" s="810">
        <v>0</v>
      </c>
      <c r="Q18" s="820">
        <v>0</v>
      </c>
      <c r="R18" s="820">
        <v>0</v>
      </c>
    </row>
    <row r="19" spans="2:18">
      <c r="B19" s="823" t="s">
        <v>2556</v>
      </c>
      <c r="C19" s="822" t="s">
        <v>2557</v>
      </c>
      <c r="E19" s="810">
        <f t="shared" si="0"/>
        <v>0</v>
      </c>
      <c r="F19" s="810">
        <v>0</v>
      </c>
      <c r="G19" s="820">
        <v>0</v>
      </c>
      <c r="H19" s="820">
        <v>0</v>
      </c>
      <c r="J19" s="810">
        <f t="shared" si="1"/>
        <v>0</v>
      </c>
      <c r="K19" s="810">
        <v>0</v>
      </c>
      <c r="L19" s="820">
        <v>0</v>
      </c>
      <c r="M19" s="820">
        <v>0</v>
      </c>
      <c r="N19" s="855"/>
      <c r="O19" s="810">
        <f t="shared" si="2"/>
        <v>0</v>
      </c>
      <c r="P19" s="810">
        <v>0</v>
      </c>
      <c r="Q19" s="820">
        <v>0</v>
      </c>
      <c r="R19" s="820">
        <v>0</v>
      </c>
    </row>
    <row r="20" spans="2:18">
      <c r="B20" s="819" t="s">
        <v>165</v>
      </c>
      <c r="C20" s="832"/>
      <c r="E20" s="817">
        <f t="shared" si="0"/>
        <v>311244.67999999993</v>
      </c>
      <c r="F20" s="817">
        <f>SUM(F15:F19)</f>
        <v>311244.67999999993</v>
      </c>
      <c r="G20" s="817">
        <f>SUM(G15:G19)</f>
        <v>0</v>
      </c>
      <c r="H20" s="817">
        <f>SUM(H15:H19)</f>
        <v>0</v>
      </c>
      <c r="J20" s="817">
        <f t="shared" si="1"/>
        <v>326806.91399999993</v>
      </c>
      <c r="K20" s="817">
        <f>SUM(K15:K19)</f>
        <v>326806.91399999993</v>
      </c>
      <c r="L20" s="817">
        <f>SUM(L15:L19)</f>
        <v>0</v>
      </c>
      <c r="M20" s="817">
        <f>SUM(M15:M19)</f>
        <v>0</v>
      </c>
      <c r="N20" s="854"/>
      <c r="O20" s="817">
        <f t="shared" si="2"/>
        <v>343147.25969999994</v>
      </c>
      <c r="P20" s="817">
        <f>SUM(P15:P19)</f>
        <v>343147.25969999994</v>
      </c>
      <c r="Q20" s="817">
        <f>SUM(Q15:Q19)</f>
        <v>0</v>
      </c>
      <c r="R20" s="817">
        <f>SUM(R15:R19)</f>
        <v>0</v>
      </c>
    </row>
    <row r="21" spans="2:18">
      <c r="C21" s="831"/>
    </row>
    <row r="22" spans="2:18" ht="30" customHeight="1">
      <c r="B22" s="828" t="s">
        <v>166</v>
      </c>
      <c r="C22" s="827" t="s">
        <v>5</v>
      </c>
      <c r="E22" s="825" t="s">
        <v>2541</v>
      </c>
      <c r="F22" s="824" t="s">
        <v>210</v>
      </c>
      <c r="G22" s="824" t="s">
        <v>2542</v>
      </c>
      <c r="H22" s="824" t="s">
        <v>2543</v>
      </c>
      <c r="J22" s="825" t="s">
        <v>2604</v>
      </c>
      <c r="K22" s="824" t="s">
        <v>210</v>
      </c>
      <c r="L22" s="824" t="s">
        <v>2542</v>
      </c>
      <c r="M22" s="824" t="s">
        <v>2543</v>
      </c>
      <c r="N22" s="856"/>
      <c r="O22" s="825" t="s">
        <v>2605</v>
      </c>
      <c r="P22" s="824" t="s">
        <v>210</v>
      </c>
      <c r="Q22" s="824" t="s">
        <v>2542</v>
      </c>
      <c r="R22" s="824" t="s">
        <v>2543</v>
      </c>
    </row>
    <row r="23" spans="2:18">
      <c r="B23" s="833" t="s">
        <v>2558</v>
      </c>
      <c r="C23" s="822" t="s">
        <v>2559</v>
      </c>
      <c r="E23" s="810">
        <f t="shared" ref="E23:E30" si="3">SUM(F23:H23)</f>
        <v>107812</v>
      </c>
      <c r="F23" s="810">
        <v>107812</v>
      </c>
      <c r="G23" s="820">
        <v>0</v>
      </c>
      <c r="H23" s="820">
        <v>0</v>
      </c>
      <c r="J23" s="810">
        <f t="shared" ref="J23:J30" si="4">SUM(K23:M23)</f>
        <v>113202.6</v>
      </c>
      <c r="K23" s="810">
        <v>113202.6</v>
      </c>
      <c r="L23" s="820">
        <v>0</v>
      </c>
      <c r="M23" s="820">
        <v>0</v>
      </c>
      <c r="N23" s="855"/>
      <c r="O23" s="810">
        <f t="shared" ref="O23:O30" si="5">SUM(P23:R23)</f>
        <v>118862.73000000001</v>
      </c>
      <c r="P23" s="810">
        <v>118862.73000000001</v>
      </c>
      <c r="Q23" s="820">
        <v>0</v>
      </c>
      <c r="R23" s="820">
        <v>0</v>
      </c>
    </row>
    <row r="24" spans="2:18">
      <c r="B24" s="823" t="s">
        <v>2560</v>
      </c>
      <c r="C24" s="822" t="s">
        <v>2561</v>
      </c>
      <c r="E24" s="810">
        <f t="shared" si="3"/>
        <v>52999.92</v>
      </c>
      <c r="F24" s="810">
        <v>52999.92</v>
      </c>
      <c r="G24" s="820">
        <v>0</v>
      </c>
      <c r="H24" s="820">
        <v>0</v>
      </c>
      <c r="J24" s="810">
        <f t="shared" si="4"/>
        <v>55649.915999999997</v>
      </c>
      <c r="K24" s="810">
        <v>55649.915999999997</v>
      </c>
      <c r="L24" s="820">
        <v>0</v>
      </c>
      <c r="M24" s="820">
        <v>0</v>
      </c>
      <c r="N24" s="855"/>
      <c r="O24" s="810">
        <f t="shared" si="5"/>
        <v>58432.411800000002</v>
      </c>
      <c r="P24" s="810">
        <v>58432.411800000002</v>
      </c>
      <c r="Q24" s="820">
        <v>0</v>
      </c>
      <c r="R24" s="820">
        <v>0</v>
      </c>
    </row>
    <row r="25" spans="2:18">
      <c r="B25" s="823" t="s">
        <v>2562</v>
      </c>
      <c r="C25" s="822" t="s">
        <v>2563</v>
      </c>
      <c r="E25" s="810">
        <f t="shared" si="3"/>
        <v>403949.64</v>
      </c>
      <c r="F25" s="810">
        <v>403949.64</v>
      </c>
      <c r="G25" s="820">
        <v>0</v>
      </c>
      <c r="H25" s="820">
        <v>0</v>
      </c>
      <c r="J25" s="810">
        <f t="shared" si="4"/>
        <v>424147.12200000003</v>
      </c>
      <c r="K25" s="810">
        <v>424147.12200000003</v>
      </c>
      <c r="L25" s="820">
        <v>0</v>
      </c>
      <c r="M25" s="820">
        <v>0</v>
      </c>
      <c r="N25" s="855"/>
      <c r="O25" s="810">
        <f t="shared" si="5"/>
        <v>445354.47810000007</v>
      </c>
      <c r="P25" s="810">
        <v>445354.47810000007</v>
      </c>
      <c r="Q25" s="820">
        <v>0</v>
      </c>
      <c r="R25" s="820">
        <v>0</v>
      </c>
    </row>
    <row r="26" spans="2:18">
      <c r="B26" s="823" t="s">
        <v>2564</v>
      </c>
      <c r="C26" s="822" t="s">
        <v>2565</v>
      </c>
      <c r="E26" s="810">
        <f t="shared" si="3"/>
        <v>262000.08</v>
      </c>
      <c r="F26" s="810">
        <v>262000.08</v>
      </c>
      <c r="G26" s="820">
        <v>0</v>
      </c>
      <c r="H26" s="820">
        <v>0</v>
      </c>
      <c r="J26" s="810">
        <f t="shared" si="4"/>
        <v>275100.08399999997</v>
      </c>
      <c r="K26" s="810">
        <v>275100.08399999997</v>
      </c>
      <c r="L26" s="820">
        <v>0</v>
      </c>
      <c r="M26" s="820">
        <v>0</v>
      </c>
      <c r="N26" s="855"/>
      <c r="O26" s="810">
        <f t="shared" si="5"/>
        <v>288855.0882</v>
      </c>
      <c r="P26" s="810">
        <v>288855.0882</v>
      </c>
      <c r="Q26" s="820">
        <v>0</v>
      </c>
      <c r="R26" s="820">
        <v>0</v>
      </c>
    </row>
    <row r="27" spans="2:18">
      <c r="B27" s="823" t="s">
        <v>2566</v>
      </c>
      <c r="C27" s="822" t="s">
        <v>2567</v>
      </c>
      <c r="E27" s="810">
        <f t="shared" si="3"/>
        <v>57999.839999999997</v>
      </c>
      <c r="F27" s="810">
        <v>57999.839999999997</v>
      </c>
      <c r="G27" s="820">
        <v>0</v>
      </c>
      <c r="H27" s="820">
        <v>0</v>
      </c>
      <c r="J27" s="810">
        <f t="shared" si="4"/>
        <v>60899.832000000002</v>
      </c>
      <c r="K27" s="810">
        <v>60899.832000000002</v>
      </c>
      <c r="L27" s="820">
        <v>0</v>
      </c>
      <c r="M27" s="820">
        <v>0</v>
      </c>
      <c r="N27" s="855"/>
      <c r="O27" s="810">
        <f t="shared" si="5"/>
        <v>63944.823600000003</v>
      </c>
      <c r="P27" s="810">
        <v>63944.823600000003</v>
      </c>
      <c r="Q27" s="820">
        <v>0</v>
      </c>
      <c r="R27" s="820">
        <v>0</v>
      </c>
    </row>
    <row r="28" spans="2:18">
      <c r="B28" s="823" t="s">
        <v>2568</v>
      </c>
      <c r="C28" s="822" t="s">
        <v>2569</v>
      </c>
      <c r="E28" s="810">
        <f t="shared" si="3"/>
        <v>0</v>
      </c>
      <c r="F28" s="810">
        <v>0</v>
      </c>
      <c r="G28" s="820">
        <v>0</v>
      </c>
      <c r="H28" s="820">
        <v>0</v>
      </c>
      <c r="J28" s="810">
        <f t="shared" si="4"/>
        <v>0</v>
      </c>
      <c r="K28" s="810">
        <v>0</v>
      </c>
      <c r="L28" s="820">
        <v>0</v>
      </c>
      <c r="M28" s="820">
        <v>0</v>
      </c>
      <c r="N28" s="855"/>
      <c r="O28" s="810">
        <f t="shared" si="5"/>
        <v>0</v>
      </c>
      <c r="P28" s="810">
        <v>0</v>
      </c>
      <c r="Q28" s="820">
        <v>0</v>
      </c>
      <c r="R28" s="820">
        <v>0</v>
      </c>
    </row>
    <row r="29" spans="2:18">
      <c r="B29" s="823" t="s">
        <v>2570</v>
      </c>
      <c r="C29" s="822" t="s">
        <v>2571</v>
      </c>
      <c r="E29" s="810">
        <f t="shared" si="3"/>
        <v>9999.9599999999991</v>
      </c>
      <c r="F29" s="810">
        <v>9999.9599999999991</v>
      </c>
      <c r="G29" s="820">
        <v>0</v>
      </c>
      <c r="H29" s="820">
        <v>0</v>
      </c>
      <c r="J29" s="810">
        <f t="shared" si="4"/>
        <v>10499.957999999999</v>
      </c>
      <c r="K29" s="810">
        <v>10499.957999999999</v>
      </c>
      <c r="L29" s="820">
        <v>0</v>
      </c>
      <c r="M29" s="820">
        <v>0</v>
      </c>
      <c r="N29" s="855"/>
      <c r="O29" s="810">
        <f t="shared" si="5"/>
        <v>11024.955899999999</v>
      </c>
      <c r="P29" s="810">
        <v>11024.955899999999</v>
      </c>
      <c r="Q29" s="820">
        <v>0</v>
      </c>
      <c r="R29" s="820">
        <v>0</v>
      </c>
    </row>
    <row r="30" spans="2:18">
      <c r="B30" s="819" t="s">
        <v>166</v>
      </c>
      <c r="C30" s="832"/>
      <c r="E30" s="817">
        <f t="shared" si="3"/>
        <v>894761.44</v>
      </c>
      <c r="F30" s="817">
        <f>SUM(F23:F29)</f>
        <v>894761.44</v>
      </c>
      <c r="G30" s="817">
        <f>SUM(G23:G29)</f>
        <v>0</v>
      </c>
      <c r="H30" s="817">
        <f>SUM(H23:H29)</f>
        <v>0</v>
      </c>
      <c r="J30" s="817">
        <f t="shared" si="4"/>
        <v>939499.5120000001</v>
      </c>
      <c r="K30" s="817">
        <f>SUM(K23:K29)</f>
        <v>939499.5120000001</v>
      </c>
      <c r="L30" s="817">
        <f>SUM(L23:L29)</f>
        <v>0</v>
      </c>
      <c r="M30" s="817">
        <f>SUM(M23:M29)</f>
        <v>0</v>
      </c>
      <c r="N30" s="854"/>
      <c r="O30" s="817">
        <f t="shared" si="5"/>
        <v>986474.48759999999</v>
      </c>
      <c r="P30" s="817">
        <f>SUM(P23:P29)</f>
        <v>986474.48759999999</v>
      </c>
      <c r="Q30" s="817">
        <f>SUM(Q23:Q29)</f>
        <v>0</v>
      </c>
      <c r="R30" s="817">
        <f>SUM(R23:R29)</f>
        <v>0</v>
      </c>
    </row>
    <row r="31" spans="2:18">
      <c r="C31" s="831"/>
    </row>
    <row r="32" spans="2:18" ht="30" customHeight="1">
      <c r="B32" s="828" t="s">
        <v>167</v>
      </c>
      <c r="C32" s="827" t="s">
        <v>5</v>
      </c>
      <c r="E32" s="825" t="s">
        <v>2541</v>
      </c>
      <c r="F32" s="824" t="s">
        <v>210</v>
      </c>
      <c r="G32" s="824" t="s">
        <v>2542</v>
      </c>
      <c r="H32" s="824" t="s">
        <v>2543</v>
      </c>
      <c r="J32" s="825" t="s">
        <v>2604</v>
      </c>
      <c r="K32" s="824" t="s">
        <v>210</v>
      </c>
      <c r="L32" s="824" t="s">
        <v>2542</v>
      </c>
      <c r="M32" s="824" t="s">
        <v>2543</v>
      </c>
      <c r="N32" s="856"/>
      <c r="O32" s="825" t="s">
        <v>2605</v>
      </c>
      <c r="P32" s="824" t="s">
        <v>210</v>
      </c>
      <c r="Q32" s="824" t="s">
        <v>2542</v>
      </c>
      <c r="R32" s="824" t="s">
        <v>2543</v>
      </c>
    </row>
    <row r="33" spans="2:18">
      <c r="B33" s="836" t="s">
        <v>2572</v>
      </c>
      <c r="C33" s="822" t="s">
        <v>2573</v>
      </c>
      <c r="E33" s="810">
        <f>SUM(F33:H33)</f>
        <v>0</v>
      </c>
      <c r="F33" s="810">
        <v>0</v>
      </c>
      <c r="G33" s="820">
        <v>0</v>
      </c>
      <c r="H33" s="820">
        <v>0</v>
      </c>
      <c r="J33" s="810">
        <f>SUM(K33:M33)</f>
        <v>0</v>
      </c>
      <c r="K33" s="810">
        <v>0</v>
      </c>
      <c r="L33" s="820">
        <v>0</v>
      </c>
      <c r="M33" s="820">
        <v>0</v>
      </c>
      <c r="N33" s="855"/>
      <c r="O33" s="810">
        <f>SUM(P33:R33)</f>
        <v>0</v>
      </c>
      <c r="P33" s="810">
        <v>0</v>
      </c>
      <c r="Q33" s="820">
        <v>0</v>
      </c>
      <c r="R33" s="820">
        <v>0</v>
      </c>
    </row>
    <row r="34" spans="2:18">
      <c r="B34" s="819" t="s">
        <v>167</v>
      </c>
      <c r="C34" s="832"/>
      <c r="E34" s="817">
        <f>SUM(F34:H34)</f>
        <v>0</v>
      </c>
      <c r="F34" s="817">
        <f>SUM(F33)</f>
        <v>0</v>
      </c>
      <c r="G34" s="817">
        <f>SUM(G33)</f>
        <v>0</v>
      </c>
      <c r="H34" s="817">
        <f>SUM(H33)</f>
        <v>0</v>
      </c>
      <c r="J34" s="817">
        <f>SUM(K34:M34)</f>
        <v>0</v>
      </c>
      <c r="K34" s="817">
        <f>SUM(K33)</f>
        <v>0</v>
      </c>
      <c r="L34" s="817">
        <f>SUM(L33)</f>
        <v>0</v>
      </c>
      <c r="M34" s="817">
        <f>SUM(M33)</f>
        <v>0</v>
      </c>
      <c r="N34" s="854"/>
      <c r="O34" s="817">
        <f>SUM(P34:R34)</f>
        <v>0</v>
      </c>
      <c r="P34" s="817">
        <f>SUM(P33)</f>
        <v>0</v>
      </c>
      <c r="Q34" s="817">
        <f>SUM(Q33)</f>
        <v>0</v>
      </c>
      <c r="R34" s="817">
        <f>SUM(R33)</f>
        <v>0</v>
      </c>
    </row>
    <row r="35" spans="2:18">
      <c r="C35" s="831"/>
    </row>
    <row r="36" spans="2:18" ht="30" customHeight="1">
      <c r="B36" s="828" t="s">
        <v>169</v>
      </c>
      <c r="C36" s="827" t="s">
        <v>5</v>
      </c>
      <c r="E36" s="825" t="s">
        <v>2541</v>
      </c>
      <c r="F36" s="824" t="s">
        <v>210</v>
      </c>
      <c r="G36" s="824" t="s">
        <v>2542</v>
      </c>
      <c r="H36" s="824" t="s">
        <v>2543</v>
      </c>
      <c r="J36" s="825" t="s">
        <v>2604</v>
      </c>
      <c r="K36" s="824" t="s">
        <v>210</v>
      </c>
      <c r="L36" s="824" t="s">
        <v>2542</v>
      </c>
      <c r="M36" s="824" t="s">
        <v>2543</v>
      </c>
      <c r="N36" s="856"/>
      <c r="O36" s="825" t="s">
        <v>2605</v>
      </c>
      <c r="P36" s="824" t="s">
        <v>210</v>
      </c>
      <c r="Q36" s="824" t="s">
        <v>2542</v>
      </c>
      <c r="R36" s="824" t="s">
        <v>2543</v>
      </c>
    </row>
    <row r="37" spans="2:18">
      <c r="B37" s="835" t="s">
        <v>2574</v>
      </c>
      <c r="C37" s="822" t="s">
        <v>2575</v>
      </c>
      <c r="E37" s="810">
        <f>SUM(F37:H37)</f>
        <v>20000</v>
      </c>
      <c r="F37" s="810">
        <v>20000</v>
      </c>
      <c r="G37" s="820">
        <v>0</v>
      </c>
      <c r="H37" s="820">
        <v>0</v>
      </c>
      <c r="J37" s="810">
        <f>SUM(K37:M37)</f>
        <v>21000</v>
      </c>
      <c r="K37" s="810">
        <v>21000</v>
      </c>
      <c r="L37" s="820">
        <v>0</v>
      </c>
      <c r="M37" s="820">
        <v>0</v>
      </c>
      <c r="N37" s="855"/>
      <c r="O37" s="810">
        <f>SUM(P37:R37)</f>
        <v>22050</v>
      </c>
      <c r="P37" s="810">
        <v>22050</v>
      </c>
      <c r="Q37" s="820">
        <v>0</v>
      </c>
      <c r="R37" s="820">
        <v>0</v>
      </c>
    </row>
    <row r="38" spans="2:18">
      <c r="B38" s="819" t="s">
        <v>169</v>
      </c>
      <c r="C38" s="832"/>
      <c r="E38" s="817">
        <f>SUM(F38:H38)</f>
        <v>20000</v>
      </c>
      <c r="F38" s="817">
        <f>SUM(F37)</f>
        <v>20000</v>
      </c>
      <c r="G38" s="817">
        <f>SUM(G37)</f>
        <v>0</v>
      </c>
      <c r="H38" s="817">
        <f>SUM(H37)</f>
        <v>0</v>
      </c>
      <c r="J38" s="817">
        <f>SUM(K38:M38)</f>
        <v>21000</v>
      </c>
      <c r="K38" s="817">
        <f>SUM(K37)</f>
        <v>21000</v>
      </c>
      <c r="L38" s="817">
        <f>SUM(L37)</f>
        <v>0</v>
      </c>
      <c r="M38" s="817">
        <f>SUM(M37)</f>
        <v>0</v>
      </c>
      <c r="N38" s="854"/>
      <c r="O38" s="817">
        <f>SUM(P38:R38)</f>
        <v>22050</v>
      </c>
      <c r="P38" s="817">
        <f>SUM(P37)</f>
        <v>22050</v>
      </c>
      <c r="Q38" s="817">
        <f>SUM(Q37)</f>
        <v>0</v>
      </c>
      <c r="R38" s="817">
        <f>SUM(R37)</f>
        <v>0</v>
      </c>
    </row>
    <row r="39" spans="2:18">
      <c r="C39" s="831"/>
    </row>
    <row r="40" spans="2:18" ht="30" customHeight="1">
      <c r="B40" s="828" t="s">
        <v>2576</v>
      </c>
      <c r="C40" s="827" t="s">
        <v>5</v>
      </c>
      <c r="E40" s="825" t="s">
        <v>2541</v>
      </c>
      <c r="F40" s="824" t="s">
        <v>210</v>
      </c>
      <c r="G40" s="824" t="s">
        <v>2542</v>
      </c>
      <c r="H40" s="824" t="s">
        <v>2543</v>
      </c>
      <c r="J40" s="825" t="s">
        <v>2604</v>
      </c>
      <c r="K40" s="824" t="s">
        <v>210</v>
      </c>
      <c r="L40" s="824" t="s">
        <v>2542</v>
      </c>
      <c r="M40" s="824" t="s">
        <v>2543</v>
      </c>
      <c r="N40" s="856"/>
      <c r="O40" s="825" t="s">
        <v>2605</v>
      </c>
      <c r="P40" s="824" t="s">
        <v>210</v>
      </c>
      <c r="Q40" s="824" t="s">
        <v>2542</v>
      </c>
      <c r="R40" s="824" t="s">
        <v>2543</v>
      </c>
    </row>
    <row r="41" spans="2:18">
      <c r="B41" s="833" t="s">
        <v>170</v>
      </c>
      <c r="C41" s="822" t="s">
        <v>2577</v>
      </c>
      <c r="E41" s="810">
        <f>SUM(F41:H41)</f>
        <v>1000000</v>
      </c>
      <c r="F41" s="810">
        <v>250000</v>
      </c>
      <c r="G41" s="820">
        <v>500000</v>
      </c>
      <c r="H41" s="820">
        <v>250000</v>
      </c>
      <c r="J41" s="810">
        <f>SUM(K41:M41)</f>
        <v>263000</v>
      </c>
      <c r="K41" s="810">
        <v>263000</v>
      </c>
      <c r="L41" s="820">
        <v>0</v>
      </c>
      <c r="M41" s="820">
        <v>0</v>
      </c>
      <c r="N41" s="855"/>
      <c r="O41" s="810">
        <f>SUM(P41:R41)</f>
        <v>276150</v>
      </c>
      <c r="P41" s="810">
        <v>276150</v>
      </c>
      <c r="Q41" s="820">
        <v>0</v>
      </c>
      <c r="R41" s="820">
        <v>0</v>
      </c>
    </row>
    <row r="42" spans="2:18">
      <c r="B42" s="819" t="s">
        <v>2576</v>
      </c>
      <c r="C42" s="832"/>
      <c r="E42" s="817">
        <f>SUM(F42:H42)</f>
        <v>1000000</v>
      </c>
      <c r="F42" s="817">
        <f>SUM(F41)</f>
        <v>250000</v>
      </c>
      <c r="G42" s="817">
        <f>SUM(G41)</f>
        <v>500000</v>
      </c>
      <c r="H42" s="817">
        <f>SUM(H41)</f>
        <v>250000</v>
      </c>
      <c r="J42" s="817">
        <f>SUM(K42:M42)</f>
        <v>263000</v>
      </c>
      <c r="K42" s="817">
        <f>SUM(K41)</f>
        <v>263000</v>
      </c>
      <c r="L42" s="817">
        <f>SUM(L41)</f>
        <v>0</v>
      </c>
      <c r="M42" s="817">
        <f>SUM(M41)</f>
        <v>0</v>
      </c>
      <c r="N42" s="854"/>
      <c r="O42" s="817">
        <f>SUM(P42:R42)</f>
        <v>276150</v>
      </c>
      <c r="P42" s="817">
        <f>SUM(P41)</f>
        <v>276150</v>
      </c>
      <c r="Q42" s="817">
        <f>SUM(Q41)</f>
        <v>0</v>
      </c>
      <c r="R42" s="817">
        <f>SUM(R41)</f>
        <v>0</v>
      </c>
    </row>
    <row r="43" spans="2:18">
      <c r="C43" s="831"/>
    </row>
    <row r="44" spans="2:18" ht="30" customHeight="1">
      <c r="B44" s="828" t="s">
        <v>2578</v>
      </c>
      <c r="C44" s="863" t="s">
        <v>5</v>
      </c>
      <c r="E44" s="825" t="s">
        <v>2541</v>
      </c>
      <c r="F44" s="824" t="s">
        <v>210</v>
      </c>
      <c r="G44" s="824" t="s">
        <v>2542</v>
      </c>
      <c r="H44" s="824" t="s">
        <v>2543</v>
      </c>
      <c r="J44" s="825" t="s">
        <v>2604</v>
      </c>
      <c r="K44" s="824" t="s">
        <v>210</v>
      </c>
      <c r="L44" s="824" t="s">
        <v>2542</v>
      </c>
      <c r="M44" s="824" t="s">
        <v>2543</v>
      </c>
      <c r="N44" s="856"/>
      <c r="O44" s="825" t="s">
        <v>2605</v>
      </c>
      <c r="P44" s="824" t="s">
        <v>210</v>
      </c>
      <c r="Q44" s="824" t="s">
        <v>2542</v>
      </c>
      <c r="R44" s="824" t="s">
        <v>2543</v>
      </c>
    </row>
    <row r="45" spans="2:18">
      <c r="B45" s="833" t="s">
        <v>2579</v>
      </c>
      <c r="C45" s="862" t="s">
        <v>2580</v>
      </c>
      <c r="E45" s="810">
        <f>SUM(F45:H45)</f>
        <v>0</v>
      </c>
      <c r="F45" s="859">
        <v>0</v>
      </c>
      <c r="G45" s="820">
        <v>0</v>
      </c>
      <c r="H45" s="820">
        <v>0</v>
      </c>
      <c r="J45" s="810">
        <f>SUM(K45:M45)</f>
        <v>0</v>
      </c>
      <c r="K45" s="860">
        <v>0</v>
      </c>
      <c r="L45" s="820">
        <v>0</v>
      </c>
      <c r="M45" s="820">
        <v>0</v>
      </c>
      <c r="N45" s="859"/>
      <c r="O45" s="810">
        <f>SUM(P45:R45)</f>
        <v>0</v>
      </c>
      <c r="P45" s="860">
        <v>0</v>
      </c>
      <c r="Q45" s="820">
        <v>0</v>
      </c>
      <c r="R45" s="820">
        <v>0</v>
      </c>
    </row>
    <row r="46" spans="2:18">
      <c r="B46" s="823" t="s">
        <v>2581</v>
      </c>
      <c r="C46" s="861" t="s">
        <v>2582</v>
      </c>
      <c r="E46" s="810">
        <v>150000</v>
      </c>
      <c r="F46" s="860">
        <v>150000</v>
      </c>
      <c r="G46" s="820">
        <v>0</v>
      </c>
      <c r="H46" s="820">
        <v>0</v>
      </c>
      <c r="J46" s="810">
        <v>150000</v>
      </c>
      <c r="K46" s="860">
        <v>157500</v>
      </c>
      <c r="L46" s="820">
        <v>0</v>
      </c>
      <c r="M46" s="820">
        <v>0</v>
      </c>
      <c r="N46" s="859"/>
      <c r="O46" s="810">
        <v>150000</v>
      </c>
      <c r="P46" s="810">
        <v>165375</v>
      </c>
      <c r="Q46" s="820">
        <v>0</v>
      </c>
      <c r="R46" s="820">
        <v>0</v>
      </c>
    </row>
    <row r="47" spans="2:18">
      <c r="B47" s="819" t="s">
        <v>2578</v>
      </c>
      <c r="C47" s="819"/>
      <c r="E47" s="817">
        <f>SUM(F47:H47)</f>
        <v>150000</v>
      </c>
      <c r="F47" s="817">
        <f>SUM(F45:F46)</f>
        <v>150000</v>
      </c>
      <c r="G47" s="817">
        <f>SUM(G45:G46)</f>
        <v>0</v>
      </c>
      <c r="H47" s="817">
        <f>SUM(H45:H46)</f>
        <v>0</v>
      </c>
      <c r="I47" s="858"/>
      <c r="J47" s="817">
        <f>SUM(K47:M47)</f>
        <v>157500</v>
      </c>
      <c r="K47" s="817">
        <f>SUM(K45:K46)</f>
        <v>157500</v>
      </c>
      <c r="L47" s="817">
        <f>SUM(L45:L46)</f>
        <v>0</v>
      </c>
      <c r="M47" s="817">
        <f>SUM(M45:M46)</f>
        <v>0</v>
      </c>
      <c r="N47" s="857"/>
      <c r="O47" s="817">
        <f>SUM(P47:R47)</f>
        <v>165375</v>
      </c>
      <c r="P47" s="817">
        <f>SUM(P45:P46)</f>
        <v>165375</v>
      </c>
      <c r="Q47" s="817">
        <f>SUM(Q45:Q46)</f>
        <v>0</v>
      </c>
      <c r="R47" s="817">
        <f>SUM(R45:R46)</f>
        <v>0</v>
      </c>
    </row>
    <row r="48" spans="2:18">
      <c r="C48" s="831"/>
    </row>
    <row r="49" spans="2:18" ht="30" customHeight="1">
      <c r="B49" s="828" t="s">
        <v>173</v>
      </c>
      <c r="C49" s="827" t="s">
        <v>5</v>
      </c>
      <c r="E49" s="825" t="s">
        <v>2541</v>
      </c>
      <c r="F49" s="824" t="s">
        <v>210</v>
      </c>
      <c r="G49" s="824" t="s">
        <v>2542</v>
      </c>
      <c r="H49" s="824" t="s">
        <v>2543</v>
      </c>
      <c r="J49" s="825" t="s">
        <v>2604</v>
      </c>
      <c r="K49" s="824" t="s">
        <v>210</v>
      </c>
      <c r="L49" s="824" t="s">
        <v>2542</v>
      </c>
      <c r="M49" s="824" t="s">
        <v>2543</v>
      </c>
      <c r="N49" s="856"/>
      <c r="O49" s="825" t="s">
        <v>2605</v>
      </c>
      <c r="P49" s="824" t="s">
        <v>210</v>
      </c>
      <c r="Q49" s="824" t="s">
        <v>2542</v>
      </c>
      <c r="R49" s="824" t="s">
        <v>2543</v>
      </c>
    </row>
    <row r="50" spans="2:18">
      <c r="B50" s="833" t="s">
        <v>173</v>
      </c>
      <c r="C50" s="822" t="s">
        <v>2583</v>
      </c>
      <c r="E50" s="810">
        <f>SUM(F50:H50)</f>
        <v>0</v>
      </c>
      <c r="F50" s="810">
        <v>0</v>
      </c>
      <c r="G50" s="820">
        <v>0</v>
      </c>
      <c r="H50" s="820">
        <v>0</v>
      </c>
      <c r="J50" s="810">
        <f>SUM(K50:M50)</f>
        <v>0</v>
      </c>
      <c r="K50" s="810">
        <v>0</v>
      </c>
      <c r="L50" s="810"/>
      <c r="M50" s="810"/>
      <c r="N50" s="855"/>
      <c r="O50" s="810">
        <f>SUM(P50:R50)</f>
        <v>0</v>
      </c>
      <c r="P50" s="810">
        <v>0</v>
      </c>
      <c r="Q50" s="820">
        <v>0</v>
      </c>
      <c r="R50" s="820">
        <v>0</v>
      </c>
    </row>
    <row r="51" spans="2:18">
      <c r="B51" s="819" t="s">
        <v>173</v>
      </c>
      <c r="C51" s="832"/>
      <c r="E51" s="817">
        <f>SUM(F51:H51)</f>
        <v>0</v>
      </c>
      <c r="F51" s="817">
        <f>SUM(F50)</f>
        <v>0</v>
      </c>
      <c r="G51" s="817">
        <f>SUM(G50)</f>
        <v>0</v>
      </c>
      <c r="H51" s="817">
        <f>SUM(H50)</f>
        <v>0</v>
      </c>
      <c r="J51" s="817">
        <f>SUM(K51:M51)</f>
        <v>0</v>
      </c>
      <c r="K51" s="817">
        <f>SUM(K50)</f>
        <v>0</v>
      </c>
      <c r="L51" s="817">
        <f>SUM(L50)</f>
        <v>0</v>
      </c>
      <c r="M51" s="817">
        <f>SUM(M50)</f>
        <v>0</v>
      </c>
      <c r="N51" s="854"/>
      <c r="O51" s="817">
        <f>SUM(P51:R51)</f>
        <v>0</v>
      </c>
      <c r="P51" s="817">
        <f>SUM(P50)</f>
        <v>0</v>
      </c>
      <c r="Q51" s="817">
        <f>SUM(Q50)</f>
        <v>0</v>
      </c>
      <c r="R51" s="817">
        <f>SUM(R50)</f>
        <v>0</v>
      </c>
    </row>
    <row r="52" spans="2:18">
      <c r="C52" s="831"/>
    </row>
    <row r="53" spans="2:18" ht="30" customHeight="1">
      <c r="B53" s="828" t="s">
        <v>174</v>
      </c>
      <c r="C53" s="827" t="s">
        <v>5</v>
      </c>
      <c r="E53" s="825" t="s">
        <v>2541</v>
      </c>
      <c r="F53" s="824" t="s">
        <v>210</v>
      </c>
      <c r="G53" s="824" t="s">
        <v>2542</v>
      </c>
      <c r="H53" s="824" t="s">
        <v>2543</v>
      </c>
      <c r="J53" s="825" t="s">
        <v>2604</v>
      </c>
      <c r="K53" s="824" t="s">
        <v>210</v>
      </c>
      <c r="L53" s="824" t="s">
        <v>2542</v>
      </c>
      <c r="M53" s="824" t="s">
        <v>2543</v>
      </c>
      <c r="N53" s="856"/>
      <c r="O53" s="825" t="s">
        <v>2605</v>
      </c>
      <c r="P53" s="824" t="s">
        <v>210</v>
      </c>
      <c r="Q53" s="824" t="s">
        <v>2542</v>
      </c>
      <c r="R53" s="824" t="s">
        <v>2543</v>
      </c>
    </row>
    <row r="54" spans="2:18">
      <c r="B54" s="833" t="s">
        <v>2584</v>
      </c>
      <c r="C54" s="822" t="s">
        <v>2585</v>
      </c>
      <c r="E54" s="810">
        <f>SUM(F54:H54)</f>
        <v>175699.87999999995</v>
      </c>
      <c r="F54" s="810">
        <v>175699.87999999995</v>
      </c>
      <c r="G54" s="820">
        <v>0</v>
      </c>
      <c r="H54" s="820">
        <v>0</v>
      </c>
      <c r="J54" s="810">
        <f>SUM(K54:M54)</f>
        <v>184484.87399999995</v>
      </c>
      <c r="K54" s="810">
        <v>184484.87399999995</v>
      </c>
      <c r="L54" s="820">
        <v>0</v>
      </c>
      <c r="M54" s="820">
        <v>0</v>
      </c>
      <c r="N54" s="855"/>
      <c r="O54" s="810">
        <f>SUM(P54:R54)</f>
        <v>193709.11769999994</v>
      </c>
      <c r="P54" s="810">
        <v>193709.11769999994</v>
      </c>
      <c r="Q54" s="820">
        <v>0</v>
      </c>
      <c r="R54" s="820">
        <v>0</v>
      </c>
    </row>
    <row r="55" spans="2:18">
      <c r="B55" s="819" t="s">
        <v>174</v>
      </c>
      <c r="C55" s="832"/>
      <c r="E55" s="817">
        <f>SUM(F55:H55)</f>
        <v>175699.87999999995</v>
      </c>
      <c r="F55" s="817">
        <f>SUM(F54)</f>
        <v>175699.87999999995</v>
      </c>
      <c r="G55" s="817">
        <f>SUM(G54)</f>
        <v>0</v>
      </c>
      <c r="H55" s="817">
        <f>SUM(H54)</f>
        <v>0</v>
      </c>
      <c r="J55" s="817">
        <f>SUM(K55:M55)</f>
        <v>184484.87399999995</v>
      </c>
      <c r="K55" s="817">
        <f>SUM(K54)</f>
        <v>184484.87399999995</v>
      </c>
      <c r="L55" s="817">
        <f>SUM(L54)</f>
        <v>0</v>
      </c>
      <c r="M55" s="817">
        <f>SUM(M54)</f>
        <v>0</v>
      </c>
      <c r="N55" s="854"/>
      <c r="O55" s="817">
        <f>SUM(P55:R55)</f>
        <v>193709.11769999994</v>
      </c>
      <c r="P55" s="817">
        <f>SUM(P54)</f>
        <v>193709.11769999994</v>
      </c>
      <c r="Q55" s="817">
        <f>SUM(Q54)</f>
        <v>0</v>
      </c>
      <c r="R55" s="817">
        <f>SUM(R54)</f>
        <v>0</v>
      </c>
    </row>
    <row r="56" spans="2:18">
      <c r="C56" s="831"/>
    </row>
    <row r="57" spans="2:18" ht="30" customHeight="1">
      <c r="B57" s="828" t="s">
        <v>175</v>
      </c>
      <c r="C57" s="827" t="s">
        <v>5</v>
      </c>
      <c r="E57" s="825" t="s">
        <v>2541</v>
      </c>
      <c r="F57" s="824" t="s">
        <v>210</v>
      </c>
      <c r="G57" s="824" t="s">
        <v>2542</v>
      </c>
      <c r="H57" s="824" t="s">
        <v>2543</v>
      </c>
      <c r="J57" s="825" t="s">
        <v>2604</v>
      </c>
      <c r="K57" s="824" t="s">
        <v>210</v>
      </c>
      <c r="L57" s="824" t="s">
        <v>2542</v>
      </c>
      <c r="M57" s="824" t="s">
        <v>2543</v>
      </c>
      <c r="N57" s="856"/>
      <c r="O57" s="825" t="s">
        <v>2605</v>
      </c>
      <c r="P57" s="824" t="s">
        <v>210</v>
      </c>
      <c r="Q57" s="824" t="s">
        <v>2542</v>
      </c>
      <c r="R57" s="824" t="s">
        <v>2543</v>
      </c>
    </row>
    <row r="58" spans="2:18">
      <c r="B58" s="823" t="s">
        <v>2586</v>
      </c>
      <c r="C58" s="822" t="s">
        <v>2587</v>
      </c>
      <c r="E58" s="810">
        <f>SUM(F58:H58)</f>
        <v>123250968</v>
      </c>
      <c r="F58" s="810">
        <v>49660392</v>
      </c>
      <c r="G58" s="810">
        <v>39984481</v>
      </c>
      <c r="H58" s="810">
        <f>33606095</f>
        <v>33606095</v>
      </c>
      <c r="J58" s="810">
        <f>SUM(K58:M58)</f>
        <v>158469017.03839999</v>
      </c>
      <c r="K58" s="810">
        <v>56387017.038399994</v>
      </c>
      <c r="L58" s="810">
        <v>65122000</v>
      </c>
      <c r="M58" s="810">
        <v>36960000</v>
      </c>
      <c r="N58" s="855"/>
      <c r="O58" s="810">
        <f>SUM(P58:R58)</f>
        <v>174427783.70322201</v>
      </c>
      <c r="P58" s="810">
        <v>59141683.703222007</v>
      </c>
      <c r="Q58" s="810">
        <v>97773600</v>
      </c>
      <c r="R58" s="810">
        <v>17512500</v>
      </c>
    </row>
    <row r="59" spans="2:18">
      <c r="B59" s="819" t="s">
        <v>2586</v>
      </c>
      <c r="C59" s="832"/>
      <c r="E59" s="817">
        <f>SUM(F59:H59)</f>
        <v>123250968</v>
      </c>
      <c r="F59" s="817">
        <f>SUM(F58)</f>
        <v>49660392</v>
      </c>
      <c r="G59" s="817">
        <f>SUM(G58)</f>
        <v>39984481</v>
      </c>
      <c r="H59" s="817">
        <f>SUM(H58)</f>
        <v>33606095</v>
      </c>
      <c r="J59" s="817">
        <f>SUM(K59:M59)</f>
        <v>158469017.03839999</v>
      </c>
      <c r="K59" s="817">
        <f>SUM(K58)</f>
        <v>56387017.038399994</v>
      </c>
      <c r="L59" s="817">
        <f>SUM(L58)</f>
        <v>65122000</v>
      </c>
      <c r="M59" s="817">
        <f>SUM(M58)</f>
        <v>36960000</v>
      </c>
      <c r="N59" s="854"/>
      <c r="O59" s="817">
        <f>SUM(P59:R59)</f>
        <v>174427783.70322201</v>
      </c>
      <c r="P59" s="817">
        <f>SUM(P58)</f>
        <v>59141683.703222007</v>
      </c>
      <c r="Q59" s="817">
        <f>SUM(Q58)</f>
        <v>97773600</v>
      </c>
      <c r="R59" s="817">
        <f>SUM(R58)</f>
        <v>17512500</v>
      </c>
    </row>
    <row r="60" spans="2:18">
      <c r="C60" s="831"/>
    </row>
    <row r="61" spans="2:18" ht="34.4" customHeight="1">
      <c r="B61" s="828" t="s">
        <v>177</v>
      </c>
      <c r="C61" s="828" t="s">
        <v>5</v>
      </c>
      <c r="E61" s="825" t="s">
        <v>2541</v>
      </c>
      <c r="F61" s="824" t="s">
        <v>210</v>
      </c>
      <c r="G61" s="824" t="s">
        <v>2542</v>
      </c>
      <c r="H61" s="824" t="s">
        <v>2543</v>
      </c>
      <c r="J61" s="825" t="s">
        <v>2604</v>
      </c>
      <c r="K61" s="824" t="s">
        <v>210</v>
      </c>
      <c r="L61" s="824" t="s">
        <v>2542</v>
      </c>
      <c r="M61" s="824" t="s">
        <v>2543</v>
      </c>
      <c r="N61" s="856"/>
      <c r="O61" s="825" t="s">
        <v>2605</v>
      </c>
      <c r="P61" s="824" t="s">
        <v>210</v>
      </c>
      <c r="Q61" s="824" t="s">
        <v>2542</v>
      </c>
      <c r="R61" s="824" t="s">
        <v>2543</v>
      </c>
    </row>
    <row r="62" spans="2:18">
      <c r="B62" s="830" t="s">
        <v>2588</v>
      </c>
      <c r="C62" s="829" t="s">
        <v>2589</v>
      </c>
      <c r="E62" s="810">
        <f>SUM(F62:H62)</f>
        <v>0</v>
      </c>
      <c r="F62" s="810">
        <v>0</v>
      </c>
      <c r="G62" s="820">
        <v>0</v>
      </c>
      <c r="H62" s="820">
        <v>0</v>
      </c>
      <c r="J62" s="810">
        <f>SUM(K62:M62)</f>
        <v>0</v>
      </c>
      <c r="K62" s="810">
        <v>0</v>
      </c>
      <c r="L62" s="820">
        <v>0</v>
      </c>
      <c r="M62" s="820">
        <v>0</v>
      </c>
      <c r="N62" s="855"/>
      <c r="O62" s="810">
        <f>SUM(P62:R62)</f>
        <v>0</v>
      </c>
      <c r="P62" s="810">
        <v>0</v>
      </c>
      <c r="Q62" s="820">
        <v>0</v>
      </c>
      <c r="R62" s="820">
        <v>0</v>
      </c>
    </row>
    <row r="63" spans="2:18">
      <c r="B63" s="819" t="s">
        <v>177</v>
      </c>
      <c r="C63" s="819"/>
      <c r="E63" s="817">
        <f>SUM(F63:H63)</f>
        <v>0</v>
      </c>
      <c r="F63" s="817">
        <f>SUM(F62)</f>
        <v>0</v>
      </c>
      <c r="G63" s="817">
        <f>SUM(G62)</f>
        <v>0</v>
      </c>
      <c r="H63" s="817">
        <f>SUM(H62)</f>
        <v>0</v>
      </c>
      <c r="J63" s="817">
        <f>SUM(K63:M63)</f>
        <v>0</v>
      </c>
      <c r="K63" s="817">
        <f>SUM(K62)</f>
        <v>0</v>
      </c>
      <c r="L63" s="817">
        <f>SUM(L62)</f>
        <v>0</v>
      </c>
      <c r="M63" s="817">
        <f>SUM(M62)</f>
        <v>0</v>
      </c>
      <c r="N63" s="854"/>
      <c r="O63" s="817">
        <f>SUM(P63:R63)</f>
        <v>0</v>
      </c>
      <c r="P63" s="817">
        <f>SUM(P62)</f>
        <v>0</v>
      </c>
      <c r="Q63" s="817">
        <f>SUM(Q62)</f>
        <v>0</v>
      </c>
      <c r="R63" s="817">
        <f>SUM(R62)</f>
        <v>0</v>
      </c>
    </row>
    <row r="65" spans="2:18" ht="30" customHeight="1">
      <c r="B65" s="828" t="s">
        <v>2590</v>
      </c>
      <c r="C65" s="827" t="s">
        <v>5</v>
      </c>
      <c r="E65" s="825" t="s">
        <v>2541</v>
      </c>
      <c r="F65" s="824" t="s">
        <v>210</v>
      </c>
      <c r="G65" s="824" t="s">
        <v>2542</v>
      </c>
      <c r="H65" s="824" t="s">
        <v>2543</v>
      </c>
      <c r="J65" s="825" t="s">
        <v>2604</v>
      </c>
      <c r="K65" s="824" t="s">
        <v>210</v>
      </c>
      <c r="L65" s="824" t="s">
        <v>2542</v>
      </c>
      <c r="M65" s="824" t="s">
        <v>2543</v>
      </c>
      <c r="N65" s="856"/>
      <c r="O65" s="825" t="s">
        <v>2605</v>
      </c>
      <c r="P65" s="824" t="s">
        <v>210</v>
      </c>
      <c r="Q65" s="824" t="s">
        <v>2542</v>
      </c>
      <c r="R65" s="824" t="s">
        <v>2543</v>
      </c>
    </row>
    <row r="66" spans="2:18">
      <c r="B66" s="823" t="s">
        <v>2591</v>
      </c>
      <c r="C66" s="822" t="s">
        <v>2592</v>
      </c>
      <c r="E66" s="810">
        <f t="shared" ref="E66:E71" si="6">SUM(F66:H66)</f>
        <v>5000.04</v>
      </c>
      <c r="F66" s="810">
        <v>5000.04</v>
      </c>
      <c r="G66" s="820">
        <v>0</v>
      </c>
      <c r="H66" s="820">
        <v>0</v>
      </c>
      <c r="J66" s="810">
        <f t="shared" ref="J66:J71" si="7">SUM(K66:M66)</f>
        <v>5250.0420000000004</v>
      </c>
      <c r="K66" s="810">
        <v>5250.0420000000004</v>
      </c>
      <c r="L66" s="820">
        <v>0</v>
      </c>
      <c r="M66" s="820">
        <v>0</v>
      </c>
      <c r="N66" s="855"/>
      <c r="O66" s="810">
        <f t="shared" ref="O66:O71" si="8">SUM(P66:R66)</f>
        <v>5512.544100000001</v>
      </c>
      <c r="P66" s="810">
        <v>5512.544100000001</v>
      </c>
      <c r="Q66" s="820">
        <v>0</v>
      </c>
      <c r="R66" s="820">
        <v>0</v>
      </c>
    </row>
    <row r="67" spans="2:18">
      <c r="B67" s="823" t="s">
        <v>2593</v>
      </c>
      <c r="C67" s="822" t="s">
        <v>2594</v>
      </c>
      <c r="E67" s="810">
        <f t="shared" si="6"/>
        <v>0</v>
      </c>
      <c r="F67" s="810">
        <v>0</v>
      </c>
      <c r="G67" s="820">
        <v>0</v>
      </c>
      <c r="H67" s="820">
        <v>0</v>
      </c>
      <c r="J67" s="810">
        <f t="shared" si="7"/>
        <v>0</v>
      </c>
      <c r="K67" s="810">
        <v>0</v>
      </c>
      <c r="L67" s="820">
        <v>0</v>
      </c>
      <c r="M67" s="820">
        <v>0</v>
      </c>
      <c r="N67" s="855"/>
      <c r="O67" s="810">
        <f t="shared" si="8"/>
        <v>0</v>
      </c>
      <c r="P67" s="810">
        <v>0</v>
      </c>
      <c r="Q67" s="820">
        <v>0</v>
      </c>
      <c r="R67" s="820">
        <v>0</v>
      </c>
    </row>
    <row r="68" spans="2:18">
      <c r="B68" s="823" t="s">
        <v>2595</v>
      </c>
      <c r="C68" s="822" t="s">
        <v>2596</v>
      </c>
      <c r="E68" s="810">
        <f t="shared" si="6"/>
        <v>73099.92</v>
      </c>
      <c r="F68" s="810">
        <v>73099.92</v>
      </c>
      <c r="G68" s="820">
        <v>0</v>
      </c>
      <c r="H68" s="820">
        <v>0</v>
      </c>
      <c r="J68" s="810">
        <f t="shared" si="7"/>
        <v>76754.915999999997</v>
      </c>
      <c r="K68" s="810">
        <v>76754.915999999997</v>
      </c>
      <c r="L68" s="820">
        <v>0</v>
      </c>
      <c r="M68" s="820">
        <v>0</v>
      </c>
      <c r="N68" s="855"/>
      <c r="O68" s="810">
        <f t="shared" si="8"/>
        <v>79592.661800000002</v>
      </c>
      <c r="P68" s="810">
        <v>79592.661800000002</v>
      </c>
      <c r="Q68" s="820">
        <v>0</v>
      </c>
      <c r="R68" s="820">
        <v>0</v>
      </c>
    </row>
    <row r="69" spans="2:18">
      <c r="B69" s="823" t="s">
        <v>2597</v>
      </c>
      <c r="C69" s="822" t="s">
        <v>2598</v>
      </c>
      <c r="E69" s="810">
        <f t="shared" si="6"/>
        <v>0</v>
      </c>
      <c r="F69" s="810">
        <v>0</v>
      </c>
      <c r="G69" s="820">
        <v>0</v>
      </c>
      <c r="H69" s="820">
        <v>0</v>
      </c>
      <c r="J69" s="810">
        <f t="shared" si="7"/>
        <v>0</v>
      </c>
      <c r="K69" s="810">
        <v>0</v>
      </c>
      <c r="L69" s="820">
        <v>0</v>
      </c>
      <c r="M69" s="820">
        <v>0</v>
      </c>
      <c r="N69" s="855"/>
      <c r="O69" s="810">
        <f t="shared" si="8"/>
        <v>0</v>
      </c>
      <c r="P69" s="810">
        <v>0</v>
      </c>
      <c r="Q69" s="820">
        <v>0</v>
      </c>
      <c r="R69" s="820">
        <v>0</v>
      </c>
    </row>
    <row r="70" spans="2:18">
      <c r="B70" s="823" t="s">
        <v>2599</v>
      </c>
      <c r="C70" s="822" t="s">
        <v>2600</v>
      </c>
      <c r="E70" s="810">
        <f t="shared" si="6"/>
        <v>0</v>
      </c>
      <c r="F70" s="810">
        <v>0</v>
      </c>
      <c r="G70" s="820">
        <v>0</v>
      </c>
      <c r="H70" s="820">
        <v>0</v>
      </c>
      <c r="J70" s="810">
        <f t="shared" si="7"/>
        <v>0</v>
      </c>
      <c r="K70" s="810">
        <v>0</v>
      </c>
      <c r="L70" s="820">
        <v>0</v>
      </c>
      <c r="M70" s="820">
        <v>0</v>
      </c>
      <c r="N70" s="855"/>
      <c r="O70" s="810">
        <f t="shared" si="8"/>
        <v>0</v>
      </c>
      <c r="P70" s="810">
        <v>0</v>
      </c>
      <c r="Q70" s="820">
        <v>0</v>
      </c>
      <c r="R70" s="820">
        <v>0</v>
      </c>
    </row>
    <row r="71" spans="2:18">
      <c r="B71" s="819" t="s">
        <v>187</v>
      </c>
      <c r="C71" s="819"/>
      <c r="E71" s="817">
        <f t="shared" si="6"/>
        <v>78099.959999999992</v>
      </c>
      <c r="F71" s="817">
        <f>SUM(F66:F70)</f>
        <v>78099.959999999992</v>
      </c>
      <c r="G71" s="817">
        <f>SUM(G66:G70)</f>
        <v>0</v>
      </c>
      <c r="H71" s="817">
        <f>SUM(H66:H70)</f>
        <v>0</v>
      </c>
      <c r="J71" s="817">
        <f t="shared" si="7"/>
        <v>82004.957999999999</v>
      </c>
      <c r="K71" s="817">
        <f>SUM(K66:K70)</f>
        <v>82004.957999999999</v>
      </c>
      <c r="L71" s="817">
        <f>SUM(L66:L70)</f>
        <v>0</v>
      </c>
      <c r="M71" s="817">
        <f>SUM(M66:M70)</f>
        <v>0</v>
      </c>
      <c r="N71" s="854"/>
      <c r="O71" s="817">
        <f t="shared" si="8"/>
        <v>85105.205900000001</v>
      </c>
      <c r="P71" s="817">
        <f>SUM(P66:P70)</f>
        <v>85105.205900000001</v>
      </c>
      <c r="Q71" s="817">
        <f>SUM(Q66:Q70)</f>
        <v>0</v>
      </c>
      <c r="R71" s="817">
        <f>SUM(R66:R70)</f>
        <v>0</v>
      </c>
    </row>
    <row r="73" spans="2:18">
      <c r="B73" s="808" t="s">
        <v>2601</v>
      </c>
      <c r="E73" s="850">
        <f>SUM(F73:H73)</f>
        <v>55232533.722100005</v>
      </c>
      <c r="F73" s="852">
        <f>F7</f>
        <v>54313437.722100005</v>
      </c>
      <c r="G73" s="852">
        <f>G7</f>
        <v>649906</v>
      </c>
      <c r="H73" s="852">
        <f>H7</f>
        <v>269190</v>
      </c>
      <c r="J73" s="850">
        <f>SUM(K73:M73)</f>
        <v>58332208.408205003</v>
      </c>
      <c r="K73" s="852">
        <f>K7</f>
        <v>57094160.408205003</v>
      </c>
      <c r="L73" s="852">
        <f>L7</f>
        <v>789797</v>
      </c>
      <c r="M73" s="852">
        <f>M7</f>
        <v>448251</v>
      </c>
      <c r="N73" s="853"/>
      <c r="O73" s="850">
        <f>SUM(P73:R73)</f>
        <v>61282048.428615257</v>
      </c>
      <c r="P73" s="852">
        <f>P7</f>
        <v>59993868.428615257</v>
      </c>
      <c r="Q73" s="852">
        <f>Q7</f>
        <v>1092501</v>
      </c>
      <c r="R73" s="852">
        <f>R7</f>
        <v>195679</v>
      </c>
    </row>
    <row r="74" spans="2:18">
      <c r="B74" s="813" t="s">
        <v>2602</v>
      </c>
      <c r="C74" s="812"/>
      <c r="E74" s="850">
        <f>SUM(F74:H74)</f>
        <v>125880773.96000001</v>
      </c>
      <c r="F74" s="849">
        <f>F71+F63+F59+F55+F51+F47+F42+F38+F34+F30+F20</f>
        <v>51540197.960000001</v>
      </c>
      <c r="G74" s="849">
        <f>G71+G63+G59+G55+G51+G47+G42+G38+G34+G30+G20</f>
        <v>40484481</v>
      </c>
      <c r="H74" s="849">
        <f>H71+H63+H59+H55+H51+H47+H42+H38+H34+H30+H20</f>
        <v>33856095</v>
      </c>
      <c r="J74" s="850">
        <f>SUM(K74:M74)</f>
        <v>160443313.29639998</v>
      </c>
      <c r="K74" s="849">
        <f>K71+K63+K59+K55+K51+K47+K42+K38+K34+K30+K20</f>
        <v>58361313.296399988</v>
      </c>
      <c r="L74" s="849">
        <f>L71+L63+L59+L55+L51+L47+L42+L38+L34+L30+L20</f>
        <v>65122000</v>
      </c>
      <c r="M74" s="849">
        <f>M71+M63+M59+M55+M51+M47+M42+M38+M34+M30+M20</f>
        <v>36960000</v>
      </c>
      <c r="N74" s="851"/>
      <c r="O74" s="850">
        <f>SUM(P74:R74)</f>
        <v>176499794.774122</v>
      </c>
      <c r="P74" s="849">
        <f>P71+P63+P59+P55+P51+P47+P42+P38+P34+P30+P20</f>
        <v>61213694.774122007</v>
      </c>
      <c r="Q74" s="849">
        <f>Q71+Q63+Q59+Q55+Q51+Q47+Q42+Q38+Q34+Q30+Q20</f>
        <v>97773600</v>
      </c>
      <c r="R74" s="849">
        <f>R71+R63+R59+R55+R51+R47+R42+R38+R34+R30+R20</f>
        <v>17512500</v>
      </c>
    </row>
    <row r="75" spans="2:18">
      <c r="B75" s="808" t="s">
        <v>2603</v>
      </c>
      <c r="E75" s="848">
        <f>SUM(F75:H75)</f>
        <v>181113307.6821</v>
      </c>
      <c r="F75" s="805">
        <f>SUM(F73:F74)</f>
        <v>105853635.6821</v>
      </c>
      <c r="G75" s="805">
        <f>SUM(G73:G74)</f>
        <v>41134387</v>
      </c>
      <c r="H75" s="805">
        <f>SUM(H73:H74)</f>
        <v>34125285</v>
      </c>
      <c r="J75" s="848">
        <f>SUM(K75:M75)</f>
        <v>218775521.70460498</v>
      </c>
      <c r="K75" s="805">
        <f>SUM(K73:K74)</f>
        <v>115455473.70460498</v>
      </c>
      <c r="L75" s="805">
        <f>SUM(L73:L74)</f>
        <v>65911797</v>
      </c>
      <c r="M75" s="805">
        <f>SUM(M73:M74)</f>
        <v>37408251</v>
      </c>
      <c r="N75" s="805"/>
      <c r="O75" s="848">
        <f>SUM(P75:R75)</f>
        <v>237781843.20273727</v>
      </c>
      <c r="P75" s="805">
        <f>SUM(P73:P74)</f>
        <v>121207563.20273727</v>
      </c>
      <c r="Q75" s="805">
        <f>SUM(Q73:Q74)</f>
        <v>98866101</v>
      </c>
      <c r="R75" s="805">
        <f>SUM(R73:R74)</f>
        <v>17708179</v>
      </c>
    </row>
    <row r="76" spans="2:18">
      <c r="F76" s="847"/>
      <c r="K76" s="847"/>
      <c r="N76" s="847"/>
      <c r="P76" s="847"/>
    </row>
    <row r="77" spans="2:18">
      <c r="F77" s="845"/>
      <c r="K77" s="845"/>
      <c r="N77" s="846"/>
      <c r="P77" s="845"/>
    </row>
    <row r="79" spans="2:18">
      <c r="K79" s="844"/>
      <c r="P79" s="844"/>
    </row>
  </sheetData>
  <mergeCells count="3">
    <mergeCell ref="G9:H9"/>
    <mergeCell ref="L9:M9"/>
    <mergeCell ref="Q9:R9"/>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902BD-1C53-468E-9DDC-8BE72B103543}">
  <sheetPr>
    <tabColor rgb="FF7030A0"/>
  </sheetPr>
  <dimension ref="A1"/>
  <sheetViews>
    <sheetView workbookViewId="0"/>
    <sheetView workbookViewId="1"/>
  </sheetViews>
  <sheetFormatPr defaultRowHeight="14.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06BD8-5602-42CD-A9FC-777C6E546E07}">
  <sheetPr>
    <tabColor theme="5" tint="0.79998168889431442"/>
    <pageSetUpPr autoPageBreaks="0" fitToPage="1"/>
  </sheetPr>
  <dimension ref="A1:W84"/>
  <sheetViews>
    <sheetView zoomScale="85" zoomScaleNormal="85" workbookViewId="0">
      <selection activeCell="AC33" sqref="AC33"/>
    </sheetView>
    <sheetView tabSelected="1" zoomScale="70" zoomScaleNormal="70" workbookViewId="1">
      <selection activeCell="J23" sqref="J23"/>
    </sheetView>
  </sheetViews>
  <sheetFormatPr defaultColWidth="8.54296875" defaultRowHeight="14.25" customHeight="1"/>
  <cols>
    <col min="1" max="1" width="5.54296875" style="2" customWidth="1"/>
    <col min="2" max="2" width="5.54296875" customWidth="1"/>
    <col min="3" max="3" width="81.54296875" customWidth="1"/>
    <col min="4" max="4" width="16.453125" style="5" customWidth="1"/>
    <col min="5" max="5" width="5.54296875" customWidth="1"/>
    <col min="6" max="6" width="28.54296875" customWidth="1"/>
    <col min="7" max="7" width="5.54296875" customWidth="1"/>
    <col min="8" max="8" width="21.81640625" customWidth="1"/>
    <col min="9" max="9" width="5.54296875" customWidth="1"/>
    <col min="10" max="10" width="23.1796875" customWidth="1"/>
    <col min="11" max="11" width="5.54296875" customWidth="1"/>
    <col min="12" max="12" width="28.54296875" customWidth="1"/>
    <col min="13" max="13" width="5.54296875" customWidth="1"/>
    <col min="14" max="14" width="28.54296875" customWidth="1"/>
    <col min="15" max="15" width="5.54296875" customWidth="1"/>
    <col min="16" max="16" width="28.54296875" customWidth="1"/>
    <col min="17" max="17" width="5.54296875" customWidth="1"/>
    <col min="18" max="18" width="28.54296875" customWidth="1"/>
    <col min="19" max="19" width="5.54296875" customWidth="1"/>
    <col min="20" max="20" width="28.54296875" customWidth="1"/>
    <col min="21" max="21" width="5.54296875" customWidth="1"/>
    <col min="22" max="22" width="28.54296875" customWidth="1"/>
    <col min="23" max="23" width="5.54296875" customWidth="1"/>
  </cols>
  <sheetData>
    <row r="1" spans="1:23" s="28" customFormat="1" ht="47.25" customHeight="1">
      <c r="A1" s="585" t="s">
        <v>127</v>
      </c>
      <c r="B1"/>
      <c r="C1" s="14" t="s">
        <v>5</v>
      </c>
      <c r="D1" s="868" t="s">
        <v>233</v>
      </c>
      <c r="E1"/>
      <c r="F1" s="14" t="s">
        <v>234</v>
      </c>
      <c r="G1" s="2"/>
      <c r="H1" s="14" t="s">
        <v>214</v>
      </c>
      <c r="I1" s="1254"/>
      <c r="J1" s="14" t="s">
        <v>235</v>
      </c>
      <c r="K1" s="2"/>
      <c r="L1" s="14" t="s">
        <v>236</v>
      </c>
      <c r="M1" s="2"/>
      <c r="N1" s="14" t="s">
        <v>214</v>
      </c>
      <c r="O1" s="1254"/>
      <c r="P1" s="14" t="s">
        <v>237</v>
      </c>
      <c r="Q1" s="2"/>
      <c r="R1" s="14" t="s">
        <v>238</v>
      </c>
      <c r="S1" s="1254"/>
      <c r="T1" s="14" t="s">
        <v>214</v>
      </c>
      <c r="U1" s="1254"/>
      <c r="V1" s="14" t="s">
        <v>239</v>
      </c>
      <c r="W1" s="2"/>
    </row>
    <row r="2" spans="1:23" s="28" customFormat="1" ht="14.5">
      <c r="A2" s="31"/>
      <c r="B2"/>
      <c r="C2"/>
      <c r="D2" s="5"/>
      <c r="E2"/>
      <c r="F2" s="2"/>
      <c r="G2"/>
      <c r="H2" s="2"/>
      <c r="I2" s="1228"/>
      <c r="J2" s="2"/>
      <c r="K2"/>
      <c r="L2" s="2"/>
      <c r="M2"/>
      <c r="N2" s="2"/>
      <c r="O2" s="1228"/>
      <c r="P2" s="2"/>
      <c r="Q2"/>
      <c r="R2" s="2"/>
      <c r="S2" s="1228"/>
      <c r="T2" s="2"/>
      <c r="U2" s="1228"/>
      <c r="V2" s="2"/>
      <c r="W2"/>
    </row>
    <row r="3" spans="1:23" s="28" customFormat="1" ht="14.5">
      <c r="A3" s="31">
        <v>1</v>
      </c>
      <c r="B3"/>
      <c r="C3" s="7" t="s">
        <v>240</v>
      </c>
      <c r="D3" s="869"/>
      <c r="E3" s="7"/>
      <c r="F3" s="81"/>
      <c r="G3" s="82"/>
      <c r="H3" s="81"/>
      <c r="I3" s="1230"/>
      <c r="J3" s="81"/>
      <c r="K3" s="82"/>
      <c r="L3" s="81"/>
      <c r="M3" s="82"/>
      <c r="N3" s="81"/>
      <c r="O3" s="1230"/>
      <c r="P3" s="81"/>
      <c r="Q3" s="82"/>
      <c r="R3" s="81"/>
      <c r="S3" s="1230"/>
      <c r="T3" s="81"/>
      <c r="U3" s="1230"/>
      <c r="V3" s="81"/>
      <c r="W3" s="82"/>
    </row>
    <row r="4" spans="1:23" s="28" customFormat="1" ht="14.5">
      <c r="A4" s="31">
        <f t="shared" ref="A4:A47" si="0">IF(C4&lt;&gt;"",MAX(A1:A3)+1,"")</f>
        <v>2</v>
      </c>
      <c r="B4"/>
      <c r="C4" s="18" t="s">
        <v>241</v>
      </c>
      <c r="D4" s="870" t="s">
        <v>242</v>
      </c>
      <c r="E4"/>
      <c r="F4" s="121">
        <f>'B-2'!J22</f>
        <v>2436713299.8406897</v>
      </c>
      <c r="G4" s="119"/>
      <c r="H4" s="121">
        <f>'C-2 Optimal'!T7</f>
        <v>0</v>
      </c>
      <c r="I4" s="1228"/>
      <c r="J4" s="121">
        <f>F4+H4</f>
        <v>2436713299.8406897</v>
      </c>
      <c r="K4" s="119"/>
      <c r="L4" s="121">
        <f>'B-2'!M7</f>
        <v>2363810018.072628</v>
      </c>
      <c r="M4" s="119"/>
      <c r="N4" s="121">
        <f>'C-2 Optimal'!AK24</f>
        <v>0</v>
      </c>
      <c r="O4" s="1228"/>
      <c r="P4" s="121">
        <f>L4+N4</f>
        <v>2363810018.072628</v>
      </c>
      <c r="Q4" s="119"/>
      <c r="R4" s="121">
        <f>'B-2'!P7</f>
        <v>2312631997.3431683</v>
      </c>
      <c r="S4" s="1228"/>
      <c r="T4" s="121">
        <f>'C-2 Optimal'!BB24</f>
        <v>0</v>
      </c>
      <c r="U4" s="1228"/>
      <c r="V4" s="121">
        <f>R4+T4</f>
        <v>2312631997.3431683</v>
      </c>
      <c r="W4" s="119"/>
    </row>
    <row r="5" spans="1:23" s="28" customFormat="1" ht="14.5">
      <c r="A5" s="31">
        <f t="shared" si="0"/>
        <v>3</v>
      </c>
      <c r="B5"/>
      <c r="C5" s="18" t="s">
        <v>243</v>
      </c>
      <c r="D5" s="870"/>
      <c r="E5"/>
      <c r="F5" s="121"/>
      <c r="G5" s="119"/>
      <c r="H5" s="121"/>
      <c r="I5" s="1228"/>
      <c r="J5" s="121"/>
      <c r="K5" s="119"/>
      <c r="L5" s="121"/>
      <c r="M5" s="119"/>
      <c r="N5" s="121"/>
      <c r="O5" s="1228"/>
      <c r="P5" s="121"/>
      <c r="Q5" s="119"/>
      <c r="R5" s="121"/>
      <c r="S5" s="1228"/>
      <c r="T5" s="121"/>
      <c r="U5" s="1228"/>
      <c r="V5" s="121"/>
      <c r="W5" s="119"/>
    </row>
    <row r="6" spans="1:23" s="875" customFormat="1" ht="14.5">
      <c r="A6" s="873">
        <f t="shared" si="0"/>
        <v>4</v>
      </c>
      <c r="B6" s="5"/>
      <c r="C6" s="874" t="s">
        <v>244</v>
      </c>
      <c r="D6" s="870" t="s">
        <v>245</v>
      </c>
      <c r="E6" s="5"/>
      <c r="F6" s="871">
        <f>'5.2.1 CS - Optimal'!F75+'5.2.1 CS - Optimal'!G75</f>
        <v>75259172</v>
      </c>
      <c r="G6" s="872"/>
      <c r="H6" s="871">
        <v>0</v>
      </c>
      <c r="I6" s="5"/>
      <c r="J6" s="871">
        <f>F6+H6</f>
        <v>75259172</v>
      </c>
      <c r="K6" s="872"/>
      <c r="L6" s="871">
        <f>+'5.2.1 CS - Optimal'!K75+'5.2.1 CS - Optimal'!L75</f>
        <v>103320048</v>
      </c>
      <c r="M6" s="872"/>
      <c r="N6" s="871">
        <v>0</v>
      </c>
      <c r="O6" s="5"/>
      <c r="P6" s="871">
        <f>L6+N6</f>
        <v>103320048</v>
      </c>
      <c r="Q6" s="872"/>
      <c r="R6" s="871">
        <f>'5.2.1 CS - Optimal'!P75+'5.2.1 CS - Optimal'!Q75</f>
        <v>116574280</v>
      </c>
      <c r="S6" s="5"/>
      <c r="T6" s="871">
        <v>0</v>
      </c>
      <c r="U6" s="5"/>
      <c r="V6" s="871">
        <f>R6+T6</f>
        <v>116574280</v>
      </c>
      <c r="W6" s="872"/>
    </row>
    <row r="7" spans="1:23" s="875" customFormat="1" ht="14.5">
      <c r="A7" s="873">
        <f t="shared" si="0"/>
        <v>5</v>
      </c>
      <c r="B7" s="5"/>
      <c r="C7" s="874" t="s">
        <v>246</v>
      </c>
      <c r="D7" s="870" t="s">
        <v>247</v>
      </c>
      <c r="E7" s="5"/>
      <c r="F7" s="871">
        <f>'C-2 Optimal'!J69</f>
        <v>120000000</v>
      </c>
      <c r="G7" s="872"/>
      <c r="H7" s="871">
        <v>0</v>
      </c>
      <c r="I7" s="5"/>
      <c r="J7" s="871">
        <f t="shared" ref="J7:J8" si="1">F7+H7</f>
        <v>120000000</v>
      </c>
      <c r="K7" s="872"/>
      <c r="L7" s="871">
        <f>'C-2 Optimal'!AC69</f>
        <v>120000000</v>
      </c>
      <c r="M7" s="872"/>
      <c r="N7" s="871">
        <v>0</v>
      </c>
      <c r="O7" s="5"/>
      <c r="P7" s="871">
        <f>L7+N7</f>
        <v>120000000</v>
      </c>
      <c r="Q7" s="872"/>
      <c r="R7" s="871">
        <v>0</v>
      </c>
      <c r="S7" s="5"/>
      <c r="T7" s="871">
        <v>0</v>
      </c>
      <c r="U7" s="5"/>
      <c r="V7" s="871">
        <f t="shared" ref="V7:V9" si="2">R7+T7</f>
        <v>0</v>
      </c>
      <c r="W7" s="872"/>
    </row>
    <row r="8" spans="1:23" s="875" customFormat="1" ht="14.5">
      <c r="A8" s="873">
        <f t="shared" si="0"/>
        <v>6</v>
      </c>
      <c r="B8" s="5"/>
      <c r="C8" s="874" t="s">
        <v>248</v>
      </c>
      <c r="D8" s="870" t="s">
        <v>247</v>
      </c>
      <c r="E8" s="5"/>
      <c r="F8" s="871">
        <f>'C-2 Optimal'!G70</f>
        <v>30000000</v>
      </c>
      <c r="G8" s="872"/>
      <c r="H8" s="871">
        <v>0</v>
      </c>
      <c r="I8" s="5"/>
      <c r="J8" s="871">
        <f t="shared" si="1"/>
        <v>30000000</v>
      </c>
      <c r="K8" s="872"/>
      <c r="L8" s="871">
        <f>'C-2 Optimal'!AC70</f>
        <v>30000000</v>
      </c>
      <c r="M8" s="872"/>
      <c r="N8" s="871">
        <v>0</v>
      </c>
      <c r="O8" s="5"/>
      <c r="P8" s="871">
        <f t="shared" ref="P8:P9" si="3">L8+N8</f>
        <v>30000000</v>
      </c>
      <c r="Q8" s="872"/>
      <c r="R8" s="871">
        <f>'C-2 Optimal'!AT70</f>
        <v>30000000</v>
      </c>
      <c r="S8" s="5"/>
      <c r="T8" s="871">
        <v>0</v>
      </c>
      <c r="U8" s="5"/>
      <c r="V8" s="871">
        <f t="shared" si="2"/>
        <v>30000000</v>
      </c>
      <c r="W8" s="872"/>
    </row>
    <row r="9" spans="1:23" s="875" customFormat="1" ht="14.5">
      <c r="A9" s="873">
        <f t="shared" si="0"/>
        <v>7</v>
      </c>
      <c r="B9" s="5"/>
      <c r="C9" s="874" t="s">
        <v>249</v>
      </c>
      <c r="D9" s="870" t="s">
        <v>250</v>
      </c>
      <c r="E9" s="5"/>
      <c r="F9" s="871">
        <v>0</v>
      </c>
      <c r="G9" s="872"/>
      <c r="H9" s="871">
        <f>'C-2 Optimal'!Q68</f>
        <v>211146063</v>
      </c>
      <c r="I9" s="5"/>
      <c r="J9" s="871">
        <f>F9+H9</f>
        <v>211146063</v>
      </c>
      <c r="K9" s="872"/>
      <c r="L9" s="871">
        <v>0</v>
      </c>
      <c r="M9" s="872"/>
      <c r="N9" s="871">
        <f>'C-2 Optimal'!AH68</f>
        <v>307408581</v>
      </c>
      <c r="O9" s="5"/>
      <c r="P9" s="871">
        <f t="shared" si="3"/>
        <v>307408581</v>
      </c>
      <c r="Q9" s="872"/>
      <c r="R9" s="871">
        <v>0</v>
      </c>
      <c r="S9" s="5"/>
      <c r="T9" s="871">
        <f>'C-2 Optimal'!AY68</f>
        <v>307188608</v>
      </c>
      <c r="U9" s="5"/>
      <c r="V9" s="871">
        <f t="shared" si="2"/>
        <v>307188608</v>
      </c>
      <c r="W9" s="872"/>
    </row>
    <row r="10" spans="1:23" s="28" customFormat="1" ht="14.5">
      <c r="A10" s="31">
        <f t="shared" si="0"/>
        <v>8</v>
      </c>
      <c r="B10"/>
      <c r="C10" s="29" t="s">
        <v>251</v>
      </c>
      <c r="D10" s="870" t="s">
        <v>252</v>
      </c>
      <c r="E10"/>
      <c r="F10" s="121">
        <f>'C-2 Optimal'!G86</f>
        <v>596558723.07010579</v>
      </c>
      <c r="G10" s="119"/>
      <c r="H10" s="121">
        <f>'C-2 Optimal'!O87</f>
        <v>-195606541.34510586</v>
      </c>
      <c r="I10" s="1228"/>
      <c r="J10" s="121">
        <f>F10+H10</f>
        <v>400952181.7249999</v>
      </c>
      <c r="K10" s="119"/>
      <c r="L10" s="121">
        <f>'C-2 Optimal'!X86</f>
        <v>597060857.76733661</v>
      </c>
      <c r="M10" s="119"/>
      <c r="N10" s="121">
        <f>'C-2 Optimal'!AF87</f>
        <v>-147582203.55658662</v>
      </c>
      <c r="O10" s="1228"/>
      <c r="P10" s="121">
        <f t="shared" ref="P10:P16" si="4">N10+L10</f>
        <v>449478654.21074998</v>
      </c>
      <c r="Q10" s="119"/>
      <c r="R10" s="121">
        <f>'C-2 Optimal'!AO86</f>
        <v>589518003.91953087</v>
      </c>
      <c r="S10" s="1228"/>
      <c r="T10" s="121">
        <f>'C-2 Optimal'!AW87</f>
        <v>-137020734.27814332</v>
      </c>
      <c r="U10" s="1228"/>
      <c r="V10" s="121">
        <f t="shared" ref="V10:V16" si="5">T10+R10</f>
        <v>452497269.64138758</v>
      </c>
      <c r="W10" s="119"/>
    </row>
    <row r="11" spans="1:23" s="28" customFormat="1" ht="14.5">
      <c r="A11" s="31">
        <f t="shared" si="0"/>
        <v>9</v>
      </c>
      <c r="B11"/>
      <c r="C11" s="29" t="s">
        <v>253</v>
      </c>
      <c r="D11" s="870" t="s">
        <v>252</v>
      </c>
      <c r="E11"/>
      <c r="F11" s="121">
        <f>'C-2 Optimal'!H87</f>
        <v>14132400</v>
      </c>
      <c r="G11" s="119"/>
      <c r="H11" s="121">
        <f>'C-2 Optimal'!P86</f>
        <v>10862549.441185609</v>
      </c>
      <c r="I11" s="1228"/>
      <c r="J11" s="121">
        <f t="shared" ref="J11:J36" si="6">F11+H11</f>
        <v>24994949.441185609</v>
      </c>
      <c r="K11" s="119"/>
      <c r="L11" s="121">
        <f>'C-2 Optimal'!Y87</f>
        <v>14839020</v>
      </c>
      <c r="M11" s="119"/>
      <c r="N11" s="121">
        <f>'C-2 Optimal'!AG87</f>
        <v>7343977.2546309009</v>
      </c>
      <c r="O11" s="1228"/>
      <c r="P11" s="121">
        <f t="shared" si="4"/>
        <v>22182997.254630901</v>
      </c>
      <c r="Q11" s="119"/>
      <c r="R11" s="121">
        <f>'C-2 Optimal'!AP87</f>
        <v>15580971</v>
      </c>
      <c r="S11" s="1228"/>
      <c r="T11" s="121">
        <f>'C-2 Optimal'!AX87</f>
        <v>6678671.4348689448</v>
      </c>
      <c r="U11" s="1228"/>
      <c r="V11" s="121">
        <f t="shared" si="5"/>
        <v>22259642.434868947</v>
      </c>
      <c r="W11" s="119"/>
    </row>
    <row r="12" spans="1:23" s="28" customFormat="1" ht="14.5">
      <c r="A12" s="31">
        <f t="shared" si="0"/>
        <v>10</v>
      </c>
      <c r="B12"/>
      <c r="C12" s="29" t="s">
        <v>254</v>
      </c>
      <c r="D12" s="870" t="s">
        <v>252</v>
      </c>
      <c r="E12" s="7"/>
      <c r="F12" s="121">
        <f>'C-2 Optimal'!I87</f>
        <v>73628569.597069591</v>
      </c>
      <c r="G12" s="119"/>
      <c r="H12" s="121">
        <f>'C-2 Optimal'!Q86-H9</f>
        <v>-6752945.7305595875</v>
      </c>
      <c r="I12" s="1228"/>
      <c r="J12" s="121">
        <f t="shared" si="6"/>
        <v>66875623.866510004</v>
      </c>
      <c r="K12" s="119"/>
      <c r="L12" s="121">
        <f>'C-2 Optimal'!Z87</f>
        <v>96288657.380952388</v>
      </c>
      <c r="M12" s="119"/>
      <c r="N12" s="121">
        <f>+'C-2 Optimal'!AH87-N9</f>
        <v>-37114301.947506487</v>
      </c>
      <c r="O12" s="1228"/>
      <c r="P12" s="121">
        <f t="shared" si="4"/>
        <v>59174355.433445901</v>
      </c>
      <c r="Q12" s="119"/>
      <c r="R12" s="121">
        <f>'C-2 Optimal'!AQ87</f>
        <v>101786406.42619047</v>
      </c>
      <c r="S12" s="1228"/>
      <c r="T12" s="121">
        <f>'C-2 Optimal'!AY87-T9</f>
        <v>-45037032.171136051</v>
      </c>
      <c r="U12" s="1228"/>
      <c r="V12" s="121">
        <f t="shared" si="5"/>
        <v>56749374.255054414</v>
      </c>
      <c r="W12" s="119"/>
    </row>
    <row r="13" spans="1:23" s="28" customFormat="1" ht="14.5">
      <c r="A13" s="31">
        <f>IF(C13&lt;&gt;"",MAX(A10:A12)+1,"")</f>
        <v>11</v>
      </c>
      <c r="B13"/>
      <c r="C13" s="29" t="s">
        <v>255</v>
      </c>
      <c r="D13" s="870" t="s">
        <v>252</v>
      </c>
      <c r="E13"/>
      <c r="F13" s="121">
        <f>'C-2 Optimal'!J86+'C-2 Optimal'!J65-'B-1 - OPTIMAL'!F6</f>
        <v>1572223787.0540705</v>
      </c>
      <c r="G13" s="119"/>
      <c r="H13" s="121">
        <f>'C-2 Optimal'!R87</f>
        <v>-2539800</v>
      </c>
      <c r="I13" s="1228"/>
      <c r="J13" s="121">
        <f>F13+H13</f>
        <v>1569683987.0540705</v>
      </c>
      <c r="K13" s="119"/>
      <c r="L13" s="121">
        <f>'C-2 Optimal'!AA86+'C-2 Optimal'!AA65-L6</f>
        <v>1839640056.3832686</v>
      </c>
      <c r="M13" s="119"/>
      <c r="N13" s="121">
        <f>'C-2 Optimal'!AI87</f>
        <v>-14596910.939999999</v>
      </c>
      <c r="O13" s="1228"/>
      <c r="P13" s="121">
        <f t="shared" si="4"/>
        <v>1825043145.4432685</v>
      </c>
      <c r="Q13" s="119"/>
      <c r="R13" s="121">
        <f>'C-2 Optimal'!AR86+'C-2 Optimal'!AR65-R6</f>
        <v>2088538745.9063482</v>
      </c>
      <c r="S13" s="1228"/>
      <c r="T13" s="121">
        <f>'C-2 Optimal'!AZ87</f>
        <v>-19685586.899999999</v>
      </c>
      <c r="U13" s="1228"/>
      <c r="V13" s="121">
        <f t="shared" si="5"/>
        <v>2068853159.0063481</v>
      </c>
      <c r="W13" s="119"/>
    </row>
    <row r="14" spans="1:23" s="28" customFormat="1" ht="14.5">
      <c r="A14" s="31">
        <f>IF(C14&lt;&gt;"",MAX(A11:A13)+1,"")</f>
        <v>12</v>
      </c>
      <c r="B14"/>
      <c r="C14" s="29" t="s">
        <v>256</v>
      </c>
      <c r="D14" s="870" t="s">
        <v>252</v>
      </c>
      <c r="E14"/>
      <c r="F14" s="121">
        <f>'C-2 Optimal'!L63+'C-2 Optimal'!L71+'C-2 Optimal'!L52+'C-2 Optimal'!L53</f>
        <v>217616617.32051831</v>
      </c>
      <c r="G14" s="119"/>
      <c r="H14" s="121">
        <f>'C-2 Optimal'!N61</f>
        <v>27074982</v>
      </c>
      <c r="I14" s="1228"/>
      <c r="J14" s="121">
        <f t="shared" si="6"/>
        <v>244691599.32051831</v>
      </c>
      <c r="K14" s="119"/>
      <c r="L14" s="121">
        <f>'C-2 Optimal'!AC71+'C-2 Optimal'!AC63+'C-2 Optimal'!AC53+'C-2 Optimal'!AC52</f>
        <v>162260882.58764449</v>
      </c>
      <c r="M14" s="119"/>
      <c r="N14" s="121">
        <f>'C-2 Optimal'!AE52+'C-2 Optimal'!AE53</f>
        <v>12428571</v>
      </c>
      <c r="O14" s="1228"/>
      <c r="P14" s="121">
        <f t="shared" si="4"/>
        <v>174689453.58764449</v>
      </c>
      <c r="Q14" s="119"/>
      <c r="R14" s="121">
        <f>'C-2 Optimal'!AT71+'C-2 Optimal'!AT63+'C-2 Optimal'!AT53+'C-2 Optimal'!AT52</f>
        <v>181706382.52381921</v>
      </c>
      <c r="S14" s="1228"/>
      <c r="T14" s="121">
        <f>'C-2 Optimal'!AV61</f>
        <v>13572272</v>
      </c>
      <c r="U14" s="1228"/>
      <c r="V14" s="121">
        <f t="shared" si="5"/>
        <v>195278654.52381921</v>
      </c>
      <c r="W14" s="119"/>
    </row>
    <row r="15" spans="1:23" s="28" customFormat="1" ht="14.5">
      <c r="A15" s="31">
        <f>IF(C15&lt;&gt;"",MAX(A12:A14)+1,"")</f>
        <v>13</v>
      </c>
      <c r="B15"/>
      <c r="C15" s="29" t="s">
        <v>195</v>
      </c>
      <c r="D15" s="870" t="s">
        <v>252</v>
      </c>
      <c r="E15"/>
      <c r="F15" s="121">
        <f>'C-2 Optimal'!L64</f>
        <v>158980998.42899999</v>
      </c>
      <c r="G15" s="119"/>
      <c r="H15" s="591">
        <f>'C-2 Optimal'!N64</f>
        <v>7001692.9320527017</v>
      </c>
      <c r="I15" s="1228"/>
      <c r="J15" s="121">
        <f t="shared" si="6"/>
        <v>165982691.36105269</v>
      </c>
      <c r="K15" s="119"/>
      <c r="L15" s="121">
        <f>'C-2 Optimal'!W64</f>
        <v>166713168.24360001</v>
      </c>
      <c r="M15" s="119"/>
      <c r="N15" s="121">
        <f>'C-2 Optimal'!AK64</f>
        <v>8543309.3230359256</v>
      </c>
      <c r="O15" s="1228"/>
      <c r="P15" s="121">
        <f t="shared" si="4"/>
        <v>175256477.56663594</v>
      </c>
      <c r="Q15" s="119"/>
      <c r="R15" s="121">
        <f>'C-2 Optimal'!AT64</f>
        <v>167782434.44490001</v>
      </c>
      <c r="S15" s="1228"/>
      <c r="T15" s="591">
        <f>'C-2 Optimal'!AV64</f>
        <v>11302630.183890343</v>
      </c>
      <c r="U15" s="1228"/>
      <c r="V15" s="121">
        <f t="shared" si="5"/>
        <v>179085064.62879035</v>
      </c>
      <c r="W15" s="119"/>
    </row>
    <row r="16" spans="1:23" ht="14.5">
      <c r="A16" s="31">
        <f t="shared" si="0"/>
        <v>14</v>
      </c>
      <c r="C16" s="29" t="s">
        <v>213</v>
      </c>
      <c r="D16" s="870" t="s">
        <v>252</v>
      </c>
      <c r="F16" s="121">
        <f>'C-2 Optimal'!L85</f>
        <v>157542060.0715428</v>
      </c>
      <c r="G16" s="119"/>
      <c r="H16" s="121">
        <f>'C-2 Optimal'!T85</f>
        <v>-28292823.550066076</v>
      </c>
      <c r="I16" s="1228"/>
      <c r="J16" s="121">
        <f>F16+H16</f>
        <v>129249236.52147672</v>
      </c>
      <c r="K16" s="119"/>
      <c r="L16" s="121">
        <f>'C-2 Optimal'!AC85</f>
        <v>200183583.24224252</v>
      </c>
      <c r="M16" s="119"/>
      <c r="N16" s="121">
        <f>'C-2 Optimal'!AK85</f>
        <v>-33476029.684478566</v>
      </c>
      <c r="O16" s="1228"/>
      <c r="P16" s="121">
        <f t="shared" si="4"/>
        <v>166707553.55776393</v>
      </c>
      <c r="Q16" s="119"/>
      <c r="R16" s="121">
        <f>'C-2 Optimal'!AT85</f>
        <v>197193170.8206079</v>
      </c>
      <c r="S16" s="1228"/>
      <c r="T16" s="121">
        <f>'C-2 Optimal'!BB85</f>
        <v>-8502694.1737267859</v>
      </c>
      <c r="U16" s="1228"/>
      <c r="V16" s="121">
        <f t="shared" si="5"/>
        <v>188690476.6468811</v>
      </c>
      <c r="W16" s="119"/>
    </row>
    <row r="17" spans="1:23" s="28" customFormat="1" ht="14.5">
      <c r="A17" s="31">
        <f t="shared" si="0"/>
        <v>15</v>
      </c>
      <c r="B17"/>
      <c r="C17" s="500" t="s">
        <v>257</v>
      </c>
      <c r="D17" s="870"/>
      <c r="E17"/>
      <c r="F17" s="504">
        <f>SUM(F4:F16)</f>
        <v>5452655627.3829966</v>
      </c>
      <c r="G17" s="504"/>
      <c r="H17" s="504">
        <f>SUM(H4:H16)</f>
        <v>22893176.74750679</v>
      </c>
      <c r="I17" s="1229"/>
      <c r="J17" s="504">
        <f>F17+H17</f>
        <v>5475548804.1305037</v>
      </c>
      <c r="K17" s="504"/>
      <c r="L17" s="504">
        <f>SUM(L4:L16)</f>
        <v>5694116291.6776733</v>
      </c>
      <c r="M17" s="504"/>
      <c r="N17" s="504">
        <f>SUM(N4:N16)</f>
        <v>102954992.44909514</v>
      </c>
      <c r="O17" s="1229"/>
      <c r="P17" s="504">
        <f>SUM(P4:P16)</f>
        <v>5797071284.1267681</v>
      </c>
      <c r="Q17" s="504"/>
      <c r="R17" s="504">
        <f>SUM(R4:R16)</f>
        <v>5801312392.3845644</v>
      </c>
      <c r="S17" s="1229"/>
      <c r="T17" s="504">
        <f>SUM(T4:T16)</f>
        <v>128496134.09575312</v>
      </c>
      <c r="U17" s="1229"/>
      <c r="V17" s="504">
        <f>SUM(V4:V16)</f>
        <v>5929808526.4803171</v>
      </c>
      <c r="W17" s="504"/>
    </row>
    <row r="18" spans="1:23" s="28" customFormat="1" ht="14.5">
      <c r="A18" s="31" t="str">
        <f t="shared" si="0"/>
        <v/>
      </c>
      <c r="B18"/>
      <c r="C18" s="7"/>
      <c r="D18" s="870"/>
      <c r="E18" s="7"/>
      <c r="F18" s="118"/>
      <c r="G18" s="118"/>
      <c r="H18" s="118"/>
      <c r="I18" s="1230"/>
      <c r="J18" s="118"/>
      <c r="K18" s="118"/>
      <c r="L18" s="118"/>
      <c r="M18" s="118"/>
      <c r="N18" s="118"/>
      <c r="O18" s="1230"/>
      <c r="P18" s="118"/>
      <c r="Q18" s="118"/>
      <c r="R18" s="118"/>
      <c r="S18" s="1230"/>
      <c r="T18" s="118"/>
      <c r="U18" s="1230"/>
      <c r="V18" s="118"/>
      <c r="W18" s="118"/>
    </row>
    <row r="19" spans="1:23" s="28" customFormat="1" ht="14.5">
      <c r="A19" s="31">
        <f t="shared" si="0"/>
        <v>16</v>
      </c>
      <c r="B19"/>
      <c r="C19" s="7" t="s">
        <v>258</v>
      </c>
      <c r="D19" s="870"/>
      <c r="E19"/>
      <c r="F19" s="123"/>
      <c r="G19" s="118"/>
      <c r="H19" s="123"/>
      <c r="I19" s="1230"/>
      <c r="J19" s="123"/>
      <c r="K19" s="118"/>
      <c r="L19" s="123"/>
      <c r="M19" s="118"/>
      <c r="N19" s="123"/>
      <c r="O19" s="1230"/>
      <c r="P19" s="123"/>
      <c r="Q19" s="118"/>
      <c r="R19" s="123"/>
      <c r="S19" s="1230"/>
      <c r="T19" s="123"/>
      <c r="U19" s="1230"/>
      <c r="V19" s="123"/>
      <c r="W19" s="118"/>
    </row>
    <row r="20" spans="1:23" s="28" customFormat="1" ht="14.5">
      <c r="A20" s="31">
        <f t="shared" si="0"/>
        <v>17</v>
      </c>
      <c r="B20"/>
      <c r="C20" s="29" t="s">
        <v>143</v>
      </c>
      <c r="D20" s="870" t="s">
        <v>259</v>
      </c>
      <c r="E20"/>
      <c r="F20" s="588">
        <f>'B-2'!J14</f>
        <v>279076694</v>
      </c>
      <c r="G20" s="119"/>
      <c r="H20" s="121">
        <f>'C-2 Optimal'!T9</f>
        <v>0</v>
      </c>
      <c r="I20" s="1228"/>
      <c r="J20" s="121">
        <f t="shared" si="6"/>
        <v>279076694</v>
      </c>
      <c r="K20" s="119"/>
      <c r="L20" s="588">
        <f>'B-2'!M14</f>
        <v>279076694</v>
      </c>
      <c r="M20" s="119"/>
      <c r="N20" s="121">
        <f>'C-2 Optimal'!AK9</f>
        <v>0</v>
      </c>
      <c r="O20" s="1228"/>
      <c r="P20" s="121">
        <f t="shared" ref="P20" si="7">L20+N20</f>
        <v>279076694</v>
      </c>
      <c r="Q20" s="119"/>
      <c r="R20" s="588">
        <f>'B-2'!P14</f>
        <v>279076694</v>
      </c>
      <c r="S20" s="1228"/>
      <c r="T20" s="121">
        <f>'C-2 Optimal'!BB9</f>
        <v>0</v>
      </c>
      <c r="U20" s="1228"/>
      <c r="V20" s="121">
        <f>R20+T20</f>
        <v>279076694</v>
      </c>
      <c r="W20" s="119"/>
    </row>
    <row r="21" spans="1:23" s="28" customFormat="1" ht="14.5">
      <c r="A21" s="31">
        <f t="shared" si="0"/>
        <v>18</v>
      </c>
      <c r="B21"/>
      <c r="C21" s="500" t="s">
        <v>260</v>
      </c>
      <c r="D21" s="870"/>
      <c r="E21"/>
      <c r="F21" s="504">
        <f>SUM(F20:F20)</f>
        <v>279076694</v>
      </c>
      <c r="G21" s="504"/>
      <c r="H21" s="504">
        <f>SUM(H20:H20)</f>
        <v>0</v>
      </c>
      <c r="I21" s="1229"/>
      <c r="J21" s="504">
        <f t="shared" si="6"/>
        <v>279076694</v>
      </c>
      <c r="K21" s="504"/>
      <c r="L21" s="504">
        <f>SUM(L20:L20)</f>
        <v>279076694</v>
      </c>
      <c r="M21" s="504"/>
      <c r="N21" s="504">
        <f>SUM(N20:N20)</f>
        <v>0</v>
      </c>
      <c r="O21" s="1229"/>
      <c r="P21" s="504">
        <v>279076694</v>
      </c>
      <c r="Q21" s="504"/>
      <c r="R21" s="504">
        <f>SUM(R20:R20)</f>
        <v>279076694</v>
      </c>
      <c r="S21" s="1229"/>
      <c r="T21" s="504">
        <f>SUM(T20:T20)</f>
        <v>0</v>
      </c>
      <c r="U21" s="1229"/>
      <c r="V21" s="504">
        <f>SUM(V20:V20)</f>
        <v>279076694</v>
      </c>
      <c r="W21" s="504"/>
    </row>
    <row r="22" spans="1:23" s="28" customFormat="1" ht="14.5">
      <c r="A22" s="31" t="str">
        <f t="shared" si="0"/>
        <v/>
      </c>
      <c r="B22"/>
      <c r="C22"/>
      <c r="D22" s="870"/>
      <c r="E22"/>
      <c r="F22" s="119"/>
      <c r="G22" s="119"/>
      <c r="H22" s="119"/>
      <c r="I22" s="1231"/>
      <c r="J22" s="119">
        <f t="shared" si="6"/>
        <v>0</v>
      </c>
      <c r="K22" s="119"/>
      <c r="L22" s="119"/>
      <c r="M22" s="119"/>
      <c r="N22" s="119"/>
      <c r="O22" s="1231"/>
      <c r="P22" s="119"/>
      <c r="Q22" s="119"/>
      <c r="R22" s="119"/>
      <c r="S22" s="1231"/>
      <c r="T22" s="119"/>
      <c r="U22" s="1231"/>
      <c r="V22" s="119"/>
      <c r="W22" s="119"/>
    </row>
    <row r="23" spans="1:23" s="28" customFormat="1" ht="14.5">
      <c r="A23" s="31">
        <f t="shared" si="0"/>
        <v>19</v>
      </c>
      <c r="B23"/>
      <c r="C23" s="500" t="s">
        <v>2823</v>
      </c>
      <c r="D23" s="870"/>
      <c r="E23" s="7"/>
      <c r="F23" s="1309">
        <f>F17+F36</f>
        <v>5630326554.8163862</v>
      </c>
      <c r="G23" s="1309"/>
      <c r="H23" s="1309">
        <f t="shared" ref="H23:V23" si="8">H17+H36</f>
        <v>22893176.74750679</v>
      </c>
      <c r="I23" s="1309"/>
      <c r="J23" s="1309">
        <f>J17+J36</f>
        <v>5653219731.5638933</v>
      </c>
      <c r="K23" s="1309"/>
      <c r="L23" s="1309">
        <f>L17+L36</f>
        <v>5868654908.3281708</v>
      </c>
      <c r="M23" s="1309"/>
      <c r="N23" s="1309">
        <f t="shared" si="8"/>
        <v>102954992.44909514</v>
      </c>
      <c r="O23" s="1309"/>
      <c r="P23" s="1309">
        <f t="shared" si="8"/>
        <v>5971609900.7772655</v>
      </c>
      <c r="Q23" s="1309"/>
      <c r="R23" s="1309">
        <f t="shared" si="8"/>
        <v>5965729279.1807022</v>
      </c>
      <c r="S23" s="1309"/>
      <c r="T23" s="1309">
        <f t="shared" si="8"/>
        <v>128496134.09575312</v>
      </c>
      <c r="U23" s="1309"/>
      <c r="V23" s="1309">
        <f t="shared" si="8"/>
        <v>6094225413.2764549</v>
      </c>
      <c r="W23" s="504"/>
    </row>
    <row r="24" spans="1:23" s="28" customFormat="1" ht="14.5">
      <c r="A24" s="31" t="str">
        <f t="shared" si="0"/>
        <v/>
      </c>
      <c r="B24"/>
      <c r="C24" s="7"/>
      <c r="D24" s="870"/>
      <c r="E24" s="7"/>
      <c r="F24" s="1232"/>
      <c r="G24" s="1232"/>
      <c r="H24" s="1232"/>
      <c r="I24" s="1230"/>
      <c r="J24" s="1232"/>
      <c r="K24" s="1232"/>
      <c r="L24" s="1232"/>
      <c r="M24" s="1232"/>
      <c r="N24" s="1232"/>
      <c r="O24" s="1230"/>
      <c r="P24" s="1232"/>
      <c r="Q24" s="1232"/>
      <c r="R24" s="1232"/>
      <c r="S24" s="1230"/>
      <c r="T24" s="1232"/>
      <c r="U24" s="1230"/>
      <c r="V24" s="1232"/>
      <c r="W24" s="1232"/>
    </row>
    <row r="25" spans="1:23" s="875" customFormat="1" ht="14.5">
      <c r="A25" s="873">
        <f t="shared" si="0"/>
        <v>20</v>
      </c>
      <c r="B25" s="5"/>
      <c r="C25" s="876" t="s">
        <v>2824</v>
      </c>
      <c r="D25" s="870" t="s">
        <v>261</v>
      </c>
      <c r="E25" s="869"/>
      <c r="F25" s="1310">
        <f>F23-F4-F6</f>
        <v>3118354082.9756966</v>
      </c>
      <c r="G25" s="1310"/>
      <c r="H25" s="1310">
        <f>H23-H4-H6</f>
        <v>22893176.74750679</v>
      </c>
      <c r="I25" s="1310"/>
      <c r="J25" s="1310">
        <f>J23-J4-J6</f>
        <v>3141247259.7232037</v>
      </c>
      <c r="K25" s="1310"/>
      <c r="L25" s="1310">
        <f>L23-L4-L6</f>
        <v>3401524842.2555428</v>
      </c>
      <c r="M25" s="1310"/>
      <c r="N25" s="1310">
        <f>N23-N4-N6</f>
        <v>102954992.44909514</v>
      </c>
      <c r="O25" s="1310"/>
      <c r="P25" s="1310">
        <f>P23-P4-P6</f>
        <v>3504479834.7046375</v>
      </c>
      <c r="Q25" s="1310"/>
      <c r="R25" s="1310">
        <f>R23-R4-R6</f>
        <v>3536523001.837534</v>
      </c>
      <c r="S25" s="1310"/>
      <c r="T25" s="1310">
        <f>T23-T4-T6</f>
        <v>128496134.09575312</v>
      </c>
      <c r="U25" s="1310"/>
      <c r="V25" s="1310">
        <f>V23-V4-V6</f>
        <v>3665019135.9332867</v>
      </c>
      <c r="W25" s="877"/>
    </row>
    <row r="26" spans="1:23" s="28" customFormat="1" ht="14.5">
      <c r="A26" s="31" t="str">
        <f t="shared" si="0"/>
        <v/>
      </c>
      <c r="B26"/>
      <c r="C26"/>
      <c r="D26" s="870"/>
      <c r="E26"/>
      <c r="F26" s="119"/>
      <c r="G26" s="119"/>
      <c r="H26" s="119"/>
      <c r="I26" s="1228"/>
      <c r="J26" s="119"/>
      <c r="K26" s="119"/>
      <c r="L26" s="119"/>
      <c r="M26" s="119"/>
      <c r="N26" s="119"/>
      <c r="O26" s="1228"/>
      <c r="P26" s="119"/>
      <c r="Q26" s="119"/>
      <c r="R26" s="119"/>
      <c r="S26" s="1228"/>
      <c r="T26" s="119"/>
      <c r="U26" s="1228"/>
      <c r="V26" s="119"/>
      <c r="W26" s="119"/>
    </row>
    <row r="27" spans="1:23" s="28" customFormat="1" ht="14.5">
      <c r="A27" s="31">
        <f t="shared" si="0"/>
        <v>21</v>
      </c>
      <c r="B27"/>
      <c r="C27" s="7" t="s">
        <v>262</v>
      </c>
      <c r="D27" s="870"/>
      <c r="E27"/>
      <c r="F27" s="119"/>
      <c r="G27" s="119"/>
      <c r="H27" s="119"/>
      <c r="I27" s="1228"/>
      <c r="J27" s="119"/>
      <c r="K27" s="119"/>
      <c r="L27" s="119"/>
      <c r="M27" s="119"/>
      <c r="N27" s="119"/>
      <c r="O27" s="1228"/>
      <c r="P27" s="119"/>
      <c r="Q27" s="119"/>
      <c r="R27" s="119"/>
      <c r="S27" s="1228"/>
      <c r="T27" s="119"/>
      <c r="U27" s="1228"/>
      <c r="V27" s="119"/>
      <c r="W27" s="119"/>
    </row>
    <row r="28" spans="1:23" s="28" customFormat="1" ht="14.5">
      <c r="A28" s="31">
        <f t="shared" si="0"/>
        <v>22</v>
      </c>
      <c r="B28"/>
      <c r="C28" s="29" t="s">
        <v>263</v>
      </c>
      <c r="D28" s="870"/>
      <c r="E28"/>
      <c r="F28" s="121">
        <f>'B-2'!J8</f>
        <v>1179202426.8818486</v>
      </c>
      <c r="G28" s="119"/>
      <c r="H28" s="121">
        <f>'C-2 Optimal'!T8</f>
        <v>0</v>
      </c>
      <c r="I28" s="1228"/>
      <c r="J28" s="121">
        <f t="shared" si="6"/>
        <v>1179202426.8818486</v>
      </c>
      <c r="K28" s="119"/>
      <c r="L28" s="121">
        <f>'B-2'!M8</f>
        <v>1153897329.9670923</v>
      </c>
      <c r="M28" s="119"/>
      <c r="N28" s="121">
        <f>'C-2 Optimal'!AK8</f>
        <v>0</v>
      </c>
      <c r="O28" s="1228"/>
      <c r="P28" s="121">
        <f t="shared" ref="P28:P30" si="9">L28+N28</f>
        <v>1153897329.9670923</v>
      </c>
      <c r="Q28" s="119"/>
      <c r="R28" s="121">
        <f>'B-2'!P8</f>
        <v>1138445034.8482292</v>
      </c>
      <c r="S28" s="1228"/>
      <c r="T28" s="121">
        <f>'C-2 Optimal'!BB8</f>
        <v>0</v>
      </c>
      <c r="U28" s="1228"/>
      <c r="V28" s="121">
        <f t="shared" ref="V28:V30" si="10">R28+T28</f>
        <v>1138445034.8482292</v>
      </c>
      <c r="W28" s="119"/>
    </row>
    <row r="29" spans="1:23" s="28" customFormat="1" ht="14.5">
      <c r="A29" s="31">
        <f t="shared" si="0"/>
        <v>23</v>
      </c>
      <c r="B29"/>
      <c r="C29" s="29" t="s">
        <v>264</v>
      </c>
      <c r="D29" s="870"/>
      <c r="E29"/>
      <c r="F29" s="126">
        <f>F4</f>
        <v>2436713299.8406897</v>
      </c>
      <c r="G29" s="119"/>
      <c r="H29" s="126">
        <f>'C-2 Optimal'!T8</f>
        <v>0</v>
      </c>
      <c r="I29" s="1228"/>
      <c r="J29" s="126">
        <f t="shared" si="6"/>
        <v>2436713299.8406897</v>
      </c>
      <c r="K29" s="119"/>
      <c r="L29" s="121">
        <f>L4</f>
        <v>2363810018.072628</v>
      </c>
      <c r="M29" s="119"/>
      <c r="N29" s="126">
        <f>'C-2 Optimal'!AK7</f>
        <v>0</v>
      </c>
      <c r="O29" s="1228"/>
      <c r="P29" s="121">
        <f t="shared" si="9"/>
        <v>2363810018.072628</v>
      </c>
      <c r="Q29" s="119"/>
      <c r="R29" s="121">
        <f>R4</f>
        <v>2312631997.3431683</v>
      </c>
      <c r="S29" s="1228"/>
      <c r="T29" s="126">
        <f>'C-2 Optimal'!BB7</f>
        <v>0</v>
      </c>
      <c r="U29" s="1228"/>
      <c r="V29" s="121">
        <f t="shared" si="10"/>
        <v>2312631997.3431683</v>
      </c>
      <c r="W29" s="119"/>
    </row>
    <row r="30" spans="1:23" s="28" customFormat="1" ht="14.5">
      <c r="A30" s="31">
        <f t="shared" si="0"/>
        <v>24</v>
      </c>
      <c r="B30"/>
      <c r="C30" s="29" t="s">
        <v>265</v>
      </c>
      <c r="D30" s="870"/>
      <c r="E30" s="7"/>
      <c r="F30" s="121">
        <f>'B-2'!J9</f>
        <v>320077800</v>
      </c>
      <c r="G30" s="119"/>
      <c r="H30" s="121">
        <f>'C-2 Constrained'!T9</f>
        <v>0</v>
      </c>
      <c r="I30" s="1228"/>
      <c r="J30" s="121">
        <f t="shared" si="6"/>
        <v>320077800</v>
      </c>
      <c r="K30" s="119"/>
      <c r="L30" s="121">
        <f>'B-2'!M9</f>
        <v>320077800</v>
      </c>
      <c r="M30" s="119"/>
      <c r="N30" s="121">
        <f>'C-2 Optimal'!AK9</f>
        <v>0</v>
      </c>
      <c r="O30" s="1228"/>
      <c r="P30" s="121">
        <f t="shared" si="9"/>
        <v>320077800</v>
      </c>
      <c r="Q30" s="119"/>
      <c r="R30" s="121">
        <f>'B-2'!P9</f>
        <v>320077800</v>
      </c>
      <c r="S30" s="1228"/>
      <c r="T30" s="121">
        <f>'C-2 Optimal'!BB9</f>
        <v>0</v>
      </c>
      <c r="U30" s="1228"/>
      <c r="V30" s="121">
        <f t="shared" si="10"/>
        <v>320077800</v>
      </c>
      <c r="W30" s="119"/>
    </row>
    <row r="31" spans="1:23" s="28" customFormat="1" ht="14.5">
      <c r="A31" s="31">
        <f t="shared" si="0"/>
        <v>25</v>
      </c>
      <c r="B31"/>
      <c r="C31" s="29" t="s">
        <v>147</v>
      </c>
      <c r="D31" s="870"/>
      <c r="E31"/>
      <c r="F31" s="121">
        <f>'B-2'!J12</f>
        <v>56501060.585000008</v>
      </c>
      <c r="G31" s="119"/>
      <c r="H31" s="121">
        <f>'C-2 Optimal'!T12</f>
        <v>31010394</v>
      </c>
      <c r="I31" s="1228"/>
      <c r="J31" s="121">
        <f t="shared" si="6"/>
        <v>87511454.585000008</v>
      </c>
      <c r="K31" s="119"/>
      <c r="L31" s="121">
        <f>'B-2'!M12</f>
        <v>56695460.585000008</v>
      </c>
      <c r="M31" s="119"/>
      <c r="N31" s="121">
        <f>'C-2 Optimal'!AK12</f>
        <v>33753260</v>
      </c>
      <c r="O31" s="1228"/>
      <c r="P31" s="121">
        <f>L31+N31</f>
        <v>90448720.585000008</v>
      </c>
      <c r="Q31" s="119"/>
      <c r="R31" s="121">
        <f>'B-2'!P12</f>
        <v>56370898.120000005</v>
      </c>
      <c r="S31" s="1228"/>
      <c r="T31" s="121">
        <f>'C-2 Optimal'!BB12</f>
        <v>37091122</v>
      </c>
      <c r="U31" s="1228"/>
      <c r="V31" s="121">
        <f>R31+T31</f>
        <v>93462020.120000005</v>
      </c>
      <c r="W31" s="119"/>
    </row>
    <row r="32" spans="1:23" s="28" customFormat="1" ht="14.5">
      <c r="A32" s="31">
        <f t="shared" si="0"/>
        <v>26</v>
      </c>
      <c r="B32"/>
      <c r="C32" s="500" t="s">
        <v>266</v>
      </c>
      <c r="D32" s="870"/>
      <c r="E32"/>
      <c r="F32" s="504">
        <f>SUM(F28:F31)</f>
        <v>3992494587.307538</v>
      </c>
      <c r="G32" s="504"/>
      <c r="H32" s="504">
        <f>SUM(H28:H31)</f>
        <v>31010394</v>
      </c>
      <c r="I32" s="1229"/>
      <c r="J32" s="504">
        <f t="shared" si="6"/>
        <v>4023504981.307538</v>
      </c>
      <c r="K32" s="504"/>
      <c r="L32" s="504">
        <f>SUM(L28:L31)</f>
        <v>3894480608.6247206</v>
      </c>
      <c r="M32" s="504"/>
      <c r="N32" s="504">
        <f>SUM(N28:N31)</f>
        <v>33753260</v>
      </c>
      <c r="O32" s="1229"/>
      <c r="P32" s="504">
        <f>SUM(P28:P31)</f>
        <v>3928233868.6247206</v>
      </c>
      <c r="Q32" s="504"/>
      <c r="R32" s="1233">
        <f>SUM(R28:R31)</f>
        <v>3827525730.3113976</v>
      </c>
      <c r="S32" s="1229"/>
      <c r="T32" s="1233">
        <f>SUM(T28:T31)</f>
        <v>37091122</v>
      </c>
      <c r="U32" s="1229"/>
      <c r="V32" s="504">
        <f>SUM(V28:V31)</f>
        <v>3864616852.3113976</v>
      </c>
      <c r="W32" s="504"/>
    </row>
    <row r="33" spans="1:23" s="28" customFormat="1" ht="14.5">
      <c r="A33" s="31" t="str">
        <f t="shared" si="0"/>
        <v/>
      </c>
      <c r="B33"/>
      <c r="C33" s="7"/>
      <c r="D33" s="870"/>
      <c r="E33"/>
      <c r="F33" s="118"/>
      <c r="G33" s="119"/>
      <c r="H33" s="118"/>
      <c r="I33" s="1234"/>
      <c r="J33" s="118"/>
      <c r="K33" s="119"/>
      <c r="L33" s="118"/>
      <c r="M33" s="119"/>
      <c r="N33" s="118"/>
      <c r="O33" s="1234"/>
      <c r="P33" s="118"/>
      <c r="Q33" s="119"/>
      <c r="R33" s="118"/>
      <c r="S33" s="1234"/>
      <c r="T33" s="118"/>
      <c r="U33" s="1234"/>
      <c r="V33" s="118"/>
      <c r="W33" s="119"/>
    </row>
    <row r="34" spans="1:23" s="28" customFormat="1" ht="14.5">
      <c r="A34" s="31">
        <f t="shared" si="0"/>
        <v>27</v>
      </c>
      <c r="B34"/>
      <c r="C34" s="7" t="s">
        <v>267</v>
      </c>
      <c r="D34" s="870"/>
      <c r="E34"/>
      <c r="F34" s="118">
        <f>F32-F23</f>
        <v>-1637831967.5088482</v>
      </c>
      <c r="G34" s="119"/>
      <c r="H34" s="118">
        <f>H32-H23</f>
        <v>8117217.2524932101</v>
      </c>
      <c r="I34" s="1228"/>
      <c r="J34" s="118">
        <f>F34+H34</f>
        <v>-1629714750.256355</v>
      </c>
      <c r="K34" s="119"/>
      <c r="L34" s="118">
        <f>L32-L23</f>
        <v>-1974174299.7034502</v>
      </c>
      <c r="M34" s="119"/>
      <c r="N34" s="118">
        <f>N32-N23</f>
        <v>-69201732.449095145</v>
      </c>
      <c r="O34" s="1228"/>
      <c r="P34" s="118">
        <v>-1422780976</v>
      </c>
      <c r="Q34" s="119"/>
      <c r="R34" s="118">
        <f>R32-R23</f>
        <v>-2138203548.8693047</v>
      </c>
      <c r="S34" s="1228"/>
      <c r="T34" s="118">
        <f>T32-T23</f>
        <v>-91405012.095753118</v>
      </c>
      <c r="U34" s="1228"/>
      <c r="V34" s="118">
        <v>-1422780976</v>
      </c>
      <c r="W34" s="119"/>
    </row>
    <row r="35" spans="1:23" s="28" customFormat="1" ht="14.5">
      <c r="A35" s="31" t="str">
        <f t="shared" si="0"/>
        <v/>
      </c>
      <c r="B35"/>
      <c r="C35" s="7"/>
      <c r="D35" s="870"/>
      <c r="E35"/>
      <c r="F35" s="118"/>
      <c r="G35" s="119"/>
      <c r="H35" s="118"/>
      <c r="I35" s="1228"/>
      <c r="J35" s="118"/>
      <c r="K35" s="119"/>
      <c r="L35" s="118"/>
      <c r="M35" s="119"/>
      <c r="N35" s="118"/>
      <c r="O35" s="1228"/>
      <c r="P35" s="118"/>
      <c r="Q35" s="119"/>
      <c r="R35" s="118"/>
      <c r="S35" s="1228"/>
      <c r="T35" s="118"/>
      <c r="U35" s="1228"/>
      <c r="V35" s="118"/>
      <c r="W35" s="119"/>
    </row>
    <row r="36" spans="1:23" s="28" customFormat="1" ht="14.5">
      <c r="A36" s="31">
        <f t="shared" si="0"/>
        <v>28</v>
      </c>
      <c r="B36"/>
      <c r="C36" s="7" t="s">
        <v>268</v>
      </c>
      <c r="D36" s="870" t="s">
        <v>261</v>
      </c>
      <c r="E36"/>
      <c r="F36" s="118">
        <f>'B-4'!F9</f>
        <v>177670927.43338946</v>
      </c>
      <c r="G36" s="119"/>
      <c r="H36" s="118">
        <v>0</v>
      </c>
      <c r="I36" s="1228"/>
      <c r="J36" s="118">
        <f t="shared" si="6"/>
        <v>177670927.43338946</v>
      </c>
      <c r="K36" s="119"/>
      <c r="L36" s="118">
        <f>'B-4'!H9</f>
        <v>174538616.65049714</v>
      </c>
      <c r="M36" s="119"/>
      <c r="N36" s="118">
        <v>0</v>
      </c>
      <c r="O36" s="1228"/>
      <c r="P36" s="118">
        <f>L36</f>
        <v>174538616.65049714</v>
      </c>
      <c r="Q36" s="119"/>
      <c r="R36" s="118">
        <f>'B-4'!J9</f>
        <v>164416886.79613808</v>
      </c>
      <c r="S36" s="1228"/>
      <c r="T36" s="118">
        <v>0</v>
      </c>
      <c r="U36" s="1228"/>
      <c r="V36" s="118">
        <f>R36</f>
        <v>164416886.79613808</v>
      </c>
      <c r="W36" s="119"/>
    </row>
    <row r="37" spans="1:23" s="28" customFormat="1" ht="14.5">
      <c r="A37" s="31" t="str">
        <f t="shared" si="0"/>
        <v/>
      </c>
      <c r="B37"/>
      <c r="C37" s="7"/>
      <c r="D37" s="870"/>
      <c r="E37"/>
      <c r="F37" s="118"/>
      <c r="G37" s="119"/>
      <c r="H37" s="118"/>
      <c r="I37" s="1235"/>
      <c r="J37" s="118"/>
      <c r="K37" s="119"/>
      <c r="L37" s="118"/>
      <c r="M37" s="119"/>
      <c r="N37" s="118"/>
      <c r="O37" s="1235"/>
      <c r="P37" s="118"/>
      <c r="Q37" s="119"/>
      <c r="R37" s="118"/>
      <c r="S37" s="1235"/>
      <c r="T37" s="118"/>
      <c r="U37" s="1235"/>
      <c r="V37" s="118"/>
      <c r="W37" s="119"/>
    </row>
    <row r="38" spans="1:23" s="28" customFormat="1" ht="17">
      <c r="A38" s="31">
        <f t="shared" si="0"/>
        <v>29</v>
      </c>
      <c r="C38" s="1255" t="s">
        <v>269</v>
      </c>
      <c r="D38" s="870"/>
      <c r="E38"/>
      <c r="F38" s="952">
        <f>F34-F36</f>
        <v>-1815502894.9422376</v>
      </c>
      <c r="G38" s="952"/>
      <c r="H38" s="952">
        <f>H34-H36</f>
        <v>8117217.2524932101</v>
      </c>
      <c r="I38" s="1236"/>
      <c r="J38" s="952">
        <f>J34-J36</f>
        <v>-1807385677.6897445</v>
      </c>
      <c r="K38" s="952"/>
      <c r="L38" s="952">
        <f>L34-L36</f>
        <v>-2148712916.3539472</v>
      </c>
      <c r="M38" s="952"/>
      <c r="N38" s="952">
        <f>N34-N36</f>
        <v>-69201732.449095145</v>
      </c>
      <c r="O38" s="1236"/>
      <c r="P38" s="952">
        <f>P34-P36</f>
        <v>-1597319592.6504972</v>
      </c>
      <c r="Q38" s="952"/>
      <c r="R38" s="952">
        <f>R34-R36</f>
        <v>-2302620435.6654429</v>
      </c>
      <c r="S38" s="1236"/>
      <c r="T38" s="952">
        <f>T34-T36</f>
        <v>-91405012.095753118</v>
      </c>
      <c r="U38" s="1236"/>
      <c r="V38" s="952">
        <f>V34-V36</f>
        <v>-1587197862.796138</v>
      </c>
      <c r="W38" s="952"/>
    </row>
    <row r="39" spans="1:23" s="28" customFormat="1" ht="17">
      <c r="A39" s="31">
        <f t="shared" si="0"/>
        <v>30</v>
      </c>
      <c r="C39" s="530" t="s">
        <v>270</v>
      </c>
      <c r="D39" s="870"/>
      <c r="E39"/>
      <c r="F39" s="1256">
        <f>-F38/F32</f>
        <v>0.45472895585478501</v>
      </c>
      <c r="G39" s="1257"/>
      <c r="H39" s="1256"/>
      <c r="I39" s="1258"/>
      <c r="J39" s="1256">
        <f>-J38/J32</f>
        <v>0.44920677023802008</v>
      </c>
      <c r="K39" s="1257"/>
      <c r="L39" s="1256">
        <f>-L38/L32</f>
        <v>0.55173285793114635</v>
      </c>
      <c r="M39" s="1257"/>
      <c r="N39" s="1256"/>
      <c r="O39" s="1258"/>
      <c r="P39" s="1256">
        <f>-P38/P32</f>
        <v>0.40662538078714766</v>
      </c>
      <c r="Q39" s="1257"/>
      <c r="R39" s="1256">
        <f>-R38/R32</f>
        <v>0.60159502454294611</v>
      </c>
      <c r="S39" s="1258"/>
      <c r="T39" s="1256"/>
      <c r="U39" s="1258"/>
      <c r="V39" s="1256">
        <f>-V38/V32</f>
        <v>0.41069992794935084</v>
      </c>
      <c r="W39" s="1257"/>
    </row>
    <row r="40" spans="1:23" s="28" customFormat="1" ht="14.5">
      <c r="A40" s="31" t="str">
        <f t="shared" si="0"/>
        <v/>
      </c>
      <c r="B40"/>
      <c r="C40"/>
      <c r="D40" s="870"/>
      <c r="E40" s="7"/>
      <c r="F40" s="119"/>
      <c r="G40" s="119"/>
      <c r="H40" s="119"/>
      <c r="I40" s="1228"/>
      <c r="J40" s="119"/>
      <c r="K40" s="119"/>
      <c r="L40" s="119"/>
      <c r="M40" s="119"/>
      <c r="N40" s="119"/>
      <c r="O40" s="1228"/>
      <c r="P40" s="119"/>
      <c r="Q40" s="119"/>
      <c r="R40" s="119"/>
      <c r="S40" s="1228"/>
      <c r="T40" s="119"/>
      <c r="U40" s="1228"/>
      <c r="V40" s="119"/>
      <c r="W40" s="119"/>
    </row>
    <row r="41" spans="1:23" ht="14.5">
      <c r="A41" s="31">
        <f t="shared" si="0"/>
        <v>31</v>
      </c>
      <c r="C41" s="7" t="s">
        <v>271</v>
      </c>
      <c r="D41" s="870"/>
      <c r="F41" s="119"/>
      <c r="G41" s="119"/>
      <c r="H41" s="119"/>
      <c r="I41" s="1228"/>
      <c r="J41" s="119"/>
      <c r="K41" s="119"/>
      <c r="L41" s="119"/>
      <c r="M41" s="119"/>
      <c r="N41" s="119"/>
      <c r="O41" s="1228"/>
      <c r="P41" s="119"/>
      <c r="Q41" s="119"/>
      <c r="R41" s="119"/>
      <c r="S41" s="1228"/>
      <c r="T41" s="119"/>
      <c r="U41" s="1228"/>
      <c r="V41" s="119"/>
      <c r="W41" s="119"/>
    </row>
    <row r="42" spans="1:23" ht="14.5">
      <c r="A42" s="31">
        <f t="shared" si="0"/>
        <v>32</v>
      </c>
      <c r="C42" s="29" t="s">
        <v>272</v>
      </c>
      <c r="D42" s="870"/>
      <c r="F42" s="121">
        <f>'B-3'!E30</f>
        <v>254658456</v>
      </c>
      <c r="G42" s="119"/>
      <c r="H42" s="121">
        <v>0</v>
      </c>
      <c r="I42" s="1228"/>
      <c r="J42" s="121">
        <f>F42+H42</f>
        <v>254658456</v>
      </c>
      <c r="K42" s="119"/>
      <c r="L42" s="121">
        <f>'B-3'!G30</f>
        <v>251885568</v>
      </c>
      <c r="M42" s="119"/>
      <c r="N42" s="121">
        <v>0</v>
      </c>
      <c r="O42" s="1228"/>
      <c r="P42" s="121">
        <f>L42+N42</f>
        <v>251885568</v>
      </c>
      <c r="Q42" s="119"/>
      <c r="R42" s="121">
        <f>'B-3'!I30</f>
        <v>248307648</v>
      </c>
      <c r="S42" s="1228"/>
      <c r="T42" s="121">
        <v>0</v>
      </c>
      <c r="U42" s="1228"/>
      <c r="V42" s="121">
        <f>R42+T42</f>
        <v>248307648</v>
      </c>
      <c r="W42" s="119"/>
    </row>
    <row r="43" spans="1:23" ht="14.5">
      <c r="A43" s="31">
        <f t="shared" si="0"/>
        <v>33</v>
      </c>
      <c r="C43" s="29" t="s">
        <v>273</v>
      </c>
      <c r="D43" s="870"/>
      <c r="F43" s="121">
        <f>'B-3'!E55</f>
        <v>337577968.77796483</v>
      </c>
      <c r="G43" s="119"/>
      <c r="H43" s="121">
        <v>0</v>
      </c>
      <c r="I43" s="1228"/>
      <c r="J43" s="121">
        <f>F43+H43</f>
        <v>337577968.77796483</v>
      </c>
      <c r="K43" s="119"/>
      <c r="L43" s="121">
        <f>'B-3'!G55</f>
        <v>329909820.8349905</v>
      </c>
      <c r="M43" s="119"/>
      <c r="N43" s="121">
        <v>0</v>
      </c>
      <c r="O43" s="1228"/>
      <c r="P43" s="121">
        <f>L43+N43</f>
        <v>329909820.8349905</v>
      </c>
      <c r="Q43" s="119"/>
      <c r="R43" s="121">
        <f>'B-3'!I55</f>
        <v>299748641.32046038</v>
      </c>
      <c r="S43" s="1228"/>
      <c r="T43" s="121">
        <v>0</v>
      </c>
      <c r="U43" s="1228"/>
      <c r="V43" s="121">
        <f>R43+T43</f>
        <v>299748641.32046038</v>
      </c>
      <c r="W43" s="119"/>
    </row>
    <row r="44" spans="1:23" ht="17">
      <c r="A44" s="31">
        <f t="shared" si="0"/>
        <v>34</v>
      </c>
      <c r="B44" s="28"/>
      <c r="C44" s="1255" t="s">
        <v>274</v>
      </c>
      <c r="D44" s="870"/>
      <c r="F44" s="952">
        <f>-SUM(F42:F43)</f>
        <v>-592236424.77796483</v>
      </c>
      <c r="G44" s="952"/>
      <c r="H44" s="952">
        <f>-SUM(H42:H43)</f>
        <v>0</v>
      </c>
      <c r="I44" s="1236"/>
      <c r="J44" s="952">
        <f>-SUM(J42:J43)</f>
        <v>-592236424.77796483</v>
      </c>
      <c r="K44" s="952"/>
      <c r="L44" s="952">
        <f>-SUM(L42:L43)</f>
        <v>-581795388.8349905</v>
      </c>
      <c r="M44" s="952"/>
      <c r="N44" s="952">
        <f>-SUM(N42:N43)</f>
        <v>0</v>
      </c>
      <c r="O44" s="1236"/>
      <c r="P44" s="952">
        <f>-SUM(P42:P43)</f>
        <v>-581795388.8349905</v>
      </c>
      <c r="Q44" s="952"/>
      <c r="R44" s="952">
        <f>-SUM(R42:R43)</f>
        <v>-548056289.32046032</v>
      </c>
      <c r="S44" s="1236"/>
      <c r="T44" s="952">
        <f>-SUM(T42:T43)</f>
        <v>0</v>
      </c>
      <c r="U44" s="1236"/>
      <c r="V44" s="952">
        <f>-SUM(V42:V43)</f>
        <v>-548056289.32046032</v>
      </c>
      <c r="W44" s="952"/>
    </row>
    <row r="45" spans="1:23" ht="14.5">
      <c r="A45" s="31" t="str">
        <f t="shared" si="0"/>
        <v/>
      </c>
      <c r="B45" s="28"/>
      <c r="D45" s="870"/>
      <c r="F45" s="120"/>
      <c r="G45" s="120"/>
      <c r="H45" s="120"/>
      <c r="I45" s="1234"/>
      <c r="J45" s="120"/>
      <c r="K45" s="120"/>
      <c r="L45" s="120"/>
      <c r="M45" s="120"/>
      <c r="N45" s="120"/>
      <c r="O45" s="1234"/>
      <c r="P45" s="120"/>
      <c r="Q45" s="120"/>
      <c r="R45" s="120"/>
      <c r="S45" s="1234"/>
      <c r="T45" s="120"/>
      <c r="U45" s="1234"/>
      <c r="V45" s="120"/>
      <c r="W45" s="120"/>
    </row>
    <row r="46" spans="1:23" ht="14.5">
      <c r="A46" s="31">
        <f t="shared" si="0"/>
        <v>35</v>
      </c>
      <c r="C46" s="7" t="s">
        <v>275</v>
      </c>
      <c r="D46" s="870"/>
      <c r="F46" s="121"/>
      <c r="G46" s="119"/>
      <c r="H46" s="121"/>
      <c r="I46" s="1228"/>
      <c r="J46" s="121"/>
      <c r="K46" s="119"/>
      <c r="L46" s="121"/>
      <c r="M46" s="119"/>
      <c r="N46" s="121"/>
      <c r="O46" s="1228"/>
      <c r="P46" s="121"/>
      <c r="Q46" s="119"/>
      <c r="R46" s="121"/>
      <c r="S46" s="1228"/>
      <c r="T46" s="121"/>
      <c r="U46" s="1228"/>
      <c r="V46" s="121"/>
      <c r="W46" s="119"/>
    </row>
    <row r="47" spans="1:23" ht="14.5">
      <c r="A47" s="31">
        <f t="shared" si="0"/>
        <v>36</v>
      </c>
      <c r="C47" s="29" t="s">
        <v>276</v>
      </c>
      <c r="D47" s="870"/>
      <c r="F47" s="121">
        <f>'D-1-Optimal'!H93</f>
        <v>1795182547.2063231</v>
      </c>
      <c r="G47" s="119"/>
      <c r="H47" s="121"/>
      <c r="I47" s="1228"/>
      <c r="J47" s="121">
        <f>F47</f>
        <v>1795182547.2063231</v>
      </c>
      <c r="K47" s="119"/>
      <c r="L47" s="121">
        <f>'D-1-Optimal'!N93</f>
        <v>2490151012.8661623</v>
      </c>
      <c r="M47" s="119"/>
      <c r="N47" s="121"/>
      <c r="O47" s="1228"/>
      <c r="P47" s="121">
        <f>L47</f>
        <v>2490151012.8661623</v>
      </c>
      <c r="Q47" s="119"/>
      <c r="R47" s="121">
        <f>'D-1-Optimal'!T93</f>
        <v>2302590943.686079</v>
      </c>
      <c r="S47" s="1228"/>
      <c r="T47" s="121"/>
      <c r="U47" s="1228"/>
      <c r="V47" s="121">
        <f>R47</f>
        <v>2302590943.686079</v>
      </c>
      <c r="W47" s="119"/>
    </row>
    <row r="48" spans="1:23" ht="14.5">
      <c r="A48" s="31" t="str">
        <f>IF(C48&lt;&gt;"",MAX(A47:A47)+1,"")</f>
        <v/>
      </c>
      <c r="F48" s="83"/>
      <c r="G48" s="83"/>
      <c r="H48" s="83"/>
      <c r="I48" s="1228"/>
      <c r="J48" s="83"/>
      <c r="K48" s="83"/>
      <c r="L48" s="83"/>
      <c r="M48" s="83"/>
      <c r="N48" s="83"/>
      <c r="O48" s="1228"/>
      <c r="P48" s="83"/>
      <c r="Q48" s="83"/>
      <c r="R48" s="83"/>
      <c r="S48" s="1228"/>
      <c r="T48" s="83"/>
      <c r="U48" s="1228"/>
      <c r="V48" s="83"/>
      <c r="W48" s="83"/>
    </row>
    <row r="49" spans="1:23" s="2" customFormat="1" ht="14.5">
      <c r="A49" s="31" t="str">
        <f>IF(C49&lt;&gt;"",MAX(A38:A38)+1,"")</f>
        <v/>
      </c>
      <c r="B49"/>
      <c r="C49"/>
      <c r="D49" s="5"/>
      <c r="E49"/>
      <c r="F49"/>
      <c r="G49"/>
      <c r="H49"/>
      <c r="I49" s="1228"/>
      <c r="J49"/>
      <c r="K49"/>
      <c r="L49"/>
      <c r="M49"/>
      <c r="N49"/>
      <c r="O49" s="1228"/>
      <c r="P49"/>
      <c r="Q49"/>
      <c r="R49"/>
      <c r="S49" s="1228"/>
      <c r="T49"/>
      <c r="U49" s="1228"/>
      <c r="V49"/>
      <c r="W49"/>
    </row>
    <row r="50" spans="1:23" s="2" customFormat="1" ht="14.5">
      <c r="A50" s="31"/>
      <c r="B50"/>
      <c r="C50"/>
      <c r="D50" s="5"/>
      <c r="E50"/>
      <c r="F50" s="516"/>
      <c r="G50"/>
      <c r="H50" s="516"/>
      <c r="I50" s="1228"/>
      <c r="J50" s="516"/>
      <c r="K50"/>
      <c r="L50" s="516"/>
      <c r="M50"/>
      <c r="N50" s="516"/>
      <c r="O50" s="1228"/>
      <c r="P50" s="516"/>
      <c r="Q50"/>
      <c r="R50" s="516"/>
      <c r="S50" s="1228"/>
      <c r="T50" s="516"/>
      <c r="U50" s="1228"/>
      <c r="V50" s="516"/>
      <c r="W50"/>
    </row>
    <row r="51" spans="1:23" ht="14.5">
      <c r="A51" s="31"/>
      <c r="F51" s="115"/>
      <c r="H51" s="115"/>
      <c r="I51" s="1228"/>
      <c r="J51" s="115"/>
      <c r="L51" s="115"/>
      <c r="N51" s="115"/>
      <c r="O51" s="1228"/>
      <c r="P51" s="1312"/>
      <c r="R51" s="115"/>
      <c r="S51" s="1228"/>
      <c r="T51" s="115"/>
      <c r="U51" s="1228"/>
      <c r="V51" s="115"/>
    </row>
    <row r="52" spans="1:23" ht="14.5">
      <c r="A52" s="31"/>
      <c r="F52" s="115"/>
      <c r="H52" s="115"/>
      <c r="I52" s="1228"/>
      <c r="J52" s="115"/>
      <c r="L52" s="115"/>
      <c r="N52" s="115"/>
      <c r="O52" s="1228"/>
      <c r="P52" s="115"/>
      <c r="R52" s="115"/>
      <c r="S52" s="1228"/>
      <c r="T52" s="115"/>
      <c r="U52" s="1228"/>
      <c r="V52" s="115"/>
    </row>
    <row r="53" spans="1:23" ht="14.5">
      <c r="A53" s="31"/>
      <c r="F53" s="115"/>
      <c r="H53" s="115"/>
      <c r="I53" s="1228"/>
      <c r="J53" s="115"/>
      <c r="L53" s="115"/>
      <c r="N53" s="115"/>
      <c r="O53" s="1228"/>
      <c r="P53" s="115"/>
      <c r="R53" s="115"/>
      <c r="S53" s="1228"/>
      <c r="T53" s="115"/>
      <c r="U53" s="1228"/>
      <c r="V53" s="115"/>
    </row>
    <row r="54" spans="1:23" ht="14.25" customHeight="1">
      <c r="A54" s="31"/>
      <c r="F54" s="115"/>
      <c r="H54" s="115"/>
      <c r="I54" s="1228"/>
      <c r="J54" s="115"/>
      <c r="L54" s="115"/>
      <c r="N54" s="115"/>
      <c r="O54" s="1228"/>
      <c r="P54" s="115"/>
      <c r="R54" s="115"/>
      <c r="S54" s="1228"/>
      <c r="T54" s="115"/>
      <c r="U54" s="1228"/>
      <c r="V54" s="115"/>
    </row>
    <row r="55" spans="1:23" ht="14.5">
      <c r="A55"/>
      <c r="I55" s="1228"/>
      <c r="O55" s="1228"/>
      <c r="S55" s="1228"/>
      <c r="U55" s="1228"/>
    </row>
    <row r="56" spans="1:23" ht="14.25" customHeight="1">
      <c r="A56"/>
      <c r="I56" s="1228"/>
      <c r="O56" s="1228"/>
      <c r="S56" s="1228"/>
      <c r="U56" s="1228"/>
    </row>
    <row r="57" spans="1:23" ht="14.5">
      <c r="A57"/>
      <c r="I57" s="1228"/>
      <c r="O57" s="1228"/>
      <c r="S57" s="1228"/>
      <c r="U57" s="1228"/>
    </row>
    <row r="58" spans="1:23" ht="14.5">
      <c r="A58"/>
      <c r="I58" s="1228"/>
      <c r="O58" s="1228"/>
      <c r="S58" s="1228"/>
      <c r="U58" s="1228"/>
    </row>
    <row r="59" spans="1:23" ht="14.25" customHeight="1">
      <c r="A59"/>
      <c r="I59" s="1228"/>
      <c r="O59" s="1228"/>
      <c r="S59" s="1228"/>
      <c r="U59" s="1228"/>
    </row>
    <row r="60" spans="1:23" ht="14.25" customHeight="1">
      <c r="A60"/>
      <c r="I60" s="1228"/>
      <c r="O60" s="1228"/>
      <c r="S60" s="1228"/>
      <c r="U60" s="1228"/>
    </row>
    <row r="61" spans="1:23" ht="14.25" customHeight="1">
      <c r="A61"/>
      <c r="I61" s="1228"/>
      <c r="O61" s="1228"/>
      <c r="S61" s="1228"/>
      <c r="U61" s="1228"/>
    </row>
    <row r="62" spans="1:23" ht="14.25" customHeight="1">
      <c r="A62"/>
      <c r="I62" s="1228"/>
      <c r="O62" s="1228"/>
      <c r="S62" s="1228"/>
      <c r="U62" s="1228"/>
    </row>
    <row r="63" spans="1:23" ht="14.25" customHeight="1">
      <c r="A63"/>
      <c r="I63" s="1228"/>
      <c r="O63" s="1228"/>
      <c r="S63" s="1228"/>
      <c r="U63" s="1228"/>
    </row>
    <row r="64" spans="1:23" ht="14.5">
      <c r="A64"/>
      <c r="I64" s="1228"/>
      <c r="O64" s="1228"/>
      <c r="S64" s="1228"/>
      <c r="U64" s="1228"/>
    </row>
    <row r="65" spans="1:22" ht="14.25" customHeight="1">
      <c r="A65"/>
      <c r="I65" s="1228"/>
      <c r="O65" s="1228"/>
      <c r="S65" s="1228"/>
      <c r="U65" s="1228"/>
    </row>
    <row r="66" spans="1:22" ht="14.5">
      <c r="A66"/>
      <c r="I66" s="1228"/>
      <c r="O66" s="1228"/>
      <c r="S66" s="1228"/>
      <c r="U66" s="1228"/>
    </row>
    <row r="67" spans="1:22" ht="14.5">
      <c r="A67"/>
      <c r="I67" s="1228"/>
      <c r="O67" s="1228"/>
      <c r="S67" s="1228"/>
      <c r="U67" s="1228"/>
    </row>
    <row r="68" spans="1:22" ht="14.5">
      <c r="A68"/>
      <c r="I68" s="1228"/>
      <c r="O68" s="1228"/>
      <c r="S68" s="1228"/>
      <c r="U68" s="1228"/>
    </row>
    <row r="69" spans="1:22" ht="14.25" customHeight="1">
      <c r="A69"/>
      <c r="I69" s="1228"/>
      <c r="O69" s="1228"/>
      <c r="S69" s="1228"/>
      <c r="U69" s="1228"/>
    </row>
    <row r="70" spans="1:22" ht="14.5">
      <c r="A70"/>
      <c r="I70" s="1228"/>
      <c r="O70" s="1228"/>
      <c r="S70" s="1228"/>
      <c r="U70" s="1228"/>
    </row>
    <row r="71" spans="1:22" ht="14.5">
      <c r="A71"/>
      <c r="I71" s="1228"/>
      <c r="O71" s="1228"/>
      <c r="S71" s="1228"/>
      <c r="U71" s="1228"/>
    </row>
    <row r="72" spans="1:22" ht="14.5">
      <c r="A72"/>
      <c r="I72" s="1228"/>
      <c r="O72" s="1228"/>
      <c r="S72" s="1228"/>
      <c r="U72" s="1228"/>
    </row>
    <row r="73" spans="1:22" ht="14.5">
      <c r="A73"/>
      <c r="I73" s="1228"/>
      <c r="O73" s="1228"/>
      <c r="S73" s="1228"/>
      <c r="U73" s="1228"/>
    </row>
    <row r="74" spans="1:22" ht="14.5">
      <c r="A74"/>
      <c r="I74" s="1228"/>
      <c r="O74" s="1228"/>
      <c r="S74" s="1228"/>
      <c r="U74" s="1228"/>
    </row>
    <row r="75" spans="1:22" ht="14.5">
      <c r="F75" s="1259"/>
      <c r="H75" s="1259"/>
      <c r="I75" s="1228"/>
      <c r="J75" s="1259"/>
      <c r="L75" s="1259"/>
      <c r="N75" s="1259"/>
      <c r="O75" s="1228"/>
      <c r="P75" s="1259"/>
      <c r="R75" s="1259"/>
      <c r="S75" s="1228"/>
      <c r="T75" s="1259"/>
      <c r="U75" s="1228"/>
      <c r="V75" s="1259"/>
    </row>
    <row r="76" spans="1:22" ht="14.25" customHeight="1">
      <c r="I76" s="1228"/>
      <c r="O76" s="1228"/>
      <c r="S76" s="1228"/>
      <c r="U76" s="1228"/>
    </row>
    <row r="77" spans="1:22" ht="14.25" customHeight="1">
      <c r="I77" s="1228"/>
      <c r="O77" s="1228"/>
      <c r="S77" s="1228"/>
      <c r="U77" s="1228"/>
    </row>
    <row r="78" spans="1:22" ht="14.25" customHeight="1">
      <c r="I78" s="1228"/>
      <c r="O78" s="1228"/>
      <c r="S78" s="1228"/>
      <c r="U78" s="1228"/>
    </row>
    <row r="79" spans="1:22" ht="14.5">
      <c r="F79" s="1259"/>
      <c r="H79" s="1259"/>
      <c r="I79" s="1228"/>
      <c r="J79" s="1259"/>
      <c r="L79" s="1259"/>
      <c r="N79" s="1259"/>
      <c r="O79" s="1228"/>
      <c r="P79" s="1259"/>
      <c r="R79" s="1259"/>
      <c r="S79" s="1228"/>
      <c r="T79" s="1259"/>
      <c r="U79" s="1228"/>
      <c r="V79" s="1259"/>
    </row>
    <row r="80" spans="1:22" ht="14.5">
      <c r="F80" s="1259"/>
      <c r="H80" s="1259"/>
      <c r="I80" s="1228"/>
      <c r="J80" s="1259"/>
      <c r="L80" s="1259"/>
      <c r="N80" s="1259"/>
      <c r="O80" s="1228"/>
      <c r="P80" s="1259"/>
      <c r="R80" s="1259"/>
      <c r="S80" s="1228"/>
      <c r="T80" s="1259"/>
      <c r="U80" s="1228"/>
      <c r="V80" s="1259"/>
    </row>
    <row r="81" spans="6:22" ht="14.5">
      <c r="F81" s="1259"/>
      <c r="H81" s="1259"/>
      <c r="I81" s="1228"/>
      <c r="J81" s="1259"/>
      <c r="L81" s="1259"/>
      <c r="N81" s="1259"/>
      <c r="O81" s="1228"/>
      <c r="P81" s="1259"/>
      <c r="R81" s="1259"/>
      <c r="S81" s="1228"/>
      <c r="T81" s="1259"/>
      <c r="U81" s="1228"/>
      <c r="V81" s="1259"/>
    </row>
    <row r="82" spans="6:22" ht="14.5">
      <c r="F82" s="1259"/>
      <c r="H82" s="1259"/>
      <c r="I82" s="1228"/>
      <c r="J82" s="1259"/>
      <c r="L82" s="1259"/>
      <c r="N82" s="1259"/>
      <c r="O82" s="1228"/>
      <c r="P82" s="1259"/>
      <c r="R82" s="1259"/>
      <c r="S82" s="1228"/>
      <c r="T82" s="1259"/>
      <c r="U82" s="1228"/>
      <c r="V82" s="1259"/>
    </row>
    <row r="83" spans="6:22" ht="14.5">
      <c r="F83" s="1259"/>
      <c r="H83" s="1259"/>
      <c r="I83" s="1228"/>
      <c r="J83" s="1259"/>
      <c r="L83" s="1259"/>
      <c r="N83" s="1259"/>
      <c r="O83" s="1228"/>
      <c r="P83" s="1259"/>
      <c r="R83" s="1259"/>
      <c r="S83" s="1228"/>
      <c r="T83" s="1259"/>
      <c r="U83" s="1228"/>
      <c r="V83" s="1259"/>
    </row>
    <row r="84" spans="6:22" ht="14.5">
      <c r="F84" s="1259"/>
      <c r="H84" s="1259"/>
      <c r="I84" s="1228"/>
      <c r="J84" s="1259"/>
      <c r="L84" s="1259"/>
      <c r="N84" s="1259"/>
      <c r="O84" s="1228"/>
      <c r="P84" s="1259"/>
      <c r="R84" s="1259"/>
      <c r="S84" s="1228"/>
      <c r="T84" s="1259"/>
      <c r="U84" s="1228"/>
      <c r="V84" s="1259"/>
    </row>
  </sheetData>
  <pageMargins left="0.7" right="0.7" top="0.75" bottom="0.75" header="0.3" footer="0.3"/>
  <pageSetup scale="63" orientation="landscape" r:id="rId1"/>
  <headerFooter>
    <oddHeader xml:space="preserve">&amp;LPuerto Rico Electric Power Authority 
Docket NEPR-AP-2023-0003
Determination of Base Rates Revenue Requirement
&amp;RSchedule B-1.1 (Optimal)
Page &amp;P of &amp;N
</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D685E-7ED7-475E-933A-CF70C2E1A82C}">
  <dimension ref="A1:FG88"/>
  <sheetViews>
    <sheetView topLeftCell="A3" workbookViewId="0"/>
    <sheetView topLeftCell="A3" workbookViewId="1"/>
  </sheetViews>
  <sheetFormatPr defaultColWidth="8.81640625" defaultRowHeight="14.5" outlineLevelRow="1" outlineLevelCol="1"/>
  <cols>
    <col min="1" max="1" width="3.81640625" style="630" customWidth="1"/>
    <col min="2" max="2" width="8.81640625" style="630"/>
    <col min="3" max="3" width="41.54296875" style="684" hidden="1" customWidth="1" outlineLevel="1"/>
    <col min="4" max="4" width="8.81640625" style="630" hidden="1" customWidth="1" outlineLevel="1"/>
    <col min="5" max="5" width="0.81640625" style="630" customWidth="1" collapsed="1"/>
    <col min="6" max="6" width="0.81640625" style="630" customWidth="1"/>
    <col min="7" max="7" width="3.54296875" style="630" customWidth="1"/>
    <col min="8" max="8" width="62.1796875" style="630" customWidth="1"/>
    <col min="9" max="9" width="32.26953125" style="630" customWidth="1"/>
    <col min="10" max="10" width="0.81640625" style="630" hidden="1" customWidth="1" outlineLevel="1"/>
    <col min="11" max="11" width="18.54296875" style="630" hidden="1" customWidth="1" outlineLevel="1"/>
    <col min="12" max="12" width="0.81640625" style="630" hidden="1" customWidth="1" outlineLevel="1"/>
    <col min="13" max="13" width="18.54296875" style="630" hidden="1" customWidth="1" outlineLevel="1"/>
    <col min="14" max="14" width="0.81640625" style="630" hidden="1" customWidth="1" outlineLevel="1"/>
    <col min="15" max="15" width="18.54296875" style="630" hidden="1" customWidth="1" outlineLevel="1"/>
    <col min="16" max="16" width="0.81640625" style="630" hidden="1" customWidth="1" outlineLevel="1"/>
    <col min="17" max="17" width="18.54296875" style="630" hidden="1" customWidth="1" outlineLevel="1"/>
    <col min="18" max="18" width="0.81640625" style="630" hidden="1" customWidth="1" outlineLevel="1"/>
    <col min="19" max="19" width="18.54296875" style="630" hidden="1" customWidth="1" outlineLevel="1"/>
    <col min="20" max="20" width="0.81640625" style="630" hidden="1" customWidth="1" outlineLevel="1"/>
    <col min="21" max="21" width="18.54296875" style="630" hidden="1" customWidth="1" outlineLevel="1"/>
    <col min="22" max="22" width="0.81640625" style="630" hidden="1" customWidth="1" outlineLevel="1"/>
    <col min="23" max="23" width="18.54296875" style="630" hidden="1" customWidth="1" outlineLevel="1"/>
    <col min="24" max="24" width="0.81640625" style="630" hidden="1" customWidth="1" outlineLevel="1"/>
    <col min="25" max="25" width="18.54296875" style="630" hidden="1" customWidth="1" outlineLevel="1"/>
    <col min="26" max="26" width="0.81640625" style="630" hidden="1" customWidth="1" outlineLevel="1"/>
    <col min="27" max="27" width="18.54296875" style="630" hidden="1" customWidth="1" outlineLevel="1"/>
    <col min="28" max="28" width="0.81640625" style="630" hidden="1" customWidth="1" outlineLevel="1"/>
    <col min="29" max="29" width="18.54296875" style="630" hidden="1" customWidth="1" outlineLevel="1"/>
    <col min="30" max="30" width="0.81640625" style="630" hidden="1" customWidth="1" outlineLevel="1"/>
    <col min="31" max="31" width="18.54296875" style="630" hidden="1" customWidth="1" outlineLevel="1"/>
    <col min="32" max="32" width="0.81640625" style="630" hidden="1" customWidth="1" outlineLevel="1"/>
    <col min="33" max="33" width="18.54296875" style="630" hidden="1" customWidth="1" outlineLevel="1"/>
    <col min="34" max="34" width="0.81640625" style="630" hidden="1" customWidth="1" outlineLevel="1"/>
    <col min="35" max="35" width="18.54296875" style="630" hidden="1" customWidth="1" outlineLevel="1"/>
    <col min="36" max="36" width="0.81640625" style="630" hidden="1" customWidth="1" outlineLevel="1"/>
    <col min="37" max="37" width="18.54296875" style="630" hidden="1" customWidth="1" outlineLevel="1"/>
    <col min="38" max="38" width="0.81640625" style="630" hidden="1" customWidth="1" outlineLevel="1"/>
    <col min="39" max="39" width="18.54296875" style="630" hidden="1" customWidth="1" outlineLevel="1"/>
    <col min="40" max="40" width="0.81640625" style="630" hidden="1" customWidth="1" outlineLevel="1"/>
    <col min="41" max="41" width="18.54296875" style="630" hidden="1" customWidth="1" outlineLevel="1"/>
    <col min="42" max="42" width="0.81640625" style="630" hidden="1" customWidth="1" outlineLevel="1"/>
    <col min="43" max="43" width="18.54296875" style="630" hidden="1" customWidth="1" outlineLevel="1"/>
    <col min="44" max="44" width="0.81640625" style="630" hidden="1" customWidth="1" outlineLevel="1"/>
    <col min="45" max="45" width="18.54296875" style="630" hidden="1" customWidth="1" outlineLevel="1"/>
    <col min="46" max="46" width="0.81640625" style="630" hidden="1" customWidth="1" outlineLevel="1"/>
    <col min="47" max="47" width="18.54296875" style="630" hidden="1" customWidth="1" outlineLevel="1"/>
    <col min="48" max="48" width="0.81640625" style="630" hidden="1" customWidth="1" outlineLevel="1"/>
    <col min="49" max="49" width="18.54296875" style="630" hidden="1" customWidth="1" outlineLevel="1"/>
    <col min="50" max="50" width="0.81640625" style="630" hidden="1" customWidth="1" outlineLevel="1"/>
    <col min="51" max="51" width="18.54296875" style="630" hidden="1" customWidth="1" outlineLevel="1"/>
    <col min="52" max="52" width="0.81640625" style="630" hidden="1" customWidth="1" outlineLevel="1"/>
    <col min="53" max="53" width="18.54296875" style="630" hidden="1" customWidth="1" outlineLevel="1"/>
    <col min="54" max="54" width="0.81640625" style="630" hidden="1" customWidth="1" outlineLevel="1"/>
    <col min="55" max="55" width="18.54296875" style="630" hidden="1" customWidth="1" outlineLevel="1"/>
    <col min="56" max="56" width="0.81640625" style="630" hidden="1" customWidth="1" outlineLevel="1"/>
    <col min="57" max="57" width="18.54296875" style="630" hidden="1" customWidth="1" outlineLevel="1"/>
    <col min="58" max="58" width="0.81640625" style="630" hidden="1" customWidth="1" outlineLevel="1"/>
    <col min="59" max="59" width="18.54296875" style="630" hidden="1" customWidth="1" outlineLevel="1"/>
    <col min="60" max="60" width="0.81640625" style="630" hidden="1" customWidth="1" outlineLevel="1"/>
    <col min="61" max="61" width="18.54296875" style="630" hidden="1" customWidth="1" outlineLevel="1"/>
    <col min="62" max="62" width="0.81640625" style="630" hidden="1" customWidth="1" outlineLevel="1"/>
    <col min="63" max="63" width="18.54296875" style="630" hidden="1" customWidth="1" outlineLevel="1"/>
    <col min="64" max="64" width="0.81640625" style="630" hidden="1" customWidth="1" outlineLevel="1"/>
    <col min="65" max="65" width="18.54296875" style="630" hidden="1" customWidth="1" outlineLevel="1"/>
    <col min="66" max="66" width="0.81640625" style="630" hidden="1" customWidth="1" outlineLevel="1"/>
    <col min="67" max="67" width="18.54296875" style="630" hidden="1" customWidth="1" outlineLevel="1"/>
    <col min="68" max="68" width="0.81640625" style="630" hidden="1" customWidth="1" outlineLevel="1"/>
    <col min="69" max="69" width="18.54296875" style="630" hidden="1" customWidth="1" outlineLevel="1"/>
    <col min="70" max="70" width="0.81640625" style="630" customWidth="1" collapsed="1"/>
    <col min="71" max="71" width="0.81640625" style="630" customWidth="1"/>
    <col min="72" max="72" width="22.1796875" style="630" customWidth="1"/>
    <col min="73" max="73" width="0.81640625" style="630" customWidth="1"/>
    <col min="74" max="74" width="0.81640625" style="630" hidden="1" customWidth="1" outlineLevel="1"/>
    <col min="75" max="75" width="18.54296875" style="630" hidden="1" customWidth="1" outlineLevel="1"/>
    <col min="76" max="76" width="0.81640625" style="630" hidden="1" customWidth="1" outlineLevel="1"/>
    <col min="77" max="77" width="18.54296875" style="630" hidden="1" customWidth="1" outlineLevel="1"/>
    <col min="78" max="78" width="0.81640625" style="630" hidden="1" customWidth="1" outlineLevel="1"/>
    <col min="79" max="79" width="18.54296875" style="630" hidden="1" customWidth="1" outlineLevel="1"/>
    <col min="80" max="80" width="0.81640625" style="630" customWidth="1" collapsed="1"/>
    <col min="81" max="81" width="0.81640625" style="630" customWidth="1"/>
    <col min="82" max="82" width="22.1796875" style="630" customWidth="1"/>
    <col min="83" max="84" width="0.81640625" style="630" customWidth="1"/>
    <col min="85" max="85" width="18.54296875" style="630" hidden="1" customWidth="1" outlineLevel="1"/>
    <col min="86" max="86" width="0.81640625" style="630" hidden="1" customWidth="1" outlineLevel="1"/>
    <col min="87" max="87" width="18.54296875" style="630" hidden="1" customWidth="1" outlineLevel="1"/>
    <col min="88" max="88" width="0.81640625" style="630" hidden="1" customWidth="1" outlineLevel="1"/>
    <col min="89" max="89" width="18.54296875" style="630" hidden="1" customWidth="1" outlineLevel="1"/>
    <col min="90" max="90" width="0.81640625" style="630" hidden="1" customWidth="1" outlineLevel="1"/>
    <col min="91" max="91" width="18.54296875" style="630" hidden="1" customWidth="1" outlineLevel="1"/>
    <col min="92" max="92" width="0.81640625" style="630" hidden="1" customWidth="1" outlineLevel="1"/>
    <col min="93" max="93" width="18.54296875" style="630" hidden="1" customWidth="1" outlineLevel="1"/>
    <col min="94" max="94" width="0.81640625" style="630" hidden="1" customWidth="1" outlineLevel="1"/>
    <col min="95" max="95" width="18.54296875" style="630" hidden="1" customWidth="1" outlineLevel="1"/>
    <col min="96" max="96" width="0.81640625" style="630" hidden="1" customWidth="1" outlineLevel="1"/>
    <col min="97" max="97" width="18.54296875" style="630" hidden="1" customWidth="1" outlineLevel="1"/>
    <col min="98" max="98" width="0.81640625" style="630" hidden="1" customWidth="1" outlineLevel="1"/>
    <col min="99" max="99" width="18.54296875" style="630" hidden="1" customWidth="1" outlineLevel="1"/>
    <col min="100" max="100" width="0.81640625" style="630" hidden="1" customWidth="1" outlineLevel="1"/>
    <col min="101" max="101" width="18.54296875" style="630" hidden="1" customWidth="1" outlineLevel="1"/>
    <col min="102" max="102" width="0.81640625" style="630" hidden="1" customWidth="1" outlineLevel="1"/>
    <col min="103" max="103" width="18.54296875" style="630" hidden="1" customWidth="1" outlineLevel="1"/>
    <col min="104" max="104" width="0.81640625" style="630" hidden="1" customWidth="1" outlineLevel="1"/>
    <col min="105" max="105" width="18.54296875" style="630" hidden="1" customWidth="1" outlineLevel="1"/>
    <col min="106" max="106" width="0.81640625" style="630" hidden="1" customWidth="1" outlineLevel="1"/>
    <col min="107" max="107" width="18.54296875" style="630" hidden="1" customWidth="1" outlineLevel="1"/>
    <col min="108" max="108" width="0.81640625" style="630" hidden="1" customWidth="1" outlineLevel="1"/>
    <col min="109" max="109" width="18.54296875" style="630" hidden="1" customWidth="1" outlineLevel="1"/>
    <col min="110" max="110" width="0.81640625" style="630" hidden="1" customWidth="1" outlineLevel="1"/>
    <col min="111" max="111" width="18.54296875" style="630" hidden="1" customWidth="1" outlineLevel="1"/>
    <col min="112" max="112" width="0.81640625" style="630" hidden="1" customWidth="1" outlineLevel="1"/>
    <col min="113" max="113" width="18.54296875" style="630" hidden="1" customWidth="1" outlineLevel="1"/>
    <col min="114" max="114" width="0.81640625" style="630" hidden="1" customWidth="1" outlineLevel="1"/>
    <col min="115" max="115" width="0.81640625" style="630" customWidth="1" collapsed="1"/>
    <col min="116" max="116" width="22.1796875" style="630" customWidth="1"/>
    <col min="117" max="119" width="0.81640625" style="630" customWidth="1"/>
    <col min="120" max="120" width="22.1796875" style="630" customWidth="1"/>
    <col min="121" max="124" width="0.81640625" style="630" customWidth="1"/>
    <col min="125" max="125" width="22.1796875" style="630" customWidth="1" outlineLevel="1"/>
    <col min="126" max="126" width="0.81640625" style="630" customWidth="1" outlineLevel="1"/>
    <col min="127" max="127" width="22.1796875" style="630" customWidth="1" outlineLevel="1"/>
    <col min="128" max="128" width="0.81640625" style="630" customWidth="1" outlineLevel="1"/>
    <col min="129" max="129" width="22.1796875" style="630" customWidth="1" outlineLevel="1"/>
    <col min="130" max="130" width="0.81640625" style="630" customWidth="1" outlineLevel="1"/>
    <col min="131" max="131" width="22.1796875" style="630" customWidth="1"/>
    <col min="132" max="134" width="0.81640625" style="630" customWidth="1"/>
    <col min="135" max="135" width="22.1796875" style="630" customWidth="1" outlineLevel="1"/>
    <col min="136" max="136" width="0.81640625" style="630" customWidth="1" outlineLevel="1"/>
    <col min="137" max="137" width="22.1796875" style="630" customWidth="1" outlineLevel="1"/>
    <col min="138" max="138" width="0.81640625" style="630" customWidth="1" outlineLevel="1"/>
    <col min="139" max="139" width="22.1796875" style="630" customWidth="1" outlineLevel="1"/>
    <col min="140" max="140" width="0.81640625" style="630" customWidth="1" outlineLevel="1"/>
    <col min="141" max="141" width="22.1796875" style="630" bestFit="1" customWidth="1"/>
    <col min="142" max="144" width="0.81640625" style="630" customWidth="1"/>
    <col min="145" max="145" width="11.1796875" style="630" bestFit="1" customWidth="1"/>
    <col min="146" max="146" width="8.81640625" style="630" customWidth="1" outlineLevel="1"/>
    <col min="147" max="147" width="15" style="633" customWidth="1" outlineLevel="1"/>
    <col min="148" max="148" width="19.453125" style="629" customWidth="1" outlineLevel="1"/>
    <col min="149" max="149" width="4.54296875" style="630" customWidth="1" outlineLevel="1"/>
    <col min="150" max="150" width="15" style="633" customWidth="1" outlineLevel="1"/>
    <col min="151" max="151" width="19.453125" style="629" customWidth="1" outlineLevel="1"/>
    <col min="152" max="152" width="4.54296875" style="630" customWidth="1" outlineLevel="1"/>
    <col min="153" max="153" width="15" style="633" customWidth="1" outlineLevel="1"/>
    <col min="154" max="154" width="19.453125" style="629" customWidth="1" outlineLevel="1"/>
    <col min="155" max="155" width="4.54296875" style="630" customWidth="1" outlineLevel="1"/>
    <col min="156" max="156" width="19.453125" style="629" customWidth="1" outlineLevel="1"/>
    <col min="157" max="157" width="4.54296875" style="630" customWidth="1" outlineLevel="1"/>
    <col min="158" max="159" width="19.453125" style="629" customWidth="1" outlineLevel="1"/>
    <col min="160" max="160" width="4.54296875" style="630" customWidth="1" outlineLevel="1"/>
    <col min="161" max="162" width="19.453125" style="629" customWidth="1" outlineLevel="1"/>
    <col min="163" max="163" width="8.81640625" style="630" customWidth="1" outlineLevel="1"/>
    <col min="164" max="16384" width="8.81640625" style="630"/>
  </cols>
  <sheetData>
    <row r="1" spans="1:162" s="628" customFormat="1" hidden="1" outlineLevel="1">
      <c r="A1" s="623"/>
      <c r="B1" s="623"/>
      <c r="C1" s="623"/>
      <c r="D1" s="623"/>
      <c r="E1" s="623"/>
      <c r="F1" s="623"/>
      <c r="G1" s="623"/>
      <c r="H1" s="624" t="s">
        <v>2606</v>
      </c>
      <c r="I1" s="624" t="s">
        <v>2606</v>
      </c>
      <c r="J1" s="623"/>
      <c r="K1" s="625">
        <v>1</v>
      </c>
      <c r="L1" s="623"/>
      <c r="M1" s="625">
        <v>2</v>
      </c>
      <c r="N1" s="625"/>
      <c r="O1" s="625">
        <v>3</v>
      </c>
      <c r="P1" s="625"/>
      <c r="Q1" s="625">
        <v>4</v>
      </c>
      <c r="R1" s="625"/>
      <c r="S1" s="625">
        <v>12</v>
      </c>
      <c r="T1" s="625"/>
      <c r="U1" s="625">
        <v>14</v>
      </c>
      <c r="V1" s="625"/>
      <c r="W1" s="625">
        <v>15</v>
      </c>
      <c r="X1" s="625"/>
      <c r="Y1" s="625">
        <v>22</v>
      </c>
      <c r="Z1" s="625"/>
      <c r="AA1" s="625">
        <v>50</v>
      </c>
      <c r="AB1" s="625"/>
      <c r="AC1" s="625">
        <v>67</v>
      </c>
      <c r="AD1" s="625"/>
      <c r="AE1" s="625">
        <v>118</v>
      </c>
      <c r="AF1" s="625"/>
      <c r="AG1" s="625">
        <v>172</v>
      </c>
      <c r="AH1" s="625"/>
      <c r="AI1" s="625">
        <v>176</v>
      </c>
      <c r="AJ1" s="625"/>
      <c r="AK1" s="625">
        <v>183</v>
      </c>
      <c r="AL1" s="625"/>
      <c r="AM1" s="625">
        <v>195</v>
      </c>
      <c r="AN1" s="625"/>
      <c r="AO1" s="625">
        <v>218</v>
      </c>
      <c r="AP1" s="625"/>
      <c r="AQ1" s="625">
        <v>241</v>
      </c>
      <c r="AR1" s="625"/>
      <c r="AS1" s="625">
        <v>272</v>
      </c>
      <c r="AT1" s="625"/>
      <c r="AU1" s="625">
        <v>651</v>
      </c>
      <c r="AV1" s="625"/>
      <c r="AW1" s="625">
        <v>666</v>
      </c>
      <c r="AX1" s="626"/>
      <c r="AY1" s="626"/>
      <c r="AZ1" s="626"/>
      <c r="BA1" s="626"/>
      <c r="BB1" s="626"/>
      <c r="BC1" s="626"/>
      <c r="BD1" s="626"/>
      <c r="BE1" s="626"/>
      <c r="BF1" s="623"/>
      <c r="BG1" s="623"/>
      <c r="BH1" s="623"/>
      <c r="BI1" s="623"/>
      <c r="BJ1" s="623"/>
      <c r="BK1" s="623"/>
      <c r="BL1" s="623"/>
      <c r="BM1" s="623"/>
      <c r="BN1" s="623"/>
      <c r="BO1" s="623"/>
      <c r="BP1" s="623"/>
      <c r="BQ1" s="623"/>
      <c r="BR1" s="623"/>
      <c r="BS1" s="623"/>
      <c r="BT1" s="623"/>
      <c r="BU1" s="623"/>
      <c r="BV1" s="623"/>
      <c r="BW1" s="627">
        <v>16</v>
      </c>
      <c r="BX1" s="623"/>
      <c r="BY1" s="626"/>
      <c r="BZ1" s="626"/>
      <c r="CA1" s="623"/>
      <c r="CB1" s="623"/>
      <c r="CC1" s="623"/>
      <c r="CD1" s="627"/>
      <c r="CE1" s="623"/>
      <c r="CF1" s="623"/>
      <c r="CG1" s="627">
        <v>169</v>
      </c>
      <c r="CH1" s="627"/>
      <c r="CI1" s="627">
        <v>287</v>
      </c>
      <c r="CJ1" s="627"/>
      <c r="CK1" s="627">
        <v>289</v>
      </c>
      <c r="CL1" s="627"/>
      <c r="CM1" s="627">
        <v>306</v>
      </c>
      <c r="CN1" s="627"/>
      <c r="CO1" s="627">
        <v>308</v>
      </c>
      <c r="CP1" s="627"/>
      <c r="CQ1" s="627">
        <v>310</v>
      </c>
      <c r="CR1" s="627"/>
      <c r="CS1" s="627">
        <v>315</v>
      </c>
      <c r="CT1" s="627"/>
      <c r="CU1" s="627"/>
      <c r="CV1" s="627"/>
      <c r="CW1" s="626"/>
      <c r="CX1" s="626"/>
      <c r="CY1" s="626"/>
      <c r="CZ1" s="623"/>
      <c r="DA1" s="623"/>
      <c r="DB1" s="623"/>
      <c r="DC1" s="623"/>
      <c r="DD1" s="623"/>
      <c r="DE1" s="623"/>
      <c r="DF1" s="623"/>
      <c r="DG1" s="623"/>
      <c r="DH1" s="623"/>
      <c r="DI1" s="623"/>
      <c r="DJ1" s="623"/>
      <c r="DK1" s="623"/>
      <c r="DL1" s="623"/>
      <c r="DM1" s="623"/>
      <c r="DN1" s="623"/>
      <c r="DO1" s="623"/>
      <c r="DP1" s="623"/>
      <c r="DQ1" s="623"/>
      <c r="DR1" s="623"/>
      <c r="DS1" s="623"/>
      <c r="DT1" s="623"/>
      <c r="DU1" s="623"/>
      <c r="DV1" s="623"/>
      <c r="DW1" s="623"/>
      <c r="DX1" s="623"/>
      <c r="DY1" s="623"/>
      <c r="DZ1" s="623"/>
      <c r="EA1" s="623"/>
      <c r="EB1" s="623"/>
      <c r="EC1" s="623"/>
      <c r="ED1" s="623"/>
      <c r="EE1" s="623"/>
      <c r="EF1" s="623"/>
      <c r="EG1" s="623"/>
      <c r="EH1" s="623"/>
      <c r="EI1" s="623"/>
      <c r="EJ1" s="623"/>
      <c r="EK1" s="623"/>
      <c r="EL1" s="623"/>
      <c r="EM1" s="623"/>
      <c r="EN1" s="623"/>
      <c r="EQ1" s="629"/>
      <c r="ER1" s="629"/>
      <c r="ET1" s="629"/>
      <c r="EU1" s="629"/>
      <c r="EW1" s="629"/>
      <c r="EX1" s="629"/>
      <c r="EZ1" s="629"/>
      <c r="FB1" s="629"/>
      <c r="FC1" s="629"/>
      <c r="FE1" s="629"/>
      <c r="FF1" s="629"/>
    </row>
    <row r="2" spans="1:162" hidden="1" outlineLevel="1">
      <c r="C2" s="631"/>
      <c r="AX2" s="632"/>
      <c r="AY2" s="632"/>
      <c r="AZ2" s="632"/>
      <c r="BA2" s="632"/>
      <c r="BB2" s="632"/>
      <c r="BC2" s="632"/>
      <c r="BD2" s="632"/>
      <c r="BE2" s="632"/>
      <c r="BY2" s="632"/>
      <c r="BZ2" s="632"/>
      <c r="CW2" s="632"/>
      <c r="CX2" s="632"/>
      <c r="CY2" s="632"/>
    </row>
    <row r="3" spans="1:162" collapsed="1">
      <c r="C3" s="631"/>
      <c r="AX3" s="632"/>
      <c r="AY3" s="632"/>
      <c r="AZ3" s="632"/>
      <c r="BA3" s="632"/>
      <c r="BB3" s="632"/>
      <c r="BC3" s="632"/>
      <c r="BD3" s="632"/>
      <c r="BE3" s="632"/>
      <c r="BY3" s="632"/>
      <c r="BZ3" s="632"/>
      <c r="CW3" s="632"/>
      <c r="CX3" s="632"/>
      <c r="CY3" s="632"/>
    </row>
    <row r="4" spans="1:162">
      <c r="C4" s="631"/>
      <c r="AX4" s="632"/>
      <c r="AY4" s="632"/>
      <c r="AZ4" s="632"/>
      <c r="BA4" s="632"/>
      <c r="BB4" s="632"/>
      <c r="BC4" s="632"/>
      <c r="BD4" s="632"/>
      <c r="BE4" s="632"/>
      <c r="BY4" s="632"/>
      <c r="BZ4" s="632"/>
      <c r="CW4" s="632"/>
      <c r="CX4" s="632"/>
      <c r="CY4" s="632"/>
    </row>
    <row r="5" spans="1:162">
      <c r="C5" s="631"/>
      <c r="F5" s="634" t="s">
        <v>2607</v>
      </c>
      <c r="AX5" s="632"/>
      <c r="AZ5" s="632"/>
      <c r="BB5" s="632"/>
      <c r="BD5" s="632"/>
      <c r="BZ5" s="632"/>
      <c r="CX5" s="632"/>
    </row>
    <row r="6" spans="1:162" s="628" customFormat="1" ht="15" thickBot="1">
      <c r="C6" s="623"/>
      <c r="E6" s="630"/>
      <c r="F6" s="635" t="s">
        <v>2608</v>
      </c>
      <c r="G6" s="636"/>
      <c r="H6" s="636"/>
      <c r="I6" s="636"/>
      <c r="J6" s="636"/>
      <c r="K6" s="637"/>
      <c r="L6" s="636"/>
      <c r="M6" s="637"/>
      <c r="N6" s="636"/>
      <c r="O6" s="637"/>
      <c r="P6" s="636"/>
      <c r="Q6" s="637"/>
      <c r="R6" s="636"/>
      <c r="S6" s="637"/>
      <c r="T6" s="636"/>
      <c r="U6" s="637"/>
      <c r="V6" s="636"/>
      <c r="W6" s="637"/>
      <c r="X6" s="636"/>
      <c r="Y6" s="637"/>
      <c r="Z6" s="636"/>
      <c r="AA6" s="637"/>
      <c r="AB6" s="636"/>
      <c r="AC6" s="637"/>
      <c r="AD6" s="636"/>
      <c r="AE6" s="637"/>
      <c r="AF6" s="636"/>
      <c r="AG6" s="637"/>
      <c r="AH6" s="636"/>
      <c r="AI6" s="637"/>
      <c r="AJ6" s="636"/>
      <c r="AK6" s="637"/>
      <c r="AL6" s="636"/>
      <c r="AM6" s="637"/>
      <c r="AN6" s="636"/>
      <c r="AO6" s="637"/>
      <c r="AP6" s="636"/>
      <c r="AQ6" s="637"/>
      <c r="AR6" s="636"/>
      <c r="AS6" s="637"/>
      <c r="AT6" s="636"/>
      <c r="AU6" s="637"/>
      <c r="AV6" s="636"/>
      <c r="AW6" s="637"/>
      <c r="AX6" s="638"/>
      <c r="AY6" s="639"/>
      <c r="AZ6" s="638"/>
      <c r="BA6" s="639"/>
      <c r="BB6" s="638"/>
      <c r="BC6" s="639"/>
      <c r="BD6" s="638"/>
      <c r="BE6" s="639"/>
      <c r="BF6" s="636"/>
      <c r="BG6" s="637"/>
      <c r="BH6" s="636"/>
      <c r="BI6" s="637"/>
      <c r="BJ6" s="636"/>
      <c r="BK6" s="637"/>
      <c r="BL6" s="636"/>
      <c r="BM6" s="637"/>
      <c r="BN6" s="636"/>
      <c r="BO6" s="637"/>
      <c r="BP6" s="636"/>
      <c r="BQ6" s="637"/>
      <c r="BR6" s="636"/>
      <c r="BS6" s="636"/>
      <c r="BT6" s="637"/>
      <c r="BU6" s="636"/>
      <c r="BV6" s="636"/>
      <c r="BW6" s="637"/>
      <c r="BX6" s="636"/>
      <c r="BY6" s="639"/>
      <c r="BZ6" s="638"/>
      <c r="CA6" s="637"/>
      <c r="CB6" s="636"/>
      <c r="CC6" s="636"/>
      <c r="CD6" s="637"/>
      <c r="CE6" s="636"/>
      <c r="CF6" s="637"/>
      <c r="CG6" s="637"/>
      <c r="CH6" s="636"/>
      <c r="CI6" s="637"/>
      <c r="CJ6" s="636"/>
      <c r="CK6" s="637"/>
      <c r="CL6" s="636"/>
      <c r="CM6" s="637"/>
      <c r="CN6" s="636"/>
      <c r="CO6" s="637"/>
      <c r="CP6" s="636"/>
      <c r="CQ6" s="637"/>
      <c r="CR6" s="636"/>
      <c r="CS6" s="637"/>
      <c r="CT6" s="636"/>
      <c r="CU6" s="637"/>
      <c r="CV6" s="636"/>
      <c r="CW6" s="639"/>
      <c r="CX6" s="638"/>
      <c r="CY6" s="639"/>
      <c r="CZ6" s="636"/>
      <c r="DA6" s="637"/>
      <c r="DB6" s="636"/>
      <c r="DC6" s="637"/>
      <c r="DD6" s="636"/>
      <c r="DE6" s="637"/>
      <c r="DF6" s="636"/>
      <c r="DG6" s="637"/>
      <c r="DH6" s="636"/>
      <c r="DI6" s="637"/>
      <c r="DJ6" s="636"/>
      <c r="DK6" s="636"/>
      <c r="DL6" s="637"/>
      <c r="DM6" s="636"/>
      <c r="DN6" s="636"/>
      <c r="DO6" s="636"/>
      <c r="DP6" s="637"/>
      <c r="DQ6" s="636"/>
      <c r="DR6" s="637"/>
      <c r="DS6" s="637"/>
      <c r="DT6" s="636"/>
      <c r="DU6" s="637"/>
      <c r="DV6" s="636"/>
      <c r="DW6" s="637"/>
      <c r="DX6" s="636"/>
      <c r="DY6" s="637"/>
      <c r="DZ6" s="636"/>
      <c r="EA6" s="637"/>
      <c r="EB6" s="637"/>
      <c r="EC6" s="637"/>
      <c r="ED6" s="636"/>
      <c r="EE6" s="637"/>
      <c r="EF6" s="636"/>
      <c r="EG6" s="637"/>
      <c r="EH6" s="636"/>
      <c r="EI6" s="637"/>
      <c r="EJ6" s="636"/>
      <c r="EK6" s="637"/>
      <c r="EL6" s="637"/>
      <c r="EM6" s="637"/>
      <c r="EN6" s="640"/>
      <c r="EO6" s="630"/>
      <c r="EQ6" s="629"/>
      <c r="ER6" s="629"/>
      <c r="ET6" s="629"/>
      <c r="EU6" s="629"/>
      <c r="EW6" s="629"/>
      <c r="EX6" s="629"/>
      <c r="EZ6" s="629"/>
      <c r="FB6" s="629"/>
      <c r="FC6" s="629"/>
      <c r="FE6" s="629"/>
      <c r="FF6" s="629"/>
    </row>
    <row r="7" spans="1:162" s="628" customFormat="1" ht="15" thickBot="1">
      <c r="C7" s="623"/>
      <c r="E7" s="630"/>
      <c r="F7" s="641"/>
      <c r="K7" s="640"/>
      <c r="M7" s="640"/>
      <c r="O7" s="640"/>
      <c r="Q7" s="640"/>
      <c r="S7" s="640"/>
      <c r="U7" s="640"/>
      <c r="W7" s="640"/>
      <c r="Y7" s="640"/>
      <c r="AA7" s="640"/>
      <c r="AC7" s="640"/>
      <c r="AE7" s="640"/>
      <c r="AG7" s="640"/>
      <c r="AI7" s="640"/>
      <c r="AK7" s="640"/>
      <c r="AM7" s="640"/>
      <c r="AO7" s="640"/>
      <c r="AQ7" s="640"/>
      <c r="AS7" s="640"/>
      <c r="AU7" s="640"/>
      <c r="AW7" s="640"/>
      <c r="AX7" s="642"/>
      <c r="AY7" s="643"/>
      <c r="AZ7" s="642"/>
      <c r="BA7" s="643"/>
      <c r="BB7" s="642"/>
      <c r="BC7" s="643"/>
      <c r="BD7" s="642"/>
      <c r="BE7" s="643"/>
      <c r="BG7" s="640"/>
      <c r="BI7" s="640"/>
      <c r="BK7" s="640"/>
      <c r="BM7" s="640"/>
      <c r="BO7" s="640"/>
      <c r="BQ7" s="640"/>
      <c r="BT7" s="640"/>
      <c r="BW7" s="640"/>
      <c r="BY7" s="643"/>
      <c r="BZ7" s="642"/>
      <c r="CA7" s="640"/>
      <c r="CD7" s="640"/>
      <c r="CF7" s="640"/>
      <c r="CG7" s="640"/>
      <c r="CI7" s="640"/>
      <c r="CK7" s="640"/>
      <c r="CM7" s="640"/>
      <c r="CO7" s="640"/>
      <c r="CQ7" s="640"/>
      <c r="CS7" s="640"/>
      <c r="CU7" s="640"/>
      <c r="CW7" s="643"/>
      <c r="CX7" s="642"/>
      <c r="CY7" s="643"/>
      <c r="DA7" s="640"/>
      <c r="DC7" s="640"/>
      <c r="DE7" s="640"/>
      <c r="DG7" s="640"/>
      <c r="DI7" s="640"/>
      <c r="DL7" s="640"/>
      <c r="DP7" s="640"/>
      <c r="DR7" s="640"/>
      <c r="DS7" s="640"/>
      <c r="DU7" s="640"/>
      <c r="DW7" s="640"/>
      <c r="DY7" s="640"/>
      <c r="EA7" s="640"/>
      <c r="EB7" s="640"/>
      <c r="EC7" s="640"/>
      <c r="EE7" s="640"/>
      <c r="EG7" s="640"/>
      <c r="EI7" s="640"/>
      <c r="EK7" s="640"/>
      <c r="EL7" s="640"/>
      <c r="EM7" s="640"/>
      <c r="EN7" s="640"/>
      <c r="EO7" s="630"/>
      <c r="EQ7" s="629"/>
      <c r="ER7" s="629"/>
      <c r="ET7" s="629"/>
      <c r="EU7" s="629"/>
      <c r="EW7" s="629"/>
      <c r="EX7" s="629"/>
      <c r="EZ7" s="629"/>
      <c r="FB7" s="629"/>
      <c r="FC7" s="629"/>
      <c r="FE7" s="629"/>
      <c r="FF7" s="629"/>
    </row>
    <row r="8" spans="1:162" s="628" customFormat="1" ht="5.15" customHeight="1">
      <c r="C8" s="623"/>
      <c r="E8" s="630"/>
      <c r="F8" s="641"/>
      <c r="K8" s="640"/>
      <c r="M8" s="640"/>
      <c r="O8" s="640"/>
      <c r="Q8" s="640"/>
      <c r="S8" s="640"/>
      <c r="U8" s="640"/>
      <c r="W8" s="640"/>
      <c r="Y8" s="640"/>
      <c r="AA8" s="640"/>
      <c r="AC8" s="640"/>
      <c r="AE8" s="640"/>
      <c r="AG8" s="640"/>
      <c r="AI8" s="640"/>
      <c r="AK8" s="640"/>
      <c r="AM8" s="640"/>
      <c r="AO8" s="640"/>
      <c r="AQ8" s="640"/>
      <c r="AS8" s="640"/>
      <c r="AU8" s="640"/>
      <c r="AW8" s="640"/>
      <c r="AX8" s="642"/>
      <c r="AY8" s="643"/>
      <c r="AZ8" s="642"/>
      <c r="BA8" s="643"/>
      <c r="BB8" s="642"/>
      <c r="BC8" s="643"/>
      <c r="BD8" s="642"/>
      <c r="BE8" s="643"/>
      <c r="BG8" s="640"/>
      <c r="BI8" s="640"/>
      <c r="BK8" s="640"/>
      <c r="BM8" s="640"/>
      <c r="BO8" s="640"/>
      <c r="BQ8" s="640"/>
      <c r="BS8" s="644"/>
      <c r="BT8" s="771"/>
      <c r="BU8" s="645"/>
      <c r="BW8" s="640"/>
      <c r="BY8" s="643"/>
      <c r="BZ8" s="642"/>
      <c r="CA8" s="640"/>
      <c r="CC8" s="644"/>
      <c r="CD8" s="771"/>
      <c r="CE8" s="645"/>
      <c r="CF8" s="640"/>
      <c r="CG8" s="640"/>
      <c r="CI8" s="640"/>
      <c r="CK8" s="640"/>
      <c r="CM8" s="640"/>
      <c r="CO8" s="640"/>
      <c r="CQ8" s="640"/>
      <c r="CS8" s="640"/>
      <c r="CU8" s="640"/>
      <c r="CW8" s="643"/>
      <c r="CX8" s="642"/>
      <c r="CY8" s="643"/>
      <c r="DA8" s="640"/>
      <c r="DC8" s="640"/>
      <c r="DE8" s="640"/>
      <c r="DG8" s="640"/>
      <c r="DI8" s="640"/>
      <c r="DK8" s="644"/>
      <c r="DL8" s="771"/>
      <c r="DM8" s="645"/>
      <c r="DO8" s="646"/>
      <c r="DP8" s="647"/>
      <c r="DQ8" s="648"/>
      <c r="DR8" s="640"/>
      <c r="DS8" s="640"/>
      <c r="DT8" s="649"/>
      <c r="DU8" s="650"/>
      <c r="DV8" s="651"/>
      <c r="DW8" s="650"/>
      <c r="DX8" s="651"/>
      <c r="DY8" s="650"/>
      <c r="DZ8" s="651"/>
      <c r="EA8" s="650"/>
      <c r="EB8" s="652"/>
      <c r="EC8" s="640"/>
      <c r="ED8" s="649"/>
      <c r="EE8" s="650"/>
      <c r="EF8" s="651"/>
      <c r="EG8" s="650"/>
      <c r="EH8" s="651"/>
      <c r="EI8" s="650"/>
      <c r="EJ8" s="651"/>
      <c r="EK8" s="650"/>
      <c r="EL8" s="652"/>
      <c r="EM8" s="640"/>
      <c r="EN8" s="640"/>
      <c r="EO8" s="653"/>
      <c r="EQ8" s="629"/>
      <c r="ER8" s="629"/>
      <c r="ET8" s="629"/>
      <c r="EU8" s="629"/>
      <c r="EW8" s="629"/>
      <c r="EX8" s="629"/>
      <c r="EZ8" s="629"/>
      <c r="FB8" s="629"/>
      <c r="FC8" s="629"/>
      <c r="FE8" s="629"/>
      <c r="FF8" s="629"/>
    </row>
    <row r="9" spans="1:162" ht="16">
      <c r="C9" s="631"/>
      <c r="G9" s="654"/>
      <c r="H9" s="654"/>
      <c r="I9" s="784"/>
      <c r="K9" s="655" t="s">
        <v>2609</v>
      </c>
      <c r="L9" s="789"/>
      <c r="M9" s="655" t="s">
        <v>2610</v>
      </c>
      <c r="N9" s="789"/>
      <c r="O9" s="655" t="s">
        <v>2611</v>
      </c>
      <c r="P9" s="656"/>
      <c r="Q9" s="655" t="s">
        <v>2612</v>
      </c>
      <c r="R9" s="656"/>
      <c r="S9" s="655" t="s">
        <v>2613</v>
      </c>
      <c r="T9" s="656"/>
      <c r="U9" s="655" t="s">
        <v>2614</v>
      </c>
      <c r="V9" s="656"/>
      <c r="W9" s="655" t="s">
        <v>2615</v>
      </c>
      <c r="X9" s="656"/>
      <c r="Y9" s="655" t="s">
        <v>2616</v>
      </c>
      <c r="Z9" s="656"/>
      <c r="AA9" s="655" t="s">
        <v>2617</v>
      </c>
      <c r="AB9" s="656"/>
      <c r="AC9" s="655" t="s">
        <v>2618</v>
      </c>
      <c r="AD9" s="656"/>
      <c r="AE9" s="655" t="s">
        <v>2619</v>
      </c>
      <c r="AF9" s="656"/>
      <c r="AG9" s="655" t="s">
        <v>2620</v>
      </c>
      <c r="AH9" s="656"/>
      <c r="AI9" s="655" t="s">
        <v>2621</v>
      </c>
      <c r="AJ9" s="656"/>
      <c r="AK9" s="655" t="s">
        <v>2622</v>
      </c>
      <c r="AL9" s="656"/>
      <c r="AM9" s="655" t="s">
        <v>2623</v>
      </c>
      <c r="AN9" s="656"/>
      <c r="AO9" s="655" t="s">
        <v>2624</v>
      </c>
      <c r="AP9" s="656"/>
      <c r="AQ9" s="655" t="s">
        <v>2625</v>
      </c>
      <c r="AR9" s="656"/>
      <c r="AS9" s="655" t="s">
        <v>2626</v>
      </c>
      <c r="AT9" s="656"/>
      <c r="AU9" s="655" t="s">
        <v>2627</v>
      </c>
      <c r="AV9" s="656"/>
      <c r="AW9" s="655" t="s">
        <v>2628</v>
      </c>
      <c r="AX9" s="656"/>
      <c r="AY9" s="655" t="s">
        <v>2629</v>
      </c>
      <c r="AZ9" s="656"/>
      <c r="BA9" s="655" t="s">
        <v>2630</v>
      </c>
      <c r="BB9" s="656"/>
      <c r="BC9" s="655" t="s">
        <v>2631</v>
      </c>
      <c r="BD9" s="656"/>
      <c r="BE9" s="655" t="s">
        <v>2632</v>
      </c>
      <c r="BF9" s="656"/>
      <c r="BG9" s="655" t="s">
        <v>2633</v>
      </c>
      <c r="BH9" s="656"/>
      <c r="BI9" s="655" t="s">
        <v>2634</v>
      </c>
      <c r="BJ9" s="657"/>
      <c r="BK9" s="655" t="s">
        <v>2635</v>
      </c>
      <c r="BL9" s="657"/>
      <c r="BM9" s="655" t="s">
        <v>2636</v>
      </c>
      <c r="BN9" s="657"/>
      <c r="BO9" s="655"/>
      <c r="BP9" s="657"/>
      <c r="BQ9" s="655"/>
      <c r="BS9" s="658"/>
      <c r="BT9" s="772" t="s">
        <v>2637</v>
      </c>
      <c r="BU9" s="659"/>
      <c r="BV9" s="657"/>
      <c r="BW9" s="660" t="s">
        <v>2638</v>
      </c>
      <c r="BX9" s="657"/>
      <c r="BY9" s="660" t="s">
        <v>2639</v>
      </c>
      <c r="BZ9" s="656"/>
      <c r="CA9" s="660"/>
      <c r="CC9" s="658"/>
      <c r="CD9" s="772" t="s">
        <v>2637</v>
      </c>
      <c r="CE9" s="659"/>
      <c r="CG9" s="661" t="s">
        <v>2640</v>
      </c>
      <c r="CH9" s="657"/>
      <c r="CI9" s="661" t="s">
        <v>2641</v>
      </c>
      <c r="CJ9" s="657"/>
      <c r="CK9" s="661" t="s">
        <v>2642</v>
      </c>
      <c r="CL9" s="657"/>
      <c r="CM9" s="661" t="s">
        <v>2643</v>
      </c>
      <c r="CN9" s="657"/>
      <c r="CO9" s="661" t="s">
        <v>2644</v>
      </c>
      <c r="CP9" s="657"/>
      <c r="CQ9" s="661" t="s">
        <v>2645</v>
      </c>
      <c r="CR9" s="657"/>
      <c r="CS9" s="661" t="s">
        <v>2646</v>
      </c>
      <c r="CT9" s="657"/>
      <c r="CU9" s="661" t="s">
        <v>2628</v>
      </c>
      <c r="CV9" s="657"/>
      <c r="CW9" s="661" t="s">
        <v>2631</v>
      </c>
      <c r="CX9" s="657"/>
      <c r="CY9" s="661" t="s">
        <v>2632</v>
      </c>
      <c r="CZ9" s="657"/>
      <c r="DA9" s="661" t="s">
        <v>2633</v>
      </c>
      <c r="DB9" s="657"/>
      <c r="DC9" s="661" t="s">
        <v>2634</v>
      </c>
      <c r="DD9" s="657"/>
      <c r="DE9" s="661" t="s">
        <v>2647</v>
      </c>
      <c r="DF9" s="657"/>
      <c r="DG9" s="661"/>
      <c r="DH9" s="657"/>
      <c r="DI9" s="661"/>
      <c r="DK9" s="658"/>
      <c r="DL9" s="772" t="s">
        <v>2637</v>
      </c>
      <c r="DM9" s="659"/>
      <c r="DO9" s="662"/>
      <c r="DP9" s="663" t="s">
        <v>2648</v>
      </c>
      <c r="DQ9" s="664"/>
      <c r="DT9" s="665"/>
      <c r="DU9" s="666" t="s">
        <v>2649</v>
      </c>
      <c r="DW9" s="666" t="s">
        <v>2649</v>
      </c>
      <c r="DY9" s="666" t="s">
        <v>2649</v>
      </c>
      <c r="EA9" s="667" t="s">
        <v>2649</v>
      </c>
      <c r="EB9" s="668"/>
      <c r="ED9" s="665"/>
      <c r="EE9" s="666" t="s">
        <v>2650</v>
      </c>
      <c r="EG9" s="666" t="s">
        <v>2650</v>
      </c>
      <c r="EI9" s="666" t="s">
        <v>2650</v>
      </c>
      <c r="EK9" s="667" t="s">
        <v>2650</v>
      </c>
      <c r="EL9" s="668"/>
      <c r="EQ9" s="669" t="s">
        <v>131</v>
      </c>
      <c r="ER9" s="669"/>
      <c r="ET9" s="669" t="s">
        <v>2651</v>
      </c>
      <c r="EU9" s="669"/>
      <c r="EW9" s="669" t="s">
        <v>132</v>
      </c>
      <c r="EX9" s="669"/>
      <c r="EZ9" s="669" t="s">
        <v>1756</v>
      </c>
      <c r="FB9" s="669" t="s">
        <v>2652</v>
      </c>
      <c r="FC9" s="669" t="s">
        <v>2652</v>
      </c>
      <c r="FE9" s="669" t="s">
        <v>2653</v>
      </c>
      <c r="FF9" s="669" t="s">
        <v>2653</v>
      </c>
    </row>
    <row r="10" spans="1:162" ht="58">
      <c r="C10" s="670" t="s">
        <v>2606</v>
      </c>
      <c r="G10" s="671" t="s">
        <v>2654</v>
      </c>
      <c r="H10" s="672" t="s">
        <v>5</v>
      </c>
      <c r="I10" s="783" t="s">
        <v>2655</v>
      </c>
      <c r="K10" s="673" t="s">
        <v>2656</v>
      </c>
      <c r="L10" s="790"/>
      <c r="M10" s="673" t="s">
        <v>2657</v>
      </c>
      <c r="N10" s="790"/>
      <c r="O10" s="673" t="s">
        <v>2658</v>
      </c>
      <c r="P10" s="674"/>
      <c r="Q10" s="673" t="s">
        <v>2659</v>
      </c>
      <c r="R10" s="674"/>
      <c r="S10" s="673" t="s">
        <v>2660</v>
      </c>
      <c r="T10" s="674"/>
      <c r="U10" s="673" t="s">
        <v>2661</v>
      </c>
      <c r="V10" s="674"/>
      <c r="W10" s="673" t="s">
        <v>2662</v>
      </c>
      <c r="X10" s="674"/>
      <c r="Y10" s="673" t="s">
        <v>2663</v>
      </c>
      <c r="Z10" s="674"/>
      <c r="AA10" s="673" t="s">
        <v>2664</v>
      </c>
      <c r="AB10" s="674"/>
      <c r="AC10" s="673" t="s">
        <v>2665</v>
      </c>
      <c r="AD10" s="674"/>
      <c r="AE10" s="673" t="s">
        <v>2666</v>
      </c>
      <c r="AF10" s="674"/>
      <c r="AG10" s="673" t="s">
        <v>2667</v>
      </c>
      <c r="AH10" s="674"/>
      <c r="AI10" s="673" t="s">
        <v>2668</v>
      </c>
      <c r="AJ10" s="674"/>
      <c r="AK10" s="673" t="s">
        <v>2669</v>
      </c>
      <c r="AL10" s="674"/>
      <c r="AM10" s="673" t="s">
        <v>2670</v>
      </c>
      <c r="AN10" s="674"/>
      <c r="AO10" s="673" t="s">
        <v>2671</v>
      </c>
      <c r="AP10" s="674"/>
      <c r="AQ10" s="673" t="s">
        <v>2672</v>
      </c>
      <c r="AR10" s="674"/>
      <c r="AS10" s="673" t="s">
        <v>2673</v>
      </c>
      <c r="AT10" s="674"/>
      <c r="AU10" s="673" t="s">
        <v>2674</v>
      </c>
      <c r="AV10" s="674"/>
      <c r="AW10" s="673" t="s">
        <v>2675</v>
      </c>
      <c r="AX10" s="674"/>
      <c r="AY10" s="673" t="s">
        <v>2676</v>
      </c>
      <c r="AZ10" s="674"/>
      <c r="BA10" s="673" t="s">
        <v>2677</v>
      </c>
      <c r="BB10" s="674"/>
      <c r="BC10" s="673" t="s">
        <v>169</v>
      </c>
      <c r="BD10" s="674"/>
      <c r="BE10" s="673" t="s">
        <v>2678</v>
      </c>
      <c r="BF10" s="674"/>
      <c r="BG10" s="673" t="s">
        <v>2679</v>
      </c>
      <c r="BH10" s="674"/>
      <c r="BI10" s="673" t="s">
        <v>2680</v>
      </c>
      <c r="BJ10" s="675"/>
      <c r="BK10" s="673" t="s">
        <v>2681</v>
      </c>
      <c r="BL10" s="675"/>
      <c r="BM10" s="673" t="s">
        <v>2682</v>
      </c>
      <c r="BN10" s="675"/>
      <c r="BO10" s="673" t="s">
        <v>2683</v>
      </c>
      <c r="BP10" s="675"/>
      <c r="BQ10" s="673" t="s">
        <v>2684</v>
      </c>
      <c r="BS10" s="658"/>
      <c r="BT10" s="773" t="s">
        <v>131</v>
      </c>
      <c r="BU10" s="659"/>
      <c r="BV10" s="675"/>
      <c r="BW10" s="676" t="s">
        <v>2685</v>
      </c>
      <c r="BX10" s="675"/>
      <c r="BY10" s="676" t="s">
        <v>2686</v>
      </c>
      <c r="BZ10" s="674"/>
      <c r="CA10" s="676" t="s">
        <v>2687</v>
      </c>
      <c r="CC10" s="658"/>
      <c r="CD10" s="773" t="s">
        <v>2651</v>
      </c>
      <c r="CE10" s="659"/>
      <c r="CG10" s="677" t="s">
        <v>2688</v>
      </c>
      <c r="CH10" s="675"/>
      <c r="CI10" s="677" t="s">
        <v>2689</v>
      </c>
      <c r="CJ10" s="675"/>
      <c r="CK10" s="677" t="s">
        <v>2690</v>
      </c>
      <c r="CL10" s="675"/>
      <c r="CM10" s="677" t="s">
        <v>2691</v>
      </c>
      <c r="CN10" s="675"/>
      <c r="CO10" s="677" t="s">
        <v>2692</v>
      </c>
      <c r="CP10" s="675"/>
      <c r="CQ10" s="677" t="s">
        <v>2693</v>
      </c>
      <c r="CR10" s="675"/>
      <c r="CS10" s="677" t="s">
        <v>2694</v>
      </c>
      <c r="CT10" s="675"/>
      <c r="CU10" s="677" t="s">
        <v>2675</v>
      </c>
      <c r="CV10" s="675"/>
      <c r="CW10" s="677" t="s">
        <v>169</v>
      </c>
      <c r="CX10" s="675"/>
      <c r="CY10" s="677" t="s">
        <v>2678</v>
      </c>
      <c r="CZ10" s="675"/>
      <c r="DA10" s="677" t="s">
        <v>2679</v>
      </c>
      <c r="DB10" s="675"/>
      <c r="DC10" s="677" t="s">
        <v>2680</v>
      </c>
      <c r="DD10" s="675"/>
      <c r="DE10" s="677" t="s">
        <v>2695</v>
      </c>
      <c r="DF10" s="675"/>
      <c r="DG10" s="677" t="s">
        <v>2696</v>
      </c>
      <c r="DH10" s="675"/>
      <c r="DI10" s="677" t="s">
        <v>2697</v>
      </c>
      <c r="DK10" s="658"/>
      <c r="DL10" s="773" t="s">
        <v>132</v>
      </c>
      <c r="DM10" s="659"/>
      <c r="DO10" s="662"/>
      <c r="DP10" s="678" t="s">
        <v>2698</v>
      </c>
      <c r="DQ10" s="664"/>
      <c r="DT10" s="665"/>
      <c r="DU10" s="679" t="s">
        <v>131</v>
      </c>
      <c r="DW10" s="679" t="s">
        <v>2651</v>
      </c>
      <c r="DY10" s="679" t="s">
        <v>132</v>
      </c>
      <c r="EA10" s="680" t="s">
        <v>2698</v>
      </c>
      <c r="EB10" s="668"/>
      <c r="ED10" s="665"/>
      <c r="EE10" s="679" t="s">
        <v>131</v>
      </c>
      <c r="EG10" s="679" t="s">
        <v>2651</v>
      </c>
      <c r="EI10" s="679" t="s">
        <v>132</v>
      </c>
      <c r="EK10" s="680" t="s">
        <v>2698</v>
      </c>
      <c r="EL10" s="668"/>
      <c r="EQ10" s="681" t="s">
        <v>2699</v>
      </c>
      <c r="ER10" s="682" t="s">
        <v>2700</v>
      </c>
      <c r="ET10" s="681" t="s">
        <v>2699</v>
      </c>
      <c r="EU10" s="682" t="s">
        <v>2700</v>
      </c>
      <c r="EW10" s="681" t="s">
        <v>2699</v>
      </c>
      <c r="EX10" s="682" t="s">
        <v>2700</v>
      </c>
      <c r="EZ10" s="682" t="s">
        <v>2701</v>
      </c>
      <c r="FB10" s="683" t="s">
        <v>2702</v>
      </c>
      <c r="FC10" s="682" t="s">
        <v>2701</v>
      </c>
      <c r="FE10" s="683" t="s">
        <v>2702</v>
      </c>
      <c r="FF10" s="682" t="s">
        <v>2701</v>
      </c>
    </row>
    <row r="11" spans="1:162" ht="3.25" customHeight="1">
      <c r="AX11" s="632"/>
      <c r="AY11" s="632"/>
      <c r="AZ11" s="632"/>
      <c r="BA11" s="632"/>
      <c r="BB11" s="632"/>
      <c r="BC11" s="632"/>
      <c r="BD11" s="632"/>
      <c r="BE11" s="632"/>
      <c r="BS11" s="658"/>
      <c r="BU11" s="659"/>
      <c r="BY11" s="632"/>
      <c r="BZ11" s="632"/>
      <c r="CC11" s="658"/>
      <c r="CE11" s="659"/>
      <c r="CW11" s="632"/>
      <c r="CX11" s="632"/>
      <c r="CY11" s="632"/>
      <c r="DK11" s="658"/>
      <c r="DM11" s="659"/>
      <c r="DO11" s="662"/>
      <c r="DQ11" s="664"/>
      <c r="DT11" s="665"/>
      <c r="EB11" s="668"/>
      <c r="ED11" s="665"/>
      <c r="EL11" s="668"/>
    </row>
    <row r="12" spans="1:162" s="634" customFormat="1">
      <c r="C12" s="684" t="s">
        <v>603</v>
      </c>
      <c r="G12" s="694">
        <v>1</v>
      </c>
      <c r="H12" s="695" t="s">
        <v>603</v>
      </c>
      <c r="I12" s="687"/>
      <c r="J12" s="696"/>
      <c r="K12" s="697">
        <f>'[20]FY26_Labor Operating Expenses'!G13</f>
        <v>2</v>
      </c>
      <c r="L12" s="697"/>
      <c r="M12" s="697">
        <f>'[20]FY26_Labor Operating Expenses'!I13</f>
        <v>7</v>
      </c>
      <c r="N12" s="698"/>
      <c r="O12" s="697">
        <f>'[20]FY26_Labor Operating Expenses'!K13</f>
        <v>2</v>
      </c>
      <c r="P12" s="698"/>
      <c r="Q12" s="697">
        <f>'[20]FY26_Labor Operating Expenses'!M13</f>
        <v>2</v>
      </c>
      <c r="R12" s="698"/>
      <c r="S12" s="697">
        <f>'[20]FY26_Labor Operating Expenses'!O13</f>
        <v>1</v>
      </c>
      <c r="T12" s="698"/>
      <c r="U12" s="697">
        <f>'[20]FY26_Labor Operating Expenses'!Q13</f>
        <v>1</v>
      </c>
      <c r="V12" s="698"/>
      <c r="W12" s="697">
        <f>'[20]FY26_Labor Operating Expenses'!S13</f>
        <v>3</v>
      </c>
      <c r="X12" s="698"/>
      <c r="Y12" s="697">
        <f>'[20]FY26_Labor Operating Expenses'!U13</f>
        <v>10</v>
      </c>
      <c r="Z12" s="698"/>
      <c r="AA12" s="697">
        <f>'[20]FY26_Labor Operating Expenses'!W13</f>
        <v>4</v>
      </c>
      <c r="AB12" s="698"/>
      <c r="AC12" s="697">
        <f>'[20]FY26_Labor Operating Expenses'!Y13</f>
        <v>4</v>
      </c>
      <c r="AD12" s="698"/>
      <c r="AE12" s="697">
        <f>'[20]FY26_Labor Operating Expenses'!AA13</f>
        <v>9</v>
      </c>
      <c r="AF12" s="698"/>
      <c r="AG12" s="697">
        <f>'[20]FY26_Labor Operating Expenses'!AC13</f>
        <v>1</v>
      </c>
      <c r="AH12" s="698"/>
      <c r="AI12" s="697">
        <f>'[20]FY26_Labor Operating Expenses'!AE13</f>
        <v>3</v>
      </c>
      <c r="AJ12" s="698"/>
      <c r="AK12" s="697">
        <f>'[20]FY26_Labor Operating Expenses'!AG13</f>
        <v>5</v>
      </c>
      <c r="AL12" s="698"/>
      <c r="AM12" s="697">
        <f>'[20]FY26_Labor Operating Expenses'!AI13</f>
        <v>1</v>
      </c>
      <c r="AN12" s="698"/>
      <c r="AO12" s="697">
        <f>'[20]FY26_Labor Operating Expenses'!AK13</f>
        <v>3</v>
      </c>
      <c r="AP12" s="698"/>
      <c r="AQ12" s="697">
        <f>'[20]FY26_Labor Operating Expenses'!AM13</f>
        <v>10</v>
      </c>
      <c r="AR12" s="698"/>
      <c r="AS12" s="697">
        <f>'[20]FY26_Labor Operating Expenses'!AO13</f>
        <v>1</v>
      </c>
      <c r="AT12" s="698"/>
      <c r="AU12" s="697">
        <f>'[20]FY26_Labor Operating Expenses'!AQ13</f>
        <v>2</v>
      </c>
      <c r="AV12" s="698"/>
      <c r="AW12" s="697">
        <f>'[20]FY26_Labor Operating Expenses'!AS13</f>
        <v>4</v>
      </c>
      <c r="AX12" s="699"/>
      <c r="AY12" s="700"/>
      <c r="AZ12" s="699"/>
      <c r="BA12" s="700"/>
      <c r="BB12" s="699"/>
      <c r="BC12" s="700"/>
      <c r="BD12" s="699"/>
      <c r="BE12" s="700"/>
      <c r="BF12" s="701"/>
      <c r="BG12" s="700"/>
      <c r="BH12" s="701"/>
      <c r="BI12" s="700"/>
      <c r="BJ12" s="701"/>
      <c r="BK12" s="700"/>
      <c r="BL12" s="701"/>
      <c r="BM12" s="700"/>
      <c r="BN12" s="698"/>
      <c r="BO12" s="697" t="s">
        <v>2703</v>
      </c>
      <c r="BP12" s="698"/>
      <c r="BQ12" s="702">
        <f>'[20]FY26_Labor Operating Expenses'!AY13</f>
        <v>30</v>
      </c>
      <c r="BR12" s="630"/>
      <c r="BS12" s="688"/>
      <c r="BT12" s="705">
        <f>SUM(K12:BQ12)</f>
        <v>105</v>
      </c>
      <c r="BU12" s="689"/>
      <c r="BV12" s="630"/>
      <c r="BW12" s="703">
        <f>'[20]FY26_Labor Operating Expenses'!I36</f>
        <v>22</v>
      </c>
      <c r="BX12" s="698"/>
      <c r="BY12" s="700"/>
      <c r="BZ12" s="699"/>
      <c r="CA12" s="704">
        <f>'[20]FY26_Labor Operating Expenses'!K36</f>
        <v>3</v>
      </c>
      <c r="CB12" s="630"/>
      <c r="CC12" s="688"/>
      <c r="CD12" s="705">
        <f>SUM(BW12:CA12)</f>
        <v>25</v>
      </c>
      <c r="CE12" s="689"/>
      <c r="CG12" s="697">
        <f>'[20]FY26_Labor Operating Expenses'!G59</f>
        <v>1</v>
      </c>
      <c r="CH12" s="698"/>
      <c r="CI12" s="697">
        <f>'[20]FY26_Labor Operating Expenses'!I59</f>
        <v>7</v>
      </c>
      <c r="CJ12" s="698"/>
      <c r="CK12" s="697">
        <f>'[20]FY26_Labor Operating Expenses'!K59</f>
        <v>1</v>
      </c>
      <c r="CL12" s="698"/>
      <c r="CM12" s="697">
        <f>'[20]FY26_Labor Operating Expenses'!M59</f>
        <v>14</v>
      </c>
      <c r="CN12" s="698"/>
      <c r="CO12" s="697">
        <f>'[20]FY26_Labor Operating Expenses'!O59</f>
        <v>6</v>
      </c>
      <c r="CP12" s="698"/>
      <c r="CQ12" s="697">
        <f>'[20]FY26_Labor Operating Expenses'!Q59</f>
        <v>14</v>
      </c>
      <c r="CR12" s="698"/>
      <c r="CS12" s="697">
        <f>'[20]FY26_Labor Operating Expenses'!S59</f>
        <v>7</v>
      </c>
      <c r="CT12" s="698"/>
      <c r="CU12" s="700"/>
      <c r="CV12" s="700"/>
      <c r="CW12" s="700"/>
      <c r="CX12" s="699"/>
      <c r="CY12" s="700"/>
      <c r="CZ12" s="701"/>
      <c r="DA12" s="700"/>
      <c r="DB12" s="701"/>
      <c r="DC12" s="700"/>
      <c r="DD12" s="701"/>
      <c r="DE12" s="700"/>
      <c r="DF12" s="698"/>
      <c r="DG12" s="697" t="s">
        <v>2703</v>
      </c>
      <c r="DH12" s="698"/>
      <c r="DI12" s="702">
        <f>'[20]FY26_Labor Operating Expenses'!Y59</f>
        <v>67</v>
      </c>
      <c r="DJ12" s="630"/>
      <c r="DK12" s="688"/>
      <c r="DL12" s="705">
        <f>SUM(CG12:DI12)</f>
        <v>117</v>
      </c>
      <c r="DM12" s="689"/>
      <c r="DO12" s="690"/>
      <c r="DP12" s="705">
        <f>SUM(BT12,CD12,DL12)</f>
        <v>247</v>
      </c>
      <c r="DQ12" s="691"/>
      <c r="DT12" s="692"/>
      <c r="DU12" s="705">
        <f>'[20]FY26-FY28_HoldCo Budget Proj'!AD14</f>
        <v>105</v>
      </c>
      <c r="DW12" s="705">
        <f>'[20]FY26-FY28_Retiro Budget Proj'!AD14</f>
        <v>25</v>
      </c>
      <c r="DY12" s="705">
        <f>'[20]FY26-FY28_HydroCo Budget Proj'!AD14</f>
        <v>117</v>
      </c>
      <c r="EA12" s="705">
        <f>SUM(DU12,DW12,DY12)</f>
        <v>247</v>
      </c>
      <c r="EB12" s="693"/>
      <c r="ED12" s="692"/>
      <c r="EE12" s="705">
        <f>'[20]FY26-FY28_HoldCo Budget Proj'!AF14</f>
        <v>105</v>
      </c>
      <c r="EG12" s="705">
        <f>'[20]FY26-FY28_Retiro Budget Proj'!AF14</f>
        <v>25</v>
      </c>
      <c r="EI12" s="705">
        <f>'[20]FY26-FY28_HydroCo Budget Proj'!AF14</f>
        <v>117</v>
      </c>
      <c r="EK12" s="705">
        <f>SUM(EE12,EG12,EI12)</f>
        <v>247</v>
      </c>
      <c r="EL12" s="693"/>
      <c r="EQ12" s="633">
        <f>'[20]FY26_Labor Operating Expenses'!BA13-BT12</f>
        <v>0</v>
      </c>
      <c r="ER12" s="706" t="s">
        <v>2703</v>
      </c>
      <c r="ET12" s="633">
        <f>'[20]FY26_Labor Operating Expenses'!M36-CD12</f>
        <v>0</v>
      </c>
      <c r="EU12" s="629">
        <f>SUM(BW12:CA12)-CD12</f>
        <v>0</v>
      </c>
      <c r="EW12" s="633">
        <f>'[20]FY26_Labor Operating Expenses'!AA59-DL12</f>
        <v>0</v>
      </c>
      <c r="EX12" s="706" t="s">
        <v>2703</v>
      </c>
      <c r="EZ12" s="706"/>
      <c r="FB12" s="706"/>
      <c r="FC12" s="706"/>
      <c r="FE12" s="706"/>
      <c r="FF12" s="706"/>
    </row>
    <row r="13" spans="1:162" s="634" customFormat="1" ht="16.5">
      <c r="C13" s="685"/>
      <c r="G13" s="686" t="str">
        <f>IF(I13&gt;0,MAX($G$12:G12)+1,"")</f>
        <v/>
      </c>
      <c r="H13" s="687" t="s">
        <v>2704</v>
      </c>
      <c r="I13" s="695"/>
      <c r="AX13" s="686"/>
      <c r="AY13" s="686"/>
      <c r="AZ13" s="686"/>
      <c r="BA13" s="686"/>
      <c r="BB13" s="686"/>
      <c r="BC13" s="686"/>
      <c r="BD13" s="686"/>
      <c r="BE13" s="686"/>
      <c r="BR13" s="630"/>
      <c r="BS13" s="688"/>
      <c r="BU13" s="689"/>
      <c r="BY13" s="686"/>
      <c r="BZ13" s="686"/>
      <c r="CB13" s="630"/>
      <c r="CC13" s="688"/>
      <c r="CE13" s="689"/>
      <c r="CU13" s="686"/>
      <c r="CW13" s="686"/>
      <c r="CX13" s="686"/>
      <c r="CY13" s="686"/>
      <c r="DJ13" s="630"/>
      <c r="DK13" s="688"/>
      <c r="DM13" s="689"/>
      <c r="DO13" s="690"/>
      <c r="DQ13" s="691"/>
      <c r="DT13" s="692"/>
      <c r="EB13" s="693"/>
      <c r="ED13" s="692"/>
      <c r="EL13" s="693"/>
      <c r="EQ13" s="633"/>
      <c r="ER13" s="706"/>
      <c r="ET13" s="633"/>
      <c r="EU13" s="706"/>
      <c r="EW13" s="633"/>
      <c r="EX13" s="706"/>
      <c r="EZ13" s="706"/>
      <c r="FB13" s="706"/>
      <c r="FC13" s="706"/>
      <c r="FE13" s="706"/>
      <c r="FF13" s="706"/>
    </row>
    <row r="14" spans="1:162">
      <c r="C14" s="684" t="s">
        <v>159</v>
      </c>
      <c r="G14" s="632" t="e">
        <f>IF(#REF!&gt;0,MAX($G$12:G13)+1,"")</f>
        <v>#REF!</v>
      </c>
      <c r="H14" s="707" t="s">
        <v>159</v>
      </c>
      <c r="I14" s="29" t="s">
        <v>159</v>
      </c>
      <c r="K14" s="708">
        <f>'[20]FY26_Labor Operating Expenses'!G15/10^3</f>
        <v>212.7645</v>
      </c>
      <c r="M14" s="708">
        <f>'[20]FY26_Labor Operating Expenses'!I15/10^3</f>
        <v>632.80444499999999</v>
      </c>
      <c r="O14" s="708">
        <f>'[20]FY26_Labor Operating Expenses'!K15/10^3</f>
        <v>154.81049999999999</v>
      </c>
      <c r="Q14" s="708">
        <f>'[20]FY26_Labor Operating Expenses'!M15/10^3</f>
        <v>228.15</v>
      </c>
      <c r="S14" s="708">
        <f>'[20]FY26_Labor Operating Expenses'!O15/10^3</f>
        <v>64.934999999999988</v>
      </c>
      <c r="U14" s="708">
        <f>'[20]FY26_Labor Operating Expenses'!Q15/10^3</f>
        <v>124.8</v>
      </c>
      <c r="W14" s="708">
        <f>'[20]FY26_Labor Operating Expenses'!S15/10^3</f>
        <v>235.50149999999999</v>
      </c>
      <c r="Y14" s="708">
        <f>'[20]FY26_Labor Operating Expenses'!U15/10^3</f>
        <v>609.70650000000001</v>
      </c>
      <c r="AA14" s="708">
        <f>'[20]FY26_Labor Operating Expenses'!W15/10^3</f>
        <v>329.19900000000001</v>
      </c>
      <c r="AC14" s="708">
        <f>'[20]FY26_Labor Operating Expenses'!Y15/10^3</f>
        <v>245.25149999999999</v>
      </c>
      <c r="AE14" s="708">
        <f>'[20]FY26_Labor Operating Expenses'!AA15/10^3</f>
        <v>647.41949999999997</v>
      </c>
      <c r="AG14" s="708">
        <f>'[20]FY26_Labor Operating Expenses'!AC15/10^3</f>
        <v>73.066500000000005</v>
      </c>
      <c r="AI14" s="708">
        <f>'[20]FY26_Labor Operating Expenses'!AE15/10^3</f>
        <v>204.75</v>
      </c>
      <c r="AK14" s="708">
        <f>'[20]FY26_Labor Operating Expenses'!AG15/10^3</f>
        <v>337.779</v>
      </c>
      <c r="AM14" s="708">
        <f>'[20]FY26_Labor Operating Expenses'!AI15/10^3</f>
        <v>78</v>
      </c>
      <c r="AO14" s="708">
        <f>'[20]FY26_Labor Operating Expenses'!AK15/10^3</f>
        <v>120.8805</v>
      </c>
      <c r="AQ14" s="708">
        <f>'[20]FY26_Labor Operating Expenses'!AM15/10^3</f>
        <v>667.54349999999999</v>
      </c>
      <c r="AS14" s="708">
        <f>'[20]FY26_Labor Operating Expenses'!AO15/10^3</f>
        <v>87.75</v>
      </c>
      <c r="AU14" s="708">
        <f>'[20]FY26_Labor Operating Expenses'!AQ15/10^3</f>
        <v>131.25450000000001</v>
      </c>
      <c r="AW14" s="708">
        <f>'[20]FY26_Labor Operating Expenses'!AS15/10^3</f>
        <v>256.89299999999997</v>
      </c>
      <c r="AX14" s="709"/>
      <c r="AY14" s="710"/>
      <c r="AZ14" s="791"/>
      <c r="BA14" s="710"/>
      <c r="BB14" s="711"/>
      <c r="BC14" s="710"/>
      <c r="BD14" s="711"/>
      <c r="BE14" s="710"/>
      <c r="BF14" s="712"/>
      <c r="BG14" s="713"/>
      <c r="BH14" s="712"/>
      <c r="BI14" s="713"/>
      <c r="BJ14" s="712"/>
      <c r="BK14" s="713"/>
      <c r="BL14" s="712"/>
      <c r="BM14" s="713"/>
      <c r="BO14" s="714">
        <f>'[20]FY26_Labor Operating Expenses'!AW15/10^3</f>
        <v>94.549750000000003</v>
      </c>
      <c r="BQ14" s="714">
        <f>'[20]FY26_Labor Operating Expenses'!AY15/10^3</f>
        <v>1869.8805</v>
      </c>
      <c r="BS14" s="658"/>
      <c r="BT14" s="715">
        <v>7407.689695</v>
      </c>
      <c r="BU14" s="659"/>
      <c r="BW14" s="708">
        <v>970.78800000000001</v>
      </c>
      <c r="BY14" s="710"/>
      <c r="BZ14" s="711"/>
      <c r="CA14" s="708">
        <v>126</v>
      </c>
      <c r="CC14" s="658"/>
      <c r="CD14" s="715">
        <v>1096.788</v>
      </c>
      <c r="CE14" s="659"/>
      <c r="CG14" s="708">
        <v>41.047499999999999</v>
      </c>
      <c r="CI14" s="708">
        <v>398.61900000000003</v>
      </c>
      <c r="CK14" s="708">
        <v>72.266999999999996</v>
      </c>
      <c r="CM14" s="708">
        <v>528.39149999999995</v>
      </c>
      <c r="CO14" s="708">
        <v>253.12950000000001</v>
      </c>
      <c r="CQ14" s="708">
        <v>523.04849999999999</v>
      </c>
      <c r="CS14" s="708">
        <v>271.14749999999998</v>
      </c>
      <c r="CU14" s="710"/>
      <c r="CV14" s="711"/>
      <c r="CW14" s="710"/>
      <c r="CX14" s="711"/>
      <c r="CY14" s="710"/>
      <c r="CZ14" s="712"/>
      <c r="DA14" s="713"/>
      <c r="DB14" s="712"/>
      <c r="DC14" s="713"/>
      <c r="DD14" s="712"/>
      <c r="DE14" s="713"/>
      <c r="DG14" s="714">
        <v>433.44225</v>
      </c>
      <c r="DI14" s="714">
        <v>2632.2738541666663</v>
      </c>
      <c r="DK14" s="658"/>
      <c r="DL14" s="715">
        <v>5153.3666041666665</v>
      </c>
      <c r="DM14" s="659"/>
      <c r="DO14" s="662"/>
      <c r="DP14" s="715">
        <v>13657.844299166667</v>
      </c>
      <c r="DQ14" s="664"/>
      <c r="DT14" s="665"/>
      <c r="DU14" s="715">
        <v>7528.6011705132414</v>
      </c>
      <c r="DW14" s="715">
        <v>1114.6902422462874</v>
      </c>
      <c r="DY14" s="715">
        <v>5237.4820552216725</v>
      </c>
      <c r="EA14" s="715">
        <v>13880.773467981202</v>
      </c>
      <c r="EB14" s="668"/>
      <c r="ED14" s="665"/>
      <c r="EE14" s="715">
        <v>7655.9028608187609</v>
      </c>
      <c r="EG14" s="715">
        <v>1133.5386244080094</v>
      </c>
      <c r="EI14" s="715">
        <v>5326.0430379957261</v>
      </c>
      <c r="EK14" s="715">
        <v>14115.484523222498</v>
      </c>
      <c r="EL14" s="668"/>
      <c r="EO14" s="716"/>
      <c r="EP14" s="653"/>
      <c r="EQ14" s="633">
        <f>('[20]FY26_Labor Operating Expenses'!BA15/10^3)-BT14</f>
        <v>0</v>
      </c>
      <c r="ER14" s="706" t="s">
        <v>2703</v>
      </c>
      <c r="ET14" s="633">
        <f>('[20]FY26_Labor Operating Expenses'!M38/10^3)-CD14</f>
        <v>0</v>
      </c>
      <c r="EU14" s="706" t="s">
        <v>2703</v>
      </c>
      <c r="EW14" s="633">
        <f>('[20]FY26_Labor Operating Expenses'!AA61/10^3)-DL14</f>
        <v>0</v>
      </c>
      <c r="EX14" s="706" t="s">
        <v>2703</v>
      </c>
      <c r="EZ14" s="706"/>
      <c r="FB14" s="706"/>
      <c r="FC14" s="706"/>
      <c r="FE14" s="706"/>
      <c r="FF14" s="706"/>
    </row>
    <row r="15" spans="1:162">
      <c r="C15" s="684" t="s">
        <v>160</v>
      </c>
      <c r="G15" s="632" t="e">
        <f>IF(I14&gt;0,MAX($G$12:G14)+1,"")</f>
        <v>#REF!</v>
      </c>
      <c r="H15" s="707" t="s">
        <v>2545</v>
      </c>
      <c r="I15" s="29" t="s">
        <v>160</v>
      </c>
      <c r="K15" s="717">
        <f>'[20]FY26_Labor Operating Expenses'!G16/10^3</f>
        <v>53.191125</v>
      </c>
      <c r="M15" s="717">
        <f>'[20]FY26_Labor Operating Expenses'!I16/10^3</f>
        <v>158.20111125</v>
      </c>
      <c r="O15" s="717">
        <f>'[20]FY26_Labor Operating Expenses'!K16/10^3</f>
        <v>38.702624999999998</v>
      </c>
      <c r="Q15" s="717">
        <f>'[20]FY26_Labor Operating Expenses'!M16/10^3</f>
        <v>57.037500000000001</v>
      </c>
      <c r="S15" s="717">
        <f>'[20]FY26_Labor Operating Expenses'!O16/10^3</f>
        <v>16.233749999999997</v>
      </c>
      <c r="U15" s="717">
        <f>'[20]FY26_Labor Operating Expenses'!Q16/10^3</f>
        <v>31.2</v>
      </c>
      <c r="W15" s="717">
        <f>'[20]FY26_Labor Operating Expenses'!S16/10^3</f>
        <v>58.875374999999998</v>
      </c>
      <c r="Y15" s="717">
        <f>'[20]FY26_Labor Operating Expenses'!U16/10^3</f>
        <v>152.426625</v>
      </c>
      <c r="AA15" s="717">
        <f>'[20]FY26_Labor Operating Expenses'!W16/10^3</f>
        <v>82.299750000000003</v>
      </c>
      <c r="AC15" s="717">
        <f>'[20]FY26_Labor Operating Expenses'!Y16/10^3</f>
        <v>61.312874999999998</v>
      </c>
      <c r="AE15" s="717">
        <f>'[20]FY26_Labor Operating Expenses'!AA16/10^3</f>
        <v>161.85487499999999</v>
      </c>
      <c r="AG15" s="717">
        <f>'[20]FY26_Labor Operating Expenses'!AC16/10^3</f>
        <v>18.266625000000001</v>
      </c>
      <c r="AI15" s="717">
        <f>'[20]FY26_Labor Operating Expenses'!AE16/10^3</f>
        <v>51.1875</v>
      </c>
      <c r="AK15" s="717">
        <f>'[20]FY26_Labor Operating Expenses'!AG16/10^3</f>
        <v>84.444749999999999</v>
      </c>
      <c r="AM15" s="717">
        <f>'[20]FY26_Labor Operating Expenses'!AI16/10^3</f>
        <v>19.5</v>
      </c>
      <c r="AO15" s="717">
        <f>'[20]FY26_Labor Operating Expenses'!AK16/10^3</f>
        <v>30.220124999999999</v>
      </c>
      <c r="AQ15" s="717">
        <f>'[20]FY26_Labor Operating Expenses'!AM16/10^3</f>
        <v>166.885875</v>
      </c>
      <c r="AS15" s="717">
        <f>'[20]FY26_Labor Operating Expenses'!AO16/10^3</f>
        <v>21.9375</v>
      </c>
      <c r="AU15" s="717">
        <f>'[20]FY26_Labor Operating Expenses'!AQ16/10^3</f>
        <v>32.813625000000002</v>
      </c>
      <c r="AW15" s="717">
        <f>'[20]FY26_Labor Operating Expenses'!AS16/10^3</f>
        <v>64.223249999999993</v>
      </c>
      <c r="AX15" s="718"/>
      <c r="AY15" s="719"/>
      <c r="AZ15" s="791"/>
      <c r="BA15" s="719"/>
      <c r="BB15" s="711"/>
      <c r="BC15" s="719"/>
      <c r="BD15" s="711"/>
      <c r="BE15" s="719"/>
      <c r="BF15" s="712"/>
      <c r="BG15" s="720"/>
      <c r="BH15" s="712"/>
      <c r="BI15" s="720"/>
      <c r="BJ15" s="712"/>
      <c r="BK15" s="720"/>
      <c r="BL15" s="712"/>
      <c r="BM15" s="720"/>
      <c r="BO15" s="721">
        <f>'[20]FY26_Labor Operating Expenses'!AW16/10^3</f>
        <v>23.637437500000001</v>
      </c>
      <c r="BQ15" s="721">
        <f>'[20]FY26_Labor Operating Expenses'!AY16/10^3</f>
        <v>467.470125</v>
      </c>
      <c r="BS15" s="658"/>
      <c r="BT15" s="722">
        <v>1851.92242375</v>
      </c>
      <c r="BU15" s="659"/>
      <c r="BW15" s="717">
        <v>242.697</v>
      </c>
      <c r="BY15" s="719"/>
      <c r="BZ15" s="711"/>
      <c r="CA15" s="717">
        <v>31.5</v>
      </c>
      <c r="CC15" s="658"/>
      <c r="CD15" s="722">
        <v>274.197</v>
      </c>
      <c r="CE15" s="659"/>
      <c r="CG15" s="717">
        <v>10.261875</v>
      </c>
      <c r="CI15" s="717">
        <v>99.654750000000007</v>
      </c>
      <c r="CK15" s="717">
        <v>18.066749999999999</v>
      </c>
      <c r="CM15" s="717">
        <v>132.09787499999999</v>
      </c>
      <c r="CO15" s="717">
        <v>63.282375000000002</v>
      </c>
      <c r="CQ15" s="717">
        <v>130.762125</v>
      </c>
      <c r="CS15" s="717">
        <v>67.786874999999995</v>
      </c>
      <c r="CU15" s="719"/>
      <c r="CV15" s="711"/>
      <c r="CW15" s="719"/>
      <c r="CX15" s="711"/>
      <c r="CY15" s="719"/>
      <c r="CZ15" s="712"/>
      <c r="DA15" s="720"/>
      <c r="DB15" s="712"/>
      <c r="DC15" s="720"/>
      <c r="DD15" s="712"/>
      <c r="DE15" s="720"/>
      <c r="DG15" s="721">
        <v>108.3605625</v>
      </c>
      <c r="DI15" s="721">
        <v>658.06846354166657</v>
      </c>
      <c r="DK15" s="658"/>
      <c r="DL15" s="722">
        <v>1288.3416510416666</v>
      </c>
      <c r="DM15" s="659"/>
      <c r="DO15" s="662"/>
      <c r="DP15" s="722">
        <v>3414.4610747916668</v>
      </c>
      <c r="DQ15" s="664"/>
      <c r="DT15" s="665"/>
      <c r="DU15" s="722">
        <v>1882.1502926283104</v>
      </c>
      <c r="DW15" s="722">
        <v>278.67256056157186</v>
      </c>
      <c r="DY15" s="722">
        <v>1309.3705138054181</v>
      </c>
      <c r="EA15" s="722">
        <v>3470.1933669953005</v>
      </c>
      <c r="EB15" s="668"/>
      <c r="ED15" s="665"/>
      <c r="EE15" s="722">
        <v>1913.9757152046902</v>
      </c>
      <c r="EG15" s="722">
        <v>283.38465610200234</v>
      </c>
      <c r="EI15" s="722">
        <v>1331.5107594989315</v>
      </c>
      <c r="EK15" s="722">
        <v>3528.8711308056245</v>
      </c>
      <c r="EL15" s="668"/>
      <c r="EO15" s="716"/>
      <c r="EP15" s="653"/>
      <c r="EQ15" s="633">
        <f>('[20]FY26_Labor Operating Expenses'!BA16/10^3)-BT15</f>
        <v>0</v>
      </c>
      <c r="ER15" s="706" t="s">
        <v>2703</v>
      </c>
      <c r="ET15" s="633">
        <f>('[20]FY26_Labor Operating Expenses'!M39/10^3)-CD15</f>
        <v>0</v>
      </c>
      <c r="EU15" s="706" t="s">
        <v>2703</v>
      </c>
      <c r="EW15" s="633">
        <f>('[20]FY26_Labor Operating Expenses'!AA62/10^3)-DL15</f>
        <v>0</v>
      </c>
      <c r="EX15" s="706" t="s">
        <v>2703</v>
      </c>
      <c r="EZ15" s="706"/>
      <c r="FB15" s="706"/>
      <c r="FC15" s="706"/>
      <c r="FE15" s="706"/>
      <c r="FF15" s="706"/>
    </row>
    <row r="16" spans="1:162">
      <c r="C16" s="684" t="s">
        <v>2705</v>
      </c>
      <c r="G16" s="632" t="e">
        <f>IF(I15&gt;0,MAX($G$12:G15)+1,"")</f>
        <v>#REF!</v>
      </c>
      <c r="H16" s="707" t="s">
        <v>2705</v>
      </c>
      <c r="I16" s="29" t="s">
        <v>161</v>
      </c>
      <c r="K16" s="717">
        <f>'[20]FY26_Labor Operating Expenses'!G17/10^3</f>
        <v>0</v>
      </c>
      <c r="M16" s="717">
        <f>'[20]FY26_Labor Operating Expenses'!I17/10^3</f>
        <v>0</v>
      </c>
      <c r="O16" s="717">
        <f>'[20]FY26_Labor Operating Expenses'!K17/10^3</f>
        <v>0</v>
      </c>
      <c r="Q16" s="717">
        <f>'[20]FY26_Labor Operating Expenses'!M17/10^3</f>
        <v>0</v>
      </c>
      <c r="S16" s="717">
        <f>'[20]FY26_Labor Operating Expenses'!O17/10^3</f>
        <v>0</v>
      </c>
      <c r="U16" s="717">
        <f>'[20]FY26_Labor Operating Expenses'!Q17/10^3</f>
        <v>0</v>
      </c>
      <c r="W16" s="717">
        <f>'[20]FY26_Labor Operating Expenses'!S17/10^3</f>
        <v>0</v>
      </c>
      <c r="Y16" s="717">
        <f>'[20]FY26_Labor Operating Expenses'!U17/10^3</f>
        <v>19.868550000000003</v>
      </c>
      <c r="AA16" s="717">
        <f>'[20]FY26_Labor Operating Expenses'!W17/10^3</f>
        <v>0</v>
      </c>
      <c r="AC16" s="717">
        <f>'[20]FY26_Labor Operating Expenses'!Y17/10^3</f>
        <v>0</v>
      </c>
      <c r="AE16" s="717">
        <f>'[20]FY26_Labor Operating Expenses'!AA17/10^3</f>
        <v>0</v>
      </c>
      <c r="AG16" s="717">
        <f>'[20]FY26_Labor Operating Expenses'!AC17/10^3</f>
        <v>0</v>
      </c>
      <c r="AI16" s="717">
        <f>'[20]FY26_Labor Operating Expenses'!AE17/10^3</f>
        <v>0</v>
      </c>
      <c r="AK16" s="717">
        <f>'[20]FY26_Labor Operating Expenses'!AG17/10^3</f>
        <v>0</v>
      </c>
      <c r="AM16" s="717">
        <f>'[20]FY26_Labor Operating Expenses'!AI17/10^3</f>
        <v>0</v>
      </c>
      <c r="AO16" s="717">
        <f>'[20]FY26_Labor Operating Expenses'!AK17/10^3</f>
        <v>8.4123000000000019</v>
      </c>
      <c r="AQ16" s="717">
        <f>'[20]FY26_Labor Operating Expenses'!AM17/10^3</f>
        <v>0</v>
      </c>
      <c r="AS16" s="717">
        <f>'[20]FY26_Labor Operating Expenses'!AO17/10^3</f>
        <v>0</v>
      </c>
      <c r="AU16" s="717">
        <f>'[20]FY26_Labor Operating Expenses'!AQ17/10^3</f>
        <v>0</v>
      </c>
      <c r="AW16" s="717">
        <f>'[20]FY26_Labor Operating Expenses'!AS17/10^3</f>
        <v>16.716699999999996</v>
      </c>
      <c r="AX16" s="718"/>
      <c r="AY16" s="719"/>
      <c r="AZ16" s="791"/>
      <c r="BA16" s="719"/>
      <c r="BB16" s="711"/>
      <c r="BC16" s="719"/>
      <c r="BD16" s="711"/>
      <c r="BE16" s="719"/>
      <c r="BF16" s="712"/>
      <c r="BG16" s="720"/>
      <c r="BH16" s="712"/>
      <c r="BI16" s="720"/>
      <c r="BJ16" s="712"/>
      <c r="BK16" s="720"/>
      <c r="BL16" s="712"/>
      <c r="BM16" s="720"/>
      <c r="BO16" s="721">
        <f>'[20]FY26_Labor Operating Expenses'!AW17/10^3</f>
        <v>0</v>
      </c>
      <c r="BQ16" s="721">
        <f>'[20]FY26_Labor Operating Expenses'!AY17/10^3</f>
        <v>67.315697999999998</v>
      </c>
      <c r="BS16" s="658"/>
      <c r="BT16" s="722">
        <v>112.313248</v>
      </c>
      <c r="BU16" s="659"/>
      <c r="BW16" s="717">
        <v>72.485400000000013</v>
      </c>
      <c r="BY16" s="719"/>
      <c r="BZ16" s="711"/>
      <c r="CA16" s="717">
        <v>4.5359999999999996</v>
      </c>
      <c r="CC16" s="658"/>
      <c r="CD16" s="722">
        <v>77.021400000000014</v>
      </c>
      <c r="CE16" s="659"/>
      <c r="CG16" s="717">
        <v>7.3885499999999995</v>
      </c>
      <c r="CI16" s="717">
        <v>14.155829999999998</v>
      </c>
      <c r="CK16" s="717">
        <v>0</v>
      </c>
      <c r="CM16" s="717">
        <v>81.807570000000013</v>
      </c>
      <c r="CO16" s="717">
        <v>45.563309999999994</v>
      </c>
      <c r="CQ16" s="717">
        <v>80.972189999999998</v>
      </c>
      <c r="CS16" s="717">
        <v>42.190199999999997</v>
      </c>
      <c r="CU16" s="719"/>
      <c r="CV16" s="711"/>
      <c r="CW16" s="719"/>
      <c r="CX16" s="711"/>
      <c r="CY16" s="719"/>
      <c r="CZ16" s="712"/>
      <c r="DA16" s="720"/>
      <c r="DB16" s="712"/>
      <c r="DC16" s="720"/>
      <c r="DD16" s="712"/>
      <c r="DE16" s="720"/>
      <c r="DG16" s="721">
        <v>0</v>
      </c>
      <c r="DI16" s="721">
        <v>419.96732855113629</v>
      </c>
      <c r="DK16" s="658"/>
      <c r="DL16" s="722">
        <v>692.0449785511363</v>
      </c>
      <c r="DM16" s="659"/>
      <c r="DO16" s="662"/>
      <c r="DP16" s="722">
        <v>881.37962655113631</v>
      </c>
      <c r="DQ16" s="664"/>
      <c r="DT16" s="665"/>
      <c r="DU16" s="722">
        <v>114.14647281023075</v>
      </c>
      <c r="DW16" s="722">
        <v>78.278576191705426</v>
      </c>
      <c r="DY16" s="722">
        <v>703.34083230897215</v>
      </c>
      <c r="EA16" s="722">
        <v>895.7658813109083</v>
      </c>
      <c r="EB16" s="668"/>
      <c r="ED16" s="665"/>
      <c r="EE16" s="722">
        <v>116.07658420835715</v>
      </c>
      <c r="EG16" s="722">
        <v>79.602194595472469</v>
      </c>
      <c r="EI16" s="722">
        <v>715.23367598416962</v>
      </c>
      <c r="EK16" s="722">
        <v>910.9124547879992</v>
      </c>
      <c r="EL16" s="668"/>
      <c r="EO16" s="716"/>
      <c r="EP16" s="653"/>
      <c r="EQ16" s="633">
        <f>('[20]FY26_Labor Operating Expenses'!BA17/10^3)-BT16</f>
        <v>0</v>
      </c>
      <c r="ER16" s="706" t="s">
        <v>2703</v>
      </c>
      <c r="ET16" s="633">
        <f>('[20]FY26_Labor Operating Expenses'!M40/10^3)-CD16</f>
        <v>0</v>
      </c>
      <c r="EU16" s="706" t="s">
        <v>2703</v>
      </c>
      <c r="EW16" s="633">
        <f>('[20]FY26_Labor Operating Expenses'!AA63/10^3)-DL16</f>
        <v>0</v>
      </c>
      <c r="EX16" s="706" t="s">
        <v>2703</v>
      </c>
      <c r="EZ16" s="706"/>
      <c r="FB16" s="706"/>
      <c r="FC16" s="706"/>
      <c r="FE16" s="706"/>
      <c r="FF16" s="706"/>
    </row>
    <row r="17" spans="1:162">
      <c r="C17" s="684" t="s">
        <v>162</v>
      </c>
      <c r="G17" s="632" t="e">
        <f>IF(I16&gt;0,MAX($G$12:G16)+1,"")</f>
        <v>#REF!</v>
      </c>
      <c r="H17" s="707" t="s">
        <v>162</v>
      </c>
      <c r="I17" s="29" t="s">
        <v>162</v>
      </c>
      <c r="K17" s="717">
        <f>'[20]FY26_Labor Operating Expenses'!G18/10^3</f>
        <v>0</v>
      </c>
      <c r="M17" s="717">
        <f>'[20]FY26_Labor Operating Expenses'!I18/10^3</f>
        <v>0</v>
      </c>
      <c r="O17" s="717">
        <f>'[20]FY26_Labor Operating Expenses'!K18/10^3</f>
        <v>0</v>
      </c>
      <c r="Q17" s="717">
        <f>'[20]FY26_Labor Operating Expenses'!M18/10^3</f>
        <v>0</v>
      </c>
      <c r="S17" s="717">
        <f>'[20]FY26_Labor Operating Expenses'!O18/10^3</f>
        <v>0</v>
      </c>
      <c r="U17" s="717">
        <f>'[20]FY26_Labor Operating Expenses'!Q18/10^3</f>
        <v>0</v>
      </c>
      <c r="W17" s="717">
        <f>'[20]FY26_Labor Operating Expenses'!S18/10^3</f>
        <v>0</v>
      </c>
      <c r="Y17" s="717">
        <f>'[20]FY26_Labor Operating Expenses'!U18/10^3</f>
        <v>2.384226</v>
      </c>
      <c r="AA17" s="717">
        <f>'[20]FY26_Labor Operating Expenses'!W18/10^3</f>
        <v>0</v>
      </c>
      <c r="AC17" s="717">
        <f>'[20]FY26_Labor Operating Expenses'!Y18/10^3</f>
        <v>0</v>
      </c>
      <c r="AE17" s="717">
        <f>'[20]FY26_Labor Operating Expenses'!AA18/10^3</f>
        <v>0</v>
      </c>
      <c r="AG17" s="717">
        <f>'[20]FY26_Labor Operating Expenses'!AC18/10^3</f>
        <v>0</v>
      </c>
      <c r="AI17" s="717">
        <f>'[20]FY26_Labor Operating Expenses'!AE18/10^3</f>
        <v>0</v>
      </c>
      <c r="AK17" s="717">
        <f>'[20]FY26_Labor Operating Expenses'!AG18/10^3</f>
        <v>0</v>
      </c>
      <c r="AM17" s="717">
        <f>'[20]FY26_Labor Operating Expenses'!AI18/10^3</f>
        <v>0</v>
      </c>
      <c r="AO17" s="717">
        <f>'[20]FY26_Labor Operating Expenses'!AK18/10^3</f>
        <v>1.009476</v>
      </c>
      <c r="AQ17" s="717">
        <f>'[20]FY26_Labor Operating Expenses'!AM18/10^3</f>
        <v>0</v>
      </c>
      <c r="AS17" s="717">
        <f>'[20]FY26_Labor Operating Expenses'!AO18/10^3</f>
        <v>0</v>
      </c>
      <c r="AU17" s="717">
        <f>'[20]FY26_Labor Operating Expenses'!AQ18/10^3</f>
        <v>0</v>
      </c>
      <c r="AW17" s="717">
        <f>'[20]FY26_Labor Operating Expenses'!AS18/10^3</f>
        <v>0.85971600000000004</v>
      </c>
      <c r="AX17" s="718"/>
      <c r="AY17" s="719"/>
      <c r="AZ17" s="791"/>
      <c r="BA17" s="719"/>
      <c r="BB17" s="711"/>
      <c r="BC17" s="719"/>
      <c r="BD17" s="711"/>
      <c r="BE17" s="719"/>
      <c r="BF17" s="712"/>
      <c r="BG17" s="720"/>
      <c r="BH17" s="712"/>
      <c r="BI17" s="720"/>
      <c r="BJ17" s="712"/>
      <c r="BK17" s="720"/>
      <c r="BL17" s="712"/>
      <c r="BM17" s="720"/>
      <c r="BO17" s="721">
        <f>'[20]FY26_Labor Operating Expenses'!AW18/10^3</f>
        <v>0</v>
      </c>
      <c r="BQ17" s="721">
        <f>'[20]FY26_Labor Operating Expenses'!AY18/10^3</f>
        <v>8.0778837600000006</v>
      </c>
      <c r="BS17" s="658"/>
      <c r="BT17" s="722">
        <v>12.331301760000001</v>
      </c>
      <c r="BU17" s="659"/>
      <c r="BW17" s="717">
        <v>8.6982480000000013</v>
      </c>
      <c r="BY17" s="719"/>
      <c r="BZ17" s="711"/>
      <c r="CA17" s="717">
        <v>0.54431999999999992</v>
      </c>
      <c r="CC17" s="658"/>
      <c r="CD17" s="722">
        <v>9.2425680000000021</v>
      </c>
      <c r="CE17" s="659"/>
      <c r="CG17" s="717">
        <v>0.88662599999999991</v>
      </c>
      <c r="CI17" s="717">
        <v>1.6986995999999999</v>
      </c>
      <c r="CK17" s="717">
        <v>0</v>
      </c>
      <c r="CM17" s="717">
        <v>9.8169083999999991</v>
      </c>
      <c r="CO17" s="717">
        <v>5.4675971999999993</v>
      </c>
      <c r="CQ17" s="717">
        <v>9.7166627999999999</v>
      </c>
      <c r="CS17" s="717">
        <v>5.062824</v>
      </c>
      <c r="CU17" s="719"/>
      <c r="CV17" s="711"/>
      <c r="CW17" s="719"/>
      <c r="CX17" s="711"/>
      <c r="CY17" s="719"/>
      <c r="CZ17" s="712"/>
      <c r="DA17" s="720"/>
      <c r="DB17" s="712"/>
      <c r="DC17" s="720"/>
      <c r="DD17" s="712"/>
      <c r="DE17" s="720"/>
      <c r="DG17" s="721">
        <v>0</v>
      </c>
      <c r="DI17" s="721">
        <v>50.396079426136353</v>
      </c>
      <c r="DK17" s="658"/>
      <c r="DL17" s="722">
        <v>83.045397426136361</v>
      </c>
      <c r="DM17" s="659"/>
      <c r="DO17" s="662"/>
      <c r="DP17" s="722">
        <v>104.61926718613637</v>
      </c>
      <c r="DQ17" s="664"/>
      <c r="DT17" s="665"/>
      <c r="DU17" s="722">
        <v>12.532578534836698</v>
      </c>
      <c r="DW17" s="722">
        <v>9.393429143004651</v>
      </c>
      <c r="DY17" s="722">
        <v>84.400899877076654</v>
      </c>
      <c r="EA17" s="722">
        <v>106.32690755491799</v>
      </c>
      <c r="EB17" s="668"/>
      <c r="ED17" s="665"/>
      <c r="EE17" s="722">
        <v>12.744492859322374</v>
      </c>
      <c r="EG17" s="722">
        <v>9.5522633514566966</v>
      </c>
      <c r="EI17" s="722">
        <v>85.828041118100359</v>
      </c>
      <c r="EK17" s="722">
        <v>108.12479732887942</v>
      </c>
      <c r="EL17" s="668"/>
      <c r="EO17" s="716"/>
      <c r="EP17" s="653"/>
      <c r="EQ17" s="633">
        <f>('[20]FY26_Labor Operating Expenses'!BA18/10^3)-BT17</f>
        <v>0</v>
      </c>
      <c r="ER17" s="706" t="s">
        <v>2703</v>
      </c>
      <c r="ET17" s="633">
        <f>('[20]FY26_Labor Operating Expenses'!M41/10^3)-CD17</f>
        <v>0</v>
      </c>
      <c r="EU17" s="706" t="s">
        <v>2703</v>
      </c>
      <c r="EW17" s="633">
        <f>('[20]FY26_Labor Operating Expenses'!AA64/10^3)-DL17</f>
        <v>0</v>
      </c>
      <c r="EX17" s="706" t="s">
        <v>2703</v>
      </c>
      <c r="EZ17" s="706"/>
      <c r="FB17" s="706"/>
      <c r="FC17" s="706"/>
      <c r="FE17" s="706"/>
      <c r="FF17" s="706"/>
    </row>
    <row r="18" spans="1:162" s="634" customFormat="1">
      <c r="C18" s="685"/>
      <c r="G18" s="686" t="e">
        <f>IF(I17&gt;0,MAX($G$12:G17)+1,"")</f>
        <v>#REF!</v>
      </c>
      <c r="H18" s="687" t="s">
        <v>163</v>
      </c>
      <c r="I18" s="687"/>
      <c r="K18" s="723">
        <f>SUM(K14:K17)</f>
        <v>265.955625</v>
      </c>
      <c r="M18" s="723">
        <f>SUM(M14:M17)</f>
        <v>791.00555624999993</v>
      </c>
      <c r="O18" s="723">
        <f>SUM(O14:O17)</f>
        <v>193.513125</v>
      </c>
      <c r="Q18" s="723">
        <f>SUM(Q14:Q17)</f>
        <v>285.1875</v>
      </c>
      <c r="S18" s="723">
        <f>SUM(S14:S17)</f>
        <v>81.168749999999989</v>
      </c>
      <c r="U18" s="723">
        <f>SUM(U14:U17)</f>
        <v>156</v>
      </c>
      <c r="W18" s="723">
        <f>SUM(W14:W17)</f>
        <v>294.37687499999998</v>
      </c>
      <c r="Y18" s="723">
        <f>SUM(Y14:Y17)</f>
        <v>784.3859010000001</v>
      </c>
      <c r="AA18" s="723">
        <f>SUM(AA14:AA17)</f>
        <v>411.49875000000003</v>
      </c>
      <c r="AC18" s="723">
        <f>SUM(AC14:AC17)</f>
        <v>306.56437499999998</v>
      </c>
      <c r="AE18" s="723">
        <f>SUM(AE14:AE17)</f>
        <v>809.27437499999996</v>
      </c>
      <c r="AG18" s="723">
        <f>SUM(AG14:AG17)</f>
        <v>91.33312500000001</v>
      </c>
      <c r="AI18" s="723">
        <f>SUM(AI14:AI17)</f>
        <v>255.9375</v>
      </c>
      <c r="AK18" s="723">
        <f>SUM(AK14:AK17)</f>
        <v>422.22375</v>
      </c>
      <c r="AM18" s="723">
        <f>SUM(AM14:AM17)</f>
        <v>97.5</v>
      </c>
      <c r="AO18" s="723">
        <f>SUM(AO14:AO17)</f>
        <v>160.522401</v>
      </c>
      <c r="AQ18" s="723">
        <f>SUM(AQ14:AQ17)</f>
        <v>834.42937499999994</v>
      </c>
      <c r="AS18" s="723">
        <f>SUM(AS14:AS17)</f>
        <v>109.6875</v>
      </c>
      <c r="AU18" s="723">
        <f>SUM(AU14:AU17)</f>
        <v>164.06812500000001</v>
      </c>
      <c r="AW18" s="723">
        <f>SUM(AW14:AW17)</f>
        <v>338.69266599999997</v>
      </c>
      <c r="AX18" s="632"/>
      <c r="AY18" s="724"/>
      <c r="AZ18" s="791"/>
      <c r="BA18" s="724"/>
      <c r="BB18" s="725"/>
      <c r="BC18" s="724"/>
      <c r="BD18" s="725"/>
      <c r="BE18" s="724"/>
      <c r="BF18" s="726"/>
      <c r="BG18" s="727"/>
      <c r="BH18" s="726"/>
      <c r="BI18" s="727"/>
      <c r="BJ18" s="726"/>
      <c r="BK18" s="727"/>
      <c r="BL18" s="726"/>
      <c r="BM18" s="727"/>
      <c r="BO18" s="723">
        <f>SUM(BO14:BO17)</f>
        <v>118.18718750000001</v>
      </c>
      <c r="BQ18" s="723">
        <f>SUM(BQ14:BQ17)</f>
        <v>2412.74420676</v>
      </c>
      <c r="BS18" s="688"/>
      <c r="BT18" s="723">
        <f>SUM(BT14:BT17)</f>
        <v>9384.2566685099991</v>
      </c>
      <c r="BU18" s="689"/>
      <c r="BW18" s="723">
        <f>SUM(BW14:BW17)</f>
        <v>1294.6686480000001</v>
      </c>
      <c r="BY18" s="724"/>
      <c r="BZ18" s="725"/>
      <c r="CA18" s="723">
        <f>SUM(CA14:CA17)</f>
        <v>162.58032</v>
      </c>
      <c r="CC18" s="688"/>
      <c r="CD18" s="723">
        <f>SUM(CD14:CD17)</f>
        <v>1457.2489680000001</v>
      </c>
      <c r="CE18" s="689"/>
      <c r="CG18" s="723">
        <f>SUM(CG14:CG17)</f>
        <v>59.584551000000005</v>
      </c>
      <c r="CI18" s="723">
        <f>SUM(CI14:CI17)</f>
        <v>514.12827960000016</v>
      </c>
      <c r="CK18" s="723">
        <f>SUM(CK14:CK17)</f>
        <v>90.333749999999995</v>
      </c>
      <c r="CM18" s="723">
        <f>SUM(CM14:CM17)</f>
        <v>752.11385339999993</v>
      </c>
      <c r="CO18" s="723">
        <f>SUM(CO14:CO17)</f>
        <v>367.44278220000001</v>
      </c>
      <c r="CQ18" s="723">
        <f>SUM(CQ14:CQ17)</f>
        <v>744.49947779999991</v>
      </c>
      <c r="CS18" s="723">
        <f>SUM(CS14:CS17)</f>
        <v>386.18739899999997</v>
      </c>
      <c r="CU18" s="724"/>
      <c r="CV18" s="725"/>
      <c r="CW18" s="724"/>
      <c r="CX18" s="725"/>
      <c r="CY18" s="724"/>
      <c r="CZ18" s="726"/>
      <c r="DA18" s="727"/>
      <c r="DB18" s="726"/>
      <c r="DC18" s="727"/>
      <c r="DD18" s="726"/>
      <c r="DE18" s="727"/>
      <c r="DG18" s="723">
        <f>SUM(DG14:DG17)</f>
        <v>541.80281249999996</v>
      </c>
      <c r="DI18" s="723">
        <f>SUM(DI14:DI17)</f>
        <v>3760.7057256856056</v>
      </c>
      <c r="DK18" s="688"/>
      <c r="DL18" s="723">
        <f>SUM(DL14:DL17)</f>
        <v>7216.7986311856057</v>
      </c>
      <c r="DM18" s="689"/>
      <c r="DO18" s="690"/>
      <c r="DP18" s="723">
        <f>SUM(BT18,CD18,DL18)</f>
        <v>18058.304267695603</v>
      </c>
      <c r="DQ18" s="691"/>
      <c r="DT18" s="692"/>
      <c r="DU18" s="723">
        <f>SUM(DU14:DU17)</f>
        <v>9537.4305144866194</v>
      </c>
      <c r="DW18" s="723">
        <f>SUM(DW14:DW17)</f>
        <v>1481.0348081425693</v>
      </c>
      <c r="DY18" s="723">
        <f>SUM(DY14:DY17)</f>
        <v>7334.5943012131402</v>
      </c>
      <c r="EA18" s="723">
        <f t="shared" ref="EA18" si="0">SUM(DU18,DW18,DY18)</f>
        <v>18353.059623842328</v>
      </c>
      <c r="EB18" s="693"/>
      <c r="ED18" s="692"/>
      <c r="EE18" s="951">
        <f>SUM(EE14:EE17)</f>
        <v>9698.699653091131</v>
      </c>
      <c r="EG18" s="723">
        <f>SUM(EG14:EG17)</f>
        <v>1506.0777384569408</v>
      </c>
      <c r="EI18" s="723">
        <f>SUM(EI14:EI17)</f>
        <v>7458.6155145969278</v>
      </c>
      <c r="EK18" s="723">
        <f t="shared" ref="EK18" si="1">SUM(EE18,EG18,EI18)</f>
        <v>18663.392906145</v>
      </c>
      <c r="EL18" s="693"/>
      <c r="EO18" s="716"/>
      <c r="EP18" s="653"/>
      <c r="EQ18" s="633">
        <f>('[20]FY26_Labor Operating Expenses'!BA19/10^3)-BT18</f>
        <v>0</v>
      </c>
      <c r="ER18" s="629">
        <f>SUM(K18:BQ18)-BT18</f>
        <v>0</v>
      </c>
      <c r="ET18" s="633">
        <f>('[20]FY26_Labor Operating Expenses'!M42/10^3)-CD18</f>
        <v>0</v>
      </c>
      <c r="EU18" s="629">
        <f>SUM(BW18:CA18)-CD18</f>
        <v>0</v>
      </c>
      <c r="EW18" s="633">
        <f>('[20]FY26_Labor Operating Expenses'!AA65/10^3)-DL18</f>
        <v>0</v>
      </c>
      <c r="EX18" s="629">
        <f>SUM(CG18:DI18)-DL18</f>
        <v>0</v>
      </c>
      <c r="EZ18" s="629"/>
      <c r="FB18" s="629">
        <f>SUM('[20]FY26-FY28_HoldCo Budget Proj'!AD20,'[20]FY26-FY28_Retiro Budget Proj'!AD20,'[20]FY26-FY28_HydroCo Budget Proj'!AD20)-EA18</f>
        <v>0</v>
      </c>
      <c r="FC18" s="629">
        <f>SUM(EA14:EA17)-EA18</f>
        <v>0</v>
      </c>
      <c r="FE18" s="629">
        <f>SUM('[20]FY26-FY28_HoldCo Budget Proj'!AF20,'[20]FY26-FY28_Retiro Budget Proj'!AF20,'[20]FY26-FY28_HydroCo Budget Proj'!AF20)-EK18</f>
        <v>0</v>
      </c>
      <c r="FF18" s="629">
        <f>SUM(EK14:EK17)-EK18</f>
        <v>0</v>
      </c>
    </row>
    <row r="19" spans="1:162">
      <c r="G19" s="686" t="str">
        <f>IF(I18&gt;0,MAX($G$12:G18)+1,"")</f>
        <v/>
      </c>
      <c r="H19" s="687" t="s">
        <v>296</v>
      </c>
      <c r="I19" s="687"/>
      <c r="AX19" s="632"/>
      <c r="AY19" s="632"/>
      <c r="AZ19" s="632"/>
      <c r="BA19" s="632"/>
      <c r="BB19" s="632"/>
      <c r="BC19" s="632"/>
      <c r="BD19" s="632"/>
      <c r="BE19" s="632"/>
      <c r="BS19" s="658"/>
      <c r="BU19" s="659"/>
      <c r="BY19" s="632"/>
      <c r="BZ19" s="632"/>
      <c r="CC19" s="658"/>
      <c r="CE19" s="659"/>
      <c r="CU19" s="632"/>
      <c r="CW19" s="632"/>
      <c r="CX19" s="632"/>
      <c r="CY19" s="632"/>
      <c r="DK19" s="658"/>
      <c r="DM19" s="659"/>
      <c r="DO19" s="662"/>
      <c r="DQ19" s="664"/>
      <c r="DT19" s="665"/>
      <c r="EB19" s="668"/>
      <c r="ED19" s="665"/>
      <c r="EL19" s="668"/>
      <c r="EP19" s="653"/>
    </row>
    <row r="20" spans="1:162">
      <c r="A20" s="728"/>
      <c r="C20" s="684" t="s">
        <v>165</v>
      </c>
      <c r="G20" s="632" t="str">
        <f>IF(I19&gt;0,MAX($G$12:G19)+1,"")</f>
        <v/>
      </c>
      <c r="H20" s="707" t="s">
        <v>165</v>
      </c>
      <c r="I20" s="29" t="s">
        <v>165</v>
      </c>
      <c r="K20" s="729" t="e">
        <f>SUMIFS('[20]Consolid_FY26 Budget Requests'!$P:$P,'[20]Consolid_FY26 Budget Requests'!$D:$D,K$1,'[20]Consolid_FY26 Budget Requests'!$K:$K,$C20)/10^3</f>
        <v>#VALUE!</v>
      </c>
      <c r="M20" s="729" t="e">
        <f>SUMIFS('[20]Consolid_FY26 Budget Requests'!$P:$P,'[20]Consolid_FY26 Budget Requests'!$D:$D,M$1,'[20]Consolid_FY26 Budget Requests'!$K:$K,$C20)/10^3</f>
        <v>#VALUE!</v>
      </c>
      <c r="O20" s="729" t="e">
        <f>SUMIFS('[20]Consolid_FY26 Budget Requests'!$P:$P,'[20]Consolid_FY26 Budget Requests'!$D:$D,O$1,'[20]Consolid_FY26 Budget Requests'!$K:$K,$C20)/10^3</f>
        <v>#VALUE!</v>
      </c>
      <c r="Q20" s="729" t="e">
        <f>SUMIFS('[20]Consolid_FY26 Budget Requests'!$P:$P,'[20]Consolid_FY26 Budget Requests'!$D:$D,Q$1,'[20]Consolid_FY26 Budget Requests'!$K:$K,$C20)/10^3</f>
        <v>#VALUE!</v>
      </c>
      <c r="S20" s="729" t="e">
        <f>SUMIFS('[20]Consolid_FY26 Budget Requests'!$P:$P,'[20]Consolid_FY26 Budget Requests'!$D:$D,S$1,'[20]Consolid_FY26 Budget Requests'!$K:$K,$C20)/10^3</f>
        <v>#VALUE!</v>
      </c>
      <c r="U20" s="729" t="e">
        <f>SUMIFS('[20]Consolid_FY26 Budget Requests'!$P:$P,'[20]Consolid_FY26 Budget Requests'!$D:$D,U$1,'[20]Consolid_FY26 Budget Requests'!$K:$K,$C20)/10^3</f>
        <v>#VALUE!</v>
      </c>
      <c r="W20" s="729" t="e">
        <f>SUMIFS('[20]Consolid_FY26 Budget Requests'!$P:$P,'[20]Consolid_FY26 Budget Requests'!$D:$D,W$1,'[20]Consolid_FY26 Budget Requests'!$K:$K,$C20)/10^3</f>
        <v>#VALUE!</v>
      </c>
      <c r="Y20" s="729" t="e">
        <f>SUMIFS('[20]Consolid_FY26 Budget Requests'!$P:$P,'[20]Consolid_FY26 Budget Requests'!$D:$D,Y$1,'[20]Consolid_FY26 Budget Requests'!$K:$K,$C20)/10^3</f>
        <v>#VALUE!</v>
      </c>
      <c r="AA20" s="729" t="e">
        <f>SUMIFS('[20]Consolid_FY26 Budget Requests'!$P:$P,'[20]Consolid_FY26 Budget Requests'!$D:$D,AA$1,'[20]Consolid_FY26 Budget Requests'!$K:$K,$C20)/10^3</f>
        <v>#VALUE!</v>
      </c>
      <c r="AC20" s="729" t="e">
        <f>SUMIFS('[20]Consolid_FY26 Budget Requests'!$P:$P,'[20]Consolid_FY26 Budget Requests'!$D:$D,AC$1,'[20]Consolid_FY26 Budget Requests'!$K:$K,$C20)/10^3</f>
        <v>#VALUE!</v>
      </c>
      <c r="AE20" s="729" t="e">
        <f>SUMIFS('[20]Consolid_FY26 Budget Requests'!$P:$P,'[20]Consolid_FY26 Budget Requests'!$D:$D,AE$1,'[20]Consolid_FY26 Budget Requests'!$K:$K,$C20)/10^3</f>
        <v>#VALUE!</v>
      </c>
      <c r="AG20" s="729" t="e">
        <f>SUMIFS('[20]Consolid_FY26 Budget Requests'!$P:$P,'[20]Consolid_FY26 Budget Requests'!$D:$D,AG$1,'[20]Consolid_FY26 Budget Requests'!$K:$K,$C20)/10^3</f>
        <v>#VALUE!</v>
      </c>
      <c r="AI20" s="729" t="e">
        <f>SUMIFS('[20]Consolid_FY26 Budget Requests'!$P:$P,'[20]Consolid_FY26 Budget Requests'!$D:$D,AI$1,'[20]Consolid_FY26 Budget Requests'!$K:$K,$C20)/10^3</f>
        <v>#VALUE!</v>
      </c>
      <c r="AK20" s="729" t="e">
        <f>SUMIFS('[20]Consolid_FY26 Budget Requests'!$P:$P,'[20]Consolid_FY26 Budget Requests'!$D:$D,AK$1,'[20]Consolid_FY26 Budget Requests'!$K:$K,$C20)/10^3</f>
        <v>#VALUE!</v>
      </c>
      <c r="AM20" s="729" t="e">
        <f>SUMIFS('[20]Consolid_FY26 Budget Requests'!$P:$P,'[20]Consolid_FY26 Budget Requests'!$D:$D,AM$1,'[20]Consolid_FY26 Budget Requests'!$K:$K,$C20)/10^3</f>
        <v>#VALUE!</v>
      </c>
      <c r="AO20" s="729" t="e">
        <f>SUMIFS('[20]Consolid_FY26 Budget Requests'!$P:$P,'[20]Consolid_FY26 Budget Requests'!$D:$D,AO$1,'[20]Consolid_FY26 Budget Requests'!$K:$K,$C20)/10^3</f>
        <v>#VALUE!</v>
      </c>
      <c r="AQ20" s="729" t="e">
        <f>SUMIFS('[20]Consolid_FY26 Budget Requests'!$P:$P,'[20]Consolid_FY26 Budget Requests'!$D:$D,AQ$1,'[20]Consolid_FY26 Budget Requests'!$K:$K,$C20)/10^3</f>
        <v>#VALUE!</v>
      </c>
      <c r="AS20" s="729" t="e">
        <f>SUMIFS('[20]Consolid_FY26 Budget Requests'!$P:$P,'[20]Consolid_FY26 Budget Requests'!$D:$D,AS$1,'[20]Consolid_FY26 Budget Requests'!$K:$K,$C20)/10^3</f>
        <v>#VALUE!</v>
      </c>
      <c r="AU20" s="729" t="e">
        <f>SUMIFS('[20]Consolid_FY26 Budget Requests'!$P:$P,'[20]Consolid_FY26 Budget Requests'!$D:$D,AU$1,'[20]Consolid_FY26 Budget Requests'!$K:$K,$C20)/10^3</f>
        <v>#VALUE!</v>
      </c>
      <c r="AW20" s="729" t="e">
        <f>SUMIFS('[20]Consolid_FY26 Budget Requests'!$P:$P,'[20]Consolid_FY26 Budget Requests'!$D:$D,AW$1,'[20]Consolid_FY26 Budget Requests'!$K:$K,$C20)/10^3</f>
        <v>#VALUE!</v>
      </c>
      <c r="AX20" s="632"/>
      <c r="AY20" s="791"/>
      <c r="AZ20" s="791"/>
      <c r="BA20" s="791"/>
      <c r="BB20" s="791"/>
      <c r="BC20" s="791"/>
      <c r="BD20" s="791"/>
      <c r="BE20" s="791"/>
      <c r="BF20" s="791"/>
      <c r="BG20" s="791"/>
      <c r="BH20" s="791"/>
      <c r="BI20" s="791"/>
      <c r="BJ20" s="791"/>
      <c r="BK20" s="791"/>
      <c r="BL20" s="791"/>
      <c r="BM20" s="791"/>
      <c r="BN20" s="791"/>
      <c r="BO20" s="791"/>
      <c r="BP20" s="791"/>
      <c r="BQ20" s="791"/>
      <c r="BS20" s="658"/>
      <c r="BT20" s="730">
        <v>364.57123000000007</v>
      </c>
      <c r="BU20" s="659"/>
      <c r="BW20" s="729">
        <v>33.6</v>
      </c>
      <c r="BX20" s="791"/>
      <c r="BY20" s="791"/>
      <c r="BZ20" s="791"/>
      <c r="CA20" s="791"/>
      <c r="CC20" s="658"/>
      <c r="CD20" s="730">
        <v>33.6</v>
      </c>
      <c r="CE20" s="659"/>
      <c r="CG20" s="729">
        <v>50.962510000000002</v>
      </c>
      <c r="CI20" s="729">
        <v>16.0473</v>
      </c>
      <c r="CK20" s="729">
        <v>5.5252799999999995</v>
      </c>
      <c r="CM20" s="729">
        <v>406.07306</v>
      </c>
      <c r="CO20" s="729">
        <v>182.12298999999999</v>
      </c>
      <c r="CQ20" s="729">
        <v>354.11821999999995</v>
      </c>
      <c r="CS20" s="729">
        <v>411.75448999999998</v>
      </c>
      <c r="CU20" s="791"/>
      <c r="CV20" s="791"/>
      <c r="CW20" s="791"/>
      <c r="CX20" s="791"/>
      <c r="CY20" s="791"/>
      <c r="CZ20" s="791"/>
      <c r="DA20" s="791"/>
      <c r="DB20" s="791"/>
      <c r="DC20" s="791"/>
      <c r="DD20" s="791"/>
      <c r="DE20" s="791"/>
      <c r="DF20" s="791"/>
      <c r="DG20" s="791"/>
      <c r="DH20" s="791"/>
      <c r="DI20" s="791"/>
      <c r="DK20" s="658"/>
      <c r="DL20" s="730">
        <v>1426.60385</v>
      </c>
      <c r="DM20" s="659"/>
      <c r="DO20" s="662"/>
      <c r="DP20" s="730">
        <v>1824.7750800000001</v>
      </c>
      <c r="DQ20" s="664"/>
      <c r="DT20" s="665"/>
      <c r="DU20" s="730">
        <v>370.52191734840909</v>
      </c>
      <c r="DW20" s="730">
        <v>34.148433552769781</v>
      </c>
      <c r="DY20" s="730">
        <v>1449.889487436028</v>
      </c>
      <c r="EA20" s="730">
        <v>1854.5598383372069</v>
      </c>
      <c r="EB20" s="668"/>
      <c r="ED20" s="665"/>
      <c r="EE20" s="730">
        <v>376.78710065476275</v>
      </c>
      <c r="EG20" s="730">
        <v>34.725852015256478</v>
      </c>
      <c r="EI20" s="730">
        <v>1474.4057791516411</v>
      </c>
      <c r="EK20" s="730">
        <v>1885.9187318216605</v>
      </c>
      <c r="EL20" s="668"/>
      <c r="EO20" s="707"/>
      <c r="EP20" s="653"/>
      <c r="EQ20" s="633">
        <f>'[20]FY26-FY28_HoldCo Budget Proj'!P22-BT20</f>
        <v>0</v>
      </c>
      <c r="ER20" s="706" t="s">
        <v>2703</v>
      </c>
      <c r="ET20" s="633">
        <f>'[20]FY26-FY28_Retiro Budget Proj'!P22-CD20</f>
        <v>0</v>
      </c>
      <c r="EU20" s="706" t="s">
        <v>2703</v>
      </c>
      <c r="EW20" s="633">
        <f>'[20]FY26-FY28_HydroCo Budget Proj'!P22-DL20</f>
        <v>0</v>
      </c>
      <c r="EX20" s="706" t="s">
        <v>2703</v>
      </c>
      <c r="EZ20" s="706"/>
      <c r="FB20" s="706"/>
      <c r="FC20" s="706"/>
      <c r="FE20" s="706"/>
      <c r="FF20" s="706"/>
    </row>
    <row r="21" spans="1:162">
      <c r="A21" s="728"/>
      <c r="C21" s="684" t="s">
        <v>166</v>
      </c>
      <c r="G21" s="632" t="e">
        <f>IF(I20&gt;0,MAX($G$12:G20)+1,"")</f>
        <v>#REF!</v>
      </c>
      <c r="H21" s="707" t="s">
        <v>166</v>
      </c>
      <c r="I21" s="29" t="s">
        <v>166</v>
      </c>
      <c r="K21" s="731" t="e">
        <f>SUMIFS('[20]Consolid_FY26 Budget Requests'!$P:$P,'[20]Consolid_FY26 Budget Requests'!$D:$D,K$1,'[20]Consolid_FY26 Budget Requests'!$K:$K,$C21)/10^3</f>
        <v>#VALUE!</v>
      </c>
      <c r="M21" s="731" t="e">
        <f>SUMIFS('[20]Consolid_FY26 Budget Requests'!$P:$P,'[20]Consolid_FY26 Budget Requests'!$D:$D,M$1,'[20]Consolid_FY26 Budget Requests'!$K:$K,$C21)/10^3</f>
        <v>#VALUE!</v>
      </c>
      <c r="O21" s="731" t="e">
        <f>SUMIFS('[20]Consolid_FY26 Budget Requests'!$P:$P,'[20]Consolid_FY26 Budget Requests'!$D:$D,O$1,'[20]Consolid_FY26 Budget Requests'!$K:$K,$C21)/10^3</f>
        <v>#VALUE!</v>
      </c>
      <c r="Q21" s="731" t="e">
        <f>SUMIFS('[20]Consolid_FY26 Budget Requests'!$P:$P,'[20]Consolid_FY26 Budget Requests'!$D:$D,Q$1,'[20]Consolid_FY26 Budget Requests'!$K:$K,$C21)/10^3</f>
        <v>#VALUE!</v>
      </c>
      <c r="S21" s="731" t="e">
        <f>SUMIFS('[20]Consolid_FY26 Budget Requests'!$P:$P,'[20]Consolid_FY26 Budget Requests'!$D:$D,S$1,'[20]Consolid_FY26 Budget Requests'!$K:$K,$C21)/10^3</f>
        <v>#VALUE!</v>
      </c>
      <c r="U21" s="731" t="e">
        <f>SUMIFS('[20]Consolid_FY26 Budget Requests'!$P:$P,'[20]Consolid_FY26 Budget Requests'!$D:$D,U$1,'[20]Consolid_FY26 Budget Requests'!$K:$K,$C21)/10^3</f>
        <v>#VALUE!</v>
      </c>
      <c r="W21" s="731" t="e">
        <f>SUMIFS('[20]Consolid_FY26 Budget Requests'!$P:$P,'[20]Consolid_FY26 Budget Requests'!$D:$D,W$1,'[20]Consolid_FY26 Budget Requests'!$K:$K,$C21)/10^3</f>
        <v>#VALUE!</v>
      </c>
      <c r="Y21" s="731" t="e">
        <f>SUMIFS('[20]Consolid_FY26 Budget Requests'!$P:$P,'[20]Consolid_FY26 Budget Requests'!$D:$D,Y$1,'[20]Consolid_FY26 Budget Requests'!$K:$K,$C21)/10^3</f>
        <v>#VALUE!</v>
      </c>
      <c r="AA21" s="731" t="e">
        <f>SUMIFS('[20]Consolid_FY26 Budget Requests'!$P:$P,'[20]Consolid_FY26 Budget Requests'!$D:$D,AA$1,'[20]Consolid_FY26 Budget Requests'!$K:$K,$C21)/10^3</f>
        <v>#VALUE!</v>
      </c>
      <c r="AC21" s="731" t="e">
        <f>SUMIFS('[20]Consolid_FY26 Budget Requests'!$P:$P,'[20]Consolid_FY26 Budget Requests'!$D:$D,AC$1,'[20]Consolid_FY26 Budget Requests'!$K:$K,$C21)/10^3</f>
        <v>#VALUE!</v>
      </c>
      <c r="AE21" s="731" t="e">
        <f>SUMIFS('[20]Consolid_FY26 Budget Requests'!$P:$P,'[20]Consolid_FY26 Budget Requests'!$D:$D,AE$1,'[20]Consolid_FY26 Budget Requests'!$K:$K,$C21)/10^3</f>
        <v>#VALUE!</v>
      </c>
      <c r="AG21" s="731" t="e">
        <f>SUMIFS('[20]Consolid_FY26 Budget Requests'!$P:$P,'[20]Consolid_FY26 Budget Requests'!$D:$D,AG$1,'[20]Consolid_FY26 Budget Requests'!$K:$K,$C21)/10^3</f>
        <v>#VALUE!</v>
      </c>
      <c r="AI21" s="731" t="e">
        <f>SUMIFS('[20]Consolid_FY26 Budget Requests'!$P:$P,'[20]Consolid_FY26 Budget Requests'!$D:$D,AI$1,'[20]Consolid_FY26 Budget Requests'!$K:$K,$C21)/10^3</f>
        <v>#VALUE!</v>
      </c>
      <c r="AK21" s="731" t="e">
        <f>SUMIFS('[20]Consolid_FY26 Budget Requests'!$P:$P,'[20]Consolid_FY26 Budget Requests'!$D:$D,AK$1,'[20]Consolid_FY26 Budget Requests'!$K:$K,$C21)/10^3</f>
        <v>#VALUE!</v>
      </c>
      <c r="AM21" s="731" t="e">
        <f>SUMIFS('[20]Consolid_FY26 Budget Requests'!$P:$P,'[20]Consolid_FY26 Budget Requests'!$D:$D,AM$1,'[20]Consolid_FY26 Budget Requests'!$K:$K,$C21)/10^3</f>
        <v>#VALUE!</v>
      </c>
      <c r="AO21" s="731" t="e">
        <f>SUMIFS('[20]Consolid_FY26 Budget Requests'!$P:$P,'[20]Consolid_FY26 Budget Requests'!$D:$D,AO$1,'[20]Consolid_FY26 Budget Requests'!$K:$K,$C21)/10^3</f>
        <v>#VALUE!</v>
      </c>
      <c r="AQ21" s="731" t="e">
        <f>SUMIFS('[20]Consolid_FY26 Budget Requests'!$P:$P,'[20]Consolid_FY26 Budget Requests'!$D:$D,AQ$1,'[20]Consolid_FY26 Budget Requests'!$K:$K,$C21)/10^3</f>
        <v>#VALUE!</v>
      </c>
      <c r="AS21" s="731" t="e">
        <f>SUMIFS('[20]Consolid_FY26 Budget Requests'!$P:$P,'[20]Consolid_FY26 Budget Requests'!$D:$D,AS$1,'[20]Consolid_FY26 Budget Requests'!$K:$K,$C21)/10^3</f>
        <v>#VALUE!</v>
      </c>
      <c r="AU21" s="731" t="e">
        <f>SUMIFS('[20]Consolid_FY26 Budget Requests'!$P:$P,'[20]Consolid_FY26 Budget Requests'!$D:$D,AU$1,'[20]Consolid_FY26 Budget Requests'!$K:$K,$C21)/10^3</f>
        <v>#VALUE!</v>
      </c>
      <c r="AW21" s="731" t="e">
        <f>SUMIFS('[20]Consolid_FY26 Budget Requests'!$P:$P,'[20]Consolid_FY26 Budget Requests'!$D:$D,AW$1,'[20]Consolid_FY26 Budget Requests'!$K:$K,$C21)/10^3</f>
        <v>#VALUE!</v>
      </c>
      <c r="AX21" s="632"/>
      <c r="AY21" s="791"/>
      <c r="AZ21" s="791"/>
      <c r="BA21" s="791"/>
      <c r="BB21" s="791"/>
      <c r="BC21" s="791"/>
      <c r="BD21" s="791"/>
      <c r="BE21" s="791"/>
      <c r="BF21" s="791"/>
      <c r="BG21" s="791"/>
      <c r="BH21" s="791"/>
      <c r="BI21" s="791"/>
      <c r="BJ21" s="791"/>
      <c r="BK21" s="791"/>
      <c r="BL21" s="791"/>
      <c r="BM21" s="791"/>
      <c r="BN21" s="791"/>
      <c r="BO21" s="791"/>
      <c r="BP21" s="791"/>
      <c r="BQ21" s="791"/>
      <c r="BS21" s="658"/>
      <c r="BT21" s="732">
        <v>600.38580000000002</v>
      </c>
      <c r="BU21" s="659"/>
      <c r="BW21" s="731">
        <v>50.45</v>
      </c>
      <c r="BX21" s="791"/>
      <c r="BY21" s="791"/>
      <c r="BZ21" s="791"/>
      <c r="CA21" s="791"/>
      <c r="CC21" s="658"/>
      <c r="CD21" s="732">
        <v>50.45</v>
      </c>
      <c r="CE21" s="659"/>
      <c r="CG21" s="731">
        <v>12.4116</v>
      </c>
      <c r="CI21" s="731">
        <v>18.955400000000001</v>
      </c>
      <c r="CK21" s="731">
        <v>1.9550000000000001</v>
      </c>
      <c r="CM21" s="731">
        <v>94.927800000000005</v>
      </c>
      <c r="CO21" s="731">
        <v>90.26039999999999</v>
      </c>
      <c r="CQ21" s="731">
        <v>88.051450000000003</v>
      </c>
      <c r="CS21" s="731">
        <v>173.81780000000003</v>
      </c>
      <c r="CU21" s="791"/>
      <c r="CV21" s="791"/>
      <c r="CW21" s="791"/>
      <c r="CX21" s="791"/>
      <c r="CY21" s="791"/>
      <c r="CZ21" s="791"/>
      <c r="DA21" s="791"/>
      <c r="DB21" s="791"/>
      <c r="DC21" s="791"/>
      <c r="DD21" s="791"/>
      <c r="DE21" s="791"/>
      <c r="DF21" s="791"/>
      <c r="DG21" s="791"/>
      <c r="DH21" s="791"/>
      <c r="DI21" s="791"/>
      <c r="DK21" s="658"/>
      <c r="DL21" s="732">
        <v>480.37945000000002</v>
      </c>
      <c r="DM21" s="659"/>
      <c r="DO21" s="662"/>
      <c r="DP21" s="732">
        <v>1131.2152500000002</v>
      </c>
      <c r="DQ21" s="664"/>
      <c r="DT21" s="665"/>
      <c r="DU21" s="732">
        <v>610.1855534918609</v>
      </c>
      <c r="DW21" s="732">
        <v>51.273466450512956</v>
      </c>
      <c r="DY21" s="732">
        <v>488.22040858455631</v>
      </c>
      <c r="EA21" s="732">
        <v>1149.6794285269302</v>
      </c>
      <c r="EB21" s="668"/>
      <c r="ED21" s="665"/>
      <c r="EE21" s="732">
        <v>620.50322746611221</v>
      </c>
      <c r="EG21" s="732">
        <v>52.140453397907415</v>
      </c>
      <c r="EI21" s="732">
        <v>496.47576463899691</v>
      </c>
      <c r="EK21" s="732">
        <v>1169.1194455030165</v>
      </c>
      <c r="EL21" s="668"/>
      <c r="EO21" s="707"/>
      <c r="EP21" s="653"/>
      <c r="EQ21" s="633">
        <f>'[20]FY26-FY28_HoldCo Budget Proj'!P23-BT21</f>
        <v>0</v>
      </c>
      <c r="ER21" s="706" t="s">
        <v>2703</v>
      </c>
      <c r="ET21" s="633">
        <f>'[20]FY26-FY28_Retiro Budget Proj'!P23-CD21</f>
        <v>0</v>
      </c>
      <c r="EU21" s="706" t="s">
        <v>2703</v>
      </c>
      <c r="EW21" s="633">
        <f>'[20]FY26-FY28_HydroCo Budget Proj'!P23-DL21</f>
        <v>0</v>
      </c>
      <c r="EX21" s="706" t="s">
        <v>2703</v>
      </c>
      <c r="EZ21" s="706"/>
      <c r="FB21" s="706"/>
      <c r="FC21" s="706"/>
      <c r="FE21" s="706"/>
      <c r="FF21" s="706"/>
    </row>
    <row r="22" spans="1:162">
      <c r="A22" s="728"/>
      <c r="C22" s="684" t="s">
        <v>168</v>
      </c>
      <c r="G22" s="632" t="e">
        <f>IF(I21&gt;0,MAX($G$12:G21)+1,"")</f>
        <v>#REF!</v>
      </c>
      <c r="H22" s="707" t="s">
        <v>168</v>
      </c>
      <c r="I22" s="29" t="s">
        <v>168</v>
      </c>
      <c r="K22" s="791"/>
      <c r="L22" s="712"/>
      <c r="M22" s="791"/>
      <c r="N22" s="712"/>
      <c r="O22" s="791"/>
      <c r="P22" s="712"/>
      <c r="Q22" s="791"/>
      <c r="R22" s="712"/>
      <c r="S22" s="791"/>
      <c r="T22" s="712"/>
      <c r="U22" s="791"/>
      <c r="V22" s="712"/>
      <c r="W22" s="791"/>
      <c r="X22" s="712"/>
      <c r="Y22" s="791"/>
      <c r="Z22" s="712"/>
      <c r="AA22" s="791"/>
      <c r="AB22" s="712"/>
      <c r="AC22" s="791"/>
      <c r="AD22" s="712"/>
      <c r="AE22" s="791"/>
      <c r="AF22" s="712"/>
      <c r="AG22" s="791"/>
      <c r="AH22" s="712"/>
      <c r="AI22" s="791"/>
      <c r="AJ22" s="712"/>
      <c r="AK22" s="791"/>
      <c r="AL22" s="712"/>
      <c r="AM22" s="791"/>
      <c r="AN22" s="712"/>
      <c r="AO22" s="791"/>
      <c r="AP22" s="712"/>
      <c r="AQ22" s="791"/>
      <c r="AR22" s="712"/>
      <c r="AS22" s="791"/>
      <c r="AT22" s="712"/>
      <c r="AU22" s="791"/>
      <c r="AV22" s="712"/>
      <c r="AW22" s="791"/>
      <c r="AX22" s="792"/>
      <c r="AY22" s="791"/>
      <c r="AZ22" s="791"/>
      <c r="BA22" s="791"/>
      <c r="BB22" s="791"/>
      <c r="BC22" s="791"/>
      <c r="BD22" s="791"/>
      <c r="BE22" s="791"/>
      <c r="BF22" s="791"/>
      <c r="BG22" s="791"/>
      <c r="BH22" s="791"/>
      <c r="BI22" s="791"/>
      <c r="BJ22" s="791"/>
      <c r="BK22" s="791"/>
      <c r="BL22" s="791"/>
      <c r="BM22" s="791"/>
      <c r="BN22" s="791"/>
      <c r="BO22" s="791"/>
      <c r="BP22" s="791"/>
      <c r="BQ22" s="791"/>
      <c r="BS22" s="658"/>
      <c r="BT22" s="722">
        <v>0</v>
      </c>
      <c r="BU22" s="659"/>
      <c r="BW22" s="791"/>
      <c r="BX22" s="791"/>
      <c r="BY22" s="718">
        <v>7950</v>
      </c>
      <c r="BZ22" s="791"/>
      <c r="CA22" s="791"/>
      <c r="CC22" s="658"/>
      <c r="CD22" s="722">
        <v>7950</v>
      </c>
      <c r="CE22" s="659"/>
      <c r="CG22" s="791"/>
      <c r="CH22" s="712"/>
      <c r="CI22" s="791"/>
      <c r="CJ22" s="712"/>
      <c r="CK22" s="791"/>
      <c r="CL22" s="712"/>
      <c r="CM22" s="791"/>
      <c r="CN22" s="712"/>
      <c r="CO22" s="791"/>
      <c r="CP22" s="712"/>
      <c r="CQ22" s="791"/>
      <c r="CR22" s="712"/>
      <c r="CS22" s="791"/>
      <c r="CT22" s="712"/>
      <c r="CU22" s="791"/>
      <c r="CV22" s="791"/>
      <c r="CW22" s="791"/>
      <c r="CX22" s="791"/>
      <c r="CY22" s="791"/>
      <c r="CZ22" s="791"/>
      <c r="DA22" s="791"/>
      <c r="DB22" s="791"/>
      <c r="DC22" s="791"/>
      <c r="DD22" s="791"/>
      <c r="DE22" s="791"/>
      <c r="DF22" s="791"/>
      <c r="DG22" s="791"/>
      <c r="DH22" s="791"/>
      <c r="DI22" s="791"/>
      <c r="DK22" s="658"/>
      <c r="DL22" s="722">
        <v>0</v>
      </c>
      <c r="DM22" s="659"/>
      <c r="DO22" s="662"/>
      <c r="DP22" s="722">
        <v>7950</v>
      </c>
      <c r="DQ22" s="664"/>
      <c r="DT22" s="665"/>
      <c r="DU22" s="722">
        <v>0</v>
      </c>
      <c r="DW22" s="732">
        <v>8347.5</v>
      </c>
      <c r="DY22" s="732">
        <v>0</v>
      </c>
      <c r="EA22" s="722">
        <v>8347.5</v>
      </c>
      <c r="EB22" s="668"/>
      <c r="ED22" s="665"/>
      <c r="EE22" s="722">
        <v>0</v>
      </c>
      <c r="EG22" s="732">
        <v>8764.875</v>
      </c>
      <c r="EI22" s="722">
        <v>0</v>
      </c>
      <c r="EK22" s="722">
        <v>8764.875</v>
      </c>
      <c r="EL22" s="668"/>
      <c r="EO22" s="707"/>
      <c r="EP22" s="653"/>
      <c r="EQ22" s="706" t="s">
        <v>2703</v>
      </c>
      <c r="ER22" s="706" t="s">
        <v>2703</v>
      </c>
      <c r="ET22" s="706">
        <f>'[20]FY26-FY28_Retiro Budget Proj'!P24-BY22</f>
        <v>0</v>
      </c>
      <c r="EU22" s="706" t="s">
        <v>2703</v>
      </c>
      <c r="EW22" s="706" t="s">
        <v>2703</v>
      </c>
      <c r="EX22" s="706" t="s">
        <v>2703</v>
      </c>
      <c r="EZ22" s="706"/>
      <c r="FB22" s="706"/>
      <c r="FC22" s="706"/>
      <c r="FE22" s="706"/>
      <c r="FF22" s="706"/>
    </row>
    <row r="23" spans="1:162">
      <c r="A23" s="728"/>
      <c r="C23" s="684" t="s">
        <v>169</v>
      </c>
      <c r="G23" s="632" t="e">
        <f>IF(I22&gt;0,MAX($G$12:G22)+1,"")</f>
        <v>#REF!</v>
      </c>
      <c r="H23" s="707" t="s">
        <v>169</v>
      </c>
      <c r="I23" s="29" t="s">
        <v>169</v>
      </c>
      <c r="K23" s="791"/>
      <c r="L23" s="712"/>
      <c r="M23" s="791"/>
      <c r="N23" s="712"/>
      <c r="O23" s="791"/>
      <c r="P23" s="712"/>
      <c r="Q23" s="791"/>
      <c r="R23" s="712"/>
      <c r="S23" s="791"/>
      <c r="T23" s="712"/>
      <c r="U23" s="791"/>
      <c r="V23" s="712"/>
      <c r="W23" s="791"/>
      <c r="X23" s="712"/>
      <c r="Y23" s="791"/>
      <c r="Z23" s="712"/>
      <c r="AA23" s="791"/>
      <c r="AB23" s="712"/>
      <c r="AC23" s="791"/>
      <c r="AD23" s="712"/>
      <c r="AE23" s="791"/>
      <c r="AF23" s="712"/>
      <c r="AG23" s="791"/>
      <c r="AH23" s="712"/>
      <c r="AI23" s="791"/>
      <c r="AJ23" s="712"/>
      <c r="AK23" s="791"/>
      <c r="AL23" s="712"/>
      <c r="AM23" s="791"/>
      <c r="AN23" s="712"/>
      <c r="AO23" s="791"/>
      <c r="AP23" s="712"/>
      <c r="AQ23" s="791"/>
      <c r="AR23" s="712"/>
      <c r="AS23" s="791"/>
      <c r="AT23" s="712"/>
      <c r="AU23" s="791"/>
      <c r="AV23" s="712"/>
      <c r="AW23" s="791"/>
      <c r="AX23" s="792"/>
      <c r="AY23" s="791"/>
      <c r="AZ23" s="791"/>
      <c r="BA23" s="791"/>
      <c r="BB23" s="791"/>
      <c r="BC23" s="718">
        <f>'[20]FY26_Corporate Responsibilities'!G56/10^3</f>
        <v>1601.7429999999999</v>
      </c>
      <c r="BD23" s="632"/>
      <c r="BE23" s="791"/>
      <c r="BF23" s="791"/>
      <c r="BG23" s="791"/>
      <c r="BH23" s="791"/>
      <c r="BI23" s="791"/>
      <c r="BJ23" s="791"/>
      <c r="BK23" s="791"/>
      <c r="BL23" s="791"/>
      <c r="BM23" s="791"/>
      <c r="BN23" s="791"/>
      <c r="BO23" s="791"/>
      <c r="BP23" s="791"/>
      <c r="BQ23" s="791"/>
      <c r="BS23" s="658"/>
      <c r="BT23" s="722">
        <v>1601.7429999999999</v>
      </c>
      <c r="BU23" s="659"/>
      <c r="BW23" s="791"/>
      <c r="BX23" s="791"/>
      <c r="BY23" s="791"/>
      <c r="BZ23" s="791"/>
      <c r="CA23" s="791"/>
      <c r="CC23" s="658"/>
      <c r="CD23" s="722">
        <v>0</v>
      </c>
      <c r="CE23" s="659"/>
      <c r="CG23" s="791"/>
      <c r="CH23" s="712"/>
      <c r="CI23" s="791"/>
      <c r="CJ23" s="712"/>
      <c r="CK23" s="791"/>
      <c r="CL23" s="712"/>
      <c r="CM23" s="791"/>
      <c r="CN23" s="712"/>
      <c r="CO23" s="791"/>
      <c r="CP23" s="712"/>
      <c r="CQ23" s="791"/>
      <c r="CR23" s="712"/>
      <c r="CS23" s="791"/>
      <c r="CT23" s="712"/>
      <c r="CU23" s="791"/>
      <c r="CV23" s="791"/>
      <c r="CW23" s="718">
        <v>2104.6460000000002</v>
      </c>
      <c r="CX23" s="791"/>
      <c r="CY23" s="791"/>
      <c r="CZ23" s="791"/>
      <c r="DA23" s="791"/>
      <c r="DB23" s="791"/>
      <c r="DC23" s="791"/>
      <c r="DD23" s="791"/>
      <c r="DE23" s="791"/>
      <c r="DF23" s="791"/>
      <c r="DG23" s="791"/>
      <c r="DH23" s="791"/>
      <c r="DI23" s="791"/>
      <c r="DK23" s="658"/>
      <c r="DL23" s="722">
        <v>2104.6460000000002</v>
      </c>
      <c r="DM23" s="659"/>
      <c r="DO23" s="662"/>
      <c r="DP23" s="722">
        <v>3706.3890000000001</v>
      </c>
      <c r="DQ23" s="664"/>
      <c r="DT23" s="665"/>
      <c r="DU23" s="722">
        <v>1426.1343400000001</v>
      </c>
      <c r="DW23" s="732">
        <v>0</v>
      </c>
      <c r="DY23" s="722">
        <v>2033.5127600000003</v>
      </c>
      <c r="EA23" s="722">
        <v>3459.6471000000001</v>
      </c>
      <c r="EB23" s="668"/>
      <c r="ED23" s="665"/>
      <c r="EE23" s="722">
        <v>1461.082216</v>
      </c>
      <c r="EG23" s="732">
        <v>0</v>
      </c>
      <c r="EI23" s="722">
        <v>2083.6451040000002</v>
      </c>
      <c r="EK23" s="722">
        <v>3544.72732</v>
      </c>
      <c r="EL23" s="668"/>
      <c r="EO23" s="707"/>
      <c r="EP23" s="653"/>
      <c r="EQ23" s="633">
        <f>'[20]FY26-FY28_HoldCo Budget Proj'!P24-BT23</f>
        <v>0</v>
      </c>
      <c r="ER23" s="706" t="s">
        <v>2703</v>
      </c>
      <c r="ET23" s="706" t="s">
        <v>2703</v>
      </c>
      <c r="EU23" s="706" t="s">
        <v>2703</v>
      </c>
      <c r="EW23" s="633">
        <f>'[20]FY26-FY28_HydroCo Budget Proj'!P24-DL23</f>
        <v>0</v>
      </c>
      <c r="EX23" s="706" t="s">
        <v>2703</v>
      </c>
      <c r="EZ23" s="706"/>
      <c r="FB23" s="706"/>
      <c r="FC23" s="706"/>
      <c r="FE23" s="706"/>
      <c r="FF23" s="706"/>
    </row>
    <row r="24" spans="1:162">
      <c r="A24" s="728"/>
      <c r="C24" s="684" t="s">
        <v>172</v>
      </c>
      <c r="G24" s="632" t="e">
        <f>IF(I23&gt;0,MAX($G$12:G23)+1,"")</f>
        <v>#REF!</v>
      </c>
      <c r="H24" s="707" t="s">
        <v>172</v>
      </c>
      <c r="I24" s="29" t="s">
        <v>172</v>
      </c>
      <c r="K24" s="791"/>
      <c r="L24" s="712"/>
      <c r="M24" s="791"/>
      <c r="N24" s="712"/>
      <c r="O24" s="791"/>
      <c r="P24" s="712"/>
      <c r="Q24" s="791"/>
      <c r="R24" s="712"/>
      <c r="S24" s="791"/>
      <c r="T24" s="712"/>
      <c r="U24" s="791"/>
      <c r="V24" s="712"/>
      <c r="W24" s="791"/>
      <c r="X24" s="712"/>
      <c r="Y24" s="791"/>
      <c r="Z24" s="712"/>
      <c r="AA24" s="791"/>
      <c r="AB24" s="712"/>
      <c r="AC24" s="791"/>
      <c r="AD24" s="712"/>
      <c r="AE24" s="791"/>
      <c r="AF24" s="712"/>
      <c r="AG24" s="791"/>
      <c r="AH24" s="712"/>
      <c r="AI24" s="791"/>
      <c r="AJ24" s="712"/>
      <c r="AK24" s="791"/>
      <c r="AL24" s="712"/>
      <c r="AM24" s="791"/>
      <c r="AN24" s="712"/>
      <c r="AO24" s="791"/>
      <c r="AP24" s="712"/>
      <c r="AQ24" s="791"/>
      <c r="AR24" s="712"/>
      <c r="AS24" s="791"/>
      <c r="AT24" s="712"/>
      <c r="AU24" s="791"/>
      <c r="AV24" s="712"/>
      <c r="AW24" s="791"/>
      <c r="AX24" s="792"/>
      <c r="AY24" s="791"/>
      <c r="AZ24" s="791"/>
      <c r="BA24" s="791"/>
      <c r="BB24" s="791"/>
      <c r="BC24" s="791"/>
      <c r="BD24" s="791"/>
      <c r="BE24" s="791"/>
      <c r="BF24" s="791"/>
      <c r="BG24" s="731">
        <f>'[20]FY26_Corporate Responsibilities'!G81/10^3</f>
        <v>72</v>
      </c>
      <c r="BI24" s="791"/>
      <c r="BJ24" s="791"/>
      <c r="BK24" s="791"/>
      <c r="BL24" s="791"/>
      <c r="BM24" s="791"/>
      <c r="BN24" s="791"/>
      <c r="BO24" s="791"/>
      <c r="BP24" s="791"/>
      <c r="BQ24" s="791"/>
      <c r="BS24" s="658"/>
      <c r="BT24" s="722">
        <v>72</v>
      </c>
      <c r="BU24" s="659"/>
      <c r="BW24" s="791"/>
      <c r="BX24" s="791"/>
      <c r="BY24" s="791"/>
      <c r="BZ24" s="791"/>
      <c r="CA24" s="791"/>
      <c r="CC24" s="658"/>
      <c r="CD24" s="722">
        <v>0</v>
      </c>
      <c r="CE24" s="659"/>
      <c r="CG24" s="791"/>
      <c r="CH24" s="712"/>
      <c r="CI24" s="791"/>
      <c r="CJ24" s="712"/>
      <c r="CK24" s="791"/>
      <c r="CL24" s="712"/>
      <c r="CM24" s="791"/>
      <c r="CN24" s="712"/>
      <c r="CO24" s="791"/>
      <c r="CP24" s="712"/>
      <c r="CQ24" s="791"/>
      <c r="CR24" s="712"/>
      <c r="CS24" s="791"/>
      <c r="CT24" s="712"/>
      <c r="CU24" s="791"/>
      <c r="CV24" s="712"/>
      <c r="CW24" s="712"/>
      <c r="CX24" s="712"/>
      <c r="CY24" s="712"/>
      <c r="CZ24" s="712"/>
      <c r="DA24" s="731">
        <v>80</v>
      </c>
      <c r="DB24" s="791"/>
      <c r="DC24" s="791"/>
      <c r="DD24" s="791"/>
      <c r="DE24" s="791"/>
      <c r="DF24" s="791"/>
      <c r="DG24" s="791"/>
      <c r="DH24" s="791"/>
      <c r="DI24" s="791"/>
      <c r="DK24" s="658"/>
      <c r="DL24" s="722">
        <v>80</v>
      </c>
      <c r="DM24" s="659"/>
      <c r="DO24" s="662"/>
      <c r="DP24" s="722">
        <v>152</v>
      </c>
      <c r="DQ24" s="664"/>
      <c r="DT24" s="665"/>
      <c r="DU24" s="722">
        <v>75.599999999999994</v>
      </c>
      <c r="DW24" s="732">
        <v>0</v>
      </c>
      <c r="DY24" s="722">
        <v>84</v>
      </c>
      <c r="EA24" s="722">
        <v>159.6</v>
      </c>
      <c r="EB24" s="668"/>
      <c r="ED24" s="665"/>
      <c r="EE24" s="722">
        <v>79.38</v>
      </c>
      <c r="EG24" s="722">
        <v>0</v>
      </c>
      <c r="EI24" s="722">
        <v>88.2</v>
      </c>
      <c r="EK24" s="722">
        <v>167.57999999999998</v>
      </c>
      <c r="EL24" s="668"/>
      <c r="EO24" s="622"/>
      <c r="EP24" s="653"/>
      <c r="EQ24" s="633">
        <f>'[20]FY26-FY28_HoldCo Budget Proj'!P25-BT24</f>
        <v>0</v>
      </c>
      <c r="ER24" s="706" t="s">
        <v>2703</v>
      </c>
      <c r="ET24" s="706" t="s">
        <v>2703</v>
      </c>
      <c r="EU24" s="706" t="s">
        <v>2703</v>
      </c>
      <c r="EW24" s="633">
        <f>'[20]FY26-FY28_HydroCo Budget Proj'!P25-DL24</f>
        <v>0</v>
      </c>
      <c r="EX24" s="706" t="s">
        <v>2703</v>
      </c>
      <c r="EZ24" s="706"/>
      <c r="FB24" s="706"/>
      <c r="FC24" s="706"/>
      <c r="FE24" s="706"/>
      <c r="FF24" s="706"/>
    </row>
    <row r="25" spans="1:162">
      <c r="A25" s="728"/>
      <c r="C25" s="684" t="s">
        <v>173</v>
      </c>
      <c r="G25" s="632" t="e">
        <f>IF(I24&gt;0,MAX($G$12:G24)+1,"")</f>
        <v>#REF!</v>
      </c>
      <c r="H25" s="707" t="s">
        <v>173</v>
      </c>
      <c r="I25" s="29" t="s">
        <v>173</v>
      </c>
      <c r="K25" s="791"/>
      <c r="L25" s="712"/>
      <c r="M25" s="791"/>
      <c r="N25" s="712"/>
      <c r="O25" s="791"/>
      <c r="P25" s="712"/>
      <c r="Q25" s="791"/>
      <c r="R25" s="712"/>
      <c r="S25" s="791"/>
      <c r="T25" s="712"/>
      <c r="U25" s="791"/>
      <c r="V25" s="712"/>
      <c r="W25" s="791"/>
      <c r="X25" s="712"/>
      <c r="Y25" s="791"/>
      <c r="Z25" s="712"/>
      <c r="AA25" s="791"/>
      <c r="AB25" s="712"/>
      <c r="AC25" s="791"/>
      <c r="AD25" s="712"/>
      <c r="AE25" s="791"/>
      <c r="AF25" s="712"/>
      <c r="AG25" s="791"/>
      <c r="AH25" s="712"/>
      <c r="AI25" s="791"/>
      <c r="AJ25" s="712"/>
      <c r="AK25" s="791"/>
      <c r="AL25" s="712"/>
      <c r="AM25" s="791"/>
      <c r="AN25" s="712"/>
      <c r="AO25" s="791"/>
      <c r="AP25" s="712"/>
      <c r="AQ25" s="791"/>
      <c r="AR25" s="712"/>
      <c r="AS25" s="791"/>
      <c r="AT25" s="712"/>
      <c r="AU25" s="791"/>
      <c r="AV25" s="712"/>
      <c r="AW25" s="791"/>
      <c r="AX25" s="792"/>
      <c r="AY25" s="791"/>
      <c r="AZ25" s="791"/>
      <c r="BA25" s="718">
        <f>'[20]FY26_Corporate Responsibilities'!G36/10^3</f>
        <v>7267</v>
      </c>
      <c r="BB25" s="791"/>
      <c r="BC25" s="791"/>
      <c r="BD25" s="791"/>
      <c r="BE25" s="791"/>
      <c r="BF25" s="791"/>
      <c r="BG25" s="791"/>
      <c r="BH25" s="791"/>
      <c r="BI25" s="791"/>
      <c r="BJ25" s="791"/>
      <c r="BK25" s="791"/>
      <c r="BL25" s="791"/>
      <c r="BM25" s="791"/>
      <c r="BN25" s="791"/>
      <c r="BO25" s="791"/>
      <c r="BP25" s="791"/>
      <c r="BQ25" s="791"/>
      <c r="BS25" s="658"/>
      <c r="BT25" s="732">
        <v>7267</v>
      </c>
      <c r="BU25" s="659"/>
      <c r="BW25" s="791"/>
      <c r="BX25" s="791"/>
      <c r="BY25" s="791"/>
      <c r="BZ25" s="791"/>
      <c r="CA25" s="791"/>
      <c r="CC25" s="658"/>
      <c r="CD25" s="732">
        <v>0</v>
      </c>
      <c r="CE25" s="659"/>
      <c r="CG25" s="791"/>
      <c r="CH25" s="712"/>
      <c r="CI25" s="791"/>
      <c r="CJ25" s="712"/>
      <c r="CK25" s="791"/>
      <c r="CL25" s="712"/>
      <c r="CM25" s="791"/>
      <c r="CN25" s="712"/>
      <c r="CO25" s="791"/>
      <c r="CP25" s="712"/>
      <c r="CQ25" s="791"/>
      <c r="CR25" s="712"/>
      <c r="CS25" s="791"/>
      <c r="CT25" s="712"/>
      <c r="CU25" s="791"/>
      <c r="CV25" s="791"/>
      <c r="CW25" s="791"/>
      <c r="CX25" s="791"/>
      <c r="CY25" s="791"/>
      <c r="CZ25" s="791"/>
      <c r="DA25" s="791"/>
      <c r="DB25" s="791"/>
      <c r="DC25" s="791"/>
      <c r="DD25" s="791"/>
      <c r="DE25" s="791"/>
      <c r="DF25" s="791"/>
      <c r="DG25" s="791"/>
      <c r="DH25" s="791"/>
      <c r="DI25" s="791"/>
      <c r="DK25" s="658"/>
      <c r="DL25" s="732">
        <v>0</v>
      </c>
      <c r="DM25" s="659"/>
      <c r="DO25" s="662"/>
      <c r="DP25" s="732">
        <v>7267</v>
      </c>
      <c r="DQ25" s="664"/>
      <c r="DT25" s="665"/>
      <c r="DU25" s="722">
        <v>7630.4568806639081</v>
      </c>
      <c r="DW25" s="732">
        <v>0</v>
      </c>
      <c r="DY25" s="722">
        <v>0</v>
      </c>
      <c r="EA25" s="732">
        <v>7630.4568806639081</v>
      </c>
      <c r="EB25" s="668"/>
      <c r="ED25" s="665"/>
      <c r="EE25" s="732">
        <v>7234.1172427389001</v>
      </c>
      <c r="EG25" s="732">
        <v>0</v>
      </c>
      <c r="EI25" s="732">
        <v>0</v>
      </c>
      <c r="EK25" s="732">
        <v>7234.1172427389001</v>
      </c>
      <c r="EL25" s="668"/>
      <c r="EO25" s="622"/>
      <c r="EP25" s="653"/>
      <c r="EQ25" s="633">
        <f>'[20]FY26-FY28_HoldCo Budget Proj'!P26-BT25</f>
        <v>0</v>
      </c>
      <c r="ER25" s="706" t="s">
        <v>2703</v>
      </c>
      <c r="ET25" s="706" t="s">
        <v>2703</v>
      </c>
      <c r="EU25" s="706" t="s">
        <v>2703</v>
      </c>
      <c r="EW25" s="706" t="s">
        <v>2703</v>
      </c>
      <c r="EX25" s="706" t="s">
        <v>2703</v>
      </c>
      <c r="EZ25" s="706"/>
      <c r="FB25" s="706"/>
      <c r="FC25" s="706"/>
      <c r="FE25" s="706"/>
      <c r="FF25" s="706"/>
    </row>
    <row r="26" spans="1:162">
      <c r="A26" s="728"/>
      <c r="C26" s="684" t="s">
        <v>175</v>
      </c>
      <c r="G26" s="632" t="e">
        <f>IF(I25&gt;0,MAX($G$12:G25)+1,"")</f>
        <v>#REF!</v>
      </c>
      <c r="H26" s="622" t="s">
        <v>175</v>
      </c>
      <c r="I26" s="29" t="s">
        <v>175</v>
      </c>
      <c r="J26" s="789"/>
      <c r="K26" s="731" t="e">
        <f>SUMIFS('[20]Consolid_FY26 Budget Requests'!$P:$P,'[20]Consolid_FY26 Budget Requests'!$D:$D,K$1,'[20]Consolid_FY26 Budget Requests'!$K:$K,$C26)/10^3</f>
        <v>#VALUE!</v>
      </c>
      <c r="L26" s="789"/>
      <c r="M26" s="731" t="e">
        <f>SUMIFS('[20]Consolid_FY26 Budget Requests'!$P:$P,'[20]Consolid_FY26 Budget Requests'!$D:$D,M$1,'[20]Consolid_FY26 Budget Requests'!$K:$K,$C26)/10^3</f>
        <v>#VALUE!</v>
      </c>
      <c r="N26" s="789"/>
      <c r="O26" s="731" t="e">
        <f>SUMIFS('[20]Consolid_FY26 Budget Requests'!$P:$P,'[20]Consolid_FY26 Budget Requests'!$D:$D,O$1,'[20]Consolid_FY26 Budget Requests'!$K:$K,$C26)/10^3</f>
        <v>#VALUE!</v>
      </c>
      <c r="P26" s="789"/>
      <c r="Q26" s="731" t="e">
        <f>SUMIFS('[20]Consolid_FY26 Budget Requests'!$P:$P,'[20]Consolid_FY26 Budget Requests'!$D:$D,Q$1,'[20]Consolid_FY26 Budget Requests'!$K:$K,$C26)/10^3</f>
        <v>#VALUE!</v>
      </c>
      <c r="R26" s="789"/>
      <c r="S26" s="731" t="e">
        <f>SUMIFS('[20]Consolid_FY26 Budget Requests'!$P:$P,'[20]Consolid_FY26 Budget Requests'!$D:$D,S$1,'[20]Consolid_FY26 Budget Requests'!$K:$K,$C26)/10^3</f>
        <v>#VALUE!</v>
      </c>
      <c r="T26" s="789"/>
      <c r="U26" s="731" t="e">
        <f>SUMIFS('[20]Consolid_FY26 Budget Requests'!$P:$P,'[20]Consolid_FY26 Budget Requests'!$D:$D,U$1,'[20]Consolid_FY26 Budget Requests'!$K:$K,$C26)/10^3</f>
        <v>#VALUE!</v>
      </c>
      <c r="V26" s="789"/>
      <c r="W26" s="731" t="e">
        <f>SUMIFS('[20]Consolid_FY26 Budget Requests'!$P:$P,'[20]Consolid_FY26 Budget Requests'!$D:$D,W$1,'[20]Consolid_FY26 Budget Requests'!$K:$K,$C26)/10^3</f>
        <v>#VALUE!</v>
      </c>
      <c r="X26" s="789"/>
      <c r="Y26" s="731" t="e">
        <f>SUMIFS('[20]Consolid_FY26 Budget Requests'!$P:$P,'[20]Consolid_FY26 Budget Requests'!$D:$D,Y$1,'[20]Consolid_FY26 Budget Requests'!$K:$K,$C26)/10^3</f>
        <v>#VALUE!</v>
      </c>
      <c r="Z26" s="789"/>
      <c r="AA26" s="731" t="e">
        <f>SUMIFS('[20]Consolid_FY26 Budget Requests'!$P:$P,'[20]Consolid_FY26 Budget Requests'!$D:$D,AA$1,'[20]Consolid_FY26 Budget Requests'!$K:$K,$C26)/10^3</f>
        <v>#VALUE!</v>
      </c>
      <c r="AB26" s="789"/>
      <c r="AC26" s="731" t="e">
        <f>SUMIFS('[20]Consolid_FY26 Budget Requests'!$P:$P,'[20]Consolid_FY26 Budget Requests'!$D:$D,AC$1,'[20]Consolid_FY26 Budget Requests'!$K:$K,$C26)/10^3</f>
        <v>#VALUE!</v>
      </c>
      <c r="AD26" s="789"/>
      <c r="AE26" s="731" t="e">
        <f>SUMIFS('[20]Consolid_FY26 Budget Requests'!$P:$P,'[20]Consolid_FY26 Budget Requests'!$D:$D,AE$1,'[20]Consolid_FY26 Budget Requests'!$K:$K,$C26)/10^3</f>
        <v>#VALUE!</v>
      </c>
      <c r="AF26" s="789"/>
      <c r="AG26" s="731" t="e">
        <f>SUMIFS('[20]Consolid_FY26 Budget Requests'!$P:$P,'[20]Consolid_FY26 Budget Requests'!$D:$D,AG$1,'[20]Consolid_FY26 Budget Requests'!$K:$K,$C26)/10^3</f>
        <v>#VALUE!</v>
      </c>
      <c r="AH26" s="789"/>
      <c r="AI26" s="731" t="e">
        <f>SUMIFS('[20]Consolid_FY26 Budget Requests'!$P:$P,'[20]Consolid_FY26 Budget Requests'!$D:$D,AI$1,'[20]Consolid_FY26 Budget Requests'!$K:$K,$C26)/10^3</f>
        <v>#VALUE!</v>
      </c>
      <c r="AJ26" s="789"/>
      <c r="AK26" s="731" t="e">
        <f>SUMIFS('[20]Consolid_FY26 Budget Requests'!$P:$P,'[20]Consolid_FY26 Budget Requests'!$D:$D,AK$1,'[20]Consolid_FY26 Budget Requests'!$K:$K,$C26)/10^3</f>
        <v>#VALUE!</v>
      </c>
      <c r="AL26" s="789"/>
      <c r="AM26" s="731" t="e">
        <f>SUMIFS('[20]Consolid_FY26 Budget Requests'!$P:$P,'[20]Consolid_FY26 Budget Requests'!$D:$D,AM$1,'[20]Consolid_FY26 Budget Requests'!$K:$K,$C26)/10^3</f>
        <v>#VALUE!</v>
      </c>
      <c r="AN26" s="789"/>
      <c r="AO26" s="731" t="e">
        <f>SUMIFS('[20]Consolid_FY26 Budget Requests'!$P:$P,'[20]Consolid_FY26 Budget Requests'!$D:$D,AO$1,'[20]Consolid_FY26 Budget Requests'!$K:$K,$C26)/10^3</f>
        <v>#VALUE!</v>
      </c>
      <c r="AP26" s="789"/>
      <c r="AQ26" s="731" t="e">
        <f>SUMIFS('[20]Consolid_FY26 Budget Requests'!$P:$P,'[20]Consolid_FY26 Budget Requests'!$D:$D,AQ$1,'[20]Consolid_FY26 Budget Requests'!$K:$K,$C26)/10^3</f>
        <v>#VALUE!</v>
      </c>
      <c r="AR26" s="789"/>
      <c r="AS26" s="731" t="e">
        <f>SUMIFS('[20]Consolid_FY26 Budget Requests'!$P:$P,'[20]Consolid_FY26 Budget Requests'!$D:$D,AS$1,'[20]Consolid_FY26 Budget Requests'!$K:$K,$C26)/10^3</f>
        <v>#VALUE!</v>
      </c>
      <c r="AT26" s="789"/>
      <c r="AU26" s="731" t="e">
        <f>SUMIFS('[20]Consolid_FY26 Budget Requests'!$P:$P,'[20]Consolid_FY26 Budget Requests'!$D:$D,AU$1,'[20]Consolid_FY26 Budget Requests'!$K:$K,$C26)/10^3</f>
        <v>#VALUE!</v>
      </c>
      <c r="AV26" s="789"/>
      <c r="AW26" s="731" t="e">
        <f>SUMIFS('[20]Consolid_FY26 Budget Requests'!$P:$P,'[20]Consolid_FY26 Budget Requests'!$D:$D,AW$1,'[20]Consolid_FY26 Budget Requests'!$K:$K,$C26)/10^3</f>
        <v>#VALUE!</v>
      </c>
      <c r="AX26" s="632"/>
      <c r="AY26" s="791"/>
      <c r="AZ26" s="791"/>
      <c r="BA26" s="791"/>
      <c r="BB26" s="791"/>
      <c r="BC26" s="791"/>
      <c r="BD26" s="791"/>
      <c r="BE26" s="791"/>
      <c r="BF26" s="791"/>
      <c r="BG26" s="791"/>
      <c r="BH26" s="791"/>
      <c r="BI26" s="791"/>
      <c r="BJ26" s="791"/>
      <c r="BK26" s="791"/>
      <c r="BL26" s="791"/>
      <c r="BM26" s="791"/>
      <c r="BN26" s="791"/>
      <c r="BO26" s="791"/>
      <c r="BP26" s="791"/>
      <c r="BQ26" s="791"/>
      <c r="BR26" s="789"/>
      <c r="BS26" s="793"/>
      <c r="BT26" s="794">
        <v>6918.34</v>
      </c>
      <c r="BU26" s="795"/>
      <c r="BW26" s="731">
        <v>2368.7015000000001</v>
      </c>
      <c r="BX26" s="791"/>
      <c r="BY26" s="791"/>
      <c r="BZ26" s="791"/>
      <c r="CA26" s="791"/>
      <c r="CB26" s="789"/>
      <c r="CC26" s="793"/>
      <c r="CD26" s="794">
        <v>2368.7015000000001</v>
      </c>
      <c r="CE26" s="795"/>
      <c r="CF26" s="789"/>
      <c r="CG26" s="731">
        <v>337</v>
      </c>
      <c r="CH26" s="789"/>
      <c r="CI26" s="731">
        <v>100</v>
      </c>
      <c r="CJ26" s="789"/>
      <c r="CK26" s="731">
        <v>0</v>
      </c>
      <c r="CL26" s="789"/>
      <c r="CM26" s="731">
        <v>202.25</v>
      </c>
      <c r="CN26" s="789"/>
      <c r="CO26" s="731">
        <v>202.25</v>
      </c>
      <c r="CP26" s="789"/>
      <c r="CQ26" s="731">
        <v>202.25</v>
      </c>
      <c r="CR26" s="789"/>
      <c r="CS26" s="731">
        <v>202.25</v>
      </c>
      <c r="CT26" s="789"/>
      <c r="CU26" s="791"/>
      <c r="CV26" s="791"/>
      <c r="CW26" s="791"/>
      <c r="CX26" s="791"/>
      <c r="CY26" s="791"/>
      <c r="CZ26" s="791"/>
      <c r="DA26" s="791"/>
      <c r="DB26" s="791"/>
      <c r="DC26" s="791"/>
      <c r="DD26" s="791"/>
      <c r="DE26" s="791"/>
      <c r="DF26" s="791"/>
      <c r="DG26" s="791"/>
      <c r="DH26" s="791"/>
      <c r="DI26" s="791"/>
      <c r="DJ26" s="789"/>
      <c r="DK26" s="793"/>
      <c r="DL26" s="794">
        <v>1246</v>
      </c>
      <c r="DM26" s="795"/>
      <c r="DN26" s="789"/>
      <c r="DO26" s="796"/>
      <c r="DP26" s="794">
        <v>10533.041499999999</v>
      </c>
      <c r="DQ26" s="797"/>
      <c r="DR26" s="789"/>
      <c r="DS26" s="789"/>
      <c r="DT26" s="798"/>
      <c r="DU26" s="722">
        <v>7781.2641007580132</v>
      </c>
      <c r="DV26" s="789"/>
      <c r="DW26" s="732">
        <v>2407.3644577111936</v>
      </c>
      <c r="DX26" s="789"/>
      <c r="DY26" s="794">
        <v>1266.337744248546</v>
      </c>
      <c r="DZ26" s="789"/>
      <c r="EA26" s="794">
        <v>11454.966302717752</v>
      </c>
      <c r="EB26" s="799"/>
      <c r="EC26" s="789"/>
      <c r="ED26" s="798"/>
      <c r="EE26" s="794">
        <v>8412.8380877849577</v>
      </c>
      <c r="EF26" s="789"/>
      <c r="EG26" s="794">
        <v>2448.0707665867867</v>
      </c>
      <c r="EH26" s="789"/>
      <c r="EI26" s="794">
        <v>1287.7503455657609</v>
      </c>
      <c r="EJ26" s="789"/>
      <c r="EK26" s="794">
        <v>12148.659199937505</v>
      </c>
      <c r="EL26" s="799"/>
      <c r="EM26" s="789"/>
      <c r="EN26" s="789"/>
      <c r="EO26" s="707"/>
      <c r="EP26" s="653"/>
      <c r="EQ26" s="633">
        <f>'[20]FY26-FY28_HoldCo Budget Proj'!P28-BT26</f>
        <v>0</v>
      </c>
      <c r="ER26" s="706" t="s">
        <v>2703</v>
      </c>
      <c r="ET26" s="633">
        <f>'[20]FY26-FY28_Retiro Budget Proj'!P25-CD26</f>
        <v>0</v>
      </c>
      <c r="EU26" s="706" t="s">
        <v>2703</v>
      </c>
      <c r="EW26" s="706">
        <f>'[20]FY26-FY28_HydroCo Budget Proj'!P26-DL26</f>
        <v>0</v>
      </c>
      <c r="EX26" s="706" t="s">
        <v>2703</v>
      </c>
      <c r="EZ26" s="706"/>
      <c r="FB26" s="706"/>
      <c r="FC26" s="706"/>
      <c r="FE26" s="706"/>
      <c r="FF26" s="706"/>
    </row>
    <row r="27" spans="1:162">
      <c r="A27" s="728"/>
      <c r="C27" s="684" t="s">
        <v>2680</v>
      </c>
      <c r="G27" s="632" t="e">
        <f>IF(I26&gt;0,MAX($G$12:G26)+1,"")</f>
        <v>#REF!</v>
      </c>
      <c r="H27" s="622" t="s">
        <v>2680</v>
      </c>
      <c r="I27" s="29" t="s">
        <v>170</v>
      </c>
      <c r="J27" s="789"/>
      <c r="K27" s="791"/>
      <c r="L27" s="712"/>
      <c r="M27" s="791"/>
      <c r="N27" s="712"/>
      <c r="O27" s="791"/>
      <c r="P27" s="712"/>
      <c r="Q27" s="791"/>
      <c r="R27" s="712"/>
      <c r="S27" s="791"/>
      <c r="T27" s="712"/>
      <c r="U27" s="791"/>
      <c r="V27" s="712"/>
      <c r="W27" s="791"/>
      <c r="X27" s="712"/>
      <c r="Y27" s="791"/>
      <c r="Z27" s="712"/>
      <c r="AA27" s="791"/>
      <c r="AB27" s="712"/>
      <c r="AC27" s="791"/>
      <c r="AD27" s="712"/>
      <c r="AE27" s="791"/>
      <c r="AF27" s="712"/>
      <c r="AG27" s="791"/>
      <c r="AH27" s="712"/>
      <c r="AI27" s="791"/>
      <c r="AJ27" s="712"/>
      <c r="AK27" s="791"/>
      <c r="AL27" s="712"/>
      <c r="AM27" s="791"/>
      <c r="AN27" s="712"/>
      <c r="AO27" s="791"/>
      <c r="AP27" s="712"/>
      <c r="AQ27" s="791"/>
      <c r="AR27" s="712"/>
      <c r="AS27" s="791"/>
      <c r="AT27" s="712"/>
      <c r="AU27" s="791"/>
      <c r="AV27" s="712"/>
      <c r="AW27" s="791"/>
      <c r="AX27" s="632"/>
      <c r="AY27" s="791"/>
      <c r="AZ27" s="791"/>
      <c r="BA27" s="791"/>
      <c r="BB27" s="791"/>
      <c r="BC27" s="791"/>
      <c r="BD27" s="791"/>
      <c r="BE27" s="791"/>
      <c r="BF27" s="791"/>
      <c r="BG27" s="791"/>
      <c r="BH27" s="791"/>
      <c r="BI27" s="731">
        <f>'[20]FY26_Corporate Responsibilities'!G100/10^3</f>
        <v>2477.5</v>
      </c>
      <c r="BJ27" s="791"/>
      <c r="BK27" s="791"/>
      <c r="BL27" s="791"/>
      <c r="BM27" s="791"/>
      <c r="BN27" s="791"/>
      <c r="BO27" s="791"/>
      <c r="BP27" s="791"/>
      <c r="BQ27" s="791"/>
      <c r="BR27" s="789"/>
      <c r="BS27" s="793"/>
      <c r="BT27" s="794">
        <v>2477.5</v>
      </c>
      <c r="BU27" s="795"/>
      <c r="BW27" s="791"/>
      <c r="BX27" s="791"/>
      <c r="BY27" s="791"/>
      <c r="BZ27" s="791"/>
      <c r="CA27" s="791"/>
      <c r="CB27" s="789"/>
      <c r="CC27" s="793"/>
      <c r="CD27" s="794">
        <v>0</v>
      </c>
      <c r="CE27" s="795"/>
      <c r="CF27" s="789"/>
      <c r="CG27" s="791"/>
      <c r="CH27" s="712"/>
      <c r="CI27" s="791"/>
      <c r="CJ27" s="712"/>
      <c r="CK27" s="791"/>
      <c r="CL27" s="712"/>
      <c r="CM27" s="791"/>
      <c r="CN27" s="712"/>
      <c r="CO27" s="791"/>
      <c r="CP27" s="712"/>
      <c r="CQ27" s="791"/>
      <c r="CR27" s="712"/>
      <c r="CS27" s="791"/>
      <c r="CT27" s="712"/>
      <c r="CU27" s="791"/>
      <c r="CV27" s="791"/>
      <c r="CW27" s="791"/>
      <c r="CX27" s="791"/>
      <c r="CY27" s="791"/>
      <c r="CZ27" s="791"/>
      <c r="DA27" s="791"/>
      <c r="DB27" s="791"/>
      <c r="DC27" s="791"/>
      <c r="DD27" s="791"/>
      <c r="DE27" s="791"/>
      <c r="DF27" s="791"/>
      <c r="DG27" s="791"/>
      <c r="DH27" s="791"/>
      <c r="DI27" s="791"/>
      <c r="DJ27" s="789"/>
      <c r="DK27" s="793"/>
      <c r="DL27" s="794">
        <v>0</v>
      </c>
      <c r="DM27" s="795"/>
      <c r="DN27" s="789"/>
      <c r="DO27" s="796"/>
      <c r="DP27" s="794">
        <v>2477.5</v>
      </c>
      <c r="DQ27" s="797"/>
      <c r="DR27" s="789"/>
      <c r="DS27" s="789"/>
      <c r="DT27" s="798"/>
      <c r="DU27" s="722">
        <v>3388.5</v>
      </c>
      <c r="DV27" s="789"/>
      <c r="DW27" s="732">
        <v>0</v>
      </c>
      <c r="DX27" s="789"/>
      <c r="DY27" s="794">
        <v>0</v>
      </c>
      <c r="DZ27" s="789"/>
      <c r="EA27" s="794">
        <v>3388.5</v>
      </c>
      <c r="EB27" s="799"/>
      <c r="EC27" s="789"/>
      <c r="ED27" s="798"/>
      <c r="EE27" s="794">
        <v>2838.5</v>
      </c>
      <c r="EF27" s="789"/>
      <c r="EG27" s="794">
        <v>0</v>
      </c>
      <c r="EH27" s="789"/>
      <c r="EI27" s="794">
        <v>0</v>
      </c>
      <c r="EJ27" s="789"/>
      <c r="EK27" s="794">
        <v>2838.5</v>
      </c>
      <c r="EL27" s="799"/>
      <c r="EM27" s="789"/>
      <c r="EN27" s="789"/>
      <c r="EO27" s="716"/>
      <c r="EP27" s="653"/>
      <c r="EQ27" s="633">
        <f>'[20]FY26-FY28_HoldCo Budget Proj'!P29-BT27</f>
        <v>0</v>
      </c>
      <c r="ER27" s="706" t="s">
        <v>2703</v>
      </c>
      <c r="ET27" s="706" t="s">
        <v>2703</v>
      </c>
      <c r="EU27" s="706" t="s">
        <v>2703</v>
      </c>
      <c r="EW27" s="706">
        <f>'[20]FY26-FY28_HydroCo Budget Proj'!P27-DL27</f>
        <v>0</v>
      </c>
      <c r="EX27" s="706" t="s">
        <v>2703</v>
      </c>
      <c r="EZ27" s="706"/>
      <c r="FB27" s="706"/>
      <c r="FC27" s="706"/>
      <c r="FE27" s="706"/>
      <c r="FF27" s="706"/>
    </row>
    <row r="28" spans="1:162">
      <c r="A28" s="728"/>
      <c r="C28" s="684" t="s">
        <v>2678</v>
      </c>
      <c r="G28" s="632" t="e">
        <f>IF(I27&gt;0,MAX($G$12:G27)+1,"")</f>
        <v>#REF!</v>
      </c>
      <c r="H28" s="707" t="s">
        <v>2706</v>
      </c>
      <c r="I28" s="29" t="s">
        <v>178</v>
      </c>
      <c r="K28" s="791"/>
      <c r="L28" s="712"/>
      <c r="M28" s="791"/>
      <c r="N28" s="712"/>
      <c r="O28" s="791"/>
      <c r="P28" s="712"/>
      <c r="Q28" s="791"/>
      <c r="R28" s="712"/>
      <c r="S28" s="791"/>
      <c r="T28" s="712"/>
      <c r="U28" s="791"/>
      <c r="V28" s="712"/>
      <c r="W28" s="791"/>
      <c r="X28" s="712"/>
      <c r="Y28" s="791"/>
      <c r="Z28" s="712"/>
      <c r="AA28" s="791"/>
      <c r="AB28" s="712"/>
      <c r="AC28" s="791"/>
      <c r="AD28" s="712"/>
      <c r="AE28" s="791"/>
      <c r="AF28" s="712"/>
      <c r="AG28" s="791"/>
      <c r="AH28" s="712"/>
      <c r="AI28" s="791"/>
      <c r="AJ28" s="712"/>
      <c r="AK28" s="791"/>
      <c r="AL28" s="712"/>
      <c r="AM28" s="791"/>
      <c r="AN28" s="712"/>
      <c r="AO28" s="791"/>
      <c r="AP28" s="712"/>
      <c r="AQ28" s="791"/>
      <c r="AR28" s="712"/>
      <c r="AS28" s="791"/>
      <c r="AT28" s="712"/>
      <c r="AU28" s="791"/>
      <c r="AV28" s="712"/>
      <c r="AW28" s="791"/>
      <c r="AX28" s="792"/>
      <c r="AY28" s="791"/>
      <c r="AZ28" s="791"/>
      <c r="BA28" s="791"/>
      <c r="BB28" s="791"/>
      <c r="BC28" s="791"/>
      <c r="BD28" s="791"/>
      <c r="BE28" s="718">
        <f>'[20]FY26_Corporate Responsibilities'!G75/10^3</f>
        <v>2314.75</v>
      </c>
      <c r="BF28" s="731"/>
      <c r="BG28" s="791"/>
      <c r="BH28" s="791"/>
      <c r="BI28" s="791"/>
      <c r="BJ28" s="791"/>
      <c r="BK28" s="791"/>
      <c r="BL28" s="791"/>
      <c r="BM28" s="791"/>
      <c r="BN28" s="791"/>
      <c r="BO28" s="791"/>
      <c r="BP28" s="791"/>
      <c r="BQ28" s="791"/>
      <c r="BS28" s="658"/>
      <c r="BT28" s="732">
        <v>2314.75</v>
      </c>
      <c r="BU28" s="659"/>
      <c r="BW28" s="791"/>
      <c r="BX28" s="791"/>
      <c r="BY28" s="791"/>
      <c r="BZ28" s="791"/>
      <c r="CA28" s="791"/>
      <c r="CC28" s="658"/>
      <c r="CD28" s="732">
        <v>0</v>
      </c>
      <c r="CE28" s="659"/>
      <c r="CG28" s="791"/>
      <c r="CH28" s="712"/>
      <c r="CI28" s="791"/>
      <c r="CJ28" s="712"/>
      <c r="CK28" s="791"/>
      <c r="CL28" s="712"/>
      <c r="CM28" s="791"/>
      <c r="CN28" s="712"/>
      <c r="CO28" s="791"/>
      <c r="CP28" s="712"/>
      <c r="CQ28" s="791"/>
      <c r="CR28" s="712"/>
      <c r="CS28" s="791"/>
      <c r="CT28" s="712"/>
      <c r="CU28" s="791"/>
      <c r="CV28" s="791" t="s">
        <v>2707</v>
      </c>
      <c r="CW28" s="791"/>
      <c r="CX28" s="791" t="s">
        <v>2707</v>
      </c>
      <c r="CY28" s="718">
        <v>838</v>
      </c>
      <c r="CZ28" s="791"/>
      <c r="DA28" s="791"/>
      <c r="DB28" s="791"/>
      <c r="DC28" s="791"/>
      <c r="DD28" s="791"/>
      <c r="DE28" s="791"/>
      <c r="DF28" s="791"/>
      <c r="DG28" s="791"/>
      <c r="DH28" s="791"/>
      <c r="DI28" s="791"/>
      <c r="DK28" s="658"/>
      <c r="DL28" s="732">
        <v>838</v>
      </c>
      <c r="DM28" s="659"/>
      <c r="DO28" s="662"/>
      <c r="DP28" s="732">
        <v>3152.75</v>
      </c>
      <c r="DQ28" s="664"/>
      <c r="DT28" s="665"/>
      <c r="DU28" s="722">
        <v>2134.75</v>
      </c>
      <c r="DW28" s="732">
        <v>0</v>
      </c>
      <c r="DY28" s="794">
        <v>830.5</v>
      </c>
      <c r="EA28" s="732">
        <v>2965.25</v>
      </c>
      <c r="EB28" s="668"/>
      <c r="ED28" s="665"/>
      <c r="EE28" s="794">
        <v>2134.75</v>
      </c>
      <c r="EG28" s="732">
        <v>0</v>
      </c>
      <c r="EI28" s="794">
        <v>830.5</v>
      </c>
      <c r="EK28" s="732">
        <v>2965.25</v>
      </c>
      <c r="EL28" s="668"/>
      <c r="EO28" s="716"/>
      <c r="EP28" s="653"/>
      <c r="EQ28" s="633">
        <f>'[20]FY26-FY28_HoldCo Budget Proj'!P30-BT28</f>
        <v>0</v>
      </c>
      <c r="ER28" s="706" t="s">
        <v>2703</v>
      </c>
      <c r="ET28" s="706" t="s">
        <v>2703</v>
      </c>
      <c r="EU28" s="706" t="s">
        <v>2703</v>
      </c>
      <c r="EW28" s="706">
        <f>'[20]FY26-FY28_HydroCo Budget Proj'!P28-DL28</f>
        <v>0</v>
      </c>
      <c r="EX28" s="706" t="s">
        <v>2703</v>
      </c>
      <c r="EZ28" s="706"/>
      <c r="FB28" s="706"/>
      <c r="FC28" s="706"/>
      <c r="FE28" s="706"/>
      <c r="FF28" s="706"/>
    </row>
    <row r="29" spans="1:162">
      <c r="A29" s="728"/>
      <c r="C29" s="684" t="s">
        <v>2708</v>
      </c>
      <c r="G29" s="632" t="e">
        <f>IF(I28&gt;0,MAX($G$12:G28)+1,"")</f>
        <v>#REF!</v>
      </c>
      <c r="H29" s="707" t="s">
        <v>179</v>
      </c>
      <c r="I29" s="29" t="s">
        <v>179</v>
      </c>
      <c r="K29" s="791"/>
      <c r="L29" s="712"/>
      <c r="M29" s="791"/>
      <c r="N29" s="712"/>
      <c r="O29" s="791"/>
      <c r="P29" s="712"/>
      <c r="Q29" s="791"/>
      <c r="R29" s="712"/>
      <c r="S29" s="791"/>
      <c r="T29" s="712"/>
      <c r="U29" s="791"/>
      <c r="V29" s="712"/>
      <c r="W29" s="791"/>
      <c r="X29" s="712"/>
      <c r="Y29" s="791"/>
      <c r="Z29" s="712"/>
      <c r="AA29" s="791"/>
      <c r="AB29" s="712"/>
      <c r="AC29" s="791"/>
      <c r="AD29" s="712"/>
      <c r="AE29" s="791"/>
      <c r="AF29" s="712"/>
      <c r="AG29" s="791"/>
      <c r="AH29" s="712"/>
      <c r="AI29" s="791"/>
      <c r="AJ29" s="712"/>
      <c r="AK29" s="791"/>
      <c r="AL29" s="712"/>
      <c r="AM29" s="791"/>
      <c r="AN29" s="712"/>
      <c r="AO29" s="791"/>
      <c r="AP29" s="712"/>
      <c r="AQ29" s="791"/>
      <c r="AR29" s="712"/>
      <c r="AS29" s="791"/>
      <c r="AT29" s="712"/>
      <c r="AU29" s="791"/>
      <c r="AV29" s="712"/>
      <c r="AW29" s="791"/>
      <c r="AX29" s="632"/>
      <c r="AY29" s="718">
        <f>'[20]FY26_Corporate Responsibilities'!G17/10^3</f>
        <v>5486.2749999999996</v>
      </c>
      <c r="AZ29" s="791"/>
      <c r="BA29" s="791"/>
      <c r="BB29" s="791"/>
      <c r="BC29" s="791"/>
      <c r="BD29" s="791"/>
      <c r="BE29" s="791"/>
      <c r="BF29" s="791"/>
      <c r="BG29" s="791"/>
      <c r="BH29" s="791"/>
      <c r="BI29" s="791"/>
      <c r="BJ29" s="791"/>
      <c r="BK29" s="791"/>
      <c r="BL29" s="791"/>
      <c r="BM29" s="791"/>
      <c r="BN29" s="791"/>
      <c r="BO29" s="791"/>
      <c r="BP29" s="791"/>
      <c r="BQ29" s="791"/>
      <c r="BS29" s="658"/>
      <c r="BT29" s="732">
        <v>5486.2749999999996</v>
      </c>
      <c r="BU29" s="659"/>
      <c r="BW29" s="791"/>
      <c r="BX29" s="791"/>
      <c r="BY29" s="791"/>
      <c r="BZ29" s="791"/>
      <c r="CA29" s="791"/>
      <c r="CC29" s="658"/>
      <c r="CD29" s="732">
        <v>0</v>
      </c>
      <c r="CE29" s="659"/>
      <c r="CG29" s="791"/>
      <c r="CH29" s="712"/>
      <c r="CI29" s="791"/>
      <c r="CJ29" s="712"/>
      <c r="CK29" s="791"/>
      <c r="CL29" s="712"/>
      <c r="CM29" s="791"/>
      <c r="CN29" s="712"/>
      <c r="CO29" s="791"/>
      <c r="CP29" s="712"/>
      <c r="CQ29" s="791"/>
      <c r="CR29" s="712"/>
      <c r="CS29" s="791"/>
      <c r="CT29" s="712"/>
      <c r="CU29" s="791"/>
      <c r="CV29" s="791"/>
      <c r="CW29" s="791"/>
      <c r="CX29" s="791"/>
      <c r="CY29" s="791"/>
      <c r="CZ29" s="791"/>
      <c r="DA29" s="791"/>
      <c r="DB29" s="791"/>
      <c r="DC29" s="791"/>
      <c r="DD29" s="791"/>
      <c r="DE29" s="791"/>
      <c r="DF29" s="791"/>
      <c r="DG29" s="791"/>
      <c r="DH29" s="791"/>
      <c r="DI29" s="791"/>
      <c r="DK29" s="658"/>
      <c r="DL29" s="732">
        <v>0</v>
      </c>
      <c r="DM29" s="659"/>
      <c r="DO29" s="662"/>
      <c r="DP29" s="732">
        <v>5486.2749999999996</v>
      </c>
      <c r="DQ29" s="664"/>
      <c r="DT29" s="665"/>
      <c r="DU29" s="722">
        <v>7886.2749999999996</v>
      </c>
      <c r="DW29" s="732">
        <v>0</v>
      </c>
      <c r="DY29" s="794">
        <v>0</v>
      </c>
      <c r="EA29" s="732">
        <v>7886.2749999999996</v>
      </c>
      <c r="EB29" s="668"/>
      <c r="ED29" s="665"/>
      <c r="EE29" s="794">
        <v>5486.2749999999996</v>
      </c>
      <c r="EG29" s="732">
        <v>0</v>
      </c>
      <c r="EI29" s="794">
        <v>0</v>
      </c>
      <c r="EK29" s="732">
        <v>5486.2749999999996</v>
      </c>
      <c r="EL29" s="668"/>
      <c r="EO29" s="716"/>
      <c r="EP29" s="653"/>
      <c r="EQ29" s="633">
        <f>'[20]FY26-FY28_HoldCo Budget Proj'!P31-BT29</f>
        <v>0</v>
      </c>
      <c r="ER29" s="706" t="s">
        <v>2703</v>
      </c>
      <c r="ET29" s="706" t="s">
        <v>2703</v>
      </c>
      <c r="EU29" s="706" t="s">
        <v>2703</v>
      </c>
      <c r="EW29" s="706" t="s">
        <v>2703</v>
      </c>
      <c r="EX29" s="706" t="s">
        <v>2703</v>
      </c>
      <c r="EZ29" s="706"/>
      <c r="FB29" s="706"/>
      <c r="FC29" s="706"/>
      <c r="FE29" s="706"/>
      <c r="FF29" s="706"/>
    </row>
    <row r="30" spans="1:162">
      <c r="A30" s="728"/>
      <c r="C30" s="684" t="s">
        <v>181</v>
      </c>
      <c r="G30" s="632" t="e">
        <f>IF(I29&gt;0,MAX($G$12:G29)+1,"")</f>
        <v>#REF!</v>
      </c>
      <c r="H30" s="707" t="s">
        <v>181</v>
      </c>
      <c r="I30" s="29" t="s">
        <v>181</v>
      </c>
      <c r="K30" s="731" t="e">
        <f>SUMIFS('[20]Consolid_FY26 Budget Requests'!$P:$P,'[20]Consolid_FY26 Budget Requests'!$D:$D,K$1,'[20]Consolid_FY26 Budget Requests'!$K:$K,$C30)/10^3</f>
        <v>#VALUE!</v>
      </c>
      <c r="M30" s="731" t="e">
        <f>SUMIFS('[20]Consolid_FY26 Budget Requests'!$P:$P,'[20]Consolid_FY26 Budget Requests'!$D:$D,M$1,'[20]Consolid_FY26 Budget Requests'!$K:$K,$C30)/10^3</f>
        <v>#VALUE!</v>
      </c>
      <c r="O30" s="731" t="e">
        <f>SUMIFS('[20]Consolid_FY26 Budget Requests'!$P:$P,'[20]Consolid_FY26 Budget Requests'!$D:$D,O$1,'[20]Consolid_FY26 Budget Requests'!$K:$K,$C30)/10^3</f>
        <v>#VALUE!</v>
      </c>
      <c r="Q30" s="731" t="e">
        <f>SUMIFS('[20]Consolid_FY26 Budget Requests'!$P:$P,'[20]Consolid_FY26 Budget Requests'!$D:$D,Q$1,'[20]Consolid_FY26 Budget Requests'!$K:$K,$C30)/10^3</f>
        <v>#VALUE!</v>
      </c>
      <c r="S30" s="731" t="e">
        <f>SUMIFS('[20]Consolid_FY26 Budget Requests'!$P:$P,'[20]Consolid_FY26 Budget Requests'!$D:$D,S$1,'[20]Consolid_FY26 Budget Requests'!$K:$K,$C30)/10^3</f>
        <v>#VALUE!</v>
      </c>
      <c r="U30" s="731" t="e">
        <f>SUMIFS('[20]Consolid_FY26 Budget Requests'!$P:$P,'[20]Consolid_FY26 Budget Requests'!$D:$D,U$1,'[20]Consolid_FY26 Budget Requests'!$K:$K,$C30)/10^3</f>
        <v>#VALUE!</v>
      </c>
      <c r="W30" s="731" t="e">
        <f>SUMIFS('[20]Consolid_FY26 Budget Requests'!$P:$P,'[20]Consolid_FY26 Budget Requests'!$D:$D,W$1,'[20]Consolid_FY26 Budget Requests'!$K:$K,$C30)/10^3</f>
        <v>#VALUE!</v>
      </c>
      <c r="Y30" s="731" t="e">
        <f>SUMIFS('[20]Consolid_FY26 Budget Requests'!$P:$P,'[20]Consolid_FY26 Budget Requests'!$D:$D,Y$1,'[20]Consolid_FY26 Budget Requests'!$K:$K,$C30)/10^3</f>
        <v>#VALUE!</v>
      </c>
      <c r="AA30" s="731" t="e">
        <f>SUMIFS('[20]Consolid_FY26 Budget Requests'!$P:$P,'[20]Consolid_FY26 Budget Requests'!$D:$D,AA$1,'[20]Consolid_FY26 Budget Requests'!$K:$K,$C30)/10^3</f>
        <v>#VALUE!</v>
      </c>
      <c r="AC30" s="731" t="e">
        <f>SUMIFS('[20]Consolid_FY26 Budget Requests'!$P:$P,'[20]Consolid_FY26 Budget Requests'!$D:$D,AC$1,'[20]Consolid_FY26 Budget Requests'!$K:$K,$C30)/10^3</f>
        <v>#VALUE!</v>
      </c>
      <c r="AE30" s="731" t="e">
        <f>SUMIFS('[20]Consolid_FY26 Budget Requests'!$P:$P,'[20]Consolid_FY26 Budget Requests'!$D:$D,AE$1,'[20]Consolid_FY26 Budget Requests'!$K:$K,$C30)/10^3</f>
        <v>#VALUE!</v>
      </c>
      <c r="AG30" s="731" t="e">
        <f>SUMIFS('[20]Consolid_FY26 Budget Requests'!$P:$P,'[20]Consolid_FY26 Budget Requests'!$D:$D,AG$1,'[20]Consolid_FY26 Budget Requests'!$K:$K,$C30)/10^3</f>
        <v>#VALUE!</v>
      </c>
      <c r="AI30" s="731" t="e">
        <f>SUMIFS('[20]Consolid_FY26 Budget Requests'!$P:$P,'[20]Consolid_FY26 Budget Requests'!$D:$D,AI$1,'[20]Consolid_FY26 Budget Requests'!$K:$K,$C30)/10^3</f>
        <v>#VALUE!</v>
      </c>
      <c r="AK30" s="731" t="e">
        <f>SUMIFS('[20]Consolid_FY26 Budget Requests'!$P:$P,'[20]Consolid_FY26 Budget Requests'!$D:$D,AK$1,'[20]Consolid_FY26 Budget Requests'!$K:$K,$C30)/10^3</f>
        <v>#VALUE!</v>
      </c>
      <c r="AM30" s="731" t="e">
        <f>SUMIFS('[20]Consolid_FY26 Budget Requests'!$P:$P,'[20]Consolid_FY26 Budget Requests'!$D:$D,AM$1,'[20]Consolid_FY26 Budget Requests'!$K:$K,$C30)/10^3</f>
        <v>#VALUE!</v>
      </c>
      <c r="AO30" s="731" t="e">
        <f>SUMIFS('[20]Consolid_FY26 Budget Requests'!$P:$P,'[20]Consolid_FY26 Budget Requests'!$D:$D,AO$1,'[20]Consolid_FY26 Budget Requests'!$K:$K,$C30)/10^3</f>
        <v>#VALUE!</v>
      </c>
      <c r="AQ30" s="731" t="e">
        <f>SUMIFS('[20]Consolid_FY26 Budget Requests'!$P:$P,'[20]Consolid_FY26 Budget Requests'!$D:$D,AQ$1,'[20]Consolid_FY26 Budget Requests'!$K:$K,$C30)/10^3</f>
        <v>#VALUE!</v>
      </c>
      <c r="AS30" s="731" t="e">
        <f>SUMIFS('[20]Consolid_FY26 Budget Requests'!$P:$P,'[20]Consolid_FY26 Budget Requests'!$D:$D,AS$1,'[20]Consolid_FY26 Budget Requests'!$K:$K,$C30)/10^3</f>
        <v>#VALUE!</v>
      </c>
      <c r="AU30" s="731" t="e">
        <f>SUMIFS('[20]Consolid_FY26 Budget Requests'!$P:$P,'[20]Consolid_FY26 Budget Requests'!$D:$D,AU$1,'[20]Consolid_FY26 Budget Requests'!$K:$K,$C30)/10^3</f>
        <v>#VALUE!</v>
      </c>
      <c r="AW30" s="731" t="e">
        <f>SUMIFS('[20]Consolid_FY26 Budget Requests'!$P:$P,'[20]Consolid_FY26 Budget Requests'!$D:$D,AW$1,'[20]Consolid_FY26 Budget Requests'!$K:$K,$C30)/10^3</f>
        <v>#VALUE!</v>
      </c>
      <c r="AX30" s="632"/>
      <c r="AY30" s="791"/>
      <c r="AZ30" s="791"/>
      <c r="BA30" s="791"/>
      <c r="BB30" s="791"/>
      <c r="BC30" s="791"/>
      <c r="BD30" s="791"/>
      <c r="BE30" s="791"/>
      <c r="BF30" s="791"/>
      <c r="BG30" s="791"/>
      <c r="BH30" s="791"/>
      <c r="BI30" s="791"/>
      <c r="BJ30" s="791"/>
      <c r="BK30" s="791"/>
      <c r="BL30" s="791"/>
      <c r="BM30" s="791"/>
      <c r="BN30" s="791"/>
      <c r="BO30" s="791"/>
      <c r="BP30" s="791"/>
      <c r="BQ30" s="791"/>
      <c r="BS30" s="658"/>
      <c r="BT30" s="732">
        <v>1715.7293</v>
      </c>
      <c r="BU30" s="659"/>
      <c r="BW30" s="731">
        <v>40</v>
      </c>
      <c r="BX30" s="791"/>
      <c r="BY30" s="791"/>
      <c r="BZ30" s="791"/>
      <c r="CA30" s="791"/>
      <c r="CC30" s="658"/>
      <c r="CD30" s="732">
        <v>40</v>
      </c>
      <c r="CE30" s="659"/>
      <c r="CG30" s="731">
        <v>26</v>
      </c>
      <c r="CI30" s="731">
        <v>13.25</v>
      </c>
      <c r="CK30" s="731">
        <v>3</v>
      </c>
      <c r="CM30" s="731">
        <v>57.339599999999997</v>
      </c>
      <c r="CO30" s="731">
        <v>57.339599999999997</v>
      </c>
      <c r="CQ30" s="731">
        <v>57.339599999999997</v>
      </c>
      <c r="CS30" s="731">
        <v>200.72085000000001</v>
      </c>
      <c r="CU30" s="791"/>
      <c r="CV30" s="791"/>
      <c r="CW30" s="791"/>
      <c r="CX30" s="791"/>
      <c r="CY30" s="791"/>
      <c r="CZ30" s="791"/>
      <c r="DA30" s="791"/>
      <c r="DB30" s="791"/>
      <c r="DC30" s="791"/>
      <c r="DD30" s="791"/>
      <c r="DE30" s="791"/>
      <c r="DF30" s="791"/>
      <c r="DG30" s="791"/>
      <c r="DH30" s="791"/>
      <c r="DI30" s="791"/>
      <c r="DK30" s="658"/>
      <c r="DL30" s="732">
        <v>414.98964999999998</v>
      </c>
      <c r="DM30" s="659"/>
      <c r="DO30" s="662"/>
      <c r="DP30" s="732">
        <v>2170.7189499999999</v>
      </c>
      <c r="DQ30" s="664"/>
      <c r="DT30" s="665"/>
      <c r="DU30" s="722">
        <v>1743.7341665354224</v>
      </c>
      <c r="DW30" s="732">
        <v>40.652897086630688</v>
      </c>
      <c r="DY30" s="732">
        <v>421.76328833667225</v>
      </c>
      <c r="EA30" s="732">
        <v>2206.1503519587254</v>
      </c>
      <c r="EB30" s="668"/>
      <c r="ED30" s="665"/>
      <c r="EE30" s="794">
        <v>1773.2191002987968</v>
      </c>
      <c r="EG30" s="732">
        <v>41.340300018162466</v>
      </c>
      <c r="EI30" s="732">
        <v>428.89491588580597</v>
      </c>
      <c r="EK30" s="732">
        <v>2243.4543162027653</v>
      </c>
      <c r="EL30" s="668"/>
      <c r="EO30" s="716"/>
      <c r="EP30" s="653"/>
      <c r="EQ30" s="633">
        <f>'[20]FY26-FY28_HoldCo Budget Proj'!P32-BT30</f>
        <v>0</v>
      </c>
      <c r="ER30" s="706" t="s">
        <v>2703</v>
      </c>
      <c r="ET30" s="633">
        <f>'[20]FY26-FY28_Retiro Budget Proj'!P26-CD30</f>
        <v>0</v>
      </c>
      <c r="EU30" s="706" t="s">
        <v>2703</v>
      </c>
      <c r="EW30" s="706">
        <f>'[20]FY26-FY28_HydroCo Budget Proj'!P29-DL30</f>
        <v>0</v>
      </c>
      <c r="EX30" s="706" t="s">
        <v>2703</v>
      </c>
      <c r="EZ30" s="706"/>
      <c r="FB30" s="706"/>
      <c r="FC30" s="706"/>
      <c r="FE30" s="706"/>
      <c r="FF30" s="706"/>
    </row>
    <row r="31" spans="1:162">
      <c r="A31" s="728"/>
      <c r="G31" s="686" t="e">
        <f>IF(I30&gt;0,MAX($G$12:G30)+1,"")</f>
        <v>#REF!</v>
      </c>
      <c r="H31" s="687" t="s">
        <v>299</v>
      </c>
      <c r="I31" s="687"/>
      <c r="K31" s="723" t="e">
        <f>SUM(K20:K30)</f>
        <v>#VALUE!</v>
      </c>
      <c r="M31" s="723" t="e">
        <f>SUM(M20:M30)</f>
        <v>#VALUE!</v>
      </c>
      <c r="O31" s="723" t="e">
        <f>SUM(O20:O30)</f>
        <v>#VALUE!</v>
      </c>
      <c r="Q31" s="723" t="e">
        <f>SUM(Q20:Q30)</f>
        <v>#VALUE!</v>
      </c>
      <c r="S31" s="723" t="e">
        <f>SUM(S20:S30)</f>
        <v>#VALUE!</v>
      </c>
      <c r="U31" s="723" t="e">
        <f>SUM(U20:U30)</f>
        <v>#VALUE!</v>
      </c>
      <c r="W31" s="723" t="e">
        <f>SUM(W20:W30)</f>
        <v>#VALUE!</v>
      </c>
      <c r="Y31" s="723" t="e">
        <f>SUM(Y20:Y30)</f>
        <v>#VALUE!</v>
      </c>
      <c r="AA31" s="723" t="e">
        <f>SUM(AA20:AA30)</f>
        <v>#VALUE!</v>
      </c>
      <c r="AC31" s="723" t="e">
        <f>SUM(AC20:AC30)</f>
        <v>#VALUE!</v>
      </c>
      <c r="AE31" s="723" t="e">
        <f>SUM(AE20:AE30)</f>
        <v>#VALUE!</v>
      </c>
      <c r="AG31" s="723" t="e">
        <f>SUM(AG20:AG30)</f>
        <v>#VALUE!</v>
      </c>
      <c r="AI31" s="723" t="e">
        <f>SUM(AI20:AI30)</f>
        <v>#VALUE!</v>
      </c>
      <c r="AK31" s="723" t="e">
        <f>SUM(AK20:AK30)</f>
        <v>#VALUE!</v>
      </c>
      <c r="AM31" s="723" t="e">
        <f>SUM(AM20:AM30)</f>
        <v>#VALUE!</v>
      </c>
      <c r="AO31" s="723" t="e">
        <f>SUM(AO20:AO30)</f>
        <v>#VALUE!</v>
      </c>
      <c r="AQ31" s="723" t="e">
        <f>SUM(AQ20:AQ30)</f>
        <v>#VALUE!</v>
      </c>
      <c r="AS31" s="723" t="e">
        <f>SUM(AS20:AS30)</f>
        <v>#VALUE!</v>
      </c>
      <c r="AU31" s="723" t="e">
        <f>SUM(AU20:AU30)</f>
        <v>#VALUE!</v>
      </c>
      <c r="AW31" s="723" t="e">
        <f>SUM(AW20:AW30)</f>
        <v>#VALUE!</v>
      </c>
      <c r="AX31" s="632"/>
      <c r="AY31" s="733">
        <f>SUM(AY20:AY30)</f>
        <v>5486.2749999999996</v>
      </c>
      <c r="AZ31" s="632"/>
      <c r="BA31" s="733">
        <f>SUM(BA20:BA30)</f>
        <v>7267</v>
      </c>
      <c r="BB31" s="632"/>
      <c r="BC31" s="733">
        <f>SUM(BC20:BC30)</f>
        <v>1601.7429999999999</v>
      </c>
      <c r="BD31" s="632"/>
      <c r="BE31" s="733">
        <f>SUM(BE20:BE30)</f>
        <v>2314.75</v>
      </c>
      <c r="BG31" s="723">
        <f>SUM(BG20:BG30)</f>
        <v>72</v>
      </c>
      <c r="BI31" s="723">
        <f>SUM(BI20:BI30)</f>
        <v>2477.5</v>
      </c>
      <c r="BK31" s="723">
        <f>SUM(BK20:BK30)</f>
        <v>0</v>
      </c>
      <c r="BM31" s="723">
        <f>SUM(BM20:BM30)</f>
        <v>0</v>
      </c>
      <c r="BO31" s="723">
        <f>SUM(BO20:BO30)</f>
        <v>0</v>
      </c>
      <c r="BQ31" s="723">
        <f>SUM(BQ20:BQ30)</f>
        <v>0</v>
      </c>
      <c r="BS31" s="658"/>
      <c r="BT31" s="723">
        <f>SUM(BT20:BT30)</f>
        <v>28818.294329999997</v>
      </c>
      <c r="BU31" s="659"/>
      <c r="BW31" s="723">
        <f>SUM(BW20:BW30)</f>
        <v>2492.7515000000003</v>
      </c>
      <c r="BY31" s="733">
        <f>SUM(BY20:BY30)</f>
        <v>7950</v>
      </c>
      <c r="BZ31" s="632"/>
      <c r="CA31" s="723">
        <f>SUM(CA20:CA30)</f>
        <v>0</v>
      </c>
      <c r="CC31" s="658"/>
      <c r="CD31" s="723">
        <f>SUM(CD20:CD30)</f>
        <v>10442.7515</v>
      </c>
      <c r="CE31" s="659"/>
      <c r="CG31" s="723">
        <f>SUM(CG20:CG30)</f>
        <v>426.37410999999997</v>
      </c>
      <c r="CI31" s="723">
        <f>SUM(CI20:CI30)</f>
        <v>148.2527</v>
      </c>
      <c r="CK31" s="723">
        <f>SUM(CK20:CK30)</f>
        <v>10.48028</v>
      </c>
      <c r="CM31" s="723">
        <f>SUM(CM20:CM30)</f>
        <v>760.59046000000001</v>
      </c>
      <c r="CO31" s="723">
        <f>SUM(CO20:CO30)</f>
        <v>531.97298999999998</v>
      </c>
      <c r="CQ31" s="723">
        <f>SUM(CQ20:CQ30)</f>
        <v>701.75927000000001</v>
      </c>
      <c r="CS31" s="723">
        <f>SUM(CS20:CS30)</f>
        <v>988.54314000000011</v>
      </c>
      <c r="CU31" s="723">
        <f>SUM(CU20:CU30)</f>
        <v>0</v>
      </c>
      <c r="CW31" s="733">
        <f>SUM(CW20:CW30)</f>
        <v>2104.6460000000002</v>
      </c>
      <c r="CX31" s="632"/>
      <c r="CY31" s="733">
        <f>SUM(CY20:CY30)</f>
        <v>838</v>
      </c>
      <c r="DA31" s="723">
        <f>SUM(DA20:DA30)</f>
        <v>80</v>
      </c>
      <c r="DC31" s="723">
        <f>SUM(DC20:DC30)</f>
        <v>0</v>
      </c>
      <c r="DE31" s="723">
        <f>SUM(DE20:DE30)</f>
        <v>0</v>
      </c>
      <c r="DG31" s="723">
        <f>SUM(DG20:DG30)</f>
        <v>0</v>
      </c>
      <c r="DI31" s="723">
        <f>SUM(DI20:DI30)</f>
        <v>0</v>
      </c>
      <c r="DK31" s="658"/>
      <c r="DL31" s="723">
        <f>SUM(DL20:DL30)</f>
        <v>6590.61895</v>
      </c>
      <c r="DM31" s="659"/>
      <c r="DO31" s="662"/>
      <c r="DP31" s="723">
        <f t="shared" ref="DP31" si="2">SUM(BT31,CD31,DL31)</f>
        <v>45851.664779999992</v>
      </c>
      <c r="DQ31" s="664"/>
      <c r="DT31" s="665"/>
      <c r="DU31" s="723">
        <f>SUM(DU20:DU30)</f>
        <v>33047.421958797619</v>
      </c>
      <c r="DW31" s="723">
        <f>SUM(DW20:DW30)</f>
        <v>10880.939254801107</v>
      </c>
      <c r="DY31" s="723">
        <f>SUM(DY20:DY30)</f>
        <v>6574.2236886058026</v>
      </c>
      <c r="EA31" s="723">
        <f>SUM(DU31,DW31,DY31)</f>
        <v>50502.584902204529</v>
      </c>
      <c r="EB31" s="668"/>
      <c r="ED31" s="665"/>
      <c r="EE31" s="723">
        <f>SUM(EE20:EE30)</f>
        <v>30417.451974943528</v>
      </c>
      <c r="EG31" s="723">
        <f>SUM(EG20:EG30)</f>
        <v>11341.152372018114</v>
      </c>
      <c r="EI31" s="723">
        <f>SUM(EI20:EI30)</f>
        <v>6689.8719092422043</v>
      </c>
      <c r="EK31" s="723">
        <f>SUM(EE31,EG31,EI31)</f>
        <v>48448.476256203845</v>
      </c>
      <c r="EL31" s="668"/>
      <c r="EO31" s="716"/>
      <c r="EP31" s="653"/>
      <c r="EQ31" s="633">
        <f>'[20]FY26-FY28_HoldCo Budget Proj'!P33-BT31</f>
        <v>0</v>
      </c>
      <c r="ER31" s="629" t="e">
        <f>SUM(K31:BM31)-BT31</f>
        <v>#VALUE!</v>
      </c>
      <c r="ET31" s="633">
        <f>'[20]FY26-FY28_Retiro Budget Proj'!P27-CD31</f>
        <v>0</v>
      </c>
      <c r="EU31" s="629">
        <f>SUM(BW31:CA31)-CD31</f>
        <v>0</v>
      </c>
      <c r="EW31" s="706">
        <f>'[20]FY26-FY28_HydroCo Budget Proj'!P30-DL31</f>
        <v>0</v>
      </c>
      <c r="EX31" s="629">
        <f>SUM(CG31:DI31)-DL31</f>
        <v>0</v>
      </c>
      <c r="FB31" s="629">
        <f>SUM('[20]FY26-FY28_HoldCo Budget Proj'!AD33,'[20]FY26-FY28_Retiro Budget Proj'!AD27,'[20]FY26-FY28_HydroCo Budget Proj'!AD30)-EA31</f>
        <v>0</v>
      </c>
      <c r="FC31" s="629">
        <f>SUM(EA20:EA30)-EA31</f>
        <v>0</v>
      </c>
      <c r="FE31" s="629">
        <f>SUM('[20]FY26-FY28_HoldCo Budget Proj'!AF33,'[20]FY26-FY28_Retiro Budget Proj'!AF27,'[20]FY26-FY28_HydroCo Budget Proj'!AF30)-EK31</f>
        <v>0</v>
      </c>
      <c r="FF31" s="629">
        <f>SUM(EK20:EK30)-EK31</f>
        <v>0</v>
      </c>
    </row>
    <row r="32" spans="1:162" ht="3.25" customHeight="1">
      <c r="A32" s="728"/>
      <c r="G32" s="632" t="str">
        <f>IF(I31&gt;0,MAX($G$12:G31)+1,"")</f>
        <v/>
      </c>
      <c r="H32" s="687"/>
      <c r="I32" s="687"/>
      <c r="K32" s="734"/>
      <c r="M32" s="734"/>
      <c r="O32" s="734"/>
      <c r="Q32" s="734"/>
      <c r="S32" s="734"/>
      <c r="U32" s="734"/>
      <c r="W32" s="734"/>
      <c r="Y32" s="734"/>
      <c r="AA32" s="734"/>
      <c r="AC32" s="734"/>
      <c r="AE32" s="734"/>
      <c r="AG32" s="734"/>
      <c r="AI32" s="734"/>
      <c r="AK32" s="734"/>
      <c r="AM32" s="734"/>
      <c r="AO32" s="734"/>
      <c r="AQ32" s="734"/>
      <c r="AS32" s="734"/>
      <c r="AU32" s="734"/>
      <c r="AW32" s="734"/>
      <c r="AX32" s="632"/>
      <c r="AY32" s="735"/>
      <c r="AZ32" s="632"/>
      <c r="BA32" s="735"/>
      <c r="BB32" s="632"/>
      <c r="BC32" s="735"/>
      <c r="BD32" s="632"/>
      <c r="BE32" s="735"/>
      <c r="BG32" s="734"/>
      <c r="BI32" s="734"/>
      <c r="BK32" s="734"/>
      <c r="BM32" s="734"/>
      <c r="BO32" s="734"/>
      <c r="BQ32" s="734"/>
      <c r="BS32" s="658"/>
      <c r="BT32" s="734"/>
      <c r="BU32" s="659"/>
      <c r="BW32" s="734"/>
      <c r="BY32" s="735"/>
      <c r="BZ32" s="632"/>
      <c r="CA32" s="734"/>
      <c r="CC32" s="658"/>
      <c r="CD32" s="734"/>
      <c r="CE32" s="659"/>
      <c r="CG32" s="734"/>
      <c r="CI32" s="734"/>
      <c r="CK32" s="734"/>
      <c r="CM32" s="734"/>
      <c r="CO32" s="734"/>
      <c r="CQ32" s="734"/>
      <c r="CS32" s="734"/>
      <c r="CU32" s="734"/>
      <c r="CW32" s="735"/>
      <c r="CX32" s="632"/>
      <c r="CY32" s="735"/>
      <c r="DA32" s="734"/>
      <c r="DC32" s="734"/>
      <c r="DE32" s="734"/>
      <c r="DG32" s="734"/>
      <c r="DI32" s="734"/>
      <c r="DK32" s="658"/>
      <c r="DL32" s="734"/>
      <c r="DM32" s="659"/>
      <c r="DO32" s="662"/>
      <c r="DP32" s="734"/>
      <c r="DQ32" s="664"/>
      <c r="DT32" s="665"/>
      <c r="DU32" s="734"/>
      <c r="DW32" s="734"/>
      <c r="DY32" s="734"/>
      <c r="EA32" s="734"/>
      <c r="EB32" s="668"/>
      <c r="ED32" s="665"/>
      <c r="EE32" s="734"/>
      <c r="EG32" s="734"/>
      <c r="EI32" s="734"/>
      <c r="EK32" s="734"/>
      <c r="EL32" s="668"/>
      <c r="EO32" s="716"/>
      <c r="EP32" s="653"/>
      <c r="EU32" s="629">
        <f>SUM(BW32:CA32)-CD32</f>
        <v>0</v>
      </c>
    </row>
    <row r="33" spans="1:162" s="634" customFormat="1">
      <c r="A33" s="728"/>
      <c r="C33" s="684"/>
      <c r="G33" s="686" t="str">
        <f>IF(I32&gt;0,MAX($G$12:G32)+1,"")</f>
        <v/>
      </c>
      <c r="H33" s="736" t="s">
        <v>2709</v>
      </c>
      <c r="I33" s="736"/>
      <c r="K33" s="737">
        <v>0</v>
      </c>
      <c r="M33" s="737">
        <f>[20]FY26_NME!J16/10^3</f>
        <v>20</v>
      </c>
      <c r="O33" s="737">
        <v>0</v>
      </c>
      <c r="Q33" s="737">
        <v>0</v>
      </c>
      <c r="S33" s="737">
        <v>0</v>
      </c>
      <c r="U33" s="737">
        <v>0</v>
      </c>
      <c r="W33" s="737">
        <f>[20]FY26_NME!J18/10^3</f>
        <v>100</v>
      </c>
      <c r="Y33" s="737">
        <v>0</v>
      </c>
      <c r="AA33" s="737">
        <v>0</v>
      </c>
      <c r="AC33" s="737">
        <v>0</v>
      </c>
      <c r="AE33" s="737">
        <v>0</v>
      </c>
      <c r="AG33" s="737">
        <v>0</v>
      </c>
      <c r="AI33" s="737">
        <v>0</v>
      </c>
      <c r="AK33" s="737" t="e">
        <f>SUMIFS([20]FY26_NME!$J7:$J20,[20]FY26_NME!$F7:$F20,AK$1)/10^3</f>
        <v>#VALUE!</v>
      </c>
      <c r="AM33" s="737" t="e">
        <f>SUMIFS([20]FY26_NME!$J7:$J20,[20]FY26_NME!$F7:$F20,AM$1)/10^3</f>
        <v>#VALUE!</v>
      </c>
      <c r="AO33" s="737" t="e">
        <f>SUMIFS([20]FY26_NME!$J7:$J20,[20]FY26_NME!$F7:$F20,AO$1)/10^3</f>
        <v>#VALUE!</v>
      </c>
      <c r="AQ33" s="737">
        <v>0</v>
      </c>
      <c r="AS33" s="737">
        <v>0</v>
      </c>
      <c r="AU33" s="737">
        <v>0</v>
      </c>
      <c r="AW33" s="737">
        <f>[20]FY26_NME!J14/10^3</f>
        <v>230.18124</v>
      </c>
      <c r="AX33" s="686"/>
      <c r="AY33" s="738">
        <v>0</v>
      </c>
      <c r="AZ33" s="686"/>
      <c r="BA33" s="738">
        <v>0</v>
      </c>
      <c r="BB33" s="686"/>
      <c r="BC33" s="738">
        <v>0</v>
      </c>
      <c r="BD33" s="686"/>
      <c r="BE33" s="738">
        <f>[20]FY26_NME!J8/10^3</f>
        <v>215</v>
      </c>
      <c r="BG33" s="737">
        <v>0</v>
      </c>
      <c r="BI33" s="737">
        <v>0</v>
      </c>
      <c r="BK33" s="737">
        <v>0</v>
      </c>
      <c r="BL33" s="630"/>
      <c r="BM33" s="737">
        <v>0</v>
      </c>
      <c r="BN33" s="630"/>
      <c r="BO33" s="737">
        <v>0</v>
      </c>
      <c r="BP33" s="630"/>
      <c r="BQ33" s="737">
        <v>0</v>
      </c>
      <c r="BS33" s="688"/>
      <c r="BT33" s="739">
        <v>2065</v>
      </c>
      <c r="BU33" s="689"/>
      <c r="BV33" s="630"/>
      <c r="BW33" s="737">
        <v>0</v>
      </c>
      <c r="BX33" s="630"/>
      <c r="BY33" s="738">
        <v>0</v>
      </c>
      <c r="BZ33" s="686"/>
      <c r="CA33" s="737">
        <v>0</v>
      </c>
      <c r="CC33" s="688"/>
      <c r="CD33" s="739">
        <f t="shared" ref="CD33:CD34" si="3">SUM(BW33:CA33)</f>
        <v>0</v>
      </c>
      <c r="CE33" s="689"/>
      <c r="CG33" s="737">
        <v>0</v>
      </c>
      <c r="CI33" s="737">
        <v>0</v>
      </c>
      <c r="CK33" s="737">
        <v>0</v>
      </c>
      <c r="CM33" s="737">
        <v>0</v>
      </c>
      <c r="CO33" s="737">
        <v>0</v>
      </c>
      <c r="CQ33" s="737">
        <v>0</v>
      </c>
      <c r="CS33" s="737">
        <f>SUM([20]FY26_NME!J25,[20]FY26_NME!J41,[20]FY26_NME!J55)/10^3</f>
        <v>6685</v>
      </c>
      <c r="CU33" s="737">
        <f>[20]FY26_NME!J53/10^3</f>
        <v>667.15026</v>
      </c>
      <c r="CW33" s="738">
        <v>0</v>
      </c>
      <c r="CX33" s="686"/>
      <c r="CY33" s="738">
        <v>0</v>
      </c>
      <c r="DA33" s="737">
        <v>0</v>
      </c>
      <c r="DC33" s="737">
        <f>[20]FY26_NME!J43/10^3</f>
        <v>1030</v>
      </c>
      <c r="DD33" s="630"/>
      <c r="DE33" s="737">
        <v>0</v>
      </c>
      <c r="DF33" s="630"/>
      <c r="DG33" s="737">
        <v>0</v>
      </c>
      <c r="DH33" s="630"/>
      <c r="DI33" s="737">
        <v>0</v>
      </c>
      <c r="DK33" s="688"/>
      <c r="DL33" s="739">
        <f>SUM(CG33:DI33)</f>
        <v>8382.1502600000003</v>
      </c>
      <c r="DM33" s="689"/>
      <c r="DO33" s="690"/>
      <c r="DP33" s="739">
        <f>SUM(BT33,CD33,DL33)</f>
        <v>10447.15026</v>
      </c>
      <c r="DQ33" s="691"/>
      <c r="DT33" s="692"/>
      <c r="DU33" s="739">
        <f>'[20]FY26-FY28_HoldCo Budget Proj'!AD34</f>
        <v>770</v>
      </c>
      <c r="DW33" s="739">
        <v>0</v>
      </c>
      <c r="DY33" s="739">
        <f>'[20]FY26-FY28_HydroCo Budget Proj'!AD31</f>
        <v>5969.16</v>
      </c>
      <c r="EA33" s="739">
        <f t="shared" ref="EA33:EA34" si="4">SUM(DU33,DW33,DY33)</f>
        <v>6739.16</v>
      </c>
      <c r="EB33" s="693"/>
      <c r="ED33" s="692"/>
      <c r="EE33" s="739">
        <f>'[20]FY26-FY28_HoldCo Budget Proj'!AF34</f>
        <v>270</v>
      </c>
      <c r="EG33" s="739">
        <v>0</v>
      </c>
      <c r="EI33" s="739">
        <f>'[20]FY26-FY28_HydroCo Budget Proj'!AF31</f>
        <v>5767.16</v>
      </c>
      <c r="EK33" s="739">
        <f t="shared" ref="EK33:EK34" si="5">SUM(EE33,EG33,EI33)</f>
        <v>6037.16</v>
      </c>
      <c r="EL33" s="693"/>
      <c r="EO33" s="716"/>
      <c r="EP33" s="653"/>
      <c r="EQ33" s="633">
        <f>([20]FY26_NME!J20/10^3)-BT33</f>
        <v>0.18123999999988882</v>
      </c>
      <c r="ER33" s="706" t="s">
        <v>2703</v>
      </c>
      <c r="ET33" s="706" t="s">
        <v>2703</v>
      </c>
      <c r="EU33" s="706" t="s">
        <v>2703</v>
      </c>
      <c r="EW33" s="706">
        <f>'[20]FY26-FY28_HydroCo Budget Proj'!P31-DL33</f>
        <v>0</v>
      </c>
      <c r="EX33" s="706" t="s">
        <v>2703</v>
      </c>
      <c r="EZ33" s="706"/>
      <c r="FB33" s="706"/>
      <c r="FC33" s="706"/>
      <c r="FE33" s="706"/>
      <c r="FF33" s="706"/>
    </row>
    <row r="34" spans="1:162" s="634" customFormat="1" ht="16.5">
      <c r="A34" s="728"/>
      <c r="C34" s="684"/>
      <c r="G34" s="686" t="str">
        <f>IF(I33&gt;0,MAX($G$12:G33)+1,"")</f>
        <v/>
      </c>
      <c r="H34" s="736" t="s">
        <v>2710</v>
      </c>
      <c r="I34" s="29" t="s">
        <v>191</v>
      </c>
      <c r="K34" s="737">
        <v>0</v>
      </c>
      <c r="M34" s="737">
        <v>0</v>
      </c>
      <c r="O34" s="737">
        <v>0</v>
      </c>
      <c r="Q34" s="737">
        <v>0</v>
      </c>
      <c r="S34" s="737">
        <v>0</v>
      </c>
      <c r="U34" s="737">
        <v>0</v>
      </c>
      <c r="W34" s="737">
        <v>0</v>
      </c>
      <c r="Y34" s="737">
        <v>0</v>
      </c>
      <c r="AA34" s="737">
        <v>0</v>
      </c>
      <c r="AC34" s="737">
        <v>0</v>
      </c>
      <c r="AE34" s="737">
        <v>0</v>
      </c>
      <c r="AG34" s="737">
        <v>0</v>
      </c>
      <c r="AI34" s="737">
        <v>0</v>
      </c>
      <c r="AK34" s="737">
        <v>0</v>
      </c>
      <c r="AM34" s="737">
        <v>0</v>
      </c>
      <c r="AO34" s="737">
        <v>0</v>
      </c>
      <c r="AQ34" s="737">
        <v>0</v>
      </c>
      <c r="AS34" s="737">
        <v>0</v>
      </c>
      <c r="AU34" s="737">
        <v>0</v>
      </c>
      <c r="AW34" s="737">
        <v>0</v>
      </c>
      <c r="AX34" s="686"/>
      <c r="AY34" s="738">
        <v>0</v>
      </c>
      <c r="AZ34" s="686"/>
      <c r="BA34" s="738">
        <v>0</v>
      </c>
      <c r="BB34" s="686"/>
      <c r="BC34" s="738">
        <v>0</v>
      </c>
      <c r="BD34" s="686"/>
      <c r="BE34" s="738">
        <v>0</v>
      </c>
      <c r="BG34" s="737">
        <v>0</v>
      </c>
      <c r="BI34" s="737">
        <v>0</v>
      </c>
      <c r="BK34" s="737">
        <v>0</v>
      </c>
      <c r="BL34" s="630"/>
      <c r="BM34" s="737">
        <f>'[20]FY26-FY28_HoldCo Budget Proj'!P35</f>
        <v>4208.0724</v>
      </c>
      <c r="BN34" s="630"/>
      <c r="BO34" s="737">
        <v>0</v>
      </c>
      <c r="BP34" s="630"/>
      <c r="BQ34" s="737">
        <f>'[20]FY26-FY28_HoldCo Budget Proj'!R35</f>
        <v>0</v>
      </c>
      <c r="BS34" s="688"/>
      <c r="BT34" s="739">
        <f>SUM(K34:BQ34)</f>
        <v>4208.0724</v>
      </c>
      <c r="BU34" s="689"/>
      <c r="BV34" s="630"/>
      <c r="BW34" s="737">
        <v>0</v>
      </c>
      <c r="BX34" s="630"/>
      <c r="BY34" s="738">
        <v>0</v>
      </c>
      <c r="BZ34" s="686"/>
      <c r="CA34" s="737">
        <f>'[20]FY26-FY28_HoldCo Budget Proj'!Z35</f>
        <v>0</v>
      </c>
      <c r="CC34" s="688"/>
      <c r="CD34" s="739">
        <f t="shared" si="3"/>
        <v>0</v>
      </c>
      <c r="CE34" s="689"/>
      <c r="CG34" s="737">
        <v>0</v>
      </c>
      <c r="CI34" s="737">
        <v>0</v>
      </c>
      <c r="CK34" s="737">
        <v>0</v>
      </c>
      <c r="CM34" s="737">
        <v>0</v>
      </c>
      <c r="CO34" s="737">
        <v>0</v>
      </c>
      <c r="CQ34" s="737">
        <v>0</v>
      </c>
      <c r="CS34" s="737">
        <v>0</v>
      </c>
      <c r="CU34" s="737">
        <v>0</v>
      </c>
      <c r="CW34" s="738">
        <v>0</v>
      </c>
      <c r="CX34" s="686"/>
      <c r="CY34" s="738">
        <v>0</v>
      </c>
      <c r="DA34" s="737">
        <v>0</v>
      </c>
      <c r="DC34" s="737">
        <v>0</v>
      </c>
      <c r="DD34" s="630"/>
      <c r="DE34" s="737">
        <f>'[20]FY26-FY28_HydroCo Budget Proj'!P32</f>
        <v>2805.3816000000006</v>
      </c>
      <c r="DF34" s="630"/>
      <c r="DG34" s="737">
        <v>0</v>
      </c>
      <c r="DH34" s="630"/>
      <c r="DI34" s="737">
        <v>0</v>
      </c>
      <c r="DK34" s="688"/>
      <c r="DL34" s="739">
        <f>SUM(CG34:DI34)</f>
        <v>2805.3816000000006</v>
      </c>
      <c r="DM34" s="689"/>
      <c r="DO34" s="690"/>
      <c r="DP34" s="739">
        <f>SUM(BT34,CD34,DL34)</f>
        <v>7013.4540000000006</v>
      </c>
      <c r="DQ34" s="691"/>
      <c r="DT34" s="692"/>
      <c r="DU34" s="739">
        <f>'[20]FY26-FY28_HoldCo Budget Proj'!AD35</f>
        <v>3457.5288972179396</v>
      </c>
      <c r="DW34" s="739">
        <v>0</v>
      </c>
      <c r="DY34" s="739">
        <f>'[20]FY26-FY28_HydroCo Budget Proj'!AD32</f>
        <v>2305.0192648119601</v>
      </c>
      <c r="EA34" s="739">
        <f t="shared" si="4"/>
        <v>5762.5481620298997</v>
      </c>
      <c r="EB34" s="693"/>
      <c r="ED34" s="692"/>
      <c r="EE34" s="739">
        <f>'[20]FY26-FY28_HoldCo Budget Proj'!AF35</f>
        <v>3515.992516544718</v>
      </c>
      <c r="EG34" s="739">
        <v>0</v>
      </c>
      <c r="EI34" s="739">
        <f>'[20]FY26-FY28_HydroCo Budget Proj'!AF32</f>
        <v>2343.9950110298118</v>
      </c>
      <c r="EK34" s="739">
        <f t="shared" si="5"/>
        <v>5859.9875275745298</v>
      </c>
      <c r="EL34" s="693"/>
      <c r="EO34" s="716"/>
      <c r="EP34" s="653"/>
      <c r="EQ34" s="633">
        <f>'[20]FY26-FY28_HoldCo Budget Proj'!P35-BT34</f>
        <v>0</v>
      </c>
      <c r="ER34" s="706" t="s">
        <v>2703</v>
      </c>
      <c r="ET34" s="706" t="s">
        <v>2703</v>
      </c>
      <c r="EU34" s="706" t="s">
        <v>2703</v>
      </c>
      <c r="EW34" s="706">
        <f>'[20]FY26-FY28_HydroCo Budget Proj'!P32-DL34</f>
        <v>0</v>
      </c>
      <c r="EX34" s="706" t="s">
        <v>2703</v>
      </c>
      <c r="EZ34" s="706"/>
      <c r="FB34" s="706"/>
      <c r="FC34" s="706"/>
      <c r="FE34" s="706"/>
      <c r="FF34" s="706"/>
    </row>
    <row r="35" spans="1:162" s="634" customFormat="1" ht="15" thickBot="1">
      <c r="C35" s="684"/>
      <c r="G35" s="686" t="e">
        <f>IF(I34&gt;0,MAX($G$12:G34)+1,"")</f>
        <v>#REF!</v>
      </c>
      <c r="H35" s="687" t="s">
        <v>2711</v>
      </c>
      <c r="I35" s="687"/>
      <c r="K35" s="740" t="e">
        <f>SUM(K18,K31,K33:K34)</f>
        <v>#VALUE!</v>
      </c>
      <c r="M35" s="740" t="e">
        <f>SUM(M18,M31,M33:M34)</f>
        <v>#VALUE!</v>
      </c>
      <c r="O35" s="740" t="e">
        <f>SUM(O18,O31,O33:O34)</f>
        <v>#VALUE!</v>
      </c>
      <c r="Q35" s="740" t="e">
        <f>SUM(Q18,Q31,Q33:Q34)</f>
        <v>#VALUE!</v>
      </c>
      <c r="S35" s="740" t="e">
        <f>SUM(S18,S31,S33:S34)</f>
        <v>#VALUE!</v>
      </c>
      <c r="U35" s="740" t="e">
        <f>SUM(U18,U31,U33:U34)</f>
        <v>#VALUE!</v>
      </c>
      <c r="W35" s="740" t="e">
        <f>SUM(W18,W31,W33:W34)</f>
        <v>#VALUE!</v>
      </c>
      <c r="Y35" s="740" t="e">
        <f>SUM(Y18,Y31,Y33:Y34)</f>
        <v>#VALUE!</v>
      </c>
      <c r="AA35" s="740" t="e">
        <f>SUM(AA18,AA31,AA33:AA34)</f>
        <v>#VALUE!</v>
      </c>
      <c r="AC35" s="740" t="e">
        <f>SUM(AC18,AC31,AC33:AC34)</f>
        <v>#VALUE!</v>
      </c>
      <c r="AE35" s="740" t="e">
        <f>SUM(AE18,AE31,AE33:AE34)</f>
        <v>#VALUE!</v>
      </c>
      <c r="AG35" s="740" t="e">
        <f>SUM(AG18,AG31,AG33:AG34)</f>
        <v>#VALUE!</v>
      </c>
      <c r="AI35" s="740" t="e">
        <f>SUM(AI18,AI31,AI33:AI34)</f>
        <v>#VALUE!</v>
      </c>
      <c r="AK35" s="740" t="e">
        <f>SUM(AK18,AK31,AK33:AK34)</f>
        <v>#VALUE!</v>
      </c>
      <c r="AM35" s="740" t="e">
        <f>SUM(AM18,AM31,AM33:AM34)</f>
        <v>#VALUE!</v>
      </c>
      <c r="AO35" s="740" t="e">
        <f>SUM(AO18,AO31,AO33:AO34)</f>
        <v>#VALUE!</v>
      </c>
      <c r="AQ35" s="740" t="e">
        <f>SUM(AQ18,AQ31,AQ33:AQ34)</f>
        <v>#VALUE!</v>
      </c>
      <c r="AS35" s="740" t="e">
        <f>SUM(AS18,AS31,AS33:AS34)</f>
        <v>#VALUE!</v>
      </c>
      <c r="AU35" s="740" t="e">
        <f>SUM(AU18,AU31,AU33:AU34)</f>
        <v>#VALUE!</v>
      </c>
      <c r="AW35" s="740" t="e">
        <f>SUM(AW18,AW31,AW33:AW34)</f>
        <v>#VALUE!</v>
      </c>
      <c r="AX35" s="686"/>
      <c r="AY35" s="740">
        <f>SUM(AY18,AY31,AY33:AY34)</f>
        <v>5486.2749999999996</v>
      </c>
      <c r="AZ35" s="686"/>
      <c r="BA35" s="740">
        <f>SUM(BA18,BA31,BA33:BA34)</f>
        <v>7267</v>
      </c>
      <c r="BB35" s="686"/>
      <c r="BC35" s="740">
        <f>SUM(BC18,BC31,BC33:BC34)</f>
        <v>1601.7429999999999</v>
      </c>
      <c r="BD35" s="686"/>
      <c r="BE35" s="740">
        <f>SUM(BE18,BE31,BE33:BE34)</f>
        <v>2529.75</v>
      </c>
      <c r="BG35" s="740">
        <f>SUM(BG18,BG31,BG33:BG34)</f>
        <v>72</v>
      </c>
      <c r="BI35" s="740">
        <f>SUM(BI18,BI31,BI33:BI34)</f>
        <v>2477.5</v>
      </c>
      <c r="BK35" s="740">
        <f>SUM(BK18,BK31,BK33:BK34)</f>
        <v>0</v>
      </c>
      <c r="BM35" s="740">
        <f>SUM(BM18,BM31,BM33:BM34)</f>
        <v>4208.0724</v>
      </c>
      <c r="BO35" s="740">
        <f>SUM(BO18,BO31,BO33:BO34)</f>
        <v>118.18718750000001</v>
      </c>
      <c r="BQ35" s="740">
        <f>SUM(BQ18,BQ31,BQ33:BQ34)</f>
        <v>2412.74420676</v>
      </c>
      <c r="BS35" s="688"/>
      <c r="BT35" s="740">
        <f>SUM(BT18,BT31,BT33:BT34)</f>
        <v>44475.62339850999</v>
      </c>
      <c r="BU35" s="689"/>
      <c r="BW35" s="740">
        <f>SUM(BW18,BW31,BW33:BW34)</f>
        <v>3787.4201480000002</v>
      </c>
      <c r="BY35" s="740">
        <f>SUM(BY18,BY31,BY33:BY34)</f>
        <v>7950</v>
      </c>
      <c r="BZ35" s="686"/>
      <c r="CA35" s="740">
        <f>SUM(CA18,CA31,CA33:CA34)</f>
        <v>162.58032</v>
      </c>
      <c r="CC35" s="688"/>
      <c r="CD35" s="740">
        <f>SUM(CD18,CD31,CD33:CD34)</f>
        <v>11900.000468</v>
      </c>
      <c r="CE35" s="689"/>
      <c r="CG35" s="740">
        <f>SUM(CG18,CG31,CG33:CG34)</f>
        <v>485.95866100000001</v>
      </c>
      <c r="CI35" s="740">
        <f>SUM(CI18,CI31,CI33:CI34)</f>
        <v>662.38097960000016</v>
      </c>
      <c r="CK35" s="740">
        <f>SUM(CK18,CK31,CK33:CK34)</f>
        <v>100.81403</v>
      </c>
      <c r="CM35" s="740">
        <f>SUM(CM18,CM31,CM33:CM34)</f>
        <v>1512.7043134</v>
      </c>
      <c r="CO35" s="740">
        <f>SUM(CO18,CO31,CO33:CO34)</f>
        <v>899.41577219999999</v>
      </c>
      <c r="CQ35" s="740">
        <f>SUM(CQ18,CQ31,CQ33:CQ34)</f>
        <v>1446.2587478</v>
      </c>
      <c r="CS35" s="740">
        <f>SUM(CS18,CS31,CS33:CS34)</f>
        <v>8059.7305390000001</v>
      </c>
      <c r="CU35" s="740">
        <f>SUM(CU18,CU31,CU33:CU34)</f>
        <v>667.15026</v>
      </c>
      <c r="CW35" s="740">
        <f>SUM(CW18,CW31,CW33:CW34)</f>
        <v>2104.6460000000002</v>
      </c>
      <c r="CX35" s="686"/>
      <c r="CY35" s="740">
        <f>SUM(CY18,CY31,CY33:CY34)</f>
        <v>838</v>
      </c>
      <c r="DA35" s="740">
        <f>SUM(DA18,DA31,DA33:DA34)</f>
        <v>80</v>
      </c>
      <c r="DC35" s="740">
        <f>SUM(DC18,DC31,DC33:DC34)</f>
        <v>1030</v>
      </c>
      <c r="DE35" s="740">
        <f>SUM(DE18,DE31,DE33:DE34)</f>
        <v>2805.3816000000006</v>
      </c>
      <c r="DG35" s="740">
        <f>SUM(DG18,DG31,DG33:DG34)</f>
        <v>541.80281249999996</v>
      </c>
      <c r="DI35" s="740">
        <f>SUM(DI18,DI31,DI33:DI34)</f>
        <v>3760.7057256856056</v>
      </c>
      <c r="DK35" s="688"/>
      <c r="DL35" s="740">
        <f>SUM(DL18,DL31,DL33:DL34)</f>
        <v>24994.949441185607</v>
      </c>
      <c r="DM35" s="689"/>
      <c r="DO35" s="690"/>
      <c r="DP35" s="787">
        <f>SUM(BT35,CD35,DL35)</f>
        <v>81370.573307695595</v>
      </c>
      <c r="DQ35" s="691"/>
      <c r="DT35" s="692"/>
      <c r="DU35" s="740">
        <f>SUM(DU18,DU31,DU33:DU34)</f>
        <v>46812.381370502175</v>
      </c>
      <c r="DW35" s="740">
        <f>SUM(DW18,DW31,DW33:DW34)</f>
        <v>12361.974062943676</v>
      </c>
      <c r="DY35" s="740">
        <f>SUM(DY18,DY31,DY33:DY34)</f>
        <v>22182.997254630904</v>
      </c>
      <c r="EA35" s="740">
        <f>SUM(DU35,DW35,DY35)</f>
        <v>81357.35268807676</v>
      </c>
      <c r="EB35" s="693"/>
      <c r="ED35" s="692"/>
      <c r="EE35" s="740">
        <f>SUM(EE18,EE31,EE33:EE34)</f>
        <v>43902.144144579375</v>
      </c>
      <c r="EG35" s="740">
        <f>SUM(EG18,EG31,EG33:EG34)</f>
        <v>12847.230110475055</v>
      </c>
      <c r="EI35" s="740">
        <f>SUM(EI18,EI31,EI33:EI34)</f>
        <v>22259.642434868943</v>
      </c>
      <c r="EK35" s="740">
        <f>SUM(EE35,EG35,EI35)</f>
        <v>79009.016689923374</v>
      </c>
      <c r="EL35" s="693"/>
      <c r="EO35" s="716"/>
      <c r="EP35" s="653"/>
      <c r="EQ35" s="633">
        <f>'[20]FY26-FY28_HoldCo Budget Proj'!P37-BT35</f>
        <v>0.18123999999806983</v>
      </c>
      <c r="ER35" s="629" t="e">
        <f>SUM(K35:BQ35)-BT35</f>
        <v>#VALUE!</v>
      </c>
      <c r="ET35" s="706">
        <f>'[20]FY26-FY28_Retiro Budget Proj'!P28-CD35</f>
        <v>0</v>
      </c>
      <c r="EU35" s="629">
        <f>SUM(BW35:CA35)-CD35</f>
        <v>0</v>
      </c>
      <c r="EW35" s="706">
        <f>'[20]FY26-FY28_HydroCo Budget Proj'!P33-DL35</f>
        <v>0</v>
      </c>
      <c r="EX35" s="629">
        <f>SUM(CG35:DI35)-DL35</f>
        <v>0</v>
      </c>
      <c r="EZ35" s="629">
        <f>SUM(DP33:DP34,DP31,DP18)-DP35</f>
        <v>0</v>
      </c>
      <c r="FB35" s="629">
        <f>SUM('[20]FY26-FY28_HoldCo Budget Proj'!AD37,'[20]FY26-FY28_Retiro Budget Proj'!AD28,'[20]FY26-FY28_HydroCo Budget Proj'!AD33)-EA35</f>
        <v>0</v>
      </c>
      <c r="FC35" s="629">
        <f>SUM(EA33:EA34,EA31,EA18)-EA35</f>
        <v>0</v>
      </c>
      <c r="FE35" s="629">
        <f>SUM('[20]FY26-FY28_HoldCo Budget Proj'!AF37,'[20]FY26-FY28_Retiro Budget Proj'!AF28,'[20]FY26-FY28_HydroCo Budget Proj'!AF33)-EK35</f>
        <v>0</v>
      </c>
      <c r="FF35" s="629">
        <f>SUM(EK33:EK34,EK31,EK18)-EK35</f>
        <v>0</v>
      </c>
    </row>
    <row r="36" spans="1:162" s="634" customFormat="1" ht="5.15" customHeight="1" thickTop="1">
      <c r="C36" s="684"/>
      <c r="G36" s="686" t="str">
        <f>IF(I35&gt;0,MAX($G$12:G35)+1,"")</f>
        <v/>
      </c>
      <c r="H36" s="687"/>
      <c r="I36" s="687"/>
      <c r="K36" s="741"/>
      <c r="M36" s="741"/>
      <c r="O36" s="741"/>
      <c r="Q36" s="741"/>
      <c r="S36" s="741"/>
      <c r="U36" s="741"/>
      <c r="W36" s="741"/>
      <c r="Y36" s="741"/>
      <c r="AA36" s="741"/>
      <c r="AC36" s="741"/>
      <c r="AE36" s="741"/>
      <c r="AG36" s="741"/>
      <c r="AI36" s="741"/>
      <c r="AK36" s="741"/>
      <c r="AM36" s="741"/>
      <c r="AO36" s="741"/>
      <c r="AQ36" s="741"/>
      <c r="AS36" s="741"/>
      <c r="AU36" s="741"/>
      <c r="AW36" s="741"/>
      <c r="AX36" s="686"/>
      <c r="AY36" s="742"/>
      <c r="AZ36" s="686"/>
      <c r="BA36" s="742"/>
      <c r="BB36" s="686"/>
      <c r="BC36" s="742"/>
      <c r="BD36" s="686"/>
      <c r="BE36" s="742"/>
      <c r="BG36" s="741"/>
      <c r="BI36" s="741"/>
      <c r="BK36" s="741"/>
      <c r="BM36" s="741"/>
      <c r="BO36" s="741"/>
      <c r="BQ36" s="741"/>
      <c r="BS36" s="688"/>
      <c r="BT36" s="741"/>
      <c r="BU36" s="689"/>
      <c r="BW36" s="741"/>
      <c r="BY36" s="742"/>
      <c r="BZ36" s="686"/>
      <c r="CA36" s="741"/>
      <c r="CC36" s="688"/>
      <c r="CD36" s="741"/>
      <c r="CE36" s="689"/>
      <c r="CG36" s="741"/>
      <c r="CI36" s="741"/>
      <c r="CK36" s="741"/>
      <c r="CM36" s="741"/>
      <c r="CO36" s="741"/>
      <c r="CQ36" s="741"/>
      <c r="CS36" s="741"/>
      <c r="CU36" s="741"/>
      <c r="CW36" s="742"/>
      <c r="CX36" s="686"/>
      <c r="CY36" s="742"/>
      <c r="DA36" s="741"/>
      <c r="DC36" s="741"/>
      <c r="DE36" s="741"/>
      <c r="DG36" s="741"/>
      <c r="DI36" s="741"/>
      <c r="DK36" s="688"/>
      <c r="DL36" s="741"/>
      <c r="DM36" s="689"/>
      <c r="DO36" s="690"/>
      <c r="DP36" s="741"/>
      <c r="DQ36" s="691"/>
      <c r="DT36" s="692"/>
      <c r="DU36" s="741"/>
      <c r="DW36" s="741"/>
      <c r="DY36" s="741"/>
      <c r="EA36" s="741"/>
      <c r="EB36" s="693"/>
      <c r="ED36" s="692"/>
      <c r="EE36" s="741"/>
      <c r="EG36" s="741"/>
      <c r="EI36" s="741"/>
      <c r="EK36" s="741"/>
      <c r="EL36" s="693"/>
      <c r="EO36" s="716"/>
      <c r="EP36" s="653"/>
      <c r="EQ36" s="633"/>
      <c r="ER36" s="629"/>
      <c r="ET36" s="633"/>
      <c r="EU36" s="629"/>
      <c r="EW36" s="706"/>
      <c r="EX36" s="629"/>
      <c r="EZ36" s="629"/>
      <c r="FB36" s="629"/>
      <c r="FC36" s="629"/>
      <c r="FE36" s="629"/>
      <c r="FF36" s="629"/>
    </row>
    <row r="37" spans="1:162" s="634" customFormat="1">
      <c r="C37" s="684"/>
      <c r="G37" s="686" t="str">
        <f>IF(I36&gt;0,MAX($G$12:G36)+1,"")</f>
        <v/>
      </c>
      <c r="H37" s="743" t="s">
        <v>2712</v>
      </c>
      <c r="I37" s="743"/>
      <c r="K37" s="741"/>
      <c r="M37" s="741"/>
      <c r="O37" s="741"/>
      <c r="Q37" s="741"/>
      <c r="S37" s="741"/>
      <c r="U37" s="741"/>
      <c r="W37" s="741"/>
      <c r="Y37" s="741"/>
      <c r="AA37" s="741"/>
      <c r="AC37" s="741"/>
      <c r="AE37" s="741"/>
      <c r="AG37" s="741"/>
      <c r="AI37" s="741"/>
      <c r="AK37" s="741"/>
      <c r="AM37" s="741"/>
      <c r="AO37" s="741"/>
      <c r="AQ37" s="741"/>
      <c r="AS37" s="741"/>
      <c r="AU37" s="741"/>
      <c r="AW37" s="741"/>
      <c r="AX37" s="686"/>
      <c r="AY37" s="742"/>
      <c r="AZ37" s="686"/>
      <c r="BA37" s="742"/>
      <c r="BB37" s="686"/>
      <c r="BC37" s="742"/>
      <c r="BD37" s="686"/>
      <c r="BE37" s="742"/>
      <c r="BG37" s="741"/>
      <c r="BI37" s="741"/>
      <c r="BK37" s="741"/>
      <c r="BM37" s="741"/>
      <c r="BO37" s="741"/>
      <c r="BQ37" s="741"/>
      <c r="BS37" s="688"/>
      <c r="BT37" s="741"/>
      <c r="BU37" s="689"/>
      <c r="BW37" s="741"/>
      <c r="BY37" s="742"/>
      <c r="BZ37" s="686"/>
      <c r="CA37" s="741"/>
      <c r="CC37" s="688"/>
      <c r="CD37" s="741"/>
      <c r="CE37" s="689"/>
      <c r="CG37" s="741"/>
      <c r="CI37" s="741"/>
      <c r="CK37" s="741"/>
      <c r="CM37" s="741"/>
      <c r="CO37" s="741"/>
      <c r="CQ37" s="741"/>
      <c r="CS37" s="741"/>
      <c r="CU37" s="741"/>
      <c r="CW37" s="742"/>
      <c r="CX37" s="686"/>
      <c r="CY37" s="742"/>
      <c r="DA37" s="741"/>
      <c r="DC37" s="741"/>
      <c r="DE37" s="741"/>
      <c r="DG37" s="741"/>
      <c r="DI37" s="741"/>
      <c r="DK37" s="688"/>
      <c r="DL37" s="741"/>
      <c r="DM37" s="689"/>
      <c r="DO37" s="690"/>
      <c r="DP37" s="741"/>
      <c r="DQ37" s="691"/>
      <c r="DT37" s="692"/>
      <c r="DU37" s="741"/>
      <c r="DW37" s="741"/>
      <c r="DY37" s="741"/>
      <c r="EA37" s="741"/>
      <c r="EB37" s="693"/>
      <c r="ED37" s="692"/>
      <c r="EE37" s="741"/>
      <c r="EG37" s="741"/>
      <c r="EI37" s="741"/>
      <c r="EK37" s="741"/>
      <c r="EL37" s="693"/>
      <c r="EO37" s="716"/>
      <c r="EP37" s="653"/>
      <c r="EQ37" s="633"/>
      <c r="ER37" s="629"/>
      <c r="ET37" s="633"/>
      <c r="EU37" s="629"/>
      <c r="EW37" s="706"/>
      <c r="EX37" s="629"/>
      <c r="EZ37" s="629"/>
      <c r="FB37" s="629"/>
      <c r="FC37" s="629"/>
      <c r="FE37" s="629"/>
      <c r="FF37" s="629"/>
    </row>
    <row r="38" spans="1:162" s="634" customFormat="1" ht="5.15" customHeight="1">
      <c r="C38" s="684"/>
      <c r="G38" s="686" t="str">
        <f>IF(I37&gt;0,MAX($G$12:G37)+1,"")</f>
        <v/>
      </c>
      <c r="H38" s="687"/>
      <c r="I38" s="687"/>
      <c r="K38" s="741"/>
      <c r="M38" s="741"/>
      <c r="O38" s="741"/>
      <c r="Q38" s="741"/>
      <c r="S38" s="741"/>
      <c r="U38" s="741"/>
      <c r="W38" s="741"/>
      <c r="Y38" s="741"/>
      <c r="AA38" s="741"/>
      <c r="AC38" s="741"/>
      <c r="AE38" s="741"/>
      <c r="AG38" s="741"/>
      <c r="AI38" s="741"/>
      <c r="AK38" s="741"/>
      <c r="AM38" s="741"/>
      <c r="AO38" s="741"/>
      <c r="AQ38" s="741"/>
      <c r="AS38" s="741"/>
      <c r="AU38" s="741"/>
      <c r="AW38" s="741"/>
      <c r="AX38" s="686"/>
      <c r="AY38" s="742"/>
      <c r="AZ38" s="686"/>
      <c r="BA38" s="742"/>
      <c r="BB38" s="686"/>
      <c r="BC38" s="742"/>
      <c r="BD38" s="686"/>
      <c r="BE38" s="742"/>
      <c r="BG38" s="741"/>
      <c r="BI38" s="741"/>
      <c r="BK38" s="741"/>
      <c r="BM38" s="741"/>
      <c r="BO38" s="741"/>
      <c r="BQ38" s="741"/>
      <c r="BS38" s="688"/>
      <c r="BT38" s="741"/>
      <c r="BU38" s="689"/>
      <c r="BW38" s="741"/>
      <c r="BY38" s="742"/>
      <c r="BZ38" s="686"/>
      <c r="CA38" s="741"/>
      <c r="CC38" s="688"/>
      <c r="CD38" s="741"/>
      <c r="CE38" s="689"/>
      <c r="CG38" s="741"/>
      <c r="CI38" s="741"/>
      <c r="CK38" s="741"/>
      <c r="CM38" s="741"/>
      <c r="CO38" s="741"/>
      <c r="CQ38" s="741"/>
      <c r="CS38" s="741"/>
      <c r="CU38" s="741"/>
      <c r="CW38" s="742"/>
      <c r="CX38" s="686"/>
      <c r="CY38" s="742"/>
      <c r="DA38" s="741"/>
      <c r="DC38" s="741"/>
      <c r="DE38" s="741"/>
      <c r="DG38" s="741"/>
      <c r="DI38" s="741"/>
      <c r="DK38" s="688"/>
      <c r="DL38" s="741"/>
      <c r="DM38" s="689"/>
      <c r="DO38" s="690"/>
      <c r="DP38" s="741"/>
      <c r="DQ38" s="691"/>
      <c r="DT38" s="692"/>
      <c r="DU38" s="741"/>
      <c r="DW38" s="741"/>
      <c r="DY38" s="741"/>
      <c r="EA38" s="741"/>
      <c r="EB38" s="693"/>
      <c r="ED38" s="692"/>
      <c r="EE38" s="741"/>
      <c r="EG38" s="741"/>
      <c r="EI38" s="741"/>
      <c r="EK38" s="741"/>
      <c r="EL38" s="693"/>
      <c r="EO38" s="716"/>
      <c r="EP38" s="653"/>
      <c r="EQ38" s="633"/>
      <c r="ER38" s="629"/>
      <c r="ET38" s="633"/>
      <c r="EU38" s="629"/>
      <c r="EW38" s="706"/>
      <c r="EX38" s="629"/>
      <c r="EZ38" s="629"/>
      <c r="FB38" s="629"/>
      <c r="FC38" s="629"/>
      <c r="FE38" s="629"/>
      <c r="FF38" s="629"/>
    </row>
    <row r="39" spans="1:162" s="634" customFormat="1">
      <c r="C39" s="684" t="s">
        <v>2713</v>
      </c>
      <c r="G39" s="686" t="str">
        <f>IF(I38&gt;0,MAX($G$12:G38)+1,"")</f>
        <v/>
      </c>
      <c r="H39" s="687" t="s">
        <v>2714</v>
      </c>
      <c r="I39" s="687"/>
      <c r="K39" s="741"/>
      <c r="M39" s="741"/>
      <c r="O39" s="741"/>
      <c r="Q39" s="741"/>
      <c r="S39" s="741"/>
      <c r="U39" s="741"/>
      <c r="W39" s="741"/>
      <c r="Y39" s="741"/>
      <c r="AA39" s="741"/>
      <c r="AC39" s="741"/>
      <c r="AE39" s="741"/>
      <c r="AG39" s="741"/>
      <c r="AI39" s="741"/>
      <c r="AK39" s="741"/>
      <c r="AM39" s="741"/>
      <c r="AO39" s="741"/>
      <c r="AQ39" s="741"/>
      <c r="AS39" s="741"/>
      <c r="AU39" s="741"/>
      <c r="AW39" s="741"/>
      <c r="AX39" s="686"/>
      <c r="AY39" s="742"/>
      <c r="AZ39" s="686"/>
      <c r="BA39" s="742"/>
      <c r="BB39" s="686"/>
      <c r="BC39" s="742"/>
      <c r="BD39" s="686"/>
      <c r="BE39" s="742"/>
      <c r="BG39" s="741"/>
      <c r="BI39" s="741"/>
      <c r="BK39" s="741"/>
      <c r="BM39" s="741"/>
      <c r="BO39" s="741"/>
      <c r="BQ39" s="741"/>
      <c r="BS39" s="688"/>
      <c r="BT39" s="741"/>
      <c r="BU39" s="689"/>
      <c r="BW39" s="741"/>
      <c r="BY39" s="742"/>
      <c r="BZ39" s="686"/>
      <c r="CA39" s="741"/>
      <c r="CC39" s="688"/>
      <c r="CD39" s="741"/>
      <c r="CE39" s="689"/>
      <c r="CG39" s="741"/>
      <c r="CI39" s="741"/>
      <c r="CK39" s="741"/>
      <c r="CM39" s="741"/>
      <c r="CO39" s="741"/>
      <c r="CQ39" s="741"/>
      <c r="CS39" s="741"/>
      <c r="CU39" s="741"/>
      <c r="CW39" s="742"/>
      <c r="CX39" s="686"/>
      <c r="CY39" s="742"/>
      <c r="DA39" s="741"/>
      <c r="DC39" s="741"/>
      <c r="DE39" s="741"/>
      <c r="DG39" s="741"/>
      <c r="DI39" s="741"/>
      <c r="DK39" s="688"/>
      <c r="DL39" s="741"/>
      <c r="DM39" s="689"/>
      <c r="DO39" s="690"/>
      <c r="DP39" s="741"/>
      <c r="DQ39" s="691"/>
      <c r="DT39" s="692"/>
      <c r="DU39" s="741"/>
      <c r="DW39" s="741"/>
      <c r="DY39" s="741"/>
      <c r="EA39" s="741"/>
      <c r="EB39" s="693"/>
      <c r="ED39" s="692"/>
      <c r="EE39" s="741"/>
      <c r="EG39" s="741"/>
      <c r="EI39" s="741"/>
      <c r="EK39" s="741"/>
      <c r="EL39" s="693"/>
      <c r="EO39" s="716"/>
      <c r="EP39" s="653"/>
      <c r="EQ39" s="633"/>
      <c r="ET39" s="633"/>
      <c r="EZ39" s="629"/>
      <c r="FB39" s="629"/>
      <c r="FC39" s="629"/>
      <c r="FE39" s="629"/>
      <c r="FF39" s="629"/>
    </row>
    <row r="40" spans="1:162" s="634" customFormat="1">
      <c r="C40" s="684" t="s">
        <v>2713</v>
      </c>
      <c r="G40" s="632" t="str">
        <f>IF(I39&gt;0,MAX($G$12:G39)+1,"")</f>
        <v/>
      </c>
      <c r="H40" s="622" t="s">
        <v>2715</v>
      </c>
      <c r="I40" s="622" t="s">
        <v>199</v>
      </c>
      <c r="K40" s="791"/>
      <c r="L40" s="791"/>
      <c r="M40" s="791"/>
      <c r="N40" s="791"/>
      <c r="O40" s="791"/>
      <c r="P40" s="791"/>
      <c r="Q40" s="791"/>
      <c r="R40" s="791"/>
      <c r="S40" s="791"/>
      <c r="T40" s="791"/>
      <c r="U40" s="791"/>
      <c r="V40" s="791"/>
      <c r="W40" s="791"/>
      <c r="X40" s="791"/>
      <c r="Y40" s="791"/>
      <c r="Z40" s="791"/>
      <c r="AA40" s="791"/>
      <c r="AB40" s="791"/>
      <c r="AC40" s="791"/>
      <c r="AD40" s="791"/>
      <c r="AE40" s="791"/>
      <c r="AF40" s="791"/>
      <c r="AG40" s="791"/>
      <c r="AH40" s="791"/>
      <c r="AI40" s="791"/>
      <c r="AJ40" s="791"/>
      <c r="AK40" s="791"/>
      <c r="AL40" s="791"/>
      <c r="AM40" s="791"/>
      <c r="AN40" s="791"/>
      <c r="AO40" s="791"/>
      <c r="AP40" s="791"/>
      <c r="AQ40" s="791"/>
      <c r="AR40" s="791"/>
      <c r="AS40" s="791"/>
      <c r="AT40" s="791"/>
      <c r="AU40" s="791"/>
      <c r="AV40" s="791"/>
      <c r="AW40" s="791"/>
      <c r="AX40" s="791"/>
      <c r="AY40" s="791"/>
      <c r="AZ40" s="630"/>
      <c r="BA40" s="744">
        <f>'[20]FY26_Corporate Responsibilities'!G38/10^3</f>
        <v>4000</v>
      </c>
      <c r="BB40" s="630"/>
      <c r="BC40" s="791"/>
      <c r="BD40" s="791"/>
      <c r="BE40" s="791"/>
      <c r="BF40" s="791"/>
      <c r="BG40" s="791"/>
      <c r="BH40" s="791"/>
      <c r="BI40" s="791"/>
      <c r="BJ40" s="791"/>
      <c r="BK40" s="791"/>
      <c r="BL40" s="791"/>
      <c r="BM40" s="791"/>
      <c r="BN40" s="791"/>
      <c r="BO40" s="791"/>
      <c r="BP40" s="791"/>
      <c r="BQ40" s="791"/>
      <c r="BR40" s="630"/>
      <c r="BS40" s="658"/>
      <c r="BT40" s="744">
        <v>4000</v>
      </c>
      <c r="BU40" s="659"/>
      <c r="BW40" s="791"/>
      <c r="BX40" s="791"/>
      <c r="BY40" s="791"/>
      <c r="BZ40" s="791"/>
      <c r="CA40" s="791"/>
      <c r="CB40" s="630"/>
      <c r="CC40" s="658"/>
      <c r="CD40" s="744">
        <v>0</v>
      </c>
      <c r="CE40" s="659"/>
      <c r="CF40" s="630"/>
      <c r="CG40" s="791"/>
      <c r="CH40" s="791"/>
      <c r="CI40" s="791"/>
      <c r="CJ40" s="791"/>
      <c r="CK40" s="791"/>
      <c r="CL40" s="791"/>
      <c r="CM40" s="791"/>
      <c r="CN40" s="791"/>
      <c r="CO40" s="791"/>
      <c r="CP40" s="791"/>
      <c r="CQ40" s="791"/>
      <c r="CR40" s="791"/>
      <c r="CS40" s="791"/>
      <c r="CT40" s="791"/>
      <c r="CU40" s="791"/>
      <c r="CV40" s="791"/>
      <c r="CW40" s="791"/>
      <c r="CX40" s="791"/>
      <c r="CY40" s="791"/>
      <c r="CZ40" s="791"/>
      <c r="DA40" s="791"/>
      <c r="DB40" s="791"/>
      <c r="DC40" s="791"/>
      <c r="DD40" s="712"/>
      <c r="DE40" s="791"/>
      <c r="DF40" s="712"/>
      <c r="DG40" s="791"/>
      <c r="DH40" s="712"/>
      <c r="DI40" s="791"/>
      <c r="DJ40" s="630"/>
      <c r="DK40" s="658"/>
      <c r="DL40" s="745">
        <v>0</v>
      </c>
      <c r="DM40" s="689"/>
      <c r="DO40" s="662"/>
      <c r="DP40" s="745">
        <v>4000</v>
      </c>
      <c r="DQ40" s="691"/>
      <c r="DT40" s="665"/>
      <c r="DU40" s="745">
        <v>0</v>
      </c>
      <c r="DW40" s="745">
        <v>0</v>
      </c>
      <c r="DY40" s="745">
        <v>0</v>
      </c>
      <c r="EA40" s="745">
        <v>0</v>
      </c>
      <c r="EB40" s="693"/>
      <c r="ED40" s="665"/>
      <c r="EE40" s="745">
        <v>0</v>
      </c>
      <c r="EG40" s="745">
        <v>0</v>
      </c>
      <c r="EI40" s="745">
        <v>0</v>
      </c>
      <c r="EK40" s="745">
        <v>0</v>
      </c>
      <c r="EL40" s="693"/>
      <c r="EO40" s="716"/>
      <c r="EP40" s="653"/>
      <c r="EQ40" s="633"/>
      <c r="ER40" s="629"/>
      <c r="ET40" s="633"/>
      <c r="EU40" s="629"/>
      <c r="EW40" s="706"/>
      <c r="EX40" s="629"/>
      <c r="EZ40" s="629"/>
      <c r="FB40" s="629"/>
      <c r="FC40" s="629"/>
      <c r="FE40" s="629"/>
      <c r="FF40" s="629"/>
    </row>
    <row r="41" spans="1:162" s="634" customFormat="1">
      <c r="C41" s="684"/>
      <c r="G41" s="632" t="e">
        <f>IF(I40&gt;0,MAX($G$12:G40)+1,"")</f>
        <v>#REF!</v>
      </c>
      <c r="H41" s="622" t="s">
        <v>2716</v>
      </c>
      <c r="I41" s="622" t="s">
        <v>200</v>
      </c>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630"/>
      <c r="BA41" s="746">
        <f>'[20]FY26_Corporate Responsibilities'!G39/10^3</f>
        <v>6500</v>
      </c>
      <c r="BB41" s="630"/>
      <c r="BC41" s="791"/>
      <c r="BD41" s="791"/>
      <c r="BE41" s="791"/>
      <c r="BF41" s="791"/>
      <c r="BG41" s="791"/>
      <c r="BH41" s="791"/>
      <c r="BI41" s="791"/>
      <c r="BJ41" s="791"/>
      <c r="BK41" s="791"/>
      <c r="BL41" s="791"/>
      <c r="BM41" s="791"/>
      <c r="BN41" s="791"/>
      <c r="BO41" s="791"/>
      <c r="BP41" s="791"/>
      <c r="BQ41" s="791"/>
      <c r="BR41" s="630"/>
      <c r="BS41" s="658"/>
      <c r="BT41" s="746">
        <v>6500</v>
      </c>
      <c r="BU41" s="659"/>
      <c r="BW41" s="791"/>
      <c r="BX41" s="791"/>
      <c r="BY41" s="791"/>
      <c r="BZ41" s="791"/>
      <c r="CA41" s="791"/>
      <c r="CB41" s="630"/>
      <c r="CC41" s="658"/>
      <c r="CD41" s="746">
        <v>0</v>
      </c>
      <c r="CE41" s="659"/>
      <c r="CF41" s="630"/>
      <c r="CG41" s="791"/>
      <c r="CH41" s="791"/>
      <c r="CI41" s="791"/>
      <c r="CJ41" s="791"/>
      <c r="CK41" s="791"/>
      <c r="CL41" s="791"/>
      <c r="CM41" s="791"/>
      <c r="CN41" s="791"/>
      <c r="CO41" s="791"/>
      <c r="CP41" s="791"/>
      <c r="CQ41" s="791"/>
      <c r="CR41" s="791"/>
      <c r="CS41" s="791"/>
      <c r="CT41" s="791"/>
      <c r="CU41" s="791"/>
      <c r="CV41" s="791"/>
      <c r="CW41" s="791"/>
      <c r="CX41" s="791"/>
      <c r="CY41" s="791"/>
      <c r="CZ41" s="791"/>
      <c r="DA41" s="791"/>
      <c r="DB41" s="791"/>
      <c r="DC41" s="791"/>
      <c r="DD41" s="712"/>
      <c r="DE41" s="791"/>
      <c r="DF41" s="712"/>
      <c r="DG41" s="791"/>
      <c r="DH41" s="712"/>
      <c r="DI41" s="791"/>
      <c r="DJ41" s="630"/>
      <c r="DK41" s="658"/>
      <c r="DL41" s="722">
        <v>0</v>
      </c>
      <c r="DM41" s="689"/>
      <c r="DO41" s="662"/>
      <c r="DP41" s="732">
        <v>6500</v>
      </c>
      <c r="DQ41" s="691"/>
      <c r="DT41" s="665"/>
      <c r="DU41" s="747">
        <v>0</v>
      </c>
      <c r="DW41" s="747">
        <v>0</v>
      </c>
      <c r="DY41" s="747">
        <v>0</v>
      </c>
      <c r="EA41" s="747">
        <v>0</v>
      </c>
      <c r="EB41" s="693"/>
      <c r="ED41" s="665"/>
      <c r="EE41" s="747">
        <v>0</v>
      </c>
      <c r="EG41" s="747">
        <v>0</v>
      </c>
      <c r="EI41" s="747">
        <v>0</v>
      </c>
      <c r="EK41" s="747">
        <v>0</v>
      </c>
      <c r="EL41" s="693"/>
      <c r="EO41" s="716"/>
      <c r="EP41" s="653"/>
      <c r="EQ41" s="633"/>
      <c r="ER41" s="629"/>
      <c r="ET41" s="633"/>
      <c r="EU41" s="629"/>
      <c r="EW41" s="706"/>
      <c r="EX41" s="629"/>
      <c r="EZ41" s="629"/>
      <c r="FB41" s="629"/>
      <c r="FC41" s="629"/>
      <c r="FE41" s="629"/>
      <c r="FF41" s="629"/>
    </row>
    <row r="42" spans="1:162" s="634" customFormat="1">
      <c r="C42" s="684"/>
      <c r="G42" s="686" t="e">
        <f>IF(I41&gt;0,MAX($G$12:G41)+1,"")</f>
        <v>#REF!</v>
      </c>
      <c r="H42" s="687" t="s">
        <v>2717</v>
      </c>
      <c r="I42" s="687"/>
      <c r="K42" s="748"/>
      <c r="L42" s="726"/>
      <c r="M42" s="748"/>
      <c r="N42" s="726"/>
      <c r="O42" s="748"/>
      <c r="P42" s="726"/>
      <c r="Q42" s="748"/>
      <c r="R42" s="726"/>
      <c r="S42" s="748"/>
      <c r="T42" s="726"/>
      <c r="U42" s="748"/>
      <c r="V42" s="726"/>
      <c r="W42" s="748"/>
      <c r="X42" s="726"/>
      <c r="Y42" s="748"/>
      <c r="Z42" s="726"/>
      <c r="AA42" s="748"/>
      <c r="AB42" s="726"/>
      <c r="AC42" s="748"/>
      <c r="AD42" s="726"/>
      <c r="AE42" s="748"/>
      <c r="AF42" s="726"/>
      <c r="AG42" s="748"/>
      <c r="AH42" s="726"/>
      <c r="AI42" s="748"/>
      <c r="AJ42" s="726"/>
      <c r="AK42" s="748"/>
      <c r="AL42" s="726"/>
      <c r="AM42" s="748"/>
      <c r="AN42" s="726"/>
      <c r="AO42" s="748"/>
      <c r="AP42" s="726"/>
      <c r="AQ42" s="748"/>
      <c r="AR42" s="726"/>
      <c r="AS42" s="748"/>
      <c r="AT42" s="726"/>
      <c r="AU42" s="748"/>
      <c r="AV42" s="726"/>
      <c r="AW42" s="748"/>
      <c r="AX42" s="725"/>
      <c r="AY42" s="749"/>
      <c r="BA42" s="750">
        <f>SUM(BA40:BA41)</f>
        <v>10500</v>
      </c>
      <c r="BC42" s="749"/>
      <c r="BD42" s="725"/>
      <c r="BE42" s="749"/>
      <c r="BF42" s="726"/>
      <c r="BG42" s="748"/>
      <c r="BH42" s="726"/>
      <c r="BI42" s="748"/>
      <c r="BJ42" s="726"/>
      <c r="BK42" s="748"/>
      <c r="BL42" s="726"/>
      <c r="BM42" s="748"/>
      <c r="BN42" s="726"/>
      <c r="BO42" s="748"/>
      <c r="BP42" s="726"/>
      <c r="BQ42" s="748"/>
      <c r="BS42" s="688"/>
      <c r="BT42" s="750">
        <f>SUM(BT40:BT41)</f>
        <v>10500</v>
      </c>
      <c r="BU42" s="689"/>
      <c r="BW42" s="748"/>
      <c r="BX42" s="726"/>
      <c r="BY42" s="749"/>
      <c r="BZ42" s="725"/>
      <c r="CA42" s="748"/>
      <c r="CC42" s="688"/>
      <c r="CD42" s="750">
        <f>SUM(CD40:CD41)</f>
        <v>0</v>
      </c>
      <c r="CE42" s="689"/>
      <c r="CG42" s="748"/>
      <c r="CH42" s="726"/>
      <c r="CI42" s="748"/>
      <c r="CJ42" s="726"/>
      <c r="CK42" s="748"/>
      <c r="CL42" s="726"/>
      <c r="CM42" s="748"/>
      <c r="CN42" s="726"/>
      <c r="CO42" s="748"/>
      <c r="CP42" s="726"/>
      <c r="CQ42" s="748"/>
      <c r="CR42" s="726"/>
      <c r="CS42" s="748"/>
      <c r="CT42" s="726"/>
      <c r="CU42" s="748"/>
      <c r="CV42" s="726"/>
      <c r="CW42" s="749"/>
      <c r="CX42" s="725"/>
      <c r="CY42" s="749"/>
      <c r="CZ42" s="726"/>
      <c r="DA42" s="748"/>
      <c r="DB42" s="726"/>
      <c r="DC42" s="748"/>
      <c r="DD42" s="726"/>
      <c r="DE42" s="748"/>
      <c r="DF42" s="726"/>
      <c r="DG42" s="748"/>
      <c r="DH42" s="726"/>
      <c r="DI42" s="748"/>
      <c r="DK42" s="688"/>
      <c r="DL42" s="750">
        <f>SUM(DL40:DL41)</f>
        <v>0</v>
      </c>
      <c r="DM42" s="689"/>
      <c r="DO42" s="690"/>
      <c r="DP42" s="788">
        <f>SUM(BT42,CD42,DL42)</f>
        <v>10500</v>
      </c>
      <c r="DQ42" s="691"/>
      <c r="DT42" s="692"/>
      <c r="DU42" s="750">
        <f>SUM(DU40:DU41)</f>
        <v>0</v>
      </c>
      <c r="DW42" s="750">
        <f>SUM(DW40:DW41)</f>
        <v>0</v>
      </c>
      <c r="DY42" s="750">
        <f>SUM(DY40:DY41)</f>
        <v>0</v>
      </c>
      <c r="EA42" s="750">
        <f t="shared" ref="EA42" si="6">SUM(DU42,DW42,DY42)</f>
        <v>0</v>
      </c>
      <c r="EB42" s="693"/>
      <c r="ED42" s="692"/>
      <c r="EE42" s="750">
        <f>SUM(EE40:EE41)</f>
        <v>0</v>
      </c>
      <c r="EG42" s="750">
        <f>SUM(EG40:EG41)</f>
        <v>0</v>
      </c>
      <c r="EI42" s="750">
        <f>SUM(EI40:EI41)</f>
        <v>0</v>
      </c>
      <c r="EK42" s="750">
        <f t="shared" ref="EK42" si="7">SUM(EE42,EG42,EI42)</f>
        <v>0</v>
      </c>
      <c r="EL42" s="693"/>
      <c r="EO42" s="716"/>
      <c r="EP42" s="653"/>
      <c r="EQ42" s="633">
        <f>'[20]FY26-FY28_HoldCo Budget Proj'!P44-BT42</f>
        <v>0</v>
      </c>
      <c r="ER42" s="706" t="s">
        <v>2703</v>
      </c>
      <c r="ET42" s="706" t="s">
        <v>2703</v>
      </c>
      <c r="EU42" s="706" t="s">
        <v>2703</v>
      </c>
      <c r="EW42" s="706" t="s">
        <v>2703</v>
      </c>
      <c r="EX42" s="706" t="s">
        <v>2703</v>
      </c>
      <c r="EZ42" s="629">
        <f>SUM(DP40:DP41)-DP42</f>
        <v>0</v>
      </c>
      <c r="FB42" s="629" t="s">
        <v>2703</v>
      </c>
      <c r="FC42" s="629" t="s">
        <v>2703</v>
      </c>
      <c r="FE42" s="629" t="s">
        <v>2703</v>
      </c>
      <c r="FF42" s="629" t="s">
        <v>2703</v>
      </c>
    </row>
    <row r="43" spans="1:162" s="634" customFormat="1" ht="5.15" customHeight="1">
      <c r="C43" s="684"/>
      <c r="G43" s="686" t="str">
        <f>IF(I42&gt;0,MAX($G$12:G42)+1,"")</f>
        <v/>
      </c>
      <c r="H43" s="687"/>
      <c r="I43" s="687"/>
      <c r="K43" s="741"/>
      <c r="M43" s="741"/>
      <c r="O43" s="741"/>
      <c r="Q43" s="741"/>
      <c r="S43" s="741"/>
      <c r="U43" s="741"/>
      <c r="W43" s="741"/>
      <c r="Y43" s="741"/>
      <c r="AA43" s="741"/>
      <c r="AC43" s="741"/>
      <c r="AE43" s="741"/>
      <c r="AG43" s="741"/>
      <c r="AI43" s="741"/>
      <c r="AK43" s="741"/>
      <c r="AM43" s="741"/>
      <c r="AO43" s="741"/>
      <c r="AQ43" s="741"/>
      <c r="AS43" s="741"/>
      <c r="AU43" s="741"/>
      <c r="AW43" s="741"/>
      <c r="AX43" s="686"/>
      <c r="AY43" s="742"/>
      <c r="AZ43" s="686"/>
      <c r="BA43" s="742"/>
      <c r="BB43" s="686"/>
      <c r="BC43" s="742"/>
      <c r="BD43" s="686"/>
      <c r="BE43" s="742"/>
      <c r="BG43" s="741"/>
      <c r="BI43" s="741"/>
      <c r="BK43" s="741"/>
      <c r="BM43" s="741"/>
      <c r="BO43" s="741"/>
      <c r="BQ43" s="741"/>
      <c r="BS43" s="688"/>
      <c r="BT43" s="741"/>
      <c r="BU43" s="689"/>
      <c r="BW43" s="741"/>
      <c r="BY43" s="742"/>
      <c r="BZ43" s="686"/>
      <c r="CA43" s="741"/>
      <c r="CC43" s="688"/>
      <c r="CD43" s="741"/>
      <c r="CE43" s="689"/>
      <c r="CG43" s="741"/>
      <c r="CI43" s="741"/>
      <c r="CK43" s="741"/>
      <c r="CM43" s="741"/>
      <c r="CO43" s="741"/>
      <c r="CQ43" s="741"/>
      <c r="CS43" s="741"/>
      <c r="CU43" s="741"/>
      <c r="CW43" s="742"/>
      <c r="CX43" s="686"/>
      <c r="CY43" s="742"/>
      <c r="DA43" s="741"/>
      <c r="DC43" s="741"/>
      <c r="DE43" s="741"/>
      <c r="DG43" s="741"/>
      <c r="DI43" s="741"/>
      <c r="DK43" s="688"/>
      <c r="DL43" s="741"/>
      <c r="DM43" s="689"/>
      <c r="DO43" s="690"/>
      <c r="DP43" s="741"/>
      <c r="DQ43" s="691"/>
      <c r="DT43" s="692"/>
      <c r="DU43" s="741"/>
      <c r="DW43" s="741"/>
      <c r="DY43" s="741"/>
      <c r="EA43" s="741"/>
      <c r="EB43" s="693"/>
      <c r="ED43" s="692"/>
      <c r="EE43" s="741"/>
      <c r="EG43" s="741"/>
      <c r="EI43" s="741"/>
      <c r="EK43" s="741"/>
      <c r="EL43" s="693"/>
      <c r="EO43" s="716"/>
      <c r="EP43" s="653"/>
      <c r="EQ43" s="633"/>
      <c r="ER43" s="629"/>
      <c r="ET43" s="633"/>
      <c r="EU43" s="629"/>
      <c r="EW43" s="706"/>
      <c r="EX43" s="629"/>
      <c r="EZ43" s="629"/>
      <c r="FB43" s="629"/>
      <c r="FC43" s="629"/>
      <c r="FE43" s="629"/>
      <c r="FF43" s="629"/>
    </row>
    <row r="44" spans="1:162" s="634" customFormat="1">
      <c r="C44" s="684"/>
      <c r="G44" s="686" t="str">
        <f>IF(I43&gt;0,MAX($G$12:G43)+1,"")</f>
        <v/>
      </c>
      <c r="H44" s="687" t="s">
        <v>2718</v>
      </c>
      <c r="I44" s="687"/>
      <c r="K44" s="741"/>
      <c r="M44" s="741"/>
      <c r="O44" s="741"/>
      <c r="Q44" s="741"/>
      <c r="S44" s="741"/>
      <c r="U44" s="741"/>
      <c r="W44" s="741"/>
      <c r="Y44" s="741"/>
      <c r="AA44" s="741"/>
      <c r="AC44" s="741"/>
      <c r="AE44" s="741"/>
      <c r="AG44" s="741"/>
      <c r="AI44" s="741"/>
      <c r="AK44" s="741"/>
      <c r="AM44" s="741"/>
      <c r="AO44" s="741"/>
      <c r="AQ44" s="741"/>
      <c r="AS44" s="741"/>
      <c r="AU44" s="741"/>
      <c r="AW44" s="741"/>
      <c r="AX44" s="686"/>
      <c r="AY44" s="742"/>
      <c r="AZ44" s="686"/>
      <c r="BA44" s="742"/>
      <c r="BB44" s="686"/>
      <c r="BC44" s="742"/>
      <c r="BD44" s="686"/>
      <c r="BE44" s="742"/>
      <c r="BG44" s="741"/>
      <c r="BI44" s="741"/>
      <c r="BK44" s="741"/>
      <c r="BM44" s="741"/>
      <c r="BO44" s="741"/>
      <c r="BQ44" s="741"/>
      <c r="BS44" s="688"/>
      <c r="BT44" s="741"/>
      <c r="BU44" s="689"/>
      <c r="BW44" s="741"/>
      <c r="BY44" s="742"/>
      <c r="BZ44" s="686"/>
      <c r="CA44" s="741"/>
      <c r="CC44" s="688"/>
      <c r="CD44" s="741"/>
      <c r="CE44" s="689"/>
      <c r="CG44" s="741"/>
      <c r="CI44" s="741"/>
      <c r="CK44" s="741"/>
      <c r="CM44" s="741"/>
      <c r="CO44" s="741"/>
      <c r="CQ44" s="741"/>
      <c r="CS44" s="741"/>
      <c r="CU44" s="741"/>
      <c r="CW44" s="742"/>
      <c r="CX44" s="686"/>
      <c r="CY44" s="742"/>
      <c r="DA44" s="741"/>
      <c r="DC44" s="741"/>
      <c r="DE44" s="741"/>
      <c r="DG44" s="741"/>
      <c r="DI44" s="741"/>
      <c r="DK44" s="688"/>
      <c r="DL44" s="741"/>
      <c r="DM44" s="689"/>
      <c r="DO44" s="690"/>
      <c r="DP44" s="741"/>
      <c r="DQ44" s="691"/>
      <c r="DT44" s="692"/>
      <c r="DU44" s="741"/>
      <c r="DW44" s="741"/>
      <c r="DY44" s="741"/>
      <c r="EA44" s="741"/>
      <c r="EB44" s="693"/>
      <c r="ED44" s="692"/>
      <c r="EE44" s="741"/>
      <c r="EG44" s="741"/>
      <c r="EI44" s="741"/>
      <c r="EK44" s="741"/>
      <c r="EL44" s="693"/>
      <c r="EO44" s="716"/>
      <c r="EP44" s="653"/>
      <c r="EQ44" s="633"/>
      <c r="ER44" s="629"/>
      <c r="ET44" s="633"/>
      <c r="EU44" s="629"/>
      <c r="EW44" s="706"/>
      <c r="EX44" s="629"/>
      <c r="EZ44" s="629"/>
      <c r="FB44" s="629"/>
      <c r="FC44" s="629"/>
      <c r="FE44" s="629"/>
      <c r="FF44" s="629"/>
    </row>
    <row r="45" spans="1:162" s="634" customFormat="1" ht="16.5">
      <c r="C45" s="684"/>
      <c r="G45" s="632" t="str">
        <f>IF(I44&gt;0,MAX($G$12:G44)+1,"")</f>
        <v/>
      </c>
      <c r="H45" s="622" t="s">
        <v>2719</v>
      </c>
      <c r="I45" s="622" t="s">
        <v>2720</v>
      </c>
      <c r="K45" s="791"/>
      <c r="L45" s="791"/>
      <c r="M45" s="791"/>
      <c r="N45" s="791"/>
      <c r="O45" s="791"/>
      <c r="P45" s="791"/>
      <c r="Q45" s="791"/>
      <c r="R45" s="791"/>
      <c r="S45" s="791"/>
      <c r="T45" s="791"/>
      <c r="U45" s="791"/>
      <c r="V45" s="791"/>
      <c r="W45" s="791"/>
      <c r="X45" s="791"/>
      <c r="Y45" s="791"/>
      <c r="Z45" s="791"/>
      <c r="AA45" s="791"/>
      <c r="AB45" s="791"/>
      <c r="AC45" s="791"/>
      <c r="AD45" s="791"/>
      <c r="AE45" s="791"/>
      <c r="AF45" s="791"/>
      <c r="AG45" s="791"/>
      <c r="AH45" s="791"/>
      <c r="AI45" s="791"/>
      <c r="AJ45" s="791"/>
      <c r="AK45" s="791"/>
      <c r="AL45" s="791"/>
      <c r="AM45" s="791"/>
      <c r="AN45" s="791"/>
      <c r="AO45" s="791"/>
      <c r="AP45" s="791"/>
      <c r="AQ45" s="791"/>
      <c r="AR45" s="791"/>
      <c r="AS45" s="791"/>
      <c r="AT45" s="791"/>
      <c r="AU45" s="791"/>
      <c r="AV45" s="791"/>
      <c r="AW45" s="791"/>
      <c r="AX45" s="791"/>
      <c r="AY45" s="791"/>
      <c r="AZ45" s="791"/>
      <c r="BA45" s="791"/>
      <c r="BB45" s="791"/>
      <c r="BC45" s="791"/>
      <c r="BD45" s="791"/>
      <c r="BE45" s="791"/>
      <c r="BF45" s="791"/>
      <c r="BG45" s="791"/>
      <c r="BH45" s="791"/>
      <c r="BI45" s="791"/>
      <c r="BJ45" s="630"/>
      <c r="BK45" s="744">
        <f>'[20]FY26-FY28_HoldCo Budget Proj'!P47</f>
        <v>18700</v>
      </c>
      <c r="BL45" s="630"/>
      <c r="BM45" s="791"/>
      <c r="BN45" s="791"/>
      <c r="BO45" s="791"/>
      <c r="BP45" s="791"/>
      <c r="BQ45" s="791"/>
      <c r="BR45" s="630"/>
      <c r="BS45" s="658"/>
      <c r="BT45" s="745">
        <v>18700</v>
      </c>
      <c r="BU45" s="659"/>
      <c r="BW45" s="791"/>
      <c r="BX45" s="791"/>
      <c r="BY45" s="791"/>
      <c r="BZ45" s="791"/>
      <c r="CA45" s="791"/>
      <c r="CB45" s="630"/>
      <c r="CC45" s="658"/>
      <c r="CD45" s="745">
        <v>0</v>
      </c>
      <c r="CE45" s="659"/>
      <c r="CF45" s="630"/>
      <c r="CG45" s="791"/>
      <c r="CH45" s="791"/>
      <c r="CI45" s="791"/>
      <c r="CJ45" s="791"/>
      <c r="CK45" s="791"/>
      <c r="CL45" s="791"/>
      <c r="CM45" s="791"/>
      <c r="CN45" s="791"/>
      <c r="CO45" s="791"/>
      <c r="CP45" s="791"/>
      <c r="CQ45" s="791"/>
      <c r="CR45" s="791"/>
      <c r="CS45" s="791"/>
      <c r="CT45" s="791"/>
      <c r="CU45" s="791"/>
      <c r="CV45" s="791"/>
      <c r="CW45" s="791"/>
      <c r="CX45" s="791"/>
      <c r="CY45" s="791"/>
      <c r="CZ45" s="791"/>
      <c r="DA45" s="791"/>
      <c r="DB45" s="791"/>
      <c r="DC45" s="791"/>
      <c r="DD45" s="712"/>
      <c r="DE45" s="791"/>
      <c r="DF45" s="712"/>
      <c r="DG45" s="791"/>
      <c r="DH45" s="712"/>
      <c r="DI45" s="791"/>
      <c r="DJ45" s="630"/>
      <c r="DK45" s="658"/>
      <c r="DL45" s="745">
        <v>0</v>
      </c>
      <c r="DM45" s="689"/>
      <c r="DO45" s="662"/>
      <c r="DP45" s="745">
        <v>18700</v>
      </c>
      <c r="DQ45" s="691"/>
      <c r="DT45" s="665"/>
      <c r="DU45" s="745">
        <v>11150</v>
      </c>
      <c r="DW45" s="745">
        <v>0</v>
      </c>
      <c r="DY45" s="745">
        <v>0</v>
      </c>
      <c r="EA45" s="745">
        <v>11150</v>
      </c>
      <c r="EB45" s="693"/>
      <c r="ED45" s="665"/>
      <c r="EE45" s="745">
        <v>7050</v>
      </c>
      <c r="EG45" s="745">
        <v>0</v>
      </c>
      <c r="EI45" s="745">
        <v>0</v>
      </c>
      <c r="EK45" s="745">
        <v>7050</v>
      </c>
      <c r="EL45" s="693"/>
      <c r="EO45" s="716"/>
      <c r="EP45" s="653"/>
      <c r="EQ45" s="633"/>
      <c r="ER45" s="629"/>
      <c r="ET45" s="633"/>
      <c r="EU45" s="629"/>
      <c r="EW45" s="706"/>
      <c r="EX45" s="629"/>
      <c r="EZ45" s="629"/>
      <c r="FB45" s="629"/>
      <c r="FC45" s="629"/>
      <c r="FE45" s="629"/>
      <c r="FF45" s="629"/>
    </row>
    <row r="46" spans="1:162" s="634" customFormat="1">
      <c r="C46" s="684"/>
      <c r="G46" s="632" t="e">
        <f>IF(I45&gt;0,MAX($G$12:G45)+1,"")</f>
        <v>#REF!</v>
      </c>
      <c r="H46" s="622" t="s">
        <v>184</v>
      </c>
      <c r="I46" s="622" t="s">
        <v>2720</v>
      </c>
      <c r="K46" s="791"/>
      <c r="L46" s="791"/>
      <c r="M46" s="791"/>
      <c r="N46" s="791"/>
      <c r="O46" s="791"/>
      <c r="P46" s="791"/>
      <c r="Q46" s="791"/>
      <c r="R46" s="791"/>
      <c r="S46" s="791"/>
      <c r="T46" s="791"/>
      <c r="U46" s="791"/>
      <c r="V46" s="791"/>
      <c r="W46" s="791"/>
      <c r="X46" s="791"/>
      <c r="Y46" s="791"/>
      <c r="Z46" s="791"/>
      <c r="AA46" s="791"/>
      <c r="AB46" s="791"/>
      <c r="AC46" s="791"/>
      <c r="AD46" s="791"/>
      <c r="AE46" s="791"/>
      <c r="AF46" s="791"/>
      <c r="AG46" s="791"/>
      <c r="AH46" s="791"/>
      <c r="AI46" s="791"/>
      <c r="AJ46" s="791"/>
      <c r="AK46" s="791"/>
      <c r="AL46" s="791"/>
      <c r="AM46" s="791"/>
      <c r="AN46" s="791"/>
      <c r="AO46" s="791"/>
      <c r="AP46" s="791"/>
      <c r="AQ46" s="791"/>
      <c r="AR46" s="791"/>
      <c r="AS46" s="791"/>
      <c r="AT46" s="791"/>
      <c r="AU46" s="791"/>
      <c r="AV46" s="791"/>
      <c r="AW46" s="791"/>
      <c r="AX46" s="791"/>
      <c r="AY46" s="791"/>
      <c r="AZ46" s="791"/>
      <c r="BA46" s="791"/>
      <c r="BB46" s="791"/>
      <c r="BC46" s="791"/>
      <c r="BD46" s="791"/>
      <c r="BE46" s="791"/>
      <c r="BF46" s="791"/>
      <c r="BG46" s="791"/>
      <c r="BH46" s="791"/>
      <c r="BI46" s="791"/>
      <c r="BJ46" s="630"/>
      <c r="BK46" s="751">
        <f>'[20]FY26-FY28_HoldCo Budget Proj'!P49</f>
        <v>28968.273000000001</v>
      </c>
      <c r="BL46" s="630"/>
      <c r="BM46" s="791"/>
      <c r="BN46" s="791"/>
      <c r="BO46" s="791"/>
      <c r="BP46" s="791"/>
      <c r="BQ46" s="791"/>
      <c r="BR46" s="630"/>
      <c r="BS46" s="658"/>
      <c r="BT46" s="747">
        <v>28968.273000000001</v>
      </c>
      <c r="BU46" s="659"/>
      <c r="BW46" s="791"/>
      <c r="BX46" s="791"/>
      <c r="BY46" s="791"/>
      <c r="BZ46" s="791"/>
      <c r="CA46" s="791"/>
      <c r="CB46" s="630"/>
      <c r="CC46" s="658"/>
      <c r="CD46" s="747">
        <v>0</v>
      </c>
      <c r="CE46" s="659"/>
      <c r="CF46" s="630"/>
      <c r="CG46" s="791"/>
      <c r="CH46" s="791"/>
      <c r="CI46" s="791"/>
      <c r="CJ46" s="791"/>
      <c r="CK46" s="791"/>
      <c r="CL46" s="791"/>
      <c r="CM46" s="791"/>
      <c r="CN46" s="791"/>
      <c r="CO46" s="791"/>
      <c r="CP46" s="791"/>
      <c r="CQ46" s="791"/>
      <c r="CR46" s="791"/>
      <c r="CS46" s="791"/>
      <c r="CT46" s="791"/>
      <c r="CU46" s="791"/>
      <c r="CV46" s="791"/>
      <c r="CW46" s="791"/>
      <c r="CX46" s="791"/>
      <c r="CY46" s="791"/>
      <c r="CZ46" s="791"/>
      <c r="DA46" s="791"/>
      <c r="DB46" s="791"/>
      <c r="DC46" s="791"/>
      <c r="DD46" s="712"/>
      <c r="DE46" s="791"/>
      <c r="DF46" s="712"/>
      <c r="DG46" s="791"/>
      <c r="DH46" s="712"/>
      <c r="DI46" s="791"/>
      <c r="DJ46" s="630"/>
      <c r="DK46" s="658"/>
      <c r="DL46" s="779">
        <v>0</v>
      </c>
      <c r="DM46" s="689"/>
      <c r="DO46" s="662"/>
      <c r="DP46" s="747">
        <v>28968.273000000001</v>
      </c>
      <c r="DQ46" s="691"/>
      <c r="DT46" s="665"/>
      <c r="DU46" s="752">
        <v>19600</v>
      </c>
      <c r="DW46" s="752">
        <v>0</v>
      </c>
      <c r="DY46" s="747">
        <v>0</v>
      </c>
      <c r="EA46" s="747">
        <v>19600</v>
      </c>
      <c r="EB46" s="693"/>
      <c r="ED46" s="665"/>
      <c r="EE46" s="747">
        <v>5000</v>
      </c>
      <c r="EG46" s="747">
        <v>0</v>
      </c>
      <c r="EI46" s="747">
        <v>0</v>
      </c>
      <c r="EK46" s="747">
        <v>5000</v>
      </c>
      <c r="EL46" s="693"/>
      <c r="EO46" s="716"/>
      <c r="EP46" s="653"/>
      <c r="EQ46" s="633"/>
      <c r="ER46" s="629"/>
      <c r="ET46" s="633"/>
      <c r="EU46" s="629"/>
      <c r="EW46" s="706"/>
      <c r="EX46" s="629"/>
      <c r="EZ46" s="629"/>
      <c r="FB46" s="629"/>
      <c r="FC46" s="629"/>
      <c r="FE46" s="629"/>
      <c r="FF46" s="629"/>
    </row>
    <row r="47" spans="1:162" s="634" customFormat="1">
      <c r="C47" s="684"/>
      <c r="G47" s="686" t="e">
        <f>IF(I46&gt;0,MAX($G$12:G46)+1,"")</f>
        <v>#REF!</v>
      </c>
      <c r="H47" s="687" t="s">
        <v>2721</v>
      </c>
      <c r="I47" s="687"/>
      <c r="K47" s="748"/>
      <c r="L47" s="726"/>
      <c r="M47" s="748"/>
      <c r="N47" s="726"/>
      <c r="O47" s="748"/>
      <c r="P47" s="726"/>
      <c r="Q47" s="748"/>
      <c r="R47" s="726"/>
      <c r="S47" s="748"/>
      <c r="T47" s="726"/>
      <c r="U47" s="748"/>
      <c r="V47" s="726"/>
      <c r="W47" s="748"/>
      <c r="X47" s="726"/>
      <c r="Y47" s="748"/>
      <c r="Z47" s="726"/>
      <c r="AA47" s="748"/>
      <c r="AB47" s="726"/>
      <c r="AC47" s="748"/>
      <c r="AD47" s="726"/>
      <c r="AE47" s="748"/>
      <c r="AF47" s="726"/>
      <c r="AG47" s="748"/>
      <c r="AH47" s="726"/>
      <c r="AI47" s="748"/>
      <c r="AJ47" s="726"/>
      <c r="AK47" s="748"/>
      <c r="AL47" s="726"/>
      <c r="AM47" s="748"/>
      <c r="AN47" s="726"/>
      <c r="AO47" s="748"/>
      <c r="AP47" s="726"/>
      <c r="AQ47" s="748"/>
      <c r="AR47" s="726"/>
      <c r="AS47" s="748"/>
      <c r="AT47" s="726"/>
      <c r="AU47" s="748"/>
      <c r="AV47" s="726"/>
      <c r="AW47" s="748"/>
      <c r="AX47" s="725"/>
      <c r="AY47" s="749"/>
      <c r="AZ47" s="725"/>
      <c r="BA47" s="749"/>
      <c r="BB47" s="725"/>
      <c r="BC47" s="749"/>
      <c r="BD47" s="725"/>
      <c r="BE47" s="749"/>
      <c r="BF47" s="726"/>
      <c r="BG47" s="748"/>
      <c r="BH47" s="726"/>
      <c r="BI47" s="748"/>
      <c r="BK47" s="750">
        <f>SUM(BK45:BK46)</f>
        <v>47668.273000000001</v>
      </c>
      <c r="BM47" s="748"/>
      <c r="BN47" s="726"/>
      <c r="BO47" s="748"/>
      <c r="BP47" s="726"/>
      <c r="BQ47" s="748"/>
      <c r="BS47" s="688"/>
      <c r="BT47" s="750">
        <f>SUM(BT45:BT46)</f>
        <v>47668.273000000001</v>
      </c>
      <c r="BU47" s="689"/>
      <c r="BW47" s="748"/>
      <c r="BX47" s="726"/>
      <c r="BY47" s="749"/>
      <c r="BZ47" s="725"/>
      <c r="CA47" s="748"/>
      <c r="CC47" s="688"/>
      <c r="CD47" s="750">
        <f>SUM(CD45:CD46)</f>
        <v>0</v>
      </c>
      <c r="CE47" s="689"/>
      <c r="CG47" s="748"/>
      <c r="CH47" s="726"/>
      <c r="CI47" s="748"/>
      <c r="CJ47" s="726"/>
      <c r="CK47" s="748"/>
      <c r="CL47" s="726"/>
      <c r="CM47" s="748"/>
      <c r="CN47" s="726"/>
      <c r="CO47" s="748"/>
      <c r="CP47" s="726"/>
      <c r="CQ47" s="748"/>
      <c r="CR47" s="726"/>
      <c r="CS47" s="748"/>
      <c r="CT47" s="726"/>
      <c r="CU47" s="748"/>
      <c r="CV47" s="726"/>
      <c r="CW47" s="749"/>
      <c r="CX47" s="725"/>
      <c r="CY47" s="749"/>
      <c r="CZ47" s="726"/>
      <c r="DA47" s="748"/>
      <c r="DB47" s="726"/>
      <c r="DC47" s="748"/>
      <c r="DD47" s="726"/>
      <c r="DE47" s="748"/>
      <c r="DF47" s="726"/>
      <c r="DG47" s="748"/>
      <c r="DH47" s="726"/>
      <c r="DI47" s="748"/>
      <c r="DK47" s="688"/>
      <c r="DL47" s="750">
        <f>SUM(DL45:DL46)</f>
        <v>0</v>
      </c>
      <c r="DM47" s="689"/>
      <c r="DO47" s="690"/>
      <c r="DP47" s="750">
        <f>SUM(BT47,CD47,DL47)</f>
        <v>47668.273000000001</v>
      </c>
      <c r="DQ47" s="691"/>
      <c r="DT47" s="692"/>
      <c r="DU47" s="750">
        <f>SUM(DU45:DU46)</f>
        <v>30750</v>
      </c>
      <c r="DW47" s="750">
        <f>SUM(DW45:DW46)</f>
        <v>0</v>
      </c>
      <c r="DY47" s="750">
        <f>SUM(DY45:DY46)</f>
        <v>0</v>
      </c>
      <c r="EA47" s="750">
        <f t="shared" ref="EA47" si="8">SUM(DU47,DW47,DY47)</f>
        <v>30750</v>
      </c>
      <c r="EB47" s="693"/>
      <c r="ED47" s="692"/>
      <c r="EE47" s="750">
        <f>SUM(EE45:EE46)</f>
        <v>12050</v>
      </c>
      <c r="EG47" s="750">
        <f>SUM(EG45:EG46)</f>
        <v>0</v>
      </c>
      <c r="EI47" s="750">
        <f>SUM(EI45:EI46)</f>
        <v>0</v>
      </c>
      <c r="EK47" s="750">
        <f t="shared" ref="EK47" si="9">SUM(EE47,EG47,EI47)</f>
        <v>12050</v>
      </c>
      <c r="EL47" s="693"/>
      <c r="EO47" s="716"/>
      <c r="EP47" s="653"/>
      <c r="EQ47" s="633">
        <f>'[20]FY26-FY28_HoldCo Budget Proj'!P50-BT47</f>
        <v>0</v>
      </c>
      <c r="ER47" s="629">
        <f>SUM(K47:BM47)-BT47</f>
        <v>0</v>
      </c>
      <c r="ET47" s="706" t="s">
        <v>2703</v>
      </c>
      <c r="EU47" s="706" t="s">
        <v>2703</v>
      </c>
      <c r="EW47" s="706" t="s">
        <v>2703</v>
      </c>
      <c r="EX47" s="629">
        <f>SUM(CI47:DE47)-DL47</f>
        <v>0</v>
      </c>
      <c r="EZ47" s="629">
        <f>SUM(DP45:DP46)-DP47</f>
        <v>0</v>
      </c>
      <c r="FB47" s="629">
        <f>SUM('[20]FY26-FY28_HoldCo Budget Proj'!AD50)-DU47</f>
        <v>0</v>
      </c>
      <c r="FC47" s="629">
        <f>SUM(EA45:EA46)-EA47</f>
        <v>0</v>
      </c>
      <c r="FE47" s="629">
        <f>SUM('[20]FY26-FY28_HoldCo Budget Proj'!AF47:AF49)-EE47</f>
        <v>0</v>
      </c>
      <c r="FF47" s="629">
        <f>SUM(EK45:EK46)-EK47</f>
        <v>0</v>
      </c>
    </row>
    <row r="48" spans="1:162" s="634" customFormat="1" ht="5.15" customHeight="1">
      <c r="C48" s="684"/>
      <c r="G48" s="686" t="str">
        <f>IF(I47&gt;0,MAX($G$12:G47)+1,"")</f>
        <v/>
      </c>
      <c r="H48" s="687"/>
      <c r="I48" s="687"/>
      <c r="K48" s="741"/>
      <c r="M48" s="741"/>
      <c r="O48" s="741"/>
      <c r="Q48" s="741"/>
      <c r="S48" s="741"/>
      <c r="U48" s="741"/>
      <c r="W48" s="741"/>
      <c r="Y48" s="741"/>
      <c r="AA48" s="741"/>
      <c r="AC48" s="741"/>
      <c r="AE48" s="741"/>
      <c r="AG48" s="741"/>
      <c r="AI48" s="741"/>
      <c r="AK48" s="741"/>
      <c r="AM48" s="741"/>
      <c r="AO48" s="741"/>
      <c r="AQ48" s="741"/>
      <c r="AS48" s="741"/>
      <c r="AU48" s="741"/>
      <c r="AW48" s="741"/>
      <c r="AX48" s="686"/>
      <c r="AY48" s="742"/>
      <c r="AZ48" s="686"/>
      <c r="BA48" s="742"/>
      <c r="BB48" s="686"/>
      <c r="BC48" s="742"/>
      <c r="BD48" s="686"/>
      <c r="BE48" s="742"/>
      <c r="BG48" s="741"/>
      <c r="BI48" s="741"/>
      <c r="BK48" s="741"/>
      <c r="BM48" s="741"/>
      <c r="BO48" s="741"/>
      <c r="BQ48" s="741"/>
      <c r="BS48" s="688"/>
      <c r="BT48" s="741"/>
      <c r="BU48" s="689"/>
      <c r="BW48" s="741"/>
      <c r="BY48" s="742"/>
      <c r="BZ48" s="686"/>
      <c r="CA48" s="741"/>
      <c r="CC48" s="688"/>
      <c r="CD48" s="741"/>
      <c r="CE48" s="689"/>
      <c r="CG48" s="741"/>
      <c r="CI48" s="741"/>
      <c r="CK48" s="741"/>
      <c r="CM48" s="741"/>
      <c r="CO48" s="741"/>
      <c r="CQ48" s="741"/>
      <c r="CS48" s="741"/>
      <c r="CU48" s="741"/>
      <c r="CW48" s="742"/>
      <c r="CX48" s="686"/>
      <c r="CY48" s="742"/>
      <c r="DA48" s="741"/>
      <c r="DC48" s="741"/>
      <c r="DE48" s="741"/>
      <c r="DG48" s="741"/>
      <c r="DI48" s="741"/>
      <c r="DK48" s="688"/>
      <c r="DL48" s="741"/>
      <c r="DM48" s="689"/>
      <c r="DO48" s="690"/>
      <c r="DP48" s="741"/>
      <c r="DQ48" s="691"/>
      <c r="DT48" s="692"/>
      <c r="DU48" s="741"/>
      <c r="DW48" s="741"/>
      <c r="DY48" s="741"/>
      <c r="EA48" s="741"/>
      <c r="EB48" s="693"/>
      <c r="ED48" s="692"/>
      <c r="EE48" s="741"/>
      <c r="EG48" s="741"/>
      <c r="EI48" s="741"/>
      <c r="EK48" s="741"/>
      <c r="EL48" s="693"/>
      <c r="EO48" s="716"/>
      <c r="EP48" s="653"/>
      <c r="EQ48" s="633"/>
      <c r="ER48" s="629"/>
      <c r="ET48" s="633"/>
      <c r="EU48" s="629"/>
      <c r="EW48" s="706"/>
      <c r="EX48" s="629"/>
      <c r="EZ48" s="629"/>
      <c r="FB48" s="629"/>
      <c r="FC48" s="629"/>
      <c r="FE48" s="629"/>
      <c r="FF48" s="629"/>
    </row>
    <row r="49" spans="3:162" s="634" customFormat="1">
      <c r="C49" s="684"/>
      <c r="G49" s="686" t="str">
        <f>IF(I48&gt;0,MAX($G$12:G48)+1,"")</f>
        <v/>
      </c>
      <c r="H49" s="753" t="s">
        <v>2722</v>
      </c>
      <c r="I49" s="753"/>
      <c r="K49" s="739"/>
      <c r="M49" s="739"/>
      <c r="O49" s="739"/>
      <c r="Q49" s="739"/>
      <c r="S49" s="739"/>
      <c r="U49" s="739"/>
      <c r="W49" s="739"/>
      <c r="Y49" s="739"/>
      <c r="AA49" s="739"/>
      <c r="AC49" s="739"/>
      <c r="AE49" s="739"/>
      <c r="AG49" s="739"/>
      <c r="AI49" s="739"/>
      <c r="AK49" s="739"/>
      <c r="AM49" s="739"/>
      <c r="AO49" s="739"/>
      <c r="AQ49" s="739"/>
      <c r="AS49" s="739"/>
      <c r="AU49" s="739"/>
      <c r="AW49" s="739"/>
      <c r="AY49" s="739"/>
      <c r="BA49" s="739"/>
      <c r="BC49" s="739"/>
      <c r="BE49" s="739"/>
      <c r="BG49" s="739"/>
      <c r="BI49" s="739"/>
      <c r="BK49" s="739"/>
      <c r="BM49" s="739"/>
      <c r="BO49" s="739"/>
      <c r="BQ49" s="739"/>
      <c r="BS49" s="688"/>
      <c r="BT49" s="739"/>
      <c r="BU49" s="689"/>
      <c r="BW49" s="739"/>
      <c r="BY49" s="739"/>
      <c r="CA49" s="739"/>
      <c r="CC49" s="688"/>
      <c r="CD49" s="739"/>
      <c r="CE49" s="689"/>
      <c r="CG49" s="739"/>
      <c r="CI49" s="739"/>
      <c r="CK49" s="739"/>
      <c r="CM49" s="739"/>
      <c r="CO49" s="739"/>
      <c r="CQ49" s="739"/>
      <c r="CS49" s="739"/>
      <c r="CU49" s="739"/>
      <c r="CW49" s="754"/>
      <c r="CX49" s="686"/>
      <c r="CY49" s="754"/>
      <c r="DA49" s="739"/>
      <c r="DC49" s="739"/>
      <c r="DE49" s="739"/>
      <c r="DG49" s="739"/>
      <c r="DI49" s="739"/>
      <c r="DK49" s="688"/>
      <c r="DL49" s="739"/>
      <c r="DM49" s="689"/>
      <c r="DO49" s="690"/>
      <c r="DP49" s="739"/>
      <c r="DQ49" s="691"/>
      <c r="DT49" s="692"/>
      <c r="DU49" s="739"/>
      <c r="DW49" s="739"/>
      <c r="DY49" s="739"/>
      <c r="EA49" s="739"/>
      <c r="EB49" s="693"/>
      <c r="ED49" s="692"/>
      <c r="EE49" s="739"/>
      <c r="EG49" s="739"/>
      <c r="EI49" s="739"/>
      <c r="EK49" s="739"/>
      <c r="EL49" s="693"/>
      <c r="EO49" s="716"/>
      <c r="EP49" s="653"/>
      <c r="EQ49" s="706"/>
      <c r="ER49" s="706"/>
      <c r="ET49" s="706"/>
      <c r="EU49" s="706"/>
      <c r="EW49" s="706"/>
      <c r="EX49" s="706"/>
      <c r="EZ49" s="629"/>
      <c r="FB49" s="629"/>
      <c r="FC49" s="629"/>
      <c r="FE49" s="629"/>
      <c r="FF49" s="629"/>
    </row>
    <row r="50" spans="3:162" ht="16.5">
      <c r="G50" s="632" t="str">
        <f>IF(I49&gt;0,MAX($G$12:G49)+1,"")</f>
        <v/>
      </c>
      <c r="H50" s="755" t="s">
        <v>2723</v>
      </c>
      <c r="I50" s="29" t="s">
        <v>213</v>
      </c>
      <c r="K50" s="791"/>
      <c r="L50" s="791"/>
      <c r="M50" s="791"/>
      <c r="N50" s="791"/>
      <c r="O50" s="791"/>
      <c r="P50" s="791"/>
      <c r="Q50" s="791"/>
      <c r="R50" s="791"/>
      <c r="S50" s="791"/>
      <c r="T50" s="791"/>
      <c r="U50" s="791"/>
      <c r="V50" s="791"/>
      <c r="W50" s="791"/>
      <c r="X50" s="791"/>
      <c r="Y50" s="791"/>
      <c r="Z50" s="791"/>
      <c r="AA50" s="791"/>
      <c r="AB50" s="791"/>
      <c r="AC50" s="791"/>
      <c r="AD50" s="791"/>
      <c r="AE50" s="791"/>
      <c r="AF50" s="791"/>
      <c r="AG50" s="791"/>
      <c r="AH50" s="791"/>
      <c r="AI50" s="791"/>
      <c r="AJ50" s="791"/>
      <c r="AK50" s="791"/>
      <c r="AL50" s="791"/>
      <c r="AM50" s="791"/>
      <c r="AN50" s="791"/>
      <c r="AO50" s="791"/>
      <c r="AP50" s="791"/>
      <c r="AQ50" s="791"/>
      <c r="AR50" s="791"/>
      <c r="AS50" s="791"/>
      <c r="AT50" s="791"/>
      <c r="AU50" s="791"/>
      <c r="AV50" s="791"/>
      <c r="AW50" s="791"/>
      <c r="AX50" s="791"/>
      <c r="AY50" s="791"/>
      <c r="AZ50" s="791"/>
      <c r="BA50" s="791"/>
      <c r="BB50" s="791"/>
      <c r="BC50" s="791"/>
      <c r="BD50" s="791"/>
      <c r="BE50" s="791"/>
      <c r="BF50" s="791"/>
      <c r="BG50" s="791"/>
      <c r="BH50" s="791"/>
      <c r="BI50" s="791"/>
      <c r="BJ50" s="791"/>
      <c r="BK50" s="791"/>
      <c r="BL50" s="791"/>
      <c r="BM50" s="791"/>
      <c r="BN50" s="791"/>
      <c r="BO50" s="791"/>
      <c r="BP50" s="791"/>
      <c r="BQ50" s="791"/>
      <c r="BS50" s="658"/>
      <c r="BT50" s="774">
        <v>6727.934895999997</v>
      </c>
      <c r="BU50" s="659"/>
      <c r="BW50" s="791"/>
      <c r="BX50" s="791"/>
      <c r="BY50" s="791"/>
      <c r="BZ50" s="791"/>
      <c r="CA50" s="791"/>
      <c r="CC50" s="658"/>
      <c r="CD50" s="775" t="s">
        <v>2703</v>
      </c>
      <c r="CE50" s="659"/>
      <c r="CG50" s="791"/>
      <c r="CH50" s="791"/>
      <c r="CI50" s="791"/>
      <c r="CJ50" s="791"/>
      <c r="CK50" s="791"/>
      <c r="CL50" s="791"/>
      <c r="CM50" s="791"/>
      <c r="CN50" s="791"/>
      <c r="CO50" s="791"/>
      <c r="CP50" s="791"/>
      <c r="CQ50" s="791"/>
      <c r="CR50" s="791"/>
      <c r="CS50" s="791"/>
      <c r="CT50" s="791"/>
      <c r="CU50" s="791"/>
      <c r="CV50" s="791"/>
      <c r="CW50" s="791"/>
      <c r="CX50" s="791"/>
      <c r="CY50" s="791"/>
      <c r="CZ50" s="791"/>
      <c r="DA50" s="791"/>
      <c r="DB50" s="791"/>
      <c r="DC50" s="791"/>
      <c r="DD50" s="712"/>
      <c r="DE50" s="791"/>
      <c r="DF50" s="712"/>
      <c r="DG50" s="791"/>
      <c r="DH50" s="712"/>
      <c r="DI50" s="791"/>
      <c r="DK50" s="658"/>
      <c r="DL50" s="774">
        <v>2382.3296383785714</v>
      </c>
      <c r="DM50" s="659"/>
      <c r="DO50" s="662"/>
      <c r="DP50" s="756">
        <v>9110.264534378568</v>
      </c>
      <c r="DQ50" s="664"/>
      <c r="DT50" s="665"/>
      <c r="DU50" s="756">
        <v>0</v>
      </c>
      <c r="DW50" s="756">
        <v>0</v>
      </c>
      <c r="DY50" s="756">
        <v>812.60902499999997</v>
      </c>
      <c r="EA50" s="756">
        <v>812.60902499999997</v>
      </c>
      <c r="EB50" s="668"/>
      <c r="ED50" s="665"/>
      <c r="EE50" s="756">
        <v>0</v>
      </c>
      <c r="EG50" s="756">
        <v>0</v>
      </c>
      <c r="EI50" s="756">
        <v>0</v>
      </c>
      <c r="EK50" s="756">
        <v>0</v>
      </c>
      <c r="EL50" s="668"/>
      <c r="EO50" s="716"/>
      <c r="EP50" s="653"/>
      <c r="EQ50" s="757" t="s">
        <v>2703</v>
      </c>
      <c r="ER50" s="757" t="s">
        <v>2703</v>
      </c>
      <c r="ET50" s="757" t="s">
        <v>2703</v>
      </c>
      <c r="EU50" s="757" t="s">
        <v>2703</v>
      </c>
      <c r="EW50" s="757" t="s">
        <v>2703</v>
      </c>
      <c r="EX50" s="757" t="s">
        <v>2703</v>
      </c>
      <c r="EZ50" s="758">
        <f>SUM('[20]FY26-FY28_HoldCo Budget Proj'!P53,'[20]FY26-FY28_HydroCo Budget Proj'!P38)-DP50</f>
        <v>0</v>
      </c>
      <c r="FB50" s="758"/>
      <c r="FC50" s="758"/>
      <c r="FE50" s="758"/>
      <c r="FF50" s="758"/>
    </row>
    <row r="51" spans="3:162" s="634" customFormat="1">
      <c r="C51" s="684"/>
      <c r="G51" s="686" t="e">
        <f>IF(I50&gt;0,MAX($G$12:G50)+1,"")</f>
        <v>#REF!</v>
      </c>
      <c r="H51" s="753" t="s">
        <v>2724</v>
      </c>
      <c r="I51" s="753"/>
      <c r="K51" s="748"/>
      <c r="L51" s="726"/>
      <c r="M51" s="748"/>
      <c r="N51" s="726"/>
      <c r="O51" s="748"/>
      <c r="P51" s="726"/>
      <c r="Q51" s="748"/>
      <c r="R51" s="726"/>
      <c r="S51" s="748"/>
      <c r="T51" s="726"/>
      <c r="U51" s="748"/>
      <c r="V51" s="726"/>
      <c r="W51" s="748"/>
      <c r="X51" s="726"/>
      <c r="Y51" s="748"/>
      <c r="Z51" s="726"/>
      <c r="AA51" s="748"/>
      <c r="AB51" s="726"/>
      <c r="AC51" s="748"/>
      <c r="AD51" s="726"/>
      <c r="AE51" s="748"/>
      <c r="AF51" s="726"/>
      <c r="AG51" s="748"/>
      <c r="AH51" s="726"/>
      <c r="AI51" s="748"/>
      <c r="AJ51" s="726"/>
      <c r="AK51" s="748"/>
      <c r="AL51" s="726"/>
      <c r="AM51" s="748"/>
      <c r="AN51" s="726"/>
      <c r="AO51" s="748"/>
      <c r="AP51" s="726"/>
      <c r="AQ51" s="748"/>
      <c r="AR51" s="726"/>
      <c r="AS51" s="748"/>
      <c r="AT51" s="726"/>
      <c r="AU51" s="748"/>
      <c r="AV51" s="726"/>
      <c r="AW51" s="748"/>
      <c r="AX51" s="725"/>
      <c r="AY51" s="749"/>
      <c r="AZ51" s="725"/>
      <c r="BA51" s="749"/>
      <c r="BB51" s="725"/>
      <c r="BC51" s="749"/>
      <c r="BD51" s="725"/>
      <c r="BE51" s="749"/>
      <c r="BF51" s="726"/>
      <c r="BG51" s="748"/>
      <c r="BH51" s="726"/>
      <c r="BI51" s="748"/>
      <c r="BJ51" s="726"/>
      <c r="BK51" s="748"/>
      <c r="BL51" s="726"/>
      <c r="BM51" s="748"/>
      <c r="BN51" s="726"/>
      <c r="BO51" s="748"/>
      <c r="BP51" s="726"/>
      <c r="BQ51" s="748"/>
      <c r="BS51" s="688"/>
      <c r="BT51" s="750">
        <f>SUM(BT50)</f>
        <v>6727.934895999997</v>
      </c>
      <c r="BU51" s="689"/>
      <c r="BW51" s="748"/>
      <c r="BX51" s="726"/>
      <c r="BY51" s="749"/>
      <c r="BZ51" s="725"/>
      <c r="CA51" s="748"/>
      <c r="CC51" s="688"/>
      <c r="CD51" s="776" t="s">
        <v>2703</v>
      </c>
      <c r="CE51" s="689"/>
      <c r="CG51" s="748"/>
      <c r="CH51" s="726"/>
      <c r="CI51" s="748"/>
      <c r="CJ51" s="726"/>
      <c r="CK51" s="748"/>
      <c r="CL51" s="726"/>
      <c r="CM51" s="748"/>
      <c r="CN51" s="726"/>
      <c r="CO51" s="748"/>
      <c r="CP51" s="726"/>
      <c r="CQ51" s="748"/>
      <c r="CR51" s="726"/>
      <c r="CS51" s="748"/>
      <c r="CT51" s="726"/>
      <c r="CU51" s="748"/>
      <c r="CV51" s="726"/>
      <c r="CW51" s="749"/>
      <c r="CX51" s="725"/>
      <c r="CY51" s="749"/>
      <c r="CZ51" s="726"/>
      <c r="DA51" s="748"/>
      <c r="DB51" s="726"/>
      <c r="DC51" s="748"/>
      <c r="DD51" s="726"/>
      <c r="DE51" s="748"/>
      <c r="DF51" s="726"/>
      <c r="DG51" s="748"/>
      <c r="DH51" s="726"/>
      <c r="DI51" s="748"/>
      <c r="DK51" s="688"/>
      <c r="DL51" s="750">
        <f>SUM(DL50)</f>
        <v>2382.3296383785714</v>
      </c>
      <c r="DM51" s="689"/>
      <c r="DO51" s="690"/>
      <c r="DP51" s="750">
        <f>SUM(BT51,CD51,DL51)</f>
        <v>9110.264534378568</v>
      </c>
      <c r="DQ51" s="691"/>
      <c r="DT51" s="692"/>
      <c r="DU51" s="750">
        <f>DU50</f>
        <v>0</v>
      </c>
      <c r="DW51" s="750">
        <f>DW50</f>
        <v>0</v>
      </c>
      <c r="DY51" s="750">
        <f>DY50</f>
        <v>812.60902499999997</v>
      </c>
      <c r="EA51" s="750">
        <f t="shared" ref="EA51" si="10">SUM(DU51,DW51,DY51)</f>
        <v>812.60902499999997</v>
      </c>
      <c r="EB51" s="693"/>
      <c r="ED51" s="692"/>
      <c r="EE51" s="750">
        <f>EE50</f>
        <v>0</v>
      </c>
      <c r="EG51" s="750">
        <f>EG50</f>
        <v>0</v>
      </c>
      <c r="EI51" s="750">
        <f>EI50</f>
        <v>0</v>
      </c>
      <c r="EK51" s="750">
        <f t="shared" ref="EK51" si="11">SUM(EE51,EG51,EI51)</f>
        <v>0</v>
      </c>
      <c r="EL51" s="693"/>
      <c r="EO51" s="716"/>
      <c r="EP51" s="653"/>
      <c r="EQ51" s="706" t="s">
        <v>2703</v>
      </c>
      <c r="ER51" s="706" t="s">
        <v>2703</v>
      </c>
      <c r="ET51" s="706" t="s">
        <v>2703</v>
      </c>
      <c r="EU51" s="706" t="s">
        <v>2703</v>
      </c>
      <c r="EW51" s="706" t="s">
        <v>2703</v>
      </c>
      <c r="EX51" s="706" t="s">
        <v>2703</v>
      </c>
      <c r="EZ51" s="629">
        <f>SUM('[20]FY26-FY28_HoldCo Budget Proj'!P54,'[20]FY26-FY28_HydroCo Budget Proj'!P39)-DP51</f>
        <v>0</v>
      </c>
      <c r="FB51" s="629">
        <f>SUM('[20]FY26-FY28_HoldCo Budget Proj'!AD53,'[20]FY26-FY28_HydroCo Budget Proj'!AD38)-EA50</f>
        <v>0</v>
      </c>
      <c r="FC51" s="629">
        <f>SUM(EA50-EA51)</f>
        <v>0</v>
      </c>
      <c r="FE51" s="629">
        <f>SUM('[20]FY26-FY28_HoldCo Budget Proj'!AF54,'[20]FY26-FY28_HydroCo Budget Proj'!AF39)</f>
        <v>0</v>
      </c>
      <c r="FF51" s="629">
        <f>SUM(EK50-EK51)</f>
        <v>0</v>
      </c>
    </row>
    <row r="52" spans="3:162" s="634" customFormat="1" ht="5.15" customHeight="1">
      <c r="C52" s="684"/>
      <c r="G52" s="686" t="str">
        <f>IF(I51&gt;0,MAX($G$12:G51)+1,"")</f>
        <v/>
      </c>
      <c r="H52" s="687"/>
      <c r="I52" s="687"/>
      <c r="K52" s="741"/>
      <c r="M52" s="741"/>
      <c r="O52" s="741"/>
      <c r="Q52" s="741"/>
      <c r="S52" s="741"/>
      <c r="U52" s="741"/>
      <c r="W52" s="741"/>
      <c r="Y52" s="741"/>
      <c r="AA52" s="741"/>
      <c r="AC52" s="741"/>
      <c r="AE52" s="741"/>
      <c r="AG52" s="741"/>
      <c r="AI52" s="741"/>
      <c r="AK52" s="741"/>
      <c r="AM52" s="741"/>
      <c r="AO52" s="741"/>
      <c r="AQ52" s="741"/>
      <c r="AS52" s="741"/>
      <c r="AU52" s="741"/>
      <c r="AW52" s="741"/>
      <c r="AX52" s="686"/>
      <c r="AY52" s="742"/>
      <c r="AZ52" s="686"/>
      <c r="BA52" s="742"/>
      <c r="BB52" s="686"/>
      <c r="BC52" s="742"/>
      <c r="BD52" s="686"/>
      <c r="BE52" s="742"/>
      <c r="BG52" s="741"/>
      <c r="BI52" s="741"/>
      <c r="BK52" s="741"/>
      <c r="BM52" s="741"/>
      <c r="BO52" s="741"/>
      <c r="BQ52" s="741"/>
      <c r="BS52" s="688"/>
      <c r="BT52" s="741"/>
      <c r="BU52" s="689"/>
      <c r="BW52" s="741"/>
      <c r="BY52" s="742"/>
      <c r="BZ52" s="686"/>
      <c r="CA52" s="741"/>
      <c r="CC52" s="688"/>
      <c r="CD52" s="741"/>
      <c r="CE52" s="689"/>
      <c r="CG52" s="741"/>
      <c r="CI52" s="741"/>
      <c r="CK52" s="741"/>
      <c r="CM52" s="741"/>
      <c r="CO52" s="741"/>
      <c r="CQ52" s="741"/>
      <c r="CS52" s="741"/>
      <c r="CU52" s="741"/>
      <c r="CW52" s="742"/>
      <c r="CX52" s="686"/>
      <c r="CY52" s="742"/>
      <c r="DA52" s="741"/>
      <c r="DC52" s="741"/>
      <c r="DE52" s="741"/>
      <c r="DG52" s="741"/>
      <c r="DI52" s="741"/>
      <c r="DK52" s="688"/>
      <c r="DL52" s="741"/>
      <c r="DM52" s="689"/>
      <c r="DO52" s="690"/>
      <c r="DP52" s="741"/>
      <c r="DQ52" s="691"/>
      <c r="DT52" s="692"/>
      <c r="DU52" s="741"/>
      <c r="DW52" s="741"/>
      <c r="DY52" s="741"/>
      <c r="EA52" s="741"/>
      <c r="EB52" s="693"/>
      <c r="ED52" s="692"/>
      <c r="EE52" s="741"/>
      <c r="EG52" s="741"/>
      <c r="EI52" s="741"/>
      <c r="EK52" s="741"/>
      <c r="EL52" s="693"/>
      <c r="EO52" s="716"/>
      <c r="EP52" s="653"/>
      <c r="EQ52" s="633"/>
      <c r="ER52" s="629"/>
      <c r="ET52" s="633"/>
      <c r="EU52" s="629"/>
      <c r="EW52" s="706"/>
      <c r="EX52" s="629"/>
      <c r="EZ52" s="629"/>
      <c r="FB52" s="629"/>
      <c r="FC52" s="629"/>
      <c r="FE52" s="629"/>
      <c r="FF52" s="629"/>
    </row>
    <row r="53" spans="3:162" s="634" customFormat="1" ht="15" thickBot="1">
      <c r="C53" s="684"/>
      <c r="G53" s="686" t="str">
        <f>IF(I52&gt;0,MAX($G$12:G52)+1,"")</f>
        <v/>
      </c>
      <c r="H53" s="743" t="s">
        <v>2725</v>
      </c>
      <c r="I53" s="743"/>
      <c r="K53" s="740">
        <f>SUM(K42,K47,K51)</f>
        <v>0</v>
      </c>
      <c r="M53" s="740">
        <f>SUM(M42,M47,M51)</f>
        <v>0</v>
      </c>
      <c r="O53" s="740">
        <f>SUM(O42,O47,O51)</f>
        <v>0</v>
      </c>
      <c r="Q53" s="740">
        <f>SUM(Q42,Q47,Q51)</f>
        <v>0</v>
      </c>
      <c r="S53" s="740">
        <f>SUM(S42,S47,S51)</f>
        <v>0</v>
      </c>
      <c r="U53" s="740">
        <f>SUM(U42,U47,U51)</f>
        <v>0</v>
      </c>
      <c r="W53" s="740">
        <f>SUM(W42,W47,W51)</f>
        <v>0</v>
      </c>
      <c r="Y53" s="740">
        <f>SUM(Y42,Y47,Y51)</f>
        <v>0</v>
      </c>
      <c r="AA53" s="740">
        <f>SUM(AA42,AA47,AA51)</f>
        <v>0</v>
      </c>
      <c r="AC53" s="740">
        <f>SUM(AC42,AC47,AC51)</f>
        <v>0</v>
      </c>
      <c r="AE53" s="740">
        <f>SUM(AE42,AE47,AE51)</f>
        <v>0</v>
      </c>
      <c r="AG53" s="740">
        <f>SUM(AG42,AG47,AG51)</f>
        <v>0</v>
      </c>
      <c r="AI53" s="740">
        <f>SUM(AI42,AI47,AI51)</f>
        <v>0</v>
      </c>
      <c r="AK53" s="740">
        <f>SUM(AK42,AK47,AK51)</f>
        <v>0</v>
      </c>
      <c r="AM53" s="740">
        <f>SUM(AM42,AM47,AM51)</f>
        <v>0</v>
      </c>
      <c r="AO53" s="740">
        <f>SUM(AO42,AO47,AO51)</f>
        <v>0</v>
      </c>
      <c r="AQ53" s="740">
        <f>SUM(AQ42,AQ47,AQ51)</f>
        <v>0</v>
      </c>
      <c r="AS53" s="740">
        <f>SUM(AS42,AS47,AS51)</f>
        <v>0</v>
      </c>
      <c r="AU53" s="740">
        <f>SUM(AU42,AU47,AU51)</f>
        <v>0</v>
      </c>
      <c r="AW53" s="740">
        <f>SUM(AW42,AW47,AW51)</f>
        <v>0</v>
      </c>
      <c r="AX53" s="686"/>
      <c r="AY53" s="740">
        <f>SUM(AY42,AY47,AY51)</f>
        <v>0</v>
      </c>
      <c r="AZ53" s="686"/>
      <c r="BA53" s="740">
        <f>SUM(BA42,BA47,BA51)</f>
        <v>10500</v>
      </c>
      <c r="BB53" s="686"/>
      <c r="BC53" s="740">
        <f>SUM(BC42,BC47,BC51)</f>
        <v>0</v>
      </c>
      <c r="BD53" s="686"/>
      <c r="BE53" s="740">
        <f>SUM(BE42,BE47,BE51)</f>
        <v>0</v>
      </c>
      <c r="BG53" s="740">
        <f>SUM(BG42,BG47,BG51)</f>
        <v>0</v>
      </c>
      <c r="BI53" s="740">
        <f>SUM(BI42,BI47,BI51)</f>
        <v>0</v>
      </c>
      <c r="BK53" s="740">
        <f>SUM(BK42,BK47,BK51)</f>
        <v>47668.273000000001</v>
      </c>
      <c r="BM53" s="740">
        <f>SUM(BM42,BM47,BM51)</f>
        <v>0</v>
      </c>
      <c r="BO53" s="740">
        <f>SUM(BO42,BO47,BO51)</f>
        <v>0</v>
      </c>
      <c r="BQ53" s="740">
        <f>SUM(BQ42,BQ47,BQ51)</f>
        <v>0</v>
      </c>
      <c r="BS53" s="688"/>
      <c r="BT53" s="740">
        <f>SUM(BT42,BT47,BT51)</f>
        <v>64896.207896</v>
      </c>
      <c r="BU53" s="689"/>
      <c r="BW53" s="740">
        <f>SUM(BW42,BW47,BW51)</f>
        <v>0</v>
      </c>
      <c r="BY53" s="740">
        <f>SUM(BY42,BY47,BY51)</f>
        <v>0</v>
      </c>
      <c r="BZ53" s="686"/>
      <c r="CA53" s="740">
        <f>SUM(CA42,CA47,CA51)</f>
        <v>0</v>
      </c>
      <c r="CC53" s="688"/>
      <c r="CD53" s="740">
        <f>SUM(CD42,CD47,CD51)</f>
        <v>0</v>
      </c>
      <c r="CE53" s="689"/>
      <c r="CG53" s="740">
        <f>SUM(CG42,CG47,CG51)</f>
        <v>0</v>
      </c>
      <c r="CI53" s="740">
        <f>SUM(CI42,CI47,CI51)</f>
        <v>0</v>
      </c>
      <c r="CK53" s="740">
        <f>SUM(CK42,CK47,CK51)</f>
        <v>0</v>
      </c>
      <c r="CM53" s="740">
        <f>SUM(CM42,CM47,CM51)</f>
        <v>0</v>
      </c>
      <c r="CO53" s="740">
        <f>SUM(CO42,CO47,CO51)</f>
        <v>0</v>
      </c>
      <c r="CQ53" s="740">
        <f>SUM(CQ42,CQ47,CQ51)</f>
        <v>0</v>
      </c>
      <c r="CS53" s="740">
        <f>SUM(CS42,CS47,CS51)</f>
        <v>0</v>
      </c>
      <c r="CU53" s="740">
        <f>SUM(CU42,CU47,CU51)</f>
        <v>0</v>
      </c>
      <c r="CW53" s="740">
        <f>SUM(CW42,CW47,CW51)</f>
        <v>0</v>
      </c>
      <c r="CX53" s="686"/>
      <c r="CY53" s="740">
        <f>SUM(CY42,CY47,CY51)</f>
        <v>0</v>
      </c>
      <c r="DA53" s="740">
        <f>SUM(DA42,DA47,DA51)</f>
        <v>0</v>
      </c>
      <c r="DC53" s="740">
        <f>SUM(DC42,DC47,DC51)</f>
        <v>0</v>
      </c>
      <c r="DE53" s="740">
        <f>SUM(DE42,DE47,DE51)</f>
        <v>0</v>
      </c>
      <c r="DG53" s="740">
        <f>SUM(DG42,DG47,DG51)</f>
        <v>0</v>
      </c>
      <c r="DI53" s="740">
        <f>SUM(DI42,DI47,DI51)</f>
        <v>0</v>
      </c>
      <c r="DK53" s="688"/>
      <c r="DL53" s="740">
        <f>SUM(DL42,DL47,DL51)</f>
        <v>2382.3296383785714</v>
      </c>
      <c r="DM53" s="689"/>
      <c r="DO53" s="690"/>
      <c r="DP53" s="740">
        <f>SUM(BT53,CD53,DL53)</f>
        <v>67278.537534378571</v>
      </c>
      <c r="DQ53" s="691"/>
      <c r="DT53" s="692"/>
      <c r="DU53" s="740">
        <f>SUM(DU42,DU47,DU51)</f>
        <v>30750</v>
      </c>
      <c r="DW53" s="740">
        <f>SUM(DW42,DW47,DW51)</f>
        <v>0</v>
      </c>
      <c r="DY53" s="740">
        <f>SUM(DY42,DY47,DY51)</f>
        <v>812.60902499999997</v>
      </c>
      <c r="EA53" s="740">
        <f>SUM(DU53,DW53,DY53)</f>
        <v>31562.609025000002</v>
      </c>
      <c r="EB53" s="693"/>
      <c r="ED53" s="692"/>
      <c r="EE53" s="740">
        <f>SUM(EE42,EE47,EE51)</f>
        <v>12050</v>
      </c>
      <c r="EG53" s="740">
        <f>SUM(EG42,EG47,EG51)</f>
        <v>0</v>
      </c>
      <c r="EI53" s="740">
        <f>SUM(EI42,EI47,EI51)</f>
        <v>0</v>
      </c>
      <c r="EK53" s="740">
        <f>SUM(EE53,EG53,EI53)</f>
        <v>12050</v>
      </c>
      <c r="EL53" s="693"/>
      <c r="EO53" s="716"/>
      <c r="EP53" s="653"/>
      <c r="EQ53" s="633">
        <f>'[20]FY26-FY28_HoldCo Budget Proj'!P56-BT53</f>
        <v>0</v>
      </c>
      <c r="ER53" s="629">
        <f>SUM(K53:BQ53,BT51)-BT53</f>
        <v>0</v>
      </c>
      <c r="ET53" s="706" t="s">
        <v>2703</v>
      </c>
      <c r="EU53" s="629">
        <f>SUM(BW53:CA53)-CD53</f>
        <v>0</v>
      </c>
      <c r="EW53" s="706">
        <f>'[20]FY26-FY28_HydroCo Budget Proj'!P41-DL53</f>
        <v>0</v>
      </c>
      <c r="EX53" s="706" t="s">
        <v>2703</v>
      </c>
      <c r="EZ53" s="629">
        <f>SUM('[20]FY26-FY28_HoldCo Budget Proj'!P56,'[20]FY26-FY28_HydroCo Budget Proj'!P41)-DP53</f>
        <v>0</v>
      </c>
      <c r="FB53" s="629">
        <f>SUM('[20]FY26-FY28_HoldCo Budget Proj'!AD56,'[20]FY26-FY28_HydroCo Budget Proj'!AD41)-EA53</f>
        <v>0</v>
      </c>
      <c r="FC53" s="629">
        <f>SUM(EA47,EA42,EA51)-EA53</f>
        <v>0</v>
      </c>
      <c r="FE53" s="629">
        <f>SUM('[20]FY26-FY28_HoldCo Budget Proj'!AF56,'[20]FY26-FY28_HydroCo Budget Proj'!AF41)-EK53</f>
        <v>0</v>
      </c>
      <c r="FF53" s="629">
        <f>SUM(EK42,EK47,EK51)-EK53</f>
        <v>0</v>
      </c>
    </row>
    <row r="54" spans="3:162" s="634" customFormat="1" ht="5.15" customHeight="1" thickTop="1">
      <c r="C54" s="684"/>
      <c r="G54" s="686"/>
      <c r="H54" s="687"/>
      <c r="I54" s="687"/>
      <c r="K54" s="741"/>
      <c r="M54" s="741"/>
      <c r="O54" s="741"/>
      <c r="Q54" s="741"/>
      <c r="S54" s="741"/>
      <c r="U54" s="741"/>
      <c r="W54" s="741"/>
      <c r="Y54" s="741"/>
      <c r="AA54" s="741"/>
      <c r="AC54" s="741"/>
      <c r="AE54" s="741"/>
      <c r="AG54" s="741"/>
      <c r="AI54" s="741"/>
      <c r="AK54" s="741"/>
      <c r="AM54" s="741"/>
      <c r="AO54" s="741"/>
      <c r="AQ54" s="741"/>
      <c r="AS54" s="741"/>
      <c r="AU54" s="741"/>
      <c r="AW54" s="741"/>
      <c r="AX54" s="686"/>
      <c r="AY54" s="742"/>
      <c r="AZ54" s="686"/>
      <c r="BA54" s="742"/>
      <c r="BB54" s="686"/>
      <c r="BC54" s="742"/>
      <c r="BD54" s="686"/>
      <c r="BE54" s="742"/>
      <c r="BG54" s="741"/>
      <c r="BI54" s="741"/>
      <c r="BK54" s="741"/>
      <c r="BM54" s="741"/>
      <c r="BO54" s="741"/>
      <c r="BQ54" s="741"/>
      <c r="BS54" s="688"/>
      <c r="BT54" s="741"/>
      <c r="BU54" s="689"/>
      <c r="BW54" s="741"/>
      <c r="BY54" s="742"/>
      <c r="BZ54" s="686"/>
      <c r="CA54" s="741"/>
      <c r="CC54" s="688"/>
      <c r="CD54" s="741"/>
      <c r="CE54" s="689"/>
      <c r="CG54" s="741"/>
      <c r="CI54" s="741"/>
      <c r="CK54" s="741"/>
      <c r="CM54" s="741"/>
      <c r="CO54" s="741"/>
      <c r="CQ54" s="741"/>
      <c r="CS54" s="741"/>
      <c r="CU54" s="741"/>
      <c r="CW54" s="742"/>
      <c r="CX54" s="686"/>
      <c r="CY54" s="742"/>
      <c r="DA54" s="741"/>
      <c r="DC54" s="741"/>
      <c r="DE54" s="741"/>
      <c r="DG54" s="741"/>
      <c r="DI54" s="741"/>
      <c r="DK54" s="688"/>
      <c r="DL54" s="741"/>
      <c r="DM54" s="689"/>
      <c r="DO54" s="690"/>
      <c r="DP54" s="741"/>
      <c r="DQ54" s="691"/>
      <c r="DT54" s="692"/>
      <c r="DU54" s="741"/>
      <c r="DW54" s="741"/>
      <c r="DY54" s="741"/>
      <c r="EA54" s="741"/>
      <c r="EB54" s="693"/>
      <c r="ED54" s="692"/>
      <c r="EE54" s="741"/>
      <c r="EG54" s="741"/>
      <c r="EI54" s="741"/>
      <c r="EK54" s="741"/>
      <c r="EL54" s="693"/>
      <c r="EO54" s="716"/>
      <c r="EP54" s="653"/>
      <c r="EQ54" s="633"/>
      <c r="ER54" s="629"/>
      <c r="ET54" s="633"/>
      <c r="EU54" s="629"/>
      <c r="EW54" s="706"/>
      <c r="EX54" s="629"/>
      <c r="EZ54" s="629"/>
      <c r="FB54" s="629"/>
      <c r="FC54" s="629"/>
      <c r="FE54" s="629"/>
      <c r="FF54" s="629"/>
    </row>
    <row r="55" spans="3:162" s="634" customFormat="1" ht="5.15" customHeight="1">
      <c r="C55" s="684"/>
      <c r="G55" s="686"/>
      <c r="H55" s="687"/>
      <c r="I55" s="687"/>
      <c r="K55" s="741"/>
      <c r="M55" s="741"/>
      <c r="O55" s="741"/>
      <c r="Q55" s="741"/>
      <c r="S55" s="741"/>
      <c r="U55" s="741"/>
      <c r="W55" s="741"/>
      <c r="Y55" s="741"/>
      <c r="AA55" s="741"/>
      <c r="AC55" s="741"/>
      <c r="AE55" s="741"/>
      <c r="AG55" s="741"/>
      <c r="AI55" s="741"/>
      <c r="AK55" s="741"/>
      <c r="AM55" s="741"/>
      <c r="AO55" s="741"/>
      <c r="AQ55" s="741"/>
      <c r="AS55" s="741"/>
      <c r="AU55" s="741"/>
      <c r="AW55" s="741"/>
      <c r="AX55" s="686"/>
      <c r="AY55" s="742"/>
      <c r="AZ55" s="686"/>
      <c r="BA55" s="742"/>
      <c r="BB55" s="686"/>
      <c r="BC55" s="742"/>
      <c r="BD55" s="686"/>
      <c r="BE55" s="742"/>
      <c r="BG55" s="741"/>
      <c r="BI55" s="741"/>
      <c r="BK55" s="741"/>
      <c r="BM55" s="741"/>
      <c r="BO55" s="741"/>
      <c r="BQ55" s="741"/>
      <c r="BS55" s="688"/>
      <c r="BT55" s="741"/>
      <c r="BU55" s="689"/>
      <c r="BW55" s="741"/>
      <c r="BY55" s="742"/>
      <c r="BZ55" s="686"/>
      <c r="CA55" s="741"/>
      <c r="CC55" s="688"/>
      <c r="CD55" s="741"/>
      <c r="CE55" s="689"/>
      <c r="CG55" s="741"/>
      <c r="CI55" s="741"/>
      <c r="CK55" s="741"/>
      <c r="CM55" s="741"/>
      <c r="CO55" s="741"/>
      <c r="CQ55" s="741"/>
      <c r="CS55" s="741"/>
      <c r="CU55" s="741"/>
      <c r="CW55" s="742"/>
      <c r="CX55" s="686"/>
      <c r="CY55" s="742"/>
      <c r="DA55" s="741"/>
      <c r="DC55" s="741"/>
      <c r="DE55" s="741"/>
      <c r="DG55" s="741"/>
      <c r="DI55" s="741"/>
      <c r="DK55" s="688"/>
      <c r="DL55" s="741"/>
      <c r="DM55" s="689"/>
      <c r="DO55" s="690"/>
      <c r="DP55" s="741"/>
      <c r="DQ55" s="691"/>
      <c r="DT55" s="692"/>
      <c r="DU55" s="741"/>
      <c r="DW55" s="741"/>
      <c r="DY55" s="741"/>
      <c r="EA55" s="741"/>
      <c r="EB55" s="693"/>
      <c r="ED55" s="692"/>
      <c r="EE55" s="741"/>
      <c r="EG55" s="741"/>
      <c r="EI55" s="741"/>
      <c r="EK55" s="741"/>
      <c r="EL55" s="693"/>
      <c r="EO55" s="716"/>
      <c r="EP55" s="653"/>
      <c r="EQ55" s="633"/>
      <c r="ER55" s="629"/>
      <c r="ET55" s="633"/>
      <c r="EU55" s="629"/>
      <c r="EW55" s="706"/>
      <c r="EX55" s="629"/>
      <c r="EZ55" s="629"/>
      <c r="FB55" s="629"/>
      <c r="FC55" s="629"/>
      <c r="FE55" s="629"/>
      <c r="FF55" s="629"/>
    </row>
    <row r="56" spans="3:162" s="634" customFormat="1" ht="15" thickBot="1">
      <c r="C56" s="684"/>
      <c r="G56" s="686" t="str">
        <f>IF(I55&gt;0,MAX($G$12:G55)+1,"")</f>
        <v/>
      </c>
      <c r="H56" s="743" t="s">
        <v>2726</v>
      </c>
      <c r="I56" s="743"/>
      <c r="K56" s="759" t="e">
        <f>SUM(K35,K53)</f>
        <v>#VALUE!</v>
      </c>
      <c r="M56" s="759" t="e">
        <f>SUM(M35,M53)</f>
        <v>#VALUE!</v>
      </c>
      <c r="O56" s="759" t="e">
        <f>SUM(O35,O53)</f>
        <v>#VALUE!</v>
      </c>
      <c r="Q56" s="759" t="e">
        <f>SUM(Q35,Q53)</f>
        <v>#VALUE!</v>
      </c>
      <c r="S56" s="759" t="e">
        <f>SUM(S35,S53)</f>
        <v>#VALUE!</v>
      </c>
      <c r="U56" s="759" t="e">
        <f>SUM(U35,U53)</f>
        <v>#VALUE!</v>
      </c>
      <c r="W56" s="759" t="e">
        <f>SUM(W35,W53)</f>
        <v>#VALUE!</v>
      </c>
      <c r="Y56" s="759" t="e">
        <f>SUM(Y35,Y53)</f>
        <v>#VALUE!</v>
      </c>
      <c r="AA56" s="759" t="e">
        <f>SUM(AA35,AA53)</f>
        <v>#VALUE!</v>
      </c>
      <c r="AC56" s="759" t="e">
        <f>SUM(AC35,AC53)</f>
        <v>#VALUE!</v>
      </c>
      <c r="AE56" s="759" t="e">
        <f>SUM(AE35,AE53)</f>
        <v>#VALUE!</v>
      </c>
      <c r="AG56" s="759" t="e">
        <f>SUM(AG35,AG53)</f>
        <v>#VALUE!</v>
      </c>
      <c r="AI56" s="759" t="e">
        <f>SUM(AI35,AI53)</f>
        <v>#VALUE!</v>
      </c>
      <c r="AK56" s="759" t="e">
        <f>SUM(AK35,AK53)</f>
        <v>#VALUE!</v>
      </c>
      <c r="AM56" s="759" t="e">
        <f>SUM(AM35,AM53)</f>
        <v>#VALUE!</v>
      </c>
      <c r="AO56" s="759" t="e">
        <f>SUM(AO35,AO53)</f>
        <v>#VALUE!</v>
      </c>
      <c r="AQ56" s="759" t="e">
        <f>SUM(AQ35,AQ53)</f>
        <v>#VALUE!</v>
      </c>
      <c r="AS56" s="759" t="e">
        <f>SUM(AS35,AS53)</f>
        <v>#VALUE!</v>
      </c>
      <c r="AU56" s="759" t="e">
        <f>SUM(AU35,AU53)</f>
        <v>#VALUE!</v>
      </c>
      <c r="AW56" s="759" t="e">
        <f>SUM(AW35,AW53)</f>
        <v>#VALUE!</v>
      </c>
      <c r="AX56" s="686"/>
      <c r="AY56" s="759">
        <f>SUM(AY35,AY53)</f>
        <v>5486.2749999999996</v>
      </c>
      <c r="AZ56" s="686"/>
      <c r="BA56" s="759">
        <f>SUM(BA35,BA53)</f>
        <v>17767</v>
      </c>
      <c r="BB56" s="686"/>
      <c r="BC56" s="759">
        <f>SUM(BC35,BC53)</f>
        <v>1601.7429999999999</v>
      </c>
      <c r="BD56" s="686"/>
      <c r="BE56" s="759">
        <f>SUM(BE35,BE53)</f>
        <v>2529.75</v>
      </c>
      <c r="BG56" s="759">
        <f>SUM(BG35,BG53)</f>
        <v>72</v>
      </c>
      <c r="BI56" s="759">
        <f>SUM(BI35,BI53)</f>
        <v>2477.5</v>
      </c>
      <c r="BK56" s="759">
        <f>SUM(BK35,BK53)</f>
        <v>47668.273000000001</v>
      </c>
      <c r="BM56" s="759">
        <f>SUM(BM35,BM53)</f>
        <v>4208.0724</v>
      </c>
      <c r="BO56" s="759">
        <f>SUM(BO35,BO53)</f>
        <v>118.18718750000001</v>
      </c>
      <c r="BQ56" s="759">
        <f>SUM(BQ35,BQ53)</f>
        <v>2412.74420676</v>
      </c>
      <c r="BS56" s="688"/>
      <c r="BT56" s="759">
        <f>SUM(BT35,BT53)</f>
        <v>109371.83129450999</v>
      </c>
      <c r="BU56" s="689"/>
      <c r="BW56" s="759">
        <f>SUM(BW35,BW53)</f>
        <v>3787.4201480000002</v>
      </c>
      <c r="BY56" s="759">
        <f>SUM(BY35,BY53)</f>
        <v>7950</v>
      </c>
      <c r="BZ56" s="686"/>
      <c r="CA56" s="759">
        <f>SUM(CA35,CA53)</f>
        <v>162.58032</v>
      </c>
      <c r="CC56" s="688"/>
      <c r="CD56" s="759">
        <f>SUM(CD35,CD53)</f>
        <v>11900.000468</v>
      </c>
      <c r="CE56" s="689"/>
      <c r="CG56" s="759">
        <f>SUM(CG35,CG53)</f>
        <v>485.95866100000001</v>
      </c>
      <c r="CI56" s="759">
        <f>SUM(CI35,CI53)</f>
        <v>662.38097960000016</v>
      </c>
      <c r="CK56" s="759">
        <f>SUM(CK35,CK53)</f>
        <v>100.81403</v>
      </c>
      <c r="CM56" s="759">
        <f>SUM(CM35,CM53)</f>
        <v>1512.7043134</v>
      </c>
      <c r="CO56" s="759">
        <f>SUM(CO35,CO53)</f>
        <v>899.41577219999999</v>
      </c>
      <c r="CQ56" s="759">
        <f>SUM(CQ35,CQ53)</f>
        <v>1446.2587478</v>
      </c>
      <c r="CS56" s="759">
        <f>SUM(CS35,CS53)</f>
        <v>8059.7305390000001</v>
      </c>
      <c r="CU56" s="759">
        <f>SUM(CU35,CU53)</f>
        <v>667.15026</v>
      </c>
      <c r="CW56" s="759">
        <f>SUM(CW35,CW53)</f>
        <v>2104.6460000000002</v>
      </c>
      <c r="CX56" s="686"/>
      <c r="CY56" s="759">
        <f>SUM(CY35,CY53)</f>
        <v>838</v>
      </c>
      <c r="DA56" s="759">
        <f>SUM(DA35,DA53)</f>
        <v>80</v>
      </c>
      <c r="DC56" s="759">
        <f>SUM(DC35,DC53)</f>
        <v>1030</v>
      </c>
      <c r="DE56" s="759">
        <f>SUM(DE35,DE53)</f>
        <v>2805.3816000000006</v>
      </c>
      <c r="DG56" s="759">
        <f>SUM(DG35,DG53)</f>
        <v>541.80281249999996</v>
      </c>
      <c r="DI56" s="759">
        <f>SUM(DI35,DI53)</f>
        <v>3760.7057256856056</v>
      </c>
      <c r="DK56" s="688"/>
      <c r="DL56" s="759">
        <f>SUM(DL35,DL53)</f>
        <v>27377.279079564178</v>
      </c>
      <c r="DM56" s="689"/>
      <c r="DO56" s="690"/>
      <c r="DP56" s="759">
        <f>SUM(BT56,CD56,DL56)</f>
        <v>148649.11084207415</v>
      </c>
      <c r="DQ56" s="691"/>
      <c r="DT56" s="692"/>
      <c r="DU56" s="759">
        <f>SUM(DU35,DU53)</f>
        <v>77562.381370502175</v>
      </c>
      <c r="DW56" s="759">
        <f>SUM(DW35,DW53)</f>
        <v>12361.974062943676</v>
      </c>
      <c r="DY56" s="759">
        <f>SUM(DY35,DY53)</f>
        <v>22995.606279630905</v>
      </c>
      <c r="EA56" s="759">
        <f>SUM(DU56,DW56,DY56)</f>
        <v>112919.96171307674</v>
      </c>
      <c r="EB56" s="693"/>
      <c r="ED56" s="692"/>
      <c r="EE56" s="759">
        <f>SUM(EE35,EE53)</f>
        <v>55952.144144579375</v>
      </c>
      <c r="EG56" s="759">
        <f>SUM(EG35,EG53)</f>
        <v>12847.230110475055</v>
      </c>
      <c r="EI56" s="759">
        <f>SUM(EI35,EI53)</f>
        <v>22259.642434868943</v>
      </c>
      <c r="EK56" s="759">
        <f>SUM(EE56,EG56,EI56)</f>
        <v>91059.016689923374</v>
      </c>
      <c r="EL56" s="693"/>
      <c r="EO56" s="716"/>
      <c r="EP56" s="653"/>
      <c r="EQ56" s="633">
        <f>'[20]FY26-FY28_HoldCo Budget Proj'!P59-BT56</f>
        <v>0.18124000000534579</v>
      </c>
      <c r="ER56" s="629" t="e">
        <f>SUM(K56:BQ56,BT51)-BT56</f>
        <v>#VALUE!</v>
      </c>
      <c r="ET56" s="706">
        <f>'[20]FY26-FY28_Retiro Budget Proj'!P31-CD56</f>
        <v>0</v>
      </c>
      <c r="EU56" s="629">
        <f>SUM(BW56:CA56)-CD56</f>
        <v>0</v>
      </c>
      <c r="EW56" s="706">
        <f>'[20]FY26-FY28_HydroCo Budget Proj'!P44-DL56</f>
        <v>0</v>
      </c>
      <c r="EX56" s="706" t="s">
        <v>2703</v>
      </c>
      <c r="EZ56" s="629">
        <f>SUM(DP35,DP53)-DP56</f>
        <v>0</v>
      </c>
      <c r="FB56" s="629">
        <f>SUM('[20]FY26-FY28_HoldCo Budget Proj'!AD59,'[20]FY26-FY28_Retiro Budget Proj'!AD31,'[20]FY26-FY28_HydroCo Budget Proj'!AD44)-EA56</f>
        <v>0</v>
      </c>
      <c r="FC56" s="629">
        <f>SUM(EA35,EA53)-EA56</f>
        <v>0</v>
      </c>
      <c r="FE56" s="629">
        <f>SUM('[20]FY26-FY28_HoldCo Budget Proj'!AF59,'[20]FY26-FY28_Retiro Budget Proj'!AF31,'[20]FY26-FY28_HydroCo Budget Proj'!AF33)-EK56</f>
        <v>0</v>
      </c>
      <c r="FF56" s="629">
        <f>SUM(EK35,EK53)-EK56</f>
        <v>0</v>
      </c>
    </row>
    <row r="57" spans="3:162" ht="5.15" customHeight="1" thickBot="1">
      <c r="G57" s="630" t="str">
        <f>IF(I56&gt;0,MAX($G$12:G56)+1,"")</f>
        <v/>
      </c>
      <c r="AX57" s="632"/>
      <c r="AY57" s="632"/>
      <c r="AZ57" s="632"/>
      <c r="BA57" s="632"/>
      <c r="BB57" s="632"/>
      <c r="BC57" s="632"/>
      <c r="BD57" s="632"/>
      <c r="BE57" s="632"/>
      <c r="BS57" s="760"/>
      <c r="BT57" s="777"/>
      <c r="BU57" s="761"/>
      <c r="BY57" s="632"/>
      <c r="BZ57" s="632"/>
      <c r="CC57" s="760"/>
      <c r="CD57" s="777"/>
      <c r="CE57" s="761"/>
      <c r="CW57" s="632"/>
      <c r="CX57" s="632"/>
      <c r="CY57" s="632"/>
      <c r="DK57" s="760"/>
      <c r="DL57" s="777"/>
      <c r="DM57" s="761"/>
      <c r="DO57" s="762"/>
      <c r="DP57" s="763"/>
      <c r="DQ57" s="764"/>
      <c r="DT57" s="765"/>
      <c r="DU57" s="766"/>
      <c r="DV57" s="766"/>
      <c r="DW57" s="766"/>
      <c r="DX57" s="766"/>
      <c r="DY57" s="766"/>
      <c r="DZ57" s="766"/>
      <c r="EA57" s="766"/>
      <c r="EB57" s="767"/>
      <c r="ED57" s="765"/>
      <c r="EE57" s="766"/>
      <c r="EF57" s="766"/>
      <c r="EG57" s="766"/>
      <c r="EH57" s="766"/>
      <c r="EI57" s="766"/>
      <c r="EJ57" s="766"/>
      <c r="EK57" s="766"/>
      <c r="EL57" s="767"/>
      <c r="EP57" s="653"/>
    </row>
    <row r="58" spans="3:162">
      <c r="AX58" s="632"/>
      <c r="AY58" s="632"/>
      <c r="AZ58" s="632"/>
      <c r="BA58" s="632"/>
      <c r="BB58" s="632"/>
      <c r="BC58" s="632"/>
      <c r="BD58" s="632"/>
      <c r="BE58" s="632"/>
      <c r="BY58" s="632"/>
      <c r="BZ58" s="632"/>
      <c r="CW58" s="632"/>
      <c r="CX58" s="632"/>
      <c r="CY58" s="632"/>
    </row>
    <row r="59" spans="3:162" ht="15" thickBot="1">
      <c r="G59" s="768" t="s">
        <v>2727</v>
      </c>
      <c r="AX59" s="632"/>
      <c r="AY59" s="632"/>
      <c r="AZ59" s="632"/>
      <c r="BA59" s="632"/>
      <c r="BB59" s="632"/>
      <c r="BC59" s="632"/>
      <c r="BD59" s="632"/>
      <c r="BE59" s="632"/>
      <c r="BY59" s="632"/>
      <c r="BZ59" s="632"/>
      <c r="CW59" s="632"/>
      <c r="CX59" s="632"/>
      <c r="CY59" s="632"/>
    </row>
    <row r="60" spans="3:162" s="628" customFormat="1" ht="5.15" customHeight="1">
      <c r="C60" s="684"/>
      <c r="E60" s="630"/>
      <c r="F60" s="641"/>
      <c r="K60" s="640"/>
      <c r="M60" s="640"/>
      <c r="O60" s="640"/>
      <c r="Q60" s="640"/>
      <c r="S60" s="640"/>
      <c r="U60" s="640"/>
      <c r="W60" s="640"/>
      <c r="Y60" s="640"/>
      <c r="AA60" s="640"/>
      <c r="AC60" s="640"/>
      <c r="AE60" s="640"/>
      <c r="AG60" s="640"/>
      <c r="AI60" s="640"/>
      <c r="AK60" s="640"/>
      <c r="AM60" s="640"/>
      <c r="AO60" s="640"/>
      <c r="AQ60" s="640"/>
      <c r="AS60" s="640"/>
      <c r="AU60" s="640"/>
      <c r="AW60" s="640"/>
      <c r="AX60" s="642"/>
      <c r="AY60" s="643"/>
      <c r="AZ60" s="642"/>
      <c r="BA60" s="643"/>
      <c r="BB60" s="642"/>
      <c r="BC60" s="643"/>
      <c r="BD60" s="642"/>
      <c r="BE60" s="643"/>
      <c r="BG60" s="640"/>
      <c r="BI60" s="640"/>
      <c r="BK60" s="640"/>
      <c r="BM60" s="640"/>
      <c r="BO60" s="640"/>
      <c r="BQ60" s="640"/>
      <c r="BS60" s="644"/>
      <c r="BT60" s="771"/>
      <c r="BU60" s="645"/>
      <c r="BW60" s="640"/>
      <c r="BY60" s="643"/>
      <c r="BZ60" s="642"/>
      <c r="CA60" s="640"/>
      <c r="CC60" s="644"/>
      <c r="CD60" s="771"/>
      <c r="CE60" s="645"/>
      <c r="CF60" s="640"/>
      <c r="CG60" s="640"/>
      <c r="CI60" s="640"/>
      <c r="CK60" s="640"/>
      <c r="CM60" s="640"/>
      <c r="CO60" s="640"/>
      <c r="CQ60" s="640"/>
      <c r="CS60" s="640"/>
      <c r="CU60" s="640"/>
      <c r="CW60" s="643"/>
      <c r="CX60" s="642"/>
      <c r="CY60" s="643"/>
      <c r="DA60" s="640"/>
      <c r="DC60" s="640"/>
      <c r="DE60" s="640"/>
      <c r="DG60" s="640"/>
      <c r="DI60" s="640"/>
      <c r="DK60" s="644"/>
      <c r="DL60" s="771"/>
      <c r="DM60" s="645"/>
      <c r="DO60" s="646"/>
      <c r="DP60" s="647"/>
      <c r="DQ60" s="648"/>
      <c r="DR60" s="640"/>
      <c r="DS60" s="640"/>
      <c r="DT60" s="649"/>
      <c r="DU60" s="650"/>
      <c r="DV60" s="651"/>
      <c r="DW60" s="650"/>
      <c r="DX60" s="651"/>
      <c r="DY60" s="650"/>
      <c r="DZ60" s="651"/>
      <c r="EA60" s="650"/>
      <c r="EB60" s="652"/>
      <c r="EC60" s="640"/>
      <c r="ED60" s="649"/>
      <c r="EE60" s="650"/>
      <c r="EF60" s="651"/>
      <c r="EG60" s="650"/>
      <c r="EH60" s="651"/>
      <c r="EI60" s="650"/>
      <c r="EJ60" s="651"/>
      <c r="EK60" s="650"/>
      <c r="EL60" s="652"/>
      <c r="EM60" s="640"/>
      <c r="EN60" s="640"/>
      <c r="EO60" s="653"/>
      <c r="EQ60" s="629"/>
      <c r="ER60" s="629"/>
      <c r="ET60" s="629"/>
      <c r="EU60" s="629"/>
      <c r="EW60" s="629"/>
      <c r="EX60" s="629"/>
      <c r="EZ60" s="629"/>
      <c r="FB60" s="629"/>
      <c r="FC60" s="629"/>
      <c r="FE60" s="629"/>
      <c r="FF60" s="629"/>
    </row>
    <row r="61" spans="3:162" s="634" customFormat="1">
      <c r="C61" s="684"/>
      <c r="G61" s="686" t="str">
        <f>IF(I60&gt;0,MAX($G$12:G52)+1,"")</f>
        <v/>
      </c>
      <c r="H61" s="687" t="s">
        <v>2728</v>
      </c>
      <c r="I61" s="687"/>
      <c r="K61" s="741"/>
      <c r="M61" s="741"/>
      <c r="O61" s="741"/>
      <c r="Q61" s="741"/>
      <c r="S61" s="741"/>
      <c r="U61" s="741"/>
      <c r="W61" s="741"/>
      <c r="Y61" s="741"/>
      <c r="AA61" s="741"/>
      <c r="AC61" s="741"/>
      <c r="AE61" s="741"/>
      <c r="AG61" s="741"/>
      <c r="AI61" s="741"/>
      <c r="AK61" s="741"/>
      <c r="AM61" s="741"/>
      <c r="AO61" s="741"/>
      <c r="AQ61" s="741"/>
      <c r="AS61" s="741"/>
      <c r="AU61" s="741"/>
      <c r="AW61" s="741"/>
      <c r="AX61" s="686"/>
      <c r="AY61" s="742"/>
      <c r="AZ61" s="686"/>
      <c r="BA61" s="742"/>
      <c r="BB61" s="686"/>
      <c r="BC61" s="742"/>
      <c r="BD61" s="686"/>
      <c r="BE61" s="742"/>
      <c r="BG61" s="741"/>
      <c r="BI61" s="741"/>
      <c r="BK61" s="741"/>
      <c r="BM61" s="741"/>
      <c r="BO61" s="741"/>
      <c r="BQ61" s="741"/>
      <c r="BS61" s="688"/>
      <c r="BT61" s="741"/>
      <c r="BU61" s="689"/>
      <c r="BW61" s="741"/>
      <c r="BY61" s="742"/>
      <c r="BZ61" s="686"/>
      <c r="CA61" s="741"/>
      <c r="CC61" s="688"/>
      <c r="CD61" s="741"/>
      <c r="CE61" s="689"/>
      <c r="CG61" s="741"/>
      <c r="CI61" s="741"/>
      <c r="CK61" s="741"/>
      <c r="CM61" s="741"/>
      <c r="CO61" s="741"/>
      <c r="CQ61" s="741"/>
      <c r="CS61" s="741"/>
      <c r="CU61" s="741"/>
      <c r="CW61" s="742"/>
      <c r="CX61" s="686"/>
      <c r="CY61" s="742"/>
      <c r="DA61" s="741"/>
      <c r="DC61" s="741"/>
      <c r="DE61" s="741"/>
      <c r="DG61" s="741"/>
      <c r="DI61" s="741"/>
      <c r="DK61" s="688"/>
      <c r="DL61" s="741"/>
      <c r="DM61" s="689"/>
      <c r="DO61" s="690"/>
      <c r="DP61" s="741"/>
      <c r="DQ61" s="691"/>
      <c r="DT61" s="692"/>
      <c r="DU61" s="741"/>
      <c r="DW61" s="741"/>
      <c r="DY61" s="741"/>
      <c r="EA61" s="741"/>
      <c r="EB61" s="693"/>
      <c r="ED61" s="692"/>
      <c r="EE61" s="741"/>
      <c r="EG61" s="741"/>
      <c r="EI61" s="741"/>
      <c r="EK61" s="741"/>
      <c r="EL61" s="693"/>
      <c r="EO61" s="716"/>
      <c r="EP61" s="653"/>
      <c r="EQ61" s="633"/>
      <c r="ER61" s="629"/>
      <c r="ET61" s="633"/>
      <c r="EU61" s="629"/>
      <c r="EW61" s="706"/>
      <c r="EX61" s="629"/>
      <c r="EZ61" s="629"/>
      <c r="FB61" s="629"/>
      <c r="FC61" s="629"/>
      <c r="FE61" s="629"/>
      <c r="FF61" s="629"/>
    </row>
    <row r="62" spans="3:162" s="634" customFormat="1" ht="16.5">
      <c r="C62" s="684"/>
      <c r="G62" s="632" t="str">
        <f>IF(I61&gt;0,MAX($G$12:G61)+1,"")</f>
        <v/>
      </c>
      <c r="H62" s="622" t="s">
        <v>2729</v>
      </c>
      <c r="I62" s="29" t="s">
        <v>201</v>
      </c>
      <c r="K62" s="791"/>
      <c r="L62" s="791"/>
      <c r="M62" s="791"/>
      <c r="N62" s="791"/>
      <c r="O62" s="791"/>
      <c r="P62" s="791"/>
      <c r="Q62" s="791"/>
      <c r="R62" s="791"/>
      <c r="S62" s="791"/>
      <c r="T62" s="791"/>
      <c r="U62" s="791"/>
      <c r="V62" s="791"/>
      <c r="W62" s="791"/>
      <c r="X62" s="791"/>
      <c r="Y62" s="791"/>
      <c r="Z62" s="791"/>
      <c r="AA62" s="791"/>
      <c r="AB62" s="791"/>
      <c r="AC62" s="791"/>
      <c r="AD62" s="791"/>
      <c r="AE62" s="791"/>
      <c r="AF62" s="791"/>
      <c r="AG62" s="791"/>
      <c r="AH62" s="791"/>
      <c r="AI62" s="791"/>
      <c r="AJ62" s="791"/>
      <c r="AK62" s="791"/>
      <c r="AL62" s="791"/>
      <c r="AM62" s="791"/>
      <c r="AN62" s="791"/>
      <c r="AO62" s="791"/>
      <c r="AP62" s="791"/>
      <c r="AQ62" s="791"/>
      <c r="AR62" s="791"/>
      <c r="AS62" s="791"/>
      <c r="AT62" s="791"/>
      <c r="AU62" s="791"/>
      <c r="AV62" s="791"/>
      <c r="AW62" s="791"/>
      <c r="AX62" s="791"/>
      <c r="AY62" s="791"/>
      <c r="AZ62" s="791"/>
      <c r="BA62" s="791"/>
      <c r="BB62" s="791"/>
      <c r="BC62" s="791"/>
      <c r="BD62" s="791"/>
      <c r="BE62" s="791"/>
      <c r="BF62" s="791"/>
      <c r="BG62" s="791"/>
      <c r="BH62" s="791"/>
      <c r="BI62" s="791"/>
      <c r="BJ62" s="791"/>
      <c r="BK62" s="791"/>
      <c r="BL62" s="791"/>
      <c r="BM62" s="791"/>
      <c r="BN62" s="791"/>
      <c r="BO62" s="791"/>
      <c r="BP62" s="791"/>
      <c r="BQ62" s="791"/>
      <c r="BR62" s="630"/>
      <c r="BS62" s="658"/>
      <c r="BT62" s="745">
        <v>0</v>
      </c>
      <c r="BU62" s="659"/>
      <c r="BW62" s="791"/>
      <c r="BX62" s="791"/>
      <c r="BY62" s="791"/>
      <c r="BZ62" s="791"/>
      <c r="CA62" s="791"/>
      <c r="CB62" s="630"/>
      <c r="CC62" s="658"/>
      <c r="CD62" s="785">
        <v>211146.06299999999</v>
      </c>
      <c r="CE62" s="659"/>
      <c r="CF62" s="630"/>
      <c r="CG62" s="791"/>
      <c r="CH62" s="791"/>
      <c r="CI62" s="791"/>
      <c r="CJ62" s="791"/>
      <c r="CK62" s="791"/>
      <c r="CL62" s="791"/>
      <c r="CM62" s="791"/>
      <c r="CN62" s="791"/>
      <c r="CO62" s="791"/>
      <c r="CP62" s="791"/>
      <c r="CQ62" s="791"/>
      <c r="CR62" s="791"/>
      <c r="CS62" s="791"/>
      <c r="CT62" s="791"/>
      <c r="CU62" s="791"/>
      <c r="CV62" s="791"/>
      <c r="CW62" s="791"/>
      <c r="CX62" s="791"/>
      <c r="CY62" s="791"/>
      <c r="CZ62" s="791"/>
      <c r="DA62" s="791"/>
      <c r="DB62" s="791"/>
      <c r="DC62" s="791"/>
      <c r="DD62" s="712"/>
      <c r="DE62" s="791"/>
      <c r="DF62" s="712"/>
      <c r="DG62" s="791"/>
      <c r="DH62" s="712"/>
      <c r="DI62" s="791"/>
      <c r="DJ62" s="630"/>
      <c r="DK62" s="658"/>
      <c r="DL62" s="745">
        <v>0</v>
      </c>
      <c r="DM62" s="689"/>
      <c r="DO62" s="662"/>
      <c r="DP62" s="785">
        <f>SUM(BT62,CD62,DL62)</f>
        <v>211146.06299999999</v>
      </c>
      <c r="DQ62" s="691"/>
      <c r="DT62" s="665"/>
      <c r="DU62" s="752">
        <v>0</v>
      </c>
      <c r="DW62" s="785">
        <v>307408.58100000001</v>
      </c>
      <c r="DY62" s="752">
        <v>0</v>
      </c>
      <c r="EA62" s="752">
        <f t="shared" ref="EA62:EA63" si="12">SUM(DU62,DW62,DY62)</f>
        <v>307408.58100000001</v>
      </c>
      <c r="EB62" s="693"/>
      <c r="ED62" s="665"/>
      <c r="EE62" s="752">
        <v>0</v>
      </c>
      <c r="EG62" s="785">
        <v>307188.60800000001</v>
      </c>
      <c r="EI62" s="752">
        <v>0</v>
      </c>
      <c r="EK62" s="752">
        <f t="shared" ref="EK62:EK63" si="13">SUM(EE62,EG62,EI62)</f>
        <v>307188.60800000001</v>
      </c>
      <c r="EL62" s="693"/>
      <c r="EO62" s="716"/>
      <c r="EP62" s="653"/>
      <c r="EQ62" s="706" t="s">
        <v>2703</v>
      </c>
      <c r="ER62" s="706" t="s">
        <v>2703</v>
      </c>
      <c r="ET62" s="706">
        <f>'[20]FY26-FY28_Retiro Budget Proj'!P36-CD62</f>
        <v>96329.359000000026</v>
      </c>
      <c r="EU62" s="706" t="s">
        <v>2703</v>
      </c>
      <c r="EW62" s="706" t="s">
        <v>2703</v>
      </c>
      <c r="EX62" s="706" t="s">
        <v>2703</v>
      </c>
      <c r="EZ62" s="629"/>
      <c r="FB62" s="629"/>
      <c r="FC62" s="629"/>
      <c r="FE62" s="629"/>
      <c r="FF62" s="629"/>
    </row>
    <row r="63" spans="3:162" s="634" customFormat="1" ht="15" thickBot="1">
      <c r="C63" s="684"/>
      <c r="G63" s="686" t="e">
        <f>IF(I62&gt;0,MAX($G$12:G62)+1,"")</f>
        <v>#REF!</v>
      </c>
      <c r="H63" s="687" t="s">
        <v>2730</v>
      </c>
      <c r="I63" s="687"/>
      <c r="K63" s="769"/>
      <c r="L63" s="726"/>
      <c r="M63" s="769"/>
      <c r="N63" s="726"/>
      <c r="O63" s="769"/>
      <c r="P63" s="726"/>
      <c r="Q63" s="769"/>
      <c r="R63" s="726"/>
      <c r="S63" s="769"/>
      <c r="T63" s="726"/>
      <c r="U63" s="769"/>
      <c r="V63" s="726"/>
      <c r="W63" s="769"/>
      <c r="X63" s="726"/>
      <c r="Y63" s="769"/>
      <c r="Z63" s="726"/>
      <c r="AA63" s="769"/>
      <c r="AB63" s="726"/>
      <c r="AC63" s="769"/>
      <c r="AD63" s="726"/>
      <c r="AE63" s="769"/>
      <c r="AF63" s="726"/>
      <c r="AG63" s="769"/>
      <c r="AH63" s="726"/>
      <c r="AI63" s="769"/>
      <c r="AJ63" s="726"/>
      <c r="AK63" s="769"/>
      <c r="AL63" s="726"/>
      <c r="AM63" s="769"/>
      <c r="AN63" s="726"/>
      <c r="AO63" s="769"/>
      <c r="AP63" s="726"/>
      <c r="AQ63" s="769"/>
      <c r="AR63" s="726"/>
      <c r="AS63" s="769"/>
      <c r="AT63" s="726"/>
      <c r="AU63" s="769"/>
      <c r="AV63" s="726"/>
      <c r="AW63" s="769"/>
      <c r="AX63" s="725"/>
      <c r="AY63" s="770"/>
      <c r="AZ63" s="725"/>
      <c r="BA63" s="770"/>
      <c r="BB63" s="725"/>
      <c r="BC63" s="770"/>
      <c r="BD63" s="725"/>
      <c r="BE63" s="770"/>
      <c r="BF63" s="726"/>
      <c r="BG63" s="769"/>
      <c r="BH63" s="726"/>
      <c r="BI63" s="769"/>
      <c r="BJ63" s="726"/>
      <c r="BK63" s="769"/>
      <c r="BL63" s="726"/>
      <c r="BM63" s="769"/>
      <c r="BN63" s="726"/>
      <c r="BO63" s="769"/>
      <c r="BP63" s="726"/>
      <c r="BQ63" s="769"/>
      <c r="BS63" s="688"/>
      <c r="BT63" s="759">
        <f>SUM(BT62)</f>
        <v>0</v>
      </c>
      <c r="BU63" s="689"/>
      <c r="BW63" s="769"/>
      <c r="BX63" s="726"/>
      <c r="BY63" s="770"/>
      <c r="BZ63" s="725"/>
      <c r="CA63" s="769"/>
      <c r="CC63" s="688"/>
      <c r="CD63" s="778">
        <f>SUM(CD62)</f>
        <v>211146.06299999999</v>
      </c>
      <c r="CE63" s="689"/>
      <c r="CG63" s="769"/>
      <c r="CH63" s="726"/>
      <c r="CI63" s="769"/>
      <c r="CJ63" s="726"/>
      <c r="CK63" s="769"/>
      <c r="CL63" s="726"/>
      <c r="CM63" s="769"/>
      <c r="CN63" s="726"/>
      <c r="CO63" s="769"/>
      <c r="CP63" s="726"/>
      <c r="CQ63" s="769"/>
      <c r="CR63" s="726"/>
      <c r="CS63" s="769"/>
      <c r="CT63" s="726"/>
      <c r="CU63" s="769"/>
      <c r="CV63" s="726"/>
      <c r="CW63" s="770"/>
      <c r="CX63" s="725"/>
      <c r="CY63" s="770"/>
      <c r="CZ63" s="726"/>
      <c r="DA63" s="769"/>
      <c r="DB63" s="726"/>
      <c r="DC63" s="769"/>
      <c r="DD63" s="726"/>
      <c r="DE63" s="769"/>
      <c r="DF63" s="726"/>
      <c r="DG63" s="769"/>
      <c r="DH63" s="726"/>
      <c r="DI63" s="769"/>
      <c r="DK63" s="688"/>
      <c r="DL63" s="759">
        <f>SUM(DL62)</f>
        <v>0</v>
      </c>
      <c r="DM63" s="689"/>
      <c r="DO63" s="690"/>
      <c r="DP63" s="786">
        <f>SUM(BT63,CD63,DL63)</f>
        <v>211146.06299999999</v>
      </c>
      <c r="DQ63" s="691"/>
      <c r="DT63" s="692"/>
      <c r="DU63" s="759">
        <f>DU62</f>
        <v>0</v>
      </c>
      <c r="DW63" s="759">
        <f>DW62</f>
        <v>307408.58100000001</v>
      </c>
      <c r="DY63" s="759">
        <f>DY62</f>
        <v>0</v>
      </c>
      <c r="EA63" s="759">
        <f t="shared" si="12"/>
        <v>307408.58100000001</v>
      </c>
      <c r="EB63" s="693"/>
      <c r="ED63" s="692"/>
      <c r="EE63" s="759">
        <f>EE62</f>
        <v>0</v>
      </c>
      <c r="EG63" s="759">
        <f>EG62</f>
        <v>307188.60800000001</v>
      </c>
      <c r="EI63" s="759">
        <f>EI62</f>
        <v>0</v>
      </c>
      <c r="EK63" s="759">
        <f t="shared" si="13"/>
        <v>307188.60800000001</v>
      </c>
      <c r="EL63" s="693"/>
      <c r="EO63" s="716"/>
      <c r="EP63" s="653"/>
      <c r="EQ63" s="706" t="s">
        <v>2703</v>
      </c>
      <c r="ER63" s="706" t="s">
        <v>2703</v>
      </c>
      <c r="ET63" s="706">
        <f>'[20]FY26-FY28_Retiro Budget Proj'!P37-CD63</f>
        <v>96329.359000000026</v>
      </c>
      <c r="EU63" s="706" t="s">
        <v>2703</v>
      </c>
      <c r="EW63" s="706" t="s">
        <v>2703</v>
      </c>
      <c r="EX63" s="706" t="s">
        <v>2703</v>
      </c>
      <c r="EZ63" s="629">
        <f>SUM(DP62)-DP63</f>
        <v>0</v>
      </c>
      <c r="FB63" s="629">
        <f>SUM('[20]FY26-FY28_Retiro Budget Proj'!AD36)-DW63</f>
        <v>-8750.0003600000055</v>
      </c>
      <c r="FC63" s="629">
        <f>SUM(EA62-EA63)</f>
        <v>0</v>
      </c>
      <c r="FE63" s="629">
        <f>SUM('[20]FY26-FY28_Retiro Budget Proj'!AF37)-EK63</f>
        <v>-8750</v>
      </c>
      <c r="FF63" s="629">
        <f>SUM(EK62-EK63)</f>
        <v>0</v>
      </c>
    </row>
    <row r="64" spans="3:162" s="634" customFormat="1">
      <c r="C64" s="684"/>
      <c r="G64" s="686" t="str">
        <f>IF(I63&gt;0,MAX($G$12:G63)+1,"")</f>
        <v/>
      </c>
      <c r="H64" s="687"/>
      <c r="I64" s="687"/>
      <c r="K64" s="739"/>
      <c r="M64" s="739"/>
      <c r="O64" s="739"/>
      <c r="Q64" s="739"/>
      <c r="S64" s="739"/>
      <c r="U64" s="739"/>
      <c r="W64" s="739"/>
      <c r="Y64" s="739"/>
      <c r="AA64" s="739"/>
      <c r="AC64" s="739"/>
      <c r="AE64" s="739"/>
      <c r="AG64" s="739"/>
      <c r="AI64" s="739"/>
      <c r="AK64" s="739"/>
      <c r="AM64" s="739"/>
      <c r="AO64" s="739"/>
      <c r="AQ64" s="739"/>
      <c r="AS64" s="739"/>
      <c r="AU64" s="739"/>
      <c r="AW64" s="739"/>
      <c r="AY64" s="739"/>
      <c r="BA64" s="739"/>
      <c r="BC64" s="739"/>
      <c r="BE64" s="739"/>
      <c r="BG64" s="739"/>
      <c r="BI64" s="739"/>
      <c r="BK64" s="739"/>
      <c r="BM64" s="739"/>
      <c r="BO64" s="739"/>
      <c r="BQ64" s="739"/>
      <c r="BS64" s="688"/>
      <c r="BT64" s="739"/>
      <c r="BU64" s="689"/>
      <c r="BW64" s="739"/>
      <c r="BY64" s="739"/>
      <c r="CA64" s="739"/>
      <c r="CC64" s="688"/>
      <c r="CD64" s="739"/>
      <c r="CE64" s="689"/>
      <c r="CG64" s="739"/>
      <c r="CI64" s="739"/>
      <c r="CK64" s="739"/>
      <c r="CM64" s="739"/>
      <c r="CO64" s="739"/>
      <c r="CQ64" s="739"/>
      <c r="CS64" s="739"/>
      <c r="CU64" s="739"/>
      <c r="CW64" s="754"/>
      <c r="CX64" s="686"/>
      <c r="CY64" s="754"/>
      <c r="DA64" s="739"/>
      <c r="DC64" s="739"/>
      <c r="DE64" s="739"/>
      <c r="DG64" s="739"/>
      <c r="DI64" s="739"/>
      <c r="DK64" s="688"/>
      <c r="DL64" s="739"/>
      <c r="DM64" s="689"/>
      <c r="DO64" s="690"/>
      <c r="DP64" s="739"/>
      <c r="DQ64" s="691"/>
      <c r="DT64" s="692"/>
      <c r="DU64" s="739"/>
      <c r="DW64" s="739"/>
      <c r="DY64" s="739"/>
      <c r="EA64" s="739"/>
      <c r="EB64" s="693"/>
      <c r="ED64" s="692"/>
      <c r="EE64" s="739"/>
      <c r="EG64" s="739"/>
      <c r="EI64" s="739"/>
      <c r="EK64" s="739"/>
      <c r="EL64" s="693"/>
      <c r="EO64" s="716"/>
      <c r="EP64" s="653"/>
      <c r="EQ64" s="706"/>
      <c r="ER64" s="706"/>
      <c r="ET64" s="706"/>
      <c r="EU64" s="706"/>
      <c r="EW64" s="706"/>
      <c r="EX64" s="706"/>
      <c r="EZ64" s="629"/>
      <c r="FB64" s="629"/>
      <c r="FC64" s="629"/>
      <c r="FE64" s="629"/>
      <c r="FF64" s="629"/>
    </row>
    <row r="65" spans="3:162" s="634" customFormat="1" ht="16.5">
      <c r="C65" s="684" t="s">
        <v>2713</v>
      </c>
      <c r="G65" s="686" t="str">
        <f>IF(I64&gt;0,MAX($G$12:G64)+1,"")</f>
        <v/>
      </c>
      <c r="H65" s="687" t="s">
        <v>2731</v>
      </c>
      <c r="I65" s="687"/>
      <c r="K65" s="741"/>
      <c r="M65" s="741"/>
      <c r="O65" s="741"/>
      <c r="Q65" s="741"/>
      <c r="S65" s="741"/>
      <c r="U65" s="741"/>
      <c r="W65" s="741"/>
      <c r="Y65" s="741"/>
      <c r="AA65" s="741"/>
      <c r="AC65" s="741"/>
      <c r="AE65" s="741"/>
      <c r="AG65" s="741"/>
      <c r="AI65" s="741"/>
      <c r="AK65" s="741"/>
      <c r="AM65" s="741"/>
      <c r="AO65" s="741"/>
      <c r="AQ65" s="741"/>
      <c r="AS65" s="741"/>
      <c r="AU65" s="741"/>
      <c r="AW65" s="741"/>
      <c r="AX65" s="686"/>
      <c r="AY65" s="742"/>
      <c r="AZ65" s="686"/>
      <c r="BA65" s="742"/>
      <c r="BB65" s="686"/>
      <c r="BC65" s="742"/>
      <c r="BD65" s="686"/>
      <c r="BE65" s="742"/>
      <c r="BG65" s="741"/>
      <c r="BI65" s="741"/>
      <c r="BK65" s="741"/>
      <c r="BM65" s="741"/>
      <c r="BO65" s="741"/>
      <c r="BQ65" s="741"/>
      <c r="BS65" s="688"/>
      <c r="BT65" s="741"/>
      <c r="BU65" s="689"/>
      <c r="BW65" s="741"/>
      <c r="BY65" s="742"/>
      <c r="BZ65" s="686"/>
      <c r="CA65" s="741"/>
      <c r="CC65" s="688"/>
      <c r="CD65" s="741"/>
      <c r="CE65" s="689"/>
      <c r="CG65" s="741"/>
      <c r="CI65" s="741"/>
      <c r="CK65" s="741"/>
      <c r="CM65" s="741"/>
      <c r="CO65" s="741"/>
      <c r="CQ65" s="741"/>
      <c r="CS65" s="741"/>
      <c r="CU65" s="741"/>
      <c r="CW65" s="742"/>
      <c r="CX65" s="686"/>
      <c r="CY65" s="742"/>
      <c r="DA65" s="741"/>
      <c r="DC65" s="741"/>
      <c r="DE65" s="741"/>
      <c r="DG65" s="741"/>
      <c r="DI65" s="741"/>
      <c r="DK65" s="688"/>
      <c r="DL65" s="741"/>
      <c r="DM65" s="689"/>
      <c r="DO65" s="690"/>
      <c r="DP65" s="741"/>
      <c r="DQ65" s="691"/>
      <c r="DT65" s="692"/>
      <c r="DU65" s="741"/>
      <c r="DW65" s="741"/>
      <c r="DY65" s="741"/>
      <c r="EA65" s="741"/>
      <c r="EB65" s="693"/>
      <c r="ED65" s="692"/>
      <c r="EE65" s="741"/>
      <c r="EG65" s="741"/>
      <c r="EI65" s="741"/>
      <c r="EK65" s="741"/>
      <c r="EL65" s="693"/>
      <c r="EO65" s="716"/>
      <c r="EP65" s="653"/>
      <c r="EQ65" s="633"/>
      <c r="ET65" s="633"/>
      <c r="EZ65" s="629"/>
      <c r="FB65" s="629"/>
      <c r="FC65" s="629"/>
      <c r="FE65" s="629"/>
      <c r="FF65" s="629"/>
    </row>
    <row r="66" spans="3:162" s="634" customFormat="1">
      <c r="C66" s="684"/>
      <c r="G66" s="632" t="str">
        <f>IF(I65&gt;0,MAX($G$12:G65)+1,"")</f>
        <v/>
      </c>
      <c r="H66" s="755" t="s">
        <v>2732</v>
      </c>
      <c r="I66" s="29"/>
      <c r="K66" s="791"/>
      <c r="L66" s="791"/>
      <c r="M66" s="791"/>
      <c r="N66" s="791"/>
      <c r="O66" s="791"/>
      <c r="P66" s="791"/>
      <c r="Q66" s="791"/>
      <c r="R66" s="791"/>
      <c r="S66" s="791"/>
      <c r="T66" s="791"/>
      <c r="U66" s="791"/>
      <c r="V66" s="791"/>
      <c r="W66" s="791"/>
      <c r="X66" s="791"/>
      <c r="Y66" s="791"/>
      <c r="Z66" s="791"/>
      <c r="AA66" s="791"/>
      <c r="AB66" s="791"/>
      <c r="AC66" s="791"/>
      <c r="AD66" s="791"/>
      <c r="AE66" s="791"/>
      <c r="AF66" s="791"/>
      <c r="AG66" s="791"/>
      <c r="AH66" s="791"/>
      <c r="AI66" s="791"/>
      <c r="AJ66" s="791"/>
      <c r="AK66" s="791"/>
      <c r="AL66" s="791"/>
      <c r="AM66" s="791"/>
      <c r="AN66" s="791"/>
      <c r="AO66" s="791"/>
      <c r="AP66" s="791"/>
      <c r="AQ66" s="791"/>
      <c r="AR66" s="791"/>
      <c r="AS66" s="791"/>
      <c r="AT66" s="791"/>
      <c r="AU66" s="791"/>
      <c r="AV66" s="791"/>
      <c r="AW66" s="791"/>
      <c r="AX66" s="791"/>
      <c r="AY66" s="791"/>
      <c r="AZ66" s="791"/>
      <c r="BA66" s="791"/>
      <c r="BB66" s="791"/>
      <c r="BC66" s="791"/>
      <c r="BD66" s="791"/>
      <c r="BE66" s="791"/>
      <c r="BF66" s="791"/>
      <c r="BG66" s="791"/>
      <c r="BH66" s="791"/>
      <c r="BI66" s="791"/>
      <c r="BJ66" s="791"/>
      <c r="BK66" s="791"/>
      <c r="BL66" s="791"/>
      <c r="BM66" s="791"/>
      <c r="BN66" s="791"/>
      <c r="BO66" s="791"/>
      <c r="BP66" s="791"/>
      <c r="BQ66" s="791"/>
      <c r="BR66" s="630"/>
      <c r="BS66" s="658"/>
      <c r="BT66" s="744">
        <f>'[20]FY26-FY28_HoldCo Budget Proj'!P64</f>
        <v>1000</v>
      </c>
      <c r="BU66" s="659"/>
      <c r="BW66" s="791"/>
      <c r="BX66" s="791"/>
      <c r="BY66" s="791"/>
      <c r="BZ66" s="791"/>
      <c r="CA66" s="791"/>
      <c r="CB66" s="630"/>
      <c r="CC66" s="658"/>
      <c r="CD66" s="744">
        <f t="shared" ref="CD66:CD67" si="14">SUM(BW66:CA66)</f>
        <v>0</v>
      </c>
      <c r="CE66" s="659"/>
      <c r="CF66" s="630"/>
      <c r="CG66" s="791"/>
      <c r="CH66" s="791"/>
      <c r="CI66" s="791"/>
      <c r="CJ66" s="791"/>
      <c r="CK66" s="791"/>
      <c r="CL66" s="791"/>
      <c r="CM66" s="791"/>
      <c r="CN66" s="791"/>
      <c r="CO66" s="791"/>
      <c r="CP66" s="791"/>
      <c r="CQ66" s="791"/>
      <c r="CR66" s="791"/>
      <c r="CS66" s="791"/>
      <c r="CT66" s="791"/>
      <c r="CU66" s="791"/>
      <c r="CV66" s="791"/>
      <c r="CW66" s="791"/>
      <c r="CX66" s="791"/>
      <c r="CY66" s="791"/>
      <c r="CZ66" s="791"/>
      <c r="DA66" s="791"/>
      <c r="DB66" s="791"/>
      <c r="DC66" s="791"/>
      <c r="DD66" s="712"/>
      <c r="DE66" s="791"/>
      <c r="DF66" s="712"/>
      <c r="DG66" s="791"/>
      <c r="DH66" s="712"/>
      <c r="DI66" s="791"/>
      <c r="DJ66" s="630"/>
      <c r="DK66" s="658"/>
      <c r="DL66" s="745">
        <f>SUM(CG66:DI66)</f>
        <v>0</v>
      </c>
      <c r="DM66" s="689"/>
      <c r="DO66" s="662"/>
      <c r="DP66" s="745">
        <f>SUM(BT66,CD66,DL66)</f>
        <v>1000</v>
      </c>
      <c r="DQ66" s="691"/>
      <c r="DT66" s="665"/>
      <c r="DU66" s="745">
        <f>'[20]FY26-FY28_HoldCo Budget Proj'!AD64</f>
        <v>0</v>
      </c>
      <c r="DW66" s="745">
        <v>0</v>
      </c>
      <c r="DY66" s="745">
        <v>0</v>
      </c>
      <c r="EA66" s="745">
        <f t="shared" ref="EA66:EA68" si="15">SUM(DU66,DW66,DY66)</f>
        <v>0</v>
      </c>
      <c r="EB66" s="693"/>
      <c r="ED66" s="665"/>
      <c r="EE66" s="745">
        <f>'[20]FY26-FY28_HoldCo Budget Proj'!AF64</f>
        <v>0</v>
      </c>
      <c r="EG66" s="745">
        <v>0</v>
      </c>
      <c r="EI66" s="745">
        <v>0</v>
      </c>
      <c r="EK66" s="745">
        <f t="shared" ref="EK66:EK68" si="16">SUM(EE66,EG66,EI66)</f>
        <v>0</v>
      </c>
      <c r="EL66" s="693"/>
      <c r="EO66" s="716"/>
      <c r="EP66" s="653"/>
      <c r="EQ66" s="633"/>
      <c r="ER66" s="629"/>
      <c r="ET66" s="633"/>
      <c r="EU66" s="629"/>
      <c r="EW66" s="706"/>
      <c r="EX66" s="629"/>
      <c r="EZ66" s="629"/>
      <c r="FB66" s="629"/>
      <c r="FC66" s="629"/>
      <c r="FE66" s="629"/>
      <c r="FF66" s="629"/>
    </row>
    <row r="67" spans="3:162" s="634" customFormat="1">
      <c r="C67" s="684"/>
      <c r="G67" s="632" t="str">
        <f>IF(I66&gt;0,MAX($G$12:G66)+1,"")</f>
        <v/>
      </c>
      <c r="H67" s="755" t="s">
        <v>2733</v>
      </c>
      <c r="I67" s="29"/>
      <c r="K67" s="791"/>
      <c r="L67" s="791"/>
      <c r="M67" s="791"/>
      <c r="N67" s="791"/>
      <c r="O67" s="791"/>
      <c r="P67" s="791"/>
      <c r="Q67" s="791"/>
      <c r="R67" s="791"/>
      <c r="S67" s="791"/>
      <c r="T67" s="791"/>
      <c r="U67" s="791"/>
      <c r="V67" s="791"/>
      <c r="W67" s="791"/>
      <c r="X67" s="791"/>
      <c r="Y67" s="791"/>
      <c r="Z67" s="791"/>
      <c r="AA67" s="791"/>
      <c r="AB67" s="791"/>
      <c r="AC67" s="791"/>
      <c r="AD67" s="791"/>
      <c r="AE67" s="791"/>
      <c r="AF67" s="791"/>
      <c r="AG67" s="791"/>
      <c r="AH67" s="791"/>
      <c r="AI67" s="791"/>
      <c r="AJ67" s="791"/>
      <c r="AK67" s="791"/>
      <c r="AL67" s="791"/>
      <c r="AM67" s="791"/>
      <c r="AN67" s="791"/>
      <c r="AO67" s="791"/>
      <c r="AP67" s="791"/>
      <c r="AQ67" s="791"/>
      <c r="AR67" s="791"/>
      <c r="AS67" s="791"/>
      <c r="AT67" s="791"/>
      <c r="AU67" s="791"/>
      <c r="AV67" s="791"/>
      <c r="AW67" s="791"/>
      <c r="AX67" s="791"/>
      <c r="AY67" s="791"/>
      <c r="AZ67" s="791"/>
      <c r="BA67" s="791"/>
      <c r="BB67" s="791"/>
      <c r="BC67" s="791"/>
      <c r="BD67" s="791"/>
      <c r="BE67" s="791"/>
      <c r="BF67" s="791"/>
      <c r="BG67" s="791"/>
      <c r="BH67" s="791"/>
      <c r="BI67" s="791"/>
      <c r="BJ67" s="791"/>
      <c r="BK67" s="791"/>
      <c r="BL67" s="791"/>
      <c r="BM67" s="791"/>
      <c r="BN67" s="791"/>
      <c r="BO67" s="791"/>
      <c r="BP67" s="791"/>
      <c r="BQ67" s="791"/>
      <c r="BR67" s="630"/>
      <c r="BS67" s="658"/>
      <c r="BT67" s="746">
        <f>'[20]FY26-FY28_HoldCo Budget Proj'!P65</f>
        <v>3000</v>
      </c>
      <c r="BU67" s="659"/>
      <c r="BW67" s="791"/>
      <c r="BX67" s="791"/>
      <c r="BY67" s="791"/>
      <c r="BZ67" s="791"/>
      <c r="CA67" s="791"/>
      <c r="CB67" s="630"/>
      <c r="CC67" s="658"/>
      <c r="CD67" s="746">
        <f t="shared" si="14"/>
        <v>0</v>
      </c>
      <c r="CE67" s="659"/>
      <c r="CF67" s="630"/>
      <c r="CG67" s="791"/>
      <c r="CH67" s="791"/>
      <c r="CI67" s="791"/>
      <c r="CJ67" s="791"/>
      <c r="CK67" s="791"/>
      <c r="CL67" s="791"/>
      <c r="CM67" s="791"/>
      <c r="CN67" s="791"/>
      <c r="CO67" s="791"/>
      <c r="CP67" s="791"/>
      <c r="CQ67" s="791"/>
      <c r="CR67" s="791"/>
      <c r="CS67" s="791"/>
      <c r="CT67" s="791"/>
      <c r="CU67" s="791"/>
      <c r="CV67" s="791"/>
      <c r="CW67" s="791"/>
      <c r="CX67" s="791"/>
      <c r="CY67" s="791"/>
      <c r="CZ67" s="791"/>
      <c r="DA67" s="791"/>
      <c r="DB67" s="791"/>
      <c r="DC67" s="791"/>
      <c r="DD67" s="712"/>
      <c r="DE67" s="791"/>
      <c r="DF67" s="712"/>
      <c r="DG67" s="791"/>
      <c r="DH67" s="712"/>
      <c r="DI67" s="791"/>
      <c r="DJ67" s="630"/>
      <c r="DK67" s="658"/>
      <c r="DL67" s="722">
        <f>SUM(CG67:DI67)</f>
        <v>0</v>
      </c>
      <c r="DM67" s="689"/>
      <c r="DO67" s="662"/>
      <c r="DP67" s="732">
        <f>SUM(BT67,CD67,DL67)</f>
        <v>3000</v>
      </c>
      <c r="DQ67" s="691"/>
      <c r="DT67" s="665"/>
      <c r="DU67" s="747">
        <f>'[20]FY26-FY28_HoldCo Budget Proj'!AD65</f>
        <v>0</v>
      </c>
      <c r="DW67" s="747">
        <v>0</v>
      </c>
      <c r="DY67" s="747">
        <v>0</v>
      </c>
      <c r="EA67" s="747">
        <f t="shared" si="15"/>
        <v>0</v>
      </c>
      <c r="EB67" s="693"/>
      <c r="ED67" s="665"/>
      <c r="EE67" s="747">
        <f>'[20]FY26-FY28_HoldCo Budget Proj'!AF65</f>
        <v>0</v>
      </c>
      <c r="EG67" s="747">
        <v>0</v>
      </c>
      <c r="EI67" s="747">
        <v>0</v>
      </c>
      <c r="EK67" s="747">
        <f t="shared" si="16"/>
        <v>0</v>
      </c>
      <c r="EL67" s="693"/>
      <c r="EO67" s="716"/>
      <c r="EP67" s="653"/>
      <c r="EQ67" s="633"/>
      <c r="ER67" s="629"/>
      <c r="ET67" s="633"/>
      <c r="EU67" s="629"/>
      <c r="EW67" s="706"/>
      <c r="EX67" s="629"/>
      <c r="EZ67" s="629"/>
      <c r="FB67" s="629"/>
      <c r="FC67" s="629"/>
      <c r="FE67" s="629"/>
      <c r="FF67" s="629"/>
    </row>
    <row r="68" spans="3:162" s="634" customFormat="1" ht="15" thickBot="1">
      <c r="C68" s="684"/>
      <c r="G68" s="686" t="str">
        <f>IF(I67&gt;0,MAX($G$12:G67)+1,"")</f>
        <v/>
      </c>
      <c r="H68" s="687" t="s">
        <v>2734</v>
      </c>
      <c r="I68" s="630"/>
      <c r="K68" s="769"/>
      <c r="L68" s="726"/>
      <c r="M68" s="769"/>
      <c r="N68" s="726"/>
      <c r="O68" s="769"/>
      <c r="P68" s="726"/>
      <c r="Q68" s="769"/>
      <c r="R68" s="726"/>
      <c r="S68" s="769"/>
      <c r="T68" s="726"/>
      <c r="U68" s="769"/>
      <c r="V68" s="726"/>
      <c r="W68" s="769"/>
      <c r="X68" s="726"/>
      <c r="Y68" s="769"/>
      <c r="Z68" s="726"/>
      <c r="AA68" s="769"/>
      <c r="AB68" s="726"/>
      <c r="AC68" s="769"/>
      <c r="AD68" s="726"/>
      <c r="AE68" s="769"/>
      <c r="AF68" s="726"/>
      <c r="AG68" s="769"/>
      <c r="AH68" s="726"/>
      <c r="AI68" s="769"/>
      <c r="AJ68" s="726"/>
      <c r="AK68" s="769"/>
      <c r="AL68" s="726"/>
      <c r="AM68" s="769"/>
      <c r="AN68" s="726"/>
      <c r="AO68" s="769"/>
      <c r="AP68" s="726"/>
      <c r="AQ68" s="769"/>
      <c r="AR68" s="726"/>
      <c r="AS68" s="769"/>
      <c r="AT68" s="726"/>
      <c r="AU68" s="769"/>
      <c r="AV68" s="726"/>
      <c r="AW68" s="769"/>
      <c r="AX68" s="725"/>
      <c r="AY68" s="770"/>
      <c r="AZ68" s="725"/>
      <c r="BA68" s="770"/>
      <c r="BB68" s="725"/>
      <c r="BC68" s="770"/>
      <c r="BD68" s="725"/>
      <c r="BE68" s="770"/>
      <c r="BF68" s="726"/>
      <c r="BG68" s="769"/>
      <c r="BH68" s="726"/>
      <c r="BI68" s="769"/>
      <c r="BJ68" s="726"/>
      <c r="BK68" s="769"/>
      <c r="BL68" s="726"/>
      <c r="BM68" s="769"/>
      <c r="BN68" s="726"/>
      <c r="BO68" s="769"/>
      <c r="BP68" s="726"/>
      <c r="BQ68" s="769"/>
      <c r="BS68" s="688"/>
      <c r="BT68" s="759">
        <f>SUM(BT66:BT67)</f>
        <v>4000</v>
      </c>
      <c r="BU68" s="689"/>
      <c r="BW68" s="769"/>
      <c r="BX68" s="726"/>
      <c r="BY68" s="770"/>
      <c r="BZ68" s="725"/>
      <c r="CA68" s="769"/>
      <c r="CC68" s="688"/>
      <c r="CD68" s="759">
        <f>SUM(CD66:CD67)</f>
        <v>0</v>
      </c>
      <c r="CE68" s="689"/>
      <c r="CG68" s="769"/>
      <c r="CH68" s="726"/>
      <c r="CI68" s="769"/>
      <c r="CJ68" s="726"/>
      <c r="CK68" s="769"/>
      <c r="CL68" s="726"/>
      <c r="CM68" s="769"/>
      <c r="CN68" s="726"/>
      <c r="CO68" s="769"/>
      <c r="CP68" s="726"/>
      <c r="CQ68" s="769"/>
      <c r="CR68" s="726"/>
      <c r="CS68" s="769"/>
      <c r="CT68" s="726"/>
      <c r="CU68" s="769"/>
      <c r="CV68" s="726"/>
      <c r="CW68" s="770"/>
      <c r="CX68" s="725"/>
      <c r="CY68" s="770"/>
      <c r="CZ68" s="726"/>
      <c r="DA68" s="769"/>
      <c r="DB68" s="726"/>
      <c r="DC68" s="769"/>
      <c r="DD68" s="726"/>
      <c r="DE68" s="769"/>
      <c r="DF68" s="726"/>
      <c r="DG68" s="769"/>
      <c r="DH68" s="726"/>
      <c r="DI68" s="769"/>
      <c r="DK68" s="688"/>
      <c r="DL68" s="759">
        <f>SUM(DL66:DL67)</f>
        <v>0</v>
      </c>
      <c r="DM68" s="689"/>
      <c r="DO68" s="690"/>
      <c r="DP68" s="759">
        <f>SUM(BT68,CD68,DL68)</f>
        <v>4000</v>
      </c>
      <c r="DQ68" s="691"/>
      <c r="DT68" s="692"/>
      <c r="DU68" s="759">
        <f>SUM(DU66:DU67)</f>
        <v>0</v>
      </c>
      <c r="DW68" s="759">
        <f>SUM(DW66:DW67)</f>
        <v>0</v>
      </c>
      <c r="DY68" s="759">
        <f>SUM(DY66:DY67)</f>
        <v>0</v>
      </c>
      <c r="EA68" s="759">
        <f t="shared" si="15"/>
        <v>0</v>
      </c>
      <c r="EB68" s="693"/>
      <c r="ED68" s="692"/>
      <c r="EE68" s="759">
        <f>SUM(EE66:EE67)</f>
        <v>0</v>
      </c>
      <c r="EG68" s="759">
        <f>SUM(EG66:EG67)</f>
        <v>0</v>
      </c>
      <c r="EI68" s="759">
        <f>SUM(EI66:EI67)</f>
        <v>0</v>
      </c>
      <c r="EK68" s="759">
        <f t="shared" si="16"/>
        <v>0</v>
      </c>
      <c r="EL68" s="693"/>
      <c r="EO68" s="716"/>
      <c r="EP68" s="653"/>
      <c r="EQ68" s="633">
        <f>'[20]FY26_Shared Services Separation'!F13/10^3-BT68</f>
        <v>0</v>
      </c>
      <c r="ER68" s="706" t="s">
        <v>2703</v>
      </c>
      <c r="ET68" s="706" t="s">
        <v>2703</v>
      </c>
      <c r="EU68" s="706" t="s">
        <v>2703</v>
      </c>
      <c r="EW68" s="706" t="s">
        <v>2703</v>
      </c>
      <c r="EX68" s="706" t="s">
        <v>2703</v>
      </c>
      <c r="EZ68" s="629">
        <f>SUM(DP66:DP67)-DP68</f>
        <v>0</v>
      </c>
      <c r="FB68" s="629">
        <f>'[20]FY26-FY28_HoldCo Budget Proj'!AD66-EA68</f>
        <v>0</v>
      </c>
      <c r="FC68" s="629">
        <f>SUM(EA66:EA67)-EA68</f>
        <v>0</v>
      </c>
      <c r="FE68" s="629">
        <f>'[20]FY26-FY28_HoldCo Budget Proj'!AF66-EK68</f>
        <v>0</v>
      </c>
      <c r="FF68" s="629">
        <f>SUM(EK66:EK67)-EK68</f>
        <v>0</v>
      </c>
    </row>
    <row r="69" spans="3:162" ht="5.15" customHeight="1" thickBot="1">
      <c r="G69" s="630" t="str">
        <f>IF(I68&gt;0,MAX($G$12:G68)+1,"")</f>
        <v/>
      </c>
      <c r="AX69" s="632"/>
      <c r="AY69" s="632"/>
      <c r="AZ69" s="632"/>
      <c r="BA69" s="632"/>
      <c r="BB69" s="632"/>
      <c r="BC69" s="632"/>
      <c r="BD69" s="632"/>
      <c r="BE69" s="632"/>
      <c r="BS69" s="760"/>
      <c r="BT69" s="777"/>
      <c r="BU69" s="761"/>
      <c r="BY69" s="632"/>
      <c r="BZ69" s="632"/>
      <c r="CC69" s="760"/>
      <c r="CD69" s="777"/>
      <c r="CE69" s="761"/>
      <c r="CW69" s="632"/>
      <c r="CX69" s="632"/>
      <c r="CY69" s="632"/>
      <c r="DK69" s="760"/>
      <c r="DL69" s="777"/>
      <c r="DM69" s="761"/>
      <c r="DO69" s="762"/>
      <c r="DP69" s="763"/>
      <c r="DQ69" s="764"/>
      <c r="DT69" s="765"/>
      <c r="DU69" s="766"/>
      <c r="DV69" s="766"/>
      <c r="DW69" s="766"/>
      <c r="DX69" s="766"/>
      <c r="DY69" s="766"/>
      <c r="DZ69" s="766"/>
      <c r="EA69" s="766"/>
      <c r="EB69" s="767"/>
      <c r="ED69" s="765"/>
      <c r="EE69" s="766"/>
      <c r="EF69" s="766"/>
      <c r="EG69" s="766"/>
      <c r="EH69" s="766"/>
      <c r="EI69" s="766"/>
      <c r="EJ69" s="766"/>
      <c r="EK69" s="766"/>
      <c r="EL69" s="767"/>
      <c r="EP69" s="653"/>
    </row>
    <row r="70" spans="3:162" ht="5.15" customHeight="1">
      <c r="AX70" s="632"/>
      <c r="AY70" s="632"/>
      <c r="AZ70" s="632"/>
      <c r="BA70" s="632"/>
      <c r="BB70" s="632"/>
      <c r="BC70" s="632"/>
      <c r="BD70" s="632"/>
      <c r="BE70" s="632"/>
      <c r="BY70" s="632"/>
      <c r="BZ70" s="632"/>
      <c r="CW70" s="632"/>
      <c r="CX70" s="632"/>
      <c r="CY70" s="632"/>
    </row>
    <row r="71" spans="3:162">
      <c r="I71" s="628" t="s">
        <v>2735</v>
      </c>
      <c r="AX71" s="632"/>
      <c r="AY71" s="632"/>
      <c r="AZ71" s="632"/>
      <c r="BA71" s="632"/>
      <c r="BB71" s="632"/>
      <c r="BC71" s="632"/>
      <c r="BD71" s="632"/>
      <c r="BE71" s="632"/>
      <c r="BY71" s="632"/>
      <c r="BZ71" s="632"/>
      <c r="CW71" s="632"/>
      <c r="CX71" s="632"/>
      <c r="CY71" s="632"/>
    </row>
    <row r="72" spans="3:162">
      <c r="G72" s="628" t="s">
        <v>2736</v>
      </c>
      <c r="H72" s="628" t="s">
        <v>2735</v>
      </c>
      <c r="I72" s="628" t="s">
        <v>2737</v>
      </c>
      <c r="AX72" s="632"/>
      <c r="AY72" s="632"/>
      <c r="AZ72" s="632"/>
      <c r="BA72" s="632"/>
      <c r="BB72" s="632"/>
      <c r="BC72" s="632"/>
      <c r="BD72" s="632"/>
      <c r="BE72" s="632"/>
      <c r="BY72" s="632"/>
      <c r="BZ72" s="632"/>
      <c r="CW72" s="632"/>
      <c r="CX72" s="632"/>
      <c r="CY72" s="632"/>
    </row>
    <row r="73" spans="3:162">
      <c r="G73" s="628"/>
      <c r="H73" s="628" t="s">
        <v>2737</v>
      </c>
      <c r="I73" s="628" t="s">
        <v>2738</v>
      </c>
      <c r="AX73" s="632"/>
      <c r="AY73" s="632"/>
      <c r="AZ73" s="632"/>
      <c r="BA73" s="632"/>
      <c r="BB73" s="632"/>
      <c r="BC73" s="632"/>
      <c r="BD73" s="632"/>
      <c r="BE73" s="632"/>
      <c r="BY73" s="632"/>
      <c r="BZ73" s="632"/>
      <c r="CW73" s="632"/>
      <c r="CX73" s="632"/>
      <c r="CY73" s="632"/>
    </row>
    <row r="74" spans="3:162">
      <c r="G74" s="628"/>
      <c r="H74" s="628" t="s">
        <v>2738</v>
      </c>
      <c r="I74" s="628" t="s">
        <v>2739</v>
      </c>
      <c r="AX74" s="632"/>
      <c r="AY74" s="632"/>
      <c r="AZ74" s="632"/>
      <c r="BA74" s="632"/>
      <c r="BB74" s="632"/>
      <c r="BC74" s="632"/>
      <c r="BD74" s="632"/>
      <c r="BE74" s="632"/>
      <c r="BY74" s="632"/>
      <c r="BZ74" s="632"/>
      <c r="CW74" s="632"/>
      <c r="CX74" s="632"/>
      <c r="CY74" s="632"/>
    </row>
    <row r="75" spans="3:162" s="628" customFormat="1">
      <c r="C75" s="684"/>
      <c r="G75" s="628" t="s">
        <v>2740</v>
      </c>
      <c r="H75" s="628" t="s">
        <v>2739</v>
      </c>
      <c r="I75" s="628" t="s">
        <v>2741</v>
      </c>
      <c r="AX75" s="642"/>
      <c r="AY75" s="642"/>
      <c r="AZ75" s="642"/>
      <c r="BA75" s="642"/>
      <c r="BB75" s="642"/>
      <c r="BC75" s="642"/>
      <c r="BD75" s="642"/>
      <c r="BE75" s="642"/>
      <c r="BY75" s="642"/>
      <c r="BZ75" s="642"/>
      <c r="CW75" s="642"/>
      <c r="CX75" s="642"/>
      <c r="CY75" s="642"/>
      <c r="EQ75" s="629"/>
      <c r="ER75" s="629"/>
      <c r="ET75" s="629"/>
      <c r="EU75" s="629"/>
      <c r="EW75" s="629"/>
      <c r="EX75" s="629"/>
      <c r="EZ75" s="629"/>
      <c r="FB75" s="629"/>
      <c r="FC75" s="629"/>
      <c r="FE75" s="629"/>
      <c r="FF75" s="629"/>
    </row>
    <row r="76" spans="3:162">
      <c r="G76" s="628" t="s">
        <v>2742</v>
      </c>
      <c r="H76" s="628" t="s">
        <v>2741</v>
      </c>
      <c r="I76" s="628" t="s">
        <v>2743</v>
      </c>
    </row>
    <row r="77" spans="3:162">
      <c r="G77" s="628" t="s">
        <v>2744</v>
      </c>
      <c r="H77" s="628" t="s">
        <v>2743</v>
      </c>
      <c r="I77" s="628" t="s">
        <v>2745</v>
      </c>
    </row>
    <row r="78" spans="3:162">
      <c r="G78" s="628" t="s">
        <v>2746</v>
      </c>
      <c r="H78" s="628" t="s">
        <v>2745</v>
      </c>
      <c r="I78" s="628" t="s">
        <v>2747</v>
      </c>
    </row>
    <row r="79" spans="3:162">
      <c r="G79" s="628" t="s">
        <v>2748</v>
      </c>
      <c r="H79" s="628" t="s">
        <v>2747</v>
      </c>
    </row>
    <row r="81" spans="8:120">
      <c r="DP81" s="1261"/>
    </row>
    <row r="82" spans="8:120">
      <c r="I82" s="780"/>
      <c r="DP82" s="1261"/>
    </row>
    <row r="83" spans="8:120">
      <c r="H83" s="780"/>
      <c r="I83" s="780"/>
    </row>
    <row r="84" spans="8:120">
      <c r="H84" s="780"/>
    </row>
    <row r="87" spans="8:120">
      <c r="I87" s="781"/>
    </row>
    <row r="88" spans="8:120">
      <c r="H88" s="781"/>
    </row>
  </sheetData>
  <pageMargins left="0.7" right="0.7" top="0.75" bottom="0.75" header="0.3" footer="0.3"/>
  <pageSetup scale="10" orientation="portrait" horizontalDpi="1200" verticalDpi="12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8127-6602-4FFD-A0B7-3D42AF280627}">
  <sheetPr>
    <tabColor rgb="FF7030A0"/>
  </sheetPr>
  <dimension ref="A1"/>
  <sheetViews>
    <sheetView workbookViewId="0"/>
    <sheetView workbookViewId="1"/>
  </sheetViews>
  <sheetFormatPr defaultColWidth="8.7265625" defaultRowHeight="13"/>
  <cols>
    <col min="1" max="16384" width="8.7265625" style="958"/>
  </cols>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43782-25E9-44C6-9136-1C2CF04AA9BF}">
  <dimension ref="B1:DM184"/>
  <sheetViews>
    <sheetView workbookViewId="0"/>
    <sheetView workbookViewId="1"/>
  </sheetViews>
  <sheetFormatPr defaultColWidth="7.81640625" defaultRowHeight="14" outlineLevelRow="1" outlineLevelCol="2"/>
  <cols>
    <col min="1" max="1" width="1.453125" style="1070" customWidth="1"/>
    <col min="2" max="2" width="13.1796875" style="1071" customWidth="1"/>
    <col min="3" max="3" width="3.26953125" style="1070" customWidth="1"/>
    <col min="4" max="4" width="66.54296875" style="1070" customWidth="1"/>
    <col min="5" max="5" width="14.453125" style="1070" customWidth="1" outlineLevel="1"/>
    <col min="6" max="24" width="14.453125" style="1070" hidden="1" customWidth="1" outlineLevel="2"/>
    <col min="25" max="25" width="16.81640625" style="1070" bestFit="1" customWidth="1" outlineLevel="1" collapsed="1"/>
    <col min="26" max="29" width="14.453125" style="1070" hidden="1" customWidth="1" outlineLevel="2"/>
    <col min="30" max="30" width="14.453125" style="1070" customWidth="1" outlineLevel="1" collapsed="1"/>
    <col min="31" max="34" width="14.453125" style="1070" hidden="1" customWidth="1" outlineLevel="2"/>
    <col min="35" max="35" width="14.453125" style="1070" customWidth="1" outlineLevel="1" collapsed="1"/>
    <col min="36" max="40" width="14.453125" style="1070" hidden="1" customWidth="1" outlineLevel="2"/>
    <col min="41" max="41" width="14.453125" style="1070" customWidth="1" outlineLevel="1" collapsed="1"/>
    <col min="42" max="42" width="3.453125" style="1070" customWidth="1" outlineLevel="1"/>
    <col min="43" max="43" width="14.453125" style="1070" customWidth="1" outlineLevel="1"/>
    <col min="44" max="62" width="14.453125" style="1070" hidden="1" customWidth="1" outlineLevel="2"/>
    <col min="63" max="63" width="14.453125" style="1070" customWidth="1" outlineLevel="1" collapsed="1"/>
    <col min="64" max="67" width="14.453125" style="1070" hidden="1" customWidth="1" outlineLevel="2"/>
    <col min="68" max="68" width="14.453125" style="1070" customWidth="1" outlineLevel="1" collapsed="1"/>
    <col min="69" max="72" width="14.453125" style="1070" hidden="1" customWidth="1" outlineLevel="2"/>
    <col min="73" max="73" width="14.453125" style="1070" customWidth="1" outlineLevel="1" collapsed="1"/>
    <col min="74" max="74" width="14.453125" style="1070" customWidth="1" outlineLevel="1"/>
    <col min="75" max="75" width="12.54296875" style="1070" customWidth="1" outlineLevel="1"/>
    <col min="76" max="76" width="14.453125" style="1070" customWidth="1" outlineLevel="1"/>
    <col min="77" max="77" width="12.81640625" style="1070" customWidth="1" outlineLevel="1"/>
    <col min="78" max="78" width="14.453125" style="1070" customWidth="1"/>
    <col min="79" max="79" width="10.54296875" style="1070" customWidth="1"/>
    <col min="80" max="80" width="3.1796875" style="1070" customWidth="1"/>
    <col min="81" max="81" width="14.453125" style="1070" customWidth="1" outlineLevel="1"/>
    <col min="82" max="100" width="14.453125" style="1070" hidden="1" customWidth="1" outlineLevel="2"/>
    <col min="101" max="101" width="14.453125" style="1070" customWidth="1" outlineLevel="1" collapsed="1"/>
    <col min="102" max="105" width="14.453125" style="1070" hidden="1" customWidth="1" outlineLevel="2"/>
    <col min="106" max="106" width="14.453125" style="1070" customWidth="1" outlineLevel="1" collapsed="1"/>
    <col min="107" max="110" width="14.453125" style="1070" hidden="1" customWidth="1" outlineLevel="2"/>
    <col min="111" max="111" width="14.453125" style="1070" customWidth="1" outlineLevel="1" collapsed="1"/>
    <col min="112" max="112" width="12.54296875" style="1070" customWidth="1"/>
    <col min="113" max="113" width="12.453125" style="1070" customWidth="1"/>
    <col min="114" max="114" width="10.54296875" style="1070" customWidth="1"/>
    <col min="115" max="115" width="11.54296875" style="1070" customWidth="1"/>
    <col min="116" max="116" width="11.453125" style="1070" customWidth="1"/>
    <col min="117" max="117" width="13.81640625" style="1070" customWidth="1"/>
    <col min="118" max="16384" width="7.81640625" style="1070"/>
  </cols>
  <sheetData>
    <row r="1" spans="2:117">
      <c r="B1" s="1132" t="s">
        <v>2749</v>
      </c>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c r="AN1" s="1133"/>
      <c r="AO1" s="1133"/>
      <c r="AQ1" s="1133"/>
      <c r="AR1" s="1133"/>
      <c r="AS1" s="1133"/>
      <c r="AT1" s="1133"/>
      <c r="AU1" s="1133"/>
      <c r="AV1" s="1133"/>
      <c r="AW1" s="1133"/>
      <c r="AX1" s="1133"/>
      <c r="AY1" s="1133"/>
      <c r="AZ1" s="1133"/>
      <c r="BA1" s="1133"/>
      <c r="BB1" s="1133"/>
      <c r="BC1" s="1133"/>
      <c r="BD1" s="1133"/>
      <c r="BE1" s="1133"/>
      <c r="BF1" s="1133"/>
      <c r="BG1" s="1133"/>
      <c r="BH1" s="1133"/>
      <c r="BI1" s="1133"/>
      <c r="BJ1" s="1133"/>
      <c r="BK1" s="1133"/>
      <c r="BL1" s="1133"/>
      <c r="BM1" s="1133"/>
      <c r="BN1" s="1133"/>
      <c r="BO1" s="1133"/>
      <c r="BP1" s="1133"/>
      <c r="BQ1" s="1133"/>
      <c r="BR1" s="1133"/>
      <c r="BS1" s="1133"/>
      <c r="BT1" s="1133"/>
      <c r="BU1" s="1133"/>
      <c r="BV1" s="1133"/>
      <c r="BX1" s="1131"/>
      <c r="BZ1" s="1131"/>
      <c r="CA1" s="1131"/>
      <c r="CB1" s="1131"/>
      <c r="CC1" s="1133"/>
      <c r="CD1" s="1133"/>
      <c r="CE1" s="1133"/>
      <c r="CF1" s="1133"/>
      <c r="CG1" s="1133"/>
      <c r="CH1" s="1133"/>
      <c r="CI1" s="1133"/>
      <c r="CJ1" s="1133"/>
      <c r="CK1" s="1133"/>
      <c r="CL1" s="1133"/>
      <c r="CM1" s="1133"/>
      <c r="CN1" s="1133"/>
      <c r="CO1" s="1133"/>
      <c r="CP1" s="1133"/>
      <c r="CQ1" s="1133"/>
      <c r="CR1" s="1133"/>
      <c r="CS1" s="1133"/>
      <c r="CT1" s="1133"/>
      <c r="CU1" s="1133"/>
      <c r="CV1" s="1133"/>
      <c r="CW1" s="1133"/>
      <c r="CX1" s="1133"/>
      <c r="CY1" s="1133"/>
      <c r="CZ1" s="1133"/>
      <c r="DA1" s="1133"/>
      <c r="DB1" s="1133"/>
      <c r="DC1" s="1133"/>
      <c r="DD1" s="1133"/>
      <c r="DE1" s="1133"/>
      <c r="DF1" s="1133"/>
      <c r="DG1" s="1133"/>
    </row>
    <row r="2" spans="2:117">
      <c r="B2" s="1067" t="s">
        <v>2750</v>
      </c>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X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row>
    <row r="3" spans="2:117" ht="14.5" thickBot="1">
      <c r="B3" s="1132"/>
      <c r="CA3" s="1131"/>
      <c r="CB3" s="1131"/>
    </row>
    <row r="4" spans="2:117">
      <c r="B4" s="1416" t="s">
        <v>2751</v>
      </c>
      <c r="C4" s="1417"/>
      <c r="D4" s="1417"/>
      <c r="E4" s="1417"/>
      <c r="F4" s="1417"/>
      <c r="G4" s="1417"/>
      <c r="H4" s="1417"/>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c r="AJ4" s="1417"/>
      <c r="AK4" s="1417"/>
      <c r="AL4" s="1417"/>
      <c r="AM4" s="1417"/>
      <c r="AN4" s="1417"/>
      <c r="AO4" s="1417"/>
      <c r="AP4" s="1417"/>
      <c r="AQ4" s="1417"/>
      <c r="AR4" s="1417"/>
      <c r="AS4" s="1417"/>
      <c r="AT4" s="1417"/>
      <c r="AU4" s="1417"/>
      <c r="AV4" s="1417"/>
      <c r="AW4" s="1417"/>
      <c r="AX4" s="1417"/>
      <c r="AY4" s="1417"/>
      <c r="AZ4" s="1417"/>
      <c r="BA4" s="1417"/>
      <c r="BB4" s="1417"/>
      <c r="BC4" s="1417"/>
      <c r="BD4" s="1417"/>
      <c r="BE4" s="1417"/>
      <c r="BF4" s="1417"/>
      <c r="BG4" s="1417"/>
      <c r="BH4" s="1417"/>
      <c r="BI4" s="1417"/>
      <c r="BJ4" s="1417"/>
      <c r="BK4" s="1417"/>
      <c r="BL4" s="1417"/>
      <c r="BM4" s="1417"/>
      <c r="BN4" s="1417"/>
      <c r="BO4" s="1417"/>
      <c r="BP4" s="1417"/>
      <c r="BQ4" s="1417"/>
      <c r="BR4" s="1417"/>
      <c r="BS4" s="1417"/>
      <c r="BT4" s="1417"/>
      <c r="BU4" s="1417"/>
      <c r="BV4" s="1417"/>
      <c r="BW4" s="1417"/>
      <c r="BX4" s="1417"/>
      <c r="BY4" s="1417"/>
      <c r="BZ4" s="1417"/>
      <c r="CA4" s="1417"/>
      <c r="CB4" s="1417"/>
      <c r="CC4" s="1417"/>
      <c r="CD4" s="1417"/>
      <c r="CE4" s="1417"/>
      <c r="CF4" s="1417"/>
      <c r="CG4" s="1417"/>
      <c r="CH4" s="1417"/>
      <c r="CI4" s="1417"/>
      <c r="CJ4" s="1417"/>
      <c r="CK4" s="1417"/>
      <c r="CL4" s="1417"/>
      <c r="CM4" s="1417"/>
      <c r="CN4" s="1417"/>
      <c r="CO4" s="1417"/>
      <c r="CP4" s="1417"/>
      <c r="CQ4" s="1417"/>
      <c r="CR4" s="1417"/>
      <c r="CS4" s="1417"/>
      <c r="CT4" s="1417"/>
      <c r="CU4" s="1417"/>
      <c r="CV4" s="1417"/>
      <c r="CW4" s="1417"/>
      <c r="CX4" s="1417"/>
      <c r="CY4" s="1417"/>
      <c r="CZ4" s="1417"/>
      <c r="DA4" s="1417"/>
      <c r="DB4" s="1417"/>
      <c r="DC4" s="1417"/>
      <c r="DD4" s="1417"/>
      <c r="DE4" s="1417"/>
      <c r="DF4" s="1417"/>
      <c r="DG4" s="1417"/>
      <c r="DH4" s="1417"/>
      <c r="DI4" s="1417"/>
      <c r="DJ4" s="1417"/>
      <c r="DK4" s="1417"/>
      <c r="DL4" s="1417"/>
      <c r="DM4" s="1418"/>
    </row>
    <row r="5" spans="2:117" ht="25" customHeight="1">
      <c r="B5" s="1130"/>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c r="BA5" s="1072"/>
      <c r="BB5" s="1072"/>
      <c r="BC5" s="1072"/>
      <c r="BD5" s="1072"/>
      <c r="BE5" s="1072"/>
      <c r="BF5" s="1072"/>
      <c r="BG5" s="1072"/>
      <c r="BH5" s="1072"/>
      <c r="BI5" s="1072"/>
      <c r="BJ5" s="1072"/>
      <c r="BK5" s="1072"/>
      <c r="BL5" s="1072"/>
      <c r="BM5" s="1072"/>
      <c r="BN5" s="1072"/>
      <c r="BO5" s="1072"/>
      <c r="BP5" s="1072"/>
      <c r="BQ5" s="1072"/>
      <c r="BR5" s="1072"/>
      <c r="BS5" s="1072"/>
      <c r="BT5" s="1072"/>
      <c r="BU5" s="1072"/>
      <c r="BV5" s="1072"/>
      <c r="BW5" s="1072"/>
      <c r="BX5" s="1072"/>
      <c r="BY5" s="1072"/>
      <c r="BZ5" s="1072"/>
      <c r="CA5" s="1073"/>
      <c r="CB5" s="1073"/>
      <c r="CC5" s="1072"/>
      <c r="CD5" s="1072"/>
      <c r="CE5" s="1072"/>
      <c r="CF5" s="1072"/>
      <c r="CG5" s="1072"/>
      <c r="CH5" s="1072"/>
      <c r="CI5" s="1072"/>
      <c r="CJ5" s="1072"/>
      <c r="CK5" s="1072"/>
      <c r="CL5" s="1072"/>
      <c r="CM5" s="1072"/>
      <c r="CN5" s="1072"/>
      <c r="CO5" s="1072"/>
      <c r="CP5" s="1072"/>
      <c r="CQ5" s="1072"/>
      <c r="CR5" s="1072"/>
      <c r="CS5" s="1072"/>
      <c r="CT5" s="1072"/>
      <c r="CU5" s="1072"/>
      <c r="CV5" s="1072"/>
      <c r="CW5" s="1072"/>
      <c r="CX5" s="1072"/>
      <c r="CY5" s="1072"/>
      <c r="CZ5" s="1072"/>
      <c r="DA5" s="1072"/>
      <c r="DB5" s="1072"/>
      <c r="DC5" s="1072"/>
      <c r="DD5" s="1072"/>
      <c r="DE5" s="1072"/>
      <c r="DF5" s="1072"/>
      <c r="DG5" s="1072"/>
      <c r="DH5" s="1072"/>
      <c r="DI5" s="1072"/>
      <c r="DJ5" s="1072"/>
      <c r="DK5" s="1072"/>
      <c r="DL5" s="1072"/>
      <c r="DM5" s="1079"/>
    </row>
    <row r="6" spans="2:117" ht="18" customHeight="1">
      <c r="B6" s="1129"/>
      <c r="C6" s="1072"/>
      <c r="D6" s="1072"/>
      <c r="E6" s="1127"/>
      <c r="F6" s="1127"/>
      <c r="G6" s="1127"/>
      <c r="H6" s="1127"/>
      <c r="I6" s="1127"/>
      <c r="J6" s="1127"/>
      <c r="K6" s="1127"/>
      <c r="L6" s="1127"/>
      <c r="M6" s="1127"/>
      <c r="N6" s="1127"/>
      <c r="O6" s="1127"/>
      <c r="P6" s="1127"/>
      <c r="Q6" s="1127"/>
      <c r="R6" s="1127"/>
      <c r="S6" s="1127"/>
      <c r="T6" s="1127"/>
      <c r="U6" s="1127"/>
      <c r="V6" s="1127"/>
      <c r="W6" s="1127"/>
      <c r="X6" s="1127"/>
      <c r="Y6" s="1128"/>
      <c r="Z6" s="1127"/>
      <c r="AA6" s="1127"/>
      <c r="AB6" s="1127"/>
      <c r="AC6" s="1127"/>
      <c r="AD6" s="1128"/>
      <c r="AE6" s="1127"/>
      <c r="AF6" s="1127"/>
      <c r="AG6" s="1127"/>
      <c r="AH6" s="1127"/>
      <c r="AI6" s="1128"/>
      <c r="AJ6" s="1127" t="s">
        <v>2752</v>
      </c>
      <c r="AK6" s="1127"/>
      <c r="AL6" s="1127"/>
      <c r="AM6" s="1127"/>
      <c r="AN6" s="1127"/>
      <c r="AO6" s="1127"/>
      <c r="AP6" s="1072"/>
      <c r="AQ6" s="1127"/>
      <c r="AR6" s="1127"/>
      <c r="AS6" s="1127"/>
      <c r="AT6" s="1127"/>
      <c r="AU6" s="1127"/>
      <c r="AV6" s="1127"/>
      <c r="AW6" s="1127"/>
      <c r="AX6" s="1127"/>
      <c r="AY6" s="1127"/>
      <c r="AZ6" s="1127"/>
      <c r="BA6" s="1127"/>
      <c r="BB6" s="1127"/>
      <c r="BC6" s="1127"/>
      <c r="BD6" s="1127"/>
      <c r="BE6" s="1127"/>
      <c r="BF6" s="1127"/>
      <c r="BG6" s="1127"/>
      <c r="BH6" s="1127"/>
      <c r="BI6" s="1127"/>
      <c r="BJ6" s="1127"/>
      <c r="BK6" s="1128"/>
      <c r="BL6" s="1127"/>
      <c r="BM6" s="1127"/>
      <c r="BN6" s="1127"/>
      <c r="BO6" s="1127"/>
      <c r="BP6" s="1128"/>
      <c r="BQ6" s="1127"/>
      <c r="BR6" s="1127"/>
      <c r="BS6" s="1127"/>
      <c r="BT6" s="1127"/>
      <c r="BU6" s="1128"/>
      <c r="BV6" s="1127" t="s">
        <v>2753</v>
      </c>
      <c r="BW6" s="1127"/>
      <c r="BX6" s="1127"/>
      <c r="BY6" s="1127"/>
      <c r="BZ6" s="1127"/>
      <c r="CA6" s="1127"/>
      <c r="CB6" s="1073"/>
      <c r="CC6" s="1127"/>
      <c r="CD6" s="1127"/>
      <c r="CE6" s="1127"/>
      <c r="CF6" s="1127"/>
      <c r="CG6" s="1127"/>
      <c r="CH6" s="1127"/>
      <c r="CI6" s="1127"/>
      <c r="CJ6" s="1127"/>
      <c r="CK6" s="1127"/>
      <c r="CL6" s="1127"/>
      <c r="CM6" s="1127"/>
      <c r="CN6" s="1127"/>
      <c r="CO6" s="1127"/>
      <c r="CP6" s="1127"/>
      <c r="CQ6" s="1127"/>
      <c r="CR6" s="1127"/>
      <c r="CS6" s="1127"/>
      <c r="CT6" s="1127"/>
      <c r="CU6" s="1127"/>
      <c r="CV6" s="1127"/>
      <c r="CW6" s="1128"/>
      <c r="CX6" s="1127"/>
      <c r="CY6" s="1127"/>
      <c r="CZ6" s="1127"/>
      <c r="DA6" s="1127"/>
      <c r="DB6" s="1128"/>
      <c r="DC6" s="1127"/>
      <c r="DD6" s="1127"/>
      <c r="DE6" s="1127"/>
      <c r="DF6" s="1127"/>
      <c r="DG6" s="1128"/>
      <c r="DH6" s="1127" t="s">
        <v>2754</v>
      </c>
      <c r="DI6" s="1127"/>
      <c r="DJ6" s="1127"/>
      <c r="DK6" s="1127"/>
      <c r="DL6" s="1127"/>
      <c r="DM6" s="1126"/>
    </row>
    <row r="7" spans="2:117" ht="52.5" customHeight="1">
      <c r="B7" s="1125" t="s">
        <v>127</v>
      </c>
      <c r="C7" s="1124"/>
      <c r="D7" s="1122" t="s">
        <v>5</v>
      </c>
      <c r="E7" s="1122" t="s">
        <v>128</v>
      </c>
      <c r="F7" s="1123" t="s">
        <v>2755</v>
      </c>
      <c r="G7" s="1122" t="s">
        <v>153</v>
      </c>
      <c r="H7" s="1122" t="s">
        <v>2756</v>
      </c>
      <c r="I7" s="1122" t="s">
        <v>2757</v>
      </c>
      <c r="J7" s="1122" t="s">
        <v>2758</v>
      </c>
      <c r="K7" s="1122" t="s">
        <v>2759</v>
      </c>
      <c r="L7" s="1122" t="s">
        <v>2760</v>
      </c>
      <c r="M7" s="1122" t="s">
        <v>2664</v>
      </c>
      <c r="N7" s="1122" t="s">
        <v>2572</v>
      </c>
      <c r="O7" s="1122" t="s">
        <v>2761</v>
      </c>
      <c r="P7" s="1122" t="s">
        <v>2762</v>
      </c>
      <c r="Q7" s="1122" t="s">
        <v>169</v>
      </c>
      <c r="R7" s="1122" t="s">
        <v>2763</v>
      </c>
      <c r="S7" s="1122" t="s">
        <v>2764</v>
      </c>
      <c r="T7" s="1122" t="s">
        <v>2765</v>
      </c>
      <c r="U7" s="1122" t="s">
        <v>2766</v>
      </c>
      <c r="V7" s="1122" t="s">
        <v>2767</v>
      </c>
      <c r="W7" s="1122" t="s">
        <v>2768</v>
      </c>
      <c r="X7" s="1122" t="s">
        <v>2769</v>
      </c>
      <c r="Y7" s="1122" t="s">
        <v>130</v>
      </c>
      <c r="Z7" s="1122" t="s">
        <v>2770</v>
      </c>
      <c r="AA7" s="1122" t="s">
        <v>2771</v>
      </c>
      <c r="AB7" s="1122" t="s">
        <v>2772</v>
      </c>
      <c r="AC7" s="1122" t="s">
        <v>2773</v>
      </c>
      <c r="AD7" s="1122" t="s">
        <v>132</v>
      </c>
      <c r="AE7" s="1122" t="s">
        <v>2774</v>
      </c>
      <c r="AF7" s="1122" t="s">
        <v>2775</v>
      </c>
      <c r="AG7" s="1122" t="s">
        <v>2776</v>
      </c>
      <c r="AH7" s="1122" t="s">
        <v>2777</v>
      </c>
      <c r="AI7" s="1122" t="s">
        <v>131</v>
      </c>
      <c r="AJ7" s="1121" t="s">
        <v>1766</v>
      </c>
      <c r="AK7" s="1121" t="s">
        <v>2769</v>
      </c>
      <c r="AL7" s="1121" t="s">
        <v>2778</v>
      </c>
      <c r="AM7" s="1121" t="s">
        <v>1867</v>
      </c>
      <c r="AN7" s="1121" t="s">
        <v>2779</v>
      </c>
      <c r="AO7" s="1122" t="s">
        <v>129</v>
      </c>
      <c r="AP7" s="1124"/>
      <c r="AQ7" s="1122" t="s">
        <v>128</v>
      </c>
      <c r="AR7" s="1123" t="s">
        <v>2755</v>
      </c>
      <c r="AS7" s="1122" t="s">
        <v>153</v>
      </c>
      <c r="AT7" s="1122" t="s">
        <v>2756</v>
      </c>
      <c r="AU7" s="1122" t="s">
        <v>2757</v>
      </c>
      <c r="AV7" s="1122" t="s">
        <v>2758</v>
      </c>
      <c r="AW7" s="1122" t="s">
        <v>2759</v>
      </c>
      <c r="AX7" s="1122" t="s">
        <v>2760</v>
      </c>
      <c r="AY7" s="1122" t="s">
        <v>2664</v>
      </c>
      <c r="AZ7" s="1122" t="s">
        <v>2572</v>
      </c>
      <c r="BA7" s="1122" t="s">
        <v>2761</v>
      </c>
      <c r="BB7" s="1122" t="s">
        <v>2762</v>
      </c>
      <c r="BC7" s="1122" t="s">
        <v>169</v>
      </c>
      <c r="BD7" s="1122" t="s">
        <v>2763</v>
      </c>
      <c r="BE7" s="1122" t="s">
        <v>2764</v>
      </c>
      <c r="BF7" s="1122" t="s">
        <v>2765</v>
      </c>
      <c r="BG7" s="1122" t="s">
        <v>2766</v>
      </c>
      <c r="BH7" s="1122" t="s">
        <v>2767</v>
      </c>
      <c r="BI7" s="1122" t="s">
        <v>2768</v>
      </c>
      <c r="BJ7" s="1122" t="s">
        <v>2769</v>
      </c>
      <c r="BK7" s="1122" t="s">
        <v>130</v>
      </c>
      <c r="BL7" s="1122" t="s">
        <v>2770</v>
      </c>
      <c r="BM7" s="1122" t="s">
        <v>2771</v>
      </c>
      <c r="BN7" s="1122" t="s">
        <v>2772</v>
      </c>
      <c r="BO7" s="1122" t="s">
        <v>2773</v>
      </c>
      <c r="BP7" s="1122" t="s">
        <v>132</v>
      </c>
      <c r="BQ7" s="1122" t="s">
        <v>2774</v>
      </c>
      <c r="BR7" s="1122" t="s">
        <v>2775</v>
      </c>
      <c r="BS7" s="1122" t="s">
        <v>2776</v>
      </c>
      <c r="BT7" s="1122" t="s">
        <v>2777</v>
      </c>
      <c r="BU7" s="1122" t="s">
        <v>131</v>
      </c>
      <c r="BV7" s="1121" t="s">
        <v>1766</v>
      </c>
      <c r="BW7" s="1121" t="s">
        <v>2769</v>
      </c>
      <c r="BX7" s="1121" t="s">
        <v>2778</v>
      </c>
      <c r="BY7" s="1121" t="s">
        <v>1867</v>
      </c>
      <c r="BZ7" s="1121" t="s">
        <v>2779</v>
      </c>
      <c r="CA7" s="1122" t="s">
        <v>129</v>
      </c>
      <c r="CB7" s="1072"/>
      <c r="CC7" s="1122" t="s">
        <v>128</v>
      </c>
      <c r="CD7" s="1123" t="s">
        <v>2755</v>
      </c>
      <c r="CE7" s="1122" t="s">
        <v>153</v>
      </c>
      <c r="CF7" s="1122" t="s">
        <v>2756</v>
      </c>
      <c r="CG7" s="1122" t="s">
        <v>2757</v>
      </c>
      <c r="CH7" s="1122" t="s">
        <v>2758</v>
      </c>
      <c r="CI7" s="1122" t="s">
        <v>2759</v>
      </c>
      <c r="CJ7" s="1122" t="s">
        <v>2760</v>
      </c>
      <c r="CK7" s="1122" t="s">
        <v>2664</v>
      </c>
      <c r="CL7" s="1122" t="s">
        <v>2572</v>
      </c>
      <c r="CM7" s="1122" t="s">
        <v>2761</v>
      </c>
      <c r="CN7" s="1122" t="s">
        <v>2762</v>
      </c>
      <c r="CO7" s="1122" t="s">
        <v>169</v>
      </c>
      <c r="CP7" s="1122" t="s">
        <v>2763</v>
      </c>
      <c r="CQ7" s="1122" t="s">
        <v>2764</v>
      </c>
      <c r="CR7" s="1122" t="s">
        <v>2765</v>
      </c>
      <c r="CS7" s="1122" t="s">
        <v>2766</v>
      </c>
      <c r="CT7" s="1122" t="s">
        <v>2767</v>
      </c>
      <c r="CU7" s="1122" t="s">
        <v>2768</v>
      </c>
      <c r="CV7" s="1122" t="s">
        <v>2769</v>
      </c>
      <c r="CW7" s="1122" t="s">
        <v>130</v>
      </c>
      <c r="CX7" s="1122" t="s">
        <v>2770</v>
      </c>
      <c r="CY7" s="1122" t="s">
        <v>2771</v>
      </c>
      <c r="CZ7" s="1122" t="s">
        <v>2772</v>
      </c>
      <c r="DA7" s="1122" t="s">
        <v>2773</v>
      </c>
      <c r="DB7" s="1122" t="s">
        <v>132</v>
      </c>
      <c r="DC7" s="1122" t="s">
        <v>2774</v>
      </c>
      <c r="DD7" s="1122" t="s">
        <v>2775</v>
      </c>
      <c r="DE7" s="1122" t="s">
        <v>2776</v>
      </c>
      <c r="DF7" s="1122" t="s">
        <v>2777</v>
      </c>
      <c r="DG7" s="1122" t="s">
        <v>131</v>
      </c>
      <c r="DH7" s="1121" t="s">
        <v>1766</v>
      </c>
      <c r="DI7" s="1121" t="s">
        <v>2769</v>
      </c>
      <c r="DJ7" s="1121" t="s">
        <v>2778</v>
      </c>
      <c r="DK7" s="1121" t="s">
        <v>1867</v>
      </c>
      <c r="DL7" s="1121" t="s">
        <v>2779</v>
      </c>
      <c r="DM7" s="1120" t="s">
        <v>129</v>
      </c>
    </row>
    <row r="8" spans="2:117" ht="14.25" customHeight="1">
      <c r="B8" s="1078"/>
      <c r="C8" s="1072"/>
      <c r="D8" s="1072"/>
      <c r="E8" s="1073"/>
      <c r="F8" s="1073" t="s">
        <v>2780</v>
      </c>
      <c r="G8" s="1073" t="s">
        <v>2781</v>
      </c>
      <c r="H8" s="1073" t="s">
        <v>2782</v>
      </c>
      <c r="I8" s="1073" t="s">
        <v>2783</v>
      </c>
      <c r="J8" s="1073" t="s">
        <v>2784</v>
      </c>
      <c r="K8" s="1073" t="s">
        <v>2785</v>
      </c>
      <c r="L8" s="1073" t="s">
        <v>2786</v>
      </c>
      <c r="M8" s="1073" t="s">
        <v>2787</v>
      </c>
      <c r="N8" s="1073" t="s">
        <v>2788</v>
      </c>
      <c r="O8" s="1073" t="s">
        <v>2789</v>
      </c>
      <c r="P8" s="1073" t="s">
        <v>2790</v>
      </c>
      <c r="Q8" s="1073" t="s">
        <v>2791</v>
      </c>
      <c r="R8" s="1073" t="s">
        <v>2792</v>
      </c>
      <c r="S8" s="1073" t="s">
        <v>2793</v>
      </c>
      <c r="T8" s="1073" t="s">
        <v>2794</v>
      </c>
      <c r="U8" s="1073" t="s">
        <v>2795</v>
      </c>
      <c r="V8" s="1073" t="s">
        <v>2796</v>
      </c>
      <c r="W8" s="1073" t="s">
        <v>2797</v>
      </c>
      <c r="X8" s="1073" t="s">
        <v>2798</v>
      </c>
      <c r="Y8" s="1073"/>
      <c r="Z8" s="1073" t="s">
        <v>2799</v>
      </c>
      <c r="AA8" s="1073" t="s">
        <v>2800</v>
      </c>
      <c r="AB8" s="1073" t="s">
        <v>2801</v>
      </c>
      <c r="AC8" s="1073" t="s">
        <v>2802</v>
      </c>
      <c r="AD8" s="1073"/>
      <c r="AE8" s="1073" t="s">
        <v>2803</v>
      </c>
      <c r="AF8" s="1073" t="s">
        <v>2804</v>
      </c>
      <c r="AG8" s="1073" t="s">
        <v>2805</v>
      </c>
      <c r="AH8" s="1073" t="s">
        <v>2806</v>
      </c>
      <c r="AI8" s="1073"/>
      <c r="AJ8" s="1119">
        <v>1</v>
      </c>
      <c r="AK8" s="1119">
        <v>2</v>
      </c>
      <c r="AL8" s="1119">
        <v>3</v>
      </c>
      <c r="AM8" s="1119">
        <v>4</v>
      </c>
      <c r="AN8" s="1119">
        <v>5</v>
      </c>
      <c r="AO8" s="1073" t="s">
        <v>2807</v>
      </c>
      <c r="AP8" s="1072"/>
      <c r="AQ8" s="1073"/>
      <c r="AR8" s="1073" t="s">
        <v>2780</v>
      </c>
      <c r="AS8" s="1073" t="s">
        <v>2781</v>
      </c>
      <c r="AT8" s="1073" t="s">
        <v>2782</v>
      </c>
      <c r="AU8" s="1073" t="s">
        <v>2783</v>
      </c>
      <c r="AV8" s="1073" t="s">
        <v>2784</v>
      </c>
      <c r="AW8" s="1073" t="s">
        <v>2785</v>
      </c>
      <c r="AX8" s="1073" t="s">
        <v>2786</v>
      </c>
      <c r="AY8" s="1073" t="s">
        <v>2787</v>
      </c>
      <c r="AZ8" s="1073" t="s">
        <v>2788</v>
      </c>
      <c r="BA8" s="1073" t="s">
        <v>2789</v>
      </c>
      <c r="BB8" s="1073" t="s">
        <v>2790</v>
      </c>
      <c r="BC8" s="1073" t="s">
        <v>2791</v>
      </c>
      <c r="BD8" s="1073" t="s">
        <v>2792</v>
      </c>
      <c r="BE8" s="1073" t="s">
        <v>2793</v>
      </c>
      <c r="BF8" s="1073" t="s">
        <v>2794</v>
      </c>
      <c r="BG8" s="1073" t="s">
        <v>2795</v>
      </c>
      <c r="BH8" s="1073" t="s">
        <v>2796</v>
      </c>
      <c r="BI8" s="1073" t="s">
        <v>2797</v>
      </c>
      <c r="BJ8" s="1073" t="s">
        <v>2798</v>
      </c>
      <c r="BK8" s="1073"/>
      <c r="BL8" s="1073" t="s">
        <v>2799</v>
      </c>
      <c r="BM8" s="1073" t="s">
        <v>2800</v>
      </c>
      <c r="BN8" s="1073" t="s">
        <v>2801</v>
      </c>
      <c r="BO8" s="1073" t="s">
        <v>2802</v>
      </c>
      <c r="BP8" s="1073"/>
      <c r="BQ8" s="1073" t="s">
        <v>2803</v>
      </c>
      <c r="BR8" s="1073" t="s">
        <v>2804</v>
      </c>
      <c r="BS8" s="1073" t="s">
        <v>2805</v>
      </c>
      <c r="BT8" s="1073" t="s">
        <v>2806</v>
      </c>
      <c r="BU8" s="1073"/>
      <c r="BV8" s="1119">
        <v>1</v>
      </c>
      <c r="BW8" s="1119">
        <v>2</v>
      </c>
      <c r="BX8" s="1119">
        <v>3</v>
      </c>
      <c r="BY8" s="1119">
        <v>4</v>
      </c>
      <c r="BZ8" s="1119">
        <v>5</v>
      </c>
      <c r="CA8" s="1073" t="s">
        <v>2807</v>
      </c>
      <c r="CB8" s="1072"/>
      <c r="CC8" s="1073"/>
      <c r="CD8" s="1073" t="s">
        <v>2780</v>
      </c>
      <c r="CE8" s="1073" t="s">
        <v>2781</v>
      </c>
      <c r="CF8" s="1073" t="s">
        <v>2782</v>
      </c>
      <c r="CG8" s="1073" t="s">
        <v>2783</v>
      </c>
      <c r="CH8" s="1073" t="s">
        <v>2784</v>
      </c>
      <c r="CI8" s="1073" t="s">
        <v>2785</v>
      </c>
      <c r="CJ8" s="1073" t="s">
        <v>2786</v>
      </c>
      <c r="CK8" s="1073" t="s">
        <v>2787</v>
      </c>
      <c r="CL8" s="1073" t="s">
        <v>2788</v>
      </c>
      <c r="CM8" s="1073" t="s">
        <v>2789</v>
      </c>
      <c r="CN8" s="1073" t="s">
        <v>2790</v>
      </c>
      <c r="CO8" s="1073" t="s">
        <v>2791</v>
      </c>
      <c r="CP8" s="1073" t="s">
        <v>2792</v>
      </c>
      <c r="CQ8" s="1073" t="s">
        <v>2793</v>
      </c>
      <c r="CR8" s="1073" t="s">
        <v>2794</v>
      </c>
      <c r="CS8" s="1073" t="s">
        <v>2795</v>
      </c>
      <c r="CT8" s="1073" t="s">
        <v>2796</v>
      </c>
      <c r="CU8" s="1073" t="s">
        <v>2797</v>
      </c>
      <c r="CV8" s="1073" t="s">
        <v>2798</v>
      </c>
      <c r="CW8" s="1073"/>
      <c r="CX8" s="1073" t="s">
        <v>2799</v>
      </c>
      <c r="CY8" s="1073" t="s">
        <v>2800</v>
      </c>
      <c r="CZ8" s="1073" t="s">
        <v>2801</v>
      </c>
      <c r="DA8" s="1073" t="s">
        <v>2802</v>
      </c>
      <c r="DB8" s="1073"/>
      <c r="DC8" s="1073" t="s">
        <v>2803</v>
      </c>
      <c r="DD8" s="1073" t="s">
        <v>2804</v>
      </c>
      <c r="DE8" s="1073" t="s">
        <v>2805</v>
      </c>
      <c r="DF8" s="1073" t="s">
        <v>2806</v>
      </c>
      <c r="DG8" s="1073"/>
      <c r="DH8" s="1119">
        <v>1</v>
      </c>
      <c r="DI8" s="1119">
        <v>2</v>
      </c>
      <c r="DJ8" s="1119">
        <v>3</v>
      </c>
      <c r="DK8" s="1119">
        <v>4</v>
      </c>
      <c r="DL8" s="1119">
        <v>5</v>
      </c>
      <c r="DM8" s="1118" t="s">
        <v>2807</v>
      </c>
    </row>
    <row r="9" spans="2:117" ht="14.5" hidden="1" customHeight="1" outlineLevel="1">
      <c r="B9" s="1078">
        <v>1</v>
      </c>
      <c r="C9" s="1072"/>
      <c r="D9" s="1092" t="s">
        <v>138</v>
      </c>
      <c r="E9" s="1092" t="s">
        <v>139</v>
      </c>
      <c r="F9" s="1092"/>
      <c r="G9" s="1092"/>
      <c r="H9" s="1092"/>
      <c r="I9" s="1092"/>
      <c r="J9" s="1092"/>
      <c r="K9" s="1092"/>
      <c r="L9" s="1092"/>
      <c r="M9" s="1092"/>
      <c r="N9" s="1092"/>
      <c r="O9" s="1092"/>
      <c r="P9" s="1092"/>
      <c r="Q9" s="1092"/>
      <c r="R9" s="1092"/>
      <c r="S9" s="1092"/>
      <c r="T9" s="1092"/>
      <c r="U9" s="1092"/>
      <c r="V9" s="1092"/>
      <c r="W9" s="1092"/>
      <c r="X9" s="1092"/>
      <c r="Y9" s="1092" t="s">
        <v>139</v>
      </c>
      <c r="Z9" s="1092"/>
      <c r="AA9" s="1092"/>
      <c r="AB9" s="1092"/>
      <c r="AC9" s="1092"/>
      <c r="AD9" s="1092" t="s">
        <v>139</v>
      </c>
      <c r="AE9" s="1092"/>
      <c r="AF9" s="1092"/>
      <c r="AG9" s="1092"/>
      <c r="AH9" s="1092"/>
      <c r="AI9" s="1092" t="s">
        <v>139</v>
      </c>
      <c r="AJ9" s="1104"/>
      <c r="AK9" s="1104"/>
      <c r="AL9" s="1104"/>
      <c r="AM9" s="1104"/>
      <c r="AN9" s="1104"/>
      <c r="AO9" s="1092" t="s">
        <v>139</v>
      </c>
      <c r="AP9" s="1041"/>
      <c r="AQ9" s="1092" t="s">
        <v>139</v>
      </c>
      <c r="AR9" s="1092"/>
      <c r="AS9" s="1092"/>
      <c r="AT9" s="1092"/>
      <c r="AU9" s="1092"/>
      <c r="AV9" s="1092"/>
      <c r="AW9" s="1092"/>
      <c r="AX9" s="1092"/>
      <c r="AY9" s="1092"/>
      <c r="AZ9" s="1092"/>
      <c r="BA9" s="1092"/>
      <c r="BB9" s="1092"/>
      <c r="BC9" s="1092"/>
      <c r="BD9" s="1092"/>
      <c r="BE9" s="1092"/>
      <c r="BF9" s="1092"/>
      <c r="BG9" s="1092"/>
      <c r="BH9" s="1092"/>
      <c r="BI9" s="1092"/>
      <c r="BJ9" s="1092"/>
      <c r="BK9" s="1092" t="s">
        <v>139</v>
      </c>
      <c r="BL9" s="1092"/>
      <c r="BM9" s="1092"/>
      <c r="BN9" s="1092"/>
      <c r="BO9" s="1092"/>
      <c r="BP9" s="1092" t="s">
        <v>139</v>
      </c>
      <c r="BQ9" s="1092"/>
      <c r="BR9" s="1092"/>
      <c r="BS9" s="1092"/>
      <c r="BT9" s="1092"/>
      <c r="BU9" s="1092" t="s">
        <v>139</v>
      </c>
      <c r="BV9" s="1104"/>
      <c r="BW9" s="1104"/>
      <c r="BX9" s="1104"/>
      <c r="BY9" s="1104"/>
      <c r="BZ9" s="1104"/>
      <c r="CA9" s="1092" t="s">
        <v>139</v>
      </c>
      <c r="CB9" s="1041"/>
      <c r="CC9" s="1092" t="s">
        <v>139</v>
      </c>
      <c r="CD9" s="1092"/>
      <c r="CE9" s="1092"/>
      <c r="CF9" s="1092"/>
      <c r="CG9" s="1092"/>
      <c r="CH9" s="1092"/>
      <c r="CI9" s="1092"/>
      <c r="CJ9" s="1092"/>
      <c r="CK9" s="1092"/>
      <c r="CL9" s="1092"/>
      <c r="CM9" s="1092"/>
      <c r="CN9" s="1092"/>
      <c r="CO9" s="1092"/>
      <c r="CP9" s="1092"/>
      <c r="CQ9" s="1092"/>
      <c r="CR9" s="1092"/>
      <c r="CS9" s="1092"/>
      <c r="CT9" s="1092"/>
      <c r="CU9" s="1092"/>
      <c r="CV9" s="1092"/>
      <c r="CW9" s="1092" t="s">
        <v>139</v>
      </c>
      <c r="CX9" s="1092"/>
      <c r="CY9" s="1092"/>
      <c r="CZ9" s="1092"/>
      <c r="DA9" s="1092"/>
      <c r="DB9" s="1092" t="s">
        <v>139</v>
      </c>
      <c r="DC9" s="1092"/>
      <c r="DD9" s="1092"/>
      <c r="DE9" s="1092"/>
      <c r="DF9" s="1092"/>
      <c r="DG9" s="1092" t="s">
        <v>139</v>
      </c>
      <c r="DH9" s="1104"/>
      <c r="DI9" s="1104"/>
      <c r="DJ9" s="1104"/>
      <c r="DK9" s="1104"/>
      <c r="DL9" s="1104"/>
      <c r="DM9" s="1103" t="s">
        <v>139</v>
      </c>
    </row>
    <row r="10" spans="2:117" ht="6.75" hidden="1" customHeight="1" outlineLevel="1">
      <c r="B10" s="1078"/>
      <c r="C10" s="1072"/>
      <c r="D10" s="1092"/>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6"/>
      <c r="AK10" s="1116"/>
      <c r="AL10" s="1116"/>
      <c r="AM10" s="1116"/>
      <c r="AN10" s="1116"/>
      <c r="AO10" s="1117"/>
      <c r="AP10" s="1041"/>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6"/>
      <c r="BW10" s="1116"/>
      <c r="BX10" s="1116"/>
      <c r="BY10" s="1116"/>
      <c r="BZ10" s="1116"/>
      <c r="CA10" s="1117"/>
      <c r="CB10" s="1041"/>
      <c r="CC10" s="1117"/>
      <c r="CD10" s="1117"/>
      <c r="CE10" s="1117"/>
      <c r="CF10" s="1117"/>
      <c r="CG10" s="1117"/>
      <c r="CH10" s="1117"/>
      <c r="CI10" s="1117"/>
      <c r="CJ10" s="1117"/>
      <c r="CK10" s="1117"/>
      <c r="CL10" s="1117"/>
      <c r="CM10" s="1117"/>
      <c r="CN10" s="1117"/>
      <c r="CO10" s="1117"/>
      <c r="CP10" s="1117"/>
      <c r="CQ10" s="1117"/>
      <c r="CR10" s="1117"/>
      <c r="CS10" s="1117"/>
      <c r="CT10" s="1117"/>
      <c r="CU10" s="1117"/>
      <c r="CV10" s="1117"/>
      <c r="CW10" s="1117"/>
      <c r="CX10" s="1117"/>
      <c r="CY10" s="1117"/>
      <c r="CZ10" s="1117"/>
      <c r="DA10" s="1117"/>
      <c r="DB10" s="1117"/>
      <c r="DC10" s="1117"/>
      <c r="DD10" s="1117"/>
      <c r="DE10" s="1117"/>
      <c r="DF10" s="1117"/>
      <c r="DG10" s="1117"/>
      <c r="DH10" s="1116"/>
      <c r="DI10" s="1116"/>
      <c r="DJ10" s="1116"/>
      <c r="DK10" s="1116"/>
      <c r="DL10" s="1116"/>
      <c r="DM10" s="1115"/>
    </row>
    <row r="11" spans="2:117" ht="14.5" hidden="1" customHeight="1" outlineLevel="1">
      <c r="B11" s="1078">
        <f>IF(D11&lt;&gt;"",MAX(B8:B10)+1,"")</f>
        <v>2</v>
      </c>
      <c r="C11" s="1072"/>
      <c r="D11" s="1092" t="s">
        <v>140</v>
      </c>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106"/>
      <c r="AK11" s="1106"/>
      <c r="AL11" s="1106"/>
      <c r="AM11" s="1106"/>
      <c r="AN11" s="1106"/>
      <c r="AO11" s="1084"/>
      <c r="AP11" s="1041"/>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106"/>
      <c r="BW11" s="1106"/>
      <c r="BX11" s="1106"/>
      <c r="BY11" s="1106"/>
      <c r="BZ11" s="1106"/>
      <c r="CA11" s="1084"/>
      <c r="CB11" s="1041"/>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106"/>
      <c r="DI11" s="1106"/>
      <c r="DJ11" s="1106"/>
      <c r="DK11" s="1106"/>
      <c r="DL11" s="1106"/>
      <c r="DM11" s="1105"/>
    </row>
    <row r="12" spans="2:117" ht="14.5" hidden="1" customHeight="1" outlineLevel="1">
      <c r="B12" s="1078">
        <f>IF(D12&lt;&gt;"",MAX(B9:B11)+1,"")</f>
        <v>3</v>
      </c>
      <c r="C12" s="1072"/>
      <c r="D12" s="1096" t="s">
        <v>141</v>
      </c>
      <c r="E12" s="1020">
        <v>0</v>
      </c>
      <c r="F12" s="1020">
        <v>0</v>
      </c>
      <c r="G12" s="1020">
        <v>0</v>
      </c>
      <c r="H12" s="1020"/>
      <c r="I12" s="1020"/>
      <c r="J12" s="1020"/>
      <c r="K12" s="1020"/>
      <c r="L12" s="1020"/>
      <c r="M12" s="1020"/>
      <c r="N12" s="1020"/>
      <c r="O12" s="1020"/>
      <c r="P12" s="1020"/>
      <c r="Q12" s="1020"/>
      <c r="R12" s="1020"/>
      <c r="S12" s="1020"/>
      <c r="T12" s="1020"/>
      <c r="U12" s="1020"/>
      <c r="V12" s="1020"/>
      <c r="W12" s="1020"/>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114"/>
      <c r="AQ12" s="1020">
        <v>0</v>
      </c>
      <c r="AR12" s="1020">
        <v>0</v>
      </c>
      <c r="AS12" s="1020">
        <v>0</v>
      </c>
      <c r="AT12" s="1020">
        <v>0</v>
      </c>
      <c r="AU12" s="1020">
        <v>0</v>
      </c>
      <c r="AV12" s="1020">
        <v>0</v>
      </c>
      <c r="AW12" s="1020">
        <v>0</v>
      </c>
      <c r="AX12" s="1020">
        <v>0</v>
      </c>
      <c r="AY12" s="1020">
        <v>0</v>
      </c>
      <c r="AZ12" s="1020"/>
      <c r="BA12" s="1020">
        <v>0</v>
      </c>
      <c r="BB12" s="1020">
        <v>0</v>
      </c>
      <c r="BC12" s="1020">
        <v>0</v>
      </c>
      <c r="BD12" s="1020"/>
      <c r="BE12" s="1020">
        <v>0</v>
      </c>
      <c r="BF12" s="1020">
        <v>0</v>
      </c>
      <c r="BG12" s="1020">
        <v>0</v>
      </c>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1041"/>
      <c r="CC12" s="1020">
        <v>0</v>
      </c>
      <c r="CD12" s="1020">
        <v>0</v>
      </c>
      <c r="CE12" s="1020">
        <v>0</v>
      </c>
      <c r="CF12" s="1020">
        <v>0</v>
      </c>
      <c r="CG12" s="1020">
        <v>0</v>
      </c>
      <c r="CH12" s="1020">
        <v>0</v>
      </c>
      <c r="CI12" s="1020">
        <v>0</v>
      </c>
      <c r="CJ12" s="1020">
        <v>0</v>
      </c>
      <c r="CK12" s="1020">
        <v>0</v>
      </c>
      <c r="CL12" s="1020"/>
      <c r="CM12" s="1020">
        <v>0</v>
      </c>
      <c r="CN12" s="1020">
        <v>0</v>
      </c>
      <c r="CO12" s="1020">
        <v>0</v>
      </c>
      <c r="CP12" s="1020"/>
      <c r="CQ12" s="1020">
        <v>0</v>
      </c>
      <c r="CR12" s="1020">
        <v>0</v>
      </c>
      <c r="CS12" s="1020">
        <v>0</v>
      </c>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113">
        <f>SUM(DH12:DL12)</f>
        <v>0</v>
      </c>
    </row>
    <row r="13" spans="2:117" ht="14.5" hidden="1" customHeight="1" outlineLevel="1">
      <c r="B13" s="1078">
        <f>IF(D13&lt;&gt;"",MAX(B10:B12)+1,"")</f>
        <v>4</v>
      </c>
      <c r="C13" s="1072"/>
      <c r="D13" s="1096" t="s">
        <v>142</v>
      </c>
      <c r="E13" s="968">
        <v>0</v>
      </c>
      <c r="F13" s="968">
        <v>0</v>
      </c>
      <c r="G13" s="968">
        <v>0</v>
      </c>
      <c r="H13" s="968"/>
      <c r="I13" s="968"/>
      <c r="J13" s="968"/>
      <c r="K13" s="968"/>
      <c r="L13" s="968"/>
      <c r="M13" s="968"/>
      <c r="N13" s="968"/>
      <c r="O13" s="968"/>
      <c r="P13" s="968"/>
      <c r="Q13" s="968"/>
      <c r="R13" s="968"/>
      <c r="S13" s="968"/>
      <c r="T13" s="968"/>
      <c r="U13" s="968"/>
      <c r="V13" s="968"/>
      <c r="W13" s="968"/>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1041"/>
      <c r="AQ13" s="968">
        <v>0</v>
      </c>
      <c r="AR13" s="968">
        <v>0</v>
      </c>
      <c r="AS13" s="968">
        <v>0</v>
      </c>
      <c r="AT13" s="968">
        <v>0</v>
      </c>
      <c r="AU13" s="968">
        <v>0</v>
      </c>
      <c r="AV13" s="968">
        <v>0</v>
      </c>
      <c r="AW13" s="968">
        <v>0</v>
      </c>
      <c r="AX13" s="968">
        <v>0</v>
      </c>
      <c r="AY13" s="968">
        <v>0</v>
      </c>
      <c r="AZ13" s="968"/>
      <c r="BA13" s="968">
        <v>0</v>
      </c>
      <c r="BB13" s="968">
        <v>0</v>
      </c>
      <c r="BC13" s="968">
        <v>0</v>
      </c>
      <c r="BD13" s="968"/>
      <c r="BE13" s="968">
        <v>0</v>
      </c>
      <c r="BF13" s="968">
        <v>0</v>
      </c>
      <c r="BG13" s="968">
        <v>0</v>
      </c>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1041"/>
      <c r="CC13" s="968">
        <v>0</v>
      </c>
      <c r="CD13" s="968">
        <v>0</v>
      </c>
      <c r="CE13" s="968">
        <v>0</v>
      </c>
      <c r="CF13" s="968">
        <v>0</v>
      </c>
      <c r="CG13" s="968">
        <v>0</v>
      </c>
      <c r="CH13" s="968">
        <v>0</v>
      </c>
      <c r="CI13" s="968">
        <v>0</v>
      </c>
      <c r="CJ13" s="968">
        <v>0</v>
      </c>
      <c r="CK13" s="968">
        <v>0</v>
      </c>
      <c r="CL13" s="968"/>
      <c r="CM13" s="968">
        <v>0</v>
      </c>
      <c r="CN13" s="968">
        <v>0</v>
      </c>
      <c r="CO13" s="968">
        <v>0</v>
      </c>
      <c r="CP13" s="968"/>
      <c r="CQ13" s="968">
        <v>0</v>
      </c>
      <c r="CR13" s="968">
        <v>0</v>
      </c>
      <c r="CS13" s="968">
        <v>0</v>
      </c>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6">
        <f>SUM(DH13:DL13)</f>
        <v>0</v>
      </c>
    </row>
    <row r="14" spans="2:117" ht="14.5" hidden="1" customHeight="1" outlineLevel="1">
      <c r="B14" s="1078">
        <f>IF(D14&lt;&gt;"",MAX(B11:B13)+1,"")</f>
        <v>5</v>
      </c>
      <c r="C14" s="1072"/>
      <c r="D14" s="1096" t="s">
        <v>265</v>
      </c>
      <c r="E14" s="968">
        <v>0</v>
      </c>
      <c r="F14" s="968">
        <v>0</v>
      </c>
      <c r="G14" s="968">
        <v>0</v>
      </c>
      <c r="H14" s="968"/>
      <c r="I14" s="968"/>
      <c r="J14" s="968"/>
      <c r="K14" s="968"/>
      <c r="L14" s="968"/>
      <c r="M14" s="968"/>
      <c r="N14" s="968"/>
      <c r="O14" s="968"/>
      <c r="P14" s="968"/>
      <c r="Q14" s="968"/>
      <c r="R14" s="968"/>
      <c r="S14" s="968"/>
      <c r="T14" s="968"/>
      <c r="U14" s="968"/>
      <c r="V14" s="968"/>
      <c r="W14" s="968"/>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1041"/>
      <c r="AQ14" s="968">
        <v>0</v>
      </c>
      <c r="AR14" s="968">
        <v>0</v>
      </c>
      <c r="AS14" s="968">
        <v>0</v>
      </c>
      <c r="AT14" s="968">
        <v>0</v>
      </c>
      <c r="AU14" s="968">
        <v>0</v>
      </c>
      <c r="AV14" s="968">
        <v>0</v>
      </c>
      <c r="AW14" s="968">
        <v>0</v>
      </c>
      <c r="AX14" s="968">
        <v>0</v>
      </c>
      <c r="AY14" s="968">
        <v>0</v>
      </c>
      <c r="AZ14" s="968"/>
      <c r="BA14" s="968">
        <v>0</v>
      </c>
      <c r="BB14" s="968">
        <v>0</v>
      </c>
      <c r="BC14" s="968">
        <v>0</v>
      </c>
      <c r="BD14" s="968"/>
      <c r="BE14" s="968">
        <v>0</v>
      </c>
      <c r="BF14" s="968">
        <v>0</v>
      </c>
      <c r="BG14" s="968">
        <v>0</v>
      </c>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1041"/>
      <c r="CC14" s="968">
        <v>0</v>
      </c>
      <c r="CD14" s="968">
        <v>0</v>
      </c>
      <c r="CE14" s="968">
        <v>0</v>
      </c>
      <c r="CF14" s="968">
        <v>0</v>
      </c>
      <c r="CG14" s="968">
        <v>0</v>
      </c>
      <c r="CH14" s="968">
        <v>0</v>
      </c>
      <c r="CI14" s="968">
        <v>0</v>
      </c>
      <c r="CJ14" s="968">
        <v>0</v>
      </c>
      <c r="CK14" s="968">
        <v>0</v>
      </c>
      <c r="CL14" s="968"/>
      <c r="CM14" s="968">
        <v>0</v>
      </c>
      <c r="CN14" s="968">
        <v>0</v>
      </c>
      <c r="CO14" s="968">
        <v>0</v>
      </c>
      <c r="CP14" s="968"/>
      <c r="CQ14" s="968">
        <v>0</v>
      </c>
      <c r="CR14" s="968">
        <v>0</v>
      </c>
      <c r="CS14" s="968">
        <v>0</v>
      </c>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6">
        <f>SUM(DH14:DL14)</f>
        <v>0</v>
      </c>
    </row>
    <row r="15" spans="2:117" ht="14.5" hidden="1" customHeight="1" outlineLevel="1">
      <c r="B15" s="1078">
        <f>IF(D15&lt;&gt;"",MAX(B13:B14)+1,"")</f>
        <v>6</v>
      </c>
      <c r="C15" s="1072"/>
      <c r="D15" s="1092" t="s">
        <v>145</v>
      </c>
      <c r="E15" s="1111">
        <f>SUM(E12:E14)</f>
        <v>0</v>
      </c>
      <c r="F15" s="1111">
        <f>SUM(F12:F14)</f>
        <v>0</v>
      </c>
      <c r="G15" s="1111">
        <f>SUM(G12:G14)</f>
        <v>0</v>
      </c>
      <c r="H15" s="1111"/>
      <c r="I15" s="1111"/>
      <c r="J15" s="1111"/>
      <c r="K15" s="1111"/>
      <c r="L15" s="1111"/>
      <c r="M15" s="1111"/>
      <c r="N15" s="1111"/>
      <c r="O15" s="1111"/>
      <c r="P15" s="1111"/>
      <c r="Q15" s="1111"/>
      <c r="R15" s="1111"/>
      <c r="S15" s="1111"/>
      <c r="T15" s="1111"/>
      <c r="U15" s="1111"/>
      <c r="V15" s="1111"/>
      <c r="W15" s="1111"/>
      <c r="X15" s="1111">
        <f t="shared" ref="X15:AO15" si="0">SUM(X12:X14)</f>
        <v>0</v>
      </c>
      <c r="Y15" s="1111">
        <f t="shared" si="0"/>
        <v>0</v>
      </c>
      <c r="Z15" s="1111">
        <f t="shared" si="0"/>
        <v>0</v>
      </c>
      <c r="AA15" s="1111">
        <f t="shared" si="0"/>
        <v>0</v>
      </c>
      <c r="AB15" s="1111">
        <f t="shared" si="0"/>
        <v>0</v>
      </c>
      <c r="AC15" s="1111">
        <f t="shared" si="0"/>
        <v>0</v>
      </c>
      <c r="AD15" s="1111">
        <f t="shared" si="0"/>
        <v>0</v>
      </c>
      <c r="AE15" s="1111">
        <f t="shared" si="0"/>
        <v>0</v>
      </c>
      <c r="AF15" s="1111">
        <f t="shared" si="0"/>
        <v>0</v>
      </c>
      <c r="AG15" s="1111">
        <f t="shared" si="0"/>
        <v>0</v>
      </c>
      <c r="AH15" s="1111">
        <f t="shared" si="0"/>
        <v>0</v>
      </c>
      <c r="AI15" s="1111">
        <f t="shared" si="0"/>
        <v>0</v>
      </c>
      <c r="AJ15" s="1110">
        <f t="shared" si="0"/>
        <v>0</v>
      </c>
      <c r="AK15" s="1110">
        <f t="shared" si="0"/>
        <v>0</v>
      </c>
      <c r="AL15" s="1110">
        <f t="shared" si="0"/>
        <v>0</v>
      </c>
      <c r="AM15" s="1110">
        <f t="shared" si="0"/>
        <v>0</v>
      </c>
      <c r="AN15" s="1110">
        <f t="shared" si="0"/>
        <v>0</v>
      </c>
      <c r="AO15" s="1111">
        <f t="shared" si="0"/>
        <v>0</v>
      </c>
      <c r="AP15" s="1041"/>
      <c r="AQ15" s="1111">
        <f t="shared" ref="AQ15:AY15" si="1">SUM(AQ12:AQ14)</f>
        <v>0</v>
      </c>
      <c r="AR15" s="1111">
        <f t="shared" si="1"/>
        <v>0</v>
      </c>
      <c r="AS15" s="1111">
        <f t="shared" si="1"/>
        <v>0</v>
      </c>
      <c r="AT15" s="1111">
        <f t="shared" si="1"/>
        <v>0</v>
      </c>
      <c r="AU15" s="1111">
        <f t="shared" si="1"/>
        <v>0</v>
      </c>
      <c r="AV15" s="1111">
        <f t="shared" si="1"/>
        <v>0</v>
      </c>
      <c r="AW15" s="1111">
        <f t="shared" si="1"/>
        <v>0</v>
      </c>
      <c r="AX15" s="1111">
        <f t="shared" si="1"/>
        <v>0</v>
      </c>
      <c r="AY15" s="1111">
        <f t="shared" si="1"/>
        <v>0</v>
      </c>
      <c r="AZ15" s="1111"/>
      <c r="BA15" s="1111">
        <f>SUM(BA12:BA14)</f>
        <v>0</v>
      </c>
      <c r="BB15" s="1111">
        <f>SUM(BB12:BB14)</f>
        <v>0</v>
      </c>
      <c r="BC15" s="1111">
        <f>SUM(BC12:BC14)</f>
        <v>0</v>
      </c>
      <c r="BD15" s="1111"/>
      <c r="BE15" s="1111">
        <f>SUM(BE12:BE14)</f>
        <v>0</v>
      </c>
      <c r="BF15" s="1111">
        <f>SUM(BF12:BF14)</f>
        <v>0</v>
      </c>
      <c r="BG15" s="1111">
        <f>SUM(BG12:BG14)</f>
        <v>0</v>
      </c>
      <c r="BH15" s="1111"/>
      <c r="BI15" s="1111">
        <f t="shared" ref="BI15:CA15" si="2">SUM(BI12:BI14)</f>
        <v>0</v>
      </c>
      <c r="BJ15" s="1111">
        <f t="shared" si="2"/>
        <v>0</v>
      </c>
      <c r="BK15" s="1111">
        <f t="shared" si="2"/>
        <v>0</v>
      </c>
      <c r="BL15" s="1111">
        <f t="shared" si="2"/>
        <v>0</v>
      </c>
      <c r="BM15" s="1111">
        <f t="shared" si="2"/>
        <v>0</v>
      </c>
      <c r="BN15" s="1111">
        <f t="shared" si="2"/>
        <v>0</v>
      </c>
      <c r="BO15" s="1111">
        <f t="shared" si="2"/>
        <v>0</v>
      </c>
      <c r="BP15" s="1111">
        <f t="shared" si="2"/>
        <v>0</v>
      </c>
      <c r="BQ15" s="1111">
        <f t="shared" si="2"/>
        <v>0</v>
      </c>
      <c r="BR15" s="1111">
        <f t="shared" si="2"/>
        <v>0</v>
      </c>
      <c r="BS15" s="1111">
        <f t="shared" si="2"/>
        <v>0</v>
      </c>
      <c r="BT15" s="1111">
        <f t="shared" si="2"/>
        <v>0</v>
      </c>
      <c r="BU15" s="1111">
        <f t="shared" si="2"/>
        <v>0</v>
      </c>
      <c r="BV15" s="1110">
        <f t="shared" si="2"/>
        <v>0</v>
      </c>
      <c r="BW15" s="1110">
        <f t="shared" si="2"/>
        <v>0</v>
      </c>
      <c r="BX15" s="1110">
        <f t="shared" si="2"/>
        <v>0</v>
      </c>
      <c r="BY15" s="1110">
        <f t="shared" si="2"/>
        <v>0</v>
      </c>
      <c r="BZ15" s="1110">
        <f t="shared" si="2"/>
        <v>0</v>
      </c>
      <c r="CA15" s="1111">
        <f t="shared" si="2"/>
        <v>0</v>
      </c>
      <c r="CB15" s="1041"/>
      <c r="CC15" s="1111">
        <f t="shared" ref="CC15:CK15" si="3">SUM(CC12:CC14)</f>
        <v>0</v>
      </c>
      <c r="CD15" s="1111">
        <f t="shared" si="3"/>
        <v>0</v>
      </c>
      <c r="CE15" s="1111">
        <f t="shared" si="3"/>
        <v>0</v>
      </c>
      <c r="CF15" s="1111">
        <f t="shared" si="3"/>
        <v>0</v>
      </c>
      <c r="CG15" s="1111">
        <f t="shared" si="3"/>
        <v>0</v>
      </c>
      <c r="CH15" s="1111">
        <f t="shared" si="3"/>
        <v>0</v>
      </c>
      <c r="CI15" s="1111">
        <f t="shared" si="3"/>
        <v>0</v>
      </c>
      <c r="CJ15" s="1111">
        <f t="shared" si="3"/>
        <v>0</v>
      </c>
      <c r="CK15" s="1111">
        <f t="shared" si="3"/>
        <v>0</v>
      </c>
      <c r="CL15" s="1111"/>
      <c r="CM15" s="1111">
        <f>SUM(CM12:CM14)</f>
        <v>0</v>
      </c>
      <c r="CN15" s="1111">
        <f>SUM(CN12:CN14)</f>
        <v>0</v>
      </c>
      <c r="CO15" s="1111">
        <f>SUM(CO12:CO14)</f>
        <v>0</v>
      </c>
      <c r="CP15" s="1111"/>
      <c r="CQ15" s="1111">
        <f>SUM(CQ12:CQ14)</f>
        <v>0</v>
      </c>
      <c r="CR15" s="1111">
        <f>SUM(CR12:CR14)</f>
        <v>0</v>
      </c>
      <c r="CS15" s="1111">
        <f>SUM(CS12:CS14)</f>
        <v>0</v>
      </c>
      <c r="CT15" s="1111"/>
      <c r="CU15" s="1111">
        <f t="shared" ref="CU15:DM15" si="4">SUM(CU12:CU14)</f>
        <v>0</v>
      </c>
      <c r="CV15" s="1111">
        <f t="shared" si="4"/>
        <v>0</v>
      </c>
      <c r="CW15" s="1111">
        <f t="shared" si="4"/>
        <v>0</v>
      </c>
      <c r="CX15" s="1111">
        <f t="shared" si="4"/>
        <v>0</v>
      </c>
      <c r="CY15" s="1111">
        <f t="shared" si="4"/>
        <v>0</v>
      </c>
      <c r="CZ15" s="1111">
        <f t="shared" si="4"/>
        <v>0</v>
      </c>
      <c r="DA15" s="1111">
        <f t="shared" si="4"/>
        <v>0</v>
      </c>
      <c r="DB15" s="1111">
        <f t="shared" si="4"/>
        <v>0</v>
      </c>
      <c r="DC15" s="1111">
        <f t="shared" si="4"/>
        <v>0</v>
      </c>
      <c r="DD15" s="1111">
        <f t="shared" si="4"/>
        <v>0</v>
      </c>
      <c r="DE15" s="1111">
        <f t="shared" si="4"/>
        <v>0</v>
      </c>
      <c r="DF15" s="1111">
        <f t="shared" si="4"/>
        <v>0</v>
      </c>
      <c r="DG15" s="1111">
        <f t="shared" si="4"/>
        <v>0</v>
      </c>
      <c r="DH15" s="1110">
        <f t="shared" si="4"/>
        <v>0</v>
      </c>
      <c r="DI15" s="1110">
        <f t="shared" si="4"/>
        <v>0</v>
      </c>
      <c r="DJ15" s="1110">
        <f t="shared" si="4"/>
        <v>0</v>
      </c>
      <c r="DK15" s="1110">
        <f t="shared" si="4"/>
        <v>0</v>
      </c>
      <c r="DL15" s="1110">
        <f t="shared" si="4"/>
        <v>0</v>
      </c>
      <c r="DM15" s="1109">
        <f t="shared" si="4"/>
        <v>0</v>
      </c>
    </row>
    <row r="16" spans="2:117" ht="14.5" hidden="1" customHeight="1" outlineLevel="1">
      <c r="B16" s="1078">
        <f>IF(D16&lt;&gt;"",MAX(B14:B15)+1,"")</f>
        <v>7</v>
      </c>
      <c r="C16" s="1072"/>
      <c r="D16" s="1096" t="s">
        <v>292</v>
      </c>
      <c r="E16" s="968">
        <v>0</v>
      </c>
      <c r="F16" s="968">
        <v>0</v>
      </c>
      <c r="G16" s="968">
        <v>0</v>
      </c>
      <c r="H16" s="968"/>
      <c r="I16" s="968"/>
      <c r="J16" s="968"/>
      <c r="K16" s="968"/>
      <c r="L16" s="968"/>
      <c r="M16" s="968"/>
      <c r="N16" s="968"/>
      <c r="O16" s="968"/>
      <c r="P16" s="968"/>
      <c r="Q16" s="968"/>
      <c r="R16" s="968"/>
      <c r="S16" s="968"/>
      <c r="T16" s="968"/>
      <c r="U16" s="968"/>
      <c r="V16" s="968"/>
      <c r="W16" s="968"/>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1041"/>
      <c r="AQ16" s="968">
        <v>0</v>
      </c>
      <c r="AR16" s="968">
        <v>0</v>
      </c>
      <c r="AS16" s="968">
        <v>0</v>
      </c>
      <c r="AT16" s="968">
        <v>0</v>
      </c>
      <c r="AU16" s="968">
        <v>0</v>
      </c>
      <c r="AV16" s="968">
        <v>0</v>
      </c>
      <c r="AW16" s="968">
        <v>0</v>
      </c>
      <c r="AX16" s="968">
        <v>0</v>
      </c>
      <c r="AY16" s="968">
        <v>0</v>
      </c>
      <c r="AZ16" s="968"/>
      <c r="BA16" s="968">
        <v>0</v>
      </c>
      <c r="BB16" s="968">
        <v>0</v>
      </c>
      <c r="BC16" s="968">
        <v>0</v>
      </c>
      <c r="BD16" s="968"/>
      <c r="BE16" s="968">
        <v>0</v>
      </c>
      <c r="BF16" s="968">
        <v>0</v>
      </c>
      <c r="BG16" s="968">
        <v>0</v>
      </c>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1041"/>
      <c r="CC16" s="968">
        <v>0</v>
      </c>
      <c r="CD16" s="968">
        <v>0</v>
      </c>
      <c r="CE16" s="968">
        <v>0</v>
      </c>
      <c r="CF16" s="968">
        <v>0</v>
      </c>
      <c r="CG16" s="968">
        <v>0</v>
      </c>
      <c r="CH16" s="968">
        <v>0</v>
      </c>
      <c r="CI16" s="968">
        <v>0</v>
      </c>
      <c r="CJ16" s="968">
        <v>0</v>
      </c>
      <c r="CK16" s="968">
        <v>0</v>
      </c>
      <c r="CL16" s="968"/>
      <c r="CM16" s="968">
        <v>0</v>
      </c>
      <c r="CN16" s="968">
        <v>0</v>
      </c>
      <c r="CO16" s="968">
        <v>0</v>
      </c>
      <c r="CP16" s="968"/>
      <c r="CQ16" s="968">
        <v>0</v>
      </c>
      <c r="CR16" s="968">
        <v>0</v>
      </c>
      <c r="CS16" s="968">
        <v>0</v>
      </c>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6">
        <f>SUM(DH16:DL16)</f>
        <v>0</v>
      </c>
    </row>
    <row r="17" spans="2:117" ht="14.5" hidden="1" customHeight="1" outlineLevel="1">
      <c r="B17" s="1078">
        <f>IF(D17&lt;&gt;"",MAX(B15:B16)+1,"")</f>
        <v>8</v>
      </c>
      <c r="C17" s="1072"/>
      <c r="D17" s="1096" t="s">
        <v>147</v>
      </c>
      <c r="E17" s="968">
        <v>0</v>
      </c>
      <c r="F17" s="968">
        <v>0</v>
      </c>
      <c r="G17" s="968">
        <v>0</v>
      </c>
      <c r="H17" s="968"/>
      <c r="I17" s="968"/>
      <c r="J17" s="968"/>
      <c r="K17" s="968"/>
      <c r="L17" s="968"/>
      <c r="M17" s="968"/>
      <c r="N17" s="968"/>
      <c r="O17" s="968"/>
      <c r="P17" s="968"/>
      <c r="Q17" s="968"/>
      <c r="R17" s="968"/>
      <c r="S17" s="968"/>
      <c r="T17" s="968"/>
      <c r="U17" s="968"/>
      <c r="V17" s="968"/>
      <c r="W17" s="968"/>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1041"/>
      <c r="AQ17" s="968">
        <v>0</v>
      </c>
      <c r="AR17" s="968">
        <v>0</v>
      </c>
      <c r="AS17" s="968">
        <v>0</v>
      </c>
      <c r="AT17" s="968">
        <v>0</v>
      </c>
      <c r="AU17" s="968">
        <v>0</v>
      </c>
      <c r="AV17" s="968">
        <v>0</v>
      </c>
      <c r="AW17" s="968">
        <v>0</v>
      </c>
      <c r="AX17" s="968">
        <v>0</v>
      </c>
      <c r="AY17" s="968">
        <v>0</v>
      </c>
      <c r="AZ17" s="968"/>
      <c r="BA17" s="968">
        <v>0</v>
      </c>
      <c r="BB17" s="968">
        <v>0</v>
      </c>
      <c r="BC17" s="968">
        <v>0</v>
      </c>
      <c r="BD17" s="968"/>
      <c r="BE17" s="968">
        <v>0</v>
      </c>
      <c r="BF17" s="968">
        <v>0</v>
      </c>
      <c r="BG17" s="968">
        <v>0</v>
      </c>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1041"/>
      <c r="CC17" s="968">
        <v>0</v>
      </c>
      <c r="CD17" s="968">
        <v>0</v>
      </c>
      <c r="CE17" s="968">
        <v>0</v>
      </c>
      <c r="CF17" s="968">
        <v>0</v>
      </c>
      <c r="CG17" s="968">
        <v>0</v>
      </c>
      <c r="CH17" s="968">
        <v>0</v>
      </c>
      <c r="CI17" s="968">
        <v>0</v>
      </c>
      <c r="CJ17" s="968">
        <v>0</v>
      </c>
      <c r="CK17" s="968">
        <v>0</v>
      </c>
      <c r="CL17" s="968"/>
      <c r="CM17" s="968">
        <v>0</v>
      </c>
      <c r="CN17" s="968">
        <v>0</v>
      </c>
      <c r="CO17" s="968">
        <v>0</v>
      </c>
      <c r="CP17" s="968"/>
      <c r="CQ17" s="968">
        <v>0</v>
      </c>
      <c r="CR17" s="968">
        <v>0</v>
      </c>
      <c r="CS17" s="968">
        <v>0</v>
      </c>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6">
        <f>SUM(DH17:DL17)</f>
        <v>0</v>
      </c>
    </row>
    <row r="18" spans="2:117" ht="14.5" hidden="1" customHeight="1" outlineLevel="1">
      <c r="B18" s="1078">
        <f>IF(D18&lt;&gt;"",MAX(B15:B17)+1,"")</f>
        <v>9</v>
      </c>
      <c r="C18" s="1072"/>
      <c r="D18" s="1092" t="s">
        <v>149</v>
      </c>
      <c r="E18" s="1111">
        <f>E15+SUM(E16:E17)</f>
        <v>0</v>
      </c>
      <c r="F18" s="1111">
        <f>F15+SUM(F16:F17)</f>
        <v>0</v>
      </c>
      <c r="G18" s="1111">
        <f>G15+SUM(G16:G17)</f>
        <v>0</v>
      </c>
      <c r="H18" s="1111"/>
      <c r="I18" s="1111"/>
      <c r="J18" s="1111"/>
      <c r="K18" s="1111"/>
      <c r="L18" s="1111"/>
      <c r="M18" s="1111"/>
      <c r="N18" s="1111"/>
      <c r="O18" s="1111"/>
      <c r="P18" s="1111"/>
      <c r="Q18" s="1111"/>
      <c r="R18" s="1111"/>
      <c r="S18" s="1111"/>
      <c r="T18" s="1111"/>
      <c r="U18" s="1111"/>
      <c r="V18" s="1111"/>
      <c r="W18" s="1111"/>
      <c r="X18" s="1111">
        <f t="shared" ref="X18:AO18" si="5">X15+SUM(X16:X17)</f>
        <v>0</v>
      </c>
      <c r="Y18" s="1111">
        <f t="shared" si="5"/>
        <v>0</v>
      </c>
      <c r="Z18" s="1111">
        <f t="shared" si="5"/>
        <v>0</v>
      </c>
      <c r="AA18" s="1111">
        <f t="shared" si="5"/>
        <v>0</v>
      </c>
      <c r="AB18" s="1111">
        <f t="shared" si="5"/>
        <v>0</v>
      </c>
      <c r="AC18" s="1111">
        <f t="shared" si="5"/>
        <v>0</v>
      </c>
      <c r="AD18" s="1111">
        <f t="shared" si="5"/>
        <v>0</v>
      </c>
      <c r="AE18" s="1111">
        <f t="shared" si="5"/>
        <v>0</v>
      </c>
      <c r="AF18" s="1111">
        <f t="shared" si="5"/>
        <v>0</v>
      </c>
      <c r="AG18" s="1111">
        <f t="shared" si="5"/>
        <v>0</v>
      </c>
      <c r="AH18" s="1111">
        <f t="shared" si="5"/>
        <v>0</v>
      </c>
      <c r="AI18" s="1111">
        <f t="shared" si="5"/>
        <v>0</v>
      </c>
      <c r="AJ18" s="1110">
        <f t="shared" si="5"/>
        <v>0</v>
      </c>
      <c r="AK18" s="1110">
        <f t="shared" si="5"/>
        <v>0</v>
      </c>
      <c r="AL18" s="1110">
        <f t="shared" si="5"/>
        <v>0</v>
      </c>
      <c r="AM18" s="1110">
        <f t="shared" si="5"/>
        <v>0</v>
      </c>
      <c r="AN18" s="1110">
        <f t="shared" si="5"/>
        <v>0</v>
      </c>
      <c r="AO18" s="1111">
        <f t="shared" si="5"/>
        <v>0</v>
      </c>
      <c r="AP18" s="1041"/>
      <c r="AQ18" s="1111">
        <f t="shared" ref="AQ18:AY18" si="6">AQ15+SUM(AQ16:AQ17)</f>
        <v>0</v>
      </c>
      <c r="AR18" s="1111">
        <f t="shared" si="6"/>
        <v>0</v>
      </c>
      <c r="AS18" s="1111">
        <f t="shared" si="6"/>
        <v>0</v>
      </c>
      <c r="AT18" s="1111">
        <f t="shared" si="6"/>
        <v>0</v>
      </c>
      <c r="AU18" s="1111">
        <f t="shared" si="6"/>
        <v>0</v>
      </c>
      <c r="AV18" s="1111">
        <f t="shared" si="6"/>
        <v>0</v>
      </c>
      <c r="AW18" s="1111">
        <f t="shared" si="6"/>
        <v>0</v>
      </c>
      <c r="AX18" s="1111">
        <f t="shared" si="6"/>
        <v>0</v>
      </c>
      <c r="AY18" s="1111">
        <f t="shared" si="6"/>
        <v>0</v>
      </c>
      <c r="AZ18" s="1111"/>
      <c r="BA18" s="1111">
        <f>BA15+SUM(BA16:BA17)</f>
        <v>0</v>
      </c>
      <c r="BB18" s="1111">
        <f>BB15+SUM(BB16:BB17)</f>
        <v>0</v>
      </c>
      <c r="BC18" s="1111">
        <f>BC15+SUM(BC16:BC17)</f>
        <v>0</v>
      </c>
      <c r="BD18" s="1111"/>
      <c r="BE18" s="1111">
        <f>BE15+SUM(BE16:BE17)</f>
        <v>0</v>
      </c>
      <c r="BF18" s="1111">
        <f>BF15+SUM(BF16:BF17)</f>
        <v>0</v>
      </c>
      <c r="BG18" s="1111">
        <f>BG15+SUM(BG16:BG17)</f>
        <v>0</v>
      </c>
      <c r="BH18" s="1111"/>
      <c r="BI18" s="1111">
        <f t="shared" ref="BI18:CA18" si="7">BI15+SUM(BI16:BI17)</f>
        <v>0</v>
      </c>
      <c r="BJ18" s="1111">
        <f t="shared" si="7"/>
        <v>0</v>
      </c>
      <c r="BK18" s="1111">
        <f t="shared" si="7"/>
        <v>0</v>
      </c>
      <c r="BL18" s="1111">
        <f t="shared" si="7"/>
        <v>0</v>
      </c>
      <c r="BM18" s="1111">
        <f t="shared" si="7"/>
        <v>0</v>
      </c>
      <c r="BN18" s="1111">
        <f t="shared" si="7"/>
        <v>0</v>
      </c>
      <c r="BO18" s="1111">
        <f t="shared" si="7"/>
        <v>0</v>
      </c>
      <c r="BP18" s="1111">
        <f t="shared" si="7"/>
        <v>0</v>
      </c>
      <c r="BQ18" s="1111">
        <f t="shared" si="7"/>
        <v>0</v>
      </c>
      <c r="BR18" s="1111">
        <f t="shared" si="7"/>
        <v>0</v>
      </c>
      <c r="BS18" s="1111">
        <f t="shared" si="7"/>
        <v>0</v>
      </c>
      <c r="BT18" s="1111">
        <f t="shared" si="7"/>
        <v>0</v>
      </c>
      <c r="BU18" s="1111">
        <f t="shared" si="7"/>
        <v>0</v>
      </c>
      <c r="BV18" s="1110">
        <f t="shared" si="7"/>
        <v>0</v>
      </c>
      <c r="BW18" s="1110">
        <f t="shared" si="7"/>
        <v>0</v>
      </c>
      <c r="BX18" s="1110">
        <f t="shared" si="7"/>
        <v>0</v>
      </c>
      <c r="BY18" s="1110">
        <f t="shared" si="7"/>
        <v>0</v>
      </c>
      <c r="BZ18" s="1110">
        <f t="shared" si="7"/>
        <v>0</v>
      </c>
      <c r="CA18" s="1111">
        <f t="shared" si="7"/>
        <v>0</v>
      </c>
      <c r="CB18" s="1041"/>
      <c r="CC18" s="1111">
        <f t="shared" ref="CC18:CK18" si="8">CC15+SUM(CC16:CC17)</f>
        <v>0</v>
      </c>
      <c r="CD18" s="1111">
        <f t="shared" si="8"/>
        <v>0</v>
      </c>
      <c r="CE18" s="1111">
        <f t="shared" si="8"/>
        <v>0</v>
      </c>
      <c r="CF18" s="1111">
        <f t="shared" si="8"/>
        <v>0</v>
      </c>
      <c r="CG18" s="1111">
        <f t="shared" si="8"/>
        <v>0</v>
      </c>
      <c r="CH18" s="1111">
        <f t="shared" si="8"/>
        <v>0</v>
      </c>
      <c r="CI18" s="1111">
        <f t="shared" si="8"/>
        <v>0</v>
      </c>
      <c r="CJ18" s="1111">
        <f t="shared" si="8"/>
        <v>0</v>
      </c>
      <c r="CK18" s="1111">
        <f t="shared" si="8"/>
        <v>0</v>
      </c>
      <c r="CL18" s="1111"/>
      <c r="CM18" s="1111">
        <f>CM15+SUM(CM16:CM17)</f>
        <v>0</v>
      </c>
      <c r="CN18" s="1111">
        <f>CN15+SUM(CN16:CN17)</f>
        <v>0</v>
      </c>
      <c r="CO18" s="1111">
        <f>CO15+SUM(CO16:CO17)</f>
        <v>0</v>
      </c>
      <c r="CP18" s="1111"/>
      <c r="CQ18" s="1111">
        <f>CQ15+SUM(CQ16:CQ17)</f>
        <v>0</v>
      </c>
      <c r="CR18" s="1111">
        <f>CR15+SUM(CR16:CR17)</f>
        <v>0</v>
      </c>
      <c r="CS18" s="1111">
        <f>CS15+SUM(CS16:CS17)</f>
        <v>0</v>
      </c>
      <c r="CT18" s="1111"/>
      <c r="CU18" s="1111">
        <f t="shared" ref="CU18:DM18" si="9">CU15+SUM(CU16:CU17)</f>
        <v>0</v>
      </c>
      <c r="CV18" s="1111">
        <f t="shared" si="9"/>
        <v>0</v>
      </c>
      <c r="CW18" s="1111">
        <f t="shared" si="9"/>
        <v>0</v>
      </c>
      <c r="CX18" s="1111">
        <f t="shared" si="9"/>
        <v>0</v>
      </c>
      <c r="CY18" s="1111">
        <f t="shared" si="9"/>
        <v>0</v>
      </c>
      <c r="CZ18" s="1111">
        <f t="shared" si="9"/>
        <v>0</v>
      </c>
      <c r="DA18" s="1111">
        <f t="shared" si="9"/>
        <v>0</v>
      </c>
      <c r="DB18" s="1111">
        <f t="shared" si="9"/>
        <v>0</v>
      </c>
      <c r="DC18" s="1111">
        <f t="shared" si="9"/>
        <v>0</v>
      </c>
      <c r="DD18" s="1111">
        <f t="shared" si="9"/>
        <v>0</v>
      </c>
      <c r="DE18" s="1111">
        <f t="shared" si="9"/>
        <v>0</v>
      </c>
      <c r="DF18" s="1111">
        <f t="shared" si="9"/>
        <v>0</v>
      </c>
      <c r="DG18" s="1111">
        <f t="shared" si="9"/>
        <v>0</v>
      </c>
      <c r="DH18" s="1110">
        <f t="shared" si="9"/>
        <v>0</v>
      </c>
      <c r="DI18" s="1110">
        <f t="shared" si="9"/>
        <v>0</v>
      </c>
      <c r="DJ18" s="1110">
        <f t="shared" si="9"/>
        <v>0</v>
      </c>
      <c r="DK18" s="1110">
        <f t="shared" si="9"/>
        <v>0</v>
      </c>
      <c r="DL18" s="1110">
        <f t="shared" si="9"/>
        <v>0</v>
      </c>
      <c r="DM18" s="1109">
        <f t="shared" si="9"/>
        <v>0</v>
      </c>
    </row>
    <row r="19" spans="2:117" ht="14.5" hidden="1" customHeight="1" outlineLevel="1">
      <c r="B19" s="1078">
        <f>IF(D19&lt;&gt;"",MAX(B16:B18)+1,"")</f>
        <v>10</v>
      </c>
      <c r="C19" s="1072"/>
      <c r="D19" s="1096" t="s">
        <v>195</v>
      </c>
      <c r="E19" s="968">
        <v>0</v>
      </c>
      <c r="F19" s="968">
        <v>0</v>
      </c>
      <c r="G19" s="968">
        <v>0</v>
      </c>
      <c r="H19" s="968"/>
      <c r="I19" s="968"/>
      <c r="J19" s="968"/>
      <c r="K19" s="968"/>
      <c r="L19" s="968"/>
      <c r="M19" s="968"/>
      <c r="N19" s="968"/>
      <c r="O19" s="968"/>
      <c r="P19" s="968"/>
      <c r="Q19" s="968"/>
      <c r="R19" s="968"/>
      <c r="S19" s="968"/>
      <c r="T19" s="968"/>
      <c r="U19" s="968"/>
      <c r="V19" s="968"/>
      <c r="W19" s="968"/>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1041"/>
      <c r="AQ19" s="968">
        <v>0</v>
      </c>
      <c r="AR19" s="968">
        <v>0</v>
      </c>
      <c r="AS19" s="968">
        <v>0</v>
      </c>
      <c r="AT19" s="968">
        <v>0</v>
      </c>
      <c r="AU19" s="968">
        <v>0</v>
      </c>
      <c r="AV19" s="968">
        <v>0</v>
      </c>
      <c r="AW19" s="968">
        <v>0</v>
      </c>
      <c r="AX19" s="968">
        <v>0</v>
      </c>
      <c r="AY19" s="968">
        <v>0</v>
      </c>
      <c r="AZ19" s="968"/>
      <c r="BA19" s="968">
        <v>0</v>
      </c>
      <c r="BB19" s="968">
        <v>0</v>
      </c>
      <c r="BC19" s="968">
        <v>0</v>
      </c>
      <c r="BD19" s="968"/>
      <c r="BE19" s="968">
        <v>0</v>
      </c>
      <c r="BF19" s="968">
        <v>0</v>
      </c>
      <c r="BG19" s="968">
        <v>0</v>
      </c>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1041"/>
      <c r="CC19" s="968">
        <v>0</v>
      </c>
      <c r="CD19" s="968">
        <v>0</v>
      </c>
      <c r="CE19" s="968">
        <v>0</v>
      </c>
      <c r="CF19" s="968">
        <v>0</v>
      </c>
      <c r="CG19" s="968">
        <v>0</v>
      </c>
      <c r="CH19" s="968">
        <v>0</v>
      </c>
      <c r="CI19" s="968">
        <v>0</v>
      </c>
      <c r="CJ19" s="968">
        <v>0</v>
      </c>
      <c r="CK19" s="968">
        <v>0</v>
      </c>
      <c r="CL19" s="968"/>
      <c r="CM19" s="968">
        <v>0</v>
      </c>
      <c r="CN19" s="968">
        <v>0</v>
      </c>
      <c r="CO19" s="968">
        <v>0</v>
      </c>
      <c r="CP19" s="968"/>
      <c r="CQ19" s="968">
        <v>0</v>
      </c>
      <c r="CR19" s="968">
        <v>0</v>
      </c>
      <c r="CS19" s="968">
        <v>0</v>
      </c>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6">
        <f>SUM(DH19:DL19)</f>
        <v>0</v>
      </c>
    </row>
    <row r="20" spans="2:117" ht="14.5" hidden="1" customHeight="1" outlineLevel="1">
      <c r="B20" s="1078">
        <f>IF(D20&lt;&gt;"",MAX(B17:B19)+1,"")</f>
        <v>11</v>
      </c>
      <c r="C20" s="1072"/>
      <c r="D20" s="1096" t="s">
        <v>293</v>
      </c>
      <c r="E20" s="968">
        <v>0</v>
      </c>
      <c r="F20" s="968">
        <v>0</v>
      </c>
      <c r="G20" s="968">
        <v>0</v>
      </c>
      <c r="H20" s="968"/>
      <c r="I20" s="968"/>
      <c r="J20" s="968"/>
      <c r="K20" s="968"/>
      <c r="L20" s="968"/>
      <c r="M20" s="968"/>
      <c r="N20" s="968"/>
      <c r="O20" s="968"/>
      <c r="P20" s="968"/>
      <c r="Q20" s="968"/>
      <c r="R20" s="968"/>
      <c r="S20" s="968"/>
      <c r="T20" s="968"/>
      <c r="U20" s="968"/>
      <c r="V20" s="968"/>
      <c r="W20" s="968"/>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1041"/>
      <c r="AQ20" s="968">
        <v>0</v>
      </c>
      <c r="AR20" s="968">
        <v>0</v>
      </c>
      <c r="AS20" s="968">
        <v>0</v>
      </c>
      <c r="AT20" s="968">
        <v>0</v>
      </c>
      <c r="AU20" s="968">
        <v>0</v>
      </c>
      <c r="AV20" s="968">
        <v>0</v>
      </c>
      <c r="AW20" s="968">
        <v>0</v>
      </c>
      <c r="AX20" s="968">
        <v>0</v>
      </c>
      <c r="AY20" s="968">
        <v>0</v>
      </c>
      <c r="AZ20" s="968"/>
      <c r="BA20" s="968">
        <v>0</v>
      </c>
      <c r="BB20" s="968">
        <v>0</v>
      </c>
      <c r="BC20" s="968">
        <v>0</v>
      </c>
      <c r="BD20" s="968"/>
      <c r="BE20" s="968">
        <v>0</v>
      </c>
      <c r="BF20" s="968">
        <v>0</v>
      </c>
      <c r="BG20" s="968">
        <v>0</v>
      </c>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1041"/>
      <c r="CC20" s="968">
        <v>0</v>
      </c>
      <c r="CD20" s="968">
        <v>0</v>
      </c>
      <c r="CE20" s="968">
        <v>0</v>
      </c>
      <c r="CF20" s="968">
        <v>0</v>
      </c>
      <c r="CG20" s="968">
        <v>0</v>
      </c>
      <c r="CH20" s="968">
        <v>0</v>
      </c>
      <c r="CI20" s="968">
        <v>0</v>
      </c>
      <c r="CJ20" s="968">
        <v>0</v>
      </c>
      <c r="CK20" s="968">
        <v>0</v>
      </c>
      <c r="CL20" s="968"/>
      <c r="CM20" s="968">
        <v>0</v>
      </c>
      <c r="CN20" s="968">
        <v>0</v>
      </c>
      <c r="CO20" s="968">
        <v>0</v>
      </c>
      <c r="CP20" s="968"/>
      <c r="CQ20" s="968">
        <v>0</v>
      </c>
      <c r="CR20" s="968">
        <v>0</v>
      </c>
      <c r="CS20" s="968">
        <v>0</v>
      </c>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6">
        <f>SUM(DH20:DL20)</f>
        <v>0</v>
      </c>
    </row>
    <row r="21" spans="2:117" ht="15" hidden="1" customHeight="1" outlineLevel="1" thickBot="1">
      <c r="B21" s="1078">
        <f>IF(D21&lt;&gt;"",MAX(B19:B20)+1,"")</f>
        <v>12</v>
      </c>
      <c r="C21" s="1072"/>
      <c r="D21" s="1092" t="s">
        <v>150</v>
      </c>
      <c r="E21" s="1018">
        <f>E18+SUM(E19:E20)</f>
        <v>0</v>
      </c>
      <c r="F21" s="1018">
        <f>F18+SUM(F19:F20)</f>
        <v>0</v>
      </c>
      <c r="G21" s="1018">
        <f>G18+SUM(G19:G20)</f>
        <v>0</v>
      </c>
      <c r="H21" s="1018"/>
      <c r="I21" s="1018"/>
      <c r="J21" s="1018"/>
      <c r="K21" s="1018"/>
      <c r="L21" s="1018"/>
      <c r="M21" s="1018"/>
      <c r="N21" s="1018"/>
      <c r="O21" s="1018"/>
      <c r="P21" s="1018"/>
      <c r="Q21" s="1018"/>
      <c r="R21" s="1018"/>
      <c r="S21" s="1018"/>
      <c r="T21" s="1018"/>
      <c r="U21" s="1018"/>
      <c r="V21" s="1018"/>
      <c r="W21" s="1018"/>
      <c r="X21" s="1018">
        <f t="shared" ref="X21:AO21" si="10">X18+SUM(X19:X20)</f>
        <v>0</v>
      </c>
      <c r="Y21" s="1018">
        <f t="shared" si="10"/>
        <v>0</v>
      </c>
      <c r="Z21" s="1018">
        <f t="shared" si="10"/>
        <v>0</v>
      </c>
      <c r="AA21" s="1018">
        <f t="shared" si="10"/>
        <v>0</v>
      </c>
      <c r="AB21" s="1018">
        <f t="shared" si="10"/>
        <v>0</v>
      </c>
      <c r="AC21" s="1018">
        <f t="shared" si="10"/>
        <v>0</v>
      </c>
      <c r="AD21" s="1018">
        <f t="shared" si="10"/>
        <v>0</v>
      </c>
      <c r="AE21" s="1018">
        <f t="shared" si="10"/>
        <v>0</v>
      </c>
      <c r="AF21" s="1018">
        <f t="shared" si="10"/>
        <v>0</v>
      </c>
      <c r="AG21" s="1018">
        <f t="shared" si="10"/>
        <v>0</v>
      </c>
      <c r="AH21" s="1018">
        <f t="shared" si="10"/>
        <v>0</v>
      </c>
      <c r="AI21" s="1018">
        <f t="shared" si="10"/>
        <v>0</v>
      </c>
      <c r="AJ21" s="1019">
        <f t="shared" si="10"/>
        <v>0</v>
      </c>
      <c r="AK21" s="1019">
        <f t="shared" si="10"/>
        <v>0</v>
      </c>
      <c r="AL21" s="1019">
        <f t="shared" si="10"/>
        <v>0</v>
      </c>
      <c r="AM21" s="1019">
        <f t="shared" si="10"/>
        <v>0</v>
      </c>
      <c r="AN21" s="1019">
        <f t="shared" si="10"/>
        <v>0</v>
      </c>
      <c r="AO21" s="1018">
        <f t="shared" si="10"/>
        <v>0</v>
      </c>
      <c r="AP21" s="1041"/>
      <c r="AQ21" s="1018">
        <f t="shared" ref="AQ21:AY21" si="11">AQ18+SUM(AQ19:AQ20)</f>
        <v>0</v>
      </c>
      <c r="AR21" s="1018">
        <f t="shared" si="11"/>
        <v>0</v>
      </c>
      <c r="AS21" s="1018">
        <f t="shared" si="11"/>
        <v>0</v>
      </c>
      <c r="AT21" s="1018">
        <f t="shared" si="11"/>
        <v>0</v>
      </c>
      <c r="AU21" s="1018">
        <f t="shared" si="11"/>
        <v>0</v>
      </c>
      <c r="AV21" s="1018">
        <f t="shared" si="11"/>
        <v>0</v>
      </c>
      <c r="AW21" s="1018">
        <f t="shared" si="11"/>
        <v>0</v>
      </c>
      <c r="AX21" s="1018">
        <f t="shared" si="11"/>
        <v>0</v>
      </c>
      <c r="AY21" s="1018">
        <f t="shared" si="11"/>
        <v>0</v>
      </c>
      <c r="AZ21" s="1018"/>
      <c r="BA21" s="1018">
        <f>BA18+SUM(BA19:BA20)</f>
        <v>0</v>
      </c>
      <c r="BB21" s="1018">
        <f>BB18+SUM(BB19:BB20)</f>
        <v>0</v>
      </c>
      <c r="BC21" s="1018">
        <f>BC18+SUM(BC19:BC20)</f>
        <v>0</v>
      </c>
      <c r="BD21" s="1018"/>
      <c r="BE21" s="1018">
        <f>BE18+SUM(BE19:BE20)</f>
        <v>0</v>
      </c>
      <c r="BF21" s="1018">
        <f>BF18+SUM(BF19:BF20)</f>
        <v>0</v>
      </c>
      <c r="BG21" s="1018">
        <f>BG18+SUM(BG19:BG20)</f>
        <v>0</v>
      </c>
      <c r="BH21" s="1018"/>
      <c r="BI21" s="1018">
        <f t="shared" ref="BI21:CA21" si="12">BI18+SUM(BI19:BI20)</f>
        <v>0</v>
      </c>
      <c r="BJ21" s="1018">
        <f t="shared" si="12"/>
        <v>0</v>
      </c>
      <c r="BK21" s="1018">
        <f t="shared" si="12"/>
        <v>0</v>
      </c>
      <c r="BL21" s="1018">
        <f t="shared" si="12"/>
        <v>0</v>
      </c>
      <c r="BM21" s="1018">
        <f t="shared" si="12"/>
        <v>0</v>
      </c>
      <c r="BN21" s="1018">
        <f t="shared" si="12"/>
        <v>0</v>
      </c>
      <c r="BO21" s="1018">
        <f t="shared" si="12"/>
        <v>0</v>
      </c>
      <c r="BP21" s="1018">
        <f t="shared" si="12"/>
        <v>0</v>
      </c>
      <c r="BQ21" s="1018">
        <f t="shared" si="12"/>
        <v>0</v>
      </c>
      <c r="BR21" s="1018">
        <f t="shared" si="12"/>
        <v>0</v>
      </c>
      <c r="BS21" s="1018">
        <f t="shared" si="12"/>
        <v>0</v>
      </c>
      <c r="BT21" s="1018">
        <f t="shared" si="12"/>
        <v>0</v>
      </c>
      <c r="BU21" s="1018">
        <f t="shared" si="12"/>
        <v>0</v>
      </c>
      <c r="BV21" s="1019">
        <f t="shared" si="12"/>
        <v>0</v>
      </c>
      <c r="BW21" s="1019">
        <f t="shared" si="12"/>
        <v>0</v>
      </c>
      <c r="BX21" s="1019">
        <f t="shared" si="12"/>
        <v>0</v>
      </c>
      <c r="BY21" s="1019">
        <f t="shared" si="12"/>
        <v>0</v>
      </c>
      <c r="BZ21" s="1019">
        <f t="shared" si="12"/>
        <v>0</v>
      </c>
      <c r="CA21" s="1018">
        <f t="shared" si="12"/>
        <v>0</v>
      </c>
      <c r="CB21" s="1041"/>
      <c r="CC21" s="1018">
        <f t="shared" ref="CC21:CK21" si="13">CC18+SUM(CC19:CC20)</f>
        <v>0</v>
      </c>
      <c r="CD21" s="1018">
        <f t="shared" si="13"/>
        <v>0</v>
      </c>
      <c r="CE21" s="1018">
        <f t="shared" si="13"/>
        <v>0</v>
      </c>
      <c r="CF21" s="1018">
        <f t="shared" si="13"/>
        <v>0</v>
      </c>
      <c r="CG21" s="1018">
        <f t="shared" si="13"/>
        <v>0</v>
      </c>
      <c r="CH21" s="1018">
        <f t="shared" si="13"/>
        <v>0</v>
      </c>
      <c r="CI21" s="1018">
        <f t="shared" si="13"/>
        <v>0</v>
      </c>
      <c r="CJ21" s="1018">
        <f t="shared" si="13"/>
        <v>0</v>
      </c>
      <c r="CK21" s="1018">
        <f t="shared" si="13"/>
        <v>0</v>
      </c>
      <c r="CL21" s="1018"/>
      <c r="CM21" s="1018">
        <f>CM18+SUM(CM19:CM20)</f>
        <v>0</v>
      </c>
      <c r="CN21" s="1018">
        <f>CN18+SUM(CN19:CN20)</f>
        <v>0</v>
      </c>
      <c r="CO21" s="1018">
        <f>CO18+SUM(CO19:CO20)</f>
        <v>0</v>
      </c>
      <c r="CP21" s="1018"/>
      <c r="CQ21" s="1018">
        <f>CQ18+SUM(CQ19:CQ20)</f>
        <v>0</v>
      </c>
      <c r="CR21" s="1018">
        <f>CR18+SUM(CR19:CR20)</f>
        <v>0</v>
      </c>
      <c r="CS21" s="1018">
        <f>CS18+SUM(CS19:CS20)</f>
        <v>0</v>
      </c>
      <c r="CT21" s="1018"/>
      <c r="CU21" s="1018">
        <f t="shared" ref="CU21:DM21" si="14">CU18+SUM(CU19:CU20)</f>
        <v>0</v>
      </c>
      <c r="CV21" s="1018">
        <f t="shared" si="14"/>
        <v>0</v>
      </c>
      <c r="CW21" s="1018">
        <f t="shared" si="14"/>
        <v>0</v>
      </c>
      <c r="CX21" s="1018">
        <f t="shared" si="14"/>
        <v>0</v>
      </c>
      <c r="CY21" s="1018">
        <f t="shared" si="14"/>
        <v>0</v>
      </c>
      <c r="CZ21" s="1018">
        <f t="shared" si="14"/>
        <v>0</v>
      </c>
      <c r="DA21" s="1018">
        <f t="shared" si="14"/>
        <v>0</v>
      </c>
      <c r="DB21" s="1018">
        <f t="shared" si="14"/>
        <v>0</v>
      </c>
      <c r="DC21" s="1018">
        <f t="shared" si="14"/>
        <v>0</v>
      </c>
      <c r="DD21" s="1018">
        <f t="shared" si="14"/>
        <v>0</v>
      </c>
      <c r="DE21" s="1018">
        <f t="shared" si="14"/>
        <v>0</v>
      </c>
      <c r="DF21" s="1018">
        <f t="shared" si="14"/>
        <v>0</v>
      </c>
      <c r="DG21" s="1018">
        <f t="shared" si="14"/>
        <v>0</v>
      </c>
      <c r="DH21" s="1019">
        <f t="shared" si="14"/>
        <v>0</v>
      </c>
      <c r="DI21" s="1019">
        <f t="shared" si="14"/>
        <v>0</v>
      </c>
      <c r="DJ21" s="1019">
        <f t="shared" si="14"/>
        <v>0</v>
      </c>
      <c r="DK21" s="1019">
        <f t="shared" si="14"/>
        <v>0</v>
      </c>
      <c r="DL21" s="1019">
        <f t="shared" si="14"/>
        <v>0</v>
      </c>
      <c r="DM21" s="1112">
        <f t="shared" si="14"/>
        <v>0</v>
      </c>
    </row>
    <row r="22" spans="2:117" ht="6" customHeight="1" collapsed="1">
      <c r="B22" s="1078" t="str">
        <f>IF(D22&lt;&gt;"",MAX(B20:B21)+1,"")</f>
        <v/>
      </c>
      <c r="C22" s="107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c r="AA22" s="1092"/>
      <c r="AB22" s="1092"/>
      <c r="AC22" s="1092"/>
      <c r="AD22" s="1092"/>
      <c r="AE22" s="1092"/>
      <c r="AF22" s="1092"/>
      <c r="AG22" s="1092"/>
      <c r="AH22" s="1092"/>
      <c r="AI22" s="1092"/>
      <c r="AJ22" s="1104"/>
      <c r="AK22" s="1104"/>
      <c r="AL22" s="1104"/>
      <c r="AM22" s="1104"/>
      <c r="AN22" s="1104"/>
      <c r="AO22" s="1092"/>
      <c r="AP22" s="1041"/>
      <c r="AQ22" s="1092"/>
      <c r="AR22" s="1092"/>
      <c r="AS22" s="1092"/>
      <c r="AT22" s="1092"/>
      <c r="AU22" s="1092"/>
      <c r="AV22" s="1092"/>
      <c r="AW22" s="1092"/>
      <c r="AX22" s="1092"/>
      <c r="AY22" s="1092"/>
      <c r="AZ22" s="1092"/>
      <c r="BA22" s="1092"/>
      <c r="BB22" s="1092"/>
      <c r="BC22" s="1092"/>
      <c r="BD22" s="1092"/>
      <c r="BE22" s="1092"/>
      <c r="BF22" s="1092"/>
      <c r="BG22" s="1092"/>
      <c r="BH22" s="1092"/>
      <c r="BI22" s="1092"/>
      <c r="BJ22" s="1092"/>
      <c r="BK22" s="1092"/>
      <c r="BL22" s="1092"/>
      <c r="BM22" s="1092"/>
      <c r="BN22" s="1092"/>
      <c r="BO22" s="1092"/>
      <c r="BP22" s="1092"/>
      <c r="BQ22" s="1092"/>
      <c r="BR22" s="1092"/>
      <c r="BS22" s="1092"/>
      <c r="BT22" s="1092"/>
      <c r="BU22" s="1092"/>
      <c r="BV22" s="1104"/>
      <c r="BW22" s="1104"/>
      <c r="BX22" s="1104"/>
      <c r="BY22" s="1104"/>
      <c r="BZ22" s="1104"/>
      <c r="CA22" s="1092"/>
      <c r="CB22" s="1041"/>
      <c r="CC22" s="1092"/>
      <c r="CD22" s="1092"/>
      <c r="CE22" s="1092"/>
      <c r="CF22" s="1092"/>
      <c r="CG22" s="1092"/>
      <c r="CH22" s="1092"/>
      <c r="CI22" s="1092"/>
      <c r="CJ22" s="1092"/>
      <c r="CK22" s="1092"/>
      <c r="CL22" s="1092"/>
      <c r="CM22" s="1092"/>
      <c r="CN22" s="1092"/>
      <c r="CO22" s="1092"/>
      <c r="CP22" s="1092"/>
      <c r="CQ22" s="1092"/>
      <c r="CR22" s="1092"/>
      <c r="CS22" s="1092"/>
      <c r="CT22" s="1092"/>
      <c r="CU22" s="1092"/>
      <c r="CV22" s="1092"/>
      <c r="CW22" s="1092"/>
      <c r="CX22" s="1092"/>
      <c r="CY22" s="1092"/>
      <c r="CZ22" s="1092"/>
      <c r="DA22" s="1092"/>
      <c r="DB22" s="1092"/>
      <c r="DC22" s="1092"/>
      <c r="DD22" s="1092"/>
      <c r="DE22" s="1092"/>
      <c r="DF22" s="1092"/>
      <c r="DG22" s="1092"/>
      <c r="DH22" s="1104"/>
      <c r="DI22" s="1104"/>
      <c r="DJ22" s="1104"/>
      <c r="DK22" s="1104"/>
      <c r="DL22" s="1104"/>
      <c r="DM22" s="1103"/>
    </row>
    <row r="23" spans="2:117" ht="14.5">
      <c r="B23" s="1078">
        <f>IF(D23&lt;&gt;"",MAX(B21:B22)+1,"")</f>
        <v>13</v>
      </c>
      <c r="C23" s="1072"/>
      <c r="D23" s="1092" t="s">
        <v>151</v>
      </c>
      <c r="E23" s="1092" t="s">
        <v>139</v>
      </c>
      <c r="F23" s="1092"/>
      <c r="G23" s="1092"/>
      <c r="H23" s="1092"/>
      <c r="I23" s="1092"/>
      <c r="J23" s="1092"/>
      <c r="K23" s="1092"/>
      <c r="L23" s="1092"/>
      <c r="M23" s="1092"/>
      <c r="N23" s="1092"/>
      <c r="O23" s="1092"/>
      <c r="P23" s="1092"/>
      <c r="Q23" s="1092"/>
      <c r="R23" s="1092"/>
      <c r="S23" s="1092"/>
      <c r="T23" s="1092"/>
      <c r="U23" s="1092"/>
      <c r="V23" s="1092"/>
      <c r="W23" s="1092"/>
      <c r="X23" s="1092"/>
      <c r="Y23" s="1092" t="s">
        <v>139</v>
      </c>
      <c r="Z23" s="1092"/>
      <c r="AA23" s="1092"/>
      <c r="AB23" s="1092"/>
      <c r="AC23" s="1092"/>
      <c r="AD23" s="1092" t="s">
        <v>139</v>
      </c>
      <c r="AE23" s="1092"/>
      <c r="AF23" s="1092"/>
      <c r="AG23" s="1092"/>
      <c r="AH23" s="1092"/>
      <c r="AI23" s="1092" t="s">
        <v>139</v>
      </c>
      <c r="AJ23" s="1104"/>
      <c r="AK23" s="1104"/>
      <c r="AL23" s="1104"/>
      <c r="AM23" s="1104"/>
      <c r="AN23" s="1104"/>
      <c r="AO23" s="1092" t="s">
        <v>139</v>
      </c>
      <c r="AP23" s="1041"/>
      <c r="AQ23" s="1092" t="s">
        <v>139</v>
      </c>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t="s">
        <v>139</v>
      </c>
      <c r="BL23" s="1092"/>
      <c r="BM23" s="1092"/>
      <c r="BN23" s="1092"/>
      <c r="BO23" s="1092"/>
      <c r="BP23" s="1092" t="s">
        <v>139</v>
      </c>
      <c r="BQ23" s="1092"/>
      <c r="BR23" s="1092"/>
      <c r="BS23" s="1092"/>
      <c r="BT23" s="1092"/>
      <c r="BU23" s="1092" t="s">
        <v>139</v>
      </c>
      <c r="BV23" s="1104"/>
      <c r="BW23" s="1104"/>
      <c r="BX23" s="1104"/>
      <c r="BY23" s="1104"/>
      <c r="BZ23" s="1104"/>
      <c r="CA23" s="1092" t="s">
        <v>139</v>
      </c>
      <c r="CB23" s="1041"/>
      <c r="CC23" s="1092" t="s">
        <v>139</v>
      </c>
      <c r="CD23" s="1092"/>
      <c r="CE23" s="1092"/>
      <c r="CF23" s="1092"/>
      <c r="CG23" s="1092"/>
      <c r="CH23" s="1092"/>
      <c r="CI23" s="1092"/>
      <c r="CJ23" s="1092"/>
      <c r="CK23" s="1092"/>
      <c r="CL23" s="1092"/>
      <c r="CM23" s="1092"/>
      <c r="CN23" s="1092"/>
      <c r="CO23" s="1092"/>
      <c r="CP23" s="1092"/>
      <c r="CQ23" s="1092"/>
      <c r="CR23" s="1092"/>
      <c r="CS23" s="1092"/>
      <c r="CT23" s="1092"/>
      <c r="CU23" s="1092"/>
      <c r="CV23" s="1092"/>
      <c r="CW23" s="1092" t="s">
        <v>139</v>
      </c>
      <c r="CX23" s="1092"/>
      <c r="CY23" s="1092"/>
      <c r="CZ23" s="1092"/>
      <c r="DA23" s="1092"/>
      <c r="DB23" s="1092" t="s">
        <v>139</v>
      </c>
      <c r="DC23" s="1092"/>
      <c r="DD23" s="1092"/>
      <c r="DE23" s="1092"/>
      <c r="DF23" s="1092"/>
      <c r="DG23" s="1092" t="s">
        <v>139</v>
      </c>
      <c r="DH23" s="1104"/>
      <c r="DI23" s="1104"/>
      <c r="DJ23" s="1104"/>
      <c r="DK23" s="1104"/>
      <c r="DL23" s="1104"/>
      <c r="DM23" s="1103" t="s">
        <v>139</v>
      </c>
    </row>
    <row r="24" spans="2:117" ht="6" customHeight="1">
      <c r="B24" s="1078" t="str">
        <f t="shared" ref="B24:B32" si="15">IF(D24&lt;&gt;"",MAX(B21:B23)+1,"")</f>
        <v/>
      </c>
      <c r="C24" s="1072"/>
      <c r="D24" s="1092"/>
      <c r="E24" s="1092"/>
      <c r="F24" s="1092"/>
      <c r="G24" s="1092"/>
      <c r="H24" s="1092"/>
      <c r="I24" s="1092"/>
      <c r="J24" s="1092"/>
      <c r="K24" s="10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104"/>
      <c r="AK24" s="1104"/>
      <c r="AL24" s="1104"/>
      <c r="AM24" s="1104"/>
      <c r="AN24" s="1104"/>
      <c r="AO24" s="1092"/>
      <c r="AP24" s="1041"/>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104"/>
      <c r="BW24" s="1104"/>
      <c r="BX24" s="1104"/>
      <c r="BY24" s="1104"/>
      <c r="BZ24" s="1104"/>
      <c r="CA24" s="1092"/>
      <c r="CB24" s="1041"/>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104"/>
      <c r="DI24" s="1104"/>
      <c r="DJ24" s="1104"/>
      <c r="DK24" s="1104"/>
      <c r="DL24" s="1104"/>
      <c r="DM24" s="1103"/>
    </row>
    <row r="25" spans="2:117" ht="14.5" hidden="1" customHeight="1" outlineLevel="1">
      <c r="B25" s="1078">
        <f t="shared" si="15"/>
        <v>14</v>
      </c>
      <c r="C25" s="1072"/>
      <c r="D25" s="1092" t="s">
        <v>152</v>
      </c>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I25" s="1084"/>
      <c r="AJ25" s="1106"/>
      <c r="AK25" s="1106"/>
      <c r="AL25" s="1106"/>
      <c r="AM25" s="1106"/>
      <c r="AN25" s="1106"/>
      <c r="AO25" s="1084"/>
      <c r="AP25" s="1041"/>
      <c r="AQ25" s="1084"/>
      <c r="AR25" s="1084"/>
      <c r="AS25" s="1084"/>
      <c r="AT25" s="1084"/>
      <c r="AU25" s="1084"/>
      <c r="AV25" s="1084"/>
      <c r="AW25" s="1084"/>
      <c r="AX25" s="1084"/>
      <c r="AY25" s="1084"/>
      <c r="AZ25" s="1084"/>
      <c r="BA25" s="1084"/>
      <c r="BB25" s="1084"/>
      <c r="BC25" s="1084"/>
      <c r="BD25" s="1084"/>
      <c r="BE25" s="1084"/>
      <c r="BF25" s="1084"/>
      <c r="BG25" s="1084"/>
      <c r="BH25" s="1084"/>
      <c r="BI25" s="1084"/>
      <c r="BJ25" s="1084"/>
      <c r="BK25" s="1084"/>
      <c r="BL25" s="1084"/>
      <c r="BM25" s="1084"/>
      <c r="BN25" s="1084"/>
      <c r="BO25" s="1084"/>
      <c r="BP25" s="1084"/>
      <c r="BQ25" s="1084"/>
      <c r="BR25" s="1084"/>
      <c r="BS25" s="1084"/>
      <c r="BT25" s="1084"/>
      <c r="BU25" s="1084"/>
      <c r="BV25" s="1106"/>
      <c r="BW25" s="1106"/>
      <c r="BX25" s="1106"/>
      <c r="BY25" s="1106"/>
      <c r="BZ25" s="1106"/>
      <c r="CA25" s="1084"/>
      <c r="CB25" s="1041"/>
      <c r="CC25" s="1084"/>
      <c r="CD25" s="1084"/>
      <c r="CE25" s="1084"/>
      <c r="CF25" s="1084"/>
      <c r="CG25" s="1084"/>
      <c r="CH25" s="1084"/>
      <c r="CI25" s="1084"/>
      <c r="CJ25" s="1084"/>
      <c r="CK25" s="1084"/>
      <c r="CL25" s="1084"/>
      <c r="CM25" s="1084"/>
      <c r="CN25" s="1084"/>
      <c r="CO25" s="1084"/>
      <c r="CP25" s="1084"/>
      <c r="CQ25" s="1084"/>
      <c r="CR25" s="1084"/>
      <c r="CS25" s="1084"/>
      <c r="CT25" s="1084"/>
      <c r="CU25" s="1084"/>
      <c r="CV25" s="1084"/>
      <c r="CW25" s="1084"/>
      <c r="CX25" s="1084"/>
      <c r="CY25" s="1084"/>
      <c r="CZ25" s="1084"/>
      <c r="DA25" s="1084"/>
      <c r="DB25" s="1084"/>
      <c r="DC25" s="1084"/>
      <c r="DD25" s="1084"/>
      <c r="DE25" s="1084"/>
      <c r="DF25" s="1084"/>
      <c r="DG25" s="1084"/>
      <c r="DH25" s="1106"/>
      <c r="DI25" s="1106"/>
      <c r="DJ25" s="1106"/>
      <c r="DK25" s="1106"/>
      <c r="DL25" s="1106"/>
      <c r="DM25" s="1105"/>
    </row>
    <row r="26" spans="2:117" ht="14.5" hidden="1" customHeight="1" outlineLevel="1">
      <c r="B26" s="1078">
        <f t="shared" si="15"/>
        <v>15</v>
      </c>
      <c r="C26" s="1072"/>
      <c r="D26" s="1096" t="s">
        <v>153</v>
      </c>
      <c r="E26" s="968">
        <v>0</v>
      </c>
      <c r="F26" s="968">
        <v>0</v>
      </c>
      <c r="G26" s="968">
        <v>0</v>
      </c>
      <c r="H26" s="968"/>
      <c r="I26" s="968"/>
      <c r="J26" s="968"/>
      <c r="K26" s="968"/>
      <c r="L26" s="968"/>
      <c r="M26" s="968"/>
      <c r="N26" s="968"/>
      <c r="O26" s="968"/>
      <c r="P26" s="968"/>
      <c r="Q26" s="968"/>
      <c r="R26" s="968"/>
      <c r="S26" s="968"/>
      <c r="T26" s="968"/>
      <c r="U26" s="968"/>
      <c r="V26" s="968"/>
      <c r="W26" s="968"/>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1041"/>
      <c r="AQ26" s="968">
        <v>0</v>
      </c>
      <c r="AR26" s="968">
        <v>0</v>
      </c>
      <c r="AS26" s="968">
        <v>0</v>
      </c>
      <c r="AT26" s="968">
        <v>0</v>
      </c>
      <c r="AU26" s="968">
        <v>0</v>
      </c>
      <c r="AV26" s="968">
        <v>0</v>
      </c>
      <c r="AW26" s="968">
        <v>0</v>
      </c>
      <c r="AX26" s="968">
        <v>0</v>
      </c>
      <c r="AY26" s="968">
        <v>0</v>
      </c>
      <c r="AZ26" s="968"/>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1041"/>
      <c r="CC26" s="968">
        <v>0</v>
      </c>
      <c r="CD26" s="968">
        <v>0</v>
      </c>
      <c r="CE26" s="968">
        <v>0</v>
      </c>
      <c r="CF26" s="968">
        <v>0</v>
      </c>
      <c r="CG26" s="968">
        <v>0</v>
      </c>
      <c r="CH26" s="968">
        <v>0</v>
      </c>
      <c r="CI26" s="968">
        <v>0</v>
      </c>
      <c r="CJ26" s="968">
        <v>0</v>
      </c>
      <c r="CK26" s="968">
        <v>0</v>
      </c>
      <c r="CL26" s="968"/>
      <c r="CM26" s="968">
        <v>0</v>
      </c>
      <c r="CN26" s="968">
        <v>0</v>
      </c>
      <c r="CO26" s="968">
        <v>0</v>
      </c>
      <c r="CP26" s="968"/>
      <c r="CQ26" s="968">
        <v>0</v>
      </c>
      <c r="CR26" s="968">
        <v>0</v>
      </c>
      <c r="CS26" s="968">
        <v>0</v>
      </c>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1078">
        <f t="shared" si="15"/>
        <v>16</v>
      </c>
      <c r="C27" s="1072"/>
      <c r="D27" s="1096" t="s">
        <v>154</v>
      </c>
      <c r="E27" s="968">
        <v>0</v>
      </c>
      <c r="F27" s="968">
        <v>0</v>
      </c>
      <c r="G27" s="968">
        <v>0</v>
      </c>
      <c r="H27" s="968"/>
      <c r="I27" s="968"/>
      <c r="J27" s="968"/>
      <c r="K27" s="968"/>
      <c r="L27" s="968"/>
      <c r="M27" s="968"/>
      <c r="N27" s="968"/>
      <c r="O27" s="968"/>
      <c r="P27" s="968"/>
      <c r="Q27" s="968"/>
      <c r="R27" s="968"/>
      <c r="S27" s="968"/>
      <c r="T27" s="968"/>
      <c r="U27" s="968"/>
      <c r="V27" s="968"/>
      <c r="W27" s="968"/>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1041"/>
      <c r="AQ27" s="968">
        <v>0</v>
      </c>
      <c r="AR27" s="968">
        <v>0</v>
      </c>
      <c r="AS27" s="968">
        <v>0</v>
      </c>
      <c r="AT27" s="968">
        <v>0</v>
      </c>
      <c r="AU27" s="968">
        <v>0</v>
      </c>
      <c r="AV27" s="968">
        <v>0</v>
      </c>
      <c r="AW27" s="968">
        <v>0</v>
      </c>
      <c r="AX27" s="968">
        <v>0</v>
      </c>
      <c r="AY27" s="968">
        <v>0</v>
      </c>
      <c r="AZ27" s="968"/>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1041"/>
      <c r="CC27" s="968">
        <v>0</v>
      </c>
      <c r="CD27" s="968">
        <v>0</v>
      </c>
      <c r="CE27" s="968">
        <v>0</v>
      </c>
      <c r="CF27" s="968">
        <v>0</v>
      </c>
      <c r="CG27" s="968">
        <v>0</v>
      </c>
      <c r="CH27" s="968">
        <v>0</v>
      </c>
      <c r="CI27" s="968">
        <v>0</v>
      </c>
      <c r="CJ27" s="968">
        <v>0</v>
      </c>
      <c r="CK27" s="968">
        <v>0</v>
      </c>
      <c r="CL27" s="968"/>
      <c r="CM27" s="968">
        <v>0</v>
      </c>
      <c r="CN27" s="968">
        <v>0</v>
      </c>
      <c r="CO27" s="968">
        <v>0</v>
      </c>
      <c r="CP27" s="968"/>
      <c r="CQ27" s="968">
        <v>0</v>
      </c>
      <c r="CR27" s="968">
        <v>0</v>
      </c>
      <c r="CS27" s="968">
        <v>0</v>
      </c>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1078">
        <f t="shared" si="15"/>
        <v>17</v>
      </c>
      <c r="C28" s="1072"/>
      <c r="D28" s="1096" t="s">
        <v>155</v>
      </c>
      <c r="E28" s="968">
        <v>0</v>
      </c>
      <c r="F28" s="968">
        <v>0</v>
      </c>
      <c r="G28" s="968">
        <v>0</v>
      </c>
      <c r="H28" s="968"/>
      <c r="I28" s="968"/>
      <c r="J28" s="968"/>
      <c r="K28" s="968"/>
      <c r="L28" s="968"/>
      <c r="M28" s="968"/>
      <c r="N28" s="968"/>
      <c r="O28" s="968"/>
      <c r="P28" s="968"/>
      <c r="Q28" s="968"/>
      <c r="R28" s="968"/>
      <c r="S28" s="968"/>
      <c r="T28" s="968"/>
      <c r="U28" s="968"/>
      <c r="V28" s="968"/>
      <c r="W28" s="968"/>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1041"/>
      <c r="AQ28" s="968">
        <v>0</v>
      </c>
      <c r="AR28" s="968">
        <v>0</v>
      </c>
      <c r="AS28" s="968">
        <v>0</v>
      </c>
      <c r="AT28" s="968">
        <v>0</v>
      </c>
      <c r="AU28" s="968">
        <v>0</v>
      </c>
      <c r="AV28" s="968">
        <v>0</v>
      </c>
      <c r="AW28" s="968">
        <v>0</v>
      </c>
      <c r="AX28" s="968">
        <v>0</v>
      </c>
      <c r="AY28" s="968">
        <v>0</v>
      </c>
      <c r="AZ28" s="968"/>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1041"/>
      <c r="CC28" s="968">
        <v>0</v>
      </c>
      <c r="CD28" s="968">
        <v>0</v>
      </c>
      <c r="CE28" s="968">
        <v>0</v>
      </c>
      <c r="CF28" s="968">
        <v>0</v>
      </c>
      <c r="CG28" s="968">
        <v>0</v>
      </c>
      <c r="CH28" s="968">
        <v>0</v>
      </c>
      <c r="CI28" s="968">
        <v>0</v>
      </c>
      <c r="CJ28" s="968">
        <v>0</v>
      </c>
      <c r="CK28" s="968">
        <v>0</v>
      </c>
      <c r="CL28" s="968"/>
      <c r="CM28" s="968">
        <v>0</v>
      </c>
      <c r="CN28" s="968">
        <v>0</v>
      </c>
      <c r="CO28" s="968">
        <v>0</v>
      </c>
      <c r="CP28" s="968"/>
      <c r="CQ28" s="968">
        <v>0</v>
      </c>
      <c r="CR28" s="968">
        <v>0</v>
      </c>
      <c r="CS28" s="968">
        <v>0</v>
      </c>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1078">
        <f t="shared" si="15"/>
        <v>18</v>
      </c>
      <c r="C29" s="1072"/>
      <c r="D29" s="1092" t="s">
        <v>156</v>
      </c>
      <c r="E29" s="1111">
        <f>SUM(E26:E28)</f>
        <v>0</v>
      </c>
      <c r="F29" s="1111">
        <f>SUM(F26:F28)</f>
        <v>0</v>
      </c>
      <c r="G29" s="1111">
        <f>SUM(G26:G28)</f>
        <v>0</v>
      </c>
      <c r="H29" s="1111"/>
      <c r="I29" s="1111"/>
      <c r="J29" s="1111"/>
      <c r="K29" s="1111"/>
      <c r="L29" s="1111"/>
      <c r="M29" s="1111"/>
      <c r="N29" s="1111"/>
      <c r="O29" s="1111"/>
      <c r="P29" s="1111"/>
      <c r="Q29" s="1111"/>
      <c r="R29" s="1111"/>
      <c r="S29" s="1111"/>
      <c r="T29" s="1111"/>
      <c r="U29" s="1111"/>
      <c r="V29" s="1111"/>
      <c r="W29" s="1111"/>
      <c r="X29" s="1111">
        <f t="shared" ref="X29:AO29" si="16">SUM(X26:X28)</f>
        <v>0</v>
      </c>
      <c r="Y29" s="1111">
        <f t="shared" si="16"/>
        <v>0</v>
      </c>
      <c r="Z29" s="1111">
        <f t="shared" si="16"/>
        <v>0</v>
      </c>
      <c r="AA29" s="1111">
        <f t="shared" si="16"/>
        <v>0</v>
      </c>
      <c r="AB29" s="1111">
        <f t="shared" si="16"/>
        <v>0</v>
      </c>
      <c r="AC29" s="1111">
        <f t="shared" si="16"/>
        <v>0</v>
      </c>
      <c r="AD29" s="1111">
        <f t="shared" si="16"/>
        <v>0</v>
      </c>
      <c r="AE29" s="1111">
        <f t="shared" si="16"/>
        <v>0</v>
      </c>
      <c r="AF29" s="1111">
        <f t="shared" si="16"/>
        <v>0</v>
      </c>
      <c r="AG29" s="1111">
        <f t="shared" si="16"/>
        <v>0</v>
      </c>
      <c r="AH29" s="1111">
        <f t="shared" si="16"/>
        <v>0</v>
      </c>
      <c r="AI29" s="1111">
        <f t="shared" si="16"/>
        <v>0</v>
      </c>
      <c r="AJ29" s="1110">
        <f t="shared" si="16"/>
        <v>0</v>
      </c>
      <c r="AK29" s="1110">
        <f t="shared" si="16"/>
        <v>0</v>
      </c>
      <c r="AL29" s="1110">
        <f t="shared" si="16"/>
        <v>0</v>
      </c>
      <c r="AM29" s="1110">
        <f t="shared" si="16"/>
        <v>0</v>
      </c>
      <c r="AN29" s="1110">
        <f t="shared" si="16"/>
        <v>0</v>
      </c>
      <c r="AO29" s="1111">
        <f t="shared" si="16"/>
        <v>0</v>
      </c>
      <c r="AP29" s="1041"/>
      <c r="AQ29" s="1111">
        <f t="shared" ref="AQ29:AY29" si="17">SUM(AQ26:AQ28)</f>
        <v>0</v>
      </c>
      <c r="AR29" s="1111">
        <f t="shared" si="17"/>
        <v>0</v>
      </c>
      <c r="AS29" s="1111">
        <f t="shared" si="17"/>
        <v>0</v>
      </c>
      <c r="AT29" s="1111">
        <f t="shared" si="17"/>
        <v>0</v>
      </c>
      <c r="AU29" s="1111">
        <f t="shared" si="17"/>
        <v>0</v>
      </c>
      <c r="AV29" s="1111">
        <f t="shared" si="17"/>
        <v>0</v>
      </c>
      <c r="AW29" s="1111">
        <f t="shared" si="17"/>
        <v>0</v>
      </c>
      <c r="AX29" s="1111">
        <f t="shared" si="17"/>
        <v>0</v>
      </c>
      <c r="AY29" s="1111">
        <f t="shared" si="17"/>
        <v>0</v>
      </c>
      <c r="AZ29" s="1111"/>
      <c r="BA29" s="1111">
        <f>SUM(BA26:BA28)</f>
        <v>0</v>
      </c>
      <c r="BB29" s="1111">
        <f>SUM(BB26:BB28)</f>
        <v>0</v>
      </c>
      <c r="BC29" s="1111">
        <f>SUM(BC26:BC28)</f>
        <v>0</v>
      </c>
      <c r="BD29" s="1111"/>
      <c r="BE29" s="1111">
        <f>SUM(BE26:BE28)</f>
        <v>0</v>
      </c>
      <c r="BF29" s="1111">
        <f>SUM(BF26:BF28)</f>
        <v>0</v>
      </c>
      <c r="BG29" s="1111">
        <f>SUM(BG26:BG28)</f>
        <v>0</v>
      </c>
      <c r="BH29" s="1111"/>
      <c r="BI29" s="1111">
        <f t="shared" ref="BI29:CA29" si="18">SUM(BI26:BI28)</f>
        <v>0</v>
      </c>
      <c r="BJ29" s="1111">
        <f t="shared" si="18"/>
        <v>0</v>
      </c>
      <c r="BK29" s="1111">
        <f t="shared" si="18"/>
        <v>0</v>
      </c>
      <c r="BL29" s="1111">
        <f t="shared" si="18"/>
        <v>0</v>
      </c>
      <c r="BM29" s="1111">
        <f t="shared" si="18"/>
        <v>0</v>
      </c>
      <c r="BN29" s="1111">
        <f t="shared" si="18"/>
        <v>0</v>
      </c>
      <c r="BO29" s="1111">
        <f t="shared" si="18"/>
        <v>0</v>
      </c>
      <c r="BP29" s="1111">
        <f t="shared" si="18"/>
        <v>0</v>
      </c>
      <c r="BQ29" s="1111">
        <f t="shared" si="18"/>
        <v>0</v>
      </c>
      <c r="BR29" s="1111">
        <f t="shared" si="18"/>
        <v>0</v>
      </c>
      <c r="BS29" s="1111">
        <f t="shared" si="18"/>
        <v>0</v>
      </c>
      <c r="BT29" s="1111">
        <f t="shared" si="18"/>
        <v>0</v>
      </c>
      <c r="BU29" s="1111">
        <f t="shared" si="18"/>
        <v>0</v>
      </c>
      <c r="BV29" s="1110">
        <f t="shared" si="18"/>
        <v>0</v>
      </c>
      <c r="BW29" s="1110">
        <f t="shared" si="18"/>
        <v>0</v>
      </c>
      <c r="BX29" s="1110">
        <f t="shared" si="18"/>
        <v>0</v>
      </c>
      <c r="BY29" s="1110">
        <f t="shared" si="18"/>
        <v>0</v>
      </c>
      <c r="BZ29" s="1110">
        <f t="shared" si="18"/>
        <v>0</v>
      </c>
      <c r="CA29" s="1111">
        <f t="shared" si="18"/>
        <v>0</v>
      </c>
      <c r="CB29" s="1041"/>
      <c r="CC29" s="1111">
        <f t="shared" ref="CC29:CK29" si="19">SUM(CC26:CC28)</f>
        <v>0</v>
      </c>
      <c r="CD29" s="1111">
        <f t="shared" si="19"/>
        <v>0</v>
      </c>
      <c r="CE29" s="1111">
        <f t="shared" si="19"/>
        <v>0</v>
      </c>
      <c r="CF29" s="1111">
        <f t="shared" si="19"/>
        <v>0</v>
      </c>
      <c r="CG29" s="1111">
        <f t="shared" si="19"/>
        <v>0</v>
      </c>
      <c r="CH29" s="1111">
        <f t="shared" si="19"/>
        <v>0</v>
      </c>
      <c r="CI29" s="1111">
        <f t="shared" si="19"/>
        <v>0</v>
      </c>
      <c r="CJ29" s="1111">
        <f t="shared" si="19"/>
        <v>0</v>
      </c>
      <c r="CK29" s="1111">
        <f t="shared" si="19"/>
        <v>0</v>
      </c>
      <c r="CL29" s="1111"/>
      <c r="CM29" s="1111">
        <f>SUM(CM26:CM28)</f>
        <v>0</v>
      </c>
      <c r="CN29" s="1111">
        <f>SUM(CN26:CN28)</f>
        <v>0</v>
      </c>
      <c r="CO29" s="1111">
        <f>SUM(CO26:CO28)</f>
        <v>0</v>
      </c>
      <c r="CP29" s="1111"/>
      <c r="CQ29" s="1111">
        <f>SUM(CQ26:CQ28)</f>
        <v>0</v>
      </c>
      <c r="CR29" s="1111">
        <f>SUM(CR26:CR28)</f>
        <v>0</v>
      </c>
      <c r="CS29" s="1111">
        <f>SUM(CS26:CS28)</f>
        <v>0</v>
      </c>
      <c r="CT29" s="1111"/>
      <c r="CU29" s="1111">
        <f t="shared" ref="CU29:DM29" si="20">SUM(CU26:CU28)</f>
        <v>0</v>
      </c>
      <c r="CV29" s="1111">
        <f t="shared" si="20"/>
        <v>0</v>
      </c>
      <c r="CW29" s="1111">
        <f t="shared" si="20"/>
        <v>0</v>
      </c>
      <c r="CX29" s="1111">
        <f t="shared" si="20"/>
        <v>0</v>
      </c>
      <c r="CY29" s="1111">
        <f t="shared" si="20"/>
        <v>0</v>
      </c>
      <c r="CZ29" s="1111">
        <f t="shared" si="20"/>
        <v>0</v>
      </c>
      <c r="DA29" s="1111">
        <f t="shared" si="20"/>
        <v>0</v>
      </c>
      <c r="DB29" s="1111">
        <f t="shared" si="20"/>
        <v>0</v>
      </c>
      <c r="DC29" s="1111">
        <f t="shared" si="20"/>
        <v>0</v>
      </c>
      <c r="DD29" s="1111">
        <f t="shared" si="20"/>
        <v>0</v>
      </c>
      <c r="DE29" s="1111">
        <f t="shared" si="20"/>
        <v>0</v>
      </c>
      <c r="DF29" s="1111">
        <f t="shared" si="20"/>
        <v>0</v>
      </c>
      <c r="DG29" s="1111">
        <f t="shared" si="20"/>
        <v>0</v>
      </c>
      <c r="DH29" s="1110">
        <f t="shared" si="20"/>
        <v>0</v>
      </c>
      <c r="DI29" s="1110">
        <f t="shared" si="20"/>
        <v>0</v>
      </c>
      <c r="DJ29" s="1110">
        <f t="shared" si="20"/>
        <v>0</v>
      </c>
      <c r="DK29" s="1110">
        <f t="shared" si="20"/>
        <v>0</v>
      </c>
      <c r="DL29" s="1110">
        <f t="shared" si="20"/>
        <v>0</v>
      </c>
      <c r="DM29" s="1109">
        <f t="shared" si="20"/>
        <v>0</v>
      </c>
    </row>
    <row r="30" spans="2:117" ht="14.5" collapsed="1">
      <c r="B30" s="1078" t="str">
        <f t="shared" si="15"/>
        <v/>
      </c>
      <c r="C30" s="1072"/>
      <c r="D30" s="1092"/>
      <c r="E30" s="1092"/>
      <c r="F30" s="1092"/>
      <c r="G30" s="1092"/>
      <c r="H30" s="1092"/>
      <c r="I30" s="1092"/>
      <c r="J30" s="1092"/>
      <c r="K30" s="1092"/>
      <c r="L30" s="1092"/>
      <c r="M30" s="1092"/>
      <c r="N30" s="1092"/>
      <c r="O30" s="1092"/>
      <c r="P30" s="1092"/>
      <c r="Q30" s="1092"/>
      <c r="R30" s="1092"/>
      <c r="S30" s="1092"/>
      <c r="T30" s="1092"/>
      <c r="U30" s="1092"/>
      <c r="V30" s="1092"/>
      <c r="W30" s="1092"/>
      <c r="X30" s="1092"/>
      <c r="Y30" s="1092"/>
      <c r="Z30" s="1092"/>
      <c r="AA30" s="1092"/>
      <c r="AB30" s="1092"/>
      <c r="AC30" s="1092"/>
      <c r="AD30" s="1092"/>
      <c r="AE30" s="1092"/>
      <c r="AF30" s="1092"/>
      <c r="AG30" s="1092"/>
      <c r="AH30" s="1092"/>
      <c r="AI30" s="1092"/>
      <c r="AJ30" s="1104"/>
      <c r="AK30" s="1104"/>
      <c r="AL30" s="1104"/>
      <c r="AM30" s="1104"/>
      <c r="AN30" s="1104"/>
      <c r="AO30" s="1092"/>
      <c r="AP30" s="1041"/>
      <c r="AQ30" s="1092"/>
      <c r="AR30" s="1092"/>
      <c r="AS30" s="1092"/>
      <c r="AT30" s="1092"/>
      <c r="AU30" s="1092"/>
      <c r="AV30" s="1092"/>
      <c r="AW30" s="1092"/>
      <c r="AX30" s="1092"/>
      <c r="AY30" s="1092"/>
      <c r="AZ30" s="1092"/>
      <c r="BA30" s="1092"/>
      <c r="BB30" s="1092"/>
      <c r="BC30" s="1092"/>
      <c r="BD30" s="1092"/>
      <c r="BE30" s="1092"/>
      <c r="BF30" s="1092"/>
      <c r="BG30" s="1092"/>
      <c r="BH30" s="1092"/>
      <c r="BI30" s="1092"/>
      <c r="BJ30" s="1092"/>
      <c r="BK30" s="1092"/>
      <c r="BL30" s="1092"/>
      <c r="BM30" s="1092"/>
      <c r="BN30" s="1092"/>
      <c r="BO30" s="1092"/>
      <c r="BP30" s="1092"/>
      <c r="BQ30" s="1092"/>
      <c r="BR30" s="1092"/>
      <c r="BS30" s="1092"/>
      <c r="BT30" s="1092"/>
      <c r="BU30" s="1092"/>
      <c r="BV30" s="1104"/>
      <c r="BW30" s="1104"/>
      <c r="BX30" s="1104"/>
      <c r="BY30" s="1104"/>
      <c r="BZ30" s="1104"/>
      <c r="CA30" s="1092"/>
      <c r="CB30" s="1041"/>
      <c r="CC30" s="1092"/>
      <c r="CD30" s="1092"/>
      <c r="CE30" s="1092"/>
      <c r="CF30" s="1092"/>
      <c r="CG30" s="1092"/>
      <c r="CH30" s="1092"/>
      <c r="CI30" s="1092"/>
      <c r="CJ30" s="1092"/>
      <c r="CK30" s="1092"/>
      <c r="CL30" s="1092"/>
      <c r="CM30" s="1092"/>
      <c r="CN30" s="1092"/>
      <c r="CO30" s="1092"/>
      <c r="CP30" s="1092"/>
      <c r="CQ30" s="1092"/>
      <c r="CR30" s="1092"/>
      <c r="CS30" s="1092"/>
      <c r="CT30" s="1092"/>
      <c r="CU30" s="1092"/>
      <c r="CV30" s="1092"/>
      <c r="CW30" s="1092"/>
      <c r="CX30" s="1092"/>
      <c r="CY30" s="1092"/>
      <c r="CZ30" s="1092"/>
      <c r="DA30" s="1092"/>
      <c r="DB30" s="1092"/>
      <c r="DC30" s="1092"/>
      <c r="DD30" s="1092"/>
      <c r="DE30" s="1092"/>
      <c r="DF30" s="1092"/>
      <c r="DG30" s="1092"/>
      <c r="DH30" s="1104"/>
      <c r="DI30" s="1104"/>
      <c r="DJ30" s="1104"/>
      <c r="DK30" s="1104"/>
      <c r="DL30" s="1104"/>
      <c r="DM30" s="1103"/>
    </row>
    <row r="31" spans="2:117" ht="14.5">
      <c r="B31" s="1078">
        <f t="shared" si="15"/>
        <v>19</v>
      </c>
      <c r="C31" s="1072"/>
      <c r="D31" s="1108" t="s">
        <v>157</v>
      </c>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104"/>
      <c r="AK31" s="1104"/>
      <c r="AL31" s="1104"/>
      <c r="AM31" s="1104"/>
      <c r="AN31" s="1104"/>
      <c r="AO31" s="1092"/>
      <c r="AP31" s="1041"/>
      <c r="AQ31" s="1092"/>
      <c r="AR31" s="1092"/>
      <c r="AS31" s="1092"/>
      <c r="AT31" s="1092"/>
      <c r="AU31" s="1092"/>
      <c r="AV31" s="1092"/>
      <c r="AW31" s="1092"/>
      <c r="AX31" s="1092"/>
      <c r="AY31" s="1092"/>
      <c r="AZ31" s="1092"/>
      <c r="BA31" s="109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104"/>
      <c r="BW31" s="1104"/>
      <c r="BX31" s="1104"/>
      <c r="BY31" s="1104"/>
      <c r="BZ31" s="1104"/>
      <c r="CA31" s="1092"/>
      <c r="CB31" s="1041"/>
      <c r="CC31" s="1092"/>
      <c r="CD31" s="1092"/>
      <c r="CE31" s="1092"/>
      <c r="CF31" s="1092"/>
      <c r="CG31" s="1092"/>
      <c r="CH31" s="1092"/>
      <c r="CI31" s="1092"/>
      <c r="CJ31" s="1092"/>
      <c r="CK31" s="1092"/>
      <c r="CL31" s="1092"/>
      <c r="CM31" s="1092"/>
      <c r="CN31" s="1092"/>
      <c r="CO31" s="1092"/>
      <c r="CP31" s="1092"/>
      <c r="CQ31" s="1092"/>
      <c r="CR31" s="1092"/>
      <c r="CS31" s="1092"/>
      <c r="CT31" s="1092"/>
      <c r="CU31" s="1092"/>
      <c r="CV31" s="1092"/>
      <c r="CW31" s="1092"/>
      <c r="CX31" s="1092"/>
      <c r="CY31" s="1092"/>
      <c r="CZ31" s="1092"/>
      <c r="DA31" s="1092"/>
      <c r="DB31" s="1092"/>
      <c r="DC31" s="1092"/>
      <c r="DD31" s="1092"/>
      <c r="DE31" s="1092"/>
      <c r="DF31" s="1092"/>
      <c r="DG31" s="1092"/>
      <c r="DH31" s="1104"/>
      <c r="DI31" s="1104"/>
      <c r="DJ31" s="1104"/>
      <c r="DK31" s="1104"/>
      <c r="DL31" s="1104"/>
      <c r="DM31" s="1103"/>
    </row>
    <row r="32" spans="2:117" ht="14.5">
      <c r="B32" s="1078">
        <f t="shared" si="15"/>
        <v>20</v>
      </c>
      <c r="C32" s="1072"/>
      <c r="D32" s="1092" t="s">
        <v>158</v>
      </c>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106"/>
      <c r="AK32" s="1106"/>
      <c r="AL32" s="1106"/>
      <c r="AM32" s="1106"/>
      <c r="AN32" s="1106"/>
      <c r="AO32" s="1084"/>
      <c r="AP32" s="1041"/>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106"/>
      <c r="BW32" s="1106"/>
      <c r="BX32" s="1106"/>
      <c r="BY32" s="1106"/>
      <c r="BZ32" s="1106"/>
      <c r="CA32" s="1084"/>
      <c r="CB32" s="1041"/>
      <c r="CC32" s="1084"/>
      <c r="CD32" s="1084"/>
      <c r="CE32" s="1084"/>
      <c r="CF32" s="1084"/>
      <c r="CG32" s="1084"/>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4"/>
      <c r="DH32" s="1106"/>
      <c r="DI32" s="1106"/>
      <c r="DJ32" s="1106"/>
      <c r="DK32" s="1106"/>
      <c r="DL32" s="1106"/>
      <c r="DM32" s="1105"/>
    </row>
    <row r="33" spans="2:117" ht="14.5">
      <c r="B33" s="1078">
        <v>21</v>
      </c>
      <c r="C33" s="1072"/>
      <c r="D33" s="1107" t="s">
        <v>159</v>
      </c>
      <c r="E33" s="984">
        <v>0</v>
      </c>
      <c r="F33" s="984">
        <v>0</v>
      </c>
      <c r="G33" s="984">
        <v>0</v>
      </c>
      <c r="H33" s="984">
        <v>0</v>
      </c>
      <c r="I33" s="984">
        <v>0</v>
      </c>
      <c r="J33" s="984">
        <v>0</v>
      </c>
      <c r="K33" s="984">
        <v>0</v>
      </c>
      <c r="L33" s="984">
        <v>0</v>
      </c>
      <c r="M33" s="984">
        <v>0</v>
      </c>
      <c r="N33" s="984"/>
      <c r="O33" s="984">
        <v>0</v>
      </c>
      <c r="P33" s="984">
        <v>0</v>
      </c>
      <c r="Q33" s="984">
        <v>0</v>
      </c>
      <c r="R33" s="984">
        <v>0</v>
      </c>
      <c r="S33" s="984">
        <v>0</v>
      </c>
      <c r="T33" s="984">
        <v>0</v>
      </c>
      <c r="U33" s="984">
        <v>0</v>
      </c>
      <c r="V33" s="984">
        <v>0</v>
      </c>
      <c r="W33" s="984">
        <v>0</v>
      </c>
      <c r="X33" s="984">
        <v>0</v>
      </c>
      <c r="Y33" s="984">
        <v>70940649.271238104</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1041"/>
      <c r="AQ33" s="984">
        <v>0</v>
      </c>
      <c r="AR33" s="984">
        <v>0</v>
      </c>
      <c r="AS33" s="984">
        <v>0</v>
      </c>
      <c r="AT33" s="984">
        <v>0</v>
      </c>
      <c r="AU33" s="984">
        <v>0</v>
      </c>
      <c r="AV33" s="984">
        <v>0</v>
      </c>
      <c r="AW33" s="984">
        <v>0</v>
      </c>
      <c r="AX33" s="984">
        <v>0</v>
      </c>
      <c r="AY33" s="984">
        <v>0</v>
      </c>
      <c r="AZ33" s="984"/>
      <c r="BA33" s="984">
        <v>0</v>
      </c>
      <c r="BB33" s="984">
        <v>0</v>
      </c>
      <c r="BC33" s="984">
        <v>0</v>
      </c>
      <c r="BD33" s="984">
        <v>0</v>
      </c>
      <c r="BE33" s="984">
        <v>0</v>
      </c>
      <c r="BF33" s="984">
        <v>0</v>
      </c>
      <c r="BG33" s="984">
        <v>0</v>
      </c>
      <c r="BH33" s="984">
        <v>0</v>
      </c>
      <c r="BI33" s="984">
        <v>0</v>
      </c>
      <c r="BJ33" s="984">
        <v>0</v>
      </c>
      <c r="BK33" s="984">
        <v>72517543.004937157</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1041"/>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74220588.237332135</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1078">
        <v>22</v>
      </c>
      <c r="C34" s="1072"/>
      <c r="D34" s="1107" t="s">
        <v>160</v>
      </c>
      <c r="E34" s="984">
        <v>0</v>
      </c>
      <c r="F34" s="984">
        <v>0</v>
      </c>
      <c r="G34" s="984">
        <v>0</v>
      </c>
      <c r="H34" s="984">
        <v>0</v>
      </c>
      <c r="I34" s="984">
        <v>0</v>
      </c>
      <c r="J34" s="984">
        <v>0</v>
      </c>
      <c r="K34" s="984">
        <v>0</v>
      </c>
      <c r="L34" s="984">
        <v>0</v>
      </c>
      <c r="M34" s="984">
        <v>0</v>
      </c>
      <c r="N34" s="984"/>
      <c r="O34" s="984">
        <v>0</v>
      </c>
      <c r="P34" s="984">
        <v>0</v>
      </c>
      <c r="Q34" s="984">
        <v>0</v>
      </c>
      <c r="R34" s="984">
        <v>0</v>
      </c>
      <c r="S34" s="984">
        <v>0</v>
      </c>
      <c r="T34" s="984">
        <v>0</v>
      </c>
      <c r="U34" s="984">
        <v>0</v>
      </c>
      <c r="V34" s="984">
        <v>0</v>
      </c>
      <c r="W34" s="984">
        <v>0</v>
      </c>
      <c r="X34" s="984">
        <v>0</v>
      </c>
      <c r="Y34" s="984">
        <v>30901244.029177699</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1041"/>
      <c r="AQ34" s="984">
        <v>0</v>
      </c>
      <c r="AR34" s="984">
        <v>0</v>
      </c>
      <c r="AS34" s="984">
        <v>0</v>
      </c>
      <c r="AT34" s="984">
        <v>0</v>
      </c>
      <c r="AU34" s="984">
        <v>0</v>
      </c>
      <c r="AV34" s="984">
        <v>0</v>
      </c>
      <c r="AW34" s="984">
        <v>0</v>
      </c>
      <c r="AX34" s="984">
        <v>0</v>
      </c>
      <c r="AY34" s="984">
        <v>0</v>
      </c>
      <c r="AZ34" s="984"/>
      <c r="BA34" s="984">
        <v>0</v>
      </c>
      <c r="BB34" s="984">
        <v>0</v>
      </c>
      <c r="BC34" s="984">
        <v>0</v>
      </c>
      <c r="BD34" s="984">
        <v>0</v>
      </c>
      <c r="BE34" s="984">
        <v>0</v>
      </c>
      <c r="BF34" s="984">
        <v>0</v>
      </c>
      <c r="BG34" s="984">
        <v>0</v>
      </c>
      <c r="BH34" s="984">
        <v>0</v>
      </c>
      <c r="BI34" s="984">
        <v>0</v>
      </c>
      <c r="BJ34" s="984">
        <v>0</v>
      </c>
      <c r="BK34" s="984">
        <v>31838050.801834203</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1041"/>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32849802.116303224</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1078">
        <v>23</v>
      </c>
      <c r="C35" s="1072"/>
      <c r="D35" s="1107" t="s">
        <v>161</v>
      </c>
      <c r="E35" s="984">
        <v>0</v>
      </c>
      <c r="F35" s="984">
        <v>0</v>
      </c>
      <c r="G35" s="984">
        <v>0</v>
      </c>
      <c r="H35" s="984">
        <v>0</v>
      </c>
      <c r="I35" s="984">
        <v>0</v>
      </c>
      <c r="J35" s="984">
        <v>0</v>
      </c>
      <c r="K35" s="984">
        <v>0</v>
      </c>
      <c r="L35" s="984">
        <v>0</v>
      </c>
      <c r="M35" s="984">
        <v>0</v>
      </c>
      <c r="N35" s="984"/>
      <c r="O35" s="984">
        <v>0</v>
      </c>
      <c r="P35" s="984">
        <v>0</v>
      </c>
      <c r="Q35" s="984">
        <v>0</v>
      </c>
      <c r="R35" s="984">
        <v>0</v>
      </c>
      <c r="S35" s="984">
        <v>0</v>
      </c>
      <c r="T35" s="984">
        <v>0</v>
      </c>
      <c r="U35" s="984">
        <v>0</v>
      </c>
      <c r="V35" s="984">
        <v>0</v>
      </c>
      <c r="W35" s="984">
        <v>0</v>
      </c>
      <c r="X35" s="984">
        <v>0</v>
      </c>
      <c r="Y35" s="984">
        <v>11779258.82969005</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1041"/>
      <c r="AQ35" s="984">
        <v>0</v>
      </c>
      <c r="AR35" s="984">
        <v>0</v>
      </c>
      <c r="AS35" s="984">
        <v>0</v>
      </c>
      <c r="AT35" s="984">
        <v>0</v>
      </c>
      <c r="AU35" s="984">
        <v>0</v>
      </c>
      <c r="AV35" s="984">
        <v>0</v>
      </c>
      <c r="AW35" s="984">
        <v>0</v>
      </c>
      <c r="AX35" s="984">
        <v>0</v>
      </c>
      <c r="AY35" s="984">
        <v>0</v>
      </c>
      <c r="AZ35" s="984"/>
      <c r="BA35" s="984">
        <v>0</v>
      </c>
      <c r="BB35" s="984">
        <v>0</v>
      </c>
      <c r="BC35" s="984">
        <v>0</v>
      </c>
      <c r="BD35" s="984">
        <v>0</v>
      </c>
      <c r="BE35" s="984">
        <v>0</v>
      </c>
      <c r="BF35" s="984">
        <v>0</v>
      </c>
      <c r="BG35" s="984">
        <v>0</v>
      </c>
      <c r="BH35" s="984">
        <v>0</v>
      </c>
      <c r="BI35" s="984">
        <v>0</v>
      </c>
      <c r="BJ35" s="984">
        <v>0</v>
      </c>
      <c r="BK35" s="984">
        <v>12282446.640065257</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1041"/>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12825889.475270476</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1078">
        <v>24</v>
      </c>
      <c r="C36" s="1072"/>
      <c r="D36" s="1107" t="s">
        <v>162</v>
      </c>
      <c r="E36" s="984">
        <v>0</v>
      </c>
      <c r="F36" s="984">
        <v>0</v>
      </c>
      <c r="G36" s="984">
        <v>0</v>
      </c>
      <c r="H36" s="984">
        <v>0</v>
      </c>
      <c r="I36" s="984">
        <v>0</v>
      </c>
      <c r="J36" s="984">
        <v>0</v>
      </c>
      <c r="K36" s="984">
        <v>0</v>
      </c>
      <c r="L36" s="984">
        <v>0</v>
      </c>
      <c r="M36" s="984">
        <v>0</v>
      </c>
      <c r="N36" s="984"/>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1041"/>
      <c r="AQ36" s="984">
        <v>0</v>
      </c>
      <c r="AR36" s="984">
        <v>0</v>
      </c>
      <c r="AS36" s="984">
        <v>0</v>
      </c>
      <c r="AT36" s="984">
        <v>0</v>
      </c>
      <c r="AU36" s="984">
        <v>0</v>
      </c>
      <c r="AV36" s="984">
        <v>0</v>
      </c>
      <c r="AW36" s="984">
        <v>0</v>
      </c>
      <c r="AX36" s="984">
        <v>0</v>
      </c>
      <c r="AY36" s="984">
        <v>0</v>
      </c>
      <c r="AZ36" s="984"/>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1041"/>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1078">
        <f>IF(D37&lt;&gt;"",MAX(B34:B36)+1,"")</f>
        <v>25</v>
      </c>
      <c r="C37" s="1072"/>
      <c r="D37" s="1083" t="s">
        <v>163</v>
      </c>
      <c r="E37" s="1095">
        <f t="shared" ref="E37:M37" si="21">SUM(E33:E36)</f>
        <v>0</v>
      </c>
      <c r="F37" s="1095">
        <f t="shared" si="21"/>
        <v>0</v>
      </c>
      <c r="G37" s="1095">
        <f t="shared" si="21"/>
        <v>0</v>
      </c>
      <c r="H37" s="1095">
        <f t="shared" si="21"/>
        <v>0</v>
      </c>
      <c r="I37" s="1095">
        <f t="shared" si="21"/>
        <v>0</v>
      </c>
      <c r="J37" s="1095">
        <f t="shared" si="21"/>
        <v>0</v>
      </c>
      <c r="K37" s="1095">
        <f t="shared" si="21"/>
        <v>0</v>
      </c>
      <c r="L37" s="1095">
        <f t="shared" si="21"/>
        <v>0</v>
      </c>
      <c r="M37" s="1095">
        <f t="shared" si="21"/>
        <v>0</v>
      </c>
      <c r="N37" s="1095"/>
      <c r="O37" s="1095">
        <f t="shared" ref="O37:AO37" si="22">SUM(O33:O36)</f>
        <v>0</v>
      </c>
      <c r="P37" s="1095">
        <f t="shared" si="22"/>
        <v>0</v>
      </c>
      <c r="Q37" s="1095">
        <f t="shared" si="22"/>
        <v>0</v>
      </c>
      <c r="R37" s="1095">
        <f t="shared" si="22"/>
        <v>0</v>
      </c>
      <c r="S37" s="1095">
        <f t="shared" si="22"/>
        <v>0</v>
      </c>
      <c r="T37" s="1095">
        <f t="shared" si="22"/>
        <v>0</v>
      </c>
      <c r="U37" s="1095">
        <f t="shared" si="22"/>
        <v>0</v>
      </c>
      <c r="V37" s="1095">
        <f t="shared" si="22"/>
        <v>0</v>
      </c>
      <c r="W37" s="1095">
        <f t="shared" si="22"/>
        <v>0</v>
      </c>
      <c r="X37" s="1095">
        <f t="shared" si="22"/>
        <v>0</v>
      </c>
      <c r="Y37" s="1095">
        <f t="shared" si="22"/>
        <v>113621152.13010585</v>
      </c>
      <c r="Z37" s="1095">
        <f t="shared" si="22"/>
        <v>0</v>
      </c>
      <c r="AA37" s="1095">
        <f t="shared" si="22"/>
        <v>0</v>
      </c>
      <c r="AB37" s="1095">
        <f t="shared" si="22"/>
        <v>0</v>
      </c>
      <c r="AC37" s="1095">
        <f t="shared" si="22"/>
        <v>0</v>
      </c>
      <c r="AD37" s="1095">
        <f t="shared" si="22"/>
        <v>0</v>
      </c>
      <c r="AE37" s="1095">
        <f t="shared" si="22"/>
        <v>0</v>
      </c>
      <c r="AF37" s="1095">
        <f t="shared" si="22"/>
        <v>0</v>
      </c>
      <c r="AG37" s="1095">
        <f t="shared" si="22"/>
        <v>0</v>
      </c>
      <c r="AH37" s="1095">
        <f t="shared" si="22"/>
        <v>0</v>
      </c>
      <c r="AI37" s="1095">
        <f t="shared" si="22"/>
        <v>0</v>
      </c>
      <c r="AJ37" s="1094">
        <f t="shared" si="22"/>
        <v>0</v>
      </c>
      <c r="AK37" s="1094">
        <f t="shared" si="22"/>
        <v>0</v>
      </c>
      <c r="AL37" s="1094">
        <f t="shared" si="22"/>
        <v>0</v>
      </c>
      <c r="AM37" s="1094">
        <f t="shared" si="22"/>
        <v>0</v>
      </c>
      <c r="AN37" s="1094">
        <f t="shared" si="22"/>
        <v>0</v>
      </c>
      <c r="AO37" s="1095">
        <f t="shared" si="22"/>
        <v>0</v>
      </c>
      <c r="AP37" s="1082"/>
      <c r="AQ37" s="1095">
        <f t="shared" ref="AQ37:AY37" si="23">SUM(AQ33:AQ36)</f>
        <v>0</v>
      </c>
      <c r="AR37" s="1095">
        <f t="shared" si="23"/>
        <v>0</v>
      </c>
      <c r="AS37" s="1095">
        <f t="shared" si="23"/>
        <v>0</v>
      </c>
      <c r="AT37" s="1095">
        <f t="shared" si="23"/>
        <v>0</v>
      </c>
      <c r="AU37" s="1095">
        <f t="shared" si="23"/>
        <v>0</v>
      </c>
      <c r="AV37" s="1095">
        <f t="shared" si="23"/>
        <v>0</v>
      </c>
      <c r="AW37" s="1095">
        <f t="shared" si="23"/>
        <v>0</v>
      </c>
      <c r="AX37" s="1095">
        <f t="shared" si="23"/>
        <v>0</v>
      </c>
      <c r="AY37" s="1095">
        <f t="shared" si="23"/>
        <v>0</v>
      </c>
      <c r="AZ37" s="1095"/>
      <c r="BA37" s="1095">
        <f t="shared" ref="BA37:CA37" si="24">SUM(BA33:BA36)</f>
        <v>0</v>
      </c>
      <c r="BB37" s="1095">
        <f t="shared" si="24"/>
        <v>0</v>
      </c>
      <c r="BC37" s="1095">
        <f t="shared" si="24"/>
        <v>0</v>
      </c>
      <c r="BD37" s="1095">
        <f t="shared" si="24"/>
        <v>0</v>
      </c>
      <c r="BE37" s="1095">
        <f t="shared" si="24"/>
        <v>0</v>
      </c>
      <c r="BF37" s="1095">
        <f t="shared" si="24"/>
        <v>0</v>
      </c>
      <c r="BG37" s="1095">
        <f t="shared" si="24"/>
        <v>0</v>
      </c>
      <c r="BH37" s="1095">
        <f t="shared" si="24"/>
        <v>0</v>
      </c>
      <c r="BI37" s="1095">
        <f t="shared" si="24"/>
        <v>0</v>
      </c>
      <c r="BJ37" s="1095">
        <f t="shared" si="24"/>
        <v>0</v>
      </c>
      <c r="BK37" s="1095">
        <f t="shared" si="24"/>
        <v>116638040.44683662</v>
      </c>
      <c r="BL37" s="1095">
        <f t="shared" si="24"/>
        <v>0</v>
      </c>
      <c r="BM37" s="1095">
        <f t="shared" si="24"/>
        <v>0</v>
      </c>
      <c r="BN37" s="1095">
        <f t="shared" si="24"/>
        <v>0</v>
      </c>
      <c r="BO37" s="1095">
        <f t="shared" si="24"/>
        <v>0</v>
      </c>
      <c r="BP37" s="1095">
        <f t="shared" si="24"/>
        <v>0</v>
      </c>
      <c r="BQ37" s="1095">
        <f t="shared" si="24"/>
        <v>0</v>
      </c>
      <c r="BR37" s="1095">
        <f t="shared" si="24"/>
        <v>0</v>
      </c>
      <c r="BS37" s="1095">
        <f t="shared" si="24"/>
        <v>0</v>
      </c>
      <c r="BT37" s="1095">
        <f t="shared" si="24"/>
        <v>0</v>
      </c>
      <c r="BU37" s="1095">
        <f t="shared" si="24"/>
        <v>0</v>
      </c>
      <c r="BV37" s="1094">
        <f t="shared" si="24"/>
        <v>0</v>
      </c>
      <c r="BW37" s="1094">
        <f t="shared" si="24"/>
        <v>0</v>
      </c>
      <c r="BX37" s="1094">
        <f t="shared" si="24"/>
        <v>0</v>
      </c>
      <c r="BY37" s="1094">
        <f t="shared" si="24"/>
        <v>0</v>
      </c>
      <c r="BZ37" s="1094">
        <f t="shared" si="24"/>
        <v>0</v>
      </c>
      <c r="CA37" s="1095">
        <f t="shared" si="24"/>
        <v>0</v>
      </c>
      <c r="CB37" s="1082"/>
      <c r="CC37" s="1095">
        <f t="shared" ref="CC37:DM37" si="25">SUM(CC33:CC36)</f>
        <v>0</v>
      </c>
      <c r="CD37" s="1095">
        <f t="shared" si="25"/>
        <v>0</v>
      </c>
      <c r="CE37" s="1095">
        <f t="shared" si="25"/>
        <v>0</v>
      </c>
      <c r="CF37" s="1095">
        <f t="shared" si="25"/>
        <v>0</v>
      </c>
      <c r="CG37" s="1095">
        <f t="shared" si="25"/>
        <v>0</v>
      </c>
      <c r="CH37" s="1095">
        <f t="shared" si="25"/>
        <v>0</v>
      </c>
      <c r="CI37" s="1095">
        <f t="shared" si="25"/>
        <v>0</v>
      </c>
      <c r="CJ37" s="1095">
        <f t="shared" si="25"/>
        <v>0</v>
      </c>
      <c r="CK37" s="1095">
        <f t="shared" si="25"/>
        <v>0</v>
      </c>
      <c r="CL37" s="1095">
        <f t="shared" si="25"/>
        <v>0</v>
      </c>
      <c r="CM37" s="1095">
        <f t="shared" si="25"/>
        <v>0</v>
      </c>
      <c r="CN37" s="1095">
        <f t="shared" si="25"/>
        <v>0</v>
      </c>
      <c r="CO37" s="1095">
        <f t="shared" si="25"/>
        <v>0</v>
      </c>
      <c r="CP37" s="1095">
        <f t="shared" si="25"/>
        <v>0</v>
      </c>
      <c r="CQ37" s="1095">
        <f t="shared" si="25"/>
        <v>0</v>
      </c>
      <c r="CR37" s="1095">
        <f t="shared" si="25"/>
        <v>0</v>
      </c>
      <c r="CS37" s="1095">
        <f t="shared" si="25"/>
        <v>0</v>
      </c>
      <c r="CT37" s="1095">
        <f t="shared" si="25"/>
        <v>0</v>
      </c>
      <c r="CU37" s="1095">
        <f t="shared" si="25"/>
        <v>0</v>
      </c>
      <c r="CV37" s="1095">
        <f t="shared" si="25"/>
        <v>0</v>
      </c>
      <c r="CW37" s="1095">
        <f t="shared" si="25"/>
        <v>119896279.82890584</v>
      </c>
      <c r="CX37" s="1095">
        <f t="shared" si="25"/>
        <v>0</v>
      </c>
      <c r="CY37" s="1095">
        <f t="shared" si="25"/>
        <v>0</v>
      </c>
      <c r="CZ37" s="1095">
        <f t="shared" si="25"/>
        <v>0</v>
      </c>
      <c r="DA37" s="1095">
        <f t="shared" si="25"/>
        <v>0</v>
      </c>
      <c r="DB37" s="1095">
        <f t="shared" si="25"/>
        <v>0</v>
      </c>
      <c r="DC37" s="1095">
        <f t="shared" si="25"/>
        <v>0</v>
      </c>
      <c r="DD37" s="1095">
        <f t="shared" si="25"/>
        <v>0</v>
      </c>
      <c r="DE37" s="1095">
        <f t="shared" si="25"/>
        <v>0</v>
      </c>
      <c r="DF37" s="1095">
        <f t="shared" si="25"/>
        <v>0</v>
      </c>
      <c r="DG37" s="1095">
        <f t="shared" si="25"/>
        <v>0</v>
      </c>
      <c r="DH37" s="1094">
        <f t="shared" si="25"/>
        <v>0</v>
      </c>
      <c r="DI37" s="1094">
        <f t="shared" si="25"/>
        <v>0</v>
      </c>
      <c r="DJ37" s="1094">
        <f t="shared" si="25"/>
        <v>0</v>
      </c>
      <c r="DK37" s="1094">
        <f t="shared" si="25"/>
        <v>0</v>
      </c>
      <c r="DL37" s="1094">
        <f t="shared" si="25"/>
        <v>0</v>
      </c>
      <c r="DM37" s="1093">
        <f t="shared" si="25"/>
        <v>0</v>
      </c>
    </row>
    <row r="38" spans="2:117" ht="14.5">
      <c r="B38" s="1078">
        <f>IF(D38&lt;&gt;"",MAX(B35:B37)+1,"")</f>
        <v>26</v>
      </c>
      <c r="C38" s="1072"/>
      <c r="D38" s="1092" t="s">
        <v>139</v>
      </c>
      <c r="E38" s="1092" t="s">
        <v>139</v>
      </c>
      <c r="F38" s="1092"/>
      <c r="G38" s="1092"/>
      <c r="H38" s="1092"/>
      <c r="I38" s="1092"/>
      <c r="J38" s="1092"/>
      <c r="K38" s="1092"/>
      <c r="L38" s="1092"/>
      <c r="M38" s="1092"/>
      <c r="N38" s="1092"/>
      <c r="O38" s="1092"/>
      <c r="P38" s="1092"/>
      <c r="Q38" s="1092"/>
      <c r="R38" s="1092"/>
      <c r="S38" s="1092"/>
      <c r="T38" s="1092"/>
      <c r="U38" s="1092"/>
      <c r="V38" s="1092"/>
      <c r="W38" s="1092"/>
      <c r="X38" s="1092"/>
      <c r="Y38" s="1092" t="s">
        <v>139</v>
      </c>
      <c r="Z38" s="1092"/>
      <c r="AA38" s="1092"/>
      <c r="AB38" s="1092"/>
      <c r="AC38" s="1092"/>
      <c r="AD38" s="1092" t="s">
        <v>139</v>
      </c>
      <c r="AE38" s="1092"/>
      <c r="AF38" s="1092"/>
      <c r="AG38" s="1092"/>
      <c r="AH38" s="1092"/>
      <c r="AI38" s="1092" t="s">
        <v>139</v>
      </c>
      <c r="AJ38" s="1104"/>
      <c r="AK38" s="1104"/>
      <c r="AL38" s="1104"/>
      <c r="AM38" s="1104"/>
      <c r="AN38" s="1104"/>
      <c r="AO38" s="1092" t="s">
        <v>139</v>
      </c>
      <c r="AP38" s="1041"/>
      <c r="AQ38" s="1092" t="s">
        <v>139</v>
      </c>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t="s">
        <v>139</v>
      </c>
      <c r="BL38" s="1092"/>
      <c r="BM38" s="1092"/>
      <c r="BN38" s="1092"/>
      <c r="BO38" s="1092"/>
      <c r="BP38" s="1092" t="s">
        <v>139</v>
      </c>
      <c r="BQ38" s="1092"/>
      <c r="BR38" s="1092"/>
      <c r="BS38" s="1092"/>
      <c r="BT38" s="1092"/>
      <c r="BU38" s="1092" t="s">
        <v>139</v>
      </c>
      <c r="BV38" s="1104"/>
      <c r="BW38" s="1104"/>
      <c r="BX38" s="1104"/>
      <c r="BY38" s="1104"/>
      <c r="BZ38" s="1104"/>
      <c r="CA38" s="1092" t="s">
        <v>139</v>
      </c>
      <c r="CB38" s="1041"/>
      <c r="CC38" s="1092" t="s">
        <v>139</v>
      </c>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t="s">
        <v>139</v>
      </c>
      <c r="CX38" s="1092"/>
      <c r="CY38" s="1092"/>
      <c r="CZ38" s="1092"/>
      <c r="DA38" s="1092"/>
      <c r="DB38" s="1092" t="s">
        <v>139</v>
      </c>
      <c r="DC38" s="1092"/>
      <c r="DD38" s="1092"/>
      <c r="DE38" s="1092"/>
      <c r="DF38" s="1092"/>
      <c r="DG38" s="1092" t="s">
        <v>139</v>
      </c>
      <c r="DH38" s="1104"/>
      <c r="DI38" s="1104"/>
      <c r="DJ38" s="1104"/>
      <c r="DK38" s="1104"/>
      <c r="DL38" s="1104"/>
      <c r="DM38" s="1103" t="s">
        <v>139</v>
      </c>
    </row>
    <row r="39" spans="2:117" ht="14.5">
      <c r="B39" s="1078">
        <f>IF(D39&lt;&gt;"",MAX(B36:B38)+1,"")</f>
        <v>27</v>
      </c>
      <c r="C39" s="1072"/>
      <c r="D39" s="1092" t="s">
        <v>164</v>
      </c>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106"/>
      <c r="AK39" s="1106"/>
      <c r="AL39" s="1106"/>
      <c r="AM39" s="1106"/>
      <c r="AN39" s="1106"/>
      <c r="AO39" s="1084"/>
      <c r="AP39" s="1041"/>
      <c r="AQ39" s="1084"/>
      <c r="AR39" s="1084"/>
      <c r="AS39" s="1084"/>
      <c r="AT39" s="1084"/>
      <c r="AU39" s="1084"/>
      <c r="AV39" s="1084"/>
      <c r="AW39" s="1084"/>
      <c r="AX39" s="1084"/>
      <c r="AY39" s="1084"/>
      <c r="AZ39" s="1084"/>
      <c r="BA39" s="1084"/>
      <c r="BB39" s="1084"/>
      <c r="BC39" s="1084"/>
      <c r="BD39" s="1084"/>
      <c r="BE39" s="1084"/>
      <c r="BF39" s="1084"/>
      <c r="BG39" s="1084"/>
      <c r="BH39" s="1084"/>
      <c r="BI39" s="1084"/>
      <c r="BJ39" s="1084"/>
      <c r="BK39" s="1084"/>
      <c r="BL39" s="1084"/>
      <c r="BM39" s="1084"/>
      <c r="BN39" s="1084"/>
      <c r="BO39" s="1084"/>
      <c r="BP39" s="1084"/>
      <c r="BQ39" s="1084"/>
      <c r="BR39" s="1084"/>
      <c r="BS39" s="1084"/>
      <c r="BT39" s="1084"/>
      <c r="BU39" s="1084"/>
      <c r="BV39" s="1106"/>
      <c r="BW39" s="1106"/>
      <c r="BX39" s="1106"/>
      <c r="BY39" s="1106"/>
      <c r="BZ39" s="1106"/>
      <c r="CA39" s="1084"/>
      <c r="CB39" s="1041"/>
      <c r="CC39" s="1084"/>
      <c r="CD39" s="1084"/>
      <c r="CE39" s="1084"/>
      <c r="CF39" s="1084"/>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4"/>
      <c r="DD39" s="1084"/>
      <c r="DE39" s="1084"/>
      <c r="DF39" s="1084"/>
      <c r="DG39" s="1084"/>
      <c r="DH39" s="1106"/>
      <c r="DI39" s="1106"/>
      <c r="DJ39" s="1106"/>
      <c r="DK39" s="1106"/>
      <c r="DL39" s="1106"/>
      <c r="DM39" s="1105"/>
    </row>
    <row r="40" spans="2:117" ht="14.5">
      <c r="B40" s="1078">
        <v>28</v>
      </c>
      <c r="C40" s="1072"/>
      <c r="D40" s="1096" t="s">
        <v>165</v>
      </c>
      <c r="E40" s="984">
        <v>0</v>
      </c>
      <c r="F40" s="984">
        <v>0</v>
      </c>
      <c r="G40" s="984">
        <v>25000</v>
      </c>
      <c r="H40" s="984">
        <v>247000</v>
      </c>
      <c r="I40" s="984">
        <v>0</v>
      </c>
      <c r="J40" s="984">
        <v>1330570</v>
      </c>
      <c r="K40" s="984">
        <v>0</v>
      </c>
      <c r="L40" s="984">
        <v>500000</v>
      </c>
      <c r="M40" s="984">
        <v>2000</v>
      </c>
      <c r="N40" s="984">
        <v>0</v>
      </c>
      <c r="O40" s="984">
        <v>3890</v>
      </c>
      <c r="P40" s="984">
        <v>0</v>
      </c>
      <c r="Q40" s="984">
        <v>3500</v>
      </c>
      <c r="R40" s="984">
        <v>0</v>
      </c>
      <c r="S40" s="984">
        <v>20000</v>
      </c>
      <c r="T40" s="984">
        <v>8400</v>
      </c>
      <c r="U40" s="984">
        <v>0</v>
      </c>
      <c r="V40" s="984">
        <v>1980000</v>
      </c>
      <c r="W40" s="984">
        <v>7343026.3700000001</v>
      </c>
      <c r="X40" s="984">
        <v>26825933.600000001</v>
      </c>
      <c r="Y40" s="984">
        <v>38289319.969999999</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1041"/>
      <c r="AQ40" s="984">
        <v>0</v>
      </c>
      <c r="AR40" s="984">
        <v>0</v>
      </c>
      <c r="AS40" s="984">
        <v>27500</v>
      </c>
      <c r="AT40" s="984">
        <v>260200</v>
      </c>
      <c r="AU40" s="984">
        <v>0</v>
      </c>
      <c r="AV40" s="984">
        <v>1330570</v>
      </c>
      <c r="AW40" s="984">
        <v>0</v>
      </c>
      <c r="AX40" s="984">
        <v>500000</v>
      </c>
      <c r="AY40" s="984">
        <v>2000</v>
      </c>
      <c r="AZ40" s="984">
        <v>0</v>
      </c>
      <c r="BA40" s="984">
        <v>3890</v>
      </c>
      <c r="BB40" s="984">
        <v>0</v>
      </c>
      <c r="BC40" s="984">
        <v>3600</v>
      </c>
      <c r="BD40" s="984">
        <v>0</v>
      </c>
      <c r="BE40" s="984">
        <v>20000</v>
      </c>
      <c r="BF40" s="984">
        <v>8400</v>
      </c>
      <c r="BG40" s="984">
        <v>0</v>
      </c>
      <c r="BH40" s="984">
        <v>1720000</v>
      </c>
      <c r="BI40" s="984">
        <v>164115</v>
      </c>
      <c r="BJ40" s="984">
        <v>26350368</v>
      </c>
      <c r="BK40" s="984">
        <v>30390643</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1041"/>
      <c r="CC40" s="984">
        <v>0</v>
      </c>
      <c r="CD40" s="984">
        <v>0</v>
      </c>
      <c r="CE40" s="984">
        <v>30000</v>
      </c>
      <c r="CF40" s="984">
        <v>280608</v>
      </c>
      <c r="CG40" s="984">
        <v>0</v>
      </c>
      <c r="CH40" s="984">
        <v>1330570</v>
      </c>
      <c r="CI40" s="984">
        <v>0</v>
      </c>
      <c r="CJ40" s="984">
        <v>500000</v>
      </c>
      <c r="CK40" s="984">
        <v>2000</v>
      </c>
      <c r="CL40" s="984">
        <v>0</v>
      </c>
      <c r="CM40" s="984">
        <v>3890</v>
      </c>
      <c r="CN40" s="984">
        <v>0</v>
      </c>
      <c r="CO40" s="984">
        <v>3700</v>
      </c>
      <c r="CP40" s="984">
        <v>0</v>
      </c>
      <c r="CQ40" s="984">
        <v>20000</v>
      </c>
      <c r="CR40" s="984">
        <v>8400</v>
      </c>
      <c r="CS40" s="984">
        <v>0</v>
      </c>
      <c r="CT40" s="984">
        <v>1720000</v>
      </c>
      <c r="CU40" s="984">
        <v>164115</v>
      </c>
      <c r="CV40" s="984">
        <v>26839977.824999999</v>
      </c>
      <c r="CW40" s="984">
        <v>30903260.824999999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1078">
        <v>29</v>
      </c>
      <c r="C41" s="1072"/>
      <c r="D41" s="1096" t="s">
        <v>166</v>
      </c>
      <c r="E41" s="984">
        <v>0</v>
      </c>
      <c r="F41" s="984">
        <v>275000</v>
      </c>
      <c r="G41" s="984">
        <v>25000</v>
      </c>
      <c r="H41" s="984">
        <v>40000</v>
      </c>
      <c r="I41" s="984">
        <v>0</v>
      </c>
      <c r="J41" s="984">
        <v>0</v>
      </c>
      <c r="K41" s="984">
        <v>15000</v>
      </c>
      <c r="L41" s="984">
        <v>0</v>
      </c>
      <c r="M41" s="984">
        <v>0</v>
      </c>
      <c r="N41" s="984">
        <v>20000</v>
      </c>
      <c r="O41" s="984">
        <v>15000</v>
      </c>
      <c r="P41" s="984">
        <v>10000</v>
      </c>
      <c r="Q41" s="984">
        <v>0</v>
      </c>
      <c r="R41" s="984">
        <v>0</v>
      </c>
      <c r="S41" s="984">
        <v>89860</v>
      </c>
      <c r="T41" s="984">
        <v>0</v>
      </c>
      <c r="U41" s="984">
        <v>750000</v>
      </c>
      <c r="V41" s="984">
        <v>50000</v>
      </c>
      <c r="W41" s="984">
        <v>0</v>
      </c>
      <c r="X41" s="984">
        <v>1000000</v>
      </c>
      <c r="Y41" s="984">
        <v>2289860</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1041"/>
      <c r="AQ41" s="984">
        <v>0</v>
      </c>
      <c r="AR41" s="984">
        <v>302500</v>
      </c>
      <c r="AS41" s="984">
        <v>27500</v>
      </c>
      <c r="AT41" s="984">
        <v>45000</v>
      </c>
      <c r="AU41" s="984">
        <v>0</v>
      </c>
      <c r="AV41" s="984">
        <v>0</v>
      </c>
      <c r="AW41" s="984">
        <v>15000</v>
      </c>
      <c r="AX41" s="984">
        <v>0</v>
      </c>
      <c r="AY41" s="984">
        <v>0</v>
      </c>
      <c r="AZ41" s="984">
        <v>20000</v>
      </c>
      <c r="BA41" s="984">
        <v>15000</v>
      </c>
      <c r="BB41" s="984">
        <v>10200</v>
      </c>
      <c r="BC41" s="984">
        <v>0</v>
      </c>
      <c r="BD41" s="984">
        <v>0</v>
      </c>
      <c r="BE41" s="984">
        <v>89860</v>
      </c>
      <c r="BF41" s="984">
        <v>0</v>
      </c>
      <c r="BG41" s="984">
        <v>750000</v>
      </c>
      <c r="BH41" s="984">
        <v>50000</v>
      </c>
      <c r="BI41" s="984">
        <v>0</v>
      </c>
      <c r="BJ41" s="984">
        <v>1000000</v>
      </c>
      <c r="BK41" s="984">
        <v>2325060</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1041"/>
      <c r="CC41" s="984">
        <v>0</v>
      </c>
      <c r="CD41" s="984">
        <v>332750</v>
      </c>
      <c r="CE41" s="984">
        <v>30000</v>
      </c>
      <c r="CF41" s="984">
        <v>45000</v>
      </c>
      <c r="CG41" s="984">
        <v>0</v>
      </c>
      <c r="CH41" s="984">
        <v>0</v>
      </c>
      <c r="CI41" s="984">
        <v>15000</v>
      </c>
      <c r="CJ41" s="984">
        <v>0</v>
      </c>
      <c r="CK41" s="984">
        <v>0</v>
      </c>
      <c r="CL41" s="984">
        <v>20000</v>
      </c>
      <c r="CM41" s="984">
        <v>15000</v>
      </c>
      <c r="CN41" s="984">
        <v>10404</v>
      </c>
      <c r="CO41" s="984">
        <v>0</v>
      </c>
      <c r="CP41" s="984">
        <v>0</v>
      </c>
      <c r="CQ41" s="984">
        <v>89860</v>
      </c>
      <c r="CR41" s="984">
        <v>0</v>
      </c>
      <c r="CS41" s="984">
        <v>750000</v>
      </c>
      <c r="CT41" s="984">
        <v>50000</v>
      </c>
      <c r="CU41" s="984">
        <v>0</v>
      </c>
      <c r="CV41" s="984">
        <v>1000000</v>
      </c>
      <c r="CW41" s="984">
        <v>2358014</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1078">
        <v>30</v>
      </c>
      <c r="C42" s="1072"/>
      <c r="D42" s="1096"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1041"/>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1041"/>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1078">
        <v>31</v>
      </c>
      <c r="C43" s="1072"/>
      <c r="D43" s="1096"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1041"/>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1041"/>
      <c r="CC43" s="984">
        <v>0</v>
      </c>
      <c r="CD43" s="984">
        <v>0</v>
      </c>
      <c r="CE43" s="984">
        <v>0</v>
      </c>
      <c r="CF43" s="984">
        <v>0</v>
      </c>
      <c r="CG43" s="984">
        <v>0</v>
      </c>
      <c r="CH43" s="984">
        <v>0</v>
      </c>
      <c r="CI43" s="984">
        <v>0</v>
      </c>
      <c r="CJ43" s="984">
        <v>0</v>
      </c>
      <c r="CK43" s="984">
        <v>0</v>
      </c>
      <c r="CL43" s="984">
        <v>0</v>
      </c>
      <c r="CM43" s="984">
        <v>0</v>
      </c>
      <c r="CN43" s="984">
        <v>0</v>
      </c>
      <c r="CO43" s="984">
        <v>0</v>
      </c>
      <c r="CP43" s="984">
        <v>0</v>
      </c>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1078">
        <v>32</v>
      </c>
      <c r="C44" s="1072"/>
      <c r="D44" s="1096"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1041"/>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1041"/>
      <c r="CC44" s="984">
        <v>0</v>
      </c>
      <c r="CD44" s="984">
        <v>0</v>
      </c>
      <c r="CE44" s="984">
        <v>0</v>
      </c>
      <c r="CF44" s="984">
        <v>0</v>
      </c>
      <c r="CG44" s="984">
        <v>0</v>
      </c>
      <c r="CH44" s="984">
        <v>0</v>
      </c>
      <c r="CI44" s="984">
        <v>0</v>
      </c>
      <c r="CJ44" s="984">
        <v>0</v>
      </c>
      <c r="CK44" s="984">
        <v>0</v>
      </c>
      <c r="CL44" s="984">
        <v>0</v>
      </c>
      <c r="CM44" s="984">
        <v>0</v>
      </c>
      <c r="CN44" s="984">
        <v>0</v>
      </c>
      <c r="CO44" s="984">
        <v>7857379.4375</v>
      </c>
      <c r="CP44" s="984">
        <v>0</v>
      </c>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1071" customFormat="1" ht="14.5">
      <c r="B45" s="1078">
        <v>33</v>
      </c>
      <c r="C45" s="1072"/>
      <c r="D45" s="1096" t="s">
        <v>170</v>
      </c>
      <c r="E45" s="984">
        <v>0</v>
      </c>
      <c r="F45" s="984">
        <v>0</v>
      </c>
      <c r="G45" s="984">
        <v>0</v>
      </c>
      <c r="H45" s="984">
        <v>9651505.75</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9651505.75</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1041"/>
      <c r="AQ45" s="984">
        <v>0</v>
      </c>
      <c r="AR45" s="984">
        <v>0</v>
      </c>
      <c r="AS45" s="984">
        <v>0</v>
      </c>
      <c r="AT45" s="984">
        <v>10165124.35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10165124.35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1041"/>
      <c r="CC45" s="984">
        <v>0</v>
      </c>
      <c r="CD45" s="984">
        <v>0</v>
      </c>
      <c r="CE45" s="984">
        <v>0</v>
      </c>
      <c r="CF45" s="984">
        <v>10719021.109999999</v>
      </c>
      <c r="CG45" s="984">
        <v>0</v>
      </c>
      <c r="CH45" s="984">
        <v>0</v>
      </c>
      <c r="CI45" s="984">
        <v>0</v>
      </c>
      <c r="CJ45" s="984">
        <v>0</v>
      </c>
      <c r="CK45" s="984">
        <v>0</v>
      </c>
      <c r="CL45" s="984">
        <v>0</v>
      </c>
      <c r="CM45" s="984">
        <v>0</v>
      </c>
      <c r="CN45" s="984">
        <v>0</v>
      </c>
      <c r="CO45" s="984">
        <v>0</v>
      </c>
      <c r="CP45" s="984">
        <v>0</v>
      </c>
      <c r="CQ45" s="984">
        <v>0</v>
      </c>
      <c r="CR45" s="984">
        <v>0</v>
      </c>
      <c r="CS45" s="984">
        <v>0</v>
      </c>
      <c r="CT45" s="984">
        <v>0</v>
      </c>
      <c r="CU45" s="984">
        <v>0</v>
      </c>
      <c r="CV45" s="984">
        <v>0</v>
      </c>
      <c r="CW45" s="984">
        <v>10719021.109999999</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1071" customFormat="1" ht="14.5">
      <c r="B46" s="1078">
        <v>34</v>
      </c>
      <c r="C46" s="1072"/>
      <c r="D46" s="1096"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1041"/>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1041"/>
      <c r="CC46" s="984">
        <v>0</v>
      </c>
      <c r="CD46" s="984">
        <v>0</v>
      </c>
      <c r="CE46" s="984">
        <v>0</v>
      </c>
      <c r="CF46" s="984">
        <v>0</v>
      </c>
      <c r="CG46" s="984">
        <v>0</v>
      </c>
      <c r="CH46" s="984">
        <v>0</v>
      </c>
      <c r="CI46" s="984">
        <v>0</v>
      </c>
      <c r="CJ46" s="984">
        <v>0</v>
      </c>
      <c r="CK46" s="984">
        <v>0</v>
      </c>
      <c r="CL46" s="984">
        <v>0</v>
      </c>
      <c r="CM46" s="984">
        <v>0</v>
      </c>
      <c r="CN46" s="984">
        <v>0</v>
      </c>
      <c r="CO46" s="984">
        <v>0</v>
      </c>
      <c r="CP46" s="984">
        <v>0</v>
      </c>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1078">
        <v>35</v>
      </c>
      <c r="C47" s="1072"/>
      <c r="D47" s="1096" t="s">
        <v>172</v>
      </c>
      <c r="E47" s="984">
        <v>0</v>
      </c>
      <c r="F47" s="984">
        <v>0</v>
      </c>
      <c r="G47" s="984">
        <v>1200000</v>
      </c>
      <c r="H47" s="984">
        <v>0</v>
      </c>
      <c r="I47" s="984">
        <v>0</v>
      </c>
      <c r="J47" s="984">
        <v>0</v>
      </c>
      <c r="K47" s="984">
        <v>0</v>
      </c>
      <c r="L47" s="984">
        <v>0</v>
      </c>
      <c r="M47" s="984">
        <v>0</v>
      </c>
      <c r="N47" s="984">
        <v>0</v>
      </c>
      <c r="O47" s="984">
        <v>0</v>
      </c>
      <c r="P47" s="984">
        <v>0</v>
      </c>
      <c r="Q47" s="984">
        <v>0</v>
      </c>
      <c r="R47" s="984">
        <v>0</v>
      </c>
      <c r="S47" s="984">
        <v>0</v>
      </c>
      <c r="T47" s="984">
        <v>1002294</v>
      </c>
      <c r="U47" s="984">
        <v>0</v>
      </c>
      <c r="V47" s="984">
        <v>20000</v>
      </c>
      <c r="W47" s="984">
        <v>0</v>
      </c>
      <c r="X47" s="984">
        <v>17860000</v>
      </c>
      <c r="Y47" s="984">
        <v>20082294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1041"/>
      <c r="AQ47" s="984">
        <v>0</v>
      </c>
      <c r="AR47" s="984">
        <v>0</v>
      </c>
      <c r="AS47" s="984">
        <v>1250000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20000</v>
      </c>
      <c r="BI47" s="984">
        <v>0</v>
      </c>
      <c r="BJ47" s="984">
        <v>17860000</v>
      </c>
      <c r="BK47" s="984">
        <v>20153168.879999999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1041"/>
      <c r="CC47" s="984">
        <v>0</v>
      </c>
      <c r="CD47" s="984">
        <v>0</v>
      </c>
      <c r="CE47" s="984">
        <v>1500000</v>
      </c>
      <c r="CF47" s="984">
        <v>0</v>
      </c>
      <c r="CG47" s="984">
        <v>0</v>
      </c>
      <c r="CH47" s="984">
        <v>0</v>
      </c>
      <c r="CI47" s="984">
        <v>0</v>
      </c>
      <c r="CJ47" s="984">
        <v>0</v>
      </c>
      <c r="CK47" s="984">
        <v>0</v>
      </c>
      <c r="CL47" s="984">
        <v>0</v>
      </c>
      <c r="CM47" s="984">
        <v>0</v>
      </c>
      <c r="CN47" s="984">
        <v>0</v>
      </c>
      <c r="CO47" s="984">
        <v>0</v>
      </c>
      <c r="CP47" s="984">
        <v>0</v>
      </c>
      <c r="CQ47" s="984">
        <v>0</v>
      </c>
      <c r="CR47" s="984">
        <v>1044519.44</v>
      </c>
      <c r="CS47" s="984">
        <v>0</v>
      </c>
      <c r="CT47" s="984">
        <v>20000</v>
      </c>
      <c r="CU47" s="984">
        <v>0</v>
      </c>
      <c r="CV47" s="984">
        <v>17860000</v>
      </c>
      <c r="CW47" s="984">
        <v>20424519.440000001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1078">
        <v>36</v>
      </c>
      <c r="C48" s="1072"/>
      <c r="D48" s="1096" t="s">
        <v>173</v>
      </c>
      <c r="E48" s="984">
        <v>0</v>
      </c>
      <c r="F48" s="984">
        <v>0</v>
      </c>
      <c r="G48" s="984">
        <v>0</v>
      </c>
      <c r="H48" s="984">
        <v>0</v>
      </c>
      <c r="I48" s="984">
        <v>0</v>
      </c>
      <c r="J48" s="984">
        <v>0</v>
      </c>
      <c r="K48" s="984">
        <v>0</v>
      </c>
      <c r="L48" s="984">
        <v>0</v>
      </c>
      <c r="M48" s="984">
        <v>2500000</v>
      </c>
      <c r="N48" s="984">
        <v>0</v>
      </c>
      <c r="O48" s="984">
        <v>0</v>
      </c>
      <c r="P48" s="984">
        <v>0</v>
      </c>
      <c r="Q48" s="984">
        <v>0</v>
      </c>
      <c r="R48" s="984">
        <v>0</v>
      </c>
      <c r="S48" s="984">
        <v>0</v>
      </c>
      <c r="T48" s="984">
        <v>0</v>
      </c>
      <c r="U48" s="984">
        <v>0</v>
      </c>
      <c r="V48" s="984">
        <v>0</v>
      </c>
      <c r="W48" s="984">
        <v>0</v>
      </c>
      <c r="X48" s="984">
        <v>0</v>
      </c>
      <c r="Y48" s="984">
        <v>2500000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1041"/>
      <c r="AQ48" s="984">
        <v>0</v>
      </c>
      <c r="AR48" s="984">
        <v>0</v>
      </c>
      <c r="AS48" s="984">
        <v>0</v>
      </c>
      <c r="AT48" s="984">
        <v>0</v>
      </c>
      <c r="AU48" s="984">
        <v>0</v>
      </c>
      <c r="AV48" s="984">
        <v>0</v>
      </c>
      <c r="AW48" s="984">
        <v>0</v>
      </c>
      <c r="AX48" s="984">
        <v>0</v>
      </c>
      <c r="AY48" s="984">
        <v>2500000</v>
      </c>
      <c r="AZ48" s="984">
        <v>0</v>
      </c>
      <c r="BA48" s="984">
        <v>0</v>
      </c>
      <c r="BB48" s="984">
        <v>0</v>
      </c>
      <c r="BC48" s="984">
        <v>0</v>
      </c>
      <c r="BD48" s="984">
        <v>0</v>
      </c>
      <c r="BE48" s="984">
        <v>0</v>
      </c>
      <c r="BF48" s="984">
        <v>0</v>
      </c>
      <c r="BG48" s="984">
        <v>0</v>
      </c>
      <c r="BH48" s="984">
        <v>0</v>
      </c>
      <c r="BI48" s="984">
        <v>0</v>
      </c>
      <c r="BJ48" s="984">
        <v>0</v>
      </c>
      <c r="BK48" s="984">
        <v>2500000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1041"/>
      <c r="CC48" s="984">
        <v>0</v>
      </c>
      <c r="CD48" s="984">
        <v>0</v>
      </c>
      <c r="CE48" s="984">
        <v>0</v>
      </c>
      <c r="CF48" s="984">
        <v>0</v>
      </c>
      <c r="CG48" s="984">
        <v>0</v>
      </c>
      <c r="CH48" s="984">
        <v>0</v>
      </c>
      <c r="CI48" s="984">
        <v>0</v>
      </c>
      <c r="CJ48" s="984">
        <v>0</v>
      </c>
      <c r="CK48" s="984">
        <v>2500000</v>
      </c>
      <c r="CL48" s="984">
        <v>0</v>
      </c>
      <c r="CM48" s="984">
        <v>0</v>
      </c>
      <c r="CN48" s="984">
        <v>0</v>
      </c>
      <c r="CO48" s="984">
        <v>0</v>
      </c>
      <c r="CP48" s="984">
        <v>0</v>
      </c>
      <c r="CQ48" s="984">
        <v>0</v>
      </c>
      <c r="CR48" s="984">
        <v>0</v>
      </c>
      <c r="CS48" s="984">
        <v>0</v>
      </c>
      <c r="CT48" s="984">
        <v>0</v>
      </c>
      <c r="CU48" s="984">
        <v>0</v>
      </c>
      <c r="CV48" s="984">
        <v>0</v>
      </c>
      <c r="CW48" s="984">
        <v>2500000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1078">
        <v>37</v>
      </c>
      <c r="C49" s="1072"/>
      <c r="D49" s="1096" t="s">
        <v>174</v>
      </c>
      <c r="E49" s="984">
        <v>0</v>
      </c>
      <c r="F49" s="984">
        <v>1490000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1490000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1041"/>
      <c r="AQ49" s="984">
        <v>0</v>
      </c>
      <c r="AR49" s="984">
        <v>801760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801760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1041"/>
      <c r="CC49" s="984">
        <v>0</v>
      </c>
      <c r="CD49" s="984">
        <v>856936</v>
      </c>
      <c r="CE49" s="984">
        <v>0</v>
      </c>
      <c r="CF49" s="984">
        <v>0</v>
      </c>
      <c r="CG49" s="984">
        <v>0</v>
      </c>
      <c r="CH49" s="984">
        <v>0</v>
      </c>
      <c r="CI49" s="984">
        <v>0</v>
      </c>
      <c r="CJ49" s="984">
        <v>0</v>
      </c>
      <c r="CK49" s="984">
        <v>0</v>
      </c>
      <c r="CL49" s="984">
        <v>0</v>
      </c>
      <c r="CM49" s="984">
        <v>0</v>
      </c>
      <c r="CN49" s="984">
        <v>0</v>
      </c>
      <c r="CO49" s="984">
        <v>0</v>
      </c>
      <c r="CP49" s="984">
        <v>0</v>
      </c>
      <c r="CQ49" s="984">
        <v>0</v>
      </c>
      <c r="CR49" s="984">
        <v>0</v>
      </c>
      <c r="CS49" s="984">
        <v>0</v>
      </c>
      <c r="CT49" s="984">
        <v>0</v>
      </c>
      <c r="CU49" s="984">
        <v>0</v>
      </c>
      <c r="CV49" s="984">
        <v>0</v>
      </c>
      <c r="CW49" s="984">
        <v>856936</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1078">
        <v>38</v>
      </c>
      <c r="C50" s="1072"/>
      <c r="D50" s="1096" t="s">
        <v>175</v>
      </c>
      <c r="E50" s="984">
        <v>0</v>
      </c>
      <c r="F50" s="984">
        <v>0</v>
      </c>
      <c r="G50" s="984">
        <v>200000</v>
      </c>
      <c r="H50" s="984">
        <v>0</v>
      </c>
      <c r="I50" s="984">
        <v>495000</v>
      </c>
      <c r="J50" s="984">
        <v>215000</v>
      </c>
      <c r="K50" s="984">
        <v>350000</v>
      </c>
      <c r="L50" s="984">
        <v>5040000</v>
      </c>
      <c r="M50" s="984">
        <v>5426174.79</v>
      </c>
      <c r="N50" s="984">
        <v>0</v>
      </c>
      <c r="O50" s="984">
        <v>50000</v>
      </c>
      <c r="P50" s="984">
        <v>1070930</v>
      </c>
      <c r="Q50" s="984">
        <v>0</v>
      </c>
      <c r="R50" s="984">
        <v>117000</v>
      </c>
      <c r="S50" s="984">
        <v>16653.650000000001</v>
      </c>
      <c r="T50" s="984">
        <v>0</v>
      </c>
      <c r="U50" s="984">
        <v>0</v>
      </c>
      <c r="V50" s="984">
        <v>4800000</v>
      </c>
      <c r="W50" s="984">
        <v>0</v>
      </c>
      <c r="X50" s="984">
        <v>0</v>
      </c>
      <c r="Y50" s="984">
        <v>17780758.439999998</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1041"/>
      <c r="AQ50" s="984">
        <v>0</v>
      </c>
      <c r="AR50" s="984">
        <v>0</v>
      </c>
      <c r="AS50" s="984">
        <v>212000</v>
      </c>
      <c r="AT50" s="984">
        <v>0</v>
      </c>
      <c r="AU50" s="984">
        <v>495000</v>
      </c>
      <c r="AV50" s="984">
        <v>215000</v>
      </c>
      <c r="AW50" s="984">
        <v>350000</v>
      </c>
      <c r="AX50" s="984">
        <v>5292000</v>
      </c>
      <c r="AY50" s="984">
        <v>4850000</v>
      </c>
      <c r="AZ50" s="984">
        <v>0</v>
      </c>
      <c r="BA50" s="984">
        <v>50000</v>
      </c>
      <c r="BB50" s="984">
        <v>1072348.6000000001</v>
      </c>
      <c r="BC50" s="984">
        <v>0</v>
      </c>
      <c r="BD50" s="984">
        <v>117000</v>
      </c>
      <c r="BE50" s="984">
        <v>17183.832500000004</v>
      </c>
      <c r="BF50" s="984">
        <v>0</v>
      </c>
      <c r="BG50" s="984">
        <v>0</v>
      </c>
      <c r="BH50" s="984">
        <v>3000000</v>
      </c>
      <c r="BI50" s="984">
        <v>0</v>
      </c>
      <c r="BJ50" s="984">
        <v>0</v>
      </c>
      <c r="BK50" s="984">
        <v>15670532.432499999</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1041"/>
      <c r="CC50" s="984">
        <v>0</v>
      </c>
      <c r="CD50" s="984">
        <v>0</v>
      </c>
      <c r="CE50" s="984">
        <v>225000</v>
      </c>
      <c r="CF50" s="984">
        <v>0</v>
      </c>
      <c r="CG50" s="984">
        <v>495000</v>
      </c>
      <c r="CH50" s="984">
        <v>215000</v>
      </c>
      <c r="CI50" s="984">
        <v>350000</v>
      </c>
      <c r="CJ50" s="984">
        <v>5292000</v>
      </c>
      <c r="CK50" s="984">
        <v>4600000</v>
      </c>
      <c r="CL50" s="984">
        <v>0</v>
      </c>
      <c r="CM50" s="984">
        <v>50000</v>
      </c>
      <c r="CN50" s="984">
        <v>1073795.5719999999</v>
      </c>
      <c r="CO50" s="984">
        <v>0</v>
      </c>
      <c r="CP50" s="984">
        <v>117000</v>
      </c>
      <c r="CQ50" s="984">
        <v>17740.524125000004</v>
      </c>
      <c r="CR50" s="984">
        <v>0</v>
      </c>
      <c r="CS50" s="984">
        <v>0</v>
      </c>
      <c r="CT50" s="984">
        <v>2800000</v>
      </c>
      <c r="CU50" s="984">
        <v>0</v>
      </c>
      <c r="CV50" s="984">
        <v>0</v>
      </c>
      <c r="CW50" s="984">
        <v>15235536.096124999</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1078">
        <v>39</v>
      </c>
      <c r="C51" s="1072"/>
      <c r="D51" s="1096"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1041"/>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1041"/>
      <c r="CC51" s="984">
        <v>0</v>
      </c>
      <c r="CD51" s="984">
        <v>0</v>
      </c>
      <c r="CE51" s="984">
        <v>0</v>
      </c>
      <c r="CF51" s="984">
        <v>0</v>
      </c>
      <c r="CG51" s="984">
        <v>0</v>
      </c>
      <c r="CH51" s="984">
        <v>0</v>
      </c>
      <c r="CI51" s="984">
        <v>0</v>
      </c>
      <c r="CJ51" s="984">
        <v>0</v>
      </c>
      <c r="CK51" s="984">
        <v>0</v>
      </c>
      <c r="CL51" s="984">
        <v>0</v>
      </c>
      <c r="CM51" s="984">
        <v>0</v>
      </c>
      <c r="CN51" s="984">
        <v>0</v>
      </c>
      <c r="CO51" s="984">
        <v>0</v>
      </c>
      <c r="CP51" s="984">
        <v>0</v>
      </c>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1078">
        <v>40</v>
      </c>
      <c r="C52" s="1072"/>
      <c r="D52" s="1096"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1041"/>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1041"/>
      <c r="CC52" s="984">
        <v>0</v>
      </c>
      <c r="CD52" s="984">
        <v>0</v>
      </c>
      <c r="CE52" s="984">
        <v>0</v>
      </c>
      <c r="CF52" s="984">
        <v>0</v>
      </c>
      <c r="CG52" s="984">
        <v>0</v>
      </c>
      <c r="CH52" s="984">
        <v>0</v>
      </c>
      <c r="CI52" s="984">
        <v>0</v>
      </c>
      <c r="CJ52" s="984">
        <v>5206625</v>
      </c>
      <c r="CK52" s="984">
        <v>0</v>
      </c>
      <c r="CL52" s="984">
        <v>0</v>
      </c>
      <c r="CM52" s="984">
        <v>0</v>
      </c>
      <c r="CN52" s="984">
        <v>0</v>
      </c>
      <c r="CO52" s="984">
        <v>0</v>
      </c>
      <c r="CP52" s="984">
        <v>0</v>
      </c>
      <c r="CQ52" s="984">
        <v>0</v>
      </c>
      <c r="CR52" s="984">
        <v>0</v>
      </c>
      <c r="CS52" s="984">
        <v>0</v>
      </c>
      <c r="CT52" s="984" t="s">
        <v>7</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1078">
        <v>41</v>
      </c>
      <c r="C53" s="1072"/>
      <c r="D53" s="1096"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1041"/>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1041"/>
      <c r="CC53" s="984">
        <v>0</v>
      </c>
      <c r="CD53" s="984">
        <v>0</v>
      </c>
      <c r="CE53" s="984">
        <v>0</v>
      </c>
      <c r="CF53" s="984">
        <v>0</v>
      </c>
      <c r="CG53" s="984">
        <v>0</v>
      </c>
      <c r="CH53" s="984">
        <v>0</v>
      </c>
      <c r="CI53" s="984">
        <v>0</v>
      </c>
      <c r="CJ53" s="984">
        <v>0</v>
      </c>
      <c r="CK53" s="984">
        <v>0</v>
      </c>
      <c r="CL53" s="984">
        <v>0</v>
      </c>
      <c r="CM53" s="984">
        <v>0</v>
      </c>
      <c r="CN53" s="984">
        <v>520200</v>
      </c>
      <c r="CO53" s="984">
        <v>0</v>
      </c>
      <c r="CP53" s="984">
        <v>0</v>
      </c>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1078">
        <v>42</v>
      </c>
      <c r="C54" s="1072"/>
      <c r="D54" s="1096" t="s">
        <v>297</v>
      </c>
      <c r="E54" s="984"/>
      <c r="F54" s="984"/>
      <c r="G54" s="984"/>
      <c r="H54" s="984"/>
      <c r="I54" s="984"/>
      <c r="J54" s="984"/>
      <c r="K54" s="984"/>
      <c r="L54" s="984"/>
      <c r="M54" s="984"/>
      <c r="N54" s="984"/>
      <c r="O54" s="984"/>
      <c r="P54" s="984"/>
      <c r="Q54" s="984"/>
      <c r="R54" s="984"/>
      <c r="S54" s="984"/>
      <c r="T54" s="984"/>
      <c r="U54" s="984"/>
      <c r="V54" s="984"/>
      <c r="W54" s="984"/>
      <c r="X54" s="984">
        <v>30256411.579999998</v>
      </c>
      <c r="Y54" s="984">
        <v>30256411.579999998</v>
      </c>
      <c r="Z54" s="984"/>
      <c r="AA54" s="984"/>
      <c r="AB54" s="984"/>
      <c r="AC54" s="984"/>
      <c r="AD54" s="984"/>
      <c r="AE54" s="984"/>
      <c r="AF54" s="984"/>
      <c r="AG54" s="984"/>
      <c r="AH54" s="984"/>
      <c r="AI54" s="984"/>
      <c r="AJ54" s="1006"/>
      <c r="AK54" s="1006"/>
      <c r="AL54" s="1006"/>
      <c r="AM54" s="1006"/>
      <c r="AN54" s="1006"/>
      <c r="AO54" s="984"/>
      <c r="AP54" s="1041"/>
      <c r="AQ54" s="984"/>
      <c r="AR54" s="984"/>
      <c r="AS54" s="984"/>
      <c r="AT54" s="984"/>
      <c r="AU54" s="984"/>
      <c r="AV54" s="984"/>
      <c r="AW54" s="984"/>
      <c r="AX54" s="984"/>
      <c r="AY54" s="984"/>
      <c r="AZ54" s="984"/>
      <c r="BA54" s="984"/>
      <c r="BB54" s="984"/>
      <c r="BC54" s="984"/>
      <c r="BD54" s="984"/>
      <c r="BE54" s="984"/>
      <c r="BF54" s="984"/>
      <c r="BG54" s="984"/>
      <c r="BH54" s="984"/>
      <c r="BI54" s="984"/>
      <c r="BJ54" s="984">
        <v>31450746.938000001</v>
      </c>
      <c r="BK54" s="984">
        <v>31450746.938000001</v>
      </c>
      <c r="BL54" s="984"/>
      <c r="BM54" s="984"/>
      <c r="BN54" s="984"/>
      <c r="BO54" s="984"/>
      <c r="BP54" s="984"/>
      <c r="BQ54" s="984"/>
      <c r="BR54" s="984"/>
      <c r="BS54" s="984"/>
      <c r="BT54" s="984"/>
      <c r="BU54" s="984"/>
      <c r="BV54" s="1006"/>
      <c r="BW54" s="1006"/>
      <c r="BX54" s="1006"/>
      <c r="BY54" s="1006"/>
      <c r="BZ54" s="1006"/>
      <c r="CA54" s="984"/>
      <c r="CB54" s="1041"/>
      <c r="CC54" s="984"/>
      <c r="CD54" s="984"/>
      <c r="CE54" s="984"/>
      <c r="CF54" s="984"/>
      <c r="CG54" s="984"/>
      <c r="CH54" s="984"/>
      <c r="CI54" s="984"/>
      <c r="CJ54" s="984"/>
      <c r="CK54" s="984"/>
      <c r="CL54" s="984"/>
      <c r="CM54" s="984"/>
      <c r="CN54" s="984"/>
      <c r="CO54" s="984"/>
      <c r="CP54" s="984"/>
      <c r="CQ54" s="984"/>
      <c r="CR54" s="984"/>
      <c r="CS54" s="984"/>
      <c r="CT54" s="984"/>
      <c r="CU54" s="984"/>
      <c r="CV54" s="984">
        <v>33295260.624299999</v>
      </c>
      <c r="CW54" s="984">
        <v>33295260.624299999</v>
      </c>
      <c r="CX54" s="984"/>
      <c r="CY54" s="984"/>
      <c r="CZ54" s="984"/>
      <c r="DA54" s="984"/>
      <c r="DB54" s="984"/>
      <c r="DC54" s="984"/>
      <c r="DD54" s="984"/>
      <c r="DE54" s="984"/>
      <c r="DF54" s="984"/>
      <c r="DG54" s="984"/>
      <c r="DH54" s="1006"/>
      <c r="DI54" s="1006"/>
      <c r="DJ54" s="1006"/>
      <c r="DK54" s="1006"/>
      <c r="DL54" s="1006"/>
      <c r="DM54" s="982"/>
    </row>
    <row r="55" spans="2:117" ht="14.5">
      <c r="B55" s="1078">
        <v>42</v>
      </c>
      <c r="C55" s="1072"/>
      <c r="D55" s="1096"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1041"/>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1041"/>
      <c r="CC55" s="984">
        <v>0</v>
      </c>
      <c r="CD55" s="984">
        <v>0</v>
      </c>
      <c r="CE55" s="984">
        <v>0</v>
      </c>
      <c r="CF55" s="984">
        <v>0</v>
      </c>
      <c r="CG55" s="984">
        <v>0</v>
      </c>
      <c r="CH55" s="984">
        <v>0</v>
      </c>
      <c r="CI55" s="984">
        <v>0</v>
      </c>
      <c r="CJ55" s="984">
        <v>0</v>
      </c>
      <c r="CK55" s="984">
        <v>0</v>
      </c>
      <c r="CL55" s="984">
        <v>0</v>
      </c>
      <c r="CM55" s="984">
        <v>0</v>
      </c>
      <c r="CN55" s="984">
        <v>0</v>
      </c>
      <c r="CO55" s="984">
        <v>0</v>
      </c>
      <c r="CP55" s="984">
        <v>0</v>
      </c>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1078">
        <v>43</v>
      </c>
      <c r="C56" s="1072"/>
      <c r="D56" s="1096"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1041"/>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1041"/>
      <c r="CC56" s="984">
        <v>0</v>
      </c>
      <c r="CD56" s="984">
        <v>0</v>
      </c>
      <c r="CE56" s="984">
        <v>0</v>
      </c>
      <c r="CF56" s="984">
        <v>0</v>
      </c>
      <c r="CG56" s="984">
        <v>0</v>
      </c>
      <c r="CH56" s="984">
        <v>0</v>
      </c>
      <c r="CI56" s="984">
        <v>0</v>
      </c>
      <c r="CJ56" s="984">
        <v>0</v>
      </c>
      <c r="CK56" s="984">
        <v>0</v>
      </c>
      <c r="CL56" s="984">
        <v>0</v>
      </c>
      <c r="CM56" s="984">
        <v>0</v>
      </c>
      <c r="CN56" s="984">
        <v>0</v>
      </c>
      <c r="CO56" s="984">
        <v>0</v>
      </c>
      <c r="CP56" s="984">
        <v>0</v>
      </c>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1078">
        <v>44</v>
      </c>
      <c r="C57" s="1072"/>
      <c r="D57" s="1096"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1041"/>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1041"/>
      <c r="CC57" s="984">
        <v>0</v>
      </c>
      <c r="CD57" s="984">
        <v>0</v>
      </c>
      <c r="CE57" s="984">
        <v>0</v>
      </c>
      <c r="CF57" s="984">
        <v>0</v>
      </c>
      <c r="CG57" s="984">
        <v>0</v>
      </c>
      <c r="CH57" s="984">
        <v>0</v>
      </c>
      <c r="CI57" s="984">
        <v>0</v>
      </c>
      <c r="CJ57" s="984">
        <v>0</v>
      </c>
      <c r="CK57" s="984">
        <v>0</v>
      </c>
      <c r="CL57" s="984">
        <v>0</v>
      </c>
      <c r="CM57" s="984">
        <v>0</v>
      </c>
      <c r="CN57" s="984">
        <v>0</v>
      </c>
      <c r="CO57" s="984">
        <v>0</v>
      </c>
      <c r="CP57" s="984">
        <v>0</v>
      </c>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1078">
        <v>45</v>
      </c>
      <c r="C58" s="1072"/>
      <c r="D58" s="1096"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1041"/>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1041"/>
      <c r="CC58" s="984">
        <v>0</v>
      </c>
      <c r="CD58" s="984">
        <v>0</v>
      </c>
      <c r="CE58" s="984">
        <v>0</v>
      </c>
      <c r="CF58" s="984">
        <v>0</v>
      </c>
      <c r="CG58" s="984">
        <v>0</v>
      </c>
      <c r="CH58" s="984">
        <v>0</v>
      </c>
      <c r="CI58" s="984">
        <v>0</v>
      </c>
      <c r="CJ58" s="984">
        <v>0</v>
      </c>
      <c r="CK58" s="984">
        <v>0</v>
      </c>
      <c r="CL58" s="984">
        <v>0</v>
      </c>
      <c r="CM58" s="984">
        <v>0</v>
      </c>
      <c r="CN58" s="984">
        <v>0</v>
      </c>
      <c r="CO58" s="984">
        <v>0</v>
      </c>
      <c r="CP58" s="984">
        <v>0</v>
      </c>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1078">
        <v>46</v>
      </c>
      <c r="C59" s="1072"/>
      <c r="D59" s="1096" t="s">
        <v>298</v>
      </c>
      <c r="E59" s="984">
        <v>0</v>
      </c>
      <c r="F59" s="984">
        <v>468000</v>
      </c>
      <c r="G59" s="984">
        <v>2500</v>
      </c>
      <c r="H59" s="984">
        <v>5043818</v>
      </c>
      <c r="I59" s="984">
        <v>65000</v>
      </c>
      <c r="J59" s="984">
        <v>0</v>
      </c>
      <c r="K59" s="984">
        <v>0</v>
      </c>
      <c r="L59" s="984">
        <v>100000</v>
      </c>
      <c r="M59" s="984">
        <v>1013116.3999999999</v>
      </c>
      <c r="N59" s="984">
        <v>0</v>
      </c>
      <c r="O59" s="984">
        <v>0</v>
      </c>
      <c r="P59" s="984">
        <v>950</v>
      </c>
      <c r="Q59" s="984">
        <v>0</v>
      </c>
      <c r="R59" s="984">
        <v>0</v>
      </c>
      <c r="S59" s="984">
        <v>75000</v>
      </c>
      <c r="T59" s="984">
        <v>96308.800000000003</v>
      </c>
      <c r="U59" s="984">
        <v>68000</v>
      </c>
      <c r="V59" s="984">
        <v>0</v>
      </c>
      <c r="W59" s="984">
        <v>0</v>
      </c>
      <c r="X59" s="984">
        <v>0</v>
      </c>
      <c r="Y59" s="984">
        <v>6932693.2000000002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1041"/>
      <c r="AQ59" s="984">
        <v>0</v>
      </c>
      <c r="AR59" s="984">
        <v>425450</v>
      </c>
      <c r="AS59" s="984">
        <v>5000</v>
      </c>
      <c r="AT59" s="984">
        <v>5327288.34</v>
      </c>
      <c r="AU59" s="984">
        <v>65000</v>
      </c>
      <c r="AV59" s="984">
        <v>0</v>
      </c>
      <c r="AW59" s="984">
        <v>0</v>
      </c>
      <c r="AX59" s="984">
        <v>100000</v>
      </c>
      <c r="AY59" s="984">
        <v>142500</v>
      </c>
      <c r="AZ59" s="984">
        <v>0</v>
      </c>
      <c r="BA59" s="984">
        <v>0</v>
      </c>
      <c r="BB59" s="984">
        <v>969</v>
      </c>
      <c r="BC59" s="984">
        <v>0</v>
      </c>
      <c r="BD59" s="984">
        <v>0</v>
      </c>
      <c r="BE59" s="984">
        <v>75000</v>
      </c>
      <c r="BF59" s="984">
        <v>96308.800000000003</v>
      </c>
      <c r="BG59" s="984">
        <v>68000</v>
      </c>
      <c r="BH59" s="984">
        <v>0</v>
      </c>
      <c r="BI59" s="984">
        <v>0</v>
      </c>
      <c r="BJ59" s="984">
        <v>0</v>
      </c>
      <c r="BK59" s="984">
        <v>6305516.1399999997</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1041"/>
      <c r="CC59" s="984">
        <v>0</v>
      </c>
      <c r="CD59" s="984">
        <v>442995</v>
      </c>
      <c r="CE59" s="984">
        <v>7500</v>
      </c>
      <c r="CF59" s="984">
        <v>5627903.3777000001</v>
      </c>
      <c r="CG59" s="984">
        <v>65000</v>
      </c>
      <c r="CH59" s="984">
        <v>0</v>
      </c>
      <c r="CI59" s="984">
        <v>0</v>
      </c>
      <c r="CJ59" s="984">
        <v>100000</v>
      </c>
      <c r="CK59" s="984">
        <v>137500</v>
      </c>
      <c r="CL59" s="984">
        <v>0</v>
      </c>
      <c r="CM59" s="984">
        <v>0</v>
      </c>
      <c r="CN59" s="984">
        <v>988.38000000000011</v>
      </c>
      <c r="CO59" s="984">
        <v>0</v>
      </c>
      <c r="CP59" s="984">
        <v>0</v>
      </c>
      <c r="CQ59" s="984">
        <v>100000</v>
      </c>
      <c r="CR59" s="984">
        <v>96308.800000000003</v>
      </c>
      <c r="CS59" s="984">
        <v>68000</v>
      </c>
      <c r="CT59" s="984">
        <v>0</v>
      </c>
      <c r="CU59" s="984">
        <v>0</v>
      </c>
      <c r="CV59" s="984">
        <v>0</v>
      </c>
      <c r="CW59" s="984">
        <v>6646195.5576999998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1078">
        <f>IF(D60&lt;&gt;"",MAX(B57:B59)+1,"")</f>
        <v>47</v>
      </c>
      <c r="C60" s="1072"/>
      <c r="D60" s="1083" t="s">
        <v>188</v>
      </c>
      <c r="E60" s="1095">
        <f t="shared" ref="E60:AO60" si="26">SUM(E40:E59)</f>
        <v>0</v>
      </c>
      <c r="F60" s="1095">
        <f t="shared" si="26"/>
        <v>2233000</v>
      </c>
      <c r="G60" s="1095">
        <f t="shared" si="26"/>
        <v>1452500</v>
      </c>
      <c r="H60" s="1095">
        <f t="shared" si="26"/>
        <v>14982323.75</v>
      </c>
      <c r="I60" s="1095">
        <f t="shared" si="26"/>
        <v>560000</v>
      </c>
      <c r="J60" s="1095">
        <f t="shared" si="26"/>
        <v>1545570</v>
      </c>
      <c r="K60" s="1095">
        <f t="shared" si="26"/>
        <v>365000</v>
      </c>
      <c r="L60" s="1095">
        <f t="shared" si="26"/>
        <v>10812500</v>
      </c>
      <c r="M60" s="1095">
        <f t="shared" si="26"/>
        <v>8941291.1899999995</v>
      </c>
      <c r="N60" s="1095">
        <f t="shared" si="26"/>
        <v>49920000</v>
      </c>
      <c r="O60" s="1095">
        <f t="shared" si="26"/>
        <v>68890</v>
      </c>
      <c r="P60" s="1095">
        <f t="shared" si="26"/>
        <v>1581880</v>
      </c>
      <c r="Q60" s="1095">
        <f t="shared" si="26"/>
        <v>7130375</v>
      </c>
      <c r="R60" s="1095">
        <f t="shared" si="26"/>
        <v>117000</v>
      </c>
      <c r="S60" s="1095">
        <f t="shared" si="26"/>
        <v>201513.65</v>
      </c>
      <c r="T60" s="1095">
        <f t="shared" si="26"/>
        <v>1107002.8</v>
      </c>
      <c r="U60" s="1095">
        <f t="shared" si="26"/>
        <v>818000</v>
      </c>
      <c r="V60" s="1095">
        <f t="shared" si="26"/>
        <v>6850000</v>
      </c>
      <c r="W60" s="1095">
        <f t="shared" si="26"/>
        <v>7343026.3700000001</v>
      </c>
      <c r="X60" s="1095">
        <f t="shared" si="26"/>
        <v>75942345.180000007</v>
      </c>
      <c r="Y60" s="1095">
        <f t="shared" si="26"/>
        <v>191972217.94</v>
      </c>
      <c r="Z60" s="1095">
        <f t="shared" si="26"/>
        <v>0</v>
      </c>
      <c r="AA60" s="1095">
        <f t="shared" si="26"/>
        <v>0</v>
      </c>
      <c r="AB60" s="1095">
        <f t="shared" si="26"/>
        <v>0</v>
      </c>
      <c r="AC60" s="1095">
        <f t="shared" si="26"/>
        <v>0</v>
      </c>
      <c r="AD60" s="1095">
        <f t="shared" si="26"/>
        <v>0</v>
      </c>
      <c r="AE60" s="1095">
        <f t="shared" si="26"/>
        <v>0</v>
      </c>
      <c r="AF60" s="1095">
        <f t="shared" si="26"/>
        <v>0</v>
      </c>
      <c r="AG60" s="1095">
        <f t="shared" si="26"/>
        <v>0</v>
      </c>
      <c r="AH60" s="1095">
        <f t="shared" si="26"/>
        <v>0</v>
      </c>
      <c r="AI60" s="1095">
        <f t="shared" si="26"/>
        <v>0</v>
      </c>
      <c r="AJ60" s="1094">
        <f t="shared" si="26"/>
        <v>0</v>
      </c>
      <c r="AK60" s="1094">
        <f t="shared" si="26"/>
        <v>0</v>
      </c>
      <c r="AL60" s="1094">
        <f t="shared" si="26"/>
        <v>0</v>
      </c>
      <c r="AM60" s="1094">
        <f t="shared" si="26"/>
        <v>0</v>
      </c>
      <c r="AN60" s="1094">
        <f t="shared" si="26"/>
        <v>0</v>
      </c>
      <c r="AO60" s="1095">
        <f t="shared" si="26"/>
        <v>0</v>
      </c>
      <c r="AP60" s="1082"/>
      <c r="AQ60" s="1095">
        <f t="shared" ref="AQ60:CA60" si="27">SUM(AQ40:AQ59)</f>
        <v>0</v>
      </c>
      <c r="AR60" s="1095">
        <f t="shared" si="27"/>
        <v>1529710</v>
      </c>
      <c r="AS60" s="1095">
        <f t="shared" si="27"/>
        <v>1522000</v>
      </c>
      <c r="AT60" s="1095">
        <f t="shared" si="27"/>
        <v>15797612.689999999</v>
      </c>
      <c r="AU60" s="1095">
        <f t="shared" si="27"/>
        <v>560000</v>
      </c>
      <c r="AV60" s="1095">
        <f t="shared" si="27"/>
        <v>1545570</v>
      </c>
      <c r="AW60" s="1095">
        <f t="shared" si="27"/>
        <v>365000</v>
      </c>
      <c r="AX60" s="1095">
        <f t="shared" si="27"/>
        <v>11098625</v>
      </c>
      <c r="AY60" s="1095">
        <f t="shared" si="27"/>
        <v>7494500</v>
      </c>
      <c r="AZ60" s="1095">
        <f t="shared" si="27"/>
        <v>55170000</v>
      </c>
      <c r="BA60" s="1095">
        <f t="shared" si="27"/>
        <v>68890</v>
      </c>
      <c r="BB60" s="1095">
        <f t="shared" si="27"/>
        <v>1593517.6</v>
      </c>
      <c r="BC60" s="1095">
        <f t="shared" si="27"/>
        <v>7486818.75</v>
      </c>
      <c r="BD60" s="1095">
        <f t="shared" si="27"/>
        <v>117000</v>
      </c>
      <c r="BE60" s="1095">
        <f t="shared" si="27"/>
        <v>202043.83250000002</v>
      </c>
      <c r="BF60" s="1095">
        <f t="shared" si="27"/>
        <v>1127877.68</v>
      </c>
      <c r="BG60" s="1095">
        <f t="shared" si="27"/>
        <v>818000</v>
      </c>
      <c r="BH60" s="1095">
        <f t="shared" si="27"/>
        <v>4790000</v>
      </c>
      <c r="BI60" s="1095">
        <f t="shared" si="27"/>
        <v>164115</v>
      </c>
      <c r="BJ60" s="1095">
        <f t="shared" si="27"/>
        <v>76661114.937999994</v>
      </c>
      <c r="BK60" s="1095">
        <f t="shared" si="27"/>
        <v>188112395.49049997</v>
      </c>
      <c r="BL60" s="1095">
        <f t="shared" si="27"/>
        <v>0</v>
      </c>
      <c r="BM60" s="1095">
        <f t="shared" si="27"/>
        <v>0</v>
      </c>
      <c r="BN60" s="1095">
        <f t="shared" si="27"/>
        <v>0</v>
      </c>
      <c r="BO60" s="1095">
        <f t="shared" si="27"/>
        <v>0</v>
      </c>
      <c r="BP60" s="1095">
        <f t="shared" si="27"/>
        <v>0</v>
      </c>
      <c r="BQ60" s="1095">
        <f t="shared" si="27"/>
        <v>0</v>
      </c>
      <c r="BR60" s="1095">
        <f t="shared" si="27"/>
        <v>0</v>
      </c>
      <c r="BS60" s="1095">
        <f t="shared" si="27"/>
        <v>0</v>
      </c>
      <c r="BT60" s="1095">
        <f t="shared" si="27"/>
        <v>0</v>
      </c>
      <c r="BU60" s="1095">
        <f t="shared" si="27"/>
        <v>0</v>
      </c>
      <c r="BV60" s="1094">
        <f t="shared" si="27"/>
        <v>0</v>
      </c>
      <c r="BW60" s="1094">
        <f t="shared" si="27"/>
        <v>0</v>
      </c>
      <c r="BX60" s="1094">
        <f t="shared" si="27"/>
        <v>0</v>
      </c>
      <c r="BY60" s="1094">
        <f t="shared" si="27"/>
        <v>0</v>
      </c>
      <c r="BZ60" s="1094">
        <f t="shared" si="27"/>
        <v>0</v>
      </c>
      <c r="CA60" s="1095">
        <f t="shared" si="27"/>
        <v>0</v>
      </c>
      <c r="CB60" s="1082"/>
      <c r="CC60" s="1095">
        <f t="shared" ref="CC60:DM60" si="28">SUM(CC40:CC59)</f>
        <v>0</v>
      </c>
      <c r="CD60" s="1095">
        <f t="shared" si="28"/>
        <v>1632681</v>
      </c>
      <c r="CE60" s="1095">
        <f t="shared" si="28"/>
        <v>1792500</v>
      </c>
      <c r="CF60" s="1095">
        <f t="shared" si="28"/>
        <v>16672532.4877</v>
      </c>
      <c r="CG60" s="1095">
        <f t="shared" si="28"/>
        <v>560000</v>
      </c>
      <c r="CH60" s="1095">
        <f t="shared" si="28"/>
        <v>1545570</v>
      </c>
      <c r="CI60" s="1095">
        <f t="shared" si="28"/>
        <v>365000</v>
      </c>
      <c r="CJ60" s="1095">
        <f t="shared" si="28"/>
        <v>11098625</v>
      </c>
      <c r="CK60" s="1095">
        <f t="shared" si="28"/>
        <v>7239500</v>
      </c>
      <c r="CL60" s="1095">
        <f t="shared" si="28"/>
        <v>55420000</v>
      </c>
      <c r="CM60" s="1095">
        <f t="shared" si="28"/>
        <v>68890</v>
      </c>
      <c r="CN60" s="1095">
        <f t="shared" si="28"/>
        <v>1605387.9519999998</v>
      </c>
      <c r="CO60" s="1095">
        <f t="shared" si="28"/>
        <v>7861079.4375</v>
      </c>
      <c r="CP60" s="1095">
        <f t="shared" si="28"/>
        <v>117000</v>
      </c>
      <c r="CQ60" s="1095">
        <f t="shared" si="28"/>
        <v>227600.524125</v>
      </c>
      <c r="CR60" s="1095">
        <f t="shared" si="28"/>
        <v>1149228.24</v>
      </c>
      <c r="CS60" s="1095">
        <f t="shared" si="28"/>
        <v>818000</v>
      </c>
      <c r="CT60" s="1095">
        <f t="shared" si="28"/>
        <v>4590000</v>
      </c>
      <c r="CU60" s="1095">
        <f t="shared" si="28"/>
        <v>164115</v>
      </c>
      <c r="CV60" s="1095">
        <f t="shared" si="28"/>
        <v>78995238.449300006</v>
      </c>
      <c r="CW60" s="1095">
        <f t="shared" si="28"/>
        <v>191922948.09062502</v>
      </c>
      <c r="CX60" s="1095">
        <f t="shared" si="28"/>
        <v>0</v>
      </c>
      <c r="CY60" s="1095">
        <f t="shared" si="28"/>
        <v>0</v>
      </c>
      <c r="CZ60" s="1095">
        <f t="shared" si="28"/>
        <v>0</v>
      </c>
      <c r="DA60" s="1095">
        <f t="shared" si="28"/>
        <v>0</v>
      </c>
      <c r="DB60" s="1095">
        <f t="shared" si="28"/>
        <v>0</v>
      </c>
      <c r="DC60" s="1095">
        <f t="shared" si="28"/>
        <v>0</v>
      </c>
      <c r="DD60" s="1095">
        <f t="shared" si="28"/>
        <v>0</v>
      </c>
      <c r="DE60" s="1095">
        <f t="shared" si="28"/>
        <v>0</v>
      </c>
      <c r="DF60" s="1095">
        <f t="shared" si="28"/>
        <v>0</v>
      </c>
      <c r="DG60" s="1095">
        <f t="shared" si="28"/>
        <v>0</v>
      </c>
      <c r="DH60" s="1094">
        <f t="shared" si="28"/>
        <v>0</v>
      </c>
      <c r="DI60" s="1094">
        <f t="shared" si="28"/>
        <v>0</v>
      </c>
      <c r="DJ60" s="1094">
        <f t="shared" si="28"/>
        <v>0</v>
      </c>
      <c r="DK60" s="1094">
        <f t="shared" si="28"/>
        <v>0</v>
      </c>
      <c r="DL60" s="1094">
        <f t="shared" si="28"/>
        <v>0</v>
      </c>
      <c r="DM60" s="1093">
        <f t="shared" si="28"/>
        <v>0</v>
      </c>
    </row>
    <row r="61" spans="2:117" ht="14.5">
      <c r="B61" s="1078">
        <f>IF(D61&lt;&gt;"",MAX(B58:B60)+1,"")</f>
        <v>48</v>
      </c>
      <c r="C61" s="1072"/>
      <c r="D61" s="1083" t="s">
        <v>300</v>
      </c>
      <c r="E61" s="1095">
        <f>E29+E37+E60</f>
        <v>0</v>
      </c>
      <c r="F61" s="1095"/>
      <c r="G61" s="1095"/>
      <c r="H61" s="1095"/>
      <c r="I61" s="1095"/>
      <c r="J61" s="1095"/>
      <c r="K61" s="1095"/>
      <c r="L61" s="1095"/>
      <c r="M61" s="1095"/>
      <c r="N61" s="1095"/>
      <c r="O61" s="1095"/>
      <c r="P61" s="1095"/>
      <c r="Q61" s="1095"/>
      <c r="R61" s="1095"/>
      <c r="S61" s="1095"/>
      <c r="T61" s="1095"/>
      <c r="U61" s="1095"/>
      <c r="V61" s="1095"/>
      <c r="W61" s="1095"/>
      <c r="X61" s="1095"/>
      <c r="Y61" s="1095">
        <f>Y29+Y37+Y60</f>
        <v>305593370.07010585</v>
      </c>
      <c r="Z61" s="1095"/>
      <c r="AA61" s="1095"/>
      <c r="AB61" s="1095"/>
      <c r="AC61" s="1095"/>
      <c r="AD61" s="1095">
        <f>AD29+AD37+AD60</f>
        <v>0</v>
      </c>
      <c r="AE61" s="1095"/>
      <c r="AF61" s="1095"/>
      <c r="AG61" s="1095"/>
      <c r="AH61" s="1095"/>
      <c r="AI61" s="1095">
        <f t="shared" ref="AI61:AO61" si="29">AI29+AI37+AI60</f>
        <v>0</v>
      </c>
      <c r="AJ61" s="1094">
        <f t="shared" si="29"/>
        <v>0</v>
      </c>
      <c r="AK61" s="1094">
        <f t="shared" si="29"/>
        <v>0</v>
      </c>
      <c r="AL61" s="1094">
        <f t="shared" si="29"/>
        <v>0</v>
      </c>
      <c r="AM61" s="1094">
        <f t="shared" si="29"/>
        <v>0</v>
      </c>
      <c r="AN61" s="1094">
        <f t="shared" si="29"/>
        <v>0</v>
      </c>
      <c r="AO61" s="1095">
        <f t="shared" si="29"/>
        <v>0</v>
      </c>
      <c r="AP61" s="1082"/>
      <c r="AQ61" s="1095">
        <f>AQ29+AQ37+AQ60</f>
        <v>0</v>
      </c>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f>BK29+BK37+BK60</f>
        <v>304750435.93733656</v>
      </c>
      <c r="BL61" s="1095"/>
      <c r="BM61" s="1095"/>
      <c r="BN61" s="1095"/>
      <c r="BO61" s="1095"/>
      <c r="BP61" s="1095">
        <f>BP29+BP37+BP60</f>
        <v>0</v>
      </c>
      <c r="BQ61" s="1095"/>
      <c r="BR61" s="1095"/>
      <c r="BS61" s="1095"/>
      <c r="BT61" s="1095"/>
      <c r="BU61" s="1095">
        <f t="shared" ref="BU61:CA61" si="30">BU29+BU37+BU60</f>
        <v>0</v>
      </c>
      <c r="BV61" s="1094">
        <f t="shared" si="30"/>
        <v>0</v>
      </c>
      <c r="BW61" s="1094">
        <f t="shared" si="30"/>
        <v>0</v>
      </c>
      <c r="BX61" s="1094">
        <f t="shared" si="30"/>
        <v>0</v>
      </c>
      <c r="BY61" s="1094">
        <f t="shared" si="30"/>
        <v>0</v>
      </c>
      <c r="BZ61" s="1094">
        <f t="shared" si="30"/>
        <v>0</v>
      </c>
      <c r="CA61" s="1095">
        <f t="shared" si="30"/>
        <v>0</v>
      </c>
      <c r="CB61" s="1082"/>
      <c r="CC61" s="1095">
        <f>CC29+CC37+CC60</f>
        <v>0</v>
      </c>
      <c r="CD61" s="1095"/>
      <c r="CE61" s="1095"/>
      <c r="CF61" s="1095"/>
      <c r="CG61" s="1095"/>
      <c r="CH61" s="1095"/>
      <c r="CI61" s="1095"/>
      <c r="CJ61" s="1095"/>
      <c r="CK61" s="1095"/>
      <c r="CL61" s="1095"/>
      <c r="CM61" s="1095"/>
      <c r="CN61" s="1095"/>
      <c r="CO61" s="1095"/>
      <c r="CP61" s="1095"/>
      <c r="CQ61" s="1095"/>
      <c r="CR61" s="1095"/>
      <c r="CS61" s="1095"/>
      <c r="CT61" s="1095"/>
      <c r="CU61" s="1095"/>
      <c r="CV61" s="1095"/>
      <c r="CW61" s="1095">
        <f>CW29+CW37+CW60</f>
        <v>311819227.91953087</v>
      </c>
      <c r="CX61" s="1095"/>
      <c r="CY61" s="1095"/>
      <c r="CZ61" s="1095"/>
      <c r="DA61" s="1095"/>
      <c r="DB61" s="1095">
        <f>DB29+DB37+DB60</f>
        <v>0</v>
      </c>
      <c r="DC61" s="1095"/>
      <c r="DD61" s="1095"/>
      <c r="DE61" s="1095"/>
      <c r="DF61" s="1095"/>
      <c r="DG61" s="1095">
        <f t="shared" ref="DG61:DM61" si="31">DG29+DG37+DG60</f>
        <v>0</v>
      </c>
      <c r="DH61" s="1094">
        <f t="shared" si="31"/>
        <v>0</v>
      </c>
      <c r="DI61" s="1094">
        <f t="shared" si="31"/>
        <v>0</v>
      </c>
      <c r="DJ61" s="1094">
        <f t="shared" si="31"/>
        <v>0</v>
      </c>
      <c r="DK61" s="1094">
        <f t="shared" si="31"/>
        <v>0</v>
      </c>
      <c r="DL61" s="1094">
        <f t="shared" si="31"/>
        <v>0</v>
      </c>
      <c r="DM61" s="1093">
        <f t="shared" si="31"/>
        <v>0</v>
      </c>
    </row>
    <row r="62" spans="2:117" ht="14.25" customHeight="1">
      <c r="B62" s="1078">
        <v>49</v>
      </c>
      <c r="C62" s="1072"/>
      <c r="D62" s="1096" t="s">
        <v>191</v>
      </c>
      <c r="E62" s="1098">
        <v>0</v>
      </c>
      <c r="F62" s="1098">
        <v>0</v>
      </c>
      <c r="G62" s="1098">
        <v>0</v>
      </c>
      <c r="H62" s="1098">
        <v>0</v>
      </c>
      <c r="I62" s="1098">
        <v>0</v>
      </c>
      <c r="J62" s="1098">
        <v>0</v>
      </c>
      <c r="K62" s="1098">
        <v>0</v>
      </c>
      <c r="L62" s="1098">
        <v>0</v>
      </c>
      <c r="M62" s="1098">
        <v>0</v>
      </c>
      <c r="N62" s="1098"/>
      <c r="O62" s="1098">
        <v>0</v>
      </c>
      <c r="P62" s="1098">
        <v>0</v>
      </c>
      <c r="Q62" s="1098">
        <v>0</v>
      </c>
      <c r="R62" s="1098">
        <v>0</v>
      </c>
      <c r="S62" s="1098">
        <v>0</v>
      </c>
      <c r="T62" s="1098">
        <v>0</v>
      </c>
      <c r="U62" s="1098">
        <v>0</v>
      </c>
      <c r="V62" s="1098"/>
      <c r="W62" s="1098">
        <v>0</v>
      </c>
      <c r="X62" s="1098">
        <v>0</v>
      </c>
      <c r="Y62" s="984">
        <v>0</v>
      </c>
      <c r="Z62" s="1098">
        <v>0</v>
      </c>
      <c r="AA62" s="1098">
        <v>0</v>
      </c>
      <c r="AB62" s="1098">
        <v>0</v>
      </c>
      <c r="AC62" s="1098">
        <v>0</v>
      </c>
      <c r="AD62" s="984">
        <v>0</v>
      </c>
      <c r="AE62" s="1098">
        <v>0</v>
      </c>
      <c r="AF62" s="1098">
        <v>0</v>
      </c>
      <c r="AG62" s="1098">
        <v>0</v>
      </c>
      <c r="AH62" s="1098">
        <v>0</v>
      </c>
      <c r="AI62" s="984">
        <v>0</v>
      </c>
      <c r="AJ62" s="1097">
        <v>0</v>
      </c>
      <c r="AK62" s="1097">
        <v>0</v>
      </c>
      <c r="AL62" s="1097">
        <v>0</v>
      </c>
      <c r="AM62" s="1097">
        <v>0</v>
      </c>
      <c r="AN62" s="1097">
        <v>0</v>
      </c>
      <c r="AO62" s="984">
        <v>0</v>
      </c>
      <c r="AP62" s="1041"/>
      <c r="AQ62" s="1098">
        <v>0</v>
      </c>
      <c r="AR62" s="1098">
        <v>0</v>
      </c>
      <c r="AS62" s="1098">
        <v>0</v>
      </c>
      <c r="AT62" s="1098">
        <v>0</v>
      </c>
      <c r="AU62" s="1098">
        <v>0</v>
      </c>
      <c r="AV62" s="1098">
        <v>0</v>
      </c>
      <c r="AW62" s="1098">
        <v>0</v>
      </c>
      <c r="AX62" s="1098">
        <v>0</v>
      </c>
      <c r="AY62" s="1098">
        <v>0</v>
      </c>
      <c r="AZ62" s="1098"/>
      <c r="BA62" s="1098">
        <v>0</v>
      </c>
      <c r="BB62" s="1098">
        <v>0</v>
      </c>
      <c r="BC62" s="1098">
        <v>0</v>
      </c>
      <c r="BD62" s="1098"/>
      <c r="BE62" s="1098">
        <v>0</v>
      </c>
      <c r="BF62" s="1098">
        <v>0</v>
      </c>
      <c r="BG62" s="1098">
        <v>0</v>
      </c>
      <c r="BH62" s="1098">
        <v>0</v>
      </c>
      <c r="BI62" s="1098">
        <v>0</v>
      </c>
      <c r="BJ62" s="1098">
        <v>0</v>
      </c>
      <c r="BK62" s="984">
        <v>0</v>
      </c>
      <c r="BL62" s="1098">
        <v>0</v>
      </c>
      <c r="BM62" s="1098">
        <v>0</v>
      </c>
      <c r="BN62" s="1098">
        <v>0</v>
      </c>
      <c r="BO62" s="1098">
        <v>0</v>
      </c>
      <c r="BP62" s="984">
        <v>0</v>
      </c>
      <c r="BQ62" s="1098">
        <v>0</v>
      </c>
      <c r="BR62" s="1098">
        <v>0</v>
      </c>
      <c r="BS62" s="1098">
        <v>0</v>
      </c>
      <c r="BT62" s="1098">
        <v>0</v>
      </c>
      <c r="BU62" s="984">
        <v>0</v>
      </c>
      <c r="BV62" s="1097">
        <v>0</v>
      </c>
      <c r="BW62" s="1097">
        <v>0</v>
      </c>
      <c r="BX62" s="1097">
        <v>0</v>
      </c>
      <c r="BY62" s="1097">
        <v>0</v>
      </c>
      <c r="BZ62" s="1097">
        <v>0</v>
      </c>
      <c r="CA62" s="984">
        <v>0</v>
      </c>
      <c r="CB62" s="1041"/>
      <c r="CC62" s="1098">
        <v>0</v>
      </c>
      <c r="CD62" s="1098">
        <v>0</v>
      </c>
      <c r="CE62" s="1098">
        <v>0</v>
      </c>
      <c r="CF62" s="1098">
        <v>0</v>
      </c>
      <c r="CG62" s="1098">
        <v>0</v>
      </c>
      <c r="CH62" s="1098">
        <v>0</v>
      </c>
      <c r="CI62" s="1098">
        <v>0</v>
      </c>
      <c r="CJ62" s="1098">
        <v>0</v>
      </c>
      <c r="CK62" s="1098">
        <v>0</v>
      </c>
      <c r="CL62" s="1098"/>
      <c r="CM62" s="1098">
        <v>0</v>
      </c>
      <c r="CN62" s="1098">
        <v>0</v>
      </c>
      <c r="CO62" s="1098">
        <v>0</v>
      </c>
      <c r="CP62" s="1098">
        <v>0</v>
      </c>
      <c r="CQ62" s="1098">
        <v>0</v>
      </c>
      <c r="CR62" s="1098">
        <v>0</v>
      </c>
      <c r="CS62" s="1098">
        <v>0</v>
      </c>
      <c r="CT62" s="1098"/>
      <c r="CU62" s="1098">
        <v>0</v>
      </c>
      <c r="CV62" s="1098">
        <v>0</v>
      </c>
      <c r="CW62" s="984">
        <v>0</v>
      </c>
      <c r="CX62" s="1098">
        <v>0</v>
      </c>
      <c r="CY62" s="1098">
        <v>0</v>
      </c>
      <c r="CZ62" s="1098">
        <v>0</v>
      </c>
      <c r="DA62" s="1098">
        <v>0</v>
      </c>
      <c r="DB62" s="984">
        <v>0</v>
      </c>
      <c r="DC62" s="1098">
        <v>0</v>
      </c>
      <c r="DD62" s="1098">
        <v>0</v>
      </c>
      <c r="DE62" s="1098">
        <v>0</v>
      </c>
      <c r="DF62" s="1098">
        <v>0</v>
      </c>
      <c r="DG62" s="984">
        <v>0</v>
      </c>
      <c r="DH62" s="1097">
        <v>0</v>
      </c>
      <c r="DI62" s="1097">
        <v>0</v>
      </c>
      <c r="DJ62" s="1097">
        <v>0</v>
      </c>
      <c r="DK62" s="1097">
        <v>0</v>
      </c>
      <c r="DL62" s="1097">
        <v>0</v>
      </c>
      <c r="DM62" s="982">
        <v>0</v>
      </c>
    </row>
    <row r="63" spans="2:117" ht="14.5">
      <c r="B63" s="1078">
        <f>IF(D63&lt;&gt;"",MAX(B61:B62)+1,"")</f>
        <v>50</v>
      </c>
      <c r="C63" s="1072"/>
      <c r="D63" s="1083" t="s">
        <v>192</v>
      </c>
      <c r="E63" s="1095">
        <f t="shared" ref="E63:M63" si="32">E61+SUM(E62:E62)</f>
        <v>0</v>
      </c>
      <c r="F63" s="1095">
        <f t="shared" si="32"/>
        <v>0</v>
      </c>
      <c r="G63" s="1095">
        <f t="shared" si="32"/>
        <v>0</v>
      </c>
      <c r="H63" s="1095">
        <f t="shared" si="32"/>
        <v>0</v>
      </c>
      <c r="I63" s="1095">
        <f t="shared" si="32"/>
        <v>0</v>
      </c>
      <c r="J63" s="1095">
        <f t="shared" si="32"/>
        <v>0</v>
      </c>
      <c r="K63" s="1095">
        <f t="shared" si="32"/>
        <v>0</v>
      </c>
      <c r="L63" s="1095">
        <f t="shared" si="32"/>
        <v>0</v>
      </c>
      <c r="M63" s="1095">
        <f t="shared" si="32"/>
        <v>0</v>
      </c>
      <c r="N63" s="1095"/>
      <c r="O63" s="1095">
        <f t="shared" ref="O63:U63" si="33">O61+SUM(O62:O62)</f>
        <v>0</v>
      </c>
      <c r="P63" s="1095">
        <f t="shared" si="33"/>
        <v>0</v>
      </c>
      <c r="Q63" s="1095">
        <f t="shared" si="33"/>
        <v>0</v>
      </c>
      <c r="R63" s="1095">
        <f t="shared" si="33"/>
        <v>0</v>
      </c>
      <c r="S63" s="1095">
        <f t="shared" si="33"/>
        <v>0</v>
      </c>
      <c r="T63" s="1095">
        <f t="shared" si="33"/>
        <v>0</v>
      </c>
      <c r="U63" s="1095">
        <f t="shared" si="33"/>
        <v>0</v>
      </c>
      <c r="V63" s="1095"/>
      <c r="W63" s="1095">
        <f t="shared" ref="W63:AO63" si="34">W61+SUM(W62:W62)</f>
        <v>0</v>
      </c>
      <c r="X63" s="1095">
        <f t="shared" si="34"/>
        <v>0</v>
      </c>
      <c r="Y63" s="1095">
        <f t="shared" si="34"/>
        <v>305593370.07010585</v>
      </c>
      <c r="Z63" s="1095">
        <f t="shared" si="34"/>
        <v>0</v>
      </c>
      <c r="AA63" s="1095">
        <f t="shared" si="34"/>
        <v>0</v>
      </c>
      <c r="AB63" s="1095">
        <f t="shared" si="34"/>
        <v>0</v>
      </c>
      <c r="AC63" s="1095">
        <f t="shared" si="34"/>
        <v>0</v>
      </c>
      <c r="AD63" s="1095">
        <f t="shared" si="34"/>
        <v>0</v>
      </c>
      <c r="AE63" s="1095">
        <f t="shared" si="34"/>
        <v>0</v>
      </c>
      <c r="AF63" s="1095">
        <f t="shared" si="34"/>
        <v>0</v>
      </c>
      <c r="AG63" s="1095">
        <f t="shared" si="34"/>
        <v>0</v>
      </c>
      <c r="AH63" s="1095">
        <f t="shared" si="34"/>
        <v>0</v>
      </c>
      <c r="AI63" s="1095">
        <f t="shared" si="34"/>
        <v>0</v>
      </c>
      <c r="AJ63" s="1094">
        <f t="shared" si="34"/>
        <v>0</v>
      </c>
      <c r="AK63" s="1094">
        <f t="shared" si="34"/>
        <v>0</v>
      </c>
      <c r="AL63" s="1094">
        <f t="shared" si="34"/>
        <v>0</v>
      </c>
      <c r="AM63" s="1094">
        <f t="shared" si="34"/>
        <v>0</v>
      </c>
      <c r="AN63" s="1094">
        <f t="shared" si="34"/>
        <v>0</v>
      </c>
      <c r="AO63" s="1095">
        <f t="shared" si="34"/>
        <v>0</v>
      </c>
      <c r="AP63" s="1082"/>
      <c r="AQ63" s="1095">
        <f t="shared" ref="AQ63:AY63" si="35">AQ61+SUM(AQ62:AQ62)</f>
        <v>0</v>
      </c>
      <c r="AR63" s="1095">
        <f t="shared" si="35"/>
        <v>0</v>
      </c>
      <c r="AS63" s="1095">
        <f t="shared" si="35"/>
        <v>0</v>
      </c>
      <c r="AT63" s="1095">
        <f t="shared" si="35"/>
        <v>0</v>
      </c>
      <c r="AU63" s="1095">
        <f t="shared" si="35"/>
        <v>0</v>
      </c>
      <c r="AV63" s="1095">
        <f t="shared" si="35"/>
        <v>0</v>
      </c>
      <c r="AW63" s="1095">
        <f t="shared" si="35"/>
        <v>0</v>
      </c>
      <c r="AX63" s="1095">
        <f t="shared" si="35"/>
        <v>0</v>
      </c>
      <c r="AY63" s="1095">
        <f t="shared" si="35"/>
        <v>0</v>
      </c>
      <c r="AZ63" s="1095"/>
      <c r="BA63" s="1095">
        <f>BA61+SUM(BA62:BA62)</f>
        <v>0</v>
      </c>
      <c r="BB63" s="1095">
        <f>BB61+SUM(BB62:BB62)</f>
        <v>0</v>
      </c>
      <c r="BC63" s="1095">
        <f>BC61+SUM(BC62:BC62)</f>
        <v>0</v>
      </c>
      <c r="BD63" s="1095"/>
      <c r="BE63" s="1095">
        <f t="shared" ref="BE63:CA63" si="36">BE61+SUM(BE62:BE62)</f>
        <v>0</v>
      </c>
      <c r="BF63" s="1095">
        <f t="shared" si="36"/>
        <v>0</v>
      </c>
      <c r="BG63" s="1095">
        <f t="shared" si="36"/>
        <v>0</v>
      </c>
      <c r="BH63" s="1095">
        <f t="shared" si="36"/>
        <v>0</v>
      </c>
      <c r="BI63" s="1095">
        <f t="shared" si="36"/>
        <v>0</v>
      </c>
      <c r="BJ63" s="1095">
        <f t="shared" si="36"/>
        <v>0</v>
      </c>
      <c r="BK63" s="1095">
        <f t="shared" si="36"/>
        <v>304750435.93733656</v>
      </c>
      <c r="BL63" s="1095">
        <f t="shared" si="36"/>
        <v>0</v>
      </c>
      <c r="BM63" s="1095">
        <f t="shared" si="36"/>
        <v>0</v>
      </c>
      <c r="BN63" s="1095">
        <f t="shared" si="36"/>
        <v>0</v>
      </c>
      <c r="BO63" s="1095">
        <f t="shared" si="36"/>
        <v>0</v>
      </c>
      <c r="BP63" s="1095">
        <f t="shared" si="36"/>
        <v>0</v>
      </c>
      <c r="BQ63" s="1095">
        <f t="shared" si="36"/>
        <v>0</v>
      </c>
      <c r="BR63" s="1095">
        <f t="shared" si="36"/>
        <v>0</v>
      </c>
      <c r="BS63" s="1095">
        <f t="shared" si="36"/>
        <v>0</v>
      </c>
      <c r="BT63" s="1095">
        <f t="shared" si="36"/>
        <v>0</v>
      </c>
      <c r="BU63" s="1095">
        <f t="shared" si="36"/>
        <v>0</v>
      </c>
      <c r="BV63" s="1094">
        <f t="shared" si="36"/>
        <v>0</v>
      </c>
      <c r="BW63" s="1094">
        <f t="shared" si="36"/>
        <v>0</v>
      </c>
      <c r="BX63" s="1094">
        <f t="shared" si="36"/>
        <v>0</v>
      </c>
      <c r="BY63" s="1094">
        <f t="shared" si="36"/>
        <v>0</v>
      </c>
      <c r="BZ63" s="1094">
        <f t="shared" si="36"/>
        <v>0</v>
      </c>
      <c r="CA63" s="1095">
        <f t="shared" si="36"/>
        <v>0</v>
      </c>
      <c r="CB63" s="1082"/>
      <c r="CC63" s="1095">
        <f t="shared" ref="CC63:CK63" si="37">CC61+SUM(CC62:CC62)</f>
        <v>0</v>
      </c>
      <c r="CD63" s="1095">
        <f t="shared" si="37"/>
        <v>0</v>
      </c>
      <c r="CE63" s="1095">
        <f t="shared" si="37"/>
        <v>0</v>
      </c>
      <c r="CF63" s="1095">
        <f t="shared" si="37"/>
        <v>0</v>
      </c>
      <c r="CG63" s="1095">
        <f t="shared" si="37"/>
        <v>0</v>
      </c>
      <c r="CH63" s="1095">
        <f t="shared" si="37"/>
        <v>0</v>
      </c>
      <c r="CI63" s="1095">
        <f t="shared" si="37"/>
        <v>0</v>
      </c>
      <c r="CJ63" s="1095">
        <f t="shared" si="37"/>
        <v>0</v>
      </c>
      <c r="CK63" s="1095">
        <f t="shared" si="37"/>
        <v>0</v>
      </c>
      <c r="CL63" s="1095"/>
      <c r="CM63" s="1095">
        <f>CM61+SUM(CM62:CM62)</f>
        <v>0</v>
      </c>
      <c r="CN63" s="1095">
        <f>CN61+SUM(CN62:CN62)</f>
        <v>0</v>
      </c>
      <c r="CO63" s="1095">
        <f>CO61+SUM(CO62:CO62)</f>
        <v>0</v>
      </c>
      <c r="CP63" s="1095">
        <v>0</v>
      </c>
      <c r="CQ63" s="1095">
        <f>CQ61+SUM(CQ62:CQ62)</f>
        <v>0</v>
      </c>
      <c r="CR63" s="1095">
        <f>CR61+SUM(CR62:CR62)</f>
        <v>0</v>
      </c>
      <c r="CS63" s="1095">
        <f>CS61+SUM(CS62:CS62)</f>
        <v>0</v>
      </c>
      <c r="CT63" s="1095"/>
      <c r="CU63" s="1095">
        <f t="shared" ref="CU63:DM63" si="38">CU61+SUM(CU62:CU62)</f>
        <v>0</v>
      </c>
      <c r="CV63" s="1095">
        <f t="shared" si="38"/>
        <v>0</v>
      </c>
      <c r="CW63" s="1095">
        <f t="shared" si="38"/>
        <v>311819227.91953087</v>
      </c>
      <c r="CX63" s="1095">
        <f t="shared" si="38"/>
        <v>0</v>
      </c>
      <c r="CY63" s="1095">
        <f t="shared" si="38"/>
        <v>0</v>
      </c>
      <c r="CZ63" s="1095">
        <f t="shared" si="38"/>
        <v>0</v>
      </c>
      <c r="DA63" s="1095">
        <f t="shared" si="38"/>
        <v>0</v>
      </c>
      <c r="DB63" s="1095">
        <f t="shared" si="38"/>
        <v>0</v>
      </c>
      <c r="DC63" s="1095">
        <f t="shared" si="38"/>
        <v>0</v>
      </c>
      <c r="DD63" s="1095">
        <f t="shared" si="38"/>
        <v>0</v>
      </c>
      <c r="DE63" s="1095">
        <f t="shared" si="38"/>
        <v>0</v>
      </c>
      <c r="DF63" s="1095">
        <f t="shared" si="38"/>
        <v>0</v>
      </c>
      <c r="DG63" s="1095">
        <f t="shared" si="38"/>
        <v>0</v>
      </c>
      <c r="DH63" s="1094">
        <f t="shared" si="38"/>
        <v>0</v>
      </c>
      <c r="DI63" s="1094">
        <f t="shared" si="38"/>
        <v>0</v>
      </c>
      <c r="DJ63" s="1094">
        <f t="shared" si="38"/>
        <v>0</v>
      </c>
      <c r="DK63" s="1094">
        <f t="shared" si="38"/>
        <v>0</v>
      </c>
      <c r="DL63" s="1094">
        <f t="shared" si="38"/>
        <v>0</v>
      </c>
      <c r="DM63" s="1093">
        <f t="shared" si="38"/>
        <v>0</v>
      </c>
    </row>
    <row r="64" spans="2:117" ht="14.5">
      <c r="B64" s="1078" t="str">
        <f>IF(D64&lt;&gt;"",MAX(B62:B63)+1,"")</f>
        <v/>
      </c>
      <c r="C64" s="1072"/>
      <c r="D64" s="1092"/>
      <c r="E64" s="1092"/>
      <c r="F64" s="1092"/>
      <c r="G64" s="1092"/>
      <c r="H64" s="1092"/>
      <c r="I64" s="1092"/>
      <c r="J64" s="1092"/>
      <c r="K64" s="1092"/>
      <c r="L64" s="1092"/>
      <c r="M64" s="1092"/>
      <c r="N64" s="1092"/>
      <c r="O64" s="1092"/>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104"/>
      <c r="AK64" s="1104"/>
      <c r="AL64" s="1104"/>
      <c r="AM64" s="1104"/>
      <c r="AN64" s="1104"/>
      <c r="AO64" s="1092"/>
      <c r="AP64" s="1041"/>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104"/>
      <c r="BW64" s="1104"/>
      <c r="BX64" s="1104"/>
      <c r="BY64" s="1104"/>
      <c r="BZ64" s="1104"/>
      <c r="CA64" s="1092"/>
      <c r="CB64" s="1041"/>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2"/>
      <c r="CX64" s="1092"/>
      <c r="CY64" s="1092"/>
      <c r="CZ64" s="1092"/>
      <c r="DA64" s="1092"/>
      <c r="DB64" s="1092"/>
      <c r="DC64" s="1092"/>
      <c r="DD64" s="1092"/>
      <c r="DE64" s="1092"/>
      <c r="DF64" s="1092"/>
      <c r="DG64" s="1092"/>
      <c r="DH64" s="1104"/>
      <c r="DI64" s="1104"/>
      <c r="DJ64" s="1104"/>
      <c r="DK64" s="1104"/>
      <c r="DL64" s="1104"/>
      <c r="DM64" s="1103"/>
    </row>
    <row r="65" spans="2:117" ht="14.25" customHeight="1">
      <c r="B65" s="1078">
        <v>51</v>
      </c>
      <c r="C65" s="1072"/>
      <c r="D65" s="1096" t="s">
        <v>194</v>
      </c>
      <c r="E65" s="984">
        <v>0</v>
      </c>
      <c r="F65" s="984">
        <v>0</v>
      </c>
      <c r="G65" s="984">
        <v>0</v>
      </c>
      <c r="H65" s="984">
        <v>0</v>
      </c>
      <c r="I65" s="984">
        <v>0</v>
      </c>
      <c r="J65" s="984">
        <v>0</v>
      </c>
      <c r="K65" s="984">
        <v>0</v>
      </c>
      <c r="L65" s="984">
        <v>0</v>
      </c>
      <c r="M65" s="984">
        <v>0</v>
      </c>
      <c r="N65" s="984"/>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1041"/>
      <c r="AQ65" s="984">
        <v>0</v>
      </c>
      <c r="AR65" s="984">
        <v>0</v>
      </c>
      <c r="AS65" s="984">
        <v>0</v>
      </c>
      <c r="AT65" s="984">
        <v>0</v>
      </c>
      <c r="AU65" s="984">
        <v>0</v>
      </c>
      <c r="AV65" s="984">
        <v>0</v>
      </c>
      <c r="AW65" s="984">
        <v>0</v>
      </c>
      <c r="AX65" s="984">
        <v>0</v>
      </c>
      <c r="AY65" s="984">
        <v>0</v>
      </c>
      <c r="AZ65" s="984"/>
      <c r="BA65" s="984">
        <v>0</v>
      </c>
      <c r="BB65" s="984">
        <v>0</v>
      </c>
      <c r="BC65" s="984">
        <v>0</v>
      </c>
      <c r="BD65" s="984"/>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1041"/>
      <c r="CC65" s="984">
        <v>0</v>
      </c>
      <c r="CD65" s="984">
        <v>0</v>
      </c>
      <c r="CE65" s="984">
        <v>0</v>
      </c>
      <c r="CF65" s="984">
        <v>0</v>
      </c>
      <c r="CG65" s="984">
        <v>0</v>
      </c>
      <c r="CH65" s="984">
        <v>0</v>
      </c>
      <c r="CI65" s="984">
        <v>0</v>
      </c>
      <c r="CJ65" s="984">
        <v>0</v>
      </c>
      <c r="CK65" s="984">
        <v>0</v>
      </c>
      <c r="CL65" s="984"/>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1078">
        <v>52</v>
      </c>
      <c r="C66" s="1072"/>
      <c r="D66" s="1096" t="s">
        <v>197</v>
      </c>
      <c r="E66" s="984">
        <v>0</v>
      </c>
      <c r="F66" s="984">
        <v>0</v>
      </c>
      <c r="G66" s="984">
        <v>0</v>
      </c>
      <c r="H66" s="984">
        <v>0</v>
      </c>
      <c r="I66" s="984">
        <v>0</v>
      </c>
      <c r="J66" s="984">
        <v>0</v>
      </c>
      <c r="K66" s="984">
        <v>0</v>
      </c>
      <c r="L66" s="984">
        <v>0</v>
      </c>
      <c r="M66" s="984">
        <v>0</v>
      </c>
      <c r="N66" s="984"/>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1041"/>
      <c r="AQ66" s="984">
        <v>0</v>
      </c>
      <c r="AR66" s="984">
        <v>0</v>
      </c>
      <c r="AS66" s="984">
        <v>0</v>
      </c>
      <c r="AT66" s="984">
        <v>0</v>
      </c>
      <c r="AU66" s="984">
        <v>0</v>
      </c>
      <c r="AV66" s="984">
        <v>0</v>
      </c>
      <c r="AW66" s="984">
        <v>0</v>
      </c>
      <c r="AX66" s="984">
        <v>0</v>
      </c>
      <c r="AY66" s="984">
        <v>0</v>
      </c>
      <c r="AZ66" s="984"/>
      <c r="BA66" s="984">
        <v>0</v>
      </c>
      <c r="BB66" s="984">
        <v>0</v>
      </c>
      <c r="BC66" s="984">
        <v>0</v>
      </c>
      <c r="BD66" s="984"/>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1041"/>
      <c r="CC66" s="984">
        <v>0</v>
      </c>
      <c r="CD66" s="984">
        <v>0</v>
      </c>
      <c r="CE66" s="984">
        <v>0</v>
      </c>
      <c r="CF66" s="984">
        <v>0</v>
      </c>
      <c r="CG66" s="984">
        <v>0</v>
      </c>
      <c r="CH66" s="984">
        <v>0</v>
      </c>
      <c r="CI66" s="984">
        <v>0</v>
      </c>
      <c r="CJ66" s="984">
        <v>0</v>
      </c>
      <c r="CK66" s="984">
        <v>0</v>
      </c>
      <c r="CL66" s="984"/>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1078">
        <v>53</v>
      </c>
      <c r="C67" s="1072"/>
      <c r="D67" s="1096" t="s">
        <v>204</v>
      </c>
      <c r="E67" s="984"/>
      <c r="F67" s="984"/>
      <c r="G67" s="984"/>
      <c r="H67" s="984"/>
      <c r="I67" s="984"/>
      <c r="J67" s="984"/>
      <c r="K67" s="984"/>
      <c r="L67" s="984"/>
      <c r="M67" s="984"/>
      <c r="N67" s="984"/>
      <c r="O67" s="984"/>
      <c r="P67" s="984"/>
      <c r="Q67" s="984"/>
      <c r="R67" s="984"/>
      <c r="S67" s="984"/>
      <c r="T67" s="984"/>
      <c r="U67" s="984"/>
      <c r="V67" s="984"/>
      <c r="W67" s="984"/>
      <c r="X67" s="984"/>
      <c r="Y67" s="984">
        <v>30000000</v>
      </c>
      <c r="Z67" s="984"/>
      <c r="AA67" s="984"/>
      <c r="AB67" s="984"/>
      <c r="AC67" s="984"/>
      <c r="AD67" s="984"/>
      <c r="AE67" s="984"/>
      <c r="AF67" s="984"/>
      <c r="AG67" s="984"/>
      <c r="AH67" s="984"/>
      <c r="AI67" s="984"/>
      <c r="AJ67" s="1006"/>
      <c r="AK67" s="1006"/>
      <c r="AL67" s="1006"/>
      <c r="AM67" s="1006"/>
      <c r="AN67" s="1006"/>
      <c r="AO67" s="984"/>
      <c r="AP67" s="1041"/>
      <c r="AQ67" s="984"/>
      <c r="AR67" s="984"/>
      <c r="AS67" s="984"/>
      <c r="AT67" s="984"/>
      <c r="AU67" s="984"/>
      <c r="AV67" s="984"/>
      <c r="AW67" s="984"/>
      <c r="AX67" s="984"/>
      <c r="AY67" s="984"/>
      <c r="AZ67" s="984"/>
      <c r="BA67" s="984"/>
      <c r="BB67" s="984"/>
      <c r="BC67" s="984"/>
      <c r="BD67" s="984"/>
      <c r="BE67" s="984"/>
      <c r="BF67" s="984"/>
      <c r="BG67" s="984"/>
      <c r="BH67" s="984"/>
      <c r="BI67" s="984"/>
      <c r="BJ67" s="984"/>
      <c r="BK67" s="984">
        <v>30000000</v>
      </c>
      <c r="BL67" s="984"/>
      <c r="BM67" s="984"/>
      <c r="BN67" s="984"/>
      <c r="BO67" s="984"/>
      <c r="BP67" s="984"/>
      <c r="BQ67" s="984"/>
      <c r="BR67" s="984"/>
      <c r="BS67" s="984"/>
      <c r="BT67" s="984"/>
      <c r="BU67" s="984"/>
      <c r="BV67" s="1006"/>
      <c r="BW67" s="1006"/>
      <c r="BX67" s="1006"/>
      <c r="BY67" s="1006"/>
      <c r="BZ67" s="1006"/>
      <c r="CA67" s="984"/>
      <c r="CB67" s="1041"/>
      <c r="CC67" s="984"/>
      <c r="CD67" s="984"/>
      <c r="CE67" s="984"/>
      <c r="CF67" s="984"/>
      <c r="CG67" s="984"/>
      <c r="CH67" s="984"/>
      <c r="CI67" s="984"/>
      <c r="CJ67" s="984"/>
      <c r="CK67" s="984"/>
      <c r="CL67" s="984"/>
      <c r="CM67" s="984"/>
      <c r="CN67" s="984"/>
      <c r="CO67" s="984"/>
      <c r="CP67" s="984"/>
      <c r="CQ67" s="984"/>
      <c r="CR67" s="984"/>
      <c r="CS67" s="984"/>
      <c r="CT67" s="984"/>
      <c r="CU67" s="984"/>
      <c r="CV67" s="984"/>
      <c r="CW67" s="984">
        <v>30000000</v>
      </c>
      <c r="CX67" s="984"/>
      <c r="CY67" s="984"/>
      <c r="CZ67" s="984"/>
      <c r="DA67" s="984"/>
      <c r="DB67" s="984"/>
      <c r="DC67" s="984"/>
      <c r="DD67" s="984"/>
      <c r="DE67" s="984"/>
      <c r="DF67" s="984"/>
      <c r="DG67" s="984"/>
      <c r="DH67" s="1006"/>
      <c r="DI67" s="1006"/>
      <c r="DJ67" s="1006"/>
      <c r="DK67" s="1006"/>
      <c r="DL67" s="1006"/>
      <c r="DM67" s="982"/>
    </row>
    <row r="68" spans="2:117" ht="14.5">
      <c r="B68" s="1078">
        <v>54</v>
      </c>
      <c r="C68" s="1072"/>
      <c r="D68" s="1099" t="s">
        <v>205</v>
      </c>
      <c r="E68" s="984">
        <v>0</v>
      </c>
      <c r="F68" s="984">
        <v>0</v>
      </c>
      <c r="G68" s="984">
        <v>0</v>
      </c>
      <c r="H68" s="984">
        <v>0</v>
      </c>
      <c r="I68" s="984">
        <v>0</v>
      </c>
      <c r="J68" s="984">
        <v>0</v>
      </c>
      <c r="K68" s="984">
        <v>0</v>
      </c>
      <c r="L68" s="984">
        <v>0</v>
      </c>
      <c r="M68" s="984">
        <v>0</v>
      </c>
      <c r="N68" s="984"/>
      <c r="O68" s="984">
        <v>0</v>
      </c>
      <c r="P68" s="984">
        <v>0</v>
      </c>
      <c r="Q68" s="984">
        <v>0</v>
      </c>
      <c r="R68" s="984">
        <v>0</v>
      </c>
      <c r="S68" s="984">
        <v>0</v>
      </c>
      <c r="T68" s="984">
        <v>0</v>
      </c>
      <c r="U68" s="984">
        <v>0</v>
      </c>
      <c r="V68" s="984"/>
      <c r="W68" s="984">
        <v>0</v>
      </c>
      <c r="X68" s="984">
        <v>0</v>
      </c>
      <c r="Y68" s="984">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1041"/>
      <c r="AQ68" s="984">
        <v>0</v>
      </c>
      <c r="AR68" s="984">
        <v>0</v>
      </c>
      <c r="AS68" s="984">
        <v>0</v>
      </c>
      <c r="AT68" s="984">
        <v>0</v>
      </c>
      <c r="AU68" s="984">
        <v>0</v>
      </c>
      <c r="AV68" s="984">
        <v>0</v>
      </c>
      <c r="AW68" s="984">
        <v>0</v>
      </c>
      <c r="AX68" s="984">
        <v>0</v>
      </c>
      <c r="AY68" s="984">
        <v>0</v>
      </c>
      <c r="AZ68" s="984"/>
      <c r="BA68" s="984">
        <v>0</v>
      </c>
      <c r="BB68" s="984">
        <v>0</v>
      </c>
      <c r="BC68" s="984">
        <v>0</v>
      </c>
      <c r="BD68" s="984"/>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1041"/>
      <c r="CC68" s="984">
        <v>0</v>
      </c>
      <c r="CD68" s="984">
        <v>0</v>
      </c>
      <c r="CE68" s="984">
        <v>0</v>
      </c>
      <c r="CF68" s="984">
        <v>0</v>
      </c>
      <c r="CG68" s="984">
        <v>0</v>
      </c>
      <c r="CH68" s="984">
        <v>0</v>
      </c>
      <c r="CI68" s="984">
        <v>0</v>
      </c>
      <c r="CJ68" s="984">
        <v>0</v>
      </c>
      <c r="CK68" s="984">
        <v>0</v>
      </c>
      <c r="CL68" s="984"/>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1078">
        <v>55</v>
      </c>
      <c r="C69" s="1072"/>
      <c r="D69" s="1096" t="s">
        <v>206</v>
      </c>
      <c r="E69" s="984">
        <v>0</v>
      </c>
      <c r="F69" s="984">
        <v>0</v>
      </c>
      <c r="G69" s="984">
        <v>0</v>
      </c>
      <c r="H69" s="984">
        <v>0</v>
      </c>
      <c r="I69" s="984">
        <v>0</v>
      </c>
      <c r="J69" s="984">
        <v>0</v>
      </c>
      <c r="K69" s="984">
        <v>0</v>
      </c>
      <c r="L69" s="984">
        <v>0</v>
      </c>
      <c r="M69" s="984">
        <v>0</v>
      </c>
      <c r="N69" s="984"/>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1041"/>
      <c r="AQ69" s="984">
        <v>0</v>
      </c>
      <c r="AR69" s="984">
        <v>0</v>
      </c>
      <c r="AS69" s="984">
        <v>0</v>
      </c>
      <c r="AT69" s="984">
        <v>0</v>
      </c>
      <c r="AU69" s="984">
        <v>0</v>
      </c>
      <c r="AV69" s="984">
        <v>0</v>
      </c>
      <c r="AW69" s="984">
        <v>0</v>
      </c>
      <c r="AX69" s="984">
        <v>0</v>
      </c>
      <c r="AY69" s="984">
        <v>0</v>
      </c>
      <c r="AZ69" s="984"/>
      <c r="BA69" s="984">
        <v>0</v>
      </c>
      <c r="BB69" s="984">
        <v>0</v>
      </c>
      <c r="BC69" s="984">
        <v>0</v>
      </c>
      <c r="BD69" s="984"/>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1041"/>
      <c r="CC69" s="984">
        <v>0</v>
      </c>
      <c r="CD69" s="984">
        <v>0</v>
      </c>
      <c r="CE69" s="984">
        <v>0</v>
      </c>
      <c r="CF69" s="984">
        <v>0</v>
      </c>
      <c r="CG69" s="984">
        <v>0</v>
      </c>
      <c r="CH69" s="984">
        <v>0</v>
      </c>
      <c r="CI69" s="984">
        <v>0</v>
      </c>
      <c r="CJ69" s="984">
        <v>0</v>
      </c>
      <c r="CK69" s="984">
        <v>0</v>
      </c>
      <c r="CL69" s="984"/>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1078">
        <f>IF(D70&lt;&gt;"",MAX(B66:B69)+1,"")</f>
        <v>56</v>
      </c>
      <c r="C70" s="1072"/>
      <c r="D70" s="1083" t="s">
        <v>207</v>
      </c>
      <c r="E70" s="1095">
        <f t="shared" ref="E70:M70" si="39">SUM(E65:E69)</f>
        <v>0</v>
      </c>
      <c r="F70" s="1095">
        <f t="shared" si="39"/>
        <v>0</v>
      </c>
      <c r="G70" s="1095">
        <f t="shared" si="39"/>
        <v>0</v>
      </c>
      <c r="H70" s="1095">
        <f t="shared" si="39"/>
        <v>0</v>
      </c>
      <c r="I70" s="1095">
        <f t="shared" si="39"/>
        <v>0</v>
      </c>
      <c r="J70" s="1095">
        <f t="shared" si="39"/>
        <v>0</v>
      </c>
      <c r="K70" s="1095">
        <f t="shared" si="39"/>
        <v>0</v>
      </c>
      <c r="L70" s="1095">
        <f t="shared" si="39"/>
        <v>0</v>
      </c>
      <c r="M70" s="1095">
        <f t="shared" si="39"/>
        <v>0</v>
      </c>
      <c r="N70" s="1095"/>
      <c r="O70" s="1095">
        <f t="shared" ref="O70:U70" si="40">SUM(O65:O69)</f>
        <v>0</v>
      </c>
      <c r="P70" s="1095">
        <f t="shared" si="40"/>
        <v>0</v>
      </c>
      <c r="Q70" s="1095">
        <f t="shared" si="40"/>
        <v>0</v>
      </c>
      <c r="R70" s="1095">
        <f t="shared" si="40"/>
        <v>0</v>
      </c>
      <c r="S70" s="1095">
        <f t="shared" si="40"/>
        <v>0</v>
      </c>
      <c r="T70" s="1095">
        <f t="shared" si="40"/>
        <v>0</v>
      </c>
      <c r="U70" s="1095">
        <f t="shared" si="40"/>
        <v>0</v>
      </c>
      <c r="V70" s="1095"/>
      <c r="W70" s="1095">
        <f t="shared" ref="W70:AO70" si="41">SUM(W65:W69)</f>
        <v>0</v>
      </c>
      <c r="X70" s="1095">
        <f t="shared" si="41"/>
        <v>0</v>
      </c>
      <c r="Y70" s="1095">
        <f t="shared" si="41"/>
        <v>56585154.466419831</v>
      </c>
      <c r="Z70" s="1095">
        <f t="shared" si="41"/>
        <v>0</v>
      </c>
      <c r="AA70" s="1095">
        <f t="shared" si="41"/>
        <v>0</v>
      </c>
      <c r="AB70" s="1095">
        <f t="shared" si="41"/>
        <v>0</v>
      </c>
      <c r="AC70" s="1095">
        <f t="shared" si="41"/>
        <v>0</v>
      </c>
      <c r="AD70" s="1095">
        <f t="shared" si="41"/>
        <v>0</v>
      </c>
      <c r="AE70" s="1095">
        <f t="shared" si="41"/>
        <v>0</v>
      </c>
      <c r="AF70" s="1095">
        <f t="shared" si="41"/>
        <v>0</v>
      </c>
      <c r="AG70" s="1095">
        <f t="shared" si="41"/>
        <v>0</v>
      </c>
      <c r="AH70" s="1095">
        <f t="shared" si="41"/>
        <v>0</v>
      </c>
      <c r="AI70" s="1095">
        <f t="shared" si="41"/>
        <v>0</v>
      </c>
      <c r="AJ70" s="1094">
        <f t="shared" si="41"/>
        <v>0</v>
      </c>
      <c r="AK70" s="1094">
        <f t="shared" si="41"/>
        <v>0</v>
      </c>
      <c r="AL70" s="1094">
        <f t="shared" si="41"/>
        <v>0</v>
      </c>
      <c r="AM70" s="1094">
        <f t="shared" si="41"/>
        <v>0</v>
      </c>
      <c r="AN70" s="1094">
        <f t="shared" si="41"/>
        <v>0</v>
      </c>
      <c r="AO70" s="1095">
        <f t="shared" si="41"/>
        <v>0</v>
      </c>
      <c r="AP70" s="1082"/>
      <c r="AQ70" s="1095">
        <f t="shared" ref="AQ70:AY70" si="42">SUM(AQ65:AQ69)</f>
        <v>0</v>
      </c>
      <c r="AR70" s="1095">
        <f t="shared" si="42"/>
        <v>0</v>
      </c>
      <c r="AS70" s="1095">
        <f t="shared" si="42"/>
        <v>0</v>
      </c>
      <c r="AT70" s="1095">
        <f t="shared" si="42"/>
        <v>0</v>
      </c>
      <c r="AU70" s="1095">
        <f t="shared" si="42"/>
        <v>0</v>
      </c>
      <c r="AV70" s="1095">
        <f t="shared" si="42"/>
        <v>0</v>
      </c>
      <c r="AW70" s="1095">
        <f t="shared" si="42"/>
        <v>0</v>
      </c>
      <c r="AX70" s="1095">
        <f t="shared" si="42"/>
        <v>0</v>
      </c>
      <c r="AY70" s="1095">
        <f t="shared" si="42"/>
        <v>0</v>
      </c>
      <c r="AZ70" s="1095"/>
      <c r="BA70" s="1095">
        <f>SUM(BA65:BA69)</f>
        <v>0</v>
      </c>
      <c r="BB70" s="1095">
        <f>SUM(BB65:BB69)</f>
        <v>0</v>
      </c>
      <c r="BC70" s="1095">
        <f>SUM(BC65:BC69)</f>
        <v>0</v>
      </c>
      <c r="BD70" s="1095"/>
      <c r="BE70" s="1095">
        <f t="shared" ref="BE70:CA70" si="43">SUM(BE65:BE69)</f>
        <v>0</v>
      </c>
      <c r="BF70" s="1095">
        <f t="shared" si="43"/>
        <v>0</v>
      </c>
      <c r="BG70" s="1095">
        <f t="shared" si="43"/>
        <v>0</v>
      </c>
      <c r="BH70" s="1095">
        <f t="shared" si="43"/>
        <v>0</v>
      </c>
      <c r="BI70" s="1095">
        <f t="shared" si="43"/>
        <v>0</v>
      </c>
      <c r="BJ70" s="1095">
        <f t="shared" si="43"/>
        <v>0</v>
      </c>
      <c r="BK70" s="1095">
        <f t="shared" si="43"/>
        <v>57621329.57647486</v>
      </c>
      <c r="BL70" s="1095">
        <f t="shared" si="43"/>
        <v>0</v>
      </c>
      <c r="BM70" s="1095">
        <f t="shared" si="43"/>
        <v>0</v>
      </c>
      <c r="BN70" s="1095">
        <f t="shared" si="43"/>
        <v>0</v>
      </c>
      <c r="BO70" s="1095">
        <f t="shared" si="43"/>
        <v>0</v>
      </c>
      <c r="BP70" s="1095">
        <f t="shared" si="43"/>
        <v>0</v>
      </c>
      <c r="BQ70" s="1095">
        <f t="shared" si="43"/>
        <v>0</v>
      </c>
      <c r="BR70" s="1095">
        <f t="shared" si="43"/>
        <v>0</v>
      </c>
      <c r="BS70" s="1095">
        <f t="shared" si="43"/>
        <v>0</v>
      </c>
      <c r="BT70" s="1095">
        <f t="shared" si="43"/>
        <v>0</v>
      </c>
      <c r="BU70" s="1095">
        <f t="shared" si="43"/>
        <v>0</v>
      </c>
      <c r="BV70" s="1094">
        <f t="shared" si="43"/>
        <v>0</v>
      </c>
      <c r="BW70" s="1094">
        <f t="shared" si="43"/>
        <v>0</v>
      </c>
      <c r="BX70" s="1094">
        <f t="shared" si="43"/>
        <v>0</v>
      </c>
      <c r="BY70" s="1094">
        <f t="shared" si="43"/>
        <v>0</v>
      </c>
      <c r="BZ70" s="1094">
        <f t="shared" si="43"/>
        <v>0</v>
      </c>
      <c r="CA70" s="1095">
        <f t="shared" si="43"/>
        <v>0</v>
      </c>
      <c r="CB70" s="1082"/>
      <c r="CC70" s="1095">
        <f t="shared" ref="CC70:CK70" si="44">SUM(CC65:CC69)</f>
        <v>0</v>
      </c>
      <c r="CD70" s="1095">
        <f t="shared" si="44"/>
        <v>0</v>
      </c>
      <c r="CE70" s="1095">
        <f t="shared" si="44"/>
        <v>0</v>
      </c>
      <c r="CF70" s="1095">
        <f t="shared" si="44"/>
        <v>0</v>
      </c>
      <c r="CG70" s="1095">
        <f t="shared" si="44"/>
        <v>0</v>
      </c>
      <c r="CH70" s="1095">
        <f t="shared" si="44"/>
        <v>0</v>
      </c>
      <c r="CI70" s="1095">
        <f t="shared" si="44"/>
        <v>0</v>
      </c>
      <c r="CJ70" s="1095">
        <f t="shared" si="44"/>
        <v>0</v>
      </c>
      <c r="CK70" s="1095">
        <f t="shared" si="44"/>
        <v>0</v>
      </c>
      <c r="CL70" s="1095"/>
      <c r="CM70" s="1095">
        <f t="shared" ref="CM70:CS70" si="45">SUM(CM65:CM69)</f>
        <v>0</v>
      </c>
      <c r="CN70" s="1095">
        <f t="shared" si="45"/>
        <v>0</v>
      </c>
      <c r="CO70" s="1095">
        <f t="shared" si="45"/>
        <v>0</v>
      </c>
      <c r="CP70" s="1095">
        <f t="shared" si="45"/>
        <v>0</v>
      </c>
      <c r="CQ70" s="1095">
        <f t="shared" si="45"/>
        <v>0</v>
      </c>
      <c r="CR70" s="1095">
        <f t="shared" si="45"/>
        <v>0</v>
      </c>
      <c r="CS70" s="1095">
        <f t="shared" si="45"/>
        <v>0</v>
      </c>
      <c r="CT70" s="1095"/>
      <c r="CU70" s="1095">
        <f t="shared" ref="CU70:DM70" si="46">SUM(CU65:CU69)</f>
        <v>0</v>
      </c>
      <c r="CV70" s="1095">
        <f t="shared" si="46"/>
        <v>0</v>
      </c>
      <c r="CW70" s="1095">
        <f t="shared" si="46"/>
        <v>58697890.340863913</v>
      </c>
      <c r="CX70" s="1095">
        <f t="shared" si="46"/>
        <v>0</v>
      </c>
      <c r="CY70" s="1095">
        <f t="shared" si="46"/>
        <v>0</v>
      </c>
      <c r="CZ70" s="1095">
        <f t="shared" si="46"/>
        <v>0</v>
      </c>
      <c r="DA70" s="1095">
        <f t="shared" si="46"/>
        <v>0</v>
      </c>
      <c r="DB70" s="1095">
        <f t="shared" si="46"/>
        <v>0</v>
      </c>
      <c r="DC70" s="1095">
        <f t="shared" si="46"/>
        <v>0</v>
      </c>
      <c r="DD70" s="1095">
        <f t="shared" si="46"/>
        <v>0</v>
      </c>
      <c r="DE70" s="1095">
        <f t="shared" si="46"/>
        <v>0</v>
      </c>
      <c r="DF70" s="1095">
        <f t="shared" si="46"/>
        <v>0</v>
      </c>
      <c r="DG70" s="1095">
        <f t="shared" si="46"/>
        <v>0</v>
      </c>
      <c r="DH70" s="1094">
        <f t="shared" si="46"/>
        <v>0</v>
      </c>
      <c r="DI70" s="1094">
        <f t="shared" si="46"/>
        <v>0</v>
      </c>
      <c r="DJ70" s="1094">
        <f t="shared" si="46"/>
        <v>0</v>
      </c>
      <c r="DK70" s="1094">
        <f t="shared" si="46"/>
        <v>0</v>
      </c>
      <c r="DL70" s="1094">
        <f t="shared" si="46"/>
        <v>0</v>
      </c>
      <c r="DM70" s="1093">
        <f t="shared" si="46"/>
        <v>0</v>
      </c>
    </row>
    <row r="71" spans="2:117" ht="14.5">
      <c r="B71" s="1078" t="str">
        <f>IF(D71&lt;&gt;"",MAX(B68:B70)+1,"")</f>
        <v/>
      </c>
      <c r="C71" s="1072"/>
      <c r="D71" s="1092"/>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104"/>
      <c r="AK71" s="1104"/>
      <c r="AL71" s="1104"/>
      <c r="AM71" s="1104"/>
      <c r="AN71" s="1104"/>
      <c r="AO71" s="1092"/>
      <c r="AP71" s="1041"/>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104"/>
      <c r="BW71" s="1104"/>
      <c r="BX71" s="1104"/>
      <c r="BY71" s="1104"/>
      <c r="BZ71" s="1104"/>
      <c r="CA71" s="1092"/>
      <c r="CB71" s="1041"/>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2"/>
      <c r="CX71" s="1092"/>
      <c r="CY71" s="1092"/>
      <c r="CZ71" s="1092"/>
      <c r="DA71" s="1092"/>
      <c r="DB71" s="1092"/>
      <c r="DC71" s="1092"/>
      <c r="DD71" s="1092"/>
      <c r="DE71" s="1092"/>
      <c r="DF71" s="1092"/>
      <c r="DG71" s="1092"/>
      <c r="DH71" s="1104"/>
      <c r="DI71" s="1104"/>
      <c r="DJ71" s="1104"/>
      <c r="DK71" s="1104"/>
      <c r="DL71" s="1104"/>
      <c r="DM71" s="1103"/>
    </row>
    <row r="72" spans="2:117">
      <c r="B72" s="1078">
        <f>IF(D72&lt;&gt;"",MAX(B69:B71)+1,"")</f>
        <v>57</v>
      </c>
      <c r="C72" s="1072"/>
      <c r="D72" s="1092" t="s">
        <v>208</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104"/>
      <c r="AK72" s="1104"/>
      <c r="AL72" s="1104"/>
      <c r="AM72" s="1104"/>
      <c r="AN72" s="1104"/>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104"/>
      <c r="BW72" s="1104"/>
      <c r="BX72" s="1104"/>
      <c r="BY72" s="1104"/>
      <c r="BZ72" s="1104"/>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2"/>
      <c r="CX72" s="1092"/>
      <c r="CY72" s="1092"/>
      <c r="CZ72" s="1092"/>
      <c r="DA72" s="1092"/>
      <c r="DB72" s="1092"/>
      <c r="DC72" s="1092"/>
      <c r="DD72" s="1092"/>
      <c r="DE72" s="1092"/>
      <c r="DF72" s="1092"/>
      <c r="DG72" s="1092"/>
      <c r="DH72" s="1104"/>
      <c r="DI72" s="1104"/>
      <c r="DJ72" s="1104"/>
      <c r="DK72" s="1104"/>
      <c r="DL72" s="1104"/>
      <c r="DM72" s="1103"/>
    </row>
    <row r="73" spans="2:117" ht="14.25" customHeight="1">
      <c r="B73" s="1078">
        <v>58</v>
      </c>
      <c r="C73" s="1072"/>
      <c r="D73" s="1096" t="s">
        <v>2808</v>
      </c>
      <c r="E73" s="984">
        <v>0</v>
      </c>
      <c r="F73" s="984">
        <v>0</v>
      </c>
      <c r="G73" s="984">
        <v>0</v>
      </c>
      <c r="H73" s="984">
        <v>0</v>
      </c>
      <c r="I73" s="984">
        <v>0</v>
      </c>
      <c r="J73" s="984">
        <v>0</v>
      </c>
      <c r="K73" s="984">
        <v>0</v>
      </c>
      <c r="L73" s="984">
        <v>0</v>
      </c>
      <c r="M73" s="984">
        <v>0</v>
      </c>
      <c r="N73" s="984"/>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1041"/>
      <c r="AQ73" s="984">
        <v>0</v>
      </c>
      <c r="AR73" s="984">
        <v>0</v>
      </c>
      <c r="AS73" s="984">
        <v>0</v>
      </c>
      <c r="AT73" s="984">
        <v>0</v>
      </c>
      <c r="AU73" s="984">
        <v>0</v>
      </c>
      <c r="AV73" s="984">
        <v>0</v>
      </c>
      <c r="AW73" s="984">
        <v>0</v>
      </c>
      <c r="AX73" s="984">
        <v>0</v>
      </c>
      <c r="AY73" s="984">
        <v>0</v>
      </c>
      <c r="AZ73" s="984"/>
      <c r="BA73" s="984">
        <v>0</v>
      </c>
      <c r="BB73" s="984">
        <v>0</v>
      </c>
      <c r="BC73" s="984">
        <v>0</v>
      </c>
      <c r="BD73" s="984"/>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1041"/>
      <c r="CC73" s="984">
        <v>0</v>
      </c>
      <c r="CD73" s="984">
        <v>0</v>
      </c>
      <c r="CE73" s="984">
        <v>0</v>
      </c>
      <c r="CF73" s="984">
        <v>0</v>
      </c>
      <c r="CG73" s="984">
        <v>0</v>
      </c>
      <c r="CH73" s="984">
        <v>0</v>
      </c>
      <c r="CI73" s="984">
        <v>0</v>
      </c>
      <c r="CJ73" s="984">
        <v>0</v>
      </c>
      <c r="CK73" s="984">
        <v>0</v>
      </c>
      <c r="CL73" s="984"/>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1078">
        <v>59</v>
      </c>
      <c r="C74" s="1072"/>
      <c r="D74" s="1099" t="s">
        <v>130</v>
      </c>
      <c r="E74" s="984">
        <v>0</v>
      </c>
      <c r="F74" s="984">
        <v>0</v>
      </c>
      <c r="G74" s="984">
        <v>0</v>
      </c>
      <c r="H74" s="984">
        <v>0</v>
      </c>
      <c r="I74" s="984">
        <v>0</v>
      </c>
      <c r="J74" s="984">
        <v>0</v>
      </c>
      <c r="K74" s="984">
        <v>0</v>
      </c>
      <c r="L74" s="984">
        <v>0</v>
      </c>
      <c r="M74" s="984">
        <v>0</v>
      </c>
      <c r="N74" s="984"/>
      <c r="O74" s="984">
        <v>0</v>
      </c>
      <c r="P74" s="984">
        <v>0</v>
      </c>
      <c r="Q74" s="984">
        <v>0</v>
      </c>
      <c r="R74" s="984">
        <v>0</v>
      </c>
      <c r="S74" s="984">
        <v>0</v>
      </c>
      <c r="T74" s="984">
        <v>0</v>
      </c>
      <c r="U74" s="984">
        <v>0</v>
      </c>
      <c r="V74" s="984"/>
      <c r="W74" s="984">
        <v>0</v>
      </c>
      <c r="X74" s="984">
        <v>0</v>
      </c>
      <c r="Y74" s="984">
        <v>290965353</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1041"/>
      <c r="AQ74" s="984">
        <v>0</v>
      </c>
      <c r="AR74" s="984">
        <v>0</v>
      </c>
      <c r="AS74" s="984">
        <v>0</v>
      </c>
      <c r="AT74" s="984">
        <v>0</v>
      </c>
      <c r="AU74" s="984">
        <v>0</v>
      </c>
      <c r="AV74" s="984">
        <v>0</v>
      </c>
      <c r="AW74" s="984">
        <v>0</v>
      </c>
      <c r="AX74" s="984">
        <v>0</v>
      </c>
      <c r="AY74" s="984">
        <v>0</v>
      </c>
      <c r="AZ74" s="984"/>
      <c r="BA74" s="984">
        <v>0</v>
      </c>
      <c r="BB74" s="984">
        <v>0</v>
      </c>
      <c r="BC74" s="984">
        <v>0</v>
      </c>
      <c r="BD74" s="984"/>
      <c r="BE74" s="984">
        <v>0</v>
      </c>
      <c r="BF74" s="984">
        <v>0</v>
      </c>
      <c r="BG74" s="984">
        <v>0</v>
      </c>
      <c r="BH74" s="984">
        <v>0</v>
      </c>
      <c r="BI74" s="984">
        <v>0</v>
      </c>
      <c r="BJ74" s="984">
        <v>0</v>
      </c>
      <c r="BK74" s="984">
        <v>292310421.82999998</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1041"/>
      <c r="CC74" s="984">
        <v>0</v>
      </c>
      <c r="CD74" s="984">
        <v>0</v>
      </c>
      <c r="CE74" s="984">
        <v>0</v>
      </c>
      <c r="CF74" s="984">
        <v>0</v>
      </c>
      <c r="CG74" s="984">
        <v>0</v>
      </c>
      <c r="CH74" s="984">
        <v>0</v>
      </c>
      <c r="CI74" s="984">
        <v>0</v>
      </c>
      <c r="CJ74" s="984">
        <v>0</v>
      </c>
      <c r="CK74" s="984">
        <v>0</v>
      </c>
      <c r="CL74" s="984"/>
      <c r="CM74" s="984">
        <v>0</v>
      </c>
      <c r="CN74" s="984">
        <v>0</v>
      </c>
      <c r="CO74" s="984">
        <v>0</v>
      </c>
      <c r="CP74" s="984">
        <v>0</v>
      </c>
      <c r="CQ74" s="984">
        <v>0</v>
      </c>
      <c r="CR74" s="984">
        <v>0</v>
      </c>
      <c r="CS74" s="984">
        <v>0</v>
      </c>
      <c r="CT74" s="984"/>
      <c r="CU74" s="984">
        <v>0</v>
      </c>
      <c r="CV74" s="984">
        <v>0</v>
      </c>
      <c r="CW74" s="984">
        <v>277698776</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1078">
        <v>60</v>
      </c>
      <c r="C75" s="1072"/>
      <c r="D75" s="1096" t="s">
        <v>132</v>
      </c>
      <c r="E75" s="984">
        <v>0</v>
      </c>
      <c r="F75" s="984">
        <v>0</v>
      </c>
      <c r="G75" s="984">
        <v>0</v>
      </c>
      <c r="H75" s="984">
        <v>0</v>
      </c>
      <c r="I75" s="984">
        <v>0</v>
      </c>
      <c r="J75" s="984">
        <v>0</v>
      </c>
      <c r="K75" s="984">
        <v>0</v>
      </c>
      <c r="L75" s="984">
        <v>0</v>
      </c>
      <c r="M75" s="984">
        <v>0</v>
      </c>
      <c r="N75" s="984"/>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1041"/>
      <c r="AQ75" s="984">
        <v>0</v>
      </c>
      <c r="AR75" s="984">
        <v>0</v>
      </c>
      <c r="AS75" s="984">
        <v>0</v>
      </c>
      <c r="AT75" s="984">
        <v>0</v>
      </c>
      <c r="AU75" s="984">
        <v>0</v>
      </c>
      <c r="AV75" s="984">
        <v>0</v>
      </c>
      <c r="AW75" s="984">
        <v>0</v>
      </c>
      <c r="AX75" s="984">
        <v>0</v>
      </c>
      <c r="AY75" s="984">
        <v>0</v>
      </c>
      <c r="AZ75" s="984"/>
      <c r="BA75" s="984">
        <v>0</v>
      </c>
      <c r="BB75" s="984">
        <v>0</v>
      </c>
      <c r="BC75" s="984">
        <v>0</v>
      </c>
      <c r="BD75" s="984"/>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1041"/>
      <c r="CC75" s="984">
        <v>0</v>
      </c>
      <c r="CD75" s="984">
        <v>0</v>
      </c>
      <c r="CE75" s="984">
        <v>0</v>
      </c>
      <c r="CF75" s="984">
        <v>0</v>
      </c>
      <c r="CG75" s="984">
        <v>0</v>
      </c>
      <c r="CH75" s="984">
        <v>0</v>
      </c>
      <c r="CI75" s="984">
        <v>0</v>
      </c>
      <c r="CJ75" s="984">
        <v>0</v>
      </c>
      <c r="CK75" s="984">
        <v>0</v>
      </c>
      <c r="CL75" s="984"/>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1078">
        <v>61</v>
      </c>
      <c r="C76" s="1072"/>
      <c r="D76" s="1096" t="s">
        <v>131</v>
      </c>
      <c r="E76" s="984">
        <v>0</v>
      </c>
      <c r="F76" s="984">
        <v>0</v>
      </c>
      <c r="G76" s="984">
        <v>0</v>
      </c>
      <c r="H76" s="984">
        <v>0</v>
      </c>
      <c r="I76" s="984">
        <v>0</v>
      </c>
      <c r="J76" s="984">
        <v>0</v>
      </c>
      <c r="K76" s="984">
        <v>0</v>
      </c>
      <c r="L76" s="984">
        <v>0</v>
      </c>
      <c r="M76" s="984">
        <v>0</v>
      </c>
      <c r="N76" s="984"/>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1041"/>
      <c r="AQ76" s="984">
        <v>0</v>
      </c>
      <c r="AR76" s="984">
        <v>0</v>
      </c>
      <c r="AS76" s="984">
        <v>0</v>
      </c>
      <c r="AT76" s="984">
        <v>0</v>
      </c>
      <c r="AU76" s="984">
        <v>0</v>
      </c>
      <c r="AV76" s="984">
        <v>0</v>
      </c>
      <c r="AW76" s="984">
        <v>0</v>
      </c>
      <c r="AX76" s="984">
        <v>0</v>
      </c>
      <c r="AY76" s="984">
        <v>0</v>
      </c>
      <c r="AZ76" s="984"/>
      <c r="BA76" s="984">
        <v>0</v>
      </c>
      <c r="BB76" s="984">
        <v>0</v>
      </c>
      <c r="BC76" s="984">
        <v>0</v>
      </c>
      <c r="BD76" s="984"/>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1041"/>
      <c r="CC76" s="984">
        <v>0</v>
      </c>
      <c r="CD76" s="984">
        <v>0</v>
      </c>
      <c r="CE76" s="984">
        <v>0</v>
      </c>
      <c r="CF76" s="984">
        <v>0</v>
      </c>
      <c r="CG76" s="984">
        <v>0</v>
      </c>
      <c r="CH76" s="984">
        <v>0</v>
      </c>
      <c r="CI76" s="984">
        <v>0</v>
      </c>
      <c r="CJ76" s="984">
        <v>0</v>
      </c>
      <c r="CK76" s="984">
        <v>0</v>
      </c>
      <c r="CL76" s="984"/>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1078">
        <v>62</v>
      </c>
      <c r="C77" s="1072"/>
      <c r="D77" s="1096" t="s">
        <v>209</v>
      </c>
      <c r="E77" s="1102" t="s">
        <v>139</v>
      </c>
      <c r="F77" s="1102"/>
      <c r="G77" s="1102"/>
      <c r="H77" s="1102"/>
      <c r="I77" s="1102"/>
      <c r="J77" s="1102"/>
      <c r="K77" s="1102"/>
      <c r="L77" s="1102"/>
      <c r="M77" s="1102"/>
      <c r="N77" s="1102"/>
      <c r="O77" s="1102"/>
      <c r="P77" s="1102"/>
      <c r="Q77" s="1102"/>
      <c r="R77" s="1102"/>
      <c r="S77" s="1102"/>
      <c r="T77" s="1102"/>
      <c r="U77" s="1102"/>
      <c r="V77" s="1102"/>
      <c r="W77" s="1102"/>
      <c r="X77" s="1102"/>
      <c r="Y77" s="1102" t="s">
        <v>139</v>
      </c>
      <c r="Z77" s="1102"/>
      <c r="AA77" s="1102"/>
      <c r="AB77" s="1102"/>
      <c r="AC77" s="1102"/>
      <c r="AD77" s="1102" t="s">
        <v>139</v>
      </c>
      <c r="AE77" s="1102"/>
      <c r="AF77" s="1102"/>
      <c r="AG77" s="1102"/>
      <c r="AH77" s="1102"/>
      <c r="AI77" s="1102" t="s">
        <v>139</v>
      </c>
      <c r="AJ77" s="1101"/>
      <c r="AK77" s="1101"/>
      <c r="AL77" s="1101"/>
      <c r="AM77" s="1101"/>
      <c r="AN77" s="1101"/>
      <c r="AO77" s="1102" t="s">
        <v>139</v>
      </c>
      <c r="AP77" s="1041"/>
      <c r="AQ77" s="1102" t="s">
        <v>139</v>
      </c>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t="s">
        <v>139</v>
      </c>
      <c r="BL77" s="1102"/>
      <c r="BM77" s="1102"/>
      <c r="BN77" s="1102"/>
      <c r="BO77" s="1102"/>
      <c r="BP77" s="1102" t="s">
        <v>139</v>
      </c>
      <c r="BQ77" s="1102"/>
      <c r="BR77" s="1102"/>
      <c r="BS77" s="1102"/>
      <c r="BT77" s="1102"/>
      <c r="BU77" s="1102" t="s">
        <v>139</v>
      </c>
      <c r="BV77" s="1101"/>
      <c r="BW77" s="1101"/>
      <c r="BX77" s="1101"/>
      <c r="BY77" s="1101"/>
      <c r="BZ77" s="1101"/>
      <c r="CA77" s="1102" t="s">
        <v>139</v>
      </c>
      <c r="CB77" s="1041"/>
      <c r="CC77" s="1102" t="s">
        <v>139</v>
      </c>
      <c r="CD77" s="1102"/>
      <c r="CE77" s="1102"/>
      <c r="CF77" s="1102"/>
      <c r="CG77" s="1102"/>
      <c r="CH77" s="1102"/>
      <c r="CI77" s="1102"/>
      <c r="CJ77" s="1102"/>
      <c r="CK77" s="1102"/>
      <c r="CL77" s="1102"/>
      <c r="CM77" s="1102"/>
      <c r="CN77" s="1102"/>
      <c r="CO77" s="1102"/>
      <c r="CP77" s="1102"/>
      <c r="CQ77" s="1102"/>
      <c r="CR77" s="1102"/>
      <c r="CS77" s="1102"/>
      <c r="CT77" s="1102"/>
      <c r="CU77" s="1102"/>
      <c r="CV77" s="1102"/>
      <c r="CW77" s="1102" t="s">
        <v>139</v>
      </c>
      <c r="CX77" s="1102"/>
      <c r="CY77" s="1102"/>
      <c r="CZ77" s="1102"/>
      <c r="DA77" s="1102"/>
      <c r="DB77" s="1102" t="s">
        <v>139</v>
      </c>
      <c r="DC77" s="1102"/>
      <c r="DD77" s="1102"/>
      <c r="DE77" s="1102"/>
      <c r="DF77" s="1102"/>
      <c r="DG77" s="1102" t="s">
        <v>139</v>
      </c>
      <c r="DH77" s="1101"/>
      <c r="DI77" s="1101"/>
      <c r="DJ77" s="1101"/>
      <c r="DK77" s="1101"/>
      <c r="DL77" s="1101"/>
      <c r="DM77" s="1100" t="s">
        <v>139</v>
      </c>
    </row>
    <row r="78" spans="2:117" ht="14.5">
      <c r="B78" s="1078">
        <v>63</v>
      </c>
      <c r="C78" s="1072"/>
      <c r="D78" s="1096" t="s">
        <v>210</v>
      </c>
      <c r="E78" s="1102" t="s">
        <v>139</v>
      </c>
      <c r="F78" s="1102"/>
      <c r="G78" s="1102"/>
      <c r="H78" s="1102"/>
      <c r="I78" s="1102"/>
      <c r="J78" s="1102"/>
      <c r="K78" s="1102"/>
      <c r="L78" s="1102"/>
      <c r="M78" s="1102"/>
      <c r="N78" s="1102"/>
      <c r="O78" s="1102"/>
      <c r="P78" s="1102"/>
      <c r="Q78" s="1102"/>
      <c r="R78" s="1102"/>
      <c r="S78" s="1102"/>
      <c r="T78" s="1102"/>
      <c r="U78" s="1102"/>
      <c r="V78" s="1102"/>
      <c r="W78" s="1102"/>
      <c r="X78" s="1102"/>
      <c r="Y78" s="1102" t="s">
        <v>139</v>
      </c>
      <c r="Z78" s="1102"/>
      <c r="AA78" s="1102"/>
      <c r="AB78" s="1102"/>
      <c r="AC78" s="1102"/>
      <c r="AD78" s="1102" t="s">
        <v>139</v>
      </c>
      <c r="AE78" s="1102"/>
      <c r="AF78" s="1102"/>
      <c r="AG78" s="1102"/>
      <c r="AH78" s="1102"/>
      <c r="AI78" s="1102" t="s">
        <v>139</v>
      </c>
      <c r="AJ78" s="1101"/>
      <c r="AK78" s="1101"/>
      <c r="AL78" s="1101"/>
      <c r="AM78" s="1101"/>
      <c r="AN78" s="1101"/>
      <c r="AO78" s="1102" t="s">
        <v>139</v>
      </c>
      <c r="AP78" s="1041"/>
      <c r="AQ78" s="1102" t="s">
        <v>139</v>
      </c>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t="s">
        <v>139</v>
      </c>
      <c r="BL78" s="1102"/>
      <c r="BM78" s="1102"/>
      <c r="BN78" s="1102"/>
      <c r="BO78" s="1102"/>
      <c r="BP78" s="1102" t="s">
        <v>139</v>
      </c>
      <c r="BQ78" s="1102"/>
      <c r="BR78" s="1102"/>
      <c r="BS78" s="1102"/>
      <c r="BT78" s="1102"/>
      <c r="BU78" s="1102" t="s">
        <v>139</v>
      </c>
      <c r="BV78" s="1101"/>
      <c r="BW78" s="1101"/>
      <c r="BX78" s="1101"/>
      <c r="BY78" s="1101"/>
      <c r="BZ78" s="1101"/>
      <c r="CA78" s="1102" t="s">
        <v>139</v>
      </c>
      <c r="CB78" s="1041"/>
      <c r="CC78" s="1102" t="s">
        <v>139</v>
      </c>
      <c r="CD78" s="1102"/>
      <c r="CE78" s="1102"/>
      <c r="CF78" s="1102"/>
      <c r="CG78" s="1102"/>
      <c r="CH78" s="1102"/>
      <c r="CI78" s="1102"/>
      <c r="CJ78" s="1102"/>
      <c r="CK78" s="1102"/>
      <c r="CL78" s="1102"/>
      <c r="CM78" s="1102"/>
      <c r="CN78" s="1102"/>
      <c r="CO78" s="1102"/>
      <c r="CP78" s="1102"/>
      <c r="CQ78" s="1102"/>
      <c r="CR78" s="1102"/>
      <c r="CS78" s="1102"/>
      <c r="CT78" s="1102"/>
      <c r="CU78" s="1102"/>
      <c r="CV78" s="1102"/>
      <c r="CW78" s="1102" t="s">
        <v>139</v>
      </c>
      <c r="CX78" s="1102"/>
      <c r="CY78" s="1102"/>
      <c r="CZ78" s="1102"/>
      <c r="DA78" s="1102"/>
      <c r="DB78" s="1102" t="s">
        <v>139</v>
      </c>
      <c r="DC78" s="1102"/>
      <c r="DD78" s="1102"/>
      <c r="DE78" s="1102"/>
      <c r="DF78" s="1102"/>
      <c r="DG78" s="1102" t="s">
        <v>139</v>
      </c>
      <c r="DH78" s="1101"/>
      <c r="DI78" s="1101"/>
      <c r="DJ78" s="1101"/>
      <c r="DK78" s="1101"/>
      <c r="DL78" s="1101"/>
      <c r="DM78" s="1100" t="s">
        <v>139</v>
      </c>
    </row>
    <row r="79" spans="2:117" ht="14.5">
      <c r="B79" s="1078">
        <v>64</v>
      </c>
      <c r="C79" s="1072"/>
      <c r="D79" s="1096" t="s">
        <v>211</v>
      </c>
      <c r="E79" s="1102" t="s">
        <v>139</v>
      </c>
      <c r="F79" s="1102"/>
      <c r="G79" s="1102"/>
      <c r="H79" s="1102"/>
      <c r="I79" s="1102"/>
      <c r="J79" s="1102"/>
      <c r="K79" s="1102"/>
      <c r="L79" s="1102"/>
      <c r="M79" s="1102"/>
      <c r="N79" s="1102"/>
      <c r="O79" s="1102"/>
      <c r="P79" s="1102"/>
      <c r="Q79" s="1102"/>
      <c r="R79" s="1102"/>
      <c r="S79" s="1102"/>
      <c r="T79" s="1102"/>
      <c r="U79" s="1102"/>
      <c r="V79" s="1102"/>
      <c r="W79" s="1102"/>
      <c r="X79" s="1102"/>
      <c r="Y79" s="1102" t="s">
        <v>139</v>
      </c>
      <c r="Z79" s="1102"/>
      <c r="AA79" s="1102"/>
      <c r="AB79" s="1102"/>
      <c r="AC79" s="1102"/>
      <c r="AD79" s="1102" t="s">
        <v>139</v>
      </c>
      <c r="AE79" s="1102"/>
      <c r="AF79" s="1102"/>
      <c r="AG79" s="1102"/>
      <c r="AH79" s="1102"/>
      <c r="AI79" s="1102" t="s">
        <v>139</v>
      </c>
      <c r="AJ79" s="1101"/>
      <c r="AK79" s="1101"/>
      <c r="AL79" s="1101"/>
      <c r="AM79" s="1101"/>
      <c r="AN79" s="1101"/>
      <c r="AO79" s="1102" t="s">
        <v>139</v>
      </c>
      <c r="AP79" s="1041"/>
      <c r="AQ79" s="1102" t="s">
        <v>139</v>
      </c>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t="s">
        <v>139</v>
      </c>
      <c r="BL79" s="1102"/>
      <c r="BM79" s="1102"/>
      <c r="BN79" s="1102"/>
      <c r="BO79" s="1102"/>
      <c r="BP79" s="1102" t="s">
        <v>139</v>
      </c>
      <c r="BQ79" s="1102"/>
      <c r="BR79" s="1102"/>
      <c r="BS79" s="1102"/>
      <c r="BT79" s="1102"/>
      <c r="BU79" s="1102" t="s">
        <v>139</v>
      </c>
      <c r="BV79" s="1101"/>
      <c r="BW79" s="1101"/>
      <c r="BX79" s="1101"/>
      <c r="BY79" s="1101"/>
      <c r="BZ79" s="1101"/>
      <c r="CA79" s="1102" t="s">
        <v>139</v>
      </c>
      <c r="CB79" s="1041"/>
      <c r="CC79" s="1102" t="s">
        <v>139</v>
      </c>
      <c r="CD79" s="1102"/>
      <c r="CE79" s="1102"/>
      <c r="CF79" s="1102"/>
      <c r="CG79" s="1102"/>
      <c r="CH79" s="1102"/>
      <c r="CI79" s="1102"/>
      <c r="CJ79" s="1102"/>
      <c r="CK79" s="1102"/>
      <c r="CL79" s="1102"/>
      <c r="CM79" s="1102"/>
      <c r="CN79" s="1102"/>
      <c r="CO79" s="1102"/>
      <c r="CP79" s="1102"/>
      <c r="CQ79" s="1102"/>
      <c r="CR79" s="1102"/>
      <c r="CS79" s="1102"/>
      <c r="CT79" s="1102"/>
      <c r="CU79" s="1102"/>
      <c r="CV79" s="1102"/>
      <c r="CW79" s="1102" t="s">
        <v>139</v>
      </c>
      <c r="CX79" s="1102"/>
      <c r="CY79" s="1102"/>
      <c r="CZ79" s="1102"/>
      <c r="DA79" s="1102"/>
      <c r="DB79" s="1102" t="s">
        <v>139</v>
      </c>
      <c r="DC79" s="1102"/>
      <c r="DD79" s="1102"/>
      <c r="DE79" s="1102"/>
      <c r="DF79" s="1102"/>
      <c r="DG79" s="1102" t="s">
        <v>139</v>
      </c>
      <c r="DH79" s="1101"/>
      <c r="DI79" s="1101"/>
      <c r="DJ79" s="1101"/>
      <c r="DK79" s="1101"/>
      <c r="DL79" s="1101"/>
      <c r="DM79" s="1100" t="s">
        <v>139</v>
      </c>
    </row>
    <row r="80" spans="2:117" ht="14.5">
      <c r="B80" s="1078">
        <f>IF(D80&lt;&gt;"",MAX(B77:B79)+1,"")</f>
        <v>65</v>
      </c>
      <c r="C80" s="1072"/>
      <c r="D80" s="1083" t="s">
        <v>212</v>
      </c>
      <c r="E80" s="1095">
        <f t="shared" ref="E80:M80" si="47">SUM(E73:E76)</f>
        <v>0</v>
      </c>
      <c r="F80" s="1095">
        <f t="shared" si="47"/>
        <v>0</v>
      </c>
      <c r="G80" s="1095">
        <f t="shared" si="47"/>
        <v>0</v>
      </c>
      <c r="H80" s="1095">
        <f t="shared" si="47"/>
        <v>0</v>
      </c>
      <c r="I80" s="1095">
        <f t="shared" si="47"/>
        <v>0</v>
      </c>
      <c r="J80" s="1095">
        <f t="shared" si="47"/>
        <v>0</v>
      </c>
      <c r="K80" s="1095">
        <f t="shared" si="47"/>
        <v>0</v>
      </c>
      <c r="L80" s="1095">
        <f t="shared" si="47"/>
        <v>0</v>
      </c>
      <c r="M80" s="1095">
        <f t="shared" si="47"/>
        <v>0</v>
      </c>
      <c r="N80" s="1095"/>
      <c r="O80" s="1095">
        <f t="shared" ref="O80:U80" si="48">SUM(O73:O76)</f>
        <v>0</v>
      </c>
      <c r="P80" s="1095">
        <f t="shared" si="48"/>
        <v>0</v>
      </c>
      <c r="Q80" s="1095">
        <f t="shared" si="48"/>
        <v>0</v>
      </c>
      <c r="R80" s="1095">
        <f t="shared" si="48"/>
        <v>0</v>
      </c>
      <c r="S80" s="1095">
        <f t="shared" si="48"/>
        <v>0</v>
      </c>
      <c r="T80" s="1095">
        <f t="shared" si="48"/>
        <v>0</v>
      </c>
      <c r="U80" s="1095">
        <f t="shared" si="48"/>
        <v>0</v>
      </c>
      <c r="V80" s="1095"/>
      <c r="W80" s="1095">
        <f t="shared" ref="W80:AO80" si="49">SUM(W73:W76)</f>
        <v>0</v>
      </c>
      <c r="X80" s="1095">
        <f t="shared" si="49"/>
        <v>0</v>
      </c>
      <c r="Y80" s="1095">
        <f t="shared" si="49"/>
        <v>290965353</v>
      </c>
      <c r="Z80" s="1095">
        <f t="shared" si="49"/>
        <v>0</v>
      </c>
      <c r="AA80" s="1095">
        <f t="shared" si="49"/>
        <v>0</v>
      </c>
      <c r="AB80" s="1095">
        <f t="shared" si="49"/>
        <v>0</v>
      </c>
      <c r="AC80" s="1095">
        <f t="shared" si="49"/>
        <v>0</v>
      </c>
      <c r="AD80" s="1095">
        <f t="shared" si="49"/>
        <v>0</v>
      </c>
      <c r="AE80" s="1095">
        <f t="shared" si="49"/>
        <v>0</v>
      </c>
      <c r="AF80" s="1095">
        <f t="shared" si="49"/>
        <v>0</v>
      </c>
      <c r="AG80" s="1095">
        <f t="shared" si="49"/>
        <v>0</v>
      </c>
      <c r="AH80" s="1095">
        <f t="shared" si="49"/>
        <v>0</v>
      </c>
      <c r="AI80" s="1095">
        <f t="shared" si="49"/>
        <v>0</v>
      </c>
      <c r="AJ80" s="1094">
        <f t="shared" si="49"/>
        <v>0</v>
      </c>
      <c r="AK80" s="1094">
        <f t="shared" si="49"/>
        <v>0</v>
      </c>
      <c r="AL80" s="1094">
        <f t="shared" si="49"/>
        <v>0</v>
      </c>
      <c r="AM80" s="1094">
        <f t="shared" si="49"/>
        <v>0</v>
      </c>
      <c r="AN80" s="1094">
        <f t="shared" si="49"/>
        <v>0</v>
      </c>
      <c r="AO80" s="1095">
        <f t="shared" si="49"/>
        <v>0</v>
      </c>
      <c r="AP80" s="1082"/>
      <c r="AQ80" s="1095">
        <f t="shared" ref="AQ80:AY80" si="50">SUM(AQ73:AQ76)</f>
        <v>0</v>
      </c>
      <c r="AR80" s="1095">
        <f t="shared" si="50"/>
        <v>0</v>
      </c>
      <c r="AS80" s="1095">
        <f t="shared" si="50"/>
        <v>0</v>
      </c>
      <c r="AT80" s="1095">
        <f t="shared" si="50"/>
        <v>0</v>
      </c>
      <c r="AU80" s="1095">
        <f t="shared" si="50"/>
        <v>0</v>
      </c>
      <c r="AV80" s="1095">
        <f t="shared" si="50"/>
        <v>0</v>
      </c>
      <c r="AW80" s="1095">
        <f t="shared" si="50"/>
        <v>0</v>
      </c>
      <c r="AX80" s="1095">
        <f t="shared" si="50"/>
        <v>0</v>
      </c>
      <c r="AY80" s="1095">
        <f t="shared" si="50"/>
        <v>0</v>
      </c>
      <c r="AZ80" s="1095"/>
      <c r="BA80" s="1095">
        <f>SUM(BA73:BA76)</f>
        <v>0</v>
      </c>
      <c r="BB80" s="1095">
        <f>SUM(BB73:BB76)</f>
        <v>0</v>
      </c>
      <c r="BC80" s="1095">
        <f>SUM(BC73:BC76)</f>
        <v>0</v>
      </c>
      <c r="BD80" s="1095"/>
      <c r="BE80" s="1095">
        <f t="shared" ref="BE80:CA80" si="51">SUM(BE73:BE76)</f>
        <v>0</v>
      </c>
      <c r="BF80" s="1095">
        <f t="shared" si="51"/>
        <v>0</v>
      </c>
      <c r="BG80" s="1095">
        <f t="shared" si="51"/>
        <v>0</v>
      </c>
      <c r="BH80" s="1095">
        <f t="shared" si="51"/>
        <v>0</v>
      </c>
      <c r="BI80" s="1095">
        <f t="shared" si="51"/>
        <v>0</v>
      </c>
      <c r="BJ80" s="1095">
        <f t="shared" si="51"/>
        <v>0</v>
      </c>
      <c r="BK80" s="1095">
        <f t="shared" si="51"/>
        <v>292310421.82999998</v>
      </c>
      <c r="BL80" s="1095">
        <f t="shared" si="51"/>
        <v>0</v>
      </c>
      <c r="BM80" s="1095">
        <f t="shared" si="51"/>
        <v>0</v>
      </c>
      <c r="BN80" s="1095">
        <f t="shared" si="51"/>
        <v>0</v>
      </c>
      <c r="BO80" s="1095">
        <f t="shared" si="51"/>
        <v>0</v>
      </c>
      <c r="BP80" s="1095">
        <f t="shared" si="51"/>
        <v>0</v>
      </c>
      <c r="BQ80" s="1095">
        <f t="shared" si="51"/>
        <v>0</v>
      </c>
      <c r="BR80" s="1095">
        <f t="shared" si="51"/>
        <v>0</v>
      </c>
      <c r="BS80" s="1095">
        <f t="shared" si="51"/>
        <v>0</v>
      </c>
      <c r="BT80" s="1095">
        <f t="shared" si="51"/>
        <v>0</v>
      </c>
      <c r="BU80" s="1095">
        <f t="shared" si="51"/>
        <v>0</v>
      </c>
      <c r="BV80" s="1094">
        <f t="shared" si="51"/>
        <v>0</v>
      </c>
      <c r="BW80" s="1094">
        <f t="shared" si="51"/>
        <v>0</v>
      </c>
      <c r="BX80" s="1094">
        <f t="shared" si="51"/>
        <v>0</v>
      </c>
      <c r="BY80" s="1094">
        <f t="shared" si="51"/>
        <v>0</v>
      </c>
      <c r="BZ80" s="1094">
        <f t="shared" si="51"/>
        <v>0</v>
      </c>
      <c r="CA80" s="1095">
        <f t="shared" si="51"/>
        <v>0</v>
      </c>
      <c r="CB80" s="1082"/>
      <c r="CC80" s="1095">
        <f t="shared" ref="CC80:CK80" si="52">SUM(CC73:CC76)</f>
        <v>0</v>
      </c>
      <c r="CD80" s="1095">
        <f t="shared" si="52"/>
        <v>0</v>
      </c>
      <c r="CE80" s="1095">
        <f t="shared" si="52"/>
        <v>0</v>
      </c>
      <c r="CF80" s="1095">
        <f t="shared" si="52"/>
        <v>0</v>
      </c>
      <c r="CG80" s="1095">
        <f t="shared" si="52"/>
        <v>0</v>
      </c>
      <c r="CH80" s="1095">
        <f t="shared" si="52"/>
        <v>0</v>
      </c>
      <c r="CI80" s="1095">
        <f t="shared" si="52"/>
        <v>0</v>
      </c>
      <c r="CJ80" s="1095">
        <f t="shared" si="52"/>
        <v>0</v>
      </c>
      <c r="CK80" s="1095">
        <f t="shared" si="52"/>
        <v>0</v>
      </c>
      <c r="CL80" s="1095"/>
      <c r="CM80" s="1095">
        <f t="shared" ref="CM80:CS80" si="53">SUM(CM73:CM76)</f>
        <v>0</v>
      </c>
      <c r="CN80" s="1095">
        <f t="shared" si="53"/>
        <v>0</v>
      </c>
      <c r="CO80" s="1095">
        <f t="shared" si="53"/>
        <v>0</v>
      </c>
      <c r="CP80" s="1095">
        <f t="shared" si="53"/>
        <v>0</v>
      </c>
      <c r="CQ80" s="1095">
        <f t="shared" si="53"/>
        <v>0</v>
      </c>
      <c r="CR80" s="1095">
        <f t="shared" si="53"/>
        <v>0</v>
      </c>
      <c r="CS80" s="1095">
        <f t="shared" si="53"/>
        <v>0</v>
      </c>
      <c r="CT80" s="1095"/>
      <c r="CU80" s="1095">
        <f t="shared" ref="CU80:DM80" si="54">SUM(CU73:CU76)</f>
        <v>0</v>
      </c>
      <c r="CV80" s="1095">
        <f t="shared" si="54"/>
        <v>0</v>
      </c>
      <c r="CW80" s="1095">
        <f t="shared" si="54"/>
        <v>277698776</v>
      </c>
      <c r="CX80" s="1095">
        <f t="shared" si="54"/>
        <v>0</v>
      </c>
      <c r="CY80" s="1095">
        <f t="shared" si="54"/>
        <v>0</v>
      </c>
      <c r="CZ80" s="1095">
        <f t="shared" si="54"/>
        <v>0</v>
      </c>
      <c r="DA80" s="1095">
        <f t="shared" si="54"/>
        <v>0</v>
      </c>
      <c r="DB80" s="1095">
        <f t="shared" si="54"/>
        <v>0</v>
      </c>
      <c r="DC80" s="1095">
        <f t="shared" si="54"/>
        <v>0</v>
      </c>
      <c r="DD80" s="1095">
        <f t="shared" si="54"/>
        <v>0</v>
      </c>
      <c r="DE80" s="1095">
        <f t="shared" si="54"/>
        <v>0</v>
      </c>
      <c r="DF80" s="1095">
        <f t="shared" si="54"/>
        <v>0</v>
      </c>
      <c r="DG80" s="1095">
        <f t="shared" si="54"/>
        <v>0</v>
      </c>
      <c r="DH80" s="1094">
        <f t="shared" si="54"/>
        <v>0</v>
      </c>
      <c r="DI80" s="1094">
        <f t="shared" si="54"/>
        <v>0</v>
      </c>
      <c r="DJ80" s="1094">
        <f t="shared" si="54"/>
        <v>0</v>
      </c>
      <c r="DK80" s="1094">
        <f t="shared" si="54"/>
        <v>0</v>
      </c>
      <c r="DL80" s="1094">
        <f t="shared" si="54"/>
        <v>0</v>
      </c>
      <c r="DM80" s="1093">
        <f t="shared" si="54"/>
        <v>0</v>
      </c>
    </row>
    <row r="81" spans="2:117" ht="14.5">
      <c r="B81" s="1078">
        <v>66</v>
      </c>
      <c r="C81" s="1072"/>
      <c r="D81" s="1099" t="s">
        <v>213</v>
      </c>
      <c r="E81" s="1098">
        <v>0</v>
      </c>
      <c r="F81" s="1098">
        <v>0</v>
      </c>
      <c r="G81" s="1098">
        <v>0</v>
      </c>
      <c r="H81" s="1098">
        <v>0</v>
      </c>
      <c r="I81" s="1098">
        <v>0</v>
      </c>
      <c r="J81" s="1098">
        <v>0</v>
      </c>
      <c r="K81" s="1098">
        <v>0</v>
      </c>
      <c r="L81" s="1098">
        <v>0</v>
      </c>
      <c r="M81" s="1098">
        <v>0</v>
      </c>
      <c r="N81" s="1098"/>
      <c r="O81" s="1098">
        <v>0</v>
      </c>
      <c r="P81" s="1098">
        <v>0</v>
      </c>
      <c r="Q81" s="1098">
        <v>0</v>
      </c>
      <c r="R81" s="1098">
        <v>0</v>
      </c>
      <c r="S81" s="1098">
        <v>0</v>
      </c>
      <c r="T81" s="1098">
        <v>0</v>
      </c>
      <c r="U81" s="1098">
        <v>0</v>
      </c>
      <c r="V81" s="1098"/>
      <c r="W81" s="1098">
        <v>0</v>
      </c>
      <c r="X81" s="1098">
        <v>0</v>
      </c>
      <c r="Y81" s="984">
        <v>67403088.084444642</v>
      </c>
      <c r="Z81" s="1098">
        <v>0</v>
      </c>
      <c r="AA81" s="1098">
        <v>0</v>
      </c>
      <c r="AB81" s="1098">
        <v>0</v>
      </c>
      <c r="AC81" s="1098">
        <v>0</v>
      </c>
      <c r="AD81" s="984">
        <v>0</v>
      </c>
      <c r="AE81" s="1098">
        <v>0</v>
      </c>
      <c r="AF81" s="1098">
        <v>0</v>
      </c>
      <c r="AG81" s="1098">
        <v>0</v>
      </c>
      <c r="AH81" s="1098">
        <v>0</v>
      </c>
      <c r="AI81" s="984">
        <v>0</v>
      </c>
      <c r="AJ81" s="1097">
        <v>0</v>
      </c>
      <c r="AK81" s="1097">
        <v>0</v>
      </c>
      <c r="AL81" s="1097">
        <v>0</v>
      </c>
      <c r="AM81" s="1097">
        <v>0</v>
      </c>
      <c r="AN81" s="1097">
        <v>0</v>
      </c>
      <c r="AO81" s="984">
        <v>0</v>
      </c>
      <c r="AP81" s="1041"/>
      <c r="AQ81" s="1098">
        <v>0</v>
      </c>
      <c r="AR81" s="1098">
        <v>0</v>
      </c>
      <c r="AS81" s="1098">
        <v>0</v>
      </c>
      <c r="AT81" s="1098">
        <v>0</v>
      </c>
      <c r="AU81" s="1098">
        <v>0</v>
      </c>
      <c r="AV81" s="1098">
        <v>0</v>
      </c>
      <c r="AW81" s="1098">
        <v>0</v>
      </c>
      <c r="AX81" s="1098">
        <v>0</v>
      </c>
      <c r="AY81" s="1098">
        <v>0</v>
      </c>
      <c r="AZ81" s="1098"/>
      <c r="BA81" s="1098">
        <v>0</v>
      </c>
      <c r="BB81" s="1098">
        <v>0</v>
      </c>
      <c r="BC81" s="1098">
        <v>0</v>
      </c>
      <c r="BD81" s="1098"/>
      <c r="BE81" s="1098">
        <v>0</v>
      </c>
      <c r="BF81" s="1098">
        <v>0</v>
      </c>
      <c r="BG81" s="1098">
        <v>0</v>
      </c>
      <c r="BH81" s="1098">
        <v>0</v>
      </c>
      <c r="BI81" s="1098">
        <v>0</v>
      </c>
      <c r="BJ81" s="1098">
        <v>0</v>
      </c>
      <c r="BK81" s="984">
        <v>34288638.684478566</v>
      </c>
      <c r="BL81" s="1098">
        <v>0</v>
      </c>
      <c r="BM81" s="1098">
        <v>0</v>
      </c>
      <c r="BN81" s="1098">
        <v>0</v>
      </c>
      <c r="BO81" s="1098">
        <v>0</v>
      </c>
      <c r="BP81" s="984">
        <v>0</v>
      </c>
      <c r="BQ81" s="1098">
        <v>0</v>
      </c>
      <c r="BR81" s="1098">
        <v>0</v>
      </c>
      <c r="BS81" s="1098">
        <v>0</v>
      </c>
      <c r="BT81" s="1098">
        <v>0</v>
      </c>
      <c r="BU81" s="984">
        <v>0</v>
      </c>
      <c r="BV81" s="1097">
        <v>0</v>
      </c>
      <c r="BW81" s="1097">
        <v>0</v>
      </c>
      <c r="BX81" s="1097">
        <v>0</v>
      </c>
      <c r="BY81" s="1097">
        <v>0</v>
      </c>
      <c r="BZ81" s="1097">
        <v>0</v>
      </c>
      <c r="CA81" s="984">
        <v>0</v>
      </c>
      <c r="CB81" s="1041"/>
      <c r="CC81" s="1098">
        <v>0</v>
      </c>
      <c r="CD81" s="1098">
        <v>0</v>
      </c>
      <c r="CE81" s="1098">
        <v>0</v>
      </c>
      <c r="CF81" s="1098">
        <v>0</v>
      </c>
      <c r="CG81" s="1098">
        <v>0</v>
      </c>
      <c r="CH81" s="1098">
        <v>0</v>
      </c>
      <c r="CI81" s="1098">
        <v>0</v>
      </c>
      <c r="CJ81" s="1098">
        <v>0</v>
      </c>
      <c r="CK81" s="1098">
        <v>0</v>
      </c>
      <c r="CL81" s="1098"/>
      <c r="CM81" s="1098">
        <v>0</v>
      </c>
      <c r="CN81" s="1098">
        <v>0</v>
      </c>
      <c r="CO81" s="1098">
        <v>0</v>
      </c>
      <c r="CP81" s="1098">
        <v>0</v>
      </c>
      <c r="CQ81" s="1098">
        <v>0</v>
      </c>
      <c r="CR81" s="1098">
        <v>0</v>
      </c>
      <c r="CS81" s="1098">
        <v>0</v>
      </c>
      <c r="CT81" s="1098"/>
      <c r="CU81" s="1098">
        <v>0</v>
      </c>
      <c r="CV81" s="1098">
        <v>0</v>
      </c>
      <c r="CW81" s="984">
        <v>8502694.1737267859</v>
      </c>
      <c r="CX81" s="1098">
        <v>0</v>
      </c>
      <c r="CY81" s="1098">
        <v>0</v>
      </c>
      <c r="CZ81" s="1098">
        <v>0</v>
      </c>
      <c r="DA81" s="1098">
        <v>0</v>
      </c>
      <c r="DB81" s="984">
        <v>0</v>
      </c>
      <c r="DC81" s="1098">
        <v>0</v>
      </c>
      <c r="DD81" s="1098">
        <v>0</v>
      </c>
      <c r="DE81" s="1098">
        <v>0</v>
      </c>
      <c r="DF81" s="1098">
        <v>0</v>
      </c>
      <c r="DG81" s="984">
        <v>0</v>
      </c>
      <c r="DH81" s="1097">
        <v>0</v>
      </c>
      <c r="DI81" s="1097">
        <v>0</v>
      </c>
      <c r="DJ81" s="1097">
        <v>0</v>
      </c>
      <c r="DK81" s="1097">
        <v>0</v>
      </c>
      <c r="DL81" s="1097">
        <v>0</v>
      </c>
      <c r="DM81" s="982">
        <v>0</v>
      </c>
    </row>
    <row r="82" spans="2:117" ht="14.25" customHeight="1">
      <c r="B82" s="1078">
        <v>67</v>
      </c>
      <c r="C82" s="1072"/>
      <c r="D82" s="1096" t="s">
        <v>218</v>
      </c>
      <c r="E82" s="1087">
        <v>0</v>
      </c>
      <c r="F82" s="1087">
        <v>2233000</v>
      </c>
      <c r="G82" s="1087">
        <v>1452500</v>
      </c>
      <c r="H82" s="1087">
        <v>14982323.75</v>
      </c>
      <c r="I82" s="1087">
        <v>560000</v>
      </c>
      <c r="J82" s="1087">
        <v>1545570</v>
      </c>
      <c r="K82" s="1087">
        <v>365000</v>
      </c>
      <c r="L82" s="1087">
        <v>10812500</v>
      </c>
      <c r="M82" s="1087">
        <v>8941291.1899999995</v>
      </c>
      <c r="N82" s="1087"/>
      <c r="O82" s="1087">
        <v>68890</v>
      </c>
      <c r="P82" s="1087">
        <v>1581880</v>
      </c>
      <c r="Q82" s="1087">
        <v>7130375</v>
      </c>
      <c r="R82" s="1087">
        <v>117000</v>
      </c>
      <c r="S82" s="1087">
        <v>201513.65</v>
      </c>
      <c r="T82" s="1087">
        <v>1107002.8</v>
      </c>
      <c r="U82" s="1087">
        <v>818000</v>
      </c>
      <c r="V82" s="1087"/>
      <c r="W82" s="1087">
        <v>7343026.3700000001</v>
      </c>
      <c r="X82" s="1087">
        <v>75942345.180000007</v>
      </c>
      <c r="Y82" s="1136">
        <v>596558723.07010579</v>
      </c>
      <c r="Z82" s="1087">
        <v>0</v>
      </c>
      <c r="AA82" s="1087">
        <v>0</v>
      </c>
      <c r="AB82" s="1087">
        <v>0</v>
      </c>
      <c r="AC82" s="1087">
        <v>0</v>
      </c>
      <c r="AD82" s="1087">
        <v>0</v>
      </c>
      <c r="AE82" s="1087">
        <v>0</v>
      </c>
      <c r="AF82" s="1087">
        <v>0</v>
      </c>
      <c r="AG82" s="1087">
        <v>0</v>
      </c>
      <c r="AH82" s="1087">
        <v>0</v>
      </c>
      <c r="AI82" s="1087">
        <v>0</v>
      </c>
      <c r="AJ82" s="1086">
        <v>0</v>
      </c>
      <c r="AK82" s="1086">
        <v>0</v>
      </c>
      <c r="AL82" s="1086">
        <v>0</v>
      </c>
      <c r="AM82" s="1086">
        <v>0</v>
      </c>
      <c r="AN82" s="1086">
        <v>0</v>
      </c>
      <c r="AO82" s="1087">
        <v>0</v>
      </c>
      <c r="AP82" s="1041"/>
      <c r="AQ82" s="1087">
        <v>0</v>
      </c>
      <c r="AR82" s="1087">
        <v>1529710</v>
      </c>
      <c r="AS82" s="1087">
        <v>1522000</v>
      </c>
      <c r="AT82" s="1087">
        <v>15797612.689999999</v>
      </c>
      <c r="AU82" s="1087">
        <v>560000</v>
      </c>
      <c r="AV82" s="1087">
        <v>1545570</v>
      </c>
      <c r="AW82" s="1087">
        <v>365000</v>
      </c>
      <c r="AX82" s="1087">
        <v>11098625</v>
      </c>
      <c r="AY82" s="1087">
        <v>7494500</v>
      </c>
      <c r="AZ82" s="1087"/>
      <c r="BA82" s="1087">
        <v>68890</v>
      </c>
      <c r="BB82" s="1087">
        <v>593517.6</v>
      </c>
      <c r="BC82" s="1087">
        <v>7486818.75</v>
      </c>
      <c r="BD82" s="1087"/>
      <c r="BE82" s="1087">
        <v>202043.83250000002</v>
      </c>
      <c r="BF82" s="1087">
        <v>1127877.68</v>
      </c>
      <c r="BG82" s="1087">
        <v>818000</v>
      </c>
      <c r="BH82" s="1087">
        <v>4790000</v>
      </c>
      <c r="BI82" s="1087">
        <v>164115</v>
      </c>
      <c r="BJ82" s="1087">
        <v>76661114.937999994</v>
      </c>
      <c r="BK82" s="1136">
        <v>596060857.76733661</v>
      </c>
      <c r="BL82" s="1087">
        <v>0</v>
      </c>
      <c r="BM82" s="1087">
        <v>0</v>
      </c>
      <c r="BN82" s="1087">
        <v>0</v>
      </c>
      <c r="BO82" s="1087">
        <v>0</v>
      </c>
      <c r="BP82" s="1087">
        <v>0</v>
      </c>
      <c r="BQ82" s="1087">
        <v>0</v>
      </c>
      <c r="BR82" s="1087">
        <v>0</v>
      </c>
      <c r="BS82" s="1087">
        <v>0</v>
      </c>
      <c r="BT82" s="1087">
        <v>0</v>
      </c>
      <c r="BU82" s="1087">
        <v>0</v>
      </c>
      <c r="BV82" s="1086">
        <v>0</v>
      </c>
      <c r="BW82" s="1086">
        <v>0</v>
      </c>
      <c r="BX82" s="1086">
        <v>0</v>
      </c>
      <c r="BY82" s="1086">
        <v>0</v>
      </c>
      <c r="BZ82" s="1086">
        <v>0</v>
      </c>
      <c r="CA82" s="1087">
        <v>0</v>
      </c>
      <c r="CB82" s="1041"/>
      <c r="CC82" s="1087">
        <v>0</v>
      </c>
      <c r="CD82" s="1087">
        <v>1632681</v>
      </c>
      <c r="CE82" s="1087">
        <v>1792500</v>
      </c>
      <c r="CF82" s="1087">
        <v>16672532.4877</v>
      </c>
      <c r="CG82" s="1087">
        <v>560000</v>
      </c>
      <c r="CH82" s="1087">
        <v>1545570</v>
      </c>
      <c r="CI82" s="1087">
        <v>365000</v>
      </c>
      <c r="CJ82" s="1087">
        <v>11098625</v>
      </c>
      <c r="CK82" s="1087">
        <v>7239500</v>
      </c>
      <c r="CL82" s="1087"/>
      <c r="CM82" s="1087">
        <v>68890</v>
      </c>
      <c r="CN82" s="1087">
        <v>605387.95200000005</v>
      </c>
      <c r="CO82" s="1087">
        <v>7861079.4375</v>
      </c>
      <c r="CP82" s="1087">
        <v>117000</v>
      </c>
      <c r="CQ82" s="1087">
        <v>227600.524125</v>
      </c>
      <c r="CR82" s="1087">
        <v>1149228.24</v>
      </c>
      <c r="CS82" s="1087">
        <v>818000</v>
      </c>
      <c r="CT82" s="1087"/>
      <c r="CU82" s="1087">
        <v>164115</v>
      </c>
      <c r="CV82" s="1087">
        <v>78995238.449300006</v>
      </c>
      <c r="CW82" s="1136">
        <v>588518003.91953087</v>
      </c>
      <c r="CX82" s="1087">
        <v>0</v>
      </c>
      <c r="CY82" s="1087">
        <v>0</v>
      </c>
      <c r="CZ82" s="1087">
        <v>0</v>
      </c>
      <c r="DA82" s="1087">
        <v>0</v>
      </c>
      <c r="DB82" s="1087">
        <v>0</v>
      </c>
      <c r="DC82" s="1087">
        <v>0</v>
      </c>
      <c r="DD82" s="1087">
        <v>0</v>
      </c>
      <c r="DE82" s="1087">
        <v>0</v>
      </c>
      <c r="DF82" s="1087">
        <v>0</v>
      </c>
      <c r="DG82" s="1087">
        <v>0</v>
      </c>
      <c r="DH82" s="1086">
        <v>0</v>
      </c>
      <c r="DI82" s="1086">
        <v>0</v>
      </c>
      <c r="DJ82" s="1086">
        <v>0</v>
      </c>
      <c r="DK82" s="1086">
        <v>0</v>
      </c>
      <c r="DL82" s="1086">
        <v>0</v>
      </c>
      <c r="DM82" s="1085">
        <v>0</v>
      </c>
    </row>
    <row r="83" spans="2:117" ht="14.25" customHeight="1">
      <c r="B83" s="1078">
        <f>IF(D83&lt;&gt;"",MAX(B80:B82)+1,"")</f>
        <v>68</v>
      </c>
      <c r="C83" s="1072"/>
      <c r="D83" s="1083" t="s">
        <v>216</v>
      </c>
      <c r="E83" s="1095">
        <f t="shared" ref="E83:M83" si="55">E29+E37+E60+E62+E70+E80</f>
        <v>0</v>
      </c>
      <c r="F83" s="1095">
        <f t="shared" si="55"/>
        <v>2233000</v>
      </c>
      <c r="G83" s="1095">
        <f t="shared" si="55"/>
        <v>1452500</v>
      </c>
      <c r="H83" s="1095">
        <f t="shared" si="55"/>
        <v>14982323.75</v>
      </c>
      <c r="I83" s="1095">
        <f t="shared" si="55"/>
        <v>560000</v>
      </c>
      <c r="J83" s="1095">
        <f t="shared" si="55"/>
        <v>1545570</v>
      </c>
      <c r="K83" s="1095">
        <f t="shared" si="55"/>
        <v>365000</v>
      </c>
      <c r="L83" s="1095">
        <f t="shared" si="55"/>
        <v>10812500</v>
      </c>
      <c r="M83" s="1095">
        <f t="shared" si="55"/>
        <v>8941291.1899999995</v>
      </c>
      <c r="N83" s="1095"/>
      <c r="O83" s="1095">
        <f t="shared" ref="O83:U83" si="56">O29+O37+O60+O62+O70+O80</f>
        <v>68890</v>
      </c>
      <c r="P83" s="1095">
        <f t="shared" si="56"/>
        <v>1581880</v>
      </c>
      <c r="Q83" s="1095">
        <f t="shared" si="56"/>
        <v>7130375</v>
      </c>
      <c r="R83" s="1095">
        <f t="shared" si="56"/>
        <v>117000</v>
      </c>
      <c r="S83" s="1095">
        <f t="shared" si="56"/>
        <v>201513.65</v>
      </c>
      <c r="T83" s="1095">
        <f t="shared" si="56"/>
        <v>1107002.8</v>
      </c>
      <c r="U83" s="1095">
        <f t="shared" si="56"/>
        <v>818000</v>
      </c>
      <c r="V83" s="1095"/>
      <c r="W83" s="1095">
        <f t="shared" ref="W83:AO83" si="57">W29+W37+W60+W62+W70+W80</f>
        <v>7343026.3700000001</v>
      </c>
      <c r="X83" s="1095">
        <f t="shared" si="57"/>
        <v>75942345.180000007</v>
      </c>
      <c r="Y83" s="1095">
        <f t="shared" si="57"/>
        <v>653143877.53652573</v>
      </c>
      <c r="Z83" s="1095">
        <f t="shared" si="57"/>
        <v>0</v>
      </c>
      <c r="AA83" s="1095">
        <f t="shared" si="57"/>
        <v>0</v>
      </c>
      <c r="AB83" s="1095">
        <f t="shared" si="57"/>
        <v>0</v>
      </c>
      <c r="AC83" s="1095">
        <f t="shared" si="57"/>
        <v>0</v>
      </c>
      <c r="AD83" s="1095">
        <f t="shared" si="57"/>
        <v>0</v>
      </c>
      <c r="AE83" s="1095">
        <f t="shared" si="57"/>
        <v>0</v>
      </c>
      <c r="AF83" s="1095">
        <f t="shared" si="57"/>
        <v>0</v>
      </c>
      <c r="AG83" s="1095">
        <f t="shared" si="57"/>
        <v>0</v>
      </c>
      <c r="AH83" s="1095">
        <f t="shared" si="57"/>
        <v>0</v>
      </c>
      <c r="AI83" s="1095">
        <f t="shared" si="57"/>
        <v>0</v>
      </c>
      <c r="AJ83" s="1094">
        <f t="shared" si="57"/>
        <v>0</v>
      </c>
      <c r="AK83" s="1094">
        <f t="shared" si="57"/>
        <v>0</v>
      </c>
      <c r="AL83" s="1094">
        <f t="shared" si="57"/>
        <v>0</v>
      </c>
      <c r="AM83" s="1094">
        <f t="shared" si="57"/>
        <v>0</v>
      </c>
      <c r="AN83" s="1094">
        <f t="shared" si="57"/>
        <v>0</v>
      </c>
      <c r="AO83" s="1095">
        <f t="shared" si="57"/>
        <v>0</v>
      </c>
      <c r="AP83" s="1082"/>
      <c r="AQ83" s="1095">
        <f t="shared" ref="AQ83:AY83" si="58">AQ29+AQ37+AQ60+AQ62+AQ70+AQ80</f>
        <v>0</v>
      </c>
      <c r="AR83" s="1095">
        <f t="shared" si="58"/>
        <v>1529710</v>
      </c>
      <c r="AS83" s="1095">
        <f t="shared" si="58"/>
        <v>1522000</v>
      </c>
      <c r="AT83" s="1095">
        <f t="shared" si="58"/>
        <v>15797612.689999999</v>
      </c>
      <c r="AU83" s="1095">
        <f t="shared" si="58"/>
        <v>560000</v>
      </c>
      <c r="AV83" s="1095">
        <f t="shared" si="58"/>
        <v>1545570</v>
      </c>
      <c r="AW83" s="1095">
        <f t="shared" si="58"/>
        <v>365000</v>
      </c>
      <c r="AX83" s="1095">
        <f t="shared" si="58"/>
        <v>11098625</v>
      </c>
      <c r="AY83" s="1095">
        <f t="shared" si="58"/>
        <v>7494500</v>
      </c>
      <c r="AZ83" s="1095"/>
      <c r="BA83" s="1095">
        <f>BA29+BA37+BA60+BA62+BA70+BA80</f>
        <v>68890</v>
      </c>
      <c r="BB83" s="1095">
        <f>BB29+BB37+BB60+BB62+BB70+BB80</f>
        <v>1593517.6</v>
      </c>
      <c r="BC83" s="1095">
        <f>BC29+BC37+BC60+BC62+BC70+BC80</f>
        <v>7486818.75</v>
      </c>
      <c r="BD83" s="1095"/>
      <c r="BE83" s="1095">
        <f t="shared" ref="BE83:CA83" si="59">BE29+BE37+BE60+BE62+BE70+BE80</f>
        <v>202043.83250000002</v>
      </c>
      <c r="BF83" s="1095">
        <f t="shared" si="59"/>
        <v>1127877.68</v>
      </c>
      <c r="BG83" s="1095">
        <f t="shared" si="59"/>
        <v>818000</v>
      </c>
      <c r="BH83" s="1095">
        <f t="shared" si="59"/>
        <v>4790000</v>
      </c>
      <c r="BI83" s="1095">
        <f t="shared" si="59"/>
        <v>164115</v>
      </c>
      <c r="BJ83" s="1095">
        <f t="shared" si="59"/>
        <v>76661114.937999994</v>
      </c>
      <c r="BK83" s="1095">
        <f t="shared" si="59"/>
        <v>654682187.34381139</v>
      </c>
      <c r="BL83" s="1095">
        <f t="shared" si="59"/>
        <v>0</v>
      </c>
      <c r="BM83" s="1095">
        <f t="shared" si="59"/>
        <v>0</v>
      </c>
      <c r="BN83" s="1095">
        <f t="shared" si="59"/>
        <v>0</v>
      </c>
      <c r="BO83" s="1095">
        <f t="shared" si="59"/>
        <v>0</v>
      </c>
      <c r="BP83" s="1095">
        <f t="shared" si="59"/>
        <v>0</v>
      </c>
      <c r="BQ83" s="1095">
        <f t="shared" si="59"/>
        <v>0</v>
      </c>
      <c r="BR83" s="1095">
        <f t="shared" si="59"/>
        <v>0</v>
      </c>
      <c r="BS83" s="1095">
        <f t="shared" si="59"/>
        <v>0</v>
      </c>
      <c r="BT83" s="1095">
        <f t="shared" si="59"/>
        <v>0</v>
      </c>
      <c r="BU83" s="1095">
        <f t="shared" si="59"/>
        <v>0</v>
      </c>
      <c r="BV83" s="1094">
        <f t="shared" si="59"/>
        <v>0</v>
      </c>
      <c r="BW83" s="1094">
        <f t="shared" si="59"/>
        <v>0</v>
      </c>
      <c r="BX83" s="1094">
        <f t="shared" si="59"/>
        <v>0</v>
      </c>
      <c r="BY83" s="1094">
        <f t="shared" si="59"/>
        <v>0</v>
      </c>
      <c r="BZ83" s="1094">
        <f t="shared" si="59"/>
        <v>0</v>
      </c>
      <c r="CA83" s="1095">
        <f t="shared" si="59"/>
        <v>0</v>
      </c>
      <c r="CB83" s="1082"/>
      <c r="CC83" s="1095">
        <f t="shared" ref="CC83:CK83" si="60">CC29+CC37+CC60+CC62+CC70+CC80</f>
        <v>0</v>
      </c>
      <c r="CD83" s="1095">
        <f t="shared" si="60"/>
        <v>1632681</v>
      </c>
      <c r="CE83" s="1095">
        <f t="shared" si="60"/>
        <v>1792500</v>
      </c>
      <c r="CF83" s="1095">
        <f t="shared" si="60"/>
        <v>16672532.4877</v>
      </c>
      <c r="CG83" s="1095">
        <f t="shared" si="60"/>
        <v>560000</v>
      </c>
      <c r="CH83" s="1095">
        <f t="shared" si="60"/>
        <v>1545570</v>
      </c>
      <c r="CI83" s="1095">
        <f t="shared" si="60"/>
        <v>365000</v>
      </c>
      <c r="CJ83" s="1095">
        <f t="shared" si="60"/>
        <v>11098625</v>
      </c>
      <c r="CK83" s="1095">
        <f t="shared" si="60"/>
        <v>7239500</v>
      </c>
      <c r="CL83" s="1095"/>
      <c r="CM83" s="1095">
        <f t="shared" ref="CM83:CS83" si="61">CM29+CM37+CM60+CM62+CM70+CM80</f>
        <v>68890</v>
      </c>
      <c r="CN83" s="1095">
        <f t="shared" si="61"/>
        <v>1605387.9519999998</v>
      </c>
      <c r="CO83" s="1095">
        <f t="shared" si="61"/>
        <v>7861079.4375</v>
      </c>
      <c r="CP83" s="1095">
        <f t="shared" si="61"/>
        <v>117000</v>
      </c>
      <c r="CQ83" s="1095">
        <f t="shared" si="61"/>
        <v>227600.524125</v>
      </c>
      <c r="CR83" s="1095">
        <f t="shared" si="61"/>
        <v>1149228.24</v>
      </c>
      <c r="CS83" s="1095">
        <f t="shared" si="61"/>
        <v>818000</v>
      </c>
      <c r="CT83" s="1095"/>
      <c r="CU83" s="1095">
        <f t="shared" ref="CU83:DM83" si="62">CU29+CU37+CU60+CU62+CU70+CU80</f>
        <v>164115</v>
      </c>
      <c r="CV83" s="1095">
        <f t="shared" si="62"/>
        <v>78995238.449300006</v>
      </c>
      <c r="CW83" s="1095">
        <f t="shared" si="62"/>
        <v>648215894.26039481</v>
      </c>
      <c r="CX83" s="1095">
        <f t="shared" si="62"/>
        <v>0</v>
      </c>
      <c r="CY83" s="1095">
        <f t="shared" si="62"/>
        <v>0</v>
      </c>
      <c r="CZ83" s="1095">
        <f t="shared" si="62"/>
        <v>0</v>
      </c>
      <c r="DA83" s="1095">
        <f t="shared" si="62"/>
        <v>0</v>
      </c>
      <c r="DB83" s="1095">
        <f t="shared" si="62"/>
        <v>0</v>
      </c>
      <c r="DC83" s="1095">
        <f t="shared" si="62"/>
        <v>0</v>
      </c>
      <c r="DD83" s="1095">
        <f t="shared" si="62"/>
        <v>0</v>
      </c>
      <c r="DE83" s="1095">
        <f t="shared" si="62"/>
        <v>0</v>
      </c>
      <c r="DF83" s="1095">
        <f t="shared" si="62"/>
        <v>0</v>
      </c>
      <c r="DG83" s="1095">
        <f t="shared" si="62"/>
        <v>0</v>
      </c>
      <c r="DH83" s="1094">
        <f t="shared" si="62"/>
        <v>0</v>
      </c>
      <c r="DI83" s="1094">
        <f t="shared" si="62"/>
        <v>0</v>
      </c>
      <c r="DJ83" s="1094">
        <f t="shared" si="62"/>
        <v>0</v>
      </c>
      <c r="DK83" s="1094">
        <f t="shared" si="62"/>
        <v>0</v>
      </c>
      <c r="DL83" s="1094">
        <f t="shared" si="62"/>
        <v>0</v>
      </c>
      <c r="DM83" s="1093">
        <f t="shared" si="62"/>
        <v>0</v>
      </c>
    </row>
    <row r="84" spans="2:117" ht="14.25" customHeight="1">
      <c r="B84" s="1078"/>
      <c r="C84" s="1072"/>
      <c r="D84" s="1092"/>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0"/>
      <c r="AK84" s="1090"/>
      <c r="AL84" s="1090"/>
      <c r="AM84" s="1090"/>
      <c r="AN84" s="1090"/>
      <c r="AO84" s="1091"/>
      <c r="AP84" s="1041"/>
      <c r="AQ84" s="1091"/>
      <c r="AR84" s="1091"/>
      <c r="AS84" s="1091"/>
      <c r="AT84" s="1091"/>
      <c r="AU84" s="1091"/>
      <c r="AV84" s="1091"/>
      <c r="AW84" s="1091"/>
      <c r="AX84" s="1091"/>
      <c r="AY84" s="1091"/>
      <c r="AZ84" s="1091"/>
      <c r="BA84" s="1091"/>
      <c r="BB84" s="1091"/>
      <c r="BC84" s="1091"/>
      <c r="BD84" s="1091"/>
      <c r="BE84" s="1091"/>
      <c r="BF84" s="1091"/>
      <c r="BG84" s="1091"/>
      <c r="BH84" s="1091"/>
      <c r="BI84" s="1091"/>
      <c r="BJ84" s="1091"/>
      <c r="BK84" s="1091"/>
      <c r="BL84" s="1091"/>
      <c r="BM84" s="1091"/>
      <c r="BN84" s="1091"/>
      <c r="BO84" s="1091"/>
      <c r="BP84" s="1091"/>
      <c r="BQ84" s="1091"/>
      <c r="BR84" s="1091"/>
      <c r="BS84" s="1091"/>
      <c r="BT84" s="1091"/>
      <c r="BU84" s="1091"/>
      <c r="BV84" s="1090"/>
      <c r="BW84" s="1090"/>
      <c r="BX84" s="1090"/>
      <c r="BY84" s="1090"/>
      <c r="BZ84" s="1090"/>
      <c r="CA84" s="1091"/>
      <c r="CB84" s="1041"/>
      <c r="CC84" s="1091"/>
      <c r="CD84" s="1091"/>
      <c r="CE84" s="1091"/>
      <c r="CF84" s="1091"/>
      <c r="CG84" s="1091"/>
      <c r="CH84" s="1091"/>
      <c r="CI84" s="1091"/>
      <c r="CJ84" s="1091"/>
      <c r="CK84" s="1091"/>
      <c r="CL84" s="1091"/>
      <c r="CM84" s="1091"/>
      <c r="CN84" s="1091"/>
      <c r="CO84" s="1091"/>
      <c r="CP84" s="1091"/>
      <c r="CQ84" s="1091"/>
      <c r="CR84" s="1091"/>
      <c r="CS84" s="1091"/>
      <c r="CT84" s="1091"/>
      <c r="CU84" s="1091"/>
      <c r="CV84" s="1091"/>
      <c r="CW84" s="1091"/>
      <c r="CX84" s="1091"/>
      <c r="CY84" s="1091"/>
      <c r="CZ84" s="1091"/>
      <c r="DA84" s="1091"/>
      <c r="DB84" s="1091"/>
      <c r="DC84" s="1091"/>
      <c r="DD84" s="1091"/>
      <c r="DE84" s="1091"/>
      <c r="DF84" s="1091"/>
      <c r="DG84" s="1091"/>
      <c r="DH84" s="1090"/>
      <c r="DI84" s="1090"/>
      <c r="DJ84" s="1090"/>
      <c r="DK84" s="1090"/>
      <c r="DL84" s="1090"/>
      <c r="DM84" s="1089"/>
    </row>
    <row r="85" spans="2:117" ht="14.25" customHeight="1">
      <c r="B85" s="1078">
        <v>69</v>
      </c>
      <c r="C85" s="1072"/>
      <c r="D85" s="1084" t="s">
        <v>2809</v>
      </c>
      <c r="E85" s="1087">
        <v>0</v>
      </c>
      <c r="F85" s="1087">
        <v>-2233000</v>
      </c>
      <c r="G85" s="1087">
        <v>-1452500</v>
      </c>
      <c r="H85" s="1087">
        <v>-14982323.75</v>
      </c>
      <c r="I85" s="1087">
        <v>-560000</v>
      </c>
      <c r="J85" s="1087">
        <v>-1545570</v>
      </c>
      <c r="K85" s="1087">
        <v>-365000</v>
      </c>
      <c r="L85" s="1087">
        <v>-10812500</v>
      </c>
      <c r="M85" s="1087">
        <v>-8941291.1899999995</v>
      </c>
      <c r="N85" s="1087"/>
      <c r="O85" s="1087">
        <v>-68890</v>
      </c>
      <c r="P85" s="1087">
        <v>-1581880</v>
      </c>
      <c r="Q85" s="1087">
        <v>-7130375</v>
      </c>
      <c r="R85" s="1087">
        <v>-117000</v>
      </c>
      <c r="S85" s="1087">
        <v>-201513.65</v>
      </c>
      <c r="T85" s="1087">
        <v>-1107002.8</v>
      </c>
      <c r="U85" s="1087">
        <v>-818000</v>
      </c>
      <c r="V85" s="1087"/>
      <c r="W85" s="1087">
        <v>-7343026.3700000001</v>
      </c>
      <c r="X85" s="1087">
        <v>-75942345.180000007</v>
      </c>
      <c r="Y85" s="1087">
        <v>-653143877.53652573</v>
      </c>
      <c r="Z85" s="1087">
        <v>0</v>
      </c>
      <c r="AA85" s="1087">
        <v>0</v>
      </c>
      <c r="AB85" s="1087">
        <v>0</v>
      </c>
      <c r="AC85" s="1087">
        <v>0</v>
      </c>
      <c r="AD85" s="1087">
        <v>0</v>
      </c>
      <c r="AE85" s="1087">
        <v>0</v>
      </c>
      <c r="AF85" s="1087">
        <v>0</v>
      </c>
      <c r="AG85" s="1087">
        <v>0</v>
      </c>
      <c r="AH85" s="1087">
        <v>0</v>
      </c>
      <c r="AI85" s="1087">
        <v>0</v>
      </c>
      <c r="AJ85" s="1086">
        <v>0</v>
      </c>
      <c r="AK85" s="1086">
        <v>0</v>
      </c>
      <c r="AL85" s="1086">
        <v>0</v>
      </c>
      <c r="AM85" s="1086">
        <v>0</v>
      </c>
      <c r="AN85" s="1086">
        <v>0</v>
      </c>
      <c r="AO85" s="1087">
        <v>0</v>
      </c>
      <c r="AP85" s="1088"/>
      <c r="AQ85" s="1087">
        <v>0</v>
      </c>
      <c r="AR85" s="1087">
        <v>-1529710</v>
      </c>
      <c r="AS85" s="1087">
        <v>-1522000</v>
      </c>
      <c r="AT85" s="1087">
        <v>-15797612.689999999</v>
      </c>
      <c r="AU85" s="1087">
        <v>-560000</v>
      </c>
      <c r="AV85" s="1087">
        <v>-1545570</v>
      </c>
      <c r="AW85" s="1087">
        <v>-365000</v>
      </c>
      <c r="AX85" s="1087">
        <v>-11098625</v>
      </c>
      <c r="AY85" s="1087">
        <v>-7494500</v>
      </c>
      <c r="AZ85" s="1087"/>
      <c r="BA85" s="1087">
        <v>-68890</v>
      </c>
      <c r="BB85" s="1087">
        <v>-593517.6</v>
      </c>
      <c r="BC85" s="1087">
        <v>-7486818.75</v>
      </c>
      <c r="BD85" s="1087"/>
      <c r="BE85" s="1087">
        <v>-202043.83250000002</v>
      </c>
      <c r="BF85" s="1087">
        <v>-1127877.68</v>
      </c>
      <c r="BG85" s="1087">
        <v>-818000</v>
      </c>
      <c r="BH85" s="1087">
        <v>-4790000</v>
      </c>
      <c r="BI85" s="1087">
        <v>-164115</v>
      </c>
      <c r="BJ85" s="1087">
        <v>-76661114.937999994</v>
      </c>
      <c r="BK85" s="1087">
        <v>-653682187.34381139</v>
      </c>
      <c r="BL85" s="1087">
        <v>0</v>
      </c>
      <c r="BM85" s="1087">
        <v>0</v>
      </c>
      <c r="BN85" s="1087">
        <v>0</v>
      </c>
      <c r="BO85" s="1087">
        <v>0</v>
      </c>
      <c r="BP85" s="1087">
        <v>0</v>
      </c>
      <c r="BQ85" s="1087">
        <v>0</v>
      </c>
      <c r="BR85" s="1087">
        <v>0</v>
      </c>
      <c r="BS85" s="1087">
        <v>0</v>
      </c>
      <c r="BT85" s="1087">
        <v>0</v>
      </c>
      <c r="BU85" s="1087">
        <v>0</v>
      </c>
      <c r="BV85" s="1086">
        <v>0</v>
      </c>
      <c r="BW85" s="1086">
        <v>0</v>
      </c>
      <c r="BX85" s="1086">
        <v>0</v>
      </c>
      <c r="BY85" s="1086">
        <v>0</v>
      </c>
      <c r="BZ85" s="1086">
        <v>0</v>
      </c>
      <c r="CA85" s="1087">
        <v>0</v>
      </c>
      <c r="CB85" s="1041"/>
      <c r="CC85" s="1087">
        <v>0</v>
      </c>
      <c r="CD85" s="1087">
        <v>-1632681</v>
      </c>
      <c r="CE85" s="1087">
        <v>-1792500</v>
      </c>
      <c r="CF85" s="1087">
        <v>-16672532.4877</v>
      </c>
      <c r="CG85" s="1087">
        <v>-560000</v>
      </c>
      <c r="CH85" s="1087">
        <v>-1545570</v>
      </c>
      <c r="CI85" s="1087">
        <v>-365000</v>
      </c>
      <c r="CJ85" s="1087">
        <v>-11098625</v>
      </c>
      <c r="CK85" s="1087">
        <v>-7239500</v>
      </c>
      <c r="CL85" s="1087"/>
      <c r="CM85" s="1087">
        <v>-68890</v>
      </c>
      <c r="CN85" s="1087">
        <v>-605387.95200000005</v>
      </c>
      <c r="CO85" s="1087">
        <v>-7861079.4375</v>
      </c>
      <c r="CP85" s="1087">
        <v>-117000</v>
      </c>
      <c r="CQ85" s="1087">
        <v>-227600.524125</v>
      </c>
      <c r="CR85" s="1087">
        <v>-1149228.24</v>
      </c>
      <c r="CS85" s="1087">
        <v>-818000</v>
      </c>
      <c r="CT85" s="1087"/>
      <c r="CU85" s="1087">
        <v>-164115</v>
      </c>
      <c r="CV85" s="1087">
        <v>-78995238.449300006</v>
      </c>
      <c r="CW85" s="1087">
        <v>-647215894.26039481</v>
      </c>
      <c r="CX85" s="1087">
        <v>0</v>
      </c>
      <c r="CY85" s="1087">
        <v>0</v>
      </c>
      <c r="CZ85" s="1087">
        <v>0</v>
      </c>
      <c r="DA85" s="1087">
        <v>0</v>
      </c>
      <c r="DB85" s="1087">
        <v>0</v>
      </c>
      <c r="DC85" s="1087">
        <v>0</v>
      </c>
      <c r="DD85" s="1087">
        <v>0</v>
      </c>
      <c r="DE85" s="1087">
        <v>0</v>
      </c>
      <c r="DF85" s="1087">
        <v>0</v>
      </c>
      <c r="DG85" s="1087">
        <v>0</v>
      </c>
      <c r="DH85" s="1086">
        <v>0</v>
      </c>
      <c r="DI85" s="1086">
        <v>0</v>
      </c>
      <c r="DJ85" s="1086">
        <v>0</v>
      </c>
      <c r="DK85" s="1086">
        <v>0</v>
      </c>
      <c r="DL85" s="1086">
        <v>0</v>
      </c>
      <c r="DM85" s="1085">
        <v>0</v>
      </c>
    </row>
    <row r="86" spans="2:117" ht="14.25" customHeight="1">
      <c r="B86" s="1078">
        <v>70</v>
      </c>
      <c r="C86" s="1072"/>
      <c r="D86" s="1084" t="s">
        <v>2810</v>
      </c>
      <c r="E86" s="985">
        <v>0</v>
      </c>
      <c r="F86" s="985">
        <v>0</v>
      </c>
      <c r="G86" s="985">
        <v>0</v>
      </c>
      <c r="H86" s="985">
        <v>0</v>
      </c>
      <c r="I86" s="985">
        <v>0</v>
      </c>
      <c r="J86" s="985">
        <v>0</v>
      </c>
      <c r="K86" s="985">
        <v>0</v>
      </c>
      <c r="L86" s="985">
        <v>0</v>
      </c>
      <c r="M86" s="985">
        <v>0</v>
      </c>
      <c r="N86" s="985"/>
      <c r="O86" s="985">
        <v>0</v>
      </c>
      <c r="P86" s="985">
        <v>0</v>
      </c>
      <c r="Q86" s="985">
        <v>0</v>
      </c>
      <c r="R86" s="985">
        <v>0</v>
      </c>
      <c r="S86" s="985">
        <v>0</v>
      </c>
      <c r="T86" s="985">
        <v>0</v>
      </c>
      <c r="U86" s="985">
        <v>0</v>
      </c>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1041"/>
      <c r="AQ86" s="985">
        <v>0</v>
      </c>
      <c r="AR86" s="985">
        <v>0</v>
      </c>
      <c r="AS86" s="985">
        <v>0</v>
      </c>
      <c r="AT86" s="985">
        <v>0</v>
      </c>
      <c r="AU86" s="985">
        <v>0</v>
      </c>
      <c r="AV86" s="985">
        <v>0</v>
      </c>
      <c r="AW86" s="985">
        <v>0</v>
      </c>
      <c r="AX86" s="985">
        <v>0</v>
      </c>
      <c r="AY86" s="985">
        <v>0</v>
      </c>
      <c r="AZ86" s="985"/>
      <c r="BA86" s="985">
        <v>0</v>
      </c>
      <c r="BB86" s="985">
        <v>0</v>
      </c>
      <c r="BC86" s="985">
        <v>0</v>
      </c>
      <c r="BD86" s="985"/>
      <c r="BE86" s="985">
        <v>0</v>
      </c>
      <c r="BF86" s="985">
        <v>0</v>
      </c>
      <c r="BG86" s="985">
        <v>0</v>
      </c>
      <c r="BH86" s="985">
        <v>0</v>
      </c>
      <c r="BI86" s="985">
        <v>0</v>
      </c>
      <c r="BJ86" s="985">
        <v>0</v>
      </c>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1041"/>
      <c r="CC86" s="985">
        <v>0</v>
      </c>
      <c r="CD86" s="985">
        <v>0</v>
      </c>
      <c r="CE86" s="985">
        <v>0</v>
      </c>
      <c r="CF86" s="985">
        <v>0</v>
      </c>
      <c r="CG86" s="985">
        <v>0</v>
      </c>
      <c r="CH86" s="985">
        <v>0</v>
      </c>
      <c r="CI86" s="985">
        <v>0</v>
      </c>
      <c r="CJ86" s="985">
        <v>0</v>
      </c>
      <c r="CK86" s="985">
        <v>0</v>
      </c>
      <c r="CL86" s="985"/>
      <c r="CM86" s="985">
        <v>0</v>
      </c>
      <c r="CN86" s="985">
        <v>0</v>
      </c>
      <c r="CO86" s="985">
        <v>0</v>
      </c>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1078">
        <f>IF(D87&lt;&gt;"",MAX(B85:B86)+1,"")</f>
        <v>71</v>
      </c>
      <c r="C87" s="1072"/>
      <c r="D87" s="1083" t="s">
        <v>302</v>
      </c>
      <c r="E87" s="976">
        <f t="shared" ref="E87:M87" si="63">E85-E86</f>
        <v>0</v>
      </c>
      <c r="F87" s="976">
        <f t="shared" si="63"/>
        <v>-2233000</v>
      </c>
      <c r="G87" s="976">
        <f t="shared" si="63"/>
        <v>-1452500</v>
      </c>
      <c r="H87" s="976">
        <f t="shared" si="63"/>
        <v>-14982323.75</v>
      </c>
      <c r="I87" s="976">
        <f t="shared" si="63"/>
        <v>-560000</v>
      </c>
      <c r="J87" s="976">
        <f t="shared" si="63"/>
        <v>-1545570</v>
      </c>
      <c r="K87" s="976">
        <f t="shared" si="63"/>
        <v>-365000</v>
      </c>
      <c r="L87" s="976">
        <f t="shared" si="63"/>
        <v>-10812500</v>
      </c>
      <c r="M87" s="976">
        <f t="shared" si="63"/>
        <v>-8941291.1899999995</v>
      </c>
      <c r="N87" s="976"/>
      <c r="O87" s="976">
        <f t="shared" ref="O87:U87" si="64">O85-O86</f>
        <v>-68890</v>
      </c>
      <c r="P87" s="976">
        <f t="shared" si="64"/>
        <v>-1581880</v>
      </c>
      <c r="Q87" s="976">
        <f t="shared" si="64"/>
        <v>-7130375</v>
      </c>
      <c r="R87" s="976">
        <f t="shared" si="64"/>
        <v>-117000</v>
      </c>
      <c r="S87" s="976">
        <f t="shared" si="64"/>
        <v>-201513.65</v>
      </c>
      <c r="T87" s="976">
        <f t="shared" si="64"/>
        <v>-1107002.8</v>
      </c>
      <c r="U87" s="976">
        <f t="shared" si="64"/>
        <v>-818000</v>
      </c>
      <c r="V87" s="976"/>
      <c r="W87" s="976">
        <f t="shared" ref="W87:AO87" si="65">W85-W86</f>
        <v>-7343026.3700000001</v>
      </c>
      <c r="X87" s="976">
        <f t="shared" si="65"/>
        <v>-75942345.180000007</v>
      </c>
      <c r="Y87" s="976">
        <f t="shared" si="65"/>
        <v>-653143877.53652573</v>
      </c>
      <c r="Z87" s="976">
        <f t="shared" si="65"/>
        <v>0</v>
      </c>
      <c r="AA87" s="976">
        <f t="shared" si="65"/>
        <v>0</v>
      </c>
      <c r="AB87" s="976">
        <f t="shared" si="65"/>
        <v>0</v>
      </c>
      <c r="AC87" s="976">
        <f t="shared" si="65"/>
        <v>0</v>
      </c>
      <c r="AD87" s="976">
        <f t="shared" si="65"/>
        <v>0</v>
      </c>
      <c r="AE87" s="976">
        <f t="shared" si="65"/>
        <v>0</v>
      </c>
      <c r="AF87" s="976">
        <f t="shared" si="65"/>
        <v>0</v>
      </c>
      <c r="AG87" s="976">
        <f t="shared" si="65"/>
        <v>0</v>
      </c>
      <c r="AH87" s="976">
        <f t="shared" si="65"/>
        <v>0</v>
      </c>
      <c r="AI87" s="976">
        <f t="shared" si="65"/>
        <v>0</v>
      </c>
      <c r="AJ87" s="975">
        <f t="shared" si="65"/>
        <v>0</v>
      </c>
      <c r="AK87" s="975">
        <f t="shared" si="65"/>
        <v>0</v>
      </c>
      <c r="AL87" s="975">
        <f t="shared" si="65"/>
        <v>0</v>
      </c>
      <c r="AM87" s="975">
        <f t="shared" si="65"/>
        <v>0</v>
      </c>
      <c r="AN87" s="975">
        <f t="shared" si="65"/>
        <v>0</v>
      </c>
      <c r="AO87" s="976">
        <f t="shared" si="65"/>
        <v>0</v>
      </c>
      <c r="AP87" s="1082"/>
      <c r="AQ87" s="976">
        <f t="shared" ref="AQ87:AY87" si="66">AQ85-AQ86</f>
        <v>0</v>
      </c>
      <c r="AR87" s="976">
        <f t="shared" si="66"/>
        <v>-1529710</v>
      </c>
      <c r="AS87" s="976">
        <f t="shared" si="66"/>
        <v>-1522000</v>
      </c>
      <c r="AT87" s="976">
        <f t="shared" si="66"/>
        <v>-15797612.689999999</v>
      </c>
      <c r="AU87" s="976">
        <f t="shared" si="66"/>
        <v>-560000</v>
      </c>
      <c r="AV87" s="976">
        <f t="shared" si="66"/>
        <v>-1545570</v>
      </c>
      <c r="AW87" s="976">
        <f t="shared" si="66"/>
        <v>-365000</v>
      </c>
      <c r="AX87" s="976">
        <f t="shared" si="66"/>
        <v>-11098625</v>
      </c>
      <c r="AY87" s="976">
        <f t="shared" si="66"/>
        <v>-7494500</v>
      </c>
      <c r="AZ87" s="976"/>
      <c r="BA87" s="976">
        <f>BA85-BA86</f>
        <v>-68890</v>
      </c>
      <c r="BB87" s="976">
        <f>BB85-BB86</f>
        <v>-593517.6</v>
      </c>
      <c r="BC87" s="976">
        <f>BC85-BC86</f>
        <v>-7486818.75</v>
      </c>
      <c r="BD87" s="976"/>
      <c r="BE87" s="976">
        <f t="shared" ref="BE87:CA87" si="67">BE85-BE86</f>
        <v>-202043.83250000002</v>
      </c>
      <c r="BF87" s="976">
        <f t="shared" si="67"/>
        <v>-1127877.68</v>
      </c>
      <c r="BG87" s="976">
        <f t="shared" si="67"/>
        <v>-818000</v>
      </c>
      <c r="BH87" s="976">
        <f t="shared" si="67"/>
        <v>-4790000</v>
      </c>
      <c r="BI87" s="976">
        <f t="shared" si="67"/>
        <v>-164115</v>
      </c>
      <c r="BJ87" s="976">
        <f t="shared" si="67"/>
        <v>-76661114.937999994</v>
      </c>
      <c r="BK87" s="976">
        <f t="shared" si="67"/>
        <v>-653682187.34381139</v>
      </c>
      <c r="BL87" s="976">
        <f t="shared" si="67"/>
        <v>0</v>
      </c>
      <c r="BM87" s="976">
        <f t="shared" si="67"/>
        <v>0</v>
      </c>
      <c r="BN87" s="976">
        <f t="shared" si="67"/>
        <v>0</v>
      </c>
      <c r="BO87" s="976">
        <f t="shared" si="67"/>
        <v>0</v>
      </c>
      <c r="BP87" s="976">
        <f t="shared" si="67"/>
        <v>0</v>
      </c>
      <c r="BQ87" s="976">
        <f t="shared" si="67"/>
        <v>0</v>
      </c>
      <c r="BR87" s="976">
        <f t="shared" si="67"/>
        <v>0</v>
      </c>
      <c r="BS87" s="976">
        <f t="shared" si="67"/>
        <v>0</v>
      </c>
      <c r="BT87" s="976">
        <f t="shared" si="67"/>
        <v>0</v>
      </c>
      <c r="BU87" s="976">
        <f t="shared" si="67"/>
        <v>0</v>
      </c>
      <c r="BV87" s="975">
        <f t="shared" si="67"/>
        <v>0</v>
      </c>
      <c r="BW87" s="975">
        <f t="shared" si="67"/>
        <v>0</v>
      </c>
      <c r="BX87" s="975">
        <f t="shared" si="67"/>
        <v>0</v>
      </c>
      <c r="BY87" s="975">
        <f t="shared" si="67"/>
        <v>0</v>
      </c>
      <c r="BZ87" s="975">
        <f t="shared" si="67"/>
        <v>0</v>
      </c>
      <c r="CA87" s="976">
        <f t="shared" si="67"/>
        <v>0</v>
      </c>
      <c r="CB87" s="1082"/>
      <c r="CC87" s="976">
        <f t="shared" ref="CC87:CK87" si="68">CC85-CC86</f>
        <v>0</v>
      </c>
      <c r="CD87" s="976">
        <f t="shared" si="68"/>
        <v>-1632681</v>
      </c>
      <c r="CE87" s="976">
        <f t="shared" si="68"/>
        <v>-1792500</v>
      </c>
      <c r="CF87" s="976">
        <f t="shared" si="68"/>
        <v>-16672532.4877</v>
      </c>
      <c r="CG87" s="976">
        <f t="shared" si="68"/>
        <v>-560000</v>
      </c>
      <c r="CH87" s="976">
        <f t="shared" si="68"/>
        <v>-1545570</v>
      </c>
      <c r="CI87" s="976">
        <f t="shared" si="68"/>
        <v>-365000</v>
      </c>
      <c r="CJ87" s="976">
        <f t="shared" si="68"/>
        <v>-11098625</v>
      </c>
      <c r="CK87" s="976">
        <f t="shared" si="68"/>
        <v>-7239500</v>
      </c>
      <c r="CL87" s="976"/>
      <c r="CM87" s="976">
        <f t="shared" ref="CM87:CS87" si="69">CM85-CM86</f>
        <v>-68890</v>
      </c>
      <c r="CN87" s="976">
        <f t="shared" si="69"/>
        <v>-605387.95200000005</v>
      </c>
      <c r="CO87" s="976">
        <f t="shared" si="69"/>
        <v>-7861079.4375</v>
      </c>
      <c r="CP87" s="976">
        <f t="shared" si="69"/>
        <v>-117000</v>
      </c>
      <c r="CQ87" s="976">
        <f t="shared" si="69"/>
        <v>-227600.524125</v>
      </c>
      <c r="CR87" s="976">
        <f t="shared" si="69"/>
        <v>-1149228.24</v>
      </c>
      <c r="CS87" s="976">
        <f t="shared" si="69"/>
        <v>-818000</v>
      </c>
      <c r="CT87" s="976"/>
      <c r="CU87" s="976">
        <f t="shared" ref="CU87:DM87" si="70">CU85-CU86</f>
        <v>-164115</v>
      </c>
      <c r="CV87" s="976">
        <f t="shared" si="70"/>
        <v>-78995238.449300006</v>
      </c>
      <c r="CW87" s="976">
        <f t="shared" si="70"/>
        <v>-647215894.26039481</v>
      </c>
      <c r="CX87" s="976">
        <f t="shared" si="70"/>
        <v>0</v>
      </c>
      <c r="CY87" s="976">
        <f t="shared" si="70"/>
        <v>0</v>
      </c>
      <c r="CZ87" s="976">
        <f t="shared" si="70"/>
        <v>0</v>
      </c>
      <c r="DA87" s="976">
        <f t="shared" si="70"/>
        <v>0</v>
      </c>
      <c r="DB87" s="976">
        <f t="shared" si="70"/>
        <v>0</v>
      </c>
      <c r="DC87" s="976">
        <f t="shared" si="70"/>
        <v>0</v>
      </c>
      <c r="DD87" s="976">
        <f t="shared" si="70"/>
        <v>0</v>
      </c>
      <c r="DE87" s="976">
        <f t="shared" si="70"/>
        <v>0</v>
      </c>
      <c r="DF87" s="976">
        <f t="shared" si="70"/>
        <v>0</v>
      </c>
      <c r="DG87" s="976">
        <f t="shared" si="70"/>
        <v>0</v>
      </c>
      <c r="DH87" s="975">
        <f t="shared" si="70"/>
        <v>0</v>
      </c>
      <c r="DI87" s="975">
        <f t="shared" si="70"/>
        <v>0</v>
      </c>
      <c r="DJ87" s="975">
        <f t="shared" si="70"/>
        <v>0</v>
      </c>
      <c r="DK87" s="975">
        <f t="shared" si="70"/>
        <v>0</v>
      </c>
      <c r="DL87" s="975">
        <f t="shared" si="70"/>
        <v>0</v>
      </c>
      <c r="DM87" s="974">
        <f t="shared" si="70"/>
        <v>0</v>
      </c>
    </row>
    <row r="88" spans="2:117" ht="14.25" customHeight="1">
      <c r="B88" s="1078">
        <v>71</v>
      </c>
      <c r="C88" s="1072"/>
      <c r="D88" s="1083" t="s">
        <v>303</v>
      </c>
      <c r="E88" s="1080"/>
      <c r="F88" s="1081"/>
      <c r="G88" s="976"/>
      <c r="H88" s="976"/>
      <c r="I88" s="976"/>
      <c r="J88" s="976"/>
      <c r="K88" s="976"/>
      <c r="L88" s="976"/>
      <c r="M88" s="976"/>
      <c r="N88" s="976"/>
      <c r="O88" s="976"/>
      <c r="P88" s="976"/>
      <c r="Q88" s="976"/>
      <c r="R88" s="976"/>
      <c r="S88" s="976"/>
      <c r="T88" s="976"/>
      <c r="U88" s="976"/>
      <c r="V88" s="976"/>
      <c r="W88" s="976"/>
      <c r="X88" s="976"/>
      <c r="Y88" s="976"/>
      <c r="Z88" s="976"/>
      <c r="AA88" s="976"/>
      <c r="AB88" s="976"/>
      <c r="AC88" s="976"/>
      <c r="AD88" s="976"/>
      <c r="AE88" s="976"/>
      <c r="AF88" s="976"/>
      <c r="AG88" s="976"/>
      <c r="AH88" s="976"/>
      <c r="AI88" s="976"/>
      <c r="AJ88" s="975"/>
      <c r="AK88" s="975"/>
      <c r="AL88" s="975"/>
      <c r="AM88" s="975"/>
      <c r="AN88" s="975"/>
      <c r="AO88" s="976"/>
      <c r="AP88" s="1082"/>
      <c r="AQ88" s="1080"/>
      <c r="AR88" s="1080"/>
      <c r="AS88" s="1080"/>
      <c r="AT88" s="1080"/>
      <c r="AU88" s="1080"/>
      <c r="AV88" s="1080"/>
      <c r="AW88" s="1080"/>
      <c r="AX88" s="1080"/>
      <c r="AY88" s="1080"/>
      <c r="AZ88" s="1080"/>
      <c r="BA88" s="1080"/>
      <c r="BB88" s="1080"/>
      <c r="BC88" s="1080"/>
      <c r="BD88" s="1080"/>
      <c r="BE88" s="1080"/>
      <c r="BF88" s="1080"/>
      <c r="BG88" s="1080"/>
      <c r="BH88" s="1080"/>
      <c r="BI88" s="1080"/>
      <c r="BJ88" s="976"/>
      <c r="BK88" s="976"/>
      <c r="BL88" s="976"/>
      <c r="BM88" s="976"/>
      <c r="BN88" s="976"/>
      <c r="BO88" s="976"/>
      <c r="BP88" s="976"/>
      <c r="BQ88" s="976"/>
      <c r="BR88" s="976"/>
      <c r="BS88" s="976"/>
      <c r="BT88" s="976"/>
      <c r="BU88" s="976"/>
      <c r="BV88" s="975"/>
      <c r="BW88" s="975"/>
      <c r="BX88" s="975"/>
      <c r="BY88" s="975"/>
      <c r="BZ88" s="975"/>
      <c r="CA88" s="976"/>
      <c r="CB88" s="1082"/>
      <c r="CC88" s="1080"/>
      <c r="CD88" s="1081"/>
      <c r="CE88" s="1081"/>
      <c r="CF88" s="1081"/>
      <c r="CG88" s="1081"/>
      <c r="CH88" s="1081"/>
      <c r="CI88" s="1081"/>
      <c r="CJ88" s="1081"/>
      <c r="CK88" s="1081"/>
      <c r="CL88" s="1081"/>
      <c r="CM88" s="1081"/>
      <c r="CN88" s="1081"/>
      <c r="CO88" s="1081"/>
      <c r="CP88" s="1081"/>
      <c r="CQ88" s="1081"/>
      <c r="CR88" s="1081"/>
      <c r="CS88" s="1081"/>
      <c r="CT88" s="1081"/>
      <c r="CU88" s="1081"/>
      <c r="CV88" s="1081"/>
      <c r="CW88" s="976"/>
      <c r="CX88" s="976"/>
      <c r="CY88" s="976"/>
      <c r="CZ88" s="976"/>
      <c r="DA88" s="976"/>
      <c r="DB88" s="976"/>
      <c r="DC88" s="976"/>
      <c r="DD88" s="976"/>
      <c r="DE88" s="976"/>
      <c r="DF88" s="976"/>
      <c r="DG88" s="976"/>
      <c r="DH88" s="975"/>
      <c r="DI88" s="975"/>
      <c r="DJ88" s="975"/>
      <c r="DK88" s="975"/>
      <c r="DL88" s="975"/>
      <c r="DM88" s="974"/>
    </row>
    <row r="89" spans="2:117" ht="14.25" customHeight="1">
      <c r="B89" s="1078">
        <v>72</v>
      </c>
      <c r="C89" s="1072"/>
      <c r="D89" s="1083" t="s">
        <v>304</v>
      </c>
      <c r="E89" s="1080"/>
      <c r="F89" s="1081"/>
      <c r="G89" s="976"/>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5"/>
      <c r="AK89" s="975"/>
      <c r="AL89" s="975"/>
      <c r="AM89" s="975"/>
      <c r="AN89" s="975"/>
      <c r="AO89" s="976"/>
      <c r="AP89" s="1082"/>
      <c r="AQ89" s="1080"/>
      <c r="AR89" s="1080"/>
      <c r="AS89" s="1080"/>
      <c r="AT89" s="1080"/>
      <c r="AU89" s="1080"/>
      <c r="AV89" s="1080"/>
      <c r="AW89" s="1080"/>
      <c r="AX89" s="1080"/>
      <c r="AY89" s="1080"/>
      <c r="AZ89" s="1080"/>
      <c r="BA89" s="1080"/>
      <c r="BB89" s="1080"/>
      <c r="BC89" s="1080"/>
      <c r="BD89" s="1080"/>
      <c r="BE89" s="1080"/>
      <c r="BF89" s="1080"/>
      <c r="BG89" s="1080"/>
      <c r="BH89" s="1080"/>
      <c r="BI89" s="1080"/>
      <c r="BJ89" s="976"/>
      <c r="BK89" s="976"/>
      <c r="BL89" s="976"/>
      <c r="BM89" s="976"/>
      <c r="BN89" s="976"/>
      <c r="BO89" s="976"/>
      <c r="BP89" s="976"/>
      <c r="BQ89" s="976"/>
      <c r="BR89" s="976"/>
      <c r="BS89" s="976"/>
      <c r="BT89" s="976"/>
      <c r="BU89" s="976"/>
      <c r="BV89" s="975"/>
      <c r="BW89" s="975"/>
      <c r="BX89" s="975"/>
      <c r="BY89" s="975"/>
      <c r="BZ89" s="975"/>
      <c r="CA89" s="976"/>
      <c r="CB89" s="1082"/>
      <c r="CC89" s="1080"/>
      <c r="CD89" s="1081"/>
      <c r="CE89" s="1081"/>
      <c r="CF89" s="1081"/>
      <c r="CG89" s="1081"/>
      <c r="CH89" s="1081"/>
      <c r="CI89" s="1081"/>
      <c r="CJ89" s="1081"/>
      <c r="CK89" s="1081"/>
      <c r="CL89" s="1081"/>
      <c r="CM89" s="1081"/>
      <c r="CN89" s="1081"/>
      <c r="CO89" s="1081"/>
      <c r="CP89" s="1081"/>
      <c r="CQ89" s="1081"/>
      <c r="CR89" s="1081"/>
      <c r="CS89" s="1081"/>
      <c r="CT89" s="1081"/>
      <c r="CU89" s="1081"/>
      <c r="CV89" s="1081"/>
      <c r="CW89" s="976"/>
      <c r="CX89" s="976"/>
      <c r="CY89" s="976"/>
      <c r="CZ89" s="976"/>
      <c r="DA89" s="976"/>
      <c r="DB89" s="976"/>
      <c r="DC89" s="976"/>
      <c r="DD89" s="976"/>
      <c r="DE89" s="976"/>
      <c r="DF89" s="976"/>
      <c r="DG89" s="976"/>
      <c r="DH89" s="975"/>
      <c r="DI89" s="975"/>
      <c r="DJ89" s="975"/>
      <c r="DK89" s="975"/>
      <c r="DL89" s="975"/>
      <c r="DM89" s="974"/>
    </row>
    <row r="90" spans="2:117" ht="14.25" customHeight="1">
      <c r="B90" s="1078">
        <v>73</v>
      </c>
      <c r="C90" s="1072"/>
      <c r="D90" s="1083" t="s">
        <v>305</v>
      </c>
      <c r="E90" s="1080"/>
      <c r="F90" s="1081"/>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5"/>
      <c r="AK90" s="975"/>
      <c r="AL90" s="975"/>
      <c r="AM90" s="975"/>
      <c r="AN90" s="975"/>
      <c r="AO90" s="976"/>
      <c r="AP90" s="1082"/>
      <c r="AQ90" s="1080"/>
      <c r="AR90" s="1080"/>
      <c r="AS90" s="1080"/>
      <c r="AT90" s="1080"/>
      <c r="AU90" s="1080"/>
      <c r="AV90" s="1080"/>
      <c r="AW90" s="1080"/>
      <c r="AX90" s="1080"/>
      <c r="AY90" s="1080"/>
      <c r="AZ90" s="1080"/>
      <c r="BA90" s="1080"/>
      <c r="BB90" s="1080"/>
      <c r="BC90" s="1080"/>
      <c r="BD90" s="1080"/>
      <c r="BE90" s="1080"/>
      <c r="BF90" s="1080"/>
      <c r="BG90" s="1080"/>
      <c r="BH90" s="1080"/>
      <c r="BI90" s="1080"/>
      <c r="BJ90" s="976"/>
      <c r="BK90" s="976"/>
      <c r="BL90" s="976"/>
      <c r="BM90" s="976"/>
      <c r="BN90" s="976"/>
      <c r="BO90" s="976"/>
      <c r="BP90" s="976"/>
      <c r="BQ90" s="976"/>
      <c r="BR90" s="976"/>
      <c r="BS90" s="976"/>
      <c r="BT90" s="976"/>
      <c r="BU90" s="976"/>
      <c r="BV90" s="975"/>
      <c r="BW90" s="975"/>
      <c r="BX90" s="975"/>
      <c r="BY90" s="975"/>
      <c r="BZ90" s="975"/>
      <c r="CA90" s="976"/>
      <c r="CB90" s="1082"/>
      <c r="CC90" s="1080"/>
      <c r="CD90" s="1081"/>
      <c r="CE90" s="1081"/>
      <c r="CF90" s="1081"/>
      <c r="CG90" s="1081"/>
      <c r="CH90" s="1081"/>
      <c r="CI90" s="1081"/>
      <c r="CJ90" s="1081"/>
      <c r="CK90" s="1081"/>
      <c r="CL90" s="1081"/>
      <c r="CM90" s="1081"/>
      <c r="CN90" s="1081"/>
      <c r="CO90" s="1081"/>
      <c r="CP90" s="1081"/>
      <c r="CQ90" s="1081"/>
      <c r="CR90" s="1081"/>
      <c r="CS90" s="1081"/>
      <c r="CT90" s="1081"/>
      <c r="CU90" s="1081"/>
      <c r="CV90" s="1081"/>
      <c r="CW90" s="976"/>
      <c r="CX90" s="976"/>
      <c r="CY90" s="976"/>
      <c r="CZ90" s="976"/>
      <c r="DA90" s="976"/>
      <c r="DB90" s="976"/>
      <c r="DC90" s="976"/>
      <c r="DD90" s="976"/>
      <c r="DE90" s="976"/>
      <c r="DF90" s="976"/>
      <c r="DG90" s="976"/>
      <c r="DH90" s="975"/>
      <c r="DI90" s="975"/>
      <c r="DJ90" s="975"/>
      <c r="DK90" s="975"/>
      <c r="DL90" s="975"/>
      <c r="DM90" s="974"/>
    </row>
    <row r="91" spans="2:117" ht="14.25" customHeight="1">
      <c r="B91" s="1078">
        <v>74</v>
      </c>
      <c r="C91" s="1072"/>
      <c r="D91" s="1072"/>
      <c r="E91" s="1072"/>
      <c r="F91" s="1072"/>
      <c r="G91" s="1072"/>
      <c r="H91" s="1072"/>
      <c r="I91" s="1072"/>
      <c r="J91" s="1072"/>
      <c r="K91" s="1072"/>
      <c r="L91" s="1072"/>
      <c r="M91" s="1072"/>
      <c r="N91" s="1072"/>
      <c r="O91" s="1072"/>
      <c r="P91" s="1072"/>
      <c r="Q91" s="1072"/>
      <c r="R91" s="1072"/>
      <c r="S91" s="1072"/>
      <c r="T91" s="1072"/>
      <c r="U91" s="1072"/>
      <c r="V91" s="1072"/>
      <c r="W91" s="1072"/>
      <c r="X91" s="1072"/>
      <c r="Y91" s="1072"/>
      <c r="Z91" s="1072"/>
      <c r="AA91" s="1072"/>
      <c r="AB91" s="1072"/>
      <c r="AC91" s="1072"/>
      <c r="AD91" s="1072"/>
      <c r="AE91" s="1072"/>
      <c r="AF91" s="1072"/>
      <c r="AG91" s="1072"/>
      <c r="AH91" s="1072"/>
      <c r="AI91" s="1072"/>
      <c r="AJ91" s="1072"/>
      <c r="AK91" s="1072"/>
      <c r="AL91" s="1072"/>
      <c r="AM91" s="1072"/>
      <c r="AN91" s="1072"/>
      <c r="AO91" s="1072"/>
      <c r="AP91" s="1072"/>
      <c r="AQ91" s="1072"/>
      <c r="AR91" s="1080"/>
      <c r="AS91" s="1080"/>
      <c r="AT91" s="1080"/>
      <c r="AU91" s="1080"/>
      <c r="AV91" s="1080"/>
      <c r="AW91" s="1080"/>
      <c r="AX91" s="1080"/>
      <c r="AY91" s="1080"/>
      <c r="AZ91" s="1080"/>
      <c r="BA91" s="1080"/>
      <c r="BB91" s="1080"/>
      <c r="BC91" s="1080"/>
      <c r="BD91" s="1080"/>
      <c r="BE91" s="1080"/>
      <c r="BF91" s="1080"/>
      <c r="BG91" s="1080"/>
      <c r="BH91" s="1080"/>
      <c r="BI91" s="1080"/>
      <c r="BJ91" s="1072"/>
      <c r="BK91" s="1072"/>
      <c r="BL91" s="1072"/>
      <c r="BM91" s="1072"/>
      <c r="BN91" s="1072"/>
      <c r="BO91" s="1072"/>
      <c r="BP91" s="1072"/>
      <c r="BQ91" s="1072"/>
      <c r="BR91" s="1072"/>
      <c r="BS91" s="1072"/>
      <c r="BT91" s="1072"/>
      <c r="BU91" s="1072"/>
      <c r="BV91" s="1072"/>
      <c r="BW91" s="1072"/>
      <c r="BX91" s="1072"/>
      <c r="BY91" s="1072"/>
      <c r="BZ91" s="1072"/>
      <c r="CA91" s="1072"/>
      <c r="CB91" s="1072"/>
      <c r="CC91" s="1072"/>
      <c r="CD91" s="1072"/>
      <c r="CE91" s="1072"/>
      <c r="CF91" s="1072"/>
      <c r="CG91" s="1072"/>
      <c r="CH91" s="1072"/>
      <c r="CI91" s="1072"/>
      <c r="CJ91" s="1072"/>
      <c r="CK91" s="1072"/>
      <c r="CL91" s="1072"/>
      <c r="CM91" s="1072"/>
      <c r="CN91" s="1072"/>
      <c r="CO91" s="1072"/>
      <c r="CP91" s="1072"/>
      <c r="CQ91" s="1072"/>
      <c r="CR91" s="1072"/>
      <c r="CS91" s="1072"/>
      <c r="CT91" s="1072"/>
      <c r="CU91" s="1072"/>
      <c r="CV91" s="1072"/>
      <c r="CW91" s="1072"/>
      <c r="CX91" s="1072"/>
      <c r="CY91" s="1072"/>
      <c r="CZ91" s="1072"/>
      <c r="DA91" s="1072"/>
      <c r="DB91" s="1072"/>
      <c r="DC91" s="1072"/>
      <c r="DD91" s="1072"/>
      <c r="DE91" s="1072"/>
      <c r="DF91" s="1072"/>
      <c r="DG91" s="1072"/>
      <c r="DH91" s="1072"/>
      <c r="DI91" s="1072"/>
      <c r="DJ91" s="1072"/>
      <c r="DK91" s="1072"/>
      <c r="DL91" s="1072"/>
      <c r="DM91" s="1072"/>
    </row>
    <row r="92" spans="2:117" ht="14.25" customHeight="1">
      <c r="B92" s="1078"/>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72"/>
      <c r="AR92" s="1072"/>
      <c r="AS92" s="1072"/>
      <c r="AT92" s="1072"/>
      <c r="AU92" s="1072"/>
      <c r="AV92" s="1072"/>
      <c r="AW92" s="1072"/>
      <c r="AX92" s="1072"/>
      <c r="AY92" s="1072"/>
      <c r="AZ92" s="1072"/>
      <c r="BA92" s="1072"/>
      <c r="BB92" s="1072"/>
      <c r="BC92" s="1072"/>
      <c r="BD92" s="1072"/>
      <c r="BE92" s="1072"/>
      <c r="BF92" s="1072"/>
      <c r="BG92" s="1072"/>
      <c r="BH92" s="1072"/>
      <c r="BI92" s="1072"/>
      <c r="BJ92" s="1072"/>
      <c r="BK92" s="1072"/>
      <c r="BL92" s="1072"/>
      <c r="BM92" s="1072"/>
      <c r="BN92" s="1072"/>
      <c r="BO92" s="1072"/>
      <c r="BP92" s="1072"/>
      <c r="BQ92" s="1072"/>
      <c r="BR92" s="1072"/>
      <c r="BS92" s="1072"/>
      <c r="BT92" s="1072"/>
      <c r="BU92" s="1072"/>
      <c r="BV92" s="1072"/>
      <c r="BW92" s="1072"/>
      <c r="BX92" s="1072"/>
      <c r="BY92" s="1072"/>
      <c r="BZ92" s="1072"/>
      <c r="CA92" s="1072"/>
      <c r="CB92" s="1072"/>
      <c r="CC92" s="1072"/>
      <c r="CD92" s="1072"/>
      <c r="CE92" s="1072"/>
      <c r="CF92" s="1072"/>
      <c r="CG92" s="1072"/>
      <c r="CH92" s="1072"/>
      <c r="CI92" s="1072"/>
      <c r="CJ92" s="1072"/>
      <c r="CK92" s="1072"/>
      <c r="CL92" s="1072"/>
      <c r="CM92" s="1072"/>
      <c r="CN92" s="1072"/>
      <c r="CO92" s="1072"/>
      <c r="CP92" s="1072"/>
      <c r="CQ92" s="1072"/>
      <c r="CR92" s="1072"/>
      <c r="CS92" s="1072"/>
      <c r="CT92" s="1072"/>
      <c r="CU92" s="1072"/>
      <c r="CV92" s="1072"/>
      <c r="CW92" s="1072"/>
      <c r="CX92" s="1072"/>
      <c r="CY92" s="1072"/>
      <c r="CZ92" s="1072"/>
      <c r="DA92" s="1072"/>
      <c r="DB92" s="1072"/>
      <c r="DC92" s="1072"/>
      <c r="DD92" s="1072"/>
      <c r="DE92" s="1072"/>
      <c r="DF92" s="1072"/>
      <c r="DG92" s="1072"/>
      <c r="DH92" s="1072"/>
      <c r="DI92" s="1072"/>
      <c r="DJ92" s="1072"/>
      <c r="DK92" s="1072"/>
      <c r="DL92" s="1072"/>
      <c r="DM92" s="1079"/>
    </row>
    <row r="93" spans="2:117" ht="14.25" customHeight="1">
      <c r="B93" s="1078">
        <f>IF(D93&lt;&gt;"",MAX(B86:B92)+1,"")</f>
        <v>75</v>
      </c>
      <c r="C93" s="1072"/>
      <c r="D93" s="1077" t="s">
        <v>2811</v>
      </c>
      <c r="E93" s="967">
        <v>0</v>
      </c>
      <c r="F93" s="967">
        <v>0</v>
      </c>
      <c r="G93" s="967">
        <v>0</v>
      </c>
      <c r="H93" s="967">
        <v>0</v>
      </c>
      <c r="I93" s="967">
        <v>0</v>
      </c>
      <c r="J93" s="967">
        <v>0</v>
      </c>
      <c r="K93" s="967">
        <v>0</v>
      </c>
      <c r="L93" s="967">
        <v>0</v>
      </c>
      <c r="M93" s="967">
        <v>0</v>
      </c>
      <c r="N93" s="967">
        <v>0</v>
      </c>
      <c r="O93" s="967">
        <v>0</v>
      </c>
      <c r="P93" s="967">
        <v>0</v>
      </c>
      <c r="Q93" s="967">
        <v>0</v>
      </c>
      <c r="R93" s="967">
        <v>0</v>
      </c>
      <c r="S93" s="967">
        <v>0</v>
      </c>
      <c r="T93" s="967">
        <v>0</v>
      </c>
      <c r="U93" s="967">
        <v>0</v>
      </c>
      <c r="V93" s="967"/>
      <c r="W93" s="967">
        <v>0</v>
      </c>
      <c r="X93" s="967">
        <v>0</v>
      </c>
      <c r="Y93" s="968">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1041"/>
      <c r="AQ93" s="967">
        <v>0</v>
      </c>
      <c r="AR93" s="967">
        <v>0</v>
      </c>
      <c r="AS93" s="967">
        <v>0</v>
      </c>
      <c r="AT93" s="967">
        <v>0</v>
      </c>
      <c r="AU93" s="967">
        <v>0</v>
      </c>
      <c r="AV93" s="967">
        <v>0</v>
      </c>
      <c r="AW93" s="967">
        <v>0</v>
      </c>
      <c r="AX93" s="967">
        <v>0</v>
      </c>
      <c r="AY93" s="967">
        <v>0</v>
      </c>
      <c r="AZ93" s="967"/>
      <c r="BA93" s="967">
        <v>0</v>
      </c>
      <c r="BB93" s="967">
        <v>0</v>
      </c>
      <c r="BC93" s="967">
        <v>0</v>
      </c>
      <c r="BD93" s="967"/>
      <c r="BE93" s="967">
        <v>0</v>
      </c>
      <c r="BF93" s="967">
        <v>0</v>
      </c>
      <c r="BG93" s="967">
        <v>0</v>
      </c>
      <c r="BH93" s="967">
        <v>0</v>
      </c>
      <c r="BI93" s="967">
        <v>0</v>
      </c>
      <c r="BJ93" s="967">
        <v>0</v>
      </c>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1072"/>
      <c r="CC93" s="967">
        <v>0</v>
      </c>
      <c r="CD93" s="967">
        <v>0</v>
      </c>
      <c r="CE93" s="967">
        <v>0</v>
      </c>
      <c r="CF93" s="967">
        <v>0</v>
      </c>
      <c r="CG93" s="967">
        <v>0</v>
      </c>
      <c r="CH93" s="967">
        <v>0</v>
      </c>
      <c r="CI93" s="967">
        <v>0</v>
      </c>
      <c r="CJ93" s="967">
        <v>0</v>
      </c>
      <c r="CK93" s="967">
        <v>0</v>
      </c>
      <c r="CL93" s="967"/>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1076"/>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075"/>
      <c r="AB94" s="1075"/>
      <c r="AC94" s="1075"/>
      <c r="AD94" s="1075"/>
      <c r="AE94" s="1075"/>
      <c r="AF94" s="1075"/>
      <c r="AG94" s="1075"/>
      <c r="AH94" s="1075"/>
      <c r="AI94" s="1075"/>
      <c r="AJ94" s="1075"/>
      <c r="AK94" s="1075"/>
      <c r="AL94" s="1075"/>
      <c r="AM94" s="1075"/>
      <c r="AN94" s="1075"/>
      <c r="AO94" s="1075"/>
      <c r="AP94" s="1075"/>
      <c r="AQ94" s="1075"/>
      <c r="AR94" s="1075"/>
      <c r="AS94" s="1075"/>
      <c r="AT94" s="1075"/>
      <c r="AU94" s="1075"/>
      <c r="AV94" s="1075"/>
      <c r="AW94" s="1075"/>
      <c r="AX94" s="1075"/>
      <c r="AY94" s="1075"/>
      <c r="AZ94" s="1075"/>
      <c r="BA94" s="1075"/>
      <c r="BB94" s="1075"/>
      <c r="BC94" s="1075"/>
      <c r="BD94" s="1075"/>
      <c r="BE94" s="1075"/>
      <c r="BF94" s="1075"/>
      <c r="BG94" s="1075"/>
      <c r="BH94" s="1075"/>
      <c r="BI94" s="1075"/>
      <c r="BJ94" s="1075"/>
      <c r="BK94" s="1075"/>
      <c r="BL94" s="1075"/>
      <c r="BM94" s="1075"/>
      <c r="BN94" s="1075"/>
      <c r="BO94" s="1075"/>
      <c r="BP94" s="1075"/>
      <c r="BQ94" s="1075"/>
      <c r="BR94" s="1075"/>
      <c r="BS94" s="1075"/>
      <c r="BT94" s="1075"/>
      <c r="BU94" s="1075"/>
      <c r="BV94" s="1075"/>
      <c r="BW94" s="1075"/>
      <c r="BX94" s="1075"/>
      <c r="BY94" s="1075"/>
      <c r="BZ94" s="1075"/>
      <c r="CA94" s="1075"/>
      <c r="CB94" s="1075"/>
      <c r="CC94" s="1075"/>
      <c r="CD94" s="1075"/>
      <c r="CE94" s="1075"/>
      <c r="CF94" s="1075"/>
      <c r="CG94" s="1075"/>
      <c r="CH94" s="1075"/>
      <c r="CI94" s="1075"/>
      <c r="CJ94" s="1075"/>
      <c r="CK94" s="1075"/>
      <c r="CL94" s="1075"/>
      <c r="CM94" s="1075"/>
      <c r="CN94" s="1075"/>
      <c r="CO94" s="1075"/>
      <c r="CP94" s="1075"/>
      <c r="CQ94" s="1075"/>
      <c r="CR94" s="1075"/>
      <c r="CS94" s="1075"/>
      <c r="CT94" s="1075"/>
      <c r="CU94" s="1075"/>
      <c r="CV94" s="1075"/>
      <c r="CW94" s="1075"/>
      <c r="CX94" s="1075"/>
      <c r="CY94" s="1075"/>
      <c r="CZ94" s="1075"/>
      <c r="DA94" s="1075"/>
      <c r="DB94" s="1075"/>
      <c r="DC94" s="1075"/>
      <c r="DD94" s="1075"/>
      <c r="DE94" s="1075"/>
      <c r="DF94" s="1075"/>
      <c r="DG94" s="1075"/>
      <c r="DH94" s="1075"/>
      <c r="DI94" s="1075"/>
      <c r="DJ94" s="1075"/>
      <c r="DK94" s="1075"/>
      <c r="DL94" s="1075"/>
      <c r="DM94" s="1074"/>
    </row>
    <row r="95" spans="2:117">
      <c r="B95" s="1073"/>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72"/>
      <c r="AR95" s="1072"/>
      <c r="AS95" s="1072"/>
      <c r="AT95" s="1072"/>
      <c r="AU95" s="1072"/>
      <c r="AV95" s="1072"/>
      <c r="AW95" s="1072"/>
      <c r="AX95" s="1072"/>
      <c r="AY95" s="1072"/>
      <c r="AZ95" s="1072"/>
      <c r="BA95" s="1072"/>
      <c r="BB95" s="1072"/>
      <c r="BC95" s="1072"/>
      <c r="BD95" s="1072"/>
      <c r="BE95" s="1072"/>
      <c r="BF95" s="1072"/>
      <c r="BG95" s="1072"/>
      <c r="BH95" s="1072"/>
      <c r="BI95" s="1072"/>
      <c r="BJ95" s="1072"/>
      <c r="BK95" s="1072"/>
      <c r="BL95" s="1072"/>
      <c r="BM95" s="1072"/>
      <c r="BN95" s="1072"/>
      <c r="BO95" s="1072"/>
      <c r="BP95" s="1072"/>
      <c r="BQ95" s="1072"/>
      <c r="BR95" s="1072"/>
      <c r="BS95" s="1072"/>
      <c r="BT95" s="1072"/>
      <c r="BU95" s="1072"/>
      <c r="BV95" s="1072"/>
      <c r="BW95" s="1072"/>
      <c r="BX95" s="1072"/>
      <c r="BY95" s="1072"/>
      <c r="BZ95" s="1072"/>
      <c r="CA95" s="1072"/>
      <c r="CB95" s="1072"/>
      <c r="CC95" s="1072"/>
      <c r="CD95" s="1072"/>
      <c r="CE95" s="1072"/>
      <c r="CF95" s="1072"/>
      <c r="CG95" s="1072"/>
      <c r="CH95" s="1072"/>
      <c r="CI95" s="1072"/>
      <c r="CJ95" s="1072"/>
      <c r="CK95" s="1072"/>
      <c r="CL95" s="1072"/>
      <c r="CM95" s="1072"/>
      <c r="CN95" s="1072"/>
      <c r="CO95" s="1072"/>
      <c r="CP95" s="1072"/>
      <c r="CQ95" s="1072"/>
      <c r="CR95" s="1072"/>
      <c r="CS95" s="1072"/>
      <c r="CT95" s="1072"/>
      <c r="CU95" s="1072"/>
      <c r="CV95" s="1072"/>
      <c r="CW95" s="1072"/>
      <c r="CX95" s="1072"/>
      <c r="CY95" s="1072"/>
      <c r="CZ95" s="1072"/>
      <c r="DA95" s="1072"/>
      <c r="DB95" s="1072"/>
      <c r="DC95" s="1072"/>
      <c r="DD95" s="1072"/>
      <c r="DE95" s="1072"/>
      <c r="DF95" s="1072"/>
      <c r="DG95" s="1072"/>
      <c r="DH95" s="1072"/>
      <c r="DI95" s="1072"/>
      <c r="DJ95" s="1072"/>
      <c r="DK95" s="1072"/>
      <c r="DL95" s="1072"/>
      <c r="DM95" s="1072"/>
    </row>
    <row r="96" spans="2:117" ht="14.5">
      <c r="B96" s="1048"/>
      <c r="C96" s="1048"/>
      <c r="D96" s="1048"/>
      <c r="E96" s="1048"/>
      <c r="F96" s="1048"/>
      <c r="G96" s="1048"/>
      <c r="H96" s="1048"/>
      <c r="I96" s="1048"/>
      <c r="J96" s="1048"/>
      <c r="K96" s="1048"/>
      <c r="L96" s="1048"/>
      <c r="M96" s="1048"/>
      <c r="N96" s="1048"/>
      <c r="O96" s="1048"/>
      <c r="P96" s="1048"/>
      <c r="Q96" s="1048"/>
      <c r="R96" s="1048"/>
      <c r="S96" s="1048"/>
      <c r="T96" s="1048"/>
      <c r="U96" s="1048"/>
      <c r="V96" s="1048"/>
      <c r="W96" s="1048"/>
      <c r="X96" s="1048"/>
      <c r="Y96" s="1048"/>
      <c r="Z96" s="1048"/>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048"/>
      <c r="BF96" s="1048"/>
      <c r="BG96" s="1048"/>
      <c r="BH96" s="1048"/>
      <c r="BI96" s="1048"/>
      <c r="BJ96" s="1048"/>
      <c r="BK96" s="1048"/>
      <c r="BL96" s="1048"/>
      <c r="BM96" s="1048"/>
      <c r="BN96" s="1048"/>
      <c r="BO96" s="1048"/>
      <c r="BP96" s="1048"/>
      <c r="BQ96" s="1048"/>
      <c r="BR96" s="1048"/>
      <c r="BS96" s="1048"/>
      <c r="BT96" s="1048"/>
      <c r="BU96" s="1048"/>
      <c r="BV96" s="1048"/>
      <c r="BW96" s="1048"/>
      <c r="BX96" s="1048"/>
      <c r="BY96" s="1048"/>
      <c r="BZ96" s="1048"/>
      <c r="CA96" s="1048"/>
      <c r="CB96" s="1048"/>
      <c r="CC96" s="1048"/>
      <c r="CD96" s="1048"/>
      <c r="CE96" s="1048"/>
      <c r="CF96" s="1048"/>
      <c r="CG96" s="1048"/>
      <c r="CH96" s="1048"/>
      <c r="CI96" s="1048"/>
      <c r="CJ96" s="1048"/>
      <c r="CK96" s="1048"/>
      <c r="CL96" s="1048"/>
      <c r="CM96" s="1048"/>
      <c r="CN96" s="1048"/>
      <c r="CO96" s="1048"/>
      <c r="CP96" s="1048"/>
      <c r="CQ96" s="1048"/>
      <c r="CR96" s="1048"/>
      <c r="CS96" s="1048"/>
      <c r="CT96" s="1048"/>
      <c r="CU96" s="1048"/>
      <c r="CV96" s="1048"/>
      <c r="CW96" s="1048"/>
      <c r="CX96" s="1048"/>
      <c r="CY96" s="1048"/>
      <c r="CZ96" s="1048"/>
      <c r="DA96" s="1048"/>
      <c r="DB96" s="1048"/>
      <c r="DC96" s="1048"/>
      <c r="DD96" s="1048"/>
      <c r="DE96" s="1048"/>
      <c r="DF96" s="1048"/>
      <c r="DG96" s="1048"/>
      <c r="DH96" s="1048"/>
      <c r="DI96" s="1048"/>
      <c r="DJ96" s="1048"/>
      <c r="DK96" s="1048"/>
      <c r="DL96" s="1048"/>
      <c r="DM96" s="1048"/>
    </row>
    <row r="97" spans="2:117" ht="14.5">
      <c r="B97" s="1048"/>
      <c r="C97" s="1048"/>
      <c r="D97" s="1048"/>
      <c r="E97" s="1048"/>
      <c r="F97" s="1048"/>
      <c r="G97" s="1048"/>
      <c r="H97" s="1048"/>
      <c r="I97" s="1048"/>
      <c r="J97" s="1048"/>
      <c r="K97" s="1048"/>
      <c r="L97" s="1048"/>
      <c r="M97" s="1048"/>
      <c r="N97" s="1048"/>
      <c r="O97" s="1048"/>
      <c r="P97" s="1048"/>
      <c r="Q97" s="1048"/>
      <c r="R97" s="1048"/>
      <c r="S97" s="1048"/>
      <c r="T97" s="1048"/>
      <c r="U97" s="1048"/>
      <c r="V97" s="1048"/>
      <c r="W97" s="1048"/>
      <c r="X97" s="1048"/>
      <c r="Y97" s="1048"/>
      <c r="Z97" s="1048"/>
      <c r="AA97" s="1048"/>
      <c r="AB97" s="1048"/>
      <c r="AC97" s="1048"/>
      <c r="AD97" s="1048"/>
      <c r="AE97" s="1048"/>
      <c r="AF97" s="1048"/>
      <c r="AG97" s="1048"/>
      <c r="AH97" s="1048"/>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048"/>
      <c r="BE97" s="1048"/>
      <c r="BF97" s="1048"/>
      <c r="BG97" s="1048"/>
      <c r="BH97" s="1048"/>
      <c r="BI97" s="1048"/>
      <c r="BJ97" s="1048"/>
      <c r="BK97" s="1048"/>
      <c r="BL97" s="1048"/>
      <c r="BM97" s="1048"/>
      <c r="BN97" s="1048"/>
      <c r="BO97" s="1048"/>
      <c r="BP97" s="1048"/>
      <c r="BQ97" s="1048"/>
      <c r="BR97" s="1048"/>
      <c r="BS97" s="1048"/>
      <c r="BT97" s="1048"/>
      <c r="BU97" s="1048"/>
      <c r="BV97" s="1048"/>
      <c r="BW97" s="1048"/>
      <c r="BX97" s="1048"/>
      <c r="BY97" s="1048"/>
      <c r="BZ97" s="1048"/>
      <c r="CA97" s="1048"/>
      <c r="CB97" s="1048"/>
      <c r="CC97" s="1048"/>
      <c r="CD97" s="1048"/>
      <c r="CE97" s="1048"/>
      <c r="CF97" s="1048"/>
      <c r="CG97" s="1048"/>
      <c r="CH97" s="1048"/>
      <c r="CI97" s="1048"/>
      <c r="CJ97" s="1048"/>
      <c r="CK97" s="1048"/>
      <c r="CL97" s="1048"/>
      <c r="CM97" s="1048"/>
      <c r="CN97" s="1048"/>
      <c r="CO97" s="1048"/>
      <c r="CP97" s="1048"/>
      <c r="CQ97" s="1048"/>
      <c r="CR97" s="1048"/>
      <c r="CS97" s="1048"/>
      <c r="CT97" s="1048"/>
      <c r="CU97" s="1048"/>
      <c r="CV97" s="1048"/>
      <c r="CW97" s="1048"/>
      <c r="CX97" s="1048"/>
      <c r="CY97" s="1048"/>
      <c r="CZ97" s="1048"/>
      <c r="DA97" s="1048"/>
      <c r="DB97" s="1048"/>
      <c r="DC97" s="1048"/>
      <c r="DD97" s="1048"/>
      <c r="DE97" s="1048"/>
      <c r="DF97" s="1048"/>
      <c r="DG97" s="1048"/>
      <c r="DH97" s="1048"/>
      <c r="DI97" s="1048"/>
      <c r="DJ97" s="1048"/>
      <c r="DK97" s="1048"/>
      <c r="DL97" s="1048"/>
      <c r="DM97" s="1048"/>
    </row>
    <row r="98" spans="2:117" ht="14.25" customHeight="1">
      <c r="B98" s="1048"/>
      <c r="C98" s="1048"/>
      <c r="D98" s="1048"/>
      <c r="E98" s="1048"/>
      <c r="F98" s="1048"/>
      <c r="G98" s="1048"/>
      <c r="H98" s="1048"/>
      <c r="I98" s="1048"/>
      <c r="J98" s="1048"/>
      <c r="K98" s="1048"/>
      <c r="L98" s="1048"/>
      <c r="M98" s="1048"/>
      <c r="N98" s="1048"/>
      <c r="O98" s="1048"/>
      <c r="P98" s="1048"/>
      <c r="Q98" s="1048"/>
      <c r="R98" s="1048"/>
      <c r="S98" s="1048"/>
      <c r="T98" s="1048"/>
      <c r="U98" s="1048"/>
      <c r="V98" s="1048"/>
      <c r="W98" s="1048"/>
      <c r="X98" s="1048"/>
      <c r="Y98" s="1048"/>
      <c r="Z98" s="1048"/>
      <c r="AA98" s="1048"/>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048"/>
      <c r="BF98" s="1048"/>
      <c r="BG98" s="1048"/>
      <c r="BH98" s="1048"/>
      <c r="BI98" s="1048"/>
      <c r="BJ98" s="1048"/>
      <c r="BK98" s="1048"/>
      <c r="BL98" s="1048"/>
      <c r="BM98" s="1048"/>
      <c r="BN98" s="1048"/>
      <c r="BO98" s="1048"/>
      <c r="BP98" s="1048"/>
      <c r="BQ98" s="1048"/>
      <c r="BR98" s="1048"/>
      <c r="BS98" s="1048"/>
      <c r="BT98" s="1048"/>
      <c r="BU98" s="1048"/>
      <c r="BV98" s="1048"/>
      <c r="BW98" s="1048"/>
      <c r="BX98" s="1048"/>
      <c r="BY98" s="1048"/>
      <c r="BZ98" s="1048"/>
      <c r="CA98" s="1048"/>
      <c r="CB98" s="1048"/>
      <c r="CC98" s="1048"/>
      <c r="CD98" s="1048"/>
      <c r="CE98" s="1048"/>
      <c r="CF98" s="1048"/>
      <c r="CG98" s="1048"/>
      <c r="CH98" s="1048"/>
      <c r="CI98" s="1048"/>
      <c r="CJ98" s="1048"/>
      <c r="CK98" s="1048"/>
      <c r="CL98" s="1048"/>
      <c r="CM98" s="1048"/>
      <c r="CN98" s="1048"/>
      <c r="CO98" s="1048"/>
      <c r="CP98" s="1048"/>
      <c r="CQ98" s="1048"/>
      <c r="CR98" s="1048"/>
      <c r="CS98" s="1048"/>
      <c r="CT98" s="1048"/>
      <c r="CU98" s="1048"/>
      <c r="CV98" s="1048"/>
      <c r="CW98" s="1048"/>
      <c r="CX98" s="1048"/>
      <c r="CY98" s="1048"/>
      <c r="CZ98" s="1048"/>
      <c r="DA98" s="1048"/>
      <c r="DB98" s="1048"/>
      <c r="DC98" s="1048"/>
      <c r="DD98" s="1048"/>
      <c r="DE98" s="1048"/>
      <c r="DF98" s="1048"/>
      <c r="DG98" s="1048"/>
      <c r="DH98" s="1048"/>
      <c r="DI98" s="1048"/>
      <c r="DJ98" s="1048"/>
      <c r="DK98" s="1048"/>
      <c r="DL98" s="1048"/>
      <c r="DM98" s="1048"/>
    </row>
    <row r="99" spans="2:117" ht="14.25" customHeight="1">
      <c r="B99" s="1048"/>
      <c r="C99" s="1048"/>
      <c r="D99" s="1048"/>
      <c r="E99" s="1048"/>
      <c r="F99" s="1048"/>
      <c r="G99" s="1048"/>
      <c r="H99" s="1048"/>
      <c r="I99" s="1048"/>
      <c r="J99" s="1048"/>
      <c r="K99" s="1048"/>
      <c r="L99" s="1048"/>
      <c r="M99" s="1048"/>
      <c r="N99" s="1048"/>
      <c r="O99" s="1048"/>
      <c r="P99" s="1048"/>
      <c r="Q99" s="1048"/>
      <c r="R99" s="1048"/>
      <c r="S99" s="1048"/>
      <c r="T99" s="1048"/>
      <c r="U99" s="1048"/>
      <c r="V99" s="1048"/>
      <c r="W99" s="1048"/>
      <c r="X99" s="1048"/>
      <c r="Y99" s="1048"/>
      <c r="Z99" s="1048"/>
      <c r="AA99" s="1048"/>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048"/>
      <c r="BF99" s="1048"/>
      <c r="BG99" s="1048"/>
      <c r="BH99" s="1048"/>
      <c r="BI99" s="1048"/>
      <c r="BJ99" s="1048"/>
      <c r="BK99" s="1048"/>
      <c r="BL99" s="1048"/>
      <c r="BM99" s="1048"/>
      <c r="BN99" s="1048"/>
      <c r="BO99" s="1048"/>
      <c r="BP99" s="1048"/>
      <c r="BQ99" s="1048"/>
      <c r="BR99" s="1048"/>
      <c r="BS99" s="1048"/>
      <c r="BT99" s="1048"/>
      <c r="BU99" s="1048"/>
      <c r="BV99" s="1048"/>
      <c r="BW99" s="1048"/>
      <c r="BX99" s="1048"/>
      <c r="BY99" s="1048"/>
      <c r="BZ99" s="1048"/>
      <c r="CA99" s="1048"/>
      <c r="CB99" s="1048"/>
      <c r="CC99" s="1048"/>
      <c r="CD99" s="1048"/>
      <c r="CE99" s="1048"/>
      <c r="CF99" s="1048"/>
      <c r="CG99" s="1048"/>
      <c r="CH99" s="1048"/>
      <c r="CI99" s="1048"/>
      <c r="CJ99" s="1048"/>
      <c r="CK99" s="1048"/>
      <c r="CL99" s="1048"/>
      <c r="CM99" s="1048"/>
      <c r="CN99" s="1048"/>
      <c r="CO99" s="1048"/>
      <c r="CP99" s="1048"/>
      <c r="CQ99" s="1048"/>
      <c r="CR99" s="1048"/>
      <c r="CS99" s="1048"/>
      <c r="CT99" s="1048"/>
      <c r="CU99" s="1048"/>
      <c r="CV99" s="1048"/>
      <c r="CW99" s="1048"/>
      <c r="CX99" s="1048"/>
      <c r="CY99" s="1048"/>
      <c r="CZ99" s="1048"/>
      <c r="DA99" s="1048"/>
      <c r="DB99" s="1048"/>
      <c r="DC99" s="1048"/>
      <c r="DD99" s="1048"/>
      <c r="DE99" s="1048"/>
      <c r="DF99" s="1048"/>
      <c r="DG99" s="1048"/>
      <c r="DH99" s="1048"/>
      <c r="DI99" s="1048"/>
      <c r="DJ99" s="1048"/>
      <c r="DK99" s="1048"/>
      <c r="DL99" s="1048"/>
      <c r="DM99" s="1048"/>
    </row>
    <row r="100" spans="2:117" ht="14.25" customHeight="1">
      <c r="B100" s="1048"/>
      <c r="C100" s="1048"/>
      <c r="D100" s="1048"/>
      <c r="E100" s="1048"/>
      <c r="F100" s="1048"/>
      <c r="G100" s="1048"/>
      <c r="H100" s="1048"/>
      <c r="I100" s="1048"/>
      <c r="J100" s="1048"/>
      <c r="K100" s="1048"/>
      <c r="L100" s="1048"/>
      <c r="M100" s="1048"/>
      <c r="N100" s="1048"/>
      <c r="O100" s="1048"/>
      <c r="P100" s="1048"/>
      <c r="Q100" s="1048"/>
      <c r="R100" s="1048"/>
      <c r="S100" s="1048"/>
      <c r="T100" s="1048"/>
      <c r="U100" s="1048"/>
      <c r="V100" s="1048"/>
      <c r="W100" s="1048"/>
      <c r="X100" s="1048"/>
      <c r="Y100" s="1048"/>
      <c r="Z100" s="1048"/>
      <c r="AA100" s="1048"/>
      <c r="AB100" s="1048"/>
      <c r="AC100" s="1048"/>
      <c r="AD100" s="1048"/>
      <c r="AE100" s="1048"/>
      <c r="AF100" s="1048"/>
      <c r="AG100" s="1048"/>
      <c r="AH100" s="1048"/>
      <c r="AI100" s="1048"/>
      <c r="AJ100" s="1048"/>
      <c r="AK100" s="1048"/>
      <c r="AL100" s="1048"/>
      <c r="AM100" s="1048"/>
      <c r="AN100" s="1048"/>
      <c r="AO100" s="1048"/>
      <c r="AP100" s="1048"/>
      <c r="AQ100" s="1048"/>
      <c r="AR100" s="1048"/>
      <c r="AS100" s="1048"/>
      <c r="AT100" s="1048"/>
      <c r="AU100" s="1048"/>
      <c r="AV100" s="1048"/>
      <c r="AW100" s="1048"/>
      <c r="AX100" s="1048"/>
      <c r="AY100" s="1048"/>
      <c r="AZ100" s="1048"/>
      <c r="BA100" s="1048"/>
      <c r="BB100" s="1048"/>
      <c r="BC100" s="1048"/>
      <c r="BD100" s="1048"/>
      <c r="BE100" s="1048"/>
      <c r="BF100" s="1048"/>
      <c r="BG100" s="1048"/>
      <c r="BH100" s="1048"/>
      <c r="BI100" s="1048"/>
      <c r="BJ100" s="1048"/>
      <c r="BK100" s="1048"/>
      <c r="BL100" s="1048"/>
      <c r="BM100" s="1048"/>
      <c r="BN100" s="1048"/>
      <c r="BO100" s="1048"/>
      <c r="BP100" s="1048"/>
      <c r="BQ100" s="1048"/>
      <c r="BR100" s="1048"/>
      <c r="BS100" s="1048"/>
      <c r="BT100" s="1048"/>
      <c r="BU100" s="1048"/>
      <c r="BV100" s="1048"/>
      <c r="BW100" s="1048"/>
      <c r="BX100" s="1048"/>
      <c r="BY100" s="1048"/>
      <c r="BZ100" s="1048"/>
      <c r="CA100" s="1048"/>
      <c r="CB100" s="1048"/>
      <c r="CC100" s="1048"/>
      <c r="CD100" s="1048"/>
      <c r="CE100" s="1048"/>
      <c r="CF100" s="1048"/>
      <c r="CG100" s="1048"/>
      <c r="CH100" s="1048"/>
      <c r="CI100" s="1048"/>
      <c r="CJ100" s="1048"/>
      <c r="CK100" s="1048"/>
      <c r="CL100" s="1048"/>
      <c r="CM100" s="1048"/>
      <c r="CN100" s="1048"/>
      <c r="CO100" s="1048"/>
      <c r="CP100" s="1048"/>
      <c r="CQ100" s="1048"/>
      <c r="CR100" s="1048"/>
      <c r="CS100" s="1048"/>
      <c r="CT100" s="1048"/>
      <c r="CU100" s="1048"/>
      <c r="CV100" s="1048"/>
      <c r="CW100" s="1048"/>
      <c r="CX100" s="1048"/>
      <c r="CY100" s="1048"/>
      <c r="CZ100" s="1048"/>
      <c r="DA100" s="1048"/>
      <c r="DB100" s="1048"/>
      <c r="DC100" s="1048"/>
      <c r="DD100" s="1048"/>
      <c r="DE100" s="1048"/>
      <c r="DF100" s="1048"/>
      <c r="DG100" s="1048"/>
      <c r="DH100" s="1048"/>
      <c r="DI100" s="1048"/>
      <c r="DJ100" s="1048"/>
      <c r="DK100" s="1048"/>
      <c r="DL100" s="1048"/>
      <c r="DM100" s="1048"/>
    </row>
    <row r="101" spans="2:117" ht="14.25" customHeight="1">
      <c r="B101" s="1048"/>
      <c r="C101" s="1048"/>
      <c r="D101" s="1048"/>
      <c r="E101" s="1048"/>
      <c r="F101" s="1048"/>
      <c r="G101" s="1048"/>
      <c r="H101" s="1048"/>
      <c r="I101" s="1048"/>
      <c r="J101" s="1048"/>
      <c r="K101" s="1048"/>
      <c r="L101" s="1048"/>
      <c r="M101" s="1048"/>
      <c r="N101" s="1048"/>
      <c r="O101" s="1048"/>
      <c r="P101" s="1048"/>
      <c r="Q101" s="1048"/>
      <c r="R101" s="1048"/>
      <c r="S101" s="1048"/>
      <c r="T101" s="1048"/>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048"/>
      <c r="BF101" s="1048"/>
      <c r="BG101" s="1048"/>
      <c r="BH101" s="1048"/>
      <c r="BI101" s="1048"/>
      <c r="BJ101" s="1048"/>
      <c r="BK101" s="1048"/>
      <c r="BL101" s="1048"/>
      <c r="BM101" s="1048"/>
      <c r="BN101" s="1048"/>
      <c r="BO101" s="1048"/>
      <c r="BP101" s="1048"/>
      <c r="BQ101" s="1048"/>
      <c r="BR101" s="1048"/>
      <c r="BS101" s="1048"/>
      <c r="BT101" s="1048"/>
      <c r="BU101" s="1048"/>
      <c r="BV101" s="1048"/>
      <c r="BW101" s="1048"/>
      <c r="BX101" s="1048"/>
      <c r="BY101" s="1048"/>
      <c r="BZ101" s="1048"/>
      <c r="CA101" s="1048"/>
      <c r="CB101" s="1048"/>
      <c r="CC101" s="1048"/>
      <c r="CD101" s="1048"/>
      <c r="CE101" s="1048"/>
      <c r="CF101" s="1048"/>
      <c r="CG101" s="1048"/>
      <c r="CH101" s="1048"/>
      <c r="CI101" s="1048"/>
      <c r="CJ101" s="1048"/>
      <c r="CK101" s="1048"/>
      <c r="CL101" s="1048"/>
      <c r="CM101" s="1048"/>
      <c r="CN101" s="1048"/>
      <c r="CO101" s="1048"/>
      <c r="CP101" s="1048"/>
      <c r="CQ101" s="1048"/>
      <c r="CR101" s="1048"/>
      <c r="CS101" s="1048"/>
      <c r="CT101" s="1048"/>
      <c r="CU101" s="1048"/>
      <c r="CV101" s="1048"/>
      <c r="CW101" s="1048"/>
      <c r="CX101" s="1048"/>
      <c r="CY101" s="1048"/>
      <c r="CZ101" s="1048"/>
      <c r="DA101" s="1048"/>
      <c r="DB101" s="1048"/>
      <c r="DC101" s="1048"/>
      <c r="DD101" s="1048"/>
      <c r="DE101" s="1048"/>
      <c r="DF101" s="1048"/>
      <c r="DG101" s="1048"/>
      <c r="DH101" s="1048"/>
      <c r="DI101" s="1048"/>
      <c r="DJ101" s="1048"/>
      <c r="DK101" s="1048"/>
      <c r="DL101" s="1048"/>
      <c r="DM101" s="1048"/>
    </row>
    <row r="102" spans="2:117" ht="14.25" customHeight="1">
      <c r="B102" s="1048"/>
      <c r="C102" s="1048"/>
      <c r="D102" s="1048"/>
      <c r="E102" s="1048"/>
      <c r="F102" s="1048"/>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c r="BH102" s="1048"/>
      <c r="BI102" s="1048"/>
      <c r="BJ102" s="1048"/>
      <c r="BK102" s="1048"/>
      <c r="BL102" s="1048"/>
      <c r="BM102" s="1048"/>
      <c r="BN102" s="1048"/>
      <c r="BO102" s="1048"/>
      <c r="BP102" s="1048"/>
      <c r="BQ102" s="1048"/>
      <c r="BR102" s="1048"/>
      <c r="BS102" s="1048"/>
      <c r="BT102" s="1048"/>
      <c r="BU102" s="1048"/>
      <c r="BV102" s="1048"/>
      <c r="BW102" s="1048"/>
      <c r="BX102" s="1048"/>
      <c r="BY102" s="1048"/>
      <c r="BZ102" s="1048"/>
      <c r="CA102" s="1048"/>
      <c r="CB102" s="1048"/>
      <c r="CC102" s="1048"/>
      <c r="CD102" s="1048"/>
      <c r="CE102" s="1048"/>
      <c r="CF102" s="1048"/>
      <c r="CG102" s="1048"/>
      <c r="CH102" s="1048"/>
      <c r="CI102" s="1048"/>
      <c r="CJ102" s="1048"/>
      <c r="CK102" s="1048"/>
      <c r="CL102" s="1048"/>
      <c r="CM102" s="1048"/>
      <c r="CN102" s="1048"/>
      <c r="CO102" s="1048"/>
      <c r="CP102" s="1048"/>
      <c r="CQ102" s="1048"/>
      <c r="CR102" s="1048"/>
      <c r="CS102" s="1048"/>
      <c r="CT102" s="1048"/>
      <c r="CU102" s="1048"/>
      <c r="CV102" s="1048"/>
      <c r="CW102" s="1048"/>
      <c r="CX102" s="1048"/>
      <c r="CY102" s="1048"/>
      <c r="CZ102" s="1048"/>
      <c r="DA102" s="1048"/>
      <c r="DB102" s="1048"/>
      <c r="DC102" s="1048"/>
      <c r="DD102" s="1048"/>
      <c r="DE102" s="1048"/>
      <c r="DF102" s="1048"/>
      <c r="DG102" s="1048"/>
      <c r="DH102" s="1048"/>
      <c r="DI102" s="1048"/>
      <c r="DJ102" s="1048"/>
      <c r="DK102" s="1048"/>
      <c r="DL102" s="1048"/>
      <c r="DM102" s="1048"/>
    </row>
    <row r="103" spans="2:117" ht="14.25" customHeight="1">
      <c r="B103" s="1048"/>
      <c r="C103" s="1048"/>
      <c r="D103" s="1048"/>
      <c r="E103" s="1048"/>
      <c r="F103" s="1048"/>
      <c r="G103" s="1048"/>
      <c r="H103" s="1048"/>
      <c r="I103" s="1048"/>
      <c r="J103" s="1048"/>
      <c r="K103" s="1048"/>
      <c r="L103" s="1048"/>
      <c r="M103" s="1048"/>
      <c r="N103" s="1048"/>
      <c r="O103" s="1048"/>
      <c r="P103" s="1048"/>
      <c r="Q103" s="1048"/>
      <c r="R103" s="1048"/>
      <c r="S103" s="1048"/>
      <c r="T103" s="1048"/>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c r="BH103" s="1048"/>
      <c r="BI103" s="1048"/>
      <c r="BJ103" s="1048"/>
      <c r="BK103" s="1048"/>
      <c r="BL103" s="1048"/>
      <c r="BM103" s="1048"/>
      <c r="BN103" s="1048"/>
      <c r="BO103" s="1048"/>
      <c r="BP103" s="1048"/>
      <c r="BQ103" s="1048"/>
      <c r="BR103" s="1048"/>
      <c r="BS103" s="1048"/>
      <c r="BT103" s="1048"/>
      <c r="BU103" s="1048"/>
      <c r="BV103" s="1048"/>
      <c r="BW103" s="1048"/>
      <c r="BX103" s="1048"/>
      <c r="BY103" s="1048"/>
      <c r="BZ103" s="1048"/>
      <c r="CA103" s="1048"/>
      <c r="CB103" s="1048"/>
      <c r="CC103" s="1048"/>
      <c r="CD103" s="1048"/>
      <c r="CE103" s="1048"/>
      <c r="CF103" s="1048"/>
      <c r="CG103" s="1048"/>
      <c r="CH103" s="1048"/>
      <c r="CI103" s="1048"/>
      <c r="CJ103" s="1048"/>
      <c r="CK103" s="1048"/>
      <c r="CL103" s="1048"/>
      <c r="CM103" s="1048"/>
      <c r="CN103" s="1048"/>
      <c r="CO103" s="1048"/>
      <c r="CP103" s="1048"/>
      <c r="CQ103" s="1048"/>
      <c r="CR103" s="1048"/>
      <c r="CS103" s="1048"/>
      <c r="CT103" s="1048"/>
      <c r="CU103" s="1048"/>
      <c r="CV103" s="1048"/>
      <c r="CW103" s="1048"/>
      <c r="CX103" s="1048"/>
      <c r="CY103" s="1048"/>
      <c r="CZ103" s="1048"/>
      <c r="DA103" s="1048"/>
      <c r="DB103" s="1048"/>
      <c r="DC103" s="1048"/>
      <c r="DD103" s="1048"/>
      <c r="DE103" s="1048"/>
      <c r="DF103" s="1048"/>
      <c r="DG103" s="1048"/>
      <c r="DH103" s="1048"/>
      <c r="DI103" s="1048"/>
      <c r="DJ103" s="1048"/>
      <c r="DK103" s="1048"/>
      <c r="DL103" s="1048"/>
      <c r="DM103" s="1048"/>
    </row>
    <row r="104" spans="2:117" ht="14.25" customHeight="1">
      <c r="B104" s="1048"/>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c r="BH104" s="1048"/>
      <c r="BI104" s="1048"/>
      <c r="BJ104" s="1048"/>
      <c r="BK104" s="1048"/>
      <c r="BL104" s="1048"/>
      <c r="BM104" s="1048"/>
      <c r="BN104" s="1048"/>
      <c r="BO104" s="1048"/>
      <c r="BP104" s="1048"/>
      <c r="BQ104" s="1048"/>
      <c r="BR104" s="1048"/>
      <c r="BS104" s="1048"/>
      <c r="BT104" s="1048"/>
      <c r="BU104" s="1048"/>
      <c r="BV104" s="1048"/>
      <c r="BW104" s="1048"/>
      <c r="BX104" s="1048"/>
      <c r="BY104" s="1048"/>
      <c r="BZ104" s="1048"/>
      <c r="CA104" s="1048"/>
      <c r="CB104" s="1048"/>
      <c r="CC104" s="1048"/>
      <c r="CD104" s="1048"/>
      <c r="CE104" s="1048"/>
      <c r="CF104" s="1048"/>
      <c r="CG104" s="1048"/>
      <c r="CH104" s="1048"/>
      <c r="CI104" s="1048"/>
      <c r="CJ104" s="1048"/>
      <c r="CK104" s="1048"/>
      <c r="CL104" s="1048"/>
      <c r="CM104" s="1048"/>
      <c r="CN104" s="1048"/>
      <c r="CO104" s="1048"/>
      <c r="CP104" s="1048"/>
      <c r="CQ104" s="1048"/>
      <c r="CR104" s="1048"/>
      <c r="CS104" s="1048"/>
      <c r="CT104" s="1048"/>
      <c r="CU104" s="1048"/>
      <c r="CV104" s="1048"/>
      <c r="CW104" s="1048"/>
      <c r="CX104" s="1048"/>
      <c r="CY104" s="1048"/>
      <c r="CZ104" s="1048"/>
      <c r="DA104" s="1048"/>
      <c r="DB104" s="1048"/>
      <c r="DC104" s="1048"/>
      <c r="DD104" s="1048"/>
      <c r="DE104" s="1048"/>
      <c r="DF104" s="1048"/>
      <c r="DG104" s="1048"/>
      <c r="DH104" s="1048"/>
      <c r="DI104" s="1048"/>
      <c r="DJ104" s="1048"/>
      <c r="DK104" s="1048"/>
      <c r="DL104" s="1048"/>
      <c r="DM104" s="1048"/>
    </row>
    <row r="105" spans="2:117" ht="14.25" customHeight="1">
      <c r="B105" s="1048"/>
      <c r="C105" s="1048"/>
      <c r="D105" s="1048"/>
      <c r="E105" s="1048"/>
      <c r="F105" s="1048"/>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048"/>
      <c r="BF105" s="1048"/>
      <c r="BG105" s="1048"/>
      <c r="BH105" s="1048"/>
      <c r="BI105" s="1048"/>
      <c r="BJ105" s="1048"/>
      <c r="BK105" s="1048"/>
      <c r="BL105" s="1048"/>
      <c r="BM105" s="1048"/>
      <c r="BN105" s="1048"/>
      <c r="BO105" s="1048"/>
      <c r="BP105" s="1048"/>
      <c r="BQ105" s="1048"/>
      <c r="BR105" s="1048"/>
      <c r="BS105" s="1048"/>
      <c r="BT105" s="1048"/>
      <c r="BU105" s="1048"/>
      <c r="BV105" s="1048"/>
      <c r="BW105" s="1048"/>
      <c r="BX105" s="1048"/>
      <c r="BY105" s="1048"/>
      <c r="BZ105" s="1048"/>
      <c r="CA105" s="1048"/>
      <c r="CB105" s="1048"/>
      <c r="CC105" s="1048"/>
      <c r="CD105" s="1048"/>
      <c r="CE105" s="1048"/>
      <c r="CF105" s="1048"/>
      <c r="CG105" s="1048"/>
      <c r="CH105" s="1048"/>
      <c r="CI105" s="1048"/>
      <c r="CJ105" s="1048"/>
      <c r="CK105" s="1048"/>
      <c r="CL105" s="1048"/>
      <c r="CM105" s="1048"/>
      <c r="CN105" s="1048"/>
      <c r="CO105" s="1048"/>
      <c r="CP105" s="1048"/>
      <c r="CQ105" s="1048"/>
      <c r="CR105" s="1048"/>
      <c r="CS105" s="1048"/>
      <c r="CT105" s="1048"/>
      <c r="CU105" s="1048"/>
      <c r="CV105" s="1048"/>
      <c r="CW105" s="1048"/>
      <c r="CX105" s="1048"/>
      <c r="CY105" s="1048"/>
      <c r="CZ105" s="1048"/>
      <c r="DA105" s="1048"/>
      <c r="DB105" s="1048"/>
      <c r="DC105" s="1048"/>
      <c r="DD105" s="1048"/>
      <c r="DE105" s="1048"/>
      <c r="DF105" s="1048"/>
      <c r="DG105" s="1048"/>
      <c r="DH105" s="1048"/>
      <c r="DI105" s="1048"/>
      <c r="DJ105" s="1048"/>
      <c r="DK105" s="1048"/>
      <c r="DL105" s="1048"/>
      <c r="DM105" s="1048"/>
    </row>
    <row r="106" spans="2:117" ht="14.25" customHeight="1">
      <c r="B106" s="1048"/>
      <c r="C106" s="1048"/>
      <c r="D106" s="1048"/>
      <c r="E106" s="1048"/>
      <c r="F106" s="1048"/>
      <c r="G106" s="1048"/>
      <c r="H106" s="1048"/>
      <c r="I106" s="1048"/>
      <c r="J106" s="1048"/>
      <c r="K106" s="1048"/>
      <c r="L106" s="1048"/>
      <c r="M106" s="1048"/>
      <c r="N106" s="1048"/>
      <c r="O106" s="1048"/>
      <c r="P106" s="1048"/>
      <c r="Q106" s="1048"/>
      <c r="R106" s="1048"/>
      <c r="S106" s="1048"/>
      <c r="T106" s="1048"/>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c r="BH106" s="1048"/>
      <c r="BI106" s="1048"/>
      <c r="BJ106" s="1048"/>
      <c r="BK106" s="1048"/>
      <c r="BL106" s="1048"/>
      <c r="BM106" s="1048"/>
      <c r="BN106" s="1048"/>
      <c r="BO106" s="1048"/>
      <c r="BP106" s="1048"/>
      <c r="BQ106" s="1048"/>
      <c r="BR106" s="1048"/>
      <c r="BS106" s="1048"/>
      <c r="BT106" s="1048"/>
      <c r="BU106" s="1048"/>
      <c r="BV106" s="1048"/>
      <c r="BW106" s="1048"/>
      <c r="BX106" s="1048"/>
      <c r="BY106" s="1048"/>
      <c r="BZ106" s="1048"/>
      <c r="CA106" s="1048"/>
      <c r="CB106" s="1048"/>
      <c r="CC106" s="1048"/>
      <c r="CD106" s="1048"/>
      <c r="CE106" s="1048"/>
      <c r="CF106" s="1048"/>
      <c r="CG106" s="1048"/>
      <c r="CH106" s="1048"/>
      <c r="CI106" s="1048"/>
      <c r="CJ106" s="1048"/>
      <c r="CK106" s="1048"/>
      <c r="CL106" s="1048"/>
      <c r="CM106" s="1048"/>
      <c r="CN106" s="1048"/>
      <c r="CO106" s="1048"/>
      <c r="CP106" s="1048"/>
      <c r="CQ106" s="1048"/>
      <c r="CR106" s="1048"/>
      <c r="CS106" s="1048"/>
      <c r="CT106" s="1048"/>
      <c r="CU106" s="1048"/>
      <c r="CV106" s="1048"/>
      <c r="CW106" s="1048"/>
      <c r="CX106" s="1048"/>
      <c r="CY106" s="1048"/>
      <c r="CZ106" s="1048"/>
      <c r="DA106" s="1048"/>
      <c r="DB106" s="1048"/>
      <c r="DC106" s="1048"/>
      <c r="DD106" s="1048"/>
      <c r="DE106" s="1048"/>
      <c r="DF106" s="1048"/>
      <c r="DG106" s="1048"/>
      <c r="DH106" s="1048"/>
      <c r="DI106" s="1048"/>
      <c r="DJ106" s="1048"/>
      <c r="DK106" s="1048"/>
      <c r="DL106" s="1048"/>
      <c r="DM106" s="1048"/>
    </row>
    <row r="107" spans="2:117" ht="14.25" customHeight="1">
      <c r="B107" s="1048"/>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048"/>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048"/>
      <c r="BF107" s="1048"/>
      <c r="BG107" s="1048"/>
      <c r="BH107" s="1048"/>
      <c r="BI107" s="1048"/>
      <c r="BJ107" s="1048"/>
      <c r="BK107" s="1048"/>
      <c r="BL107" s="1048"/>
      <c r="BM107" s="1048"/>
      <c r="BN107" s="1048"/>
      <c r="BO107" s="1048"/>
      <c r="BP107" s="1048"/>
      <c r="BQ107" s="1048"/>
      <c r="BR107" s="1048"/>
      <c r="BS107" s="1048"/>
      <c r="BT107" s="1048"/>
      <c r="BU107" s="1048"/>
      <c r="BV107" s="1048"/>
      <c r="BW107" s="1048"/>
      <c r="BX107" s="1048"/>
      <c r="BY107" s="1048"/>
      <c r="BZ107" s="1048"/>
      <c r="CA107" s="1048"/>
      <c r="CB107" s="1048"/>
      <c r="CC107" s="1048"/>
      <c r="CD107" s="1048"/>
      <c r="CE107" s="1048"/>
      <c r="CF107" s="1048"/>
      <c r="CG107" s="1048"/>
      <c r="CH107" s="1048"/>
      <c r="CI107" s="1048"/>
      <c r="CJ107" s="1048"/>
      <c r="CK107" s="1048"/>
      <c r="CL107" s="1048"/>
      <c r="CM107" s="1048"/>
      <c r="CN107" s="1048"/>
      <c r="CO107" s="1048"/>
      <c r="CP107" s="1048"/>
      <c r="CQ107" s="1048"/>
      <c r="CR107" s="1048"/>
      <c r="CS107" s="1048"/>
      <c r="CT107" s="1048"/>
      <c r="CU107" s="1048"/>
      <c r="CV107" s="1048"/>
      <c r="CW107" s="1048"/>
      <c r="CX107" s="1048"/>
      <c r="CY107" s="1048"/>
      <c r="CZ107" s="1048"/>
      <c r="DA107" s="1048"/>
      <c r="DB107" s="1048"/>
      <c r="DC107" s="1048"/>
      <c r="DD107" s="1048"/>
      <c r="DE107" s="1048"/>
      <c r="DF107" s="1048"/>
      <c r="DG107" s="1048"/>
      <c r="DH107" s="1048"/>
      <c r="DI107" s="1048"/>
      <c r="DJ107" s="1048"/>
      <c r="DK107" s="1048"/>
      <c r="DL107" s="1048"/>
      <c r="DM107" s="1048"/>
    </row>
    <row r="108" spans="2:117" ht="14.25" customHeight="1">
      <c r="B108" s="1048"/>
      <c r="C108" s="1048"/>
      <c r="D108" s="1048"/>
      <c r="E108" s="1048"/>
      <c r="F108" s="1048"/>
      <c r="G108" s="1048"/>
      <c r="H108" s="1048"/>
      <c r="I108" s="1048"/>
      <c r="J108" s="1048"/>
      <c r="K108" s="1048"/>
      <c r="L108" s="1048"/>
      <c r="M108" s="1048"/>
      <c r="N108" s="1048"/>
      <c r="O108" s="1048"/>
      <c r="P108" s="1048"/>
      <c r="Q108" s="1048"/>
      <c r="R108" s="1048"/>
      <c r="S108" s="1048"/>
      <c r="T108" s="1048"/>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c r="BE108" s="1048"/>
      <c r="BF108" s="1048"/>
      <c r="BG108" s="1048"/>
      <c r="BH108" s="1048"/>
      <c r="BI108" s="1048"/>
      <c r="BJ108" s="1048"/>
      <c r="BK108" s="1048"/>
      <c r="BL108" s="1048"/>
      <c r="BM108" s="1048"/>
      <c r="BN108" s="1048"/>
      <c r="BO108" s="1048"/>
      <c r="BP108" s="1048"/>
      <c r="BQ108" s="1048"/>
      <c r="BR108" s="1048"/>
      <c r="BS108" s="1048"/>
      <c r="BT108" s="1048"/>
      <c r="BU108" s="1048"/>
      <c r="BV108" s="1048"/>
      <c r="BW108" s="1048"/>
      <c r="BX108" s="1048"/>
      <c r="BY108" s="1048"/>
      <c r="BZ108" s="1048"/>
      <c r="CA108" s="1048"/>
      <c r="CB108" s="1048"/>
      <c r="CC108" s="1048"/>
      <c r="CD108" s="1048"/>
      <c r="CE108" s="1048"/>
      <c r="CF108" s="1048"/>
      <c r="CG108" s="1048"/>
      <c r="CH108" s="1048"/>
      <c r="CI108" s="1048"/>
      <c r="CJ108" s="1048"/>
      <c r="CK108" s="1048"/>
      <c r="CL108" s="1048"/>
      <c r="CM108" s="1048"/>
      <c r="CN108" s="1048"/>
      <c r="CO108" s="1048"/>
      <c r="CP108" s="1048"/>
      <c r="CQ108" s="1048"/>
      <c r="CR108" s="1048"/>
      <c r="CS108" s="1048"/>
      <c r="CT108" s="1048"/>
      <c r="CU108" s="1048"/>
      <c r="CV108" s="1048"/>
      <c r="CW108" s="1048"/>
      <c r="CX108" s="1048"/>
      <c r="CY108" s="1048"/>
      <c r="CZ108" s="1048"/>
      <c r="DA108" s="1048"/>
      <c r="DB108" s="1048"/>
      <c r="DC108" s="1048"/>
      <c r="DD108" s="1048"/>
      <c r="DE108" s="1048"/>
      <c r="DF108" s="1048"/>
      <c r="DG108" s="1048"/>
      <c r="DH108" s="1048"/>
      <c r="DI108" s="1048"/>
      <c r="DJ108" s="1048"/>
      <c r="DK108" s="1048"/>
      <c r="DL108" s="1048"/>
      <c r="DM108" s="1048"/>
    </row>
    <row r="109" spans="2:117" ht="14.25" customHeight="1">
      <c r="B109" s="1048"/>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048"/>
      <c r="BF109" s="1048"/>
      <c r="BG109" s="1048"/>
      <c r="BH109" s="1048"/>
      <c r="BI109" s="1048"/>
      <c r="BJ109" s="1048"/>
      <c r="BK109" s="1048"/>
      <c r="BL109" s="1048"/>
      <c r="BM109" s="1048"/>
      <c r="BN109" s="1048"/>
      <c r="BO109" s="1048"/>
      <c r="BP109" s="1048"/>
      <c r="BQ109" s="1048"/>
      <c r="BR109" s="1048"/>
      <c r="BS109" s="1048"/>
      <c r="BT109" s="1048"/>
      <c r="BU109" s="1048"/>
      <c r="BV109" s="1048"/>
      <c r="BW109" s="1048"/>
      <c r="BX109" s="1048"/>
      <c r="BY109" s="1048"/>
      <c r="BZ109" s="1048"/>
      <c r="CA109" s="1048"/>
      <c r="CB109" s="1048"/>
      <c r="CC109" s="1048"/>
      <c r="CD109" s="1048"/>
      <c r="CE109" s="1048"/>
      <c r="CF109" s="1048"/>
      <c r="CG109" s="1048"/>
      <c r="CH109" s="1048"/>
      <c r="CI109" s="1048"/>
      <c r="CJ109" s="1048"/>
      <c r="CK109" s="1048"/>
      <c r="CL109" s="1048"/>
      <c r="CM109" s="1048"/>
      <c r="CN109" s="1048"/>
      <c r="CO109" s="1048"/>
      <c r="CP109" s="1048"/>
      <c r="CQ109" s="1048"/>
      <c r="CR109" s="1048"/>
      <c r="CS109" s="1048"/>
      <c r="CT109" s="1048"/>
      <c r="CU109" s="1048"/>
      <c r="CV109" s="1048"/>
      <c r="CW109" s="1048"/>
      <c r="CX109" s="1048"/>
      <c r="CY109" s="1048"/>
      <c r="CZ109" s="1048"/>
      <c r="DA109" s="1048"/>
      <c r="DB109" s="1048"/>
      <c r="DC109" s="1048"/>
      <c r="DD109" s="1048"/>
      <c r="DE109" s="1048"/>
      <c r="DF109" s="1048"/>
      <c r="DG109" s="1048"/>
      <c r="DH109" s="1048"/>
      <c r="DI109" s="1048"/>
      <c r="DJ109" s="1048"/>
      <c r="DK109" s="1048"/>
      <c r="DL109" s="1048"/>
      <c r="DM109" s="1048"/>
    </row>
    <row r="110" spans="2:117" ht="14.25" customHeight="1">
      <c r="B110" s="1048"/>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048"/>
      <c r="AB110" s="1048"/>
      <c r="AC110" s="1048"/>
      <c r="AD110" s="1048"/>
      <c r="AE110" s="1048"/>
      <c r="AF110" s="1048"/>
      <c r="AG110" s="1048"/>
      <c r="AH110" s="1048"/>
      <c r="AI110" s="1048"/>
      <c r="AJ110" s="1048"/>
      <c r="AK110" s="1048"/>
      <c r="AL110" s="1048"/>
      <c r="AM110" s="1048"/>
      <c r="AN110" s="1048"/>
      <c r="AO110" s="1048"/>
      <c r="AP110" s="1048"/>
      <c r="AQ110" s="1048"/>
      <c r="AR110" s="1048"/>
      <c r="AS110" s="1048"/>
      <c r="AT110" s="1048"/>
      <c r="AU110" s="1048"/>
      <c r="AV110" s="1048"/>
      <c r="AW110" s="1048"/>
      <c r="AX110" s="1048"/>
      <c r="AY110" s="1048"/>
      <c r="AZ110" s="1048"/>
      <c r="BA110" s="1048"/>
      <c r="BB110" s="1048"/>
      <c r="BC110" s="1048"/>
      <c r="BD110" s="1048"/>
      <c r="BE110" s="1048"/>
      <c r="BF110" s="1048"/>
      <c r="BG110" s="1048"/>
      <c r="BH110" s="1048"/>
      <c r="BI110" s="1048"/>
      <c r="BJ110" s="1048"/>
      <c r="BK110" s="1048"/>
      <c r="BL110" s="1048"/>
      <c r="BM110" s="1048"/>
      <c r="BN110" s="1048"/>
      <c r="BO110" s="1048"/>
      <c r="BP110" s="1048"/>
      <c r="BQ110" s="1048"/>
      <c r="BR110" s="1048"/>
      <c r="BS110" s="1048"/>
      <c r="BT110" s="1048"/>
      <c r="BU110" s="1048"/>
      <c r="BV110" s="1048"/>
      <c r="BW110" s="1048"/>
      <c r="BX110" s="1048"/>
      <c r="BY110" s="1048"/>
      <c r="BZ110" s="1048"/>
      <c r="CA110" s="1048"/>
      <c r="CB110" s="1048"/>
      <c r="CC110" s="1048"/>
      <c r="CD110" s="1048"/>
      <c r="CE110" s="1048"/>
      <c r="CF110" s="1048"/>
      <c r="CG110" s="1048"/>
      <c r="CH110" s="1048"/>
      <c r="CI110" s="1048"/>
      <c r="CJ110" s="1048"/>
      <c r="CK110" s="1048"/>
      <c r="CL110" s="1048"/>
      <c r="CM110" s="1048"/>
      <c r="CN110" s="1048"/>
      <c r="CO110" s="1048"/>
      <c r="CP110" s="1048"/>
      <c r="CQ110" s="1048"/>
      <c r="CR110" s="1048"/>
      <c r="CS110" s="1048"/>
      <c r="CT110" s="1048"/>
      <c r="CU110" s="1048"/>
      <c r="CV110" s="1048"/>
      <c r="CW110" s="1048"/>
      <c r="CX110" s="1048"/>
      <c r="CY110" s="1048"/>
      <c r="CZ110" s="1048"/>
      <c r="DA110" s="1048"/>
      <c r="DB110" s="1048"/>
      <c r="DC110" s="1048"/>
      <c r="DD110" s="1048"/>
      <c r="DE110" s="1048"/>
      <c r="DF110" s="1048"/>
      <c r="DG110" s="1048"/>
      <c r="DH110" s="1048"/>
      <c r="DI110" s="1048"/>
      <c r="DJ110" s="1048"/>
      <c r="DK110" s="1048"/>
      <c r="DL110" s="1048"/>
      <c r="DM110" s="1048"/>
    </row>
    <row r="111" spans="2:117" ht="14.25" customHeight="1">
      <c r="B111" s="1048"/>
      <c r="C111" s="1048"/>
      <c r="D111" s="1048"/>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048"/>
      <c r="AB111" s="1048"/>
      <c r="AC111" s="1048"/>
      <c r="AD111" s="1048"/>
      <c r="AE111" s="1048"/>
      <c r="AF111" s="1048"/>
      <c r="AG111" s="1048"/>
      <c r="AH111" s="1048"/>
      <c r="AI111" s="1048"/>
      <c r="AJ111" s="1048"/>
      <c r="AK111" s="1048"/>
      <c r="AL111" s="1048"/>
      <c r="AM111" s="1048"/>
      <c r="AN111" s="1048"/>
      <c r="AO111" s="1048"/>
      <c r="AP111" s="1048"/>
      <c r="AQ111" s="1048"/>
      <c r="AR111" s="1048"/>
      <c r="AS111" s="1048"/>
      <c r="AT111" s="1048"/>
      <c r="AU111" s="1048"/>
      <c r="AV111" s="1048"/>
      <c r="AW111" s="1048"/>
      <c r="AX111" s="1048"/>
      <c r="AY111" s="1048"/>
      <c r="AZ111" s="1048"/>
      <c r="BA111" s="1048"/>
      <c r="BB111" s="1048"/>
      <c r="BC111" s="1048"/>
      <c r="BD111" s="1048"/>
      <c r="BE111" s="1048"/>
      <c r="BF111" s="1048"/>
      <c r="BG111" s="1048"/>
      <c r="BH111" s="1048"/>
      <c r="BI111" s="1048"/>
      <c r="BJ111" s="1048"/>
      <c r="BK111" s="1048"/>
      <c r="BL111" s="1048"/>
      <c r="BM111" s="1048"/>
      <c r="BN111" s="1048"/>
      <c r="BO111" s="1048"/>
      <c r="BP111" s="1048"/>
      <c r="BQ111" s="1048"/>
      <c r="BR111" s="1048"/>
      <c r="BS111" s="1048"/>
      <c r="BT111" s="1048"/>
      <c r="BU111" s="1048"/>
      <c r="BV111" s="1048"/>
      <c r="BW111" s="1048"/>
      <c r="BX111" s="1048"/>
      <c r="BY111" s="1048"/>
      <c r="BZ111" s="1048"/>
      <c r="CA111" s="1048"/>
      <c r="CB111" s="1048"/>
      <c r="CC111" s="1048"/>
      <c r="CD111" s="1048"/>
      <c r="CE111" s="1048"/>
      <c r="CF111" s="1048"/>
      <c r="CG111" s="1048"/>
      <c r="CH111" s="1048"/>
      <c r="CI111" s="1048"/>
      <c r="CJ111" s="1048"/>
      <c r="CK111" s="1048"/>
      <c r="CL111" s="1048"/>
      <c r="CM111" s="1048"/>
      <c r="CN111" s="1048"/>
      <c r="CO111" s="1048"/>
      <c r="CP111" s="1048"/>
      <c r="CQ111" s="1048"/>
      <c r="CR111" s="1048"/>
      <c r="CS111" s="1048"/>
      <c r="CT111" s="1048"/>
      <c r="CU111" s="1048"/>
      <c r="CV111" s="1048"/>
      <c r="CW111" s="1048"/>
      <c r="CX111" s="1048"/>
      <c r="CY111" s="1048"/>
      <c r="CZ111" s="1048"/>
      <c r="DA111" s="1048"/>
      <c r="DB111" s="1048"/>
      <c r="DC111" s="1048"/>
      <c r="DD111" s="1048"/>
      <c r="DE111" s="1048"/>
      <c r="DF111" s="1048"/>
      <c r="DG111" s="1048"/>
      <c r="DH111" s="1048"/>
      <c r="DI111" s="1048"/>
      <c r="DJ111" s="1048"/>
      <c r="DK111" s="1048"/>
      <c r="DL111" s="1048"/>
      <c r="DM111" s="1048"/>
    </row>
    <row r="112" spans="2:117" ht="14.25" customHeight="1">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c r="AU112" s="1048"/>
      <c r="AV112" s="1048"/>
      <c r="AW112" s="1048"/>
      <c r="AX112" s="1048"/>
      <c r="AY112" s="1048"/>
      <c r="AZ112" s="1048"/>
      <c r="BA112" s="1048"/>
      <c r="BB112" s="1048"/>
      <c r="BC112" s="1048"/>
      <c r="BD112" s="1048"/>
      <c r="BE112" s="1048"/>
      <c r="BF112" s="1048"/>
      <c r="BG112" s="1048"/>
      <c r="BH112" s="1048"/>
      <c r="BI112" s="1048"/>
      <c r="BJ112" s="1048"/>
      <c r="BK112" s="1048"/>
      <c r="BL112" s="1048"/>
      <c r="BM112" s="1048"/>
      <c r="BN112" s="1048"/>
      <c r="BO112" s="1048"/>
      <c r="BP112" s="1048"/>
      <c r="BQ112" s="1048"/>
      <c r="BR112" s="1048"/>
      <c r="BS112" s="1048"/>
      <c r="BT112" s="1048"/>
      <c r="BU112" s="1048"/>
      <c r="BV112" s="1048"/>
      <c r="BW112" s="1048"/>
      <c r="BX112" s="1048"/>
      <c r="BY112" s="1048"/>
      <c r="BZ112" s="1048"/>
      <c r="CA112" s="1048"/>
      <c r="CB112" s="1048"/>
      <c r="CC112" s="1048"/>
      <c r="CD112" s="1048"/>
      <c r="CE112" s="1048"/>
      <c r="CF112" s="1048"/>
      <c r="CG112" s="1048"/>
      <c r="CH112" s="1048"/>
      <c r="CI112" s="1048"/>
      <c r="CJ112" s="1048"/>
      <c r="CK112" s="1048"/>
      <c r="CL112" s="1048"/>
      <c r="CM112" s="1048"/>
      <c r="CN112" s="1048"/>
      <c r="CO112" s="1048"/>
      <c r="CP112" s="1048"/>
      <c r="CQ112" s="1048"/>
      <c r="CR112" s="1048"/>
      <c r="CS112" s="1048"/>
      <c r="CT112" s="1048"/>
      <c r="CU112" s="1048"/>
      <c r="CV112" s="1048"/>
      <c r="CW112" s="1048"/>
      <c r="CX112" s="1048"/>
      <c r="CY112" s="1048"/>
      <c r="CZ112" s="1048"/>
      <c r="DA112" s="1048"/>
      <c r="DB112" s="1048"/>
      <c r="DC112" s="1048"/>
      <c r="DD112" s="1048"/>
      <c r="DE112" s="1048"/>
      <c r="DF112" s="1048"/>
      <c r="DG112" s="1048"/>
      <c r="DH112" s="1048"/>
      <c r="DI112" s="1048"/>
      <c r="DJ112" s="1048"/>
      <c r="DK112" s="1048"/>
      <c r="DL112" s="1048"/>
      <c r="DM112" s="1048"/>
    </row>
    <row r="113" spans="2:117" ht="14.25" customHeight="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c r="BH113" s="1048"/>
      <c r="BI113" s="1048"/>
      <c r="BJ113" s="1048"/>
      <c r="BK113" s="1048"/>
      <c r="BL113" s="1048"/>
      <c r="BM113" s="1048"/>
      <c r="BN113" s="1048"/>
      <c r="BO113" s="1048"/>
      <c r="BP113" s="1048"/>
      <c r="BQ113" s="1048"/>
      <c r="BR113" s="1048"/>
      <c r="BS113" s="1048"/>
      <c r="BT113" s="1048"/>
      <c r="BU113" s="1048"/>
      <c r="BV113" s="1048"/>
      <c r="BW113" s="1048"/>
      <c r="BX113" s="1048"/>
      <c r="BY113" s="1048"/>
      <c r="BZ113" s="1048"/>
      <c r="CA113" s="1048"/>
      <c r="CB113" s="1048"/>
      <c r="CC113" s="1048"/>
      <c r="CD113" s="1048"/>
      <c r="CE113" s="1048"/>
      <c r="CF113" s="1048"/>
      <c r="CG113" s="1048"/>
      <c r="CH113" s="1048"/>
      <c r="CI113" s="1048"/>
      <c r="CJ113" s="1048"/>
      <c r="CK113" s="1048"/>
      <c r="CL113" s="1048"/>
      <c r="CM113" s="1048"/>
      <c r="CN113" s="1048"/>
      <c r="CO113" s="1048"/>
      <c r="CP113" s="1048"/>
      <c r="CQ113" s="1048"/>
      <c r="CR113" s="1048"/>
      <c r="CS113" s="1048"/>
      <c r="CT113" s="1048"/>
      <c r="CU113" s="1048"/>
      <c r="CV113" s="1048"/>
      <c r="CW113" s="1048"/>
      <c r="CX113" s="1048"/>
      <c r="CY113" s="1048"/>
      <c r="CZ113" s="1048"/>
      <c r="DA113" s="1048"/>
      <c r="DB113" s="1048"/>
      <c r="DC113" s="1048"/>
      <c r="DD113" s="1048"/>
      <c r="DE113" s="1048"/>
      <c r="DF113" s="1048"/>
      <c r="DG113" s="1048"/>
      <c r="DH113" s="1048"/>
      <c r="DI113" s="1048"/>
      <c r="DJ113" s="1048"/>
      <c r="DK113" s="1048"/>
      <c r="DL113" s="1048"/>
      <c r="DM113" s="1048"/>
    </row>
    <row r="114" spans="2:117" ht="14.25" customHeight="1">
      <c r="B114" s="1048"/>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1048"/>
      <c r="Z114" s="1048"/>
      <c r="AA114" s="1048"/>
      <c r="AB114" s="1048"/>
      <c r="AC114" s="1048"/>
      <c r="AD114" s="1048"/>
      <c r="AE114" s="1048"/>
      <c r="AF114" s="1048"/>
      <c r="AG114" s="1048"/>
      <c r="AH114" s="1048"/>
      <c r="AI114" s="1048"/>
      <c r="AJ114" s="1048"/>
      <c r="AK114" s="1048"/>
      <c r="AL114" s="1048"/>
      <c r="AM114" s="1048"/>
      <c r="AN114" s="1048"/>
      <c r="AO114" s="1048"/>
      <c r="AP114" s="1048"/>
      <c r="AQ114" s="1048"/>
      <c r="AR114" s="1048"/>
      <c r="AS114" s="1048"/>
      <c r="AT114" s="1048"/>
      <c r="AU114" s="1048"/>
      <c r="AV114" s="1048"/>
      <c r="AW114" s="1048"/>
      <c r="AX114" s="1048"/>
      <c r="AY114" s="1048"/>
      <c r="AZ114" s="1048"/>
      <c r="BA114" s="1048"/>
      <c r="BB114" s="1048"/>
      <c r="BC114" s="1048"/>
      <c r="BD114" s="1048"/>
      <c r="BE114" s="1048"/>
      <c r="BF114" s="1048"/>
      <c r="BG114" s="1048"/>
      <c r="BH114" s="1048"/>
      <c r="BI114" s="1048"/>
      <c r="BJ114" s="1048"/>
      <c r="BK114" s="1048"/>
      <c r="BL114" s="1048"/>
      <c r="BM114" s="1048"/>
      <c r="BN114" s="1048"/>
      <c r="BO114" s="1048"/>
      <c r="BP114" s="1048"/>
      <c r="BQ114" s="1048"/>
      <c r="BR114" s="1048"/>
      <c r="BS114" s="1048"/>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row>
    <row r="115" spans="2:117" ht="14.25" customHeight="1">
      <c r="B115" s="1048"/>
      <c r="C115" s="1048"/>
      <c r="D115" s="1048"/>
      <c r="E115" s="1048"/>
      <c r="F115" s="1048"/>
      <c r="G115" s="1048"/>
      <c r="H115" s="1048"/>
      <c r="I115" s="1048"/>
      <c r="J115" s="1048"/>
      <c r="K115" s="1048"/>
      <c r="L115" s="1048"/>
      <c r="M115" s="1048"/>
      <c r="N115" s="1048"/>
      <c r="O115" s="1048"/>
      <c r="P115" s="1048"/>
      <c r="Q115" s="1048"/>
      <c r="R115" s="1048"/>
      <c r="S115" s="1048"/>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48"/>
      <c r="BF115" s="1048"/>
      <c r="BG115" s="1048"/>
      <c r="BH115" s="1048"/>
      <c r="BI115" s="1048"/>
      <c r="BJ115" s="1048"/>
      <c r="BK115" s="1048"/>
      <c r="BL115" s="1048"/>
      <c r="BM115" s="1048"/>
      <c r="BN115" s="1048"/>
      <c r="BO115" s="1048"/>
      <c r="BP115" s="1048"/>
      <c r="BQ115" s="1048"/>
      <c r="BR115" s="1048"/>
      <c r="BS115" s="1048"/>
      <c r="BT115" s="1048"/>
      <c r="BU115" s="1048"/>
      <c r="BV115" s="1048"/>
      <c r="BW115" s="1048"/>
      <c r="BX115" s="1048"/>
      <c r="BY115" s="1048"/>
      <c r="BZ115" s="1048"/>
      <c r="CA115" s="1048"/>
      <c r="CB115" s="1048"/>
      <c r="CC115" s="1048"/>
      <c r="CD115" s="1048"/>
      <c r="CE115" s="1048"/>
      <c r="CF115" s="1048"/>
      <c r="CG115" s="1048"/>
      <c r="CH115" s="1048"/>
      <c r="CI115" s="1048"/>
      <c r="CJ115" s="1048"/>
      <c r="CK115" s="1048"/>
      <c r="CL115" s="1048"/>
      <c r="CM115" s="1048"/>
      <c r="CN115" s="1048"/>
      <c r="CO115" s="1048"/>
      <c r="CP115" s="1048"/>
      <c r="CQ115" s="1048"/>
      <c r="CR115" s="1048"/>
      <c r="CS115" s="1048"/>
      <c r="CT115" s="1048"/>
      <c r="CU115" s="1048"/>
      <c r="CV115" s="1048"/>
      <c r="CW115" s="1048"/>
      <c r="CX115" s="1048"/>
      <c r="CY115" s="1048"/>
      <c r="CZ115" s="1048"/>
      <c r="DA115" s="1048"/>
      <c r="DB115" s="1048"/>
      <c r="DC115" s="1048"/>
      <c r="DD115" s="1048"/>
      <c r="DE115" s="1048"/>
      <c r="DF115" s="1048"/>
      <c r="DG115" s="1048"/>
      <c r="DH115" s="1048"/>
      <c r="DI115" s="1048"/>
      <c r="DJ115" s="1048"/>
      <c r="DK115" s="1048"/>
      <c r="DL115" s="1048"/>
      <c r="DM115" s="1048"/>
    </row>
    <row r="116" spans="2:117" ht="14.25" customHeight="1">
      <c r="B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48"/>
      <c r="BF116" s="1048"/>
      <c r="BG116" s="1048"/>
      <c r="BH116" s="1048"/>
      <c r="BI116" s="1048"/>
      <c r="BJ116" s="1048"/>
      <c r="BK116" s="1048"/>
      <c r="BL116" s="1048"/>
      <c r="BM116" s="1048"/>
      <c r="BN116" s="1048"/>
      <c r="BO116" s="1048"/>
      <c r="BP116" s="1048"/>
      <c r="BQ116" s="1048"/>
      <c r="BR116" s="1048"/>
      <c r="BS116" s="1048"/>
      <c r="BT116" s="1048"/>
      <c r="BU116" s="1048"/>
      <c r="BV116" s="1048"/>
      <c r="BW116" s="1048"/>
      <c r="BX116" s="1048"/>
      <c r="BY116" s="1048"/>
      <c r="BZ116" s="1048"/>
      <c r="CA116" s="1048"/>
      <c r="CB116" s="1048"/>
      <c r="CC116" s="1048"/>
      <c r="CD116" s="1048"/>
      <c r="CE116" s="1048"/>
      <c r="CF116" s="1048"/>
      <c r="CG116" s="1048"/>
      <c r="CH116" s="1048"/>
      <c r="CI116" s="1048"/>
      <c r="CJ116" s="1048"/>
      <c r="CK116" s="1048"/>
      <c r="CL116" s="1048"/>
      <c r="CM116" s="1048"/>
      <c r="CN116" s="1048"/>
      <c r="CO116" s="1048"/>
      <c r="CP116" s="1048"/>
      <c r="CQ116" s="1048"/>
      <c r="CR116" s="1048"/>
      <c r="CS116" s="1048"/>
      <c r="CT116" s="1048"/>
      <c r="CU116" s="1048"/>
      <c r="CV116" s="1048"/>
      <c r="CW116" s="1048"/>
      <c r="CX116" s="1048"/>
      <c r="CY116" s="1048"/>
      <c r="CZ116" s="1048"/>
      <c r="DA116" s="1048"/>
      <c r="DB116" s="1048"/>
      <c r="DC116" s="1048"/>
      <c r="DD116" s="1048"/>
      <c r="DE116" s="1048"/>
      <c r="DF116" s="1048"/>
      <c r="DG116" s="1048"/>
      <c r="DH116" s="1048"/>
      <c r="DI116" s="1048"/>
      <c r="DJ116" s="1048"/>
      <c r="DK116" s="1048"/>
      <c r="DL116" s="1048"/>
      <c r="DM116" s="1048"/>
    </row>
    <row r="117" spans="2:117" ht="14.25" customHeight="1">
      <c r="B117" s="1048"/>
      <c r="C117" s="1048"/>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48"/>
      <c r="BF117" s="1048"/>
      <c r="BG117" s="1048"/>
      <c r="BH117" s="1048"/>
      <c r="BI117" s="1048"/>
      <c r="BJ117" s="1048"/>
      <c r="BK117" s="1048"/>
      <c r="BL117" s="1048"/>
      <c r="BM117" s="1048"/>
      <c r="BN117" s="1048"/>
      <c r="BO117" s="1048"/>
      <c r="BP117" s="1048"/>
      <c r="BQ117" s="1048"/>
      <c r="BR117" s="1048"/>
      <c r="BS117" s="1048"/>
      <c r="BT117" s="1048"/>
      <c r="BU117" s="1048"/>
      <c r="BV117" s="1048"/>
      <c r="BW117" s="1048"/>
      <c r="BX117" s="1048"/>
      <c r="BY117" s="1048"/>
      <c r="BZ117" s="1048"/>
      <c r="CA117" s="1048"/>
      <c r="CB117" s="1048"/>
      <c r="CC117" s="1048"/>
      <c r="CD117" s="1048"/>
      <c r="CE117" s="1048"/>
      <c r="CF117" s="1048"/>
      <c r="CG117" s="1048"/>
      <c r="CH117" s="1048"/>
      <c r="CI117" s="1048"/>
      <c r="CJ117" s="1048"/>
      <c r="CK117" s="1048"/>
      <c r="CL117" s="1048"/>
      <c r="CM117" s="1048"/>
      <c r="CN117" s="1048"/>
      <c r="CO117" s="1048"/>
      <c r="CP117" s="1048"/>
      <c r="CQ117" s="1048"/>
      <c r="CR117" s="1048"/>
      <c r="CS117" s="1048"/>
      <c r="CT117" s="1048"/>
      <c r="CU117" s="1048"/>
      <c r="CV117" s="1048"/>
      <c r="CW117" s="1048"/>
      <c r="CX117" s="1048"/>
      <c r="CY117" s="1048"/>
      <c r="CZ117" s="1048"/>
      <c r="DA117" s="1048"/>
      <c r="DB117" s="1048"/>
      <c r="DC117" s="1048"/>
      <c r="DD117" s="1048"/>
      <c r="DE117" s="1048"/>
      <c r="DF117" s="1048"/>
      <c r="DG117" s="1048"/>
      <c r="DH117" s="1048"/>
      <c r="DI117" s="1048"/>
      <c r="DJ117" s="1048"/>
      <c r="DK117" s="1048"/>
      <c r="DL117" s="1048"/>
      <c r="DM117" s="1048"/>
    </row>
    <row r="118" spans="2:117" ht="14.25" customHeight="1">
      <c r="B118" s="1048"/>
      <c r="C118" s="1048"/>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c r="BH118" s="1048"/>
      <c r="BI118" s="1048"/>
      <c r="BJ118" s="1048"/>
      <c r="BK118" s="1048"/>
      <c r="BL118" s="1048"/>
      <c r="BM118" s="1048"/>
      <c r="BN118" s="1048"/>
      <c r="BO118" s="1048"/>
      <c r="BP118" s="1048"/>
      <c r="BQ118" s="1048"/>
      <c r="BR118" s="1048"/>
      <c r="BS118" s="1048"/>
      <c r="BT118" s="1048"/>
      <c r="BU118" s="1048"/>
      <c r="BV118" s="1048"/>
      <c r="BW118" s="1048"/>
      <c r="BX118" s="1048"/>
      <c r="BY118" s="1048"/>
      <c r="BZ118" s="1048"/>
      <c r="CA118" s="1048"/>
      <c r="CB118" s="1048"/>
      <c r="CC118" s="1048"/>
      <c r="CD118" s="1048"/>
      <c r="CE118" s="1048"/>
      <c r="CF118" s="1048"/>
      <c r="CG118" s="1048"/>
      <c r="CH118" s="1048"/>
      <c r="CI118" s="1048"/>
      <c r="CJ118" s="1048"/>
      <c r="CK118" s="1048"/>
      <c r="CL118" s="1048"/>
      <c r="CM118" s="1048"/>
      <c r="CN118" s="1048"/>
      <c r="CO118" s="1048"/>
      <c r="CP118" s="1048"/>
      <c r="CQ118" s="1048"/>
      <c r="CR118" s="1048"/>
      <c r="CS118" s="1048"/>
      <c r="CT118" s="1048"/>
      <c r="CU118" s="1048"/>
      <c r="CV118" s="1048"/>
      <c r="CW118" s="1048"/>
      <c r="CX118" s="1048"/>
      <c r="CY118" s="1048"/>
      <c r="CZ118" s="1048"/>
      <c r="DA118" s="1048"/>
      <c r="DB118" s="1048"/>
      <c r="DC118" s="1048"/>
      <c r="DD118" s="1048"/>
      <c r="DE118" s="1048"/>
      <c r="DF118" s="1048"/>
      <c r="DG118" s="1048"/>
      <c r="DH118" s="1048"/>
      <c r="DI118" s="1048"/>
      <c r="DJ118" s="1048"/>
      <c r="DK118" s="1048"/>
      <c r="DL118" s="1048"/>
      <c r="DM118" s="1048"/>
    </row>
    <row r="119" spans="2:117" ht="14.25" customHeight="1">
      <c r="B119" s="1048"/>
      <c r="C119" s="1048"/>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c r="BH119" s="1048"/>
      <c r="BI119" s="1048"/>
      <c r="BJ119" s="1048"/>
      <c r="BK119" s="1048"/>
      <c r="BL119" s="1048"/>
      <c r="BM119" s="1048"/>
      <c r="BN119" s="1048"/>
      <c r="BO119" s="1048"/>
      <c r="BP119" s="1048"/>
      <c r="BQ119" s="1048"/>
      <c r="BR119" s="1048"/>
      <c r="BS119" s="1048"/>
      <c r="BT119" s="1048"/>
      <c r="BU119" s="1048"/>
      <c r="BV119" s="1048"/>
      <c r="BW119" s="1048"/>
      <c r="BX119" s="1048"/>
      <c r="BY119" s="1048"/>
      <c r="BZ119" s="1048"/>
      <c r="CA119" s="1048"/>
      <c r="CB119" s="1048"/>
      <c r="CC119" s="1048"/>
      <c r="CD119" s="1048"/>
      <c r="CE119" s="1048"/>
      <c r="CF119" s="1048"/>
      <c r="CG119" s="1048"/>
      <c r="CH119" s="1048"/>
      <c r="CI119" s="1048"/>
      <c r="CJ119" s="1048"/>
      <c r="CK119" s="1048"/>
      <c r="CL119" s="1048"/>
      <c r="CM119" s="1048"/>
      <c r="CN119" s="1048"/>
      <c r="CO119" s="1048"/>
      <c r="CP119" s="1048"/>
      <c r="CQ119" s="1048"/>
      <c r="CR119" s="1048"/>
      <c r="CS119" s="1048"/>
      <c r="CT119" s="1048"/>
      <c r="CU119" s="1048"/>
      <c r="CV119" s="1048"/>
      <c r="CW119" s="1048"/>
      <c r="CX119" s="1048"/>
      <c r="CY119" s="1048"/>
      <c r="CZ119" s="1048"/>
      <c r="DA119" s="1048"/>
      <c r="DB119" s="1048"/>
      <c r="DC119" s="1048"/>
      <c r="DD119" s="1048"/>
      <c r="DE119" s="1048"/>
      <c r="DF119" s="1048"/>
      <c r="DG119" s="1048"/>
      <c r="DH119" s="1048"/>
      <c r="DI119" s="1048"/>
      <c r="DJ119" s="1048"/>
      <c r="DK119" s="1048"/>
      <c r="DL119" s="1048"/>
      <c r="DM119" s="1048"/>
    </row>
    <row r="120" spans="2:117" ht="14.25" customHeight="1">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c r="BH120" s="1048"/>
      <c r="BI120" s="1048"/>
      <c r="BJ120" s="1048"/>
      <c r="BK120" s="1048"/>
      <c r="BL120" s="1048"/>
      <c r="BM120" s="1048"/>
      <c r="BN120" s="1048"/>
      <c r="BO120" s="1048"/>
      <c r="BP120" s="1048"/>
      <c r="BQ120" s="1048"/>
      <c r="BR120" s="1048"/>
      <c r="BS120" s="1048"/>
      <c r="BT120" s="1048"/>
      <c r="BU120" s="1048"/>
      <c r="BV120" s="1048"/>
      <c r="BW120" s="1048"/>
      <c r="BX120" s="1048"/>
      <c r="BY120" s="1048"/>
      <c r="BZ120" s="1048"/>
      <c r="CA120" s="1048"/>
      <c r="CB120" s="1048"/>
      <c r="CC120" s="1048"/>
      <c r="CD120" s="1048"/>
      <c r="CE120" s="1048"/>
      <c r="CF120" s="1048"/>
      <c r="CG120" s="1048"/>
      <c r="CH120" s="1048"/>
      <c r="CI120" s="1048"/>
      <c r="CJ120" s="1048"/>
      <c r="CK120" s="1048"/>
      <c r="CL120" s="1048"/>
      <c r="CM120" s="1048"/>
      <c r="CN120" s="1048"/>
      <c r="CO120" s="1048"/>
      <c r="CP120" s="1048"/>
      <c r="CQ120" s="1048"/>
      <c r="CR120" s="1048"/>
      <c r="CS120" s="1048"/>
      <c r="CT120" s="1048"/>
      <c r="CU120" s="1048"/>
      <c r="CV120" s="1048"/>
      <c r="CW120" s="1048"/>
      <c r="CX120" s="1048"/>
      <c r="CY120" s="1048"/>
      <c r="CZ120" s="1048"/>
      <c r="DA120" s="1048"/>
      <c r="DB120" s="1048"/>
      <c r="DC120" s="1048"/>
      <c r="DD120" s="1048"/>
      <c r="DE120" s="1048"/>
      <c r="DF120" s="1048"/>
      <c r="DG120" s="1048"/>
      <c r="DH120" s="1048"/>
      <c r="DI120" s="1048"/>
      <c r="DJ120" s="1048"/>
      <c r="DK120" s="1048"/>
      <c r="DL120" s="1048"/>
      <c r="DM120" s="1048"/>
    </row>
    <row r="121" spans="2:117" ht="14.25" customHeight="1">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c r="BH121" s="1048"/>
      <c r="BI121" s="1048"/>
      <c r="BJ121" s="1048"/>
      <c r="BK121" s="1048"/>
      <c r="BL121" s="1048"/>
      <c r="BM121" s="1048"/>
      <c r="BN121" s="1048"/>
      <c r="BO121" s="1048"/>
      <c r="BP121" s="1048"/>
      <c r="BQ121" s="1048"/>
      <c r="BR121" s="1048"/>
      <c r="BS121" s="1048"/>
      <c r="BT121" s="1048"/>
      <c r="BU121" s="1048"/>
      <c r="BV121" s="1048"/>
      <c r="BW121" s="1048"/>
      <c r="BX121" s="1048"/>
      <c r="BY121" s="1048"/>
      <c r="BZ121" s="1048"/>
      <c r="CA121" s="1048"/>
      <c r="CB121" s="1048"/>
      <c r="CC121" s="1048"/>
      <c r="CD121" s="1048"/>
      <c r="CE121" s="1048"/>
      <c r="CF121" s="1048"/>
      <c r="CG121" s="1048"/>
      <c r="CH121" s="1048"/>
      <c r="CI121" s="1048"/>
      <c r="CJ121" s="1048"/>
      <c r="CK121" s="1048"/>
      <c r="CL121" s="1048"/>
      <c r="CM121" s="1048"/>
      <c r="CN121" s="1048"/>
      <c r="CO121" s="1048"/>
      <c r="CP121" s="1048"/>
      <c r="CQ121" s="1048"/>
      <c r="CR121" s="1048"/>
      <c r="CS121" s="1048"/>
      <c r="CT121" s="1048"/>
      <c r="CU121" s="1048"/>
      <c r="CV121" s="1048"/>
      <c r="CW121" s="1048"/>
      <c r="CX121" s="1048"/>
      <c r="CY121" s="1048"/>
      <c r="CZ121" s="1048"/>
      <c r="DA121" s="1048"/>
      <c r="DB121" s="1048"/>
      <c r="DC121" s="1048"/>
      <c r="DD121" s="1048"/>
      <c r="DE121" s="1048"/>
      <c r="DF121" s="1048"/>
      <c r="DG121" s="1048"/>
      <c r="DH121" s="1048"/>
      <c r="DI121" s="1048"/>
      <c r="DJ121" s="1048"/>
      <c r="DK121" s="1048"/>
      <c r="DL121" s="1048"/>
      <c r="DM121" s="1048"/>
    </row>
    <row r="122" spans="2:117" ht="14.25" customHeight="1">
      <c r="B122" s="1048"/>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1048"/>
      <c r="AH122" s="1048"/>
      <c r="AI122" s="1048"/>
      <c r="AJ122" s="1048"/>
      <c r="AK122" s="1048"/>
      <c r="AL122" s="1048"/>
      <c r="AM122" s="1048"/>
      <c r="AN122" s="1048"/>
      <c r="AO122" s="1048"/>
      <c r="AP122" s="1048"/>
      <c r="AQ122" s="1048"/>
      <c r="AR122" s="1048"/>
      <c r="AS122" s="1048"/>
      <c r="AT122" s="1048"/>
      <c r="AU122" s="1048"/>
      <c r="AV122" s="1048"/>
      <c r="AW122" s="1048"/>
      <c r="AX122" s="1048"/>
      <c r="AY122" s="1048"/>
      <c r="AZ122" s="1048"/>
      <c r="BA122" s="1048"/>
      <c r="BB122" s="1048"/>
      <c r="BC122" s="1048"/>
      <c r="BD122" s="1048"/>
      <c r="BE122" s="1048"/>
      <c r="BF122" s="1048"/>
      <c r="BG122" s="1048"/>
      <c r="BH122" s="1048"/>
      <c r="BI122" s="1048"/>
      <c r="BJ122" s="1048"/>
      <c r="BK122" s="1048"/>
      <c r="BL122" s="1048"/>
      <c r="BM122" s="1048"/>
      <c r="BN122" s="1048"/>
      <c r="BO122" s="1048"/>
      <c r="BP122" s="1048"/>
      <c r="BQ122" s="1048"/>
      <c r="BR122" s="1048"/>
      <c r="BS122" s="1048"/>
      <c r="BT122" s="1048"/>
      <c r="BU122" s="1048"/>
      <c r="BV122" s="1048"/>
      <c r="BW122" s="1048"/>
      <c r="BX122" s="1048"/>
      <c r="BY122" s="1048"/>
      <c r="BZ122" s="1048"/>
      <c r="CA122" s="1048"/>
      <c r="CB122" s="1048"/>
      <c r="CC122" s="1048"/>
      <c r="CD122" s="1048"/>
      <c r="CE122" s="1048"/>
      <c r="CF122" s="1048"/>
      <c r="CG122" s="1048"/>
      <c r="CH122" s="1048"/>
      <c r="CI122" s="1048"/>
      <c r="CJ122" s="1048"/>
      <c r="CK122" s="1048"/>
      <c r="CL122" s="1048"/>
      <c r="CM122" s="1048"/>
      <c r="CN122" s="1048"/>
      <c r="CO122" s="1048"/>
      <c r="CP122" s="1048"/>
      <c r="CQ122" s="1048"/>
      <c r="CR122" s="1048"/>
      <c r="CS122" s="1048"/>
      <c r="CT122" s="1048"/>
      <c r="CU122" s="1048"/>
      <c r="CV122" s="1048"/>
      <c r="CW122" s="1048"/>
      <c r="CX122" s="1048"/>
      <c r="CY122" s="1048"/>
      <c r="CZ122" s="1048"/>
      <c r="DA122" s="1048"/>
      <c r="DB122" s="1048"/>
      <c r="DC122" s="1048"/>
      <c r="DD122" s="1048"/>
      <c r="DE122" s="1048"/>
      <c r="DF122" s="1048"/>
      <c r="DG122" s="1048"/>
      <c r="DH122" s="1048"/>
      <c r="DI122" s="1048"/>
      <c r="DJ122" s="1048"/>
      <c r="DK122" s="1048"/>
      <c r="DL122" s="1048"/>
      <c r="DM122" s="1048"/>
    </row>
    <row r="123" spans="2:117" ht="14.25" customHeight="1">
      <c r="B123" s="1048"/>
      <c r="C123" s="1048"/>
      <c r="D123" s="1048"/>
      <c r="E123" s="1048"/>
      <c r="F123" s="1048"/>
      <c r="G123" s="1048"/>
      <c r="H123" s="1048"/>
      <c r="I123" s="1048"/>
      <c r="J123" s="1048"/>
      <c r="K123" s="1048"/>
      <c r="L123" s="1048"/>
      <c r="M123" s="1048"/>
      <c r="N123" s="1048"/>
      <c r="O123" s="1048"/>
      <c r="P123" s="1048"/>
      <c r="Q123" s="1048"/>
      <c r="R123" s="1048"/>
      <c r="S123" s="1048"/>
      <c r="T123" s="1048"/>
      <c r="U123" s="1048"/>
      <c r="V123" s="1048"/>
      <c r="W123" s="1048"/>
      <c r="X123" s="1048"/>
      <c r="Y123" s="1048"/>
      <c r="Z123" s="1048"/>
      <c r="AA123" s="1048"/>
      <c r="AB123" s="1048"/>
      <c r="AC123" s="1048"/>
      <c r="AD123" s="1048"/>
      <c r="AE123" s="1048"/>
      <c r="AF123" s="1048"/>
      <c r="AG123" s="1048"/>
      <c r="AH123" s="1048"/>
      <c r="AI123" s="1048"/>
      <c r="AJ123" s="1048"/>
      <c r="AK123" s="1048"/>
      <c r="AL123" s="1048"/>
      <c r="AM123" s="1048"/>
      <c r="AN123" s="1048"/>
      <c r="AO123" s="1048"/>
      <c r="AP123" s="1048"/>
      <c r="AQ123" s="1048"/>
      <c r="AR123" s="1048"/>
      <c r="AS123" s="1048"/>
      <c r="AT123" s="1048"/>
      <c r="AU123" s="1048"/>
      <c r="AV123" s="1048"/>
      <c r="AW123" s="1048"/>
      <c r="AX123" s="1048"/>
      <c r="AY123" s="1048"/>
      <c r="AZ123" s="1048"/>
      <c r="BA123" s="1048"/>
      <c r="BB123" s="1048"/>
      <c r="BC123" s="1048"/>
      <c r="BD123" s="1048"/>
      <c r="BE123" s="1048"/>
      <c r="BF123" s="1048"/>
      <c r="BG123" s="1048"/>
      <c r="BH123" s="1048"/>
      <c r="BI123" s="1048"/>
      <c r="BJ123" s="1048"/>
      <c r="BK123" s="1048"/>
      <c r="BL123" s="1048"/>
      <c r="BM123" s="1048"/>
      <c r="BN123" s="1048"/>
      <c r="BO123" s="1048"/>
      <c r="BP123" s="1048"/>
      <c r="BQ123" s="1048"/>
      <c r="BR123" s="1048"/>
      <c r="BS123" s="1048"/>
      <c r="BT123" s="1048"/>
      <c r="BU123" s="1048"/>
      <c r="BV123" s="1048"/>
      <c r="BW123" s="1048"/>
      <c r="BX123" s="1048"/>
      <c r="BY123" s="1048"/>
      <c r="BZ123" s="1048"/>
      <c r="CA123" s="1048"/>
      <c r="CB123" s="1048"/>
      <c r="CC123" s="1048"/>
      <c r="CD123" s="1048"/>
      <c r="CE123" s="1048"/>
      <c r="CF123" s="1048"/>
      <c r="CG123" s="1048"/>
      <c r="CH123" s="1048"/>
      <c r="CI123" s="1048"/>
      <c r="CJ123" s="1048"/>
      <c r="CK123" s="1048"/>
      <c r="CL123" s="1048"/>
      <c r="CM123" s="1048"/>
      <c r="CN123" s="1048"/>
      <c r="CO123" s="1048"/>
      <c r="CP123" s="1048"/>
      <c r="CQ123" s="1048"/>
      <c r="CR123" s="1048"/>
      <c r="CS123" s="1048"/>
      <c r="CT123" s="1048"/>
      <c r="CU123" s="1048"/>
      <c r="CV123" s="1048"/>
      <c r="CW123" s="1048"/>
      <c r="CX123" s="1048"/>
      <c r="CY123" s="1048"/>
      <c r="CZ123" s="1048"/>
      <c r="DA123" s="1048"/>
      <c r="DB123" s="1048"/>
      <c r="DC123" s="1048"/>
      <c r="DD123" s="1048"/>
      <c r="DE123" s="1048"/>
      <c r="DF123" s="1048"/>
      <c r="DG123" s="1048"/>
      <c r="DH123" s="1048"/>
      <c r="DI123" s="1048"/>
      <c r="DJ123" s="1048"/>
      <c r="DK123" s="1048"/>
      <c r="DL123" s="1048"/>
      <c r="DM123" s="1048"/>
    </row>
    <row r="124" spans="2:117" ht="14.25" customHeight="1">
      <c r="B124" s="1048"/>
      <c r="C124" s="1048"/>
      <c r="D124" s="1048"/>
      <c r="E124" s="1048"/>
      <c r="F124" s="1048"/>
      <c r="G124" s="1048"/>
      <c r="H124" s="1048"/>
      <c r="I124" s="1048"/>
      <c r="J124" s="1048"/>
      <c r="K124" s="1048"/>
      <c r="L124" s="1048"/>
      <c r="M124" s="1048"/>
      <c r="N124" s="1048"/>
      <c r="O124" s="1048"/>
      <c r="P124" s="1048"/>
      <c r="Q124" s="1048"/>
      <c r="R124" s="1048"/>
      <c r="S124" s="1048"/>
      <c r="T124" s="1048"/>
      <c r="U124" s="1048"/>
      <c r="V124" s="1048"/>
      <c r="W124" s="1048"/>
      <c r="X124" s="1048"/>
      <c r="Y124" s="1048"/>
      <c r="Z124" s="1048"/>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8"/>
      <c r="BQ124" s="1048"/>
      <c r="BR124" s="1048"/>
      <c r="BS124" s="1048"/>
      <c r="BT124" s="1048"/>
      <c r="BU124" s="1048"/>
      <c r="BV124" s="1048"/>
      <c r="BW124" s="1048"/>
      <c r="BX124" s="1048"/>
      <c r="BY124" s="1048"/>
      <c r="BZ124" s="1048"/>
      <c r="CA124" s="1048"/>
      <c r="CB124" s="1048"/>
      <c r="CC124" s="1048"/>
      <c r="CD124" s="1048"/>
      <c r="CE124" s="1048"/>
      <c r="CF124" s="1048"/>
      <c r="CG124" s="1048"/>
      <c r="CH124" s="1048"/>
      <c r="CI124" s="1048"/>
      <c r="CJ124" s="1048"/>
      <c r="CK124" s="1048"/>
      <c r="CL124" s="1048"/>
      <c r="CM124" s="1048"/>
      <c r="CN124" s="1048"/>
      <c r="CO124" s="1048"/>
      <c r="CP124" s="1048"/>
      <c r="CQ124" s="1048"/>
      <c r="CR124" s="1048"/>
      <c r="CS124" s="1048"/>
      <c r="CT124" s="1048"/>
      <c r="CU124" s="1048"/>
      <c r="CV124" s="1048"/>
      <c r="CW124" s="1048"/>
      <c r="CX124" s="1048"/>
      <c r="CY124" s="1048"/>
      <c r="CZ124" s="1048"/>
      <c r="DA124" s="1048"/>
      <c r="DB124" s="1048"/>
      <c r="DC124" s="1048"/>
      <c r="DD124" s="1048"/>
      <c r="DE124" s="1048"/>
      <c r="DF124" s="1048"/>
      <c r="DG124" s="1048"/>
      <c r="DH124" s="1048"/>
      <c r="DI124" s="1048"/>
      <c r="DJ124" s="1048"/>
      <c r="DK124" s="1048"/>
      <c r="DL124" s="1048"/>
      <c r="DM124" s="1048"/>
    </row>
    <row r="125" spans="2:117" ht="14.25" customHeight="1">
      <c r="B125" s="1048"/>
      <c r="C125" s="1048"/>
      <c r="D125" s="1048"/>
      <c r="E125" s="1048"/>
      <c r="F125" s="1048"/>
      <c r="G125" s="1048"/>
      <c r="H125" s="1048"/>
      <c r="I125" s="1048"/>
      <c r="J125" s="1048"/>
      <c r="K125" s="1048"/>
      <c r="L125" s="1048"/>
      <c r="M125" s="1048"/>
      <c r="N125" s="1048"/>
      <c r="O125" s="1048"/>
      <c r="P125" s="1048"/>
      <c r="Q125" s="1048"/>
      <c r="R125" s="1048"/>
      <c r="S125" s="1048"/>
      <c r="T125" s="1048"/>
      <c r="U125" s="1048"/>
      <c r="V125" s="1048"/>
      <c r="W125" s="1048"/>
      <c r="X125" s="1048"/>
      <c r="Y125" s="1048"/>
      <c r="Z125" s="1048"/>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48"/>
      <c r="BL125" s="1048"/>
      <c r="BM125" s="1048"/>
      <c r="BN125" s="1048"/>
      <c r="BO125" s="1048"/>
      <c r="BP125" s="1048"/>
      <c r="BQ125" s="1048"/>
      <c r="BR125" s="1048"/>
      <c r="BS125" s="1048"/>
      <c r="BT125" s="1048"/>
      <c r="BU125" s="1048"/>
      <c r="BV125" s="1048"/>
      <c r="BW125" s="1048"/>
      <c r="BX125" s="1048"/>
      <c r="BY125" s="1048"/>
      <c r="BZ125" s="1048"/>
      <c r="CA125" s="1048"/>
      <c r="CB125" s="1048"/>
      <c r="CC125" s="1048"/>
      <c r="CD125" s="1048"/>
      <c r="CE125" s="1048"/>
      <c r="CF125" s="1048"/>
      <c r="CG125" s="1048"/>
      <c r="CH125" s="1048"/>
      <c r="CI125" s="1048"/>
      <c r="CJ125" s="1048"/>
      <c r="CK125" s="1048"/>
      <c r="CL125" s="1048"/>
      <c r="CM125" s="1048"/>
      <c r="CN125" s="1048"/>
      <c r="CO125" s="1048"/>
      <c r="CP125" s="1048"/>
      <c r="CQ125" s="1048"/>
      <c r="CR125" s="1048"/>
      <c r="CS125" s="1048"/>
      <c r="CT125" s="1048"/>
      <c r="CU125" s="1048"/>
      <c r="CV125" s="1048"/>
      <c r="CW125" s="1048"/>
      <c r="CX125" s="1048"/>
      <c r="CY125" s="1048"/>
      <c r="CZ125" s="1048"/>
      <c r="DA125" s="1048"/>
      <c r="DB125" s="1048"/>
      <c r="DC125" s="1048"/>
      <c r="DD125" s="1048"/>
      <c r="DE125" s="1048"/>
      <c r="DF125" s="1048"/>
      <c r="DG125" s="1048"/>
      <c r="DH125" s="1048"/>
      <c r="DI125" s="1048"/>
      <c r="DJ125" s="1048"/>
      <c r="DK125" s="1048"/>
      <c r="DL125" s="1048"/>
      <c r="DM125" s="1048"/>
    </row>
    <row r="126" spans="2:117" ht="14.25" customHeight="1">
      <c r="B126" s="1048"/>
      <c r="C126" s="1048"/>
      <c r="D126" s="1048"/>
      <c r="E126" s="1048"/>
      <c r="F126" s="1048"/>
      <c r="G126" s="1048"/>
      <c r="H126" s="1048"/>
      <c r="I126" s="1048"/>
      <c r="J126" s="1048"/>
      <c r="K126" s="1048"/>
      <c r="L126" s="1048"/>
      <c r="M126" s="1048"/>
      <c r="N126" s="1048"/>
      <c r="O126" s="1048"/>
      <c r="P126" s="1048"/>
      <c r="Q126" s="1048"/>
      <c r="R126" s="1048"/>
      <c r="S126" s="1048"/>
      <c r="T126" s="1048"/>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8"/>
      <c r="BG126" s="1048"/>
      <c r="BH126" s="1048"/>
      <c r="BI126" s="1048"/>
      <c r="BJ126" s="1048"/>
      <c r="BK126" s="1048"/>
      <c r="BL126" s="1048"/>
      <c r="BM126" s="1048"/>
      <c r="BN126" s="1048"/>
      <c r="BO126" s="1048"/>
      <c r="BP126" s="1048"/>
      <c r="BQ126" s="1048"/>
      <c r="BR126" s="1048"/>
      <c r="BS126" s="1048"/>
      <c r="BT126" s="1048"/>
      <c r="BU126" s="1048"/>
      <c r="BV126" s="1048"/>
      <c r="BW126" s="1048"/>
      <c r="BX126" s="1048"/>
      <c r="BY126" s="1048"/>
      <c r="BZ126" s="1048"/>
      <c r="CA126" s="1048"/>
      <c r="CB126" s="1048"/>
      <c r="CC126" s="1048"/>
      <c r="CD126" s="1048"/>
      <c r="CE126" s="1048"/>
      <c r="CF126" s="1048"/>
      <c r="CG126" s="1048"/>
      <c r="CH126" s="1048"/>
      <c r="CI126" s="1048"/>
      <c r="CJ126" s="1048"/>
      <c r="CK126" s="1048"/>
      <c r="CL126" s="1048"/>
      <c r="CM126" s="1048"/>
      <c r="CN126" s="1048"/>
      <c r="CO126" s="1048"/>
      <c r="CP126" s="1048"/>
      <c r="CQ126" s="1048"/>
      <c r="CR126" s="1048"/>
      <c r="CS126" s="1048"/>
      <c r="CT126" s="1048"/>
      <c r="CU126" s="1048"/>
      <c r="CV126" s="1048"/>
      <c r="CW126" s="1048"/>
      <c r="CX126" s="1048"/>
      <c r="CY126" s="1048"/>
      <c r="CZ126" s="1048"/>
      <c r="DA126" s="1048"/>
      <c r="DB126" s="1048"/>
      <c r="DC126" s="1048"/>
      <c r="DD126" s="1048"/>
      <c r="DE126" s="1048"/>
      <c r="DF126" s="1048"/>
      <c r="DG126" s="1048"/>
      <c r="DH126" s="1048"/>
      <c r="DI126" s="1048"/>
      <c r="DJ126" s="1048"/>
      <c r="DK126" s="1048"/>
      <c r="DL126" s="1048"/>
      <c r="DM126" s="1048"/>
    </row>
    <row r="127" spans="2:117" ht="14.25" customHeight="1">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048"/>
      <c r="BF127" s="1048"/>
      <c r="BG127" s="1048"/>
      <c r="BH127" s="1048"/>
      <c r="BI127" s="1048"/>
      <c r="BJ127" s="1048"/>
      <c r="BK127" s="1048"/>
      <c r="BL127" s="1048"/>
      <c r="BM127" s="1048"/>
      <c r="BN127" s="1048"/>
      <c r="BO127" s="1048"/>
      <c r="BP127" s="1048"/>
      <c r="BQ127" s="1048"/>
      <c r="BR127" s="1048"/>
      <c r="BS127" s="1048"/>
      <c r="BT127" s="1048"/>
      <c r="BU127" s="1048"/>
      <c r="BV127" s="1048"/>
      <c r="BW127" s="1048"/>
      <c r="BX127" s="1048"/>
      <c r="BY127" s="1048"/>
      <c r="BZ127" s="1048"/>
      <c r="CA127" s="1048"/>
      <c r="CB127" s="1048"/>
      <c r="CC127" s="1048"/>
      <c r="CD127" s="1048"/>
      <c r="CE127" s="1048"/>
      <c r="CF127" s="1048"/>
      <c r="CG127" s="1048"/>
      <c r="CH127" s="1048"/>
      <c r="CI127" s="1048"/>
      <c r="CJ127" s="1048"/>
      <c r="CK127" s="1048"/>
      <c r="CL127" s="1048"/>
      <c r="CM127" s="1048"/>
      <c r="CN127" s="1048"/>
      <c r="CO127" s="1048"/>
      <c r="CP127" s="1048"/>
      <c r="CQ127" s="1048"/>
      <c r="CR127" s="1048"/>
      <c r="CS127" s="1048"/>
      <c r="CT127" s="1048"/>
      <c r="CU127" s="1048"/>
      <c r="CV127" s="1048"/>
      <c r="CW127" s="1048"/>
      <c r="CX127" s="1048"/>
      <c r="CY127" s="1048"/>
      <c r="CZ127" s="1048"/>
      <c r="DA127" s="1048"/>
      <c r="DB127" s="1048"/>
      <c r="DC127" s="1048"/>
      <c r="DD127" s="1048"/>
      <c r="DE127" s="1048"/>
      <c r="DF127" s="1048"/>
      <c r="DG127" s="1048"/>
      <c r="DH127" s="1048"/>
      <c r="DI127" s="1048"/>
      <c r="DJ127" s="1048"/>
      <c r="DK127" s="1048"/>
      <c r="DL127" s="1048"/>
      <c r="DM127" s="1048"/>
    </row>
    <row r="128" spans="2:117" ht="14.25" customHeight="1">
      <c r="B128" s="1048"/>
      <c r="C128" s="1048"/>
      <c r="D128" s="1048"/>
      <c r="E128" s="1048"/>
      <c r="F128" s="1048"/>
      <c r="G128" s="1048"/>
      <c r="H128" s="1048"/>
      <c r="I128" s="1048"/>
      <c r="J128" s="1048"/>
      <c r="K128" s="1048"/>
      <c r="L128" s="1048"/>
      <c r="M128" s="1048"/>
      <c r="N128" s="1048"/>
      <c r="O128" s="1048"/>
      <c r="P128" s="1048"/>
      <c r="Q128" s="1048"/>
      <c r="R128" s="1048"/>
      <c r="S128" s="1048"/>
      <c r="T128" s="1048"/>
      <c r="U128" s="1048"/>
      <c r="V128" s="1048"/>
      <c r="W128" s="1048"/>
      <c r="X128" s="1048"/>
      <c r="Y128" s="1048"/>
      <c r="Z128" s="1048"/>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048"/>
      <c r="BF128" s="1048"/>
      <c r="BG128" s="1048"/>
      <c r="BH128" s="1048"/>
      <c r="BI128" s="1048"/>
      <c r="BJ128" s="1048"/>
      <c r="BK128" s="1048"/>
      <c r="BL128" s="1048"/>
      <c r="BM128" s="1048"/>
      <c r="BN128" s="1048"/>
      <c r="BO128" s="1048"/>
      <c r="BP128" s="1048"/>
      <c r="BQ128" s="1048"/>
      <c r="BR128" s="1048"/>
      <c r="BS128" s="1048"/>
      <c r="BT128" s="1048"/>
      <c r="BU128" s="1048"/>
      <c r="BV128" s="1048"/>
      <c r="BW128" s="1048"/>
      <c r="BX128" s="1048"/>
      <c r="BY128" s="1048"/>
      <c r="BZ128" s="1048"/>
      <c r="CA128" s="1048"/>
      <c r="CB128" s="1048"/>
      <c r="CC128" s="1048"/>
      <c r="CD128" s="1048"/>
      <c r="CE128" s="1048"/>
      <c r="CF128" s="1048"/>
      <c r="CG128" s="1048"/>
      <c r="CH128" s="1048"/>
      <c r="CI128" s="1048"/>
      <c r="CJ128" s="1048"/>
      <c r="CK128" s="1048"/>
      <c r="CL128" s="1048"/>
      <c r="CM128" s="1048"/>
      <c r="CN128" s="1048"/>
      <c r="CO128" s="1048"/>
      <c r="CP128" s="1048"/>
      <c r="CQ128" s="1048"/>
      <c r="CR128" s="1048"/>
      <c r="CS128" s="1048"/>
      <c r="CT128" s="1048"/>
      <c r="CU128" s="1048"/>
      <c r="CV128" s="1048"/>
      <c r="CW128" s="1048"/>
      <c r="CX128" s="1048"/>
      <c r="CY128" s="1048"/>
      <c r="CZ128" s="1048"/>
      <c r="DA128" s="1048"/>
      <c r="DB128" s="1048"/>
      <c r="DC128" s="1048"/>
      <c r="DD128" s="1048"/>
      <c r="DE128" s="1048"/>
      <c r="DF128" s="1048"/>
      <c r="DG128" s="1048"/>
      <c r="DH128" s="1048"/>
      <c r="DI128" s="1048"/>
      <c r="DJ128" s="1048"/>
      <c r="DK128" s="1048"/>
      <c r="DL128" s="1048"/>
      <c r="DM128" s="1048"/>
    </row>
    <row r="129" spans="2:117" ht="14.25" customHeight="1">
      <c r="B129" s="1048"/>
      <c r="C129" s="1048"/>
      <c r="D129" s="1048"/>
      <c r="E129" s="1048"/>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048"/>
      <c r="BF129" s="1048"/>
      <c r="BG129" s="1048"/>
      <c r="BH129" s="1048"/>
      <c r="BI129" s="1048"/>
      <c r="BJ129" s="1048"/>
      <c r="BK129" s="1048"/>
      <c r="BL129" s="1048"/>
      <c r="BM129" s="1048"/>
      <c r="BN129" s="1048"/>
      <c r="BO129" s="1048"/>
      <c r="BP129" s="1048"/>
      <c r="BQ129" s="1048"/>
      <c r="BR129" s="1048"/>
      <c r="BS129" s="1048"/>
      <c r="BT129" s="1048"/>
      <c r="BU129" s="1048"/>
      <c r="BV129" s="1048"/>
      <c r="BW129" s="1048"/>
      <c r="BX129" s="1048"/>
      <c r="BY129" s="1048"/>
      <c r="BZ129" s="1048"/>
      <c r="CA129" s="1048"/>
      <c r="CB129" s="1048"/>
      <c r="CC129" s="1048"/>
      <c r="CD129" s="1048"/>
      <c r="CE129" s="1048"/>
      <c r="CF129" s="1048"/>
      <c r="CG129" s="1048"/>
      <c r="CH129" s="1048"/>
      <c r="CI129" s="1048"/>
      <c r="CJ129" s="1048"/>
      <c r="CK129" s="1048"/>
      <c r="CL129" s="1048"/>
      <c r="CM129" s="1048"/>
      <c r="CN129" s="1048"/>
      <c r="CO129" s="1048"/>
      <c r="CP129" s="1048"/>
      <c r="CQ129" s="1048"/>
      <c r="CR129" s="1048"/>
      <c r="CS129" s="1048"/>
      <c r="CT129" s="1048"/>
      <c r="CU129" s="1048"/>
      <c r="CV129" s="1048"/>
      <c r="CW129" s="1048"/>
      <c r="CX129" s="1048"/>
      <c r="CY129" s="1048"/>
      <c r="CZ129" s="1048"/>
      <c r="DA129" s="1048"/>
      <c r="DB129" s="1048"/>
      <c r="DC129" s="1048"/>
      <c r="DD129" s="1048"/>
      <c r="DE129" s="1048"/>
      <c r="DF129" s="1048"/>
      <c r="DG129" s="1048"/>
      <c r="DH129" s="1048"/>
      <c r="DI129" s="1048"/>
      <c r="DJ129" s="1048"/>
      <c r="DK129" s="1048"/>
      <c r="DL129" s="1048"/>
      <c r="DM129" s="1048"/>
    </row>
    <row r="130" spans="2:117" ht="14.25" customHeight="1">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1048"/>
      <c r="AH130" s="1048"/>
      <c r="AI130" s="1048"/>
      <c r="AJ130" s="1048"/>
      <c r="AK130" s="1048"/>
      <c r="AL130" s="1048"/>
      <c r="AM130" s="1048"/>
      <c r="AN130" s="1048"/>
      <c r="AO130" s="1048"/>
      <c r="AP130" s="1048"/>
      <c r="AQ130" s="1048"/>
      <c r="AR130" s="1048"/>
      <c r="AS130" s="1048"/>
      <c r="AT130" s="1048"/>
      <c r="AU130" s="1048"/>
      <c r="AV130" s="1048"/>
      <c r="AW130" s="1048"/>
      <c r="AX130" s="1048"/>
      <c r="AY130" s="1048"/>
      <c r="AZ130" s="1048"/>
      <c r="BA130" s="1048"/>
      <c r="BB130" s="1048"/>
      <c r="BC130" s="1048"/>
      <c r="BD130" s="1048"/>
      <c r="BE130" s="1048"/>
      <c r="BF130" s="1048"/>
      <c r="BG130" s="1048"/>
      <c r="BH130" s="1048"/>
      <c r="BI130" s="1048"/>
      <c r="BJ130" s="1048"/>
      <c r="BK130" s="1048"/>
      <c r="BL130" s="1048"/>
      <c r="BM130" s="1048"/>
      <c r="BN130" s="1048"/>
      <c r="BO130" s="1048"/>
      <c r="BP130" s="1048"/>
      <c r="BQ130" s="1048"/>
      <c r="BR130" s="1048"/>
      <c r="BS130" s="1048"/>
      <c r="BT130" s="1048"/>
      <c r="BU130" s="1048"/>
      <c r="BV130" s="1048"/>
      <c r="BW130" s="1048"/>
      <c r="BX130" s="1048"/>
      <c r="BY130" s="1048"/>
      <c r="BZ130" s="1048"/>
      <c r="CA130" s="1048"/>
      <c r="CB130" s="1048"/>
      <c r="CC130" s="1048"/>
      <c r="CD130" s="1048"/>
      <c r="CE130" s="1048"/>
      <c r="CF130" s="1048"/>
      <c r="CG130" s="1048"/>
      <c r="CH130" s="1048"/>
      <c r="CI130" s="1048"/>
      <c r="CJ130" s="1048"/>
      <c r="CK130" s="1048"/>
      <c r="CL130" s="1048"/>
      <c r="CM130" s="1048"/>
      <c r="CN130" s="1048"/>
      <c r="CO130" s="1048"/>
      <c r="CP130" s="1048"/>
      <c r="CQ130" s="1048"/>
      <c r="CR130" s="1048"/>
      <c r="CS130" s="1048"/>
      <c r="CT130" s="1048"/>
      <c r="CU130" s="1048"/>
      <c r="CV130" s="1048"/>
      <c r="CW130" s="1048"/>
      <c r="CX130" s="1048"/>
      <c r="CY130" s="1048"/>
      <c r="CZ130" s="1048"/>
      <c r="DA130" s="1048"/>
      <c r="DB130" s="1048"/>
      <c r="DC130" s="1048"/>
      <c r="DD130" s="1048"/>
      <c r="DE130" s="1048"/>
      <c r="DF130" s="1048"/>
      <c r="DG130" s="1048"/>
      <c r="DH130" s="1048"/>
      <c r="DI130" s="1048"/>
      <c r="DJ130" s="1048"/>
      <c r="DK130" s="1048"/>
      <c r="DL130" s="1048"/>
      <c r="DM130" s="1048"/>
    </row>
    <row r="131" spans="2:117" ht="14.25" customHeight="1">
      <c r="B131" s="1048"/>
      <c r="C131" s="1048"/>
      <c r="D131" s="1048"/>
      <c r="E131" s="1048"/>
      <c r="F131" s="1048"/>
      <c r="G131" s="1048"/>
      <c r="H131" s="1048"/>
      <c r="I131" s="1048"/>
      <c r="J131" s="1048"/>
      <c r="K131" s="1048"/>
      <c r="L131" s="1048"/>
      <c r="M131" s="1048"/>
      <c r="N131" s="1048"/>
      <c r="O131" s="1048"/>
      <c r="P131" s="1048"/>
      <c r="Q131" s="1048"/>
      <c r="R131" s="1048"/>
      <c r="S131" s="1048"/>
      <c r="T131" s="1048"/>
      <c r="U131" s="1048"/>
      <c r="V131" s="1048"/>
      <c r="W131" s="1048"/>
      <c r="X131" s="1048"/>
      <c r="Y131" s="1048"/>
      <c r="Z131" s="1048"/>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048"/>
      <c r="BF131" s="1048"/>
      <c r="BG131" s="1048"/>
      <c r="BH131" s="1048"/>
      <c r="BI131" s="1048"/>
      <c r="BJ131" s="1048"/>
      <c r="BK131" s="1048"/>
      <c r="BL131" s="1048"/>
      <c r="BM131" s="1048"/>
      <c r="BN131" s="1048"/>
      <c r="BO131" s="1048"/>
      <c r="BP131" s="1048"/>
      <c r="BQ131" s="1048"/>
      <c r="BR131" s="1048"/>
      <c r="BS131" s="1048"/>
      <c r="BT131" s="1048"/>
      <c r="BU131" s="1048"/>
      <c r="BV131" s="1048"/>
      <c r="BW131" s="1048"/>
      <c r="BX131" s="1048"/>
      <c r="BY131" s="1048"/>
      <c r="BZ131" s="1048"/>
      <c r="CA131" s="1048"/>
      <c r="CB131" s="1048"/>
      <c r="CC131" s="1048"/>
      <c r="CD131" s="1048"/>
      <c r="CE131" s="1048"/>
      <c r="CF131" s="1048"/>
      <c r="CG131" s="1048"/>
      <c r="CH131" s="1048"/>
      <c r="CI131" s="1048"/>
      <c r="CJ131" s="1048"/>
      <c r="CK131" s="1048"/>
      <c r="CL131" s="1048"/>
      <c r="CM131" s="1048"/>
      <c r="CN131" s="1048"/>
      <c r="CO131" s="1048"/>
      <c r="CP131" s="1048"/>
      <c r="CQ131" s="1048"/>
      <c r="CR131" s="1048"/>
      <c r="CS131" s="1048"/>
      <c r="CT131" s="1048"/>
      <c r="CU131" s="1048"/>
      <c r="CV131" s="1048"/>
      <c r="CW131" s="1048"/>
      <c r="CX131" s="1048"/>
      <c r="CY131" s="1048"/>
      <c r="CZ131" s="1048"/>
      <c r="DA131" s="1048"/>
      <c r="DB131" s="1048"/>
      <c r="DC131" s="1048"/>
      <c r="DD131" s="1048"/>
      <c r="DE131" s="1048"/>
      <c r="DF131" s="1048"/>
      <c r="DG131" s="1048"/>
      <c r="DH131" s="1048"/>
      <c r="DI131" s="1048"/>
      <c r="DJ131" s="1048"/>
      <c r="DK131" s="1048"/>
      <c r="DL131" s="1048"/>
      <c r="DM131" s="1048"/>
    </row>
    <row r="132" spans="2:117" ht="14.25" customHeight="1">
      <c r="B132" s="1048"/>
      <c r="C132" s="1048"/>
      <c r="D132" s="1048"/>
      <c r="E132" s="1048"/>
      <c r="F132" s="1048"/>
      <c r="G132" s="1048"/>
      <c r="H132" s="1048"/>
      <c r="I132" s="1048"/>
      <c r="J132" s="1048"/>
      <c r="K132" s="1048"/>
      <c r="L132" s="1048"/>
      <c r="M132" s="1048"/>
      <c r="N132" s="1048"/>
      <c r="O132" s="1048"/>
      <c r="P132" s="1048"/>
      <c r="Q132" s="1048"/>
      <c r="R132" s="1048"/>
      <c r="S132" s="1048"/>
      <c r="T132" s="1048"/>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48"/>
      <c r="BL132" s="1048"/>
      <c r="BM132" s="1048"/>
      <c r="BN132" s="1048"/>
      <c r="BO132" s="1048"/>
      <c r="BP132" s="1048"/>
      <c r="BQ132" s="1048"/>
      <c r="BR132" s="1048"/>
      <c r="BS132" s="1048"/>
      <c r="BT132" s="1048"/>
      <c r="BU132" s="1048"/>
      <c r="BV132" s="1048"/>
      <c r="BW132" s="1048"/>
      <c r="BX132" s="1048"/>
      <c r="BY132" s="1048"/>
      <c r="BZ132" s="1048"/>
      <c r="CA132" s="1048"/>
      <c r="CB132" s="1048"/>
      <c r="CC132" s="1048"/>
      <c r="CD132" s="1048"/>
      <c r="CE132" s="1048"/>
      <c r="CF132" s="1048"/>
      <c r="CG132" s="1048"/>
      <c r="CH132" s="1048"/>
      <c r="CI132" s="1048"/>
      <c r="CJ132" s="1048"/>
      <c r="CK132" s="1048"/>
      <c r="CL132" s="1048"/>
      <c r="CM132" s="1048"/>
      <c r="CN132" s="1048"/>
      <c r="CO132" s="1048"/>
      <c r="CP132" s="1048"/>
      <c r="CQ132" s="1048"/>
      <c r="CR132" s="1048"/>
      <c r="CS132" s="1048"/>
      <c r="CT132" s="1048"/>
      <c r="CU132" s="1048"/>
      <c r="CV132" s="1048"/>
      <c r="CW132" s="1048"/>
      <c r="CX132" s="1048"/>
      <c r="CY132" s="1048"/>
      <c r="CZ132" s="1048"/>
      <c r="DA132" s="1048"/>
      <c r="DB132" s="1048"/>
      <c r="DC132" s="1048"/>
      <c r="DD132" s="1048"/>
      <c r="DE132" s="1048"/>
      <c r="DF132" s="1048"/>
      <c r="DG132" s="1048"/>
      <c r="DH132" s="1048"/>
      <c r="DI132" s="1048"/>
      <c r="DJ132" s="1048"/>
      <c r="DK132" s="1048"/>
      <c r="DL132" s="1048"/>
      <c r="DM132" s="1048"/>
    </row>
    <row r="133" spans="2:117" ht="14.25" customHeight="1">
      <c r="B133" s="1048"/>
      <c r="C133" s="1048"/>
      <c r="D133" s="1048"/>
      <c r="E133" s="1048"/>
      <c r="F133" s="1048"/>
      <c r="G133" s="1048"/>
      <c r="H133" s="1048"/>
      <c r="I133" s="1048"/>
      <c r="J133" s="1048"/>
      <c r="K133" s="1048"/>
      <c r="L133" s="1048"/>
      <c r="M133" s="1048"/>
      <c r="N133" s="1048"/>
      <c r="O133" s="1048"/>
      <c r="P133" s="1048"/>
      <c r="Q133" s="1048"/>
      <c r="R133" s="1048"/>
      <c r="S133" s="1048"/>
      <c r="T133" s="1048"/>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48"/>
      <c r="BL133" s="1048"/>
      <c r="BM133" s="1048"/>
      <c r="BN133" s="1048"/>
      <c r="BO133" s="1048"/>
      <c r="BP133" s="1048"/>
      <c r="BQ133" s="1048"/>
      <c r="BR133" s="1048"/>
      <c r="BS133" s="1048"/>
      <c r="BT133" s="1048"/>
      <c r="BU133" s="1048"/>
      <c r="BV133" s="1048"/>
      <c r="BW133" s="1048"/>
      <c r="BX133" s="1048"/>
      <c r="BY133" s="1048"/>
      <c r="BZ133" s="1048"/>
      <c r="CA133" s="1048"/>
      <c r="CB133" s="1048"/>
      <c r="CC133" s="1048"/>
      <c r="CD133" s="1048"/>
      <c r="CE133" s="1048"/>
      <c r="CF133" s="1048"/>
      <c r="CG133" s="1048"/>
      <c r="CH133" s="1048"/>
      <c r="CI133" s="1048"/>
      <c r="CJ133" s="1048"/>
      <c r="CK133" s="1048"/>
      <c r="CL133" s="1048"/>
      <c r="CM133" s="1048"/>
      <c r="CN133" s="1048"/>
      <c r="CO133" s="1048"/>
      <c r="CP133" s="1048"/>
      <c r="CQ133" s="1048"/>
      <c r="CR133" s="1048"/>
      <c r="CS133" s="1048"/>
      <c r="CT133" s="1048"/>
      <c r="CU133" s="1048"/>
      <c r="CV133" s="1048"/>
      <c r="CW133" s="1048"/>
      <c r="CX133" s="1048"/>
      <c r="CY133" s="1048"/>
      <c r="CZ133" s="1048"/>
      <c r="DA133" s="1048"/>
      <c r="DB133" s="1048"/>
      <c r="DC133" s="1048"/>
      <c r="DD133" s="1048"/>
      <c r="DE133" s="1048"/>
      <c r="DF133" s="1048"/>
      <c r="DG133" s="1048"/>
      <c r="DH133" s="1048"/>
      <c r="DI133" s="1048"/>
      <c r="DJ133" s="1048"/>
      <c r="DK133" s="1048"/>
      <c r="DL133" s="1048"/>
      <c r="DM133" s="1048"/>
    </row>
    <row r="134" spans="2:117" ht="14.25" customHeight="1">
      <c r="B134" s="1048"/>
      <c r="C134" s="1048"/>
      <c r="D134" s="1048"/>
      <c r="E134" s="1048"/>
      <c r="F134" s="1048"/>
      <c r="G134" s="1048"/>
      <c r="H134" s="1048"/>
      <c r="I134" s="1048"/>
      <c r="J134" s="1048"/>
      <c r="K134" s="1048"/>
      <c r="L134" s="1048"/>
      <c r="M134" s="1048"/>
      <c r="N134" s="1048"/>
      <c r="O134" s="1048"/>
      <c r="P134" s="1048"/>
      <c r="Q134" s="1048"/>
      <c r="R134" s="1048"/>
      <c r="S134" s="1048"/>
      <c r="T134" s="1048"/>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048"/>
      <c r="BF134" s="1048"/>
      <c r="BG134" s="1048"/>
      <c r="BH134" s="1048"/>
      <c r="BI134" s="1048"/>
      <c r="BJ134" s="1048"/>
      <c r="BK134" s="1048"/>
      <c r="BL134" s="1048"/>
      <c r="BM134" s="1048"/>
      <c r="BN134" s="1048"/>
      <c r="BO134" s="1048"/>
      <c r="BP134" s="1048"/>
      <c r="BQ134" s="1048"/>
      <c r="BR134" s="1048"/>
      <c r="BS134" s="1048"/>
      <c r="BT134" s="1048"/>
      <c r="BU134" s="1048"/>
      <c r="BV134" s="1048"/>
      <c r="BW134" s="1048"/>
      <c r="BX134" s="1048"/>
      <c r="BY134" s="1048"/>
      <c r="BZ134" s="1048"/>
      <c r="CA134" s="1048"/>
      <c r="CB134" s="1048"/>
      <c r="CC134" s="1048"/>
      <c r="CD134" s="1048"/>
      <c r="CE134" s="1048"/>
      <c r="CF134" s="1048"/>
      <c r="CG134" s="1048"/>
      <c r="CH134" s="1048"/>
      <c r="CI134" s="1048"/>
      <c r="CJ134" s="1048"/>
      <c r="CK134" s="1048"/>
      <c r="CL134" s="1048"/>
      <c r="CM134" s="1048"/>
      <c r="CN134" s="1048"/>
      <c r="CO134" s="1048"/>
      <c r="CP134" s="1048"/>
      <c r="CQ134" s="1048"/>
      <c r="CR134" s="1048"/>
      <c r="CS134" s="1048"/>
      <c r="CT134" s="1048"/>
      <c r="CU134" s="1048"/>
      <c r="CV134" s="1048"/>
      <c r="CW134" s="1048"/>
      <c r="CX134" s="1048"/>
      <c r="CY134" s="1048"/>
      <c r="CZ134" s="1048"/>
      <c r="DA134" s="1048"/>
      <c r="DB134" s="1048"/>
      <c r="DC134" s="1048"/>
      <c r="DD134" s="1048"/>
      <c r="DE134" s="1048"/>
      <c r="DF134" s="1048"/>
      <c r="DG134" s="1048"/>
      <c r="DH134" s="1048"/>
      <c r="DI134" s="1048"/>
      <c r="DJ134" s="1048"/>
      <c r="DK134" s="1048"/>
      <c r="DL134" s="1048"/>
      <c r="DM134" s="1048"/>
    </row>
    <row r="135" spans="2:117" ht="14.25" customHeight="1">
      <c r="B135" s="1048"/>
      <c r="C135" s="1048"/>
      <c r="D135" s="1048"/>
      <c r="E135" s="1048"/>
      <c r="F135" s="1048"/>
      <c r="G135" s="1048"/>
      <c r="H135" s="1048"/>
      <c r="I135" s="1048"/>
      <c r="J135" s="1048"/>
      <c r="K135" s="1048"/>
      <c r="L135" s="1048"/>
      <c r="M135" s="1048"/>
      <c r="N135" s="1048"/>
      <c r="O135" s="1048"/>
      <c r="P135" s="1048"/>
      <c r="Q135" s="1048"/>
      <c r="R135" s="1048"/>
      <c r="S135" s="1048"/>
      <c r="T135" s="1048"/>
      <c r="U135" s="1048"/>
      <c r="V135" s="1048"/>
      <c r="W135" s="1048"/>
      <c r="X135" s="1048"/>
      <c r="Y135" s="1048"/>
      <c r="Z135" s="1048"/>
      <c r="AA135" s="1048"/>
      <c r="AB135" s="1048"/>
      <c r="AC135" s="1048"/>
      <c r="AD135" s="1048"/>
      <c r="AE135" s="1048"/>
      <c r="AF135" s="1048"/>
      <c r="AG135" s="1048"/>
      <c r="AH135" s="1048"/>
      <c r="AI135" s="1048"/>
      <c r="AJ135" s="1048"/>
      <c r="AK135" s="1048"/>
      <c r="AL135" s="1048"/>
      <c r="AM135" s="1048"/>
      <c r="AN135" s="1048"/>
      <c r="AO135" s="1048"/>
      <c r="AP135" s="1048"/>
      <c r="AQ135" s="1048"/>
      <c r="AR135" s="1048"/>
      <c r="AS135" s="1048"/>
      <c r="AT135" s="1048"/>
      <c r="AU135" s="1048"/>
      <c r="AV135" s="1048"/>
      <c r="AW135" s="1048"/>
      <c r="AX135" s="1048"/>
      <c r="AY135" s="1048"/>
      <c r="AZ135" s="1048"/>
      <c r="BA135" s="1048"/>
      <c r="BB135" s="1048"/>
      <c r="BC135" s="1048"/>
      <c r="BD135" s="1048"/>
      <c r="BE135" s="1048"/>
      <c r="BF135" s="1048"/>
      <c r="BG135" s="1048"/>
      <c r="BH135" s="1048"/>
      <c r="BI135" s="1048"/>
      <c r="BJ135" s="1048"/>
      <c r="BK135" s="1048"/>
      <c r="BL135" s="1048"/>
      <c r="BM135" s="1048"/>
      <c r="BN135" s="1048"/>
      <c r="BO135" s="1048"/>
      <c r="BP135" s="1048"/>
      <c r="BQ135" s="1048"/>
      <c r="BR135" s="1048"/>
      <c r="BS135" s="1048"/>
      <c r="BT135" s="1048"/>
      <c r="BU135" s="1048"/>
      <c r="BV135" s="1048"/>
      <c r="BW135" s="1048"/>
      <c r="BX135" s="1048"/>
      <c r="BY135" s="1048"/>
      <c r="BZ135" s="1048"/>
      <c r="CA135" s="1048"/>
      <c r="CB135" s="1048"/>
      <c r="CC135" s="1048"/>
      <c r="CD135" s="1048"/>
      <c r="CE135" s="1048"/>
      <c r="CF135" s="1048"/>
      <c r="CG135" s="1048"/>
      <c r="CH135" s="1048"/>
      <c r="CI135" s="1048"/>
      <c r="CJ135" s="1048"/>
      <c r="CK135" s="1048"/>
      <c r="CL135" s="1048"/>
      <c r="CM135" s="1048"/>
      <c r="CN135" s="1048"/>
      <c r="CO135" s="1048"/>
      <c r="CP135" s="1048"/>
      <c r="CQ135" s="1048"/>
      <c r="CR135" s="1048"/>
      <c r="CS135" s="1048"/>
      <c r="CT135" s="1048"/>
      <c r="CU135" s="1048"/>
      <c r="CV135" s="1048"/>
      <c r="CW135" s="1048"/>
      <c r="CX135" s="1048"/>
      <c r="CY135" s="1048"/>
      <c r="CZ135" s="1048"/>
      <c r="DA135" s="1048"/>
      <c r="DB135" s="1048"/>
      <c r="DC135" s="1048"/>
      <c r="DD135" s="1048"/>
      <c r="DE135" s="1048"/>
      <c r="DF135" s="1048"/>
      <c r="DG135" s="1048"/>
      <c r="DH135" s="1048"/>
      <c r="DI135" s="1048"/>
      <c r="DJ135" s="1048"/>
      <c r="DK135" s="1048"/>
      <c r="DL135" s="1048"/>
      <c r="DM135" s="1048"/>
    </row>
    <row r="136" spans="2:117" ht="14.25" customHeight="1">
      <c r="B136" s="1048"/>
      <c r="C136" s="1048"/>
      <c r="D136" s="1048"/>
      <c r="E136" s="1048"/>
      <c r="F136" s="1048"/>
      <c r="G136" s="1048"/>
      <c r="H136" s="1048"/>
      <c r="I136" s="1048"/>
      <c r="J136" s="1048"/>
      <c r="K136" s="1048"/>
      <c r="L136" s="1048"/>
      <c r="M136" s="1048"/>
      <c r="N136" s="1048"/>
      <c r="O136" s="1048"/>
      <c r="P136" s="1048"/>
      <c r="Q136" s="1048"/>
      <c r="R136" s="1048"/>
      <c r="S136" s="1048"/>
      <c r="T136" s="1048"/>
      <c r="U136" s="1048"/>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8"/>
      <c r="BG136" s="1048"/>
      <c r="BH136" s="1048"/>
      <c r="BI136" s="1048"/>
      <c r="BJ136" s="1048"/>
      <c r="BK136" s="1048"/>
      <c r="BL136" s="1048"/>
      <c r="BM136" s="1048"/>
      <c r="BN136" s="1048"/>
      <c r="BO136" s="1048"/>
      <c r="BP136" s="1048"/>
      <c r="BQ136" s="1048"/>
      <c r="BR136" s="1048"/>
      <c r="BS136" s="1048"/>
      <c r="BT136" s="1048"/>
      <c r="BU136" s="1048"/>
      <c r="BV136" s="1048"/>
      <c r="BW136" s="1048"/>
      <c r="BX136" s="1048"/>
      <c r="BY136" s="1048"/>
      <c r="BZ136" s="1048"/>
      <c r="CA136" s="1048"/>
      <c r="CB136" s="1048"/>
      <c r="CC136" s="1048"/>
      <c r="CD136" s="1048"/>
      <c r="CE136" s="1048"/>
      <c r="CF136" s="1048"/>
      <c r="CG136" s="1048"/>
      <c r="CH136" s="1048"/>
      <c r="CI136" s="1048"/>
      <c r="CJ136" s="1048"/>
      <c r="CK136" s="1048"/>
      <c r="CL136" s="1048"/>
      <c r="CM136" s="1048"/>
      <c r="CN136" s="1048"/>
      <c r="CO136" s="1048"/>
      <c r="CP136" s="1048"/>
      <c r="CQ136" s="1048"/>
      <c r="CR136" s="1048"/>
      <c r="CS136" s="1048"/>
      <c r="CT136" s="1048"/>
      <c r="CU136" s="1048"/>
      <c r="CV136" s="1048"/>
      <c r="CW136" s="1048"/>
      <c r="CX136" s="1048"/>
      <c r="CY136" s="1048"/>
      <c r="CZ136" s="1048"/>
      <c r="DA136" s="1048"/>
      <c r="DB136" s="1048"/>
      <c r="DC136" s="1048"/>
      <c r="DD136" s="1048"/>
      <c r="DE136" s="1048"/>
      <c r="DF136" s="1048"/>
      <c r="DG136" s="1048"/>
      <c r="DH136" s="1048"/>
      <c r="DI136" s="1048"/>
      <c r="DJ136" s="1048"/>
      <c r="DK136" s="1048"/>
      <c r="DL136" s="1048"/>
      <c r="DM136" s="1048"/>
    </row>
    <row r="137" spans="2:117" ht="14.25" customHeight="1">
      <c r="B137" s="1048"/>
      <c r="C137" s="1048"/>
      <c r="D137" s="1048"/>
      <c r="E137" s="1048"/>
      <c r="F137" s="1048"/>
      <c r="G137" s="1048"/>
      <c r="H137" s="1048"/>
      <c r="I137" s="1048"/>
      <c r="J137" s="1048"/>
      <c r="K137" s="1048"/>
      <c r="L137" s="1048"/>
      <c r="M137" s="1048"/>
      <c r="N137" s="1048"/>
      <c r="O137" s="1048"/>
      <c r="P137" s="1048"/>
      <c r="Q137" s="1048"/>
      <c r="R137" s="1048"/>
      <c r="S137" s="1048"/>
      <c r="T137" s="1048"/>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48"/>
      <c r="BL137" s="1048"/>
      <c r="BM137" s="1048"/>
      <c r="BN137" s="1048"/>
      <c r="BO137" s="1048"/>
      <c r="BP137" s="1048"/>
      <c r="BQ137" s="1048"/>
      <c r="BR137" s="1048"/>
      <c r="BS137" s="1048"/>
      <c r="BT137" s="1048"/>
      <c r="BU137" s="1048"/>
      <c r="BV137" s="1048"/>
      <c r="BW137" s="1048"/>
      <c r="BX137" s="1048"/>
      <c r="BY137" s="1048"/>
      <c r="BZ137" s="1048"/>
      <c r="CA137" s="1048"/>
      <c r="CB137" s="1048"/>
      <c r="CC137" s="1048"/>
      <c r="CD137" s="1048"/>
      <c r="CE137" s="1048"/>
      <c r="CF137" s="1048"/>
      <c r="CG137" s="1048"/>
      <c r="CH137" s="1048"/>
      <c r="CI137" s="1048"/>
      <c r="CJ137" s="1048"/>
      <c r="CK137" s="1048"/>
      <c r="CL137" s="1048"/>
      <c r="CM137" s="1048"/>
      <c r="CN137" s="1048"/>
      <c r="CO137" s="1048"/>
      <c r="CP137" s="1048"/>
      <c r="CQ137" s="1048"/>
      <c r="CR137" s="1048"/>
      <c r="CS137" s="1048"/>
      <c r="CT137" s="1048"/>
      <c r="CU137" s="1048"/>
      <c r="CV137" s="1048"/>
      <c r="CW137" s="1048"/>
      <c r="CX137" s="1048"/>
      <c r="CY137" s="1048"/>
      <c r="CZ137" s="1048"/>
      <c r="DA137" s="1048"/>
      <c r="DB137" s="1048"/>
      <c r="DC137" s="1048"/>
      <c r="DD137" s="1048"/>
      <c r="DE137" s="1048"/>
      <c r="DF137" s="1048"/>
      <c r="DG137" s="1048"/>
      <c r="DH137" s="1048"/>
      <c r="DI137" s="1048"/>
      <c r="DJ137" s="1048"/>
      <c r="DK137" s="1048"/>
      <c r="DL137" s="1048"/>
      <c r="DM137" s="1048"/>
    </row>
    <row r="138" spans="2:117" ht="14.25" customHeight="1">
      <c r="B138" s="1048"/>
      <c r="C138" s="1048"/>
      <c r="D138" s="1048"/>
      <c r="E138" s="1048"/>
      <c r="F138" s="1048"/>
      <c r="G138" s="1048"/>
      <c r="H138" s="1048"/>
      <c r="I138" s="1048"/>
      <c r="J138" s="1048"/>
      <c r="K138" s="1048"/>
      <c r="L138" s="1048"/>
      <c r="M138" s="1048"/>
      <c r="N138" s="1048"/>
      <c r="O138" s="1048"/>
      <c r="P138" s="1048"/>
      <c r="Q138" s="1048"/>
      <c r="R138" s="1048"/>
      <c r="S138" s="1048"/>
      <c r="T138" s="1048"/>
      <c r="U138" s="1048"/>
      <c r="V138" s="1048"/>
      <c r="W138" s="1048"/>
      <c r="X138" s="1048"/>
      <c r="Y138" s="1048"/>
      <c r="Z138" s="1048"/>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048"/>
      <c r="BF138" s="1048"/>
      <c r="BG138" s="1048"/>
      <c r="BH138" s="1048"/>
      <c r="BI138" s="1048"/>
      <c r="BJ138" s="1048"/>
      <c r="BK138" s="1048"/>
      <c r="BL138" s="1048"/>
      <c r="BM138" s="1048"/>
      <c r="BN138" s="1048"/>
      <c r="BO138" s="1048"/>
      <c r="BP138" s="1048"/>
      <c r="BQ138" s="1048"/>
      <c r="BR138" s="1048"/>
      <c r="BS138" s="1048"/>
      <c r="BT138" s="1048"/>
      <c r="BU138" s="1048"/>
      <c r="BV138" s="1048"/>
      <c r="BW138" s="1048"/>
      <c r="BX138" s="1048"/>
      <c r="BY138" s="1048"/>
      <c r="BZ138" s="1048"/>
      <c r="CA138" s="1048"/>
      <c r="CB138" s="1048"/>
      <c r="CC138" s="1048"/>
      <c r="CD138" s="1048"/>
      <c r="CE138" s="1048"/>
      <c r="CF138" s="1048"/>
      <c r="CG138" s="1048"/>
      <c r="CH138" s="1048"/>
      <c r="CI138" s="1048"/>
      <c r="CJ138" s="1048"/>
      <c r="CK138" s="1048"/>
      <c r="CL138" s="1048"/>
      <c r="CM138" s="1048"/>
      <c r="CN138" s="1048"/>
      <c r="CO138" s="1048"/>
      <c r="CP138" s="1048"/>
      <c r="CQ138" s="1048"/>
      <c r="CR138" s="1048"/>
      <c r="CS138" s="1048"/>
      <c r="CT138" s="1048"/>
      <c r="CU138" s="1048"/>
      <c r="CV138" s="1048"/>
      <c r="CW138" s="1048"/>
      <c r="CX138" s="1048"/>
      <c r="CY138" s="1048"/>
      <c r="CZ138" s="1048"/>
      <c r="DA138" s="1048"/>
      <c r="DB138" s="1048"/>
      <c r="DC138" s="1048"/>
      <c r="DD138" s="1048"/>
      <c r="DE138" s="1048"/>
      <c r="DF138" s="1048"/>
      <c r="DG138" s="1048"/>
      <c r="DH138" s="1048"/>
      <c r="DI138" s="1048"/>
      <c r="DJ138" s="1048"/>
      <c r="DK138" s="1048"/>
      <c r="DL138" s="1048"/>
      <c r="DM138" s="1048"/>
    </row>
    <row r="139" spans="2:117" ht="14.25" customHeight="1">
      <c r="B139" s="1048"/>
      <c r="C139" s="1048"/>
      <c r="D139" s="1048"/>
      <c r="E139" s="1048"/>
      <c r="F139" s="1048"/>
      <c r="G139" s="1048"/>
      <c r="H139" s="1048"/>
      <c r="I139" s="1048"/>
      <c r="J139" s="1048"/>
      <c r="K139" s="1048"/>
      <c r="L139" s="1048"/>
      <c r="M139" s="1048"/>
      <c r="N139" s="1048"/>
      <c r="O139" s="1048"/>
      <c r="P139" s="1048"/>
      <c r="Q139" s="1048"/>
      <c r="R139" s="1048"/>
      <c r="S139" s="1048"/>
      <c r="T139" s="1048"/>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8"/>
      <c r="BG139" s="1048"/>
      <c r="BH139" s="1048"/>
      <c r="BI139" s="1048"/>
      <c r="BJ139" s="1048"/>
      <c r="BK139" s="1048"/>
      <c r="BL139" s="1048"/>
      <c r="BM139" s="1048"/>
      <c r="BN139" s="1048"/>
      <c r="BO139" s="1048"/>
      <c r="BP139" s="1048"/>
      <c r="BQ139" s="1048"/>
      <c r="BR139" s="1048"/>
      <c r="BS139" s="1048"/>
      <c r="BT139" s="1048"/>
      <c r="BU139" s="1048"/>
      <c r="BV139" s="1048"/>
      <c r="BW139" s="1048"/>
      <c r="BX139" s="1048"/>
      <c r="BY139" s="1048"/>
      <c r="BZ139" s="1048"/>
      <c r="CA139" s="1048"/>
      <c r="CB139" s="1048"/>
      <c r="CC139" s="1048"/>
      <c r="CD139" s="1048"/>
      <c r="CE139" s="1048"/>
      <c r="CF139" s="1048"/>
      <c r="CG139" s="1048"/>
      <c r="CH139" s="1048"/>
      <c r="CI139" s="1048"/>
      <c r="CJ139" s="1048"/>
      <c r="CK139" s="1048"/>
      <c r="CL139" s="1048"/>
      <c r="CM139" s="1048"/>
      <c r="CN139" s="1048"/>
      <c r="CO139" s="1048"/>
      <c r="CP139" s="1048"/>
      <c r="CQ139" s="1048"/>
      <c r="CR139" s="1048"/>
      <c r="CS139" s="1048"/>
      <c r="CT139" s="1048"/>
      <c r="CU139" s="1048"/>
      <c r="CV139" s="1048"/>
      <c r="CW139" s="1048"/>
      <c r="CX139" s="1048"/>
      <c r="CY139" s="1048"/>
      <c r="CZ139" s="1048"/>
      <c r="DA139" s="1048"/>
      <c r="DB139" s="1048"/>
      <c r="DC139" s="1048"/>
      <c r="DD139" s="1048"/>
      <c r="DE139" s="1048"/>
      <c r="DF139" s="1048"/>
      <c r="DG139" s="1048"/>
      <c r="DH139" s="1048"/>
      <c r="DI139" s="1048"/>
      <c r="DJ139" s="1048"/>
      <c r="DK139" s="1048"/>
      <c r="DL139" s="1048"/>
      <c r="DM139" s="1048"/>
    </row>
    <row r="140" spans="2:117" ht="14.25" customHeight="1">
      <c r="B140" s="1048"/>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8"/>
      <c r="BG140" s="1048"/>
      <c r="BH140" s="1048"/>
      <c r="BI140" s="1048"/>
      <c r="BJ140" s="1048"/>
      <c r="BK140" s="1048"/>
      <c r="BL140" s="1048"/>
      <c r="BM140" s="1048"/>
      <c r="BN140" s="1048"/>
      <c r="BO140" s="1048"/>
      <c r="BP140" s="1048"/>
      <c r="BQ140" s="1048"/>
      <c r="BR140" s="1048"/>
      <c r="BS140" s="1048"/>
      <c r="BT140" s="1048"/>
      <c r="BU140" s="1048"/>
      <c r="BV140" s="1048"/>
      <c r="BW140" s="1048"/>
      <c r="BX140" s="1048"/>
      <c r="BY140" s="1048"/>
      <c r="BZ140" s="1048"/>
      <c r="CA140" s="1048"/>
      <c r="CB140" s="1048"/>
      <c r="CC140" s="1048"/>
      <c r="CD140" s="1048"/>
      <c r="CE140" s="1048"/>
      <c r="CF140" s="1048"/>
      <c r="CG140" s="1048"/>
      <c r="CH140" s="1048"/>
      <c r="CI140" s="1048"/>
      <c r="CJ140" s="1048"/>
      <c r="CK140" s="1048"/>
      <c r="CL140" s="1048"/>
      <c r="CM140" s="1048"/>
      <c r="CN140" s="1048"/>
      <c r="CO140" s="1048"/>
      <c r="CP140" s="1048"/>
      <c r="CQ140" s="1048"/>
      <c r="CR140" s="1048"/>
      <c r="CS140" s="1048"/>
      <c r="CT140" s="1048"/>
      <c r="CU140" s="1048"/>
      <c r="CV140" s="1048"/>
      <c r="CW140" s="1048"/>
      <c r="CX140" s="1048"/>
      <c r="CY140" s="1048"/>
      <c r="CZ140" s="1048"/>
      <c r="DA140" s="1048"/>
      <c r="DB140" s="1048"/>
      <c r="DC140" s="1048"/>
      <c r="DD140" s="1048"/>
      <c r="DE140" s="1048"/>
      <c r="DF140" s="1048"/>
      <c r="DG140" s="1048"/>
      <c r="DH140" s="1048"/>
      <c r="DI140" s="1048"/>
      <c r="DJ140" s="1048"/>
      <c r="DK140" s="1048"/>
      <c r="DL140" s="1048"/>
      <c r="DM140" s="1048"/>
    </row>
    <row r="141" spans="2:117" ht="14.25" customHeight="1">
      <c r="B141" s="1048"/>
      <c r="C141" s="1048"/>
      <c r="D141" s="1048"/>
      <c r="E141" s="1048"/>
      <c r="F141" s="1048"/>
      <c r="G141" s="1048"/>
      <c r="H141" s="1048"/>
      <c r="I141" s="1048"/>
      <c r="J141" s="1048"/>
      <c r="K141" s="1048"/>
      <c r="L141" s="1048"/>
      <c r="M141" s="1048"/>
      <c r="N141" s="1048"/>
      <c r="O141" s="1048"/>
      <c r="P141" s="1048"/>
      <c r="Q141" s="1048"/>
      <c r="R141" s="1048"/>
      <c r="S141" s="1048"/>
      <c r="T141" s="1048"/>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048"/>
      <c r="BF141" s="1048"/>
      <c r="BG141" s="1048"/>
      <c r="BH141" s="1048"/>
      <c r="BI141" s="1048"/>
      <c r="BJ141" s="1048"/>
      <c r="BK141" s="1048"/>
      <c r="BL141" s="1048"/>
      <c r="BM141" s="1048"/>
      <c r="BN141" s="1048"/>
      <c r="BO141" s="1048"/>
      <c r="BP141" s="1048"/>
      <c r="BQ141" s="1048"/>
      <c r="BR141" s="1048"/>
      <c r="BS141" s="1048"/>
      <c r="BT141" s="1048"/>
      <c r="BU141" s="1048"/>
      <c r="BV141" s="1048"/>
      <c r="BW141" s="1048"/>
      <c r="BX141" s="1048"/>
      <c r="BY141" s="1048"/>
      <c r="BZ141" s="1048"/>
      <c r="CA141" s="1048"/>
      <c r="CB141" s="1048"/>
      <c r="CC141" s="1048"/>
      <c r="CD141" s="1048"/>
      <c r="CE141" s="1048"/>
      <c r="CF141" s="1048"/>
      <c r="CG141" s="1048"/>
      <c r="CH141" s="1048"/>
      <c r="CI141" s="1048"/>
      <c r="CJ141" s="1048"/>
      <c r="CK141" s="1048"/>
      <c r="CL141" s="1048"/>
      <c r="CM141" s="1048"/>
      <c r="CN141" s="1048"/>
      <c r="CO141" s="1048"/>
      <c r="CP141" s="1048"/>
      <c r="CQ141" s="1048"/>
      <c r="CR141" s="1048"/>
      <c r="CS141" s="1048"/>
      <c r="CT141" s="1048"/>
      <c r="CU141" s="1048"/>
      <c r="CV141" s="1048"/>
      <c r="CW141" s="1048"/>
      <c r="CX141" s="1048"/>
      <c r="CY141" s="1048"/>
      <c r="CZ141" s="1048"/>
      <c r="DA141" s="1048"/>
      <c r="DB141" s="1048"/>
      <c r="DC141" s="1048"/>
      <c r="DD141" s="1048"/>
      <c r="DE141" s="1048"/>
      <c r="DF141" s="1048"/>
      <c r="DG141" s="1048"/>
      <c r="DH141" s="1048"/>
      <c r="DI141" s="1048"/>
      <c r="DJ141" s="1048"/>
      <c r="DK141" s="1048"/>
      <c r="DL141" s="1048"/>
      <c r="DM141" s="1048"/>
    </row>
    <row r="142" spans="2:117" ht="14.25" customHeight="1">
      <c r="B142" s="1048"/>
      <c r="C142" s="1048"/>
      <c r="D142" s="1048"/>
      <c r="E142" s="1048"/>
      <c r="F142" s="1048"/>
      <c r="G142" s="1048"/>
      <c r="H142" s="1048"/>
      <c r="I142" s="1048"/>
      <c r="J142" s="1048"/>
      <c r="K142" s="1048"/>
      <c r="L142" s="1048"/>
      <c r="M142" s="1048"/>
      <c r="N142" s="1048"/>
      <c r="O142" s="1048"/>
      <c r="P142" s="1048"/>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8"/>
      <c r="BG142" s="1048"/>
      <c r="BH142" s="1048"/>
      <c r="BI142" s="1048"/>
      <c r="BJ142" s="1048"/>
      <c r="BK142" s="1048"/>
      <c r="BL142" s="1048"/>
      <c r="BM142" s="1048"/>
      <c r="BN142" s="1048"/>
      <c r="BO142" s="1048"/>
      <c r="BP142" s="1048"/>
      <c r="BQ142" s="1048"/>
      <c r="BR142" s="1048"/>
      <c r="BS142" s="1048"/>
      <c r="BT142" s="1048"/>
      <c r="BU142" s="1048"/>
      <c r="BV142" s="1048"/>
      <c r="BW142" s="1048"/>
      <c r="BX142" s="1048"/>
      <c r="BY142" s="1048"/>
      <c r="BZ142" s="1048"/>
      <c r="CA142" s="1048"/>
      <c r="CB142" s="1048"/>
      <c r="CC142" s="1048"/>
      <c r="CD142" s="1048"/>
      <c r="CE142" s="1048"/>
      <c r="CF142" s="1048"/>
      <c r="CG142" s="1048"/>
      <c r="CH142" s="1048"/>
      <c r="CI142" s="1048"/>
      <c r="CJ142" s="1048"/>
      <c r="CK142" s="1048"/>
      <c r="CL142" s="1048"/>
      <c r="CM142" s="1048"/>
      <c r="CN142" s="1048"/>
      <c r="CO142" s="1048"/>
      <c r="CP142" s="1048"/>
      <c r="CQ142" s="1048"/>
      <c r="CR142" s="1048"/>
      <c r="CS142" s="1048"/>
      <c r="CT142" s="1048"/>
      <c r="CU142" s="1048"/>
      <c r="CV142" s="1048"/>
      <c r="CW142" s="1048"/>
      <c r="CX142" s="1048"/>
      <c r="CY142" s="1048"/>
      <c r="CZ142" s="1048"/>
      <c r="DA142" s="1048"/>
      <c r="DB142" s="1048"/>
      <c r="DC142" s="1048"/>
      <c r="DD142" s="1048"/>
      <c r="DE142" s="1048"/>
      <c r="DF142" s="1048"/>
      <c r="DG142" s="1048"/>
      <c r="DH142" s="1048"/>
      <c r="DI142" s="1048"/>
      <c r="DJ142" s="1048"/>
      <c r="DK142" s="1048"/>
      <c r="DL142" s="1048"/>
      <c r="DM142" s="1048"/>
    </row>
    <row r="143" spans="2:117" ht="14.25" customHeight="1">
      <c r="B143" s="1048"/>
      <c r="C143" s="1048"/>
      <c r="D143" s="1048"/>
      <c r="E143" s="1048"/>
      <c r="F143" s="1048"/>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48"/>
      <c r="BL143" s="1048"/>
      <c r="BM143" s="1048"/>
      <c r="BN143" s="1048"/>
      <c r="BO143" s="1048"/>
      <c r="BP143" s="1048"/>
      <c r="BQ143" s="1048"/>
      <c r="BR143" s="1048"/>
      <c r="BS143" s="1048"/>
      <c r="BT143" s="1048"/>
      <c r="BU143" s="1048"/>
      <c r="BV143" s="1048"/>
      <c r="BW143" s="1048"/>
      <c r="BX143" s="1048"/>
      <c r="BY143" s="1048"/>
      <c r="BZ143" s="1048"/>
      <c r="CA143" s="1048"/>
      <c r="CB143" s="1048"/>
      <c r="CC143" s="1048"/>
      <c r="CD143" s="1048"/>
      <c r="CE143" s="1048"/>
      <c r="CF143" s="1048"/>
      <c r="CG143" s="1048"/>
      <c r="CH143" s="1048"/>
      <c r="CI143" s="1048"/>
      <c r="CJ143" s="1048"/>
      <c r="CK143" s="1048"/>
      <c r="CL143" s="1048"/>
      <c r="CM143" s="1048"/>
      <c r="CN143" s="1048"/>
      <c r="CO143" s="1048"/>
      <c r="CP143" s="1048"/>
      <c r="CQ143" s="1048"/>
      <c r="CR143" s="1048"/>
      <c r="CS143" s="1048"/>
      <c r="CT143" s="1048"/>
      <c r="CU143" s="1048"/>
      <c r="CV143" s="1048"/>
      <c r="CW143" s="1048"/>
      <c r="CX143" s="1048"/>
      <c r="CY143" s="1048"/>
      <c r="CZ143" s="1048"/>
      <c r="DA143" s="1048"/>
      <c r="DB143" s="1048"/>
      <c r="DC143" s="1048"/>
      <c r="DD143" s="1048"/>
      <c r="DE143" s="1048"/>
      <c r="DF143" s="1048"/>
      <c r="DG143" s="1048"/>
      <c r="DH143" s="1048"/>
      <c r="DI143" s="1048"/>
      <c r="DJ143" s="1048"/>
      <c r="DK143" s="1048"/>
      <c r="DL143" s="1048"/>
      <c r="DM143" s="1048"/>
    </row>
    <row r="144" spans="2:117" ht="14.25" customHeight="1">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c r="AJ144" s="1048"/>
      <c r="AK144" s="1048"/>
      <c r="AL144" s="1048"/>
      <c r="AM144" s="1048"/>
      <c r="AN144" s="1048"/>
      <c r="AO144" s="1048"/>
      <c r="AP144" s="1048"/>
      <c r="AQ144" s="1048"/>
      <c r="AR144" s="1048"/>
      <c r="AS144" s="1048"/>
      <c r="AT144" s="1048"/>
      <c r="AU144" s="1048"/>
      <c r="AV144" s="1048"/>
      <c r="AW144" s="1048"/>
      <c r="AX144" s="1048"/>
      <c r="AY144" s="1048"/>
      <c r="AZ144" s="1048"/>
      <c r="BA144" s="1048"/>
      <c r="BB144" s="1048"/>
      <c r="BC144" s="1048"/>
      <c r="BD144" s="1048"/>
      <c r="BE144" s="1048"/>
      <c r="BF144" s="1048"/>
      <c r="BG144" s="1048"/>
      <c r="BH144" s="1048"/>
      <c r="BI144" s="1048"/>
      <c r="BJ144" s="1048"/>
      <c r="BK144" s="1048"/>
      <c r="BL144" s="1048"/>
      <c r="BM144" s="1048"/>
      <c r="BN144" s="1048"/>
      <c r="BO144" s="1048"/>
      <c r="BP144" s="1048"/>
      <c r="BQ144" s="1048"/>
      <c r="BR144" s="1048"/>
      <c r="BS144" s="1048"/>
      <c r="BT144" s="1048"/>
      <c r="BU144" s="1048"/>
      <c r="BV144" s="1048"/>
      <c r="BW144" s="1048"/>
      <c r="BX144" s="1048"/>
      <c r="BY144" s="1048"/>
      <c r="BZ144" s="1048"/>
      <c r="CA144" s="1048"/>
      <c r="CB144" s="1048"/>
      <c r="CC144" s="1048"/>
      <c r="CD144" s="1048"/>
      <c r="CE144" s="1048"/>
      <c r="CF144" s="1048"/>
      <c r="CG144" s="1048"/>
      <c r="CH144" s="1048"/>
      <c r="CI144" s="1048"/>
      <c r="CJ144" s="1048"/>
      <c r="CK144" s="1048"/>
      <c r="CL144" s="1048"/>
      <c r="CM144" s="1048"/>
      <c r="CN144" s="1048"/>
      <c r="CO144" s="1048"/>
      <c r="CP144" s="1048"/>
      <c r="CQ144" s="1048"/>
      <c r="CR144" s="1048"/>
      <c r="CS144" s="1048"/>
      <c r="CT144" s="1048"/>
      <c r="CU144" s="1048"/>
      <c r="CV144" s="1048"/>
      <c r="CW144" s="1048"/>
      <c r="CX144" s="1048"/>
      <c r="CY144" s="1048"/>
      <c r="CZ144" s="1048"/>
      <c r="DA144" s="1048"/>
      <c r="DB144" s="1048"/>
      <c r="DC144" s="1048"/>
      <c r="DD144" s="1048"/>
      <c r="DE144" s="1048"/>
      <c r="DF144" s="1048"/>
      <c r="DG144" s="1048"/>
      <c r="DH144" s="1048"/>
      <c r="DI144" s="1048"/>
      <c r="DJ144" s="1048"/>
      <c r="DK144" s="1048"/>
      <c r="DL144" s="1048"/>
      <c r="DM144" s="1048"/>
    </row>
    <row r="145" spans="2:117" ht="14.25" customHeight="1">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c r="AJ145" s="1048"/>
      <c r="AK145" s="1048"/>
      <c r="AL145" s="1048"/>
      <c r="AM145" s="1048"/>
      <c r="AN145" s="1048"/>
      <c r="AO145" s="1048"/>
      <c r="AP145" s="1048"/>
      <c r="AQ145" s="1048"/>
      <c r="AR145" s="1048"/>
      <c r="AS145" s="1048"/>
      <c r="AT145" s="1048"/>
      <c r="AU145" s="1048"/>
      <c r="AV145" s="1048"/>
      <c r="AW145" s="1048"/>
      <c r="AX145" s="1048"/>
      <c r="AY145" s="1048"/>
      <c r="AZ145" s="1048"/>
      <c r="BA145" s="1048"/>
      <c r="BB145" s="1048"/>
      <c r="BC145" s="1048"/>
      <c r="BD145" s="1048"/>
      <c r="BE145" s="1048"/>
      <c r="BF145" s="1048"/>
      <c r="BG145" s="1048"/>
      <c r="BH145" s="1048"/>
      <c r="BI145" s="1048"/>
      <c r="BJ145" s="1048"/>
      <c r="BK145" s="1048"/>
      <c r="BL145" s="1048"/>
      <c r="BM145" s="1048"/>
      <c r="BN145" s="1048"/>
      <c r="BO145" s="1048"/>
      <c r="BP145" s="1048"/>
      <c r="BQ145" s="1048"/>
      <c r="BR145" s="1048"/>
      <c r="BS145" s="1048"/>
      <c r="BT145" s="1048"/>
      <c r="BU145" s="1048"/>
      <c r="BV145" s="1048"/>
      <c r="BW145" s="1048"/>
      <c r="BX145" s="1048"/>
      <c r="BY145" s="1048"/>
      <c r="BZ145" s="1048"/>
      <c r="CA145" s="1048"/>
      <c r="CB145" s="1048"/>
      <c r="CC145" s="1048"/>
      <c r="CD145" s="1048"/>
      <c r="CE145" s="1048"/>
      <c r="CF145" s="1048"/>
      <c r="CG145" s="1048"/>
      <c r="CH145" s="1048"/>
      <c r="CI145" s="1048"/>
      <c r="CJ145" s="1048"/>
      <c r="CK145" s="1048"/>
      <c r="CL145" s="1048"/>
      <c r="CM145" s="1048"/>
      <c r="CN145" s="1048"/>
      <c r="CO145" s="1048"/>
      <c r="CP145" s="1048"/>
      <c r="CQ145" s="1048"/>
      <c r="CR145" s="1048"/>
      <c r="CS145" s="1048"/>
      <c r="CT145" s="1048"/>
      <c r="CU145" s="1048"/>
      <c r="CV145" s="1048"/>
      <c r="CW145" s="1048"/>
      <c r="CX145" s="1048"/>
      <c r="CY145" s="1048"/>
      <c r="CZ145" s="1048"/>
      <c r="DA145" s="1048"/>
      <c r="DB145" s="1048"/>
      <c r="DC145" s="1048"/>
      <c r="DD145" s="1048"/>
      <c r="DE145" s="1048"/>
      <c r="DF145" s="1048"/>
      <c r="DG145" s="1048"/>
      <c r="DH145" s="1048"/>
      <c r="DI145" s="1048"/>
      <c r="DJ145" s="1048"/>
      <c r="DK145" s="1048"/>
      <c r="DL145" s="1048"/>
      <c r="DM145" s="1048"/>
    </row>
    <row r="146" spans="2:117" ht="14.25" customHeight="1">
      <c r="B146" s="1048"/>
      <c r="C146" s="1048"/>
      <c r="D146" s="1048"/>
      <c r="E146" s="1048"/>
      <c r="F146" s="1048"/>
      <c r="G146" s="1048"/>
      <c r="H146" s="1048"/>
      <c r="I146" s="1048"/>
      <c r="J146" s="1048"/>
      <c r="K146" s="1048"/>
      <c r="L146" s="1048"/>
      <c r="M146" s="1048"/>
      <c r="N146" s="1048"/>
      <c r="O146" s="1048"/>
      <c r="P146" s="1048"/>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48"/>
      <c r="BL146" s="1048"/>
      <c r="BM146" s="1048"/>
      <c r="BN146" s="1048"/>
      <c r="BO146" s="1048"/>
      <c r="BP146" s="1048"/>
      <c r="BQ146" s="1048"/>
      <c r="BR146" s="1048"/>
      <c r="BS146" s="1048"/>
      <c r="BT146" s="1048"/>
      <c r="BU146" s="1048"/>
      <c r="BV146" s="1048"/>
      <c r="BW146" s="1048"/>
      <c r="BX146" s="1048"/>
      <c r="BY146" s="1048"/>
      <c r="BZ146" s="1048"/>
      <c r="CA146" s="1048"/>
      <c r="CB146" s="1048"/>
      <c r="CC146" s="1048"/>
      <c r="CD146" s="1048"/>
      <c r="CE146" s="1048"/>
      <c r="CF146" s="1048"/>
      <c r="CG146" s="1048"/>
      <c r="CH146" s="1048"/>
      <c r="CI146" s="1048"/>
      <c r="CJ146" s="1048"/>
      <c r="CK146" s="1048"/>
      <c r="CL146" s="1048"/>
      <c r="CM146" s="1048"/>
      <c r="CN146" s="1048"/>
      <c r="CO146" s="1048"/>
      <c r="CP146" s="1048"/>
      <c r="CQ146" s="1048"/>
      <c r="CR146" s="1048"/>
      <c r="CS146" s="1048"/>
      <c r="CT146" s="1048"/>
      <c r="CU146" s="1048"/>
      <c r="CV146" s="1048"/>
      <c r="CW146" s="1048"/>
      <c r="CX146" s="1048"/>
      <c r="CY146" s="1048"/>
      <c r="CZ146" s="1048"/>
      <c r="DA146" s="1048"/>
      <c r="DB146" s="1048"/>
      <c r="DC146" s="1048"/>
      <c r="DD146" s="1048"/>
      <c r="DE146" s="1048"/>
      <c r="DF146" s="1048"/>
      <c r="DG146" s="1048"/>
      <c r="DH146" s="1048"/>
      <c r="DI146" s="1048"/>
      <c r="DJ146" s="1048"/>
      <c r="DK146" s="1048"/>
      <c r="DL146" s="1048"/>
      <c r="DM146" s="1048"/>
    </row>
    <row r="147" spans="2:117" ht="14.25" customHeight="1">
      <c r="B147" s="1048"/>
      <c r="C147" s="1048"/>
      <c r="D147" s="1048"/>
      <c r="E147" s="1048"/>
      <c r="F147" s="1048"/>
      <c r="G147" s="1048"/>
      <c r="H147" s="1048"/>
      <c r="I147" s="1048"/>
      <c r="J147" s="1048"/>
      <c r="K147" s="1048"/>
      <c r="L147" s="1048"/>
      <c r="M147" s="1048"/>
      <c r="N147" s="1048"/>
      <c r="O147" s="1048"/>
      <c r="P147" s="1048"/>
      <c r="Q147" s="1048"/>
      <c r="R147" s="1048"/>
      <c r="S147" s="1048"/>
      <c r="T147" s="1048"/>
      <c r="U147" s="1048"/>
      <c r="V147" s="1048"/>
      <c r="W147" s="1048"/>
      <c r="X147" s="1048"/>
      <c r="Y147" s="1048"/>
      <c r="Z147" s="1048"/>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1048"/>
      <c r="AV147" s="1048"/>
      <c r="AW147" s="1048"/>
      <c r="AX147" s="1048"/>
      <c r="AY147" s="1048"/>
      <c r="AZ147" s="1048"/>
      <c r="BA147" s="1048"/>
      <c r="BB147" s="1048"/>
      <c r="BC147" s="1048"/>
      <c r="BD147" s="1048"/>
      <c r="BE147" s="1048"/>
      <c r="BF147" s="1048"/>
      <c r="BG147" s="1048"/>
      <c r="BH147" s="1048"/>
      <c r="BI147" s="1048"/>
      <c r="BJ147" s="1048"/>
      <c r="BK147" s="1048"/>
      <c r="BL147" s="1048"/>
      <c r="BM147" s="1048"/>
      <c r="BN147" s="1048"/>
      <c r="BO147" s="1048"/>
      <c r="BP147" s="1048"/>
      <c r="BQ147" s="1048"/>
      <c r="BR147" s="1048"/>
      <c r="BS147" s="1048"/>
      <c r="BT147" s="1048"/>
      <c r="BU147" s="1048"/>
      <c r="BV147" s="1048"/>
      <c r="BW147" s="1048"/>
      <c r="BX147" s="1048"/>
      <c r="BY147" s="1048"/>
      <c r="BZ147" s="1048"/>
      <c r="CA147" s="1048"/>
      <c r="CB147" s="1048"/>
      <c r="CC147" s="1048"/>
      <c r="CD147" s="1048"/>
      <c r="CE147" s="1048"/>
      <c r="CF147" s="1048"/>
      <c r="CG147" s="1048"/>
      <c r="CH147" s="1048"/>
      <c r="CI147" s="1048"/>
      <c r="CJ147" s="1048"/>
      <c r="CK147" s="1048"/>
      <c r="CL147" s="1048"/>
      <c r="CM147" s="1048"/>
      <c r="CN147" s="1048"/>
      <c r="CO147" s="1048"/>
      <c r="CP147" s="1048"/>
      <c r="CQ147" s="1048"/>
      <c r="CR147" s="1048"/>
      <c r="CS147" s="1048"/>
      <c r="CT147" s="1048"/>
      <c r="CU147" s="1048"/>
      <c r="CV147" s="1048"/>
      <c r="CW147" s="1048"/>
      <c r="CX147" s="1048"/>
      <c r="CY147" s="1048"/>
      <c r="CZ147" s="1048"/>
      <c r="DA147" s="1048"/>
      <c r="DB147" s="1048"/>
      <c r="DC147" s="1048"/>
      <c r="DD147" s="1048"/>
      <c r="DE147" s="1048"/>
      <c r="DF147" s="1048"/>
      <c r="DG147" s="1048"/>
      <c r="DH147" s="1048"/>
      <c r="DI147" s="1048"/>
      <c r="DJ147" s="1048"/>
      <c r="DK147" s="1048"/>
      <c r="DL147" s="1048"/>
      <c r="DM147" s="1048"/>
    </row>
    <row r="148" spans="2:117" ht="14.25" customHeight="1">
      <c r="B148" s="1048"/>
      <c r="C148" s="1048"/>
      <c r="D148" s="1048"/>
      <c r="E148" s="1048"/>
      <c r="F148" s="1048"/>
      <c r="G148" s="1048"/>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48"/>
      <c r="BL148" s="1048"/>
      <c r="BM148" s="1048"/>
      <c r="BN148" s="1048"/>
      <c r="BO148" s="1048"/>
      <c r="BP148" s="1048"/>
      <c r="BQ148" s="1048"/>
      <c r="BR148" s="1048"/>
      <c r="BS148" s="1048"/>
      <c r="BT148" s="1048"/>
      <c r="BU148" s="1048"/>
      <c r="BV148" s="1048"/>
      <c r="BW148" s="1048"/>
      <c r="BX148" s="1048"/>
      <c r="BY148" s="1048"/>
      <c r="BZ148" s="1048"/>
      <c r="CA148" s="1048"/>
      <c r="CB148" s="1048"/>
      <c r="CC148" s="1048"/>
      <c r="CD148" s="1048"/>
      <c r="CE148" s="1048"/>
      <c r="CF148" s="1048"/>
      <c r="CG148" s="1048"/>
      <c r="CH148" s="1048"/>
      <c r="CI148" s="1048"/>
      <c r="CJ148" s="1048"/>
      <c r="CK148" s="1048"/>
      <c r="CL148" s="1048"/>
      <c r="CM148" s="1048"/>
      <c r="CN148" s="1048"/>
      <c r="CO148" s="1048"/>
      <c r="CP148" s="1048"/>
      <c r="CQ148" s="1048"/>
      <c r="CR148" s="1048"/>
      <c r="CS148" s="1048"/>
      <c r="CT148" s="1048"/>
      <c r="CU148" s="1048"/>
      <c r="CV148" s="1048"/>
      <c r="CW148" s="1048"/>
      <c r="CX148" s="1048"/>
      <c r="CY148" s="1048"/>
      <c r="CZ148" s="1048"/>
      <c r="DA148" s="1048"/>
      <c r="DB148" s="1048"/>
      <c r="DC148" s="1048"/>
      <c r="DD148" s="1048"/>
      <c r="DE148" s="1048"/>
      <c r="DF148" s="1048"/>
      <c r="DG148" s="1048"/>
      <c r="DH148" s="1048"/>
      <c r="DI148" s="1048"/>
      <c r="DJ148" s="1048"/>
      <c r="DK148" s="1048"/>
      <c r="DL148" s="1048"/>
      <c r="DM148" s="1048"/>
    </row>
    <row r="149" spans="2:117" ht="14.25" customHeight="1">
      <c r="B149" s="1048"/>
      <c r="C149" s="1048"/>
      <c r="D149" s="1048"/>
      <c r="E149" s="1048"/>
      <c r="F149" s="1048"/>
      <c r="G149" s="1048"/>
      <c r="H149" s="1048"/>
      <c r="I149" s="1048"/>
      <c r="J149" s="1048"/>
      <c r="K149" s="1048"/>
      <c r="L149" s="1048"/>
      <c r="M149" s="1048"/>
      <c r="N149" s="1048"/>
      <c r="O149" s="1048"/>
      <c r="P149" s="1048"/>
      <c r="Q149" s="1048"/>
      <c r="R149" s="1048"/>
      <c r="S149" s="1048"/>
      <c r="T149" s="1048"/>
      <c r="U149" s="1048"/>
      <c r="V149" s="1048"/>
      <c r="W149" s="1048"/>
      <c r="X149" s="1048"/>
      <c r="Y149" s="1048"/>
      <c r="Z149" s="1048"/>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8"/>
      <c r="BN149" s="1048"/>
      <c r="BO149" s="1048"/>
      <c r="BP149" s="1048"/>
      <c r="BQ149" s="1048"/>
      <c r="BR149" s="1048"/>
      <c r="BS149" s="1048"/>
      <c r="BT149" s="1048"/>
      <c r="BU149" s="1048"/>
      <c r="BV149" s="1048"/>
      <c r="BW149" s="1048"/>
      <c r="BX149" s="1048"/>
      <c r="BY149" s="1048"/>
      <c r="BZ149" s="1048"/>
      <c r="CA149" s="1048"/>
      <c r="CB149" s="1048"/>
      <c r="CC149" s="1048"/>
      <c r="CD149" s="1048"/>
      <c r="CE149" s="1048"/>
      <c r="CF149" s="1048"/>
      <c r="CG149" s="1048"/>
      <c r="CH149" s="1048"/>
      <c r="CI149" s="1048"/>
      <c r="CJ149" s="1048"/>
      <c r="CK149" s="1048"/>
      <c r="CL149" s="1048"/>
      <c r="CM149" s="1048"/>
      <c r="CN149" s="1048"/>
      <c r="CO149" s="1048"/>
      <c r="CP149" s="1048"/>
      <c r="CQ149" s="1048"/>
      <c r="CR149" s="1048"/>
      <c r="CS149" s="1048"/>
      <c r="CT149" s="1048"/>
      <c r="CU149" s="1048"/>
      <c r="CV149" s="1048"/>
      <c r="CW149" s="1048"/>
      <c r="CX149" s="1048"/>
      <c r="CY149" s="1048"/>
      <c r="CZ149" s="1048"/>
      <c r="DA149" s="1048"/>
      <c r="DB149" s="1048"/>
      <c r="DC149" s="1048"/>
      <c r="DD149" s="1048"/>
      <c r="DE149" s="1048"/>
      <c r="DF149" s="1048"/>
      <c r="DG149" s="1048"/>
      <c r="DH149" s="1048"/>
      <c r="DI149" s="1048"/>
      <c r="DJ149" s="1048"/>
      <c r="DK149" s="1048"/>
      <c r="DL149" s="1048"/>
      <c r="DM149" s="1048"/>
    </row>
    <row r="150" spans="2:117" ht="14.25" customHeight="1">
      <c r="B150" s="1048"/>
      <c r="C150" s="1048"/>
      <c r="D150" s="1048"/>
      <c r="E150" s="1048"/>
      <c r="F150" s="1048"/>
      <c r="G150" s="1048"/>
      <c r="H150" s="1048"/>
      <c r="I150" s="1048"/>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048"/>
      <c r="AW150" s="1048"/>
      <c r="AX150" s="1048"/>
      <c r="AY150" s="1048"/>
      <c r="AZ150" s="1048"/>
      <c r="BA150" s="1048"/>
      <c r="BB150" s="1048"/>
      <c r="BC150" s="1048"/>
      <c r="BD150" s="1048"/>
      <c r="BE150" s="1048"/>
      <c r="BF150" s="1048"/>
      <c r="BG150" s="1048"/>
      <c r="BH150" s="1048"/>
      <c r="BI150" s="1048"/>
      <c r="BJ150" s="1048"/>
      <c r="BK150" s="1048"/>
      <c r="BL150" s="1048"/>
      <c r="BM150" s="1048"/>
      <c r="BN150" s="1048"/>
      <c r="BO150" s="1048"/>
      <c r="BP150" s="1048"/>
      <c r="BQ150" s="1048"/>
      <c r="BR150" s="1048"/>
      <c r="BS150" s="1048"/>
      <c r="BT150" s="1048"/>
      <c r="BU150" s="1048"/>
      <c r="BV150" s="1048"/>
      <c r="BW150" s="1048"/>
      <c r="BX150" s="1048"/>
      <c r="BY150" s="1048"/>
      <c r="BZ150" s="1048"/>
      <c r="CA150" s="1048"/>
      <c r="CB150" s="1048"/>
      <c r="CC150" s="1048"/>
      <c r="CD150" s="1048"/>
      <c r="CE150" s="1048"/>
      <c r="CF150" s="1048"/>
      <c r="CG150" s="1048"/>
      <c r="CH150" s="1048"/>
      <c r="CI150" s="1048"/>
      <c r="CJ150" s="1048"/>
      <c r="CK150" s="1048"/>
      <c r="CL150" s="1048"/>
      <c r="CM150" s="1048"/>
      <c r="CN150" s="1048"/>
      <c r="CO150" s="1048"/>
      <c r="CP150" s="1048"/>
      <c r="CQ150" s="1048"/>
      <c r="CR150" s="1048"/>
      <c r="CS150" s="1048"/>
      <c r="CT150" s="1048"/>
      <c r="CU150" s="1048"/>
      <c r="CV150" s="1048"/>
      <c r="CW150" s="1048"/>
      <c r="CX150" s="1048"/>
      <c r="CY150" s="1048"/>
      <c r="CZ150" s="1048"/>
      <c r="DA150" s="1048"/>
      <c r="DB150" s="1048"/>
      <c r="DC150" s="1048"/>
      <c r="DD150" s="1048"/>
      <c r="DE150" s="1048"/>
      <c r="DF150" s="1048"/>
      <c r="DG150" s="1048"/>
      <c r="DH150" s="1048"/>
      <c r="DI150" s="1048"/>
      <c r="DJ150" s="1048"/>
      <c r="DK150" s="1048"/>
      <c r="DL150" s="1048"/>
      <c r="DM150" s="1048"/>
    </row>
    <row r="151" spans="2:117" ht="14.5">
      <c r="B151" s="1048"/>
      <c r="C151" s="1048"/>
      <c r="D151" s="1048"/>
      <c r="E151" s="1048"/>
      <c r="F151" s="1048"/>
      <c r="G151" s="1048"/>
      <c r="H151" s="1048"/>
      <c r="I151" s="1048"/>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048"/>
      <c r="AW151" s="1048"/>
      <c r="AX151" s="1048"/>
      <c r="AY151" s="1048"/>
      <c r="AZ151" s="1048"/>
      <c r="BA151" s="1048"/>
      <c r="BB151" s="1048"/>
      <c r="BC151" s="1048"/>
      <c r="BD151" s="1048"/>
      <c r="BE151" s="1048"/>
      <c r="BF151" s="1048"/>
      <c r="BG151" s="1048"/>
      <c r="BH151" s="1048"/>
      <c r="BI151" s="1048"/>
      <c r="BJ151" s="1048"/>
      <c r="BK151" s="1048"/>
      <c r="BL151" s="1048"/>
      <c r="BM151" s="1048"/>
      <c r="BN151" s="1048"/>
      <c r="BO151" s="1048"/>
      <c r="BP151" s="1048"/>
      <c r="BQ151" s="1048"/>
      <c r="BR151" s="1048"/>
      <c r="BS151" s="1048"/>
      <c r="BT151" s="1048"/>
      <c r="BU151" s="1048"/>
      <c r="BV151" s="1048"/>
      <c r="BW151" s="1048"/>
      <c r="BX151" s="1048"/>
      <c r="BY151" s="1048"/>
      <c r="BZ151" s="1048"/>
      <c r="CA151" s="1048"/>
      <c r="CB151" s="1048"/>
      <c r="CC151" s="1048"/>
      <c r="CD151" s="1048"/>
      <c r="CE151" s="1048"/>
      <c r="CF151" s="1048"/>
      <c r="CG151" s="1048"/>
      <c r="CH151" s="1048"/>
      <c r="CI151" s="1048"/>
      <c r="CJ151" s="1048"/>
      <c r="CK151" s="1048"/>
      <c r="CL151" s="1048"/>
      <c r="CM151" s="1048"/>
      <c r="CN151" s="1048"/>
      <c r="CO151" s="1048"/>
      <c r="CP151" s="1048"/>
      <c r="CQ151" s="1048"/>
      <c r="CR151" s="1048"/>
      <c r="CS151" s="1048"/>
      <c r="CT151" s="1048"/>
      <c r="CU151" s="1048"/>
      <c r="CV151" s="1048"/>
      <c r="CW151" s="1048"/>
      <c r="CX151" s="1048"/>
      <c r="CY151" s="1048"/>
      <c r="CZ151" s="1048"/>
      <c r="DA151" s="1048"/>
      <c r="DB151" s="1048"/>
      <c r="DC151" s="1048"/>
      <c r="DD151" s="1048"/>
      <c r="DE151" s="1048"/>
      <c r="DF151" s="1048"/>
      <c r="DG151" s="1048"/>
      <c r="DH151" s="1048"/>
      <c r="DI151" s="1048"/>
      <c r="DJ151" s="1048"/>
      <c r="DK151" s="1048"/>
      <c r="DL151" s="1048"/>
      <c r="DM151" s="1048"/>
    </row>
    <row r="152" spans="2:117" ht="14.5">
      <c r="B152" s="1048"/>
      <c r="C152" s="1048"/>
      <c r="D152" s="1048"/>
      <c r="E152" s="1048"/>
      <c r="F152" s="1048"/>
      <c r="G152" s="1048"/>
      <c r="H152" s="1048"/>
      <c r="I152" s="1048"/>
      <c r="J152" s="1048"/>
      <c r="K152" s="1048"/>
      <c r="L152" s="1048"/>
      <c r="M152" s="1048"/>
      <c r="N152" s="1048"/>
      <c r="O152" s="1048"/>
      <c r="P152" s="1048"/>
      <c r="Q152" s="1048"/>
      <c r="R152" s="1048"/>
      <c r="S152" s="1048"/>
      <c r="T152" s="1048"/>
      <c r="U152" s="1048"/>
      <c r="V152" s="1048"/>
      <c r="W152" s="1048"/>
      <c r="X152" s="1048"/>
      <c r="Y152" s="1048"/>
      <c r="Z152" s="1048"/>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48"/>
      <c r="BL152" s="1048"/>
      <c r="BM152" s="1048"/>
      <c r="BN152" s="1048"/>
      <c r="BO152" s="1048"/>
      <c r="BP152" s="1048"/>
      <c r="BQ152" s="1048"/>
      <c r="BR152" s="1048"/>
      <c r="BS152" s="1048"/>
      <c r="BT152" s="1048"/>
      <c r="BU152" s="1048"/>
      <c r="BV152" s="1048"/>
      <c r="BW152" s="1048"/>
      <c r="BX152" s="1048"/>
      <c r="BY152" s="1048"/>
      <c r="BZ152" s="1048"/>
      <c r="CA152" s="1048"/>
      <c r="CB152" s="1048"/>
      <c r="CC152" s="1048"/>
      <c r="CD152" s="1048"/>
      <c r="CE152" s="1048"/>
      <c r="CF152" s="1048"/>
      <c r="CG152" s="1048"/>
      <c r="CH152" s="1048"/>
      <c r="CI152" s="1048"/>
      <c r="CJ152" s="1048"/>
      <c r="CK152" s="1048"/>
      <c r="CL152" s="1048"/>
      <c r="CM152" s="1048"/>
      <c r="CN152" s="1048"/>
      <c r="CO152" s="1048"/>
      <c r="CP152" s="1048"/>
      <c r="CQ152" s="1048"/>
      <c r="CR152" s="1048"/>
      <c r="CS152" s="1048"/>
      <c r="CT152" s="1048"/>
      <c r="CU152" s="1048"/>
      <c r="CV152" s="1048"/>
      <c r="CW152" s="1048"/>
      <c r="CX152" s="1048"/>
      <c r="CY152" s="1048"/>
      <c r="CZ152" s="1048"/>
      <c r="DA152" s="1048"/>
      <c r="DB152" s="1048"/>
      <c r="DC152" s="1048"/>
      <c r="DD152" s="1048"/>
      <c r="DE152" s="1048"/>
      <c r="DF152" s="1048"/>
      <c r="DG152" s="1048"/>
      <c r="DH152" s="1048"/>
      <c r="DI152" s="1048"/>
      <c r="DJ152" s="1048"/>
      <c r="DK152" s="1048"/>
      <c r="DL152" s="1048"/>
      <c r="DM152" s="1048"/>
    </row>
    <row r="153" spans="2:117" ht="14.5">
      <c r="B153" s="1048"/>
      <c r="C153" s="1048"/>
      <c r="D153" s="1048"/>
      <c r="E153" s="1048"/>
      <c r="F153" s="1048"/>
      <c r="G153" s="1048"/>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48"/>
      <c r="BL153" s="1048"/>
      <c r="BM153" s="1048"/>
      <c r="BN153" s="1048"/>
      <c r="BO153" s="1048"/>
      <c r="BP153" s="1048"/>
      <c r="BQ153" s="1048"/>
      <c r="BR153" s="1048"/>
      <c r="BS153" s="1048"/>
      <c r="BT153" s="1048"/>
      <c r="BU153" s="1048"/>
      <c r="BV153" s="1048"/>
      <c r="BW153" s="1048"/>
      <c r="BX153" s="1048"/>
      <c r="BY153" s="1048"/>
      <c r="BZ153" s="1048"/>
      <c r="CA153" s="1048"/>
      <c r="CB153" s="1048"/>
      <c r="CC153" s="1048"/>
      <c r="CD153" s="1048"/>
      <c r="CE153" s="1048"/>
      <c r="CF153" s="1048"/>
      <c r="CG153" s="1048"/>
      <c r="CH153" s="1048"/>
      <c r="CI153" s="1048"/>
      <c r="CJ153" s="1048"/>
      <c r="CK153" s="1048"/>
      <c r="CL153" s="1048"/>
      <c r="CM153" s="1048"/>
      <c r="CN153" s="1048"/>
      <c r="CO153" s="1048"/>
      <c r="CP153" s="1048"/>
      <c r="CQ153" s="1048"/>
      <c r="CR153" s="1048"/>
      <c r="CS153" s="1048"/>
      <c r="CT153" s="1048"/>
      <c r="CU153" s="1048"/>
      <c r="CV153" s="1048"/>
      <c r="CW153" s="1048"/>
      <c r="CX153" s="1048"/>
      <c r="CY153" s="1048"/>
      <c r="CZ153" s="1048"/>
      <c r="DA153" s="1048"/>
      <c r="DB153" s="1048"/>
      <c r="DC153" s="1048"/>
      <c r="DD153" s="1048"/>
      <c r="DE153" s="1048"/>
      <c r="DF153" s="1048"/>
      <c r="DG153" s="1048"/>
      <c r="DH153" s="1048"/>
      <c r="DI153" s="1048"/>
      <c r="DJ153" s="1048"/>
      <c r="DK153" s="1048"/>
      <c r="DL153" s="1048"/>
      <c r="DM153" s="1048"/>
    </row>
    <row r="154" spans="2:117" ht="14.5">
      <c r="B154" s="1048"/>
      <c r="C154" s="1048"/>
      <c r="D154" s="1048"/>
      <c r="E154" s="1048"/>
      <c r="F154" s="1048"/>
      <c r="G154" s="1048"/>
      <c r="H154" s="1048"/>
      <c r="I154" s="1048"/>
      <c r="J154" s="1048"/>
      <c r="K154" s="1048"/>
      <c r="L154" s="1048"/>
      <c r="M154" s="1048"/>
      <c r="N154" s="1048"/>
      <c r="O154" s="1048"/>
      <c r="P154" s="1048"/>
      <c r="Q154" s="1048"/>
      <c r="R154" s="1048"/>
      <c r="S154" s="1048"/>
      <c r="T154" s="1048"/>
      <c r="U154" s="1048"/>
      <c r="V154" s="1048"/>
      <c r="W154" s="1048"/>
      <c r="X154" s="1048"/>
      <c r="Y154" s="1048"/>
      <c r="Z154" s="1048"/>
      <c r="AA154" s="1048"/>
      <c r="AB154" s="1048"/>
      <c r="AC154" s="1048"/>
      <c r="AD154" s="1048"/>
      <c r="AE154" s="1048"/>
      <c r="AF154" s="1048"/>
      <c r="AG154" s="1048"/>
      <c r="AH154" s="1048"/>
      <c r="AI154" s="1048"/>
      <c r="AJ154" s="1048"/>
      <c r="AK154" s="1048"/>
      <c r="AL154" s="1048"/>
      <c r="AM154" s="1048"/>
      <c r="AN154" s="1048"/>
      <c r="AO154" s="1048"/>
      <c r="AP154" s="1048"/>
      <c r="AQ154" s="1048"/>
      <c r="AR154" s="1048"/>
      <c r="AS154" s="1048"/>
      <c r="AT154" s="1048"/>
      <c r="AU154" s="1048"/>
      <c r="AV154" s="1048"/>
      <c r="AW154" s="1048"/>
      <c r="AX154" s="1048"/>
      <c r="AY154" s="1048"/>
      <c r="AZ154" s="1048"/>
      <c r="BA154" s="1048"/>
      <c r="BB154" s="1048"/>
      <c r="BC154" s="1048"/>
      <c r="BD154" s="1048"/>
      <c r="BE154" s="1048"/>
      <c r="BF154" s="1048"/>
      <c r="BG154" s="1048"/>
      <c r="BH154" s="1048"/>
      <c r="BI154" s="1048"/>
      <c r="BJ154" s="1048"/>
      <c r="BK154" s="1048"/>
      <c r="BL154" s="1048"/>
      <c r="BM154" s="1048"/>
      <c r="BN154" s="1048"/>
      <c r="BO154" s="1048"/>
      <c r="BP154" s="1048"/>
      <c r="BQ154" s="1048"/>
      <c r="BR154" s="1048"/>
      <c r="BS154" s="1048"/>
      <c r="BT154" s="1048"/>
      <c r="BU154" s="1048"/>
      <c r="BV154" s="1048"/>
      <c r="BW154" s="1048"/>
      <c r="BX154" s="1048"/>
      <c r="BY154" s="1048"/>
      <c r="BZ154" s="1048"/>
      <c r="CA154" s="1048"/>
      <c r="CB154" s="1048"/>
      <c r="CC154" s="1048"/>
      <c r="CD154" s="1048"/>
      <c r="CE154" s="1048"/>
      <c r="CF154" s="1048"/>
      <c r="CG154" s="1048"/>
      <c r="CH154" s="1048"/>
      <c r="CI154" s="1048"/>
      <c r="CJ154" s="1048"/>
      <c r="CK154" s="1048"/>
      <c r="CL154" s="1048"/>
      <c r="CM154" s="1048"/>
      <c r="CN154" s="1048"/>
      <c r="CO154" s="1048"/>
      <c r="CP154" s="1048"/>
      <c r="CQ154" s="1048"/>
      <c r="CR154" s="1048"/>
      <c r="CS154" s="1048"/>
      <c r="CT154" s="1048"/>
      <c r="CU154" s="1048"/>
      <c r="CV154" s="1048"/>
      <c r="CW154" s="1048"/>
      <c r="CX154" s="1048"/>
      <c r="CY154" s="1048"/>
      <c r="CZ154" s="1048"/>
      <c r="DA154" s="1048"/>
      <c r="DB154" s="1048"/>
      <c r="DC154" s="1048"/>
      <c r="DD154" s="1048"/>
      <c r="DE154" s="1048"/>
      <c r="DF154" s="1048"/>
      <c r="DG154" s="1048"/>
      <c r="DH154" s="1048"/>
      <c r="DI154" s="1048"/>
      <c r="DJ154" s="1048"/>
      <c r="DK154" s="1048"/>
      <c r="DL154" s="1048"/>
      <c r="DM154" s="1048"/>
    </row>
    <row r="155" spans="2:117" ht="14.5">
      <c r="B155" s="1048"/>
      <c r="C155" s="1048"/>
      <c r="D155" s="1048"/>
      <c r="E155" s="1048"/>
      <c r="F155" s="1048"/>
      <c r="G155" s="1048"/>
      <c r="H155" s="1048"/>
      <c r="I155" s="1048"/>
      <c r="J155" s="1048"/>
      <c r="K155" s="1048"/>
      <c r="L155" s="1048"/>
      <c r="M155" s="1048"/>
      <c r="N155" s="1048"/>
      <c r="O155" s="1048"/>
      <c r="P155" s="1048"/>
      <c r="Q155" s="1048"/>
      <c r="R155" s="1048"/>
      <c r="S155" s="1048"/>
      <c r="T155" s="1048"/>
      <c r="U155" s="1048"/>
      <c r="V155" s="1048"/>
      <c r="W155" s="1048"/>
      <c r="X155" s="1048"/>
      <c r="Y155" s="1048"/>
      <c r="Z155" s="1048"/>
      <c r="AA155" s="1048"/>
      <c r="AB155" s="1048"/>
      <c r="AC155" s="1048"/>
      <c r="AD155" s="1048"/>
      <c r="AE155" s="1048"/>
      <c r="AF155" s="1048"/>
      <c r="AG155" s="1048"/>
      <c r="AH155" s="1048"/>
      <c r="AI155" s="1048"/>
      <c r="AJ155" s="1048"/>
      <c r="AK155" s="1048"/>
      <c r="AL155" s="1048"/>
      <c r="AM155" s="1048"/>
      <c r="AN155" s="1048"/>
      <c r="AO155" s="1048"/>
      <c r="AP155" s="1048"/>
      <c r="AQ155" s="1048"/>
      <c r="AR155" s="1048"/>
      <c r="AS155" s="1048"/>
      <c r="AT155" s="1048"/>
      <c r="AU155" s="1048"/>
      <c r="AV155" s="1048"/>
      <c r="AW155" s="1048"/>
      <c r="AX155" s="1048"/>
      <c r="AY155" s="1048"/>
      <c r="AZ155" s="1048"/>
      <c r="BA155" s="1048"/>
      <c r="BB155" s="1048"/>
      <c r="BC155" s="1048"/>
      <c r="BD155" s="1048"/>
      <c r="BE155" s="1048"/>
      <c r="BF155" s="1048"/>
      <c r="BG155" s="1048"/>
      <c r="BH155" s="1048"/>
      <c r="BI155" s="1048"/>
      <c r="BJ155" s="1048"/>
      <c r="BK155" s="1048"/>
      <c r="BL155" s="1048"/>
      <c r="BM155" s="1048"/>
      <c r="BN155" s="1048"/>
      <c r="BO155" s="1048"/>
      <c r="BP155" s="1048"/>
      <c r="BQ155" s="1048"/>
      <c r="BR155" s="1048"/>
      <c r="BS155" s="1048"/>
      <c r="BT155" s="1048"/>
      <c r="BU155" s="1048"/>
      <c r="BV155" s="1048"/>
      <c r="BW155" s="1048"/>
      <c r="BX155" s="1048"/>
      <c r="BY155" s="1048"/>
      <c r="BZ155" s="1048"/>
      <c r="CA155" s="1048"/>
      <c r="CB155" s="1048"/>
      <c r="CC155" s="1048"/>
      <c r="CD155" s="1048"/>
      <c r="CE155" s="1048"/>
      <c r="CF155" s="1048"/>
      <c r="CG155" s="1048"/>
      <c r="CH155" s="1048"/>
      <c r="CI155" s="1048"/>
      <c r="CJ155" s="1048"/>
      <c r="CK155" s="1048"/>
      <c r="CL155" s="1048"/>
      <c r="CM155" s="1048"/>
      <c r="CN155" s="1048"/>
      <c r="CO155" s="1048"/>
      <c r="CP155" s="1048"/>
      <c r="CQ155" s="1048"/>
      <c r="CR155" s="1048"/>
      <c r="CS155" s="1048"/>
      <c r="CT155" s="1048"/>
      <c r="CU155" s="1048"/>
      <c r="CV155" s="1048"/>
      <c r="CW155" s="1048"/>
      <c r="CX155" s="1048"/>
      <c r="CY155" s="1048"/>
      <c r="CZ155" s="1048"/>
      <c r="DA155" s="1048"/>
      <c r="DB155" s="1048"/>
      <c r="DC155" s="1048"/>
      <c r="DD155" s="1048"/>
      <c r="DE155" s="1048"/>
      <c r="DF155" s="1048"/>
      <c r="DG155" s="1048"/>
      <c r="DH155" s="1048"/>
      <c r="DI155" s="1048"/>
      <c r="DJ155" s="1048"/>
      <c r="DK155" s="1048"/>
      <c r="DL155" s="1048"/>
      <c r="DM155" s="1048"/>
    </row>
    <row r="156" spans="2:117" ht="14.5">
      <c r="B156" s="1048"/>
      <c r="C156" s="1048"/>
      <c r="D156" s="1048"/>
      <c r="E156" s="1048"/>
      <c r="F156" s="1048"/>
      <c r="G156" s="1048"/>
      <c r="H156" s="1048"/>
      <c r="I156" s="1048"/>
      <c r="J156" s="1048"/>
      <c r="K156" s="1048"/>
      <c r="L156" s="1048"/>
      <c r="M156" s="1048"/>
      <c r="N156" s="1048"/>
      <c r="O156" s="1048"/>
      <c r="P156" s="1048"/>
      <c r="Q156" s="1048"/>
      <c r="R156" s="1048"/>
      <c r="S156" s="1048"/>
      <c r="T156" s="1048"/>
      <c r="U156" s="1048"/>
      <c r="V156" s="1048"/>
      <c r="W156" s="1048"/>
      <c r="X156" s="1048"/>
      <c r="Y156" s="1048"/>
      <c r="Z156" s="1048"/>
      <c r="AA156" s="1048"/>
      <c r="AB156" s="1048"/>
      <c r="AC156" s="1048"/>
      <c r="AD156" s="1048"/>
      <c r="AE156" s="1048"/>
      <c r="AF156" s="1048"/>
      <c r="AG156" s="1048"/>
      <c r="AH156" s="1048"/>
      <c r="AI156" s="1048"/>
      <c r="AJ156" s="1048"/>
      <c r="AK156" s="1048"/>
      <c r="AL156" s="1048"/>
      <c r="AM156" s="1048"/>
      <c r="AN156" s="1048"/>
      <c r="AO156" s="1048"/>
      <c r="AP156" s="1048"/>
      <c r="AQ156" s="1048"/>
      <c r="AR156" s="1048"/>
      <c r="AS156" s="1048"/>
      <c r="AT156" s="1048"/>
      <c r="AU156" s="1048"/>
      <c r="AV156" s="1048"/>
      <c r="AW156" s="1048"/>
      <c r="AX156" s="1048"/>
      <c r="AY156" s="1048"/>
      <c r="AZ156" s="1048"/>
      <c r="BA156" s="1048"/>
      <c r="BB156" s="1048"/>
      <c r="BC156" s="1048"/>
      <c r="BD156" s="1048"/>
      <c r="BE156" s="1048"/>
      <c r="BF156" s="1048"/>
      <c r="BG156" s="1048"/>
      <c r="BH156" s="1048"/>
      <c r="BI156" s="1048"/>
      <c r="BJ156" s="1048"/>
      <c r="BK156" s="1048"/>
      <c r="BL156" s="1048"/>
      <c r="BM156" s="1048"/>
      <c r="BN156" s="1048"/>
      <c r="BO156" s="1048"/>
      <c r="BP156" s="1048"/>
      <c r="BQ156" s="1048"/>
      <c r="BR156" s="1048"/>
      <c r="BS156" s="1048"/>
      <c r="BT156" s="1048"/>
      <c r="BU156" s="1048"/>
      <c r="BV156" s="1048"/>
      <c r="BW156" s="1048"/>
      <c r="BX156" s="1048"/>
      <c r="BY156" s="1048"/>
      <c r="BZ156" s="1048"/>
      <c r="CA156" s="1048"/>
      <c r="CB156" s="1048"/>
      <c r="CC156" s="1048"/>
      <c r="CD156" s="1048"/>
      <c r="CE156" s="1048"/>
      <c r="CF156" s="1048"/>
      <c r="CG156" s="1048"/>
      <c r="CH156" s="1048"/>
      <c r="CI156" s="1048"/>
      <c r="CJ156" s="1048"/>
      <c r="CK156" s="1048"/>
      <c r="CL156" s="1048"/>
      <c r="CM156" s="1048"/>
      <c r="CN156" s="1048"/>
      <c r="CO156" s="1048"/>
      <c r="CP156" s="1048"/>
      <c r="CQ156" s="1048"/>
      <c r="CR156" s="1048"/>
      <c r="CS156" s="1048"/>
      <c r="CT156" s="1048"/>
      <c r="CU156" s="1048"/>
      <c r="CV156" s="1048"/>
      <c r="CW156" s="1048"/>
      <c r="CX156" s="1048"/>
      <c r="CY156" s="1048"/>
      <c r="CZ156" s="1048"/>
      <c r="DA156" s="1048"/>
      <c r="DB156" s="1048"/>
      <c r="DC156" s="1048"/>
      <c r="DD156" s="1048"/>
      <c r="DE156" s="1048"/>
      <c r="DF156" s="1048"/>
      <c r="DG156" s="1048"/>
      <c r="DH156" s="1048"/>
      <c r="DI156" s="1048"/>
      <c r="DJ156" s="1048"/>
      <c r="DK156" s="1048"/>
      <c r="DL156" s="1048"/>
      <c r="DM156" s="1048"/>
    </row>
    <row r="157" spans="2:117" ht="14.5">
      <c r="B157" s="1048"/>
      <c r="C157" s="1048"/>
      <c r="D157" s="1048"/>
      <c r="E157" s="1048"/>
      <c r="F157" s="1048"/>
      <c r="G157" s="1048"/>
      <c r="H157" s="1048"/>
      <c r="I157" s="1048"/>
      <c r="J157" s="1048"/>
      <c r="K157" s="1048"/>
      <c r="L157" s="1048"/>
      <c r="M157" s="1048"/>
      <c r="N157" s="1048"/>
      <c r="O157" s="1048"/>
      <c r="P157" s="1048"/>
      <c r="Q157" s="1048"/>
      <c r="R157" s="1048"/>
      <c r="S157" s="1048"/>
      <c r="T157" s="1048"/>
      <c r="U157" s="1048"/>
      <c r="V157" s="1048"/>
      <c r="W157" s="1048"/>
      <c r="X157" s="1048"/>
      <c r="Y157" s="1048"/>
      <c r="Z157" s="1048"/>
      <c r="AA157" s="1048"/>
      <c r="AB157" s="1048"/>
      <c r="AC157" s="1048"/>
      <c r="AD157" s="1048"/>
      <c r="AE157" s="1048"/>
      <c r="AF157" s="1048"/>
      <c r="AG157" s="1048"/>
      <c r="AH157" s="1048"/>
      <c r="AI157" s="1048"/>
      <c r="AJ157" s="1048"/>
      <c r="AK157" s="1048"/>
      <c r="AL157" s="1048"/>
      <c r="AM157" s="1048"/>
      <c r="AN157" s="1048"/>
      <c r="AO157" s="1048"/>
      <c r="AP157" s="1048"/>
      <c r="AQ157" s="1048"/>
      <c r="AR157" s="1048"/>
      <c r="AS157" s="1048"/>
      <c r="AT157" s="1048"/>
      <c r="AU157" s="1048"/>
      <c r="AV157" s="1048"/>
      <c r="AW157" s="1048"/>
      <c r="AX157" s="1048"/>
      <c r="AY157" s="1048"/>
      <c r="AZ157" s="1048"/>
      <c r="BA157" s="1048"/>
      <c r="BB157" s="1048"/>
      <c r="BC157" s="1048"/>
      <c r="BD157" s="1048"/>
      <c r="BE157" s="1048"/>
      <c r="BF157" s="1048"/>
      <c r="BG157" s="1048"/>
      <c r="BH157" s="1048"/>
      <c r="BI157" s="1048"/>
      <c r="BJ157" s="1048"/>
      <c r="BK157" s="1048"/>
      <c r="BL157" s="1048"/>
      <c r="BM157" s="1048"/>
      <c r="BN157" s="1048"/>
      <c r="BO157" s="1048"/>
      <c r="BP157" s="1048"/>
      <c r="BQ157" s="1048"/>
      <c r="BR157" s="1048"/>
      <c r="BS157" s="1048"/>
      <c r="BT157" s="1048"/>
      <c r="BU157" s="1048"/>
      <c r="BV157" s="1048"/>
      <c r="BW157" s="1048"/>
      <c r="BX157" s="1048"/>
      <c r="BY157" s="1048"/>
      <c r="BZ157" s="1048"/>
      <c r="CA157" s="1048"/>
      <c r="CB157" s="1048"/>
      <c r="CC157" s="1048"/>
      <c r="CD157" s="1048"/>
      <c r="CE157" s="1048"/>
      <c r="CF157" s="1048"/>
      <c r="CG157" s="1048"/>
      <c r="CH157" s="1048"/>
      <c r="CI157" s="1048"/>
      <c r="CJ157" s="1048"/>
      <c r="CK157" s="1048"/>
      <c r="CL157" s="1048"/>
      <c r="CM157" s="1048"/>
      <c r="CN157" s="1048"/>
      <c r="CO157" s="1048"/>
      <c r="CP157" s="1048"/>
      <c r="CQ157" s="1048"/>
      <c r="CR157" s="1048"/>
      <c r="CS157" s="1048"/>
      <c r="CT157" s="1048"/>
      <c r="CU157" s="1048"/>
      <c r="CV157" s="1048"/>
      <c r="CW157" s="1048"/>
      <c r="CX157" s="1048"/>
      <c r="CY157" s="1048"/>
      <c r="CZ157" s="1048"/>
      <c r="DA157" s="1048"/>
      <c r="DB157" s="1048"/>
      <c r="DC157" s="1048"/>
      <c r="DD157" s="1048"/>
      <c r="DE157" s="1048"/>
      <c r="DF157" s="1048"/>
      <c r="DG157" s="1048"/>
      <c r="DH157" s="1048"/>
      <c r="DI157" s="1048"/>
      <c r="DJ157" s="1048"/>
      <c r="DK157" s="1048"/>
      <c r="DL157" s="1048"/>
      <c r="DM157" s="1048"/>
    </row>
    <row r="158" spans="2:117" ht="14.5">
      <c r="B158" s="1048"/>
      <c r="C158" s="1048"/>
      <c r="D158" s="1048"/>
      <c r="E158" s="1048"/>
      <c r="F158" s="1048"/>
      <c r="G158" s="1048"/>
      <c r="H158" s="1048"/>
      <c r="I158" s="1048"/>
      <c r="J158" s="1048"/>
      <c r="K158" s="1048"/>
      <c r="L158" s="1048"/>
      <c r="M158" s="1048"/>
      <c r="N158" s="1048"/>
      <c r="O158" s="1048"/>
      <c r="P158" s="1048"/>
      <c r="Q158" s="1048"/>
      <c r="R158" s="1048"/>
      <c r="S158" s="1048"/>
      <c r="T158" s="1048"/>
      <c r="U158" s="1048"/>
      <c r="V158" s="1048"/>
      <c r="W158" s="1048"/>
      <c r="X158" s="1048"/>
      <c r="Y158" s="1048"/>
      <c r="Z158" s="1048"/>
      <c r="AA158" s="1048"/>
      <c r="AB158" s="1048"/>
      <c r="AC158" s="1048"/>
      <c r="AD158" s="1048"/>
      <c r="AE158" s="1048"/>
      <c r="AF158" s="1048"/>
      <c r="AG158" s="1048"/>
      <c r="AH158" s="1048"/>
      <c r="AI158" s="1048"/>
      <c r="AJ158" s="1048"/>
      <c r="AK158" s="1048"/>
      <c r="AL158" s="1048"/>
      <c r="AM158" s="1048"/>
      <c r="AN158" s="1048"/>
      <c r="AO158" s="1048"/>
      <c r="AP158" s="1048"/>
      <c r="AQ158" s="1048"/>
      <c r="AR158" s="1048"/>
      <c r="AS158" s="1048"/>
      <c r="AT158" s="1048"/>
      <c r="AU158" s="1048"/>
      <c r="AV158" s="1048"/>
      <c r="AW158" s="1048"/>
      <c r="AX158" s="1048"/>
      <c r="AY158" s="1048"/>
      <c r="AZ158" s="1048"/>
      <c r="BA158" s="1048"/>
      <c r="BB158" s="1048"/>
      <c r="BC158" s="1048"/>
      <c r="BD158" s="1048"/>
      <c r="BE158" s="1048"/>
      <c r="BF158" s="1048"/>
      <c r="BG158" s="1048"/>
      <c r="BH158" s="1048"/>
      <c r="BI158" s="1048"/>
      <c r="BJ158" s="1048"/>
      <c r="BK158" s="1048"/>
      <c r="BL158" s="1048"/>
      <c r="BM158" s="1048"/>
      <c r="BN158" s="1048"/>
      <c r="BO158" s="1048"/>
      <c r="BP158" s="1048"/>
      <c r="BQ158" s="1048"/>
      <c r="BR158" s="1048"/>
      <c r="BS158" s="1048"/>
      <c r="BT158" s="1048"/>
      <c r="BU158" s="1048"/>
      <c r="BV158" s="1048"/>
      <c r="BW158" s="1048"/>
      <c r="BX158" s="1048"/>
      <c r="BY158" s="1048"/>
      <c r="BZ158" s="1048"/>
      <c r="CA158" s="1048"/>
      <c r="CB158" s="1048"/>
      <c r="CC158" s="1048"/>
      <c r="CD158" s="1048"/>
      <c r="CE158" s="1048"/>
      <c r="CF158" s="1048"/>
      <c r="CG158" s="1048"/>
      <c r="CH158" s="1048"/>
      <c r="CI158" s="1048"/>
      <c r="CJ158" s="1048"/>
      <c r="CK158" s="1048"/>
      <c r="CL158" s="1048"/>
      <c r="CM158" s="1048"/>
      <c r="CN158" s="1048"/>
      <c r="CO158" s="1048"/>
      <c r="CP158" s="1048"/>
      <c r="CQ158" s="1048"/>
      <c r="CR158" s="1048"/>
      <c r="CS158" s="1048"/>
      <c r="CT158" s="1048"/>
      <c r="CU158" s="1048"/>
      <c r="CV158" s="1048"/>
      <c r="CW158" s="1048"/>
      <c r="CX158" s="1048"/>
      <c r="CY158" s="1048"/>
      <c r="CZ158" s="1048"/>
      <c r="DA158" s="1048"/>
      <c r="DB158" s="1048"/>
      <c r="DC158" s="1048"/>
      <c r="DD158" s="1048"/>
      <c r="DE158" s="1048"/>
      <c r="DF158" s="1048"/>
      <c r="DG158" s="1048"/>
      <c r="DH158" s="1048"/>
      <c r="DI158" s="1048"/>
      <c r="DJ158" s="1048"/>
      <c r="DK158" s="1048"/>
      <c r="DL158" s="1048"/>
      <c r="DM158" s="1048"/>
    </row>
    <row r="159" spans="2:117" ht="14.5">
      <c r="B159" s="1048"/>
      <c r="C159" s="1048"/>
      <c r="D159" s="1048"/>
      <c r="E159" s="1048"/>
      <c r="F159" s="1048"/>
      <c r="G159" s="1048"/>
      <c r="H159" s="1048"/>
      <c r="I159" s="1048"/>
      <c r="J159" s="1048"/>
      <c r="K159" s="1048"/>
      <c r="L159" s="1048"/>
      <c r="M159" s="1048"/>
      <c r="N159" s="1048"/>
      <c r="O159" s="1048"/>
      <c r="P159" s="1048"/>
      <c r="Q159" s="1048"/>
      <c r="R159" s="1048"/>
      <c r="S159" s="1048"/>
      <c r="T159" s="1048"/>
      <c r="U159" s="1048"/>
      <c r="V159" s="1048"/>
      <c r="W159" s="1048"/>
      <c r="X159" s="1048"/>
      <c r="Y159" s="1048"/>
      <c r="Z159" s="1048"/>
      <c r="AA159" s="1048"/>
      <c r="AB159" s="1048"/>
      <c r="AC159" s="1048"/>
      <c r="AD159" s="1048"/>
      <c r="AE159" s="1048"/>
      <c r="AF159" s="1048"/>
      <c r="AG159" s="1048"/>
      <c r="AH159" s="1048"/>
      <c r="AI159" s="1048"/>
      <c r="AJ159" s="1048"/>
      <c r="AK159" s="1048"/>
      <c r="AL159" s="1048"/>
      <c r="AM159" s="1048"/>
      <c r="AN159" s="1048"/>
      <c r="AO159" s="1048"/>
      <c r="AP159" s="1048"/>
      <c r="AQ159" s="1048"/>
      <c r="AR159" s="1048"/>
      <c r="AS159" s="1048"/>
      <c r="AT159" s="1048"/>
      <c r="AU159" s="1048"/>
      <c r="AV159" s="1048"/>
      <c r="AW159" s="1048"/>
      <c r="AX159" s="1048"/>
      <c r="AY159" s="1048"/>
      <c r="AZ159" s="1048"/>
      <c r="BA159" s="1048"/>
      <c r="BB159" s="1048"/>
      <c r="BC159" s="1048"/>
      <c r="BD159" s="1048"/>
      <c r="BE159" s="1048"/>
      <c r="BF159" s="1048"/>
      <c r="BG159" s="1048"/>
      <c r="BH159" s="1048"/>
      <c r="BI159" s="1048"/>
      <c r="BJ159" s="1048"/>
      <c r="BK159" s="1048"/>
      <c r="BL159" s="1048"/>
      <c r="BM159" s="1048"/>
      <c r="BN159" s="1048"/>
      <c r="BO159" s="1048"/>
      <c r="BP159" s="1048"/>
      <c r="BQ159" s="1048"/>
      <c r="BR159" s="1048"/>
      <c r="BS159" s="1048"/>
      <c r="BT159" s="1048"/>
      <c r="BU159" s="1048"/>
      <c r="BV159" s="1048"/>
      <c r="BW159" s="1048"/>
      <c r="BX159" s="1048"/>
      <c r="BY159" s="1048"/>
      <c r="BZ159" s="1048"/>
      <c r="CA159" s="1048"/>
      <c r="CB159" s="1048"/>
      <c r="CC159" s="1048"/>
      <c r="CD159" s="1048"/>
      <c r="CE159" s="1048"/>
      <c r="CF159" s="1048"/>
      <c r="CG159" s="1048"/>
      <c r="CH159" s="1048"/>
      <c r="CI159" s="1048"/>
      <c r="CJ159" s="1048"/>
      <c r="CK159" s="1048"/>
      <c r="CL159" s="1048"/>
      <c r="CM159" s="1048"/>
      <c r="CN159" s="1048"/>
      <c r="CO159" s="1048"/>
      <c r="CP159" s="1048"/>
      <c r="CQ159" s="1048"/>
      <c r="CR159" s="1048"/>
      <c r="CS159" s="1048"/>
      <c r="CT159" s="1048"/>
      <c r="CU159" s="1048"/>
      <c r="CV159" s="1048"/>
      <c r="CW159" s="1048"/>
      <c r="CX159" s="1048"/>
      <c r="CY159" s="1048"/>
      <c r="CZ159" s="1048"/>
      <c r="DA159" s="1048"/>
      <c r="DB159" s="1048"/>
      <c r="DC159" s="1048"/>
      <c r="DD159" s="1048"/>
      <c r="DE159" s="1048"/>
      <c r="DF159" s="1048"/>
      <c r="DG159" s="1048"/>
      <c r="DH159" s="1048"/>
      <c r="DI159" s="1048"/>
      <c r="DJ159" s="1048"/>
      <c r="DK159" s="1048"/>
      <c r="DL159" s="1048"/>
      <c r="DM159" s="1048"/>
    </row>
    <row r="160" spans="2:117" ht="14.5">
      <c r="B160" s="1048"/>
      <c r="C160" s="1048"/>
      <c r="D160" s="1048"/>
      <c r="E160" s="1048"/>
      <c r="F160" s="1048"/>
      <c r="G160" s="1048"/>
      <c r="H160" s="1048"/>
      <c r="I160" s="1048"/>
      <c r="J160" s="1048"/>
      <c r="K160" s="1048"/>
      <c r="L160" s="1048"/>
      <c r="M160" s="1048"/>
      <c r="N160" s="1048"/>
      <c r="O160" s="1048"/>
      <c r="P160" s="1048"/>
      <c r="Q160" s="1048"/>
      <c r="R160" s="1048"/>
      <c r="S160" s="1048"/>
      <c r="T160" s="1048"/>
      <c r="U160" s="1048"/>
      <c r="V160" s="1048"/>
      <c r="W160" s="1048"/>
      <c r="X160" s="1048"/>
      <c r="Y160" s="1048"/>
      <c r="Z160" s="1048"/>
      <c r="AA160" s="1048"/>
      <c r="AB160" s="1048"/>
      <c r="AC160" s="1048"/>
      <c r="AD160" s="1048"/>
      <c r="AE160" s="1048"/>
      <c r="AF160" s="1048"/>
      <c r="AG160" s="1048"/>
      <c r="AH160" s="1048"/>
      <c r="AI160" s="1048"/>
      <c r="AJ160" s="1048"/>
      <c r="AK160" s="1048"/>
      <c r="AL160" s="1048"/>
      <c r="AM160" s="1048"/>
      <c r="AN160" s="1048"/>
      <c r="AO160" s="1048"/>
      <c r="AP160" s="1048"/>
      <c r="AQ160" s="1048"/>
      <c r="AR160" s="1048"/>
      <c r="AS160" s="1048"/>
      <c r="AT160" s="1048"/>
      <c r="AU160" s="1048"/>
      <c r="AV160" s="1048"/>
      <c r="AW160" s="1048"/>
      <c r="AX160" s="1048"/>
      <c r="AY160" s="1048"/>
      <c r="AZ160" s="1048"/>
      <c r="BA160" s="1048"/>
      <c r="BB160" s="1048"/>
      <c r="BC160" s="1048"/>
      <c r="BD160" s="1048"/>
      <c r="BE160" s="1048"/>
      <c r="BF160" s="1048"/>
      <c r="BG160" s="1048"/>
      <c r="BH160" s="1048"/>
      <c r="BI160" s="1048"/>
      <c r="BJ160" s="1048"/>
      <c r="BK160" s="1048"/>
      <c r="BL160" s="1048"/>
      <c r="BM160" s="1048"/>
      <c r="BN160" s="1048"/>
      <c r="BO160" s="1048"/>
      <c r="BP160" s="1048"/>
      <c r="BQ160" s="1048"/>
      <c r="BR160" s="1048"/>
      <c r="BS160" s="1048"/>
      <c r="BT160" s="1048"/>
      <c r="BU160" s="1048"/>
      <c r="BV160" s="1048"/>
      <c r="BW160" s="1048"/>
      <c r="BX160" s="1048"/>
      <c r="BY160" s="1048"/>
      <c r="BZ160" s="1048"/>
      <c r="CA160" s="1048"/>
      <c r="CB160" s="1048"/>
      <c r="CC160" s="1048"/>
      <c r="CD160" s="1048"/>
      <c r="CE160" s="1048"/>
      <c r="CF160" s="1048"/>
      <c r="CG160" s="1048"/>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8"/>
      <c r="DH160" s="1048"/>
      <c r="DI160" s="1048"/>
      <c r="DJ160" s="1048"/>
      <c r="DK160" s="1048"/>
      <c r="DL160" s="1048"/>
      <c r="DM160" s="1048"/>
    </row>
    <row r="161" spans="2:117" ht="14.5">
      <c r="B161" s="1048"/>
      <c r="C161" s="1048"/>
      <c r="D161" s="1048"/>
      <c r="E161" s="1048"/>
      <c r="F161" s="1048"/>
      <c r="G161" s="1048"/>
      <c r="H161" s="1048"/>
      <c r="I161" s="1048"/>
      <c r="J161" s="1048"/>
      <c r="K161" s="1048"/>
      <c r="L161" s="1048"/>
      <c r="M161" s="1048"/>
      <c r="N161" s="1048"/>
      <c r="O161" s="1048"/>
      <c r="P161" s="1048"/>
      <c r="Q161" s="1048"/>
      <c r="R161" s="1048"/>
      <c r="S161" s="1048"/>
      <c r="T161" s="1048"/>
      <c r="U161" s="1048"/>
      <c r="V161" s="1048"/>
      <c r="W161" s="1048"/>
      <c r="X161" s="1048"/>
      <c r="Y161" s="1048"/>
      <c r="Z161" s="1048"/>
      <c r="AA161" s="1048"/>
      <c r="AB161" s="1048"/>
      <c r="AC161" s="1048"/>
      <c r="AD161" s="1048"/>
      <c r="AE161" s="1048"/>
      <c r="AF161" s="1048"/>
      <c r="AG161" s="1048"/>
      <c r="AH161" s="1048"/>
      <c r="AI161" s="1048"/>
      <c r="AJ161" s="1048"/>
      <c r="AK161" s="1048"/>
      <c r="AL161" s="1048"/>
      <c r="AM161" s="1048"/>
      <c r="AN161" s="1048"/>
      <c r="AO161" s="1048"/>
      <c r="AP161" s="1048"/>
      <c r="AQ161" s="1048"/>
      <c r="AR161" s="1048"/>
      <c r="AS161" s="1048"/>
      <c r="AT161" s="1048"/>
      <c r="AU161" s="1048"/>
      <c r="AV161" s="1048"/>
      <c r="AW161" s="1048"/>
      <c r="AX161" s="1048"/>
      <c r="AY161" s="1048"/>
      <c r="AZ161" s="1048"/>
      <c r="BA161" s="1048"/>
      <c r="BB161" s="1048"/>
      <c r="BC161" s="1048"/>
      <c r="BD161" s="1048"/>
      <c r="BE161" s="1048"/>
      <c r="BF161" s="1048"/>
      <c r="BG161" s="1048"/>
      <c r="BH161" s="1048"/>
      <c r="BI161" s="1048"/>
      <c r="BJ161" s="1048"/>
      <c r="BK161" s="1048"/>
      <c r="BL161" s="1048"/>
      <c r="BM161" s="1048"/>
      <c r="BN161" s="1048"/>
      <c r="BO161" s="1048"/>
      <c r="BP161" s="1048"/>
      <c r="BQ161" s="1048"/>
      <c r="BR161" s="1048"/>
      <c r="BS161" s="1048"/>
      <c r="BT161" s="1048"/>
      <c r="BU161" s="1048"/>
      <c r="BV161" s="1048"/>
      <c r="BW161" s="1048"/>
      <c r="BX161" s="1048"/>
      <c r="BY161" s="1048"/>
      <c r="BZ161" s="1048"/>
      <c r="CA161" s="1048"/>
      <c r="CB161" s="1048"/>
      <c r="CC161" s="1048"/>
      <c r="CD161" s="1048"/>
      <c r="CE161" s="1048"/>
      <c r="CF161" s="1048"/>
      <c r="CG161" s="1048"/>
      <c r="CH161" s="1048"/>
      <c r="CI161" s="1048"/>
      <c r="CJ161" s="1048"/>
      <c r="CK161" s="1048"/>
      <c r="CL161" s="1048"/>
      <c r="CM161" s="1048"/>
      <c r="CN161" s="1048"/>
      <c r="CO161" s="1048"/>
      <c r="CP161" s="1048"/>
      <c r="CQ161" s="1048"/>
      <c r="CR161" s="1048"/>
      <c r="CS161" s="1048"/>
      <c r="CT161" s="1048"/>
      <c r="CU161" s="1048"/>
      <c r="CV161" s="1048"/>
      <c r="CW161" s="1048"/>
      <c r="CX161" s="1048"/>
      <c r="CY161" s="1048"/>
      <c r="CZ161" s="1048"/>
      <c r="DA161" s="1048"/>
      <c r="DB161" s="1048"/>
      <c r="DC161" s="1048"/>
      <c r="DD161" s="1048"/>
      <c r="DE161" s="1048"/>
      <c r="DF161" s="1048"/>
      <c r="DG161" s="1048"/>
      <c r="DH161" s="1048"/>
      <c r="DI161" s="1048"/>
      <c r="DJ161" s="1048"/>
      <c r="DK161" s="1048"/>
      <c r="DL161" s="1048"/>
      <c r="DM161" s="1048"/>
    </row>
    <row r="162" spans="2:117" ht="14.5">
      <c r="B162" s="1048"/>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8"/>
      <c r="AF162" s="1048"/>
      <c r="AG162" s="1048"/>
      <c r="AH162" s="1048"/>
      <c r="AI162" s="1048"/>
      <c r="AJ162" s="1048"/>
      <c r="AK162" s="1048"/>
      <c r="AL162" s="1048"/>
      <c r="AM162" s="1048"/>
      <c r="AN162" s="1048"/>
      <c r="AO162" s="1048"/>
      <c r="AP162" s="1048"/>
      <c r="AQ162" s="1048"/>
      <c r="AR162" s="1048"/>
      <c r="AS162" s="1048"/>
      <c r="AT162" s="1048"/>
      <c r="AU162" s="1048"/>
      <c r="AV162" s="1048"/>
      <c r="AW162" s="1048"/>
      <c r="AX162" s="1048"/>
      <c r="AY162" s="1048"/>
      <c r="AZ162" s="1048"/>
      <c r="BA162" s="1048"/>
      <c r="BB162" s="1048"/>
      <c r="BC162" s="1048"/>
      <c r="BD162" s="1048"/>
      <c r="BE162" s="1048"/>
      <c r="BF162" s="1048"/>
      <c r="BG162" s="1048"/>
      <c r="BH162" s="1048"/>
      <c r="BI162" s="1048"/>
      <c r="BJ162" s="1048"/>
      <c r="BK162" s="1048"/>
      <c r="BL162" s="1048"/>
      <c r="BM162" s="1048"/>
      <c r="BN162" s="1048"/>
      <c r="BO162" s="1048"/>
      <c r="BP162" s="1048"/>
      <c r="BQ162" s="1048"/>
      <c r="BR162" s="1048"/>
      <c r="BS162" s="1048"/>
      <c r="BT162" s="1048"/>
      <c r="BU162" s="1048"/>
      <c r="BV162" s="1048"/>
      <c r="BW162" s="1048"/>
      <c r="BX162" s="1048"/>
      <c r="BY162" s="1048"/>
      <c r="BZ162" s="1048"/>
      <c r="CA162" s="1048"/>
      <c r="CB162" s="1048"/>
      <c r="CC162" s="1048"/>
      <c r="CD162" s="1048"/>
      <c r="CE162" s="1048"/>
      <c r="CF162" s="1048"/>
      <c r="CG162" s="1048"/>
      <c r="CH162" s="1048"/>
      <c r="CI162" s="1048"/>
      <c r="CJ162" s="1048"/>
      <c r="CK162" s="1048"/>
      <c r="CL162" s="1048"/>
      <c r="CM162" s="1048"/>
      <c r="CN162" s="1048"/>
      <c r="CO162" s="1048"/>
      <c r="CP162" s="1048"/>
      <c r="CQ162" s="1048"/>
      <c r="CR162" s="1048"/>
      <c r="CS162" s="1048"/>
      <c r="CT162" s="1048"/>
      <c r="CU162" s="1048"/>
      <c r="CV162" s="1048"/>
      <c r="CW162" s="1048"/>
      <c r="CX162" s="1048"/>
      <c r="CY162" s="1048"/>
      <c r="CZ162" s="1048"/>
      <c r="DA162" s="1048"/>
      <c r="DB162" s="1048"/>
      <c r="DC162" s="1048"/>
      <c r="DD162" s="1048"/>
      <c r="DE162" s="1048"/>
      <c r="DF162" s="1048"/>
      <c r="DG162" s="1048"/>
      <c r="DH162" s="1048"/>
      <c r="DI162" s="1048"/>
      <c r="DJ162" s="1048"/>
      <c r="DK162" s="1048"/>
      <c r="DL162" s="1048"/>
      <c r="DM162" s="1048"/>
    </row>
    <row r="163" spans="2:117" ht="14.5">
      <c r="B163" s="1048"/>
      <c r="C163" s="1048"/>
      <c r="D163" s="1048"/>
      <c r="E163" s="1048"/>
      <c r="F163" s="1048"/>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048"/>
      <c r="AD163" s="1048"/>
      <c r="AE163" s="1048"/>
      <c r="AF163" s="1048"/>
      <c r="AG163" s="1048"/>
      <c r="AH163" s="1048"/>
      <c r="AI163" s="1048"/>
      <c r="AJ163" s="1048"/>
      <c r="AK163" s="1048"/>
      <c r="AL163" s="1048"/>
      <c r="AM163" s="1048"/>
      <c r="AN163" s="1048"/>
      <c r="AO163" s="1048"/>
      <c r="AP163" s="1048"/>
      <c r="AQ163" s="1048"/>
      <c r="AR163" s="1048"/>
      <c r="AS163" s="1048"/>
      <c r="AT163" s="1048"/>
      <c r="AU163" s="1048"/>
      <c r="AV163" s="1048"/>
      <c r="AW163" s="1048"/>
      <c r="AX163" s="1048"/>
      <c r="AY163" s="1048"/>
      <c r="AZ163" s="1048"/>
      <c r="BA163" s="1048"/>
      <c r="BB163" s="1048"/>
      <c r="BC163" s="1048"/>
      <c r="BD163" s="1048"/>
      <c r="BE163" s="1048"/>
      <c r="BF163" s="1048"/>
      <c r="BG163" s="1048"/>
      <c r="BH163" s="1048"/>
      <c r="BI163" s="1048"/>
      <c r="BJ163" s="1048"/>
      <c r="BK163" s="1048"/>
      <c r="BL163" s="1048"/>
      <c r="BM163" s="1048"/>
      <c r="BN163" s="1048"/>
      <c r="BO163" s="1048"/>
      <c r="BP163" s="1048"/>
      <c r="BQ163" s="1048"/>
      <c r="BR163" s="1048"/>
      <c r="BS163" s="1048"/>
      <c r="BT163" s="1048"/>
      <c r="BU163" s="1048"/>
      <c r="BV163" s="1048"/>
      <c r="BW163" s="1048"/>
      <c r="BX163" s="1048"/>
      <c r="BY163" s="1048"/>
      <c r="BZ163" s="1048"/>
      <c r="CA163" s="1048"/>
      <c r="CB163" s="1048"/>
      <c r="CC163" s="1048"/>
      <c r="CD163" s="1048"/>
      <c r="CE163" s="1048"/>
      <c r="CF163" s="1048"/>
      <c r="CG163" s="1048"/>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8"/>
      <c r="DH163" s="1048"/>
      <c r="DI163" s="1048"/>
      <c r="DJ163" s="1048"/>
      <c r="DK163" s="1048"/>
      <c r="DL163" s="1048"/>
      <c r="DM163" s="1048"/>
    </row>
    <row r="164" spans="2:117" ht="14.5">
      <c r="B164" s="1048"/>
      <c r="C164" s="1048"/>
      <c r="D164" s="1048"/>
      <c r="E164" s="1048"/>
      <c r="F164" s="1048"/>
      <c r="G164" s="1048"/>
      <c r="H164" s="1048"/>
      <c r="I164" s="1048"/>
      <c r="J164" s="1048"/>
      <c r="K164" s="1048"/>
      <c r="L164" s="1048"/>
      <c r="M164" s="1048"/>
      <c r="N164" s="1048"/>
      <c r="O164" s="1048"/>
      <c r="P164" s="1048"/>
      <c r="Q164" s="1048"/>
      <c r="R164" s="1048"/>
      <c r="S164" s="1048"/>
      <c r="T164" s="1048"/>
      <c r="U164" s="1048"/>
      <c r="V164" s="1048"/>
      <c r="W164" s="1048"/>
      <c r="X164" s="1048"/>
      <c r="Y164" s="1048"/>
      <c r="Z164" s="1048"/>
      <c r="AA164" s="1048"/>
      <c r="AB164" s="1048"/>
      <c r="AC164" s="1048"/>
      <c r="AD164" s="1048"/>
      <c r="AE164" s="1048"/>
      <c r="AF164" s="1048"/>
      <c r="AG164" s="1048"/>
      <c r="AH164" s="1048"/>
      <c r="AI164" s="1048"/>
      <c r="AJ164" s="1048"/>
      <c r="AK164" s="1048"/>
      <c r="AL164" s="1048"/>
      <c r="AM164" s="1048"/>
      <c r="AN164" s="1048"/>
      <c r="AO164" s="1048"/>
      <c r="AP164" s="1048"/>
      <c r="AQ164" s="1048"/>
      <c r="AR164" s="1048"/>
      <c r="AS164" s="1048"/>
      <c r="AT164" s="1048"/>
      <c r="AU164" s="1048"/>
      <c r="AV164" s="1048"/>
      <c r="AW164" s="1048"/>
      <c r="AX164" s="1048"/>
      <c r="AY164" s="1048"/>
      <c r="AZ164" s="1048"/>
      <c r="BA164" s="1048"/>
      <c r="BB164" s="1048"/>
      <c r="BC164" s="1048"/>
      <c r="BD164" s="1048"/>
      <c r="BE164" s="1048"/>
      <c r="BF164" s="1048"/>
      <c r="BG164" s="1048"/>
      <c r="BH164" s="1048"/>
      <c r="BI164" s="1048"/>
      <c r="BJ164" s="1048"/>
      <c r="BK164" s="1048"/>
      <c r="BL164" s="1048"/>
      <c r="BM164" s="1048"/>
      <c r="BN164" s="1048"/>
      <c r="BO164" s="1048"/>
      <c r="BP164" s="1048"/>
      <c r="BQ164" s="1048"/>
      <c r="BR164" s="1048"/>
      <c r="BS164" s="1048"/>
      <c r="BT164" s="1048"/>
      <c r="BU164" s="1048"/>
      <c r="BV164" s="1048"/>
      <c r="BW164" s="1048"/>
      <c r="BX164" s="1048"/>
      <c r="BY164" s="1048"/>
      <c r="BZ164" s="1048"/>
      <c r="CA164" s="1048"/>
      <c r="CB164" s="1048"/>
      <c r="CC164" s="1048"/>
      <c r="CD164" s="1048"/>
      <c r="CE164" s="1048"/>
      <c r="CF164" s="1048"/>
      <c r="CG164" s="1048"/>
      <c r="CH164" s="1048"/>
      <c r="CI164" s="1048"/>
      <c r="CJ164" s="1048"/>
      <c r="CK164" s="1048"/>
      <c r="CL164" s="1048"/>
      <c r="CM164" s="1048"/>
      <c r="CN164" s="1048"/>
      <c r="CO164" s="1048"/>
      <c r="CP164" s="1048"/>
      <c r="CQ164" s="1048"/>
      <c r="CR164" s="1048"/>
      <c r="CS164" s="1048"/>
      <c r="CT164" s="1048"/>
      <c r="CU164" s="1048"/>
      <c r="CV164" s="1048"/>
      <c r="CW164" s="1048"/>
      <c r="CX164" s="1048"/>
      <c r="CY164" s="1048"/>
      <c r="CZ164" s="1048"/>
      <c r="DA164" s="1048"/>
      <c r="DB164" s="1048"/>
      <c r="DC164" s="1048"/>
      <c r="DD164" s="1048"/>
      <c r="DE164" s="1048"/>
      <c r="DF164" s="1048"/>
      <c r="DG164" s="1048"/>
      <c r="DH164" s="1048"/>
      <c r="DI164" s="1048"/>
      <c r="DJ164" s="1048"/>
      <c r="DK164" s="1048"/>
      <c r="DL164" s="1048"/>
      <c r="DM164" s="1048"/>
    </row>
    <row r="165" spans="2:117" ht="14.5">
      <c r="B165" s="1048"/>
      <c r="C165" s="1048"/>
      <c r="D165" s="1048"/>
      <c r="E165" s="1048"/>
      <c r="F165" s="1048"/>
      <c r="G165" s="1048"/>
      <c r="H165" s="1048"/>
      <c r="I165" s="1048"/>
      <c r="J165" s="1048"/>
      <c r="K165" s="1048"/>
      <c r="L165" s="1048"/>
      <c r="M165" s="1048"/>
      <c r="N165" s="1048"/>
      <c r="O165" s="1048"/>
      <c r="P165" s="1048"/>
      <c r="Q165" s="1048"/>
      <c r="R165" s="1048"/>
      <c r="S165" s="1048"/>
      <c r="T165" s="1048"/>
      <c r="U165" s="1048"/>
      <c r="V165" s="1048"/>
      <c r="W165" s="1048"/>
      <c r="X165" s="1048"/>
      <c r="Y165" s="1048"/>
      <c r="Z165" s="1048"/>
      <c r="AA165" s="1048"/>
      <c r="AB165" s="1048"/>
      <c r="AC165" s="1048"/>
      <c r="AD165" s="1048"/>
      <c r="AE165" s="1048"/>
      <c r="AF165" s="1048"/>
      <c r="AG165" s="1048"/>
      <c r="AH165" s="1048"/>
      <c r="AI165" s="1048"/>
      <c r="AJ165" s="1048"/>
      <c r="AK165" s="1048"/>
      <c r="AL165" s="1048"/>
      <c r="AM165" s="1048"/>
      <c r="AN165" s="1048"/>
      <c r="AO165" s="1048"/>
      <c r="AP165" s="1048"/>
      <c r="AQ165" s="1048"/>
      <c r="AR165" s="1048"/>
      <c r="AS165" s="1048"/>
      <c r="AT165" s="1048"/>
      <c r="AU165" s="1048"/>
      <c r="AV165" s="1048"/>
      <c r="AW165" s="1048"/>
      <c r="AX165" s="1048"/>
      <c r="AY165" s="1048"/>
      <c r="AZ165" s="1048"/>
      <c r="BA165" s="1048"/>
      <c r="BB165" s="1048"/>
      <c r="BC165" s="1048"/>
      <c r="BD165" s="1048"/>
      <c r="BE165" s="1048"/>
      <c r="BF165" s="1048"/>
      <c r="BG165" s="1048"/>
      <c r="BH165" s="1048"/>
      <c r="BI165" s="1048"/>
      <c r="BJ165" s="1048"/>
      <c r="BK165" s="1048"/>
      <c r="BL165" s="1048"/>
      <c r="BM165" s="1048"/>
      <c r="BN165" s="1048"/>
      <c r="BO165" s="1048"/>
      <c r="BP165" s="1048"/>
      <c r="BQ165" s="1048"/>
      <c r="BR165" s="1048"/>
      <c r="BS165" s="1048"/>
      <c r="BT165" s="1048"/>
      <c r="BU165" s="1048"/>
      <c r="BV165" s="1048"/>
      <c r="BW165" s="1048"/>
      <c r="BX165" s="1048"/>
      <c r="BY165" s="1048"/>
      <c r="BZ165" s="1048"/>
      <c r="CA165" s="1048"/>
      <c r="CB165" s="1048"/>
      <c r="CC165" s="1048"/>
      <c r="CD165" s="1048"/>
      <c r="CE165" s="1048"/>
      <c r="CF165" s="1048"/>
      <c r="CG165" s="1048"/>
      <c r="CH165" s="1048"/>
      <c r="CI165" s="1048"/>
      <c r="CJ165" s="1048"/>
      <c r="CK165" s="1048"/>
      <c r="CL165" s="1048"/>
      <c r="CM165" s="1048"/>
      <c r="CN165" s="1048"/>
      <c r="CO165" s="1048"/>
      <c r="CP165" s="1048"/>
      <c r="CQ165" s="1048"/>
      <c r="CR165" s="1048"/>
      <c r="CS165" s="1048"/>
      <c r="CT165" s="1048"/>
      <c r="CU165" s="1048"/>
      <c r="CV165" s="1048"/>
      <c r="CW165" s="1048"/>
      <c r="CX165" s="1048"/>
      <c r="CY165" s="1048"/>
      <c r="CZ165" s="1048"/>
      <c r="DA165" s="1048"/>
      <c r="DB165" s="1048"/>
      <c r="DC165" s="1048"/>
      <c r="DD165" s="1048"/>
      <c r="DE165" s="1048"/>
      <c r="DF165" s="1048"/>
      <c r="DG165" s="1048"/>
      <c r="DH165" s="1048"/>
      <c r="DI165" s="1048"/>
      <c r="DJ165" s="1048"/>
      <c r="DK165" s="1048"/>
      <c r="DL165" s="1048"/>
      <c r="DM165" s="1048"/>
    </row>
    <row r="166" spans="2:117" ht="14.5">
      <c r="B166" s="1048"/>
      <c r="C166" s="1048"/>
      <c r="D166" s="1048"/>
      <c r="E166" s="1048"/>
      <c r="F166" s="1048"/>
      <c r="G166" s="1048"/>
      <c r="H166" s="1048"/>
      <c r="I166" s="1048"/>
      <c r="J166" s="1048"/>
      <c r="K166" s="1048"/>
      <c r="L166" s="1048"/>
      <c r="M166" s="1048"/>
      <c r="N166" s="1048"/>
      <c r="O166" s="1048"/>
      <c r="P166" s="1048"/>
      <c r="Q166" s="1048"/>
      <c r="R166" s="1048"/>
      <c r="S166" s="1048"/>
      <c r="T166" s="1048"/>
      <c r="U166" s="1048"/>
      <c r="V166" s="1048"/>
      <c r="W166" s="1048"/>
      <c r="X166" s="1048"/>
      <c r="Y166" s="1048"/>
      <c r="Z166" s="1048"/>
      <c r="AA166" s="1048"/>
      <c r="AB166" s="1048"/>
      <c r="AC166" s="1048"/>
      <c r="AD166" s="1048"/>
      <c r="AE166" s="1048"/>
      <c r="AF166" s="1048"/>
      <c r="AG166" s="1048"/>
      <c r="AH166" s="1048"/>
      <c r="AI166" s="1048"/>
      <c r="AJ166" s="1048"/>
      <c r="AK166" s="1048"/>
      <c r="AL166" s="1048"/>
      <c r="AM166" s="1048"/>
      <c r="AN166" s="1048"/>
      <c r="AO166" s="1048"/>
      <c r="AP166" s="1048"/>
      <c r="AQ166" s="1048"/>
      <c r="AR166" s="1048"/>
      <c r="AS166" s="1048"/>
      <c r="AT166" s="1048"/>
      <c r="AU166" s="1048"/>
      <c r="AV166" s="1048"/>
      <c r="AW166" s="1048"/>
      <c r="AX166" s="1048"/>
      <c r="AY166" s="1048"/>
      <c r="AZ166" s="1048"/>
      <c r="BA166" s="1048"/>
      <c r="BB166" s="1048"/>
      <c r="BC166" s="1048"/>
      <c r="BD166" s="1048"/>
      <c r="BE166" s="1048"/>
      <c r="BF166" s="1048"/>
      <c r="BG166" s="1048"/>
      <c r="BH166" s="1048"/>
      <c r="BI166" s="1048"/>
      <c r="BJ166" s="1048"/>
      <c r="BK166" s="1048"/>
      <c r="BL166" s="1048"/>
      <c r="BM166" s="1048"/>
      <c r="BN166" s="1048"/>
      <c r="BO166" s="1048"/>
      <c r="BP166" s="1048"/>
      <c r="BQ166" s="1048"/>
      <c r="BR166" s="1048"/>
      <c r="BS166" s="1048"/>
      <c r="BT166" s="1048"/>
      <c r="BU166" s="1048"/>
      <c r="BV166" s="1048"/>
      <c r="BW166" s="1048"/>
      <c r="BX166" s="1048"/>
      <c r="BY166" s="1048"/>
      <c r="BZ166" s="1048"/>
      <c r="CA166" s="1048"/>
      <c r="CB166" s="1048"/>
      <c r="CC166" s="1048"/>
      <c r="CD166" s="1048"/>
      <c r="CE166" s="1048"/>
      <c r="CF166" s="1048"/>
      <c r="CG166" s="1048"/>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8"/>
      <c r="DH166" s="1048"/>
      <c r="DI166" s="1048"/>
      <c r="DJ166" s="1048"/>
      <c r="DK166" s="1048"/>
      <c r="DL166" s="1048"/>
      <c r="DM166" s="1048"/>
    </row>
    <row r="167" spans="2:117" ht="14.5">
      <c r="B167" s="1048"/>
      <c r="C167" s="1048"/>
      <c r="D167" s="1048"/>
      <c r="E167" s="1048"/>
      <c r="F167" s="1048"/>
      <c r="G167" s="1048"/>
      <c r="H167" s="1048"/>
      <c r="I167" s="1048"/>
      <c r="J167" s="1048"/>
      <c r="K167" s="1048"/>
      <c r="L167" s="1048"/>
      <c r="M167" s="1048"/>
      <c r="N167" s="1048"/>
      <c r="O167" s="1048"/>
      <c r="P167" s="1048"/>
      <c r="Q167" s="1048"/>
      <c r="R167" s="1048"/>
      <c r="S167" s="1048"/>
      <c r="T167" s="1048"/>
      <c r="U167" s="1048"/>
      <c r="V167" s="1048"/>
      <c r="W167" s="1048"/>
      <c r="X167" s="1048"/>
      <c r="Y167" s="1048"/>
      <c r="Z167" s="1048"/>
      <c r="AA167" s="1048"/>
      <c r="AB167" s="1048"/>
      <c r="AC167" s="1048"/>
      <c r="AD167" s="1048"/>
      <c r="AE167" s="1048"/>
      <c r="AF167" s="1048"/>
      <c r="AG167" s="1048"/>
      <c r="AH167" s="1048"/>
      <c r="AI167" s="1048"/>
      <c r="AJ167" s="1048"/>
      <c r="AK167" s="1048"/>
      <c r="AL167" s="1048"/>
      <c r="AM167" s="1048"/>
      <c r="AN167" s="1048"/>
      <c r="AO167" s="1048"/>
      <c r="AP167" s="1048"/>
      <c r="AQ167" s="1048"/>
      <c r="AR167" s="1048"/>
      <c r="AS167" s="1048"/>
      <c r="AT167" s="1048"/>
      <c r="AU167" s="1048"/>
      <c r="AV167" s="1048"/>
      <c r="AW167" s="1048"/>
      <c r="AX167" s="1048"/>
      <c r="AY167" s="1048"/>
      <c r="AZ167" s="1048"/>
      <c r="BA167" s="1048"/>
      <c r="BB167" s="1048"/>
      <c r="BC167" s="1048"/>
      <c r="BD167" s="1048"/>
      <c r="BE167" s="1048"/>
      <c r="BF167" s="1048"/>
      <c r="BG167" s="1048"/>
      <c r="BH167" s="1048"/>
      <c r="BI167" s="1048"/>
      <c r="BJ167" s="1048"/>
      <c r="BK167" s="1048"/>
      <c r="BL167" s="1048"/>
      <c r="BM167" s="1048"/>
      <c r="BN167" s="1048"/>
      <c r="BO167" s="1048"/>
      <c r="BP167" s="1048"/>
      <c r="BQ167" s="1048"/>
      <c r="BR167" s="1048"/>
      <c r="BS167" s="1048"/>
      <c r="BT167" s="1048"/>
      <c r="BU167" s="1048"/>
      <c r="BV167" s="1048"/>
      <c r="BW167" s="1048"/>
      <c r="BX167" s="1048"/>
      <c r="BY167" s="1048"/>
      <c r="BZ167" s="1048"/>
      <c r="CA167" s="1048"/>
      <c r="CB167" s="1048"/>
      <c r="CC167" s="1048"/>
      <c r="CD167" s="1048"/>
      <c r="CE167" s="1048"/>
      <c r="CF167" s="1048"/>
      <c r="CG167" s="1048"/>
      <c r="CH167" s="1048"/>
      <c r="CI167" s="1048"/>
      <c r="CJ167" s="1048"/>
      <c r="CK167" s="1048"/>
      <c r="CL167" s="1048"/>
      <c r="CM167" s="1048"/>
      <c r="CN167" s="1048"/>
      <c r="CO167" s="1048"/>
      <c r="CP167" s="1048"/>
      <c r="CQ167" s="1048"/>
      <c r="CR167" s="1048"/>
      <c r="CS167" s="1048"/>
      <c r="CT167" s="1048"/>
      <c r="CU167" s="1048"/>
      <c r="CV167" s="1048"/>
      <c r="CW167" s="1048"/>
      <c r="CX167" s="1048"/>
      <c r="CY167" s="1048"/>
      <c r="CZ167" s="1048"/>
      <c r="DA167" s="1048"/>
      <c r="DB167" s="1048"/>
      <c r="DC167" s="1048"/>
      <c r="DD167" s="1048"/>
      <c r="DE167" s="1048"/>
      <c r="DF167" s="1048"/>
      <c r="DG167" s="1048"/>
      <c r="DH167" s="1048"/>
      <c r="DI167" s="1048"/>
      <c r="DJ167" s="1048"/>
      <c r="DK167" s="1048"/>
      <c r="DL167" s="1048"/>
      <c r="DM167" s="1048"/>
    </row>
    <row r="168" spans="2:117" ht="14.5">
      <c r="B168" s="1048"/>
      <c r="C168" s="1048"/>
      <c r="D168" s="1048"/>
      <c r="E168" s="1048"/>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048"/>
      <c r="AB168" s="1048"/>
      <c r="AC168" s="1048"/>
      <c r="AD168" s="1048"/>
      <c r="AE168" s="1048"/>
      <c r="AF168" s="1048"/>
      <c r="AG168" s="1048"/>
      <c r="AH168" s="1048"/>
      <c r="AI168" s="1048"/>
      <c r="AJ168" s="1048"/>
      <c r="AK168" s="1048"/>
      <c r="AL168" s="1048"/>
      <c r="AM168" s="1048"/>
      <c r="AN168" s="1048"/>
      <c r="AO168" s="1048"/>
      <c r="AP168" s="1048"/>
      <c r="AQ168" s="1048"/>
      <c r="AR168" s="1048"/>
      <c r="AS168" s="1048"/>
      <c r="AT168" s="1048"/>
      <c r="AU168" s="1048"/>
      <c r="AV168" s="1048"/>
      <c r="AW168" s="1048"/>
      <c r="AX168" s="1048"/>
      <c r="AY168" s="1048"/>
      <c r="AZ168" s="1048"/>
      <c r="BA168" s="1048"/>
      <c r="BB168" s="1048"/>
      <c r="BC168" s="1048"/>
      <c r="BD168" s="1048"/>
      <c r="BE168" s="1048"/>
      <c r="BF168" s="1048"/>
      <c r="BG168" s="1048"/>
      <c r="BH168" s="1048"/>
      <c r="BI168" s="1048"/>
      <c r="BJ168" s="1048"/>
      <c r="BK168" s="1048"/>
      <c r="BL168" s="1048"/>
      <c r="BM168" s="1048"/>
      <c r="BN168" s="1048"/>
      <c r="BO168" s="1048"/>
      <c r="BP168" s="1048"/>
      <c r="BQ168" s="1048"/>
      <c r="BR168" s="1048"/>
      <c r="BS168" s="1048"/>
      <c r="BT168" s="1048"/>
      <c r="BU168" s="1048"/>
      <c r="BV168" s="1048"/>
      <c r="BW168" s="1048"/>
      <c r="BX168" s="1048"/>
      <c r="BY168" s="1048"/>
      <c r="BZ168" s="1048"/>
      <c r="CA168" s="1048"/>
      <c r="CB168" s="1048"/>
      <c r="CC168" s="1048"/>
      <c r="CD168" s="1048"/>
      <c r="CE168" s="1048"/>
      <c r="CF168" s="1048"/>
      <c r="CG168" s="1048"/>
      <c r="CH168" s="1048"/>
      <c r="CI168" s="1048"/>
      <c r="CJ168" s="1048"/>
      <c r="CK168" s="1048"/>
      <c r="CL168" s="1048"/>
      <c r="CM168" s="1048"/>
      <c r="CN168" s="1048"/>
      <c r="CO168" s="1048"/>
      <c r="CP168" s="1048"/>
      <c r="CQ168" s="1048"/>
      <c r="CR168" s="1048"/>
      <c r="CS168" s="1048"/>
      <c r="CT168" s="1048"/>
      <c r="CU168" s="1048"/>
      <c r="CV168" s="1048"/>
      <c r="CW168" s="1048"/>
      <c r="CX168" s="1048"/>
      <c r="CY168" s="1048"/>
      <c r="CZ168" s="1048"/>
      <c r="DA168" s="1048"/>
      <c r="DB168" s="1048"/>
      <c r="DC168" s="1048"/>
      <c r="DD168" s="1048"/>
      <c r="DE168" s="1048"/>
      <c r="DF168" s="1048"/>
      <c r="DG168" s="1048"/>
      <c r="DH168" s="1048"/>
      <c r="DI168" s="1048"/>
      <c r="DJ168" s="1048"/>
      <c r="DK168" s="1048"/>
      <c r="DL168" s="1048"/>
      <c r="DM168" s="1048"/>
    </row>
    <row r="169" spans="2:117" ht="14.5">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s="1048"/>
      <c r="AV169" s="1048"/>
      <c r="AW169" s="1048"/>
      <c r="AX169" s="1048"/>
      <c r="AY169" s="1048"/>
      <c r="AZ169" s="1048"/>
      <c r="BA169" s="1048"/>
      <c r="BB169" s="1048"/>
      <c r="BC169" s="1048"/>
      <c r="BD169" s="1048"/>
      <c r="BE169" s="1048"/>
      <c r="BF169" s="1048"/>
      <c r="BG169" s="1048"/>
      <c r="BH169" s="1048"/>
      <c r="BI169" s="1048"/>
      <c r="BJ169" s="1048"/>
      <c r="BK169" s="1048"/>
      <c r="BL169" s="1048"/>
      <c r="BM169" s="1048"/>
      <c r="BN169" s="1048"/>
      <c r="BO169" s="1048"/>
      <c r="BP169" s="1048"/>
      <c r="BQ169" s="1048"/>
      <c r="BR169" s="1048"/>
      <c r="BS169" s="1048"/>
      <c r="BT169" s="1048"/>
      <c r="BU169" s="1048"/>
      <c r="BV169" s="1048"/>
      <c r="BW169" s="1048"/>
      <c r="BX169" s="1048"/>
      <c r="BY169" s="1048"/>
      <c r="BZ169" s="1048"/>
      <c r="CA169" s="1048"/>
      <c r="CB169" s="1048"/>
      <c r="CC169" s="1048"/>
      <c r="CD169" s="1048"/>
      <c r="CE169" s="1048"/>
      <c r="CF169" s="1048"/>
      <c r="CG169" s="1048"/>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8"/>
      <c r="DH169" s="1048"/>
      <c r="DI169" s="1048"/>
      <c r="DJ169" s="1048"/>
      <c r="DK169" s="1048"/>
      <c r="DL169" s="1048"/>
      <c r="DM169" s="1048"/>
    </row>
    <row r="170" spans="2:117" ht="14.5">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s="1048"/>
      <c r="AV170" s="1048"/>
      <c r="AW170" s="1048"/>
      <c r="AX170" s="1048"/>
      <c r="AY170" s="1048"/>
      <c r="AZ170" s="1048"/>
      <c r="BA170" s="1048"/>
      <c r="BB170" s="1048"/>
      <c r="BC170" s="1048"/>
      <c r="BD170" s="1048"/>
      <c r="BE170" s="1048"/>
      <c r="BF170" s="1048"/>
      <c r="BG170" s="1048"/>
      <c r="BH170" s="1048"/>
      <c r="BI170" s="1048"/>
      <c r="BJ170" s="1048"/>
      <c r="BK170" s="1048"/>
      <c r="BL170" s="1048"/>
      <c r="BM170" s="1048"/>
      <c r="BN170" s="1048"/>
      <c r="BO170" s="1048"/>
      <c r="BP170" s="1048"/>
      <c r="BQ170" s="1048"/>
      <c r="BR170" s="1048"/>
      <c r="BS170" s="1048"/>
      <c r="BT170" s="1048"/>
      <c r="BU170" s="1048"/>
      <c r="BV170" s="1048"/>
      <c r="BW170" s="1048"/>
      <c r="BX170" s="1048"/>
      <c r="BY170" s="1048"/>
      <c r="BZ170" s="1048"/>
      <c r="CA170" s="1048"/>
      <c r="CB170" s="1048"/>
      <c r="CC170" s="1048"/>
      <c r="CD170" s="1048"/>
      <c r="CE170" s="1048"/>
      <c r="CF170" s="1048"/>
      <c r="CG170" s="1048"/>
      <c r="CH170" s="1048"/>
      <c r="CI170" s="1048"/>
      <c r="CJ170" s="1048"/>
      <c r="CK170" s="1048"/>
      <c r="CL170" s="1048"/>
      <c r="CM170" s="1048"/>
      <c r="CN170" s="1048"/>
      <c r="CO170" s="1048"/>
      <c r="CP170" s="1048"/>
      <c r="CQ170" s="1048"/>
      <c r="CR170" s="1048"/>
      <c r="CS170" s="1048"/>
      <c r="CT170" s="1048"/>
      <c r="CU170" s="1048"/>
      <c r="CV170" s="1048"/>
      <c r="CW170" s="1048"/>
      <c r="CX170" s="1048"/>
      <c r="CY170" s="1048"/>
      <c r="CZ170" s="1048"/>
      <c r="DA170" s="1048"/>
      <c r="DB170" s="1048"/>
      <c r="DC170" s="1048"/>
      <c r="DD170" s="1048"/>
      <c r="DE170" s="1048"/>
      <c r="DF170" s="1048"/>
      <c r="DG170" s="1048"/>
      <c r="DH170" s="1048"/>
      <c r="DI170" s="1048"/>
      <c r="DJ170" s="1048"/>
      <c r="DK170" s="1048"/>
      <c r="DL170" s="1048"/>
      <c r="DM170" s="1048"/>
    </row>
    <row r="171" spans="2:117" ht="14.5">
      <c r="B171" s="1048"/>
      <c r="C171" s="1048"/>
      <c r="D171" s="1048"/>
      <c r="E171" s="1048"/>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8"/>
      <c r="AU171" s="1048"/>
      <c r="AV171" s="1048"/>
      <c r="AW171" s="1048"/>
      <c r="AX171" s="1048"/>
      <c r="AY171" s="1048"/>
      <c r="AZ171" s="1048"/>
      <c r="BA171" s="1048"/>
      <c r="BB171" s="1048"/>
      <c r="BC171" s="1048"/>
      <c r="BD171" s="1048"/>
      <c r="BE171" s="1048"/>
      <c r="BF171" s="1048"/>
      <c r="BG171" s="1048"/>
      <c r="BH171" s="1048"/>
      <c r="BI171" s="1048"/>
      <c r="BJ171" s="1048"/>
      <c r="BK171" s="1048"/>
      <c r="BL171" s="1048"/>
      <c r="BM171" s="1048"/>
      <c r="BN171" s="1048"/>
      <c r="BO171" s="1048"/>
      <c r="BP171" s="1048"/>
      <c r="BQ171" s="1048"/>
      <c r="BR171" s="1048"/>
      <c r="BS171" s="1048"/>
      <c r="BT171" s="1048"/>
      <c r="BU171" s="1048"/>
      <c r="BV171" s="1048"/>
      <c r="BW171" s="1048"/>
      <c r="BX171" s="1048"/>
      <c r="BY171" s="1048"/>
      <c r="BZ171" s="1048"/>
      <c r="CA171" s="1048"/>
      <c r="CB171" s="1048"/>
      <c r="CC171" s="1048"/>
      <c r="CD171" s="1048"/>
      <c r="CE171" s="1048"/>
      <c r="CF171" s="1048"/>
      <c r="CG171" s="1048"/>
      <c r="CH171" s="1048"/>
      <c r="CI171" s="1048"/>
      <c r="CJ171" s="1048"/>
      <c r="CK171" s="1048"/>
      <c r="CL171" s="1048"/>
      <c r="CM171" s="1048"/>
      <c r="CN171" s="1048"/>
      <c r="CO171" s="1048"/>
      <c r="CP171" s="1048"/>
      <c r="CQ171" s="1048"/>
      <c r="CR171" s="1048"/>
      <c r="CS171" s="1048"/>
      <c r="CT171" s="1048"/>
      <c r="CU171" s="1048"/>
      <c r="CV171" s="1048"/>
      <c r="CW171" s="1048"/>
      <c r="CX171" s="1048"/>
      <c r="CY171" s="1048"/>
      <c r="CZ171" s="1048"/>
      <c r="DA171" s="1048"/>
      <c r="DB171" s="1048"/>
      <c r="DC171" s="1048"/>
      <c r="DD171" s="1048"/>
      <c r="DE171" s="1048"/>
      <c r="DF171" s="1048"/>
      <c r="DG171" s="1048"/>
      <c r="DH171" s="1048"/>
      <c r="DI171" s="1048"/>
      <c r="DJ171" s="1048"/>
      <c r="DK171" s="1048"/>
      <c r="DL171" s="1048"/>
      <c r="DM171" s="1048"/>
    </row>
    <row r="172" spans="2:117" ht="14.5">
      <c r="B172" s="1048"/>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8"/>
      <c r="BG172" s="1048"/>
      <c r="BH172" s="1048"/>
      <c r="BI172" s="1048"/>
      <c r="BJ172" s="1048"/>
      <c r="BK172" s="1048"/>
      <c r="BL172" s="1048"/>
      <c r="BM172" s="1048"/>
      <c r="BN172" s="1048"/>
      <c r="BO172" s="1048"/>
      <c r="BP172" s="1048"/>
      <c r="BQ172" s="1048"/>
      <c r="BR172" s="1048"/>
      <c r="BS172" s="1048"/>
      <c r="BT172" s="1048"/>
      <c r="BU172" s="1048"/>
      <c r="BV172" s="1048"/>
      <c r="BW172" s="1048"/>
      <c r="BX172" s="1048"/>
      <c r="BY172" s="1048"/>
      <c r="BZ172" s="1048"/>
      <c r="CA172" s="1048"/>
      <c r="CB172" s="1048"/>
      <c r="CC172" s="1048"/>
      <c r="CD172" s="1048"/>
      <c r="CE172" s="1048"/>
      <c r="CF172" s="1048"/>
      <c r="CG172" s="1048"/>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8"/>
      <c r="DH172" s="1048"/>
      <c r="DI172" s="1048"/>
      <c r="DJ172" s="1048"/>
      <c r="DK172" s="1048"/>
      <c r="DL172" s="1048"/>
      <c r="DM172" s="1048"/>
    </row>
    <row r="173" spans="2:117" ht="14.5">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048"/>
      <c r="AD173" s="1048"/>
      <c r="AE173" s="1048"/>
      <c r="AF173" s="1048"/>
      <c r="AG173" s="1048"/>
      <c r="AH173" s="1048"/>
      <c r="AI173" s="1048"/>
      <c r="AJ173" s="1048"/>
      <c r="AK173" s="1048"/>
      <c r="AL173" s="1048"/>
      <c r="AM173" s="1048"/>
      <c r="AN173" s="1048"/>
      <c r="AO173" s="1048"/>
      <c r="AP173" s="1048"/>
      <c r="AQ173" s="1048"/>
      <c r="AR173" s="1048"/>
      <c r="AS173" s="1048"/>
      <c r="AT173" s="1048"/>
      <c r="AU173" s="1048"/>
      <c r="AV173" s="1048"/>
      <c r="AW173" s="1048"/>
      <c r="AX173" s="1048"/>
      <c r="AY173" s="1048"/>
      <c r="AZ173" s="1048"/>
      <c r="BA173" s="1048"/>
      <c r="BB173" s="1048"/>
      <c r="BC173" s="1048"/>
      <c r="BD173" s="1048"/>
      <c r="BE173" s="1048"/>
      <c r="BF173" s="1048"/>
      <c r="BG173" s="1048"/>
      <c r="BH173" s="1048"/>
      <c r="BI173" s="1048"/>
      <c r="BJ173" s="1048"/>
      <c r="BK173" s="1048"/>
      <c r="BL173" s="1048"/>
      <c r="BM173" s="1048"/>
      <c r="BN173" s="1048"/>
      <c r="BO173" s="1048"/>
      <c r="BP173" s="1048"/>
      <c r="BQ173" s="1048"/>
      <c r="BR173" s="1048"/>
      <c r="BS173" s="1048"/>
      <c r="BT173" s="1048"/>
      <c r="BU173" s="1048"/>
      <c r="BV173" s="1048"/>
      <c r="BW173" s="1048"/>
      <c r="BX173" s="1048"/>
      <c r="BY173" s="1048"/>
      <c r="BZ173" s="1048"/>
      <c r="CA173" s="1048"/>
      <c r="CB173" s="1048"/>
      <c r="CC173" s="1048"/>
      <c r="CD173" s="1048"/>
      <c r="CE173" s="1048"/>
      <c r="CF173" s="1048"/>
      <c r="CG173" s="1048"/>
      <c r="CH173" s="1048"/>
      <c r="CI173" s="1048"/>
      <c r="CJ173" s="1048"/>
      <c r="CK173" s="1048"/>
      <c r="CL173" s="1048"/>
      <c r="CM173" s="1048"/>
      <c r="CN173" s="1048"/>
      <c r="CO173" s="1048"/>
      <c r="CP173" s="1048"/>
      <c r="CQ173" s="1048"/>
      <c r="CR173" s="1048"/>
      <c r="CS173" s="1048"/>
      <c r="CT173" s="1048"/>
      <c r="CU173" s="1048"/>
      <c r="CV173" s="1048"/>
      <c r="CW173" s="1048"/>
      <c r="CX173" s="1048"/>
      <c r="CY173" s="1048"/>
      <c r="CZ173" s="1048"/>
      <c r="DA173" s="1048"/>
      <c r="DB173" s="1048"/>
      <c r="DC173" s="1048"/>
      <c r="DD173" s="1048"/>
      <c r="DE173" s="1048"/>
      <c r="DF173" s="1048"/>
      <c r="DG173" s="1048"/>
      <c r="DH173" s="1048"/>
      <c r="DI173" s="1048"/>
      <c r="DJ173" s="1048"/>
      <c r="DK173" s="1048"/>
      <c r="DL173" s="1048"/>
      <c r="DM173" s="1048"/>
    </row>
    <row r="174" spans="2:117" ht="14.5">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048"/>
      <c r="AD174" s="1048"/>
      <c r="AE174" s="1048"/>
      <c r="AF174" s="1048"/>
      <c r="AG174" s="1048"/>
      <c r="AH174" s="1048"/>
      <c r="AI174" s="1048"/>
      <c r="AJ174" s="1048"/>
      <c r="AK174" s="1048"/>
      <c r="AL174" s="1048"/>
      <c r="AM174" s="1048"/>
      <c r="AN174" s="1048"/>
      <c r="AO174" s="1048"/>
      <c r="AP174" s="1048"/>
      <c r="AQ174" s="1048"/>
      <c r="AR174" s="1048"/>
      <c r="AS174" s="1048"/>
      <c r="AT174" s="1048"/>
      <c r="AU174" s="1048"/>
      <c r="AV174" s="1048"/>
      <c r="AW174" s="1048"/>
      <c r="AX174" s="1048"/>
      <c r="AY174" s="1048"/>
      <c r="AZ174" s="1048"/>
      <c r="BA174" s="1048"/>
      <c r="BB174" s="1048"/>
      <c r="BC174" s="1048"/>
      <c r="BD174" s="1048"/>
      <c r="BE174" s="1048"/>
      <c r="BF174" s="1048"/>
      <c r="BG174" s="1048"/>
      <c r="BH174" s="1048"/>
      <c r="BI174" s="1048"/>
      <c r="BJ174" s="1048"/>
      <c r="BK174" s="1048"/>
      <c r="BL174" s="1048"/>
      <c r="BM174" s="1048"/>
      <c r="BN174" s="1048"/>
      <c r="BO174" s="1048"/>
      <c r="BP174" s="1048"/>
      <c r="BQ174" s="1048"/>
      <c r="BR174" s="1048"/>
      <c r="BS174" s="1048"/>
      <c r="BT174" s="1048"/>
      <c r="BU174" s="1048"/>
      <c r="BV174" s="1048"/>
      <c r="BW174" s="1048"/>
      <c r="BX174" s="1048"/>
      <c r="BY174" s="1048"/>
      <c r="BZ174" s="1048"/>
      <c r="CA174" s="1048"/>
      <c r="CB174" s="1048"/>
      <c r="CC174" s="1048"/>
      <c r="CD174" s="1048"/>
      <c r="CE174" s="1048"/>
      <c r="CF174" s="1048"/>
      <c r="CG174" s="1048"/>
      <c r="CH174" s="1048"/>
      <c r="CI174" s="1048"/>
      <c r="CJ174" s="1048"/>
      <c r="CK174" s="1048"/>
      <c r="CL174" s="1048"/>
      <c r="CM174" s="1048"/>
      <c r="CN174" s="1048"/>
      <c r="CO174" s="1048"/>
      <c r="CP174" s="1048"/>
      <c r="CQ174" s="1048"/>
      <c r="CR174" s="1048"/>
      <c r="CS174" s="1048"/>
      <c r="CT174" s="1048"/>
      <c r="CU174" s="1048"/>
      <c r="CV174" s="1048"/>
      <c r="CW174" s="1048"/>
      <c r="CX174" s="1048"/>
      <c r="CY174" s="1048"/>
      <c r="CZ174" s="1048"/>
      <c r="DA174" s="1048"/>
      <c r="DB174" s="1048"/>
      <c r="DC174" s="1048"/>
      <c r="DD174" s="1048"/>
      <c r="DE174" s="1048"/>
      <c r="DF174" s="1048"/>
      <c r="DG174" s="1048"/>
      <c r="DH174" s="1048"/>
      <c r="DI174" s="1048"/>
      <c r="DJ174" s="1048"/>
      <c r="DK174" s="1048"/>
      <c r="DL174" s="1048"/>
      <c r="DM174" s="1048"/>
    </row>
    <row r="175" spans="2:117" ht="14.5">
      <c r="B175" s="1048"/>
      <c r="C175" s="1048"/>
      <c r="D175" s="1048"/>
      <c r="E175" s="1048"/>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8"/>
      <c r="AK175" s="1048"/>
      <c r="AL175" s="1048"/>
      <c r="AM175" s="1048"/>
      <c r="AN175" s="1048"/>
      <c r="AO175" s="1048"/>
      <c r="AP175" s="1048"/>
      <c r="AQ175" s="1048"/>
      <c r="AR175" s="1048"/>
      <c r="AS175" s="1048"/>
      <c r="AT175" s="1048"/>
      <c r="AU175" s="1048"/>
      <c r="AV175" s="1048"/>
      <c r="AW175" s="1048"/>
      <c r="AX175" s="1048"/>
      <c r="AY175" s="1048"/>
      <c r="AZ175" s="1048"/>
      <c r="BA175" s="1048"/>
      <c r="BB175" s="1048"/>
      <c r="BC175" s="1048"/>
      <c r="BD175" s="1048"/>
      <c r="BE175" s="1048"/>
      <c r="BF175" s="1048"/>
      <c r="BG175" s="1048"/>
      <c r="BH175" s="1048"/>
      <c r="BI175" s="1048"/>
      <c r="BJ175" s="1048"/>
      <c r="BK175" s="1048"/>
      <c r="BL175" s="1048"/>
      <c r="BM175" s="1048"/>
      <c r="BN175" s="1048"/>
      <c r="BO175" s="1048"/>
      <c r="BP175" s="1048"/>
      <c r="BQ175" s="1048"/>
      <c r="BR175" s="1048"/>
      <c r="BS175" s="1048"/>
      <c r="BT175" s="1048"/>
      <c r="BU175" s="1048"/>
      <c r="BV175" s="1048"/>
      <c r="BW175" s="1048"/>
      <c r="BX175" s="1048"/>
      <c r="BY175" s="1048"/>
      <c r="BZ175" s="1048"/>
      <c r="CA175" s="1048"/>
      <c r="CB175" s="1048"/>
      <c r="CC175" s="1048"/>
      <c r="CD175" s="1048"/>
      <c r="CE175" s="1048"/>
      <c r="CF175" s="1048"/>
      <c r="CG175" s="1048"/>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8"/>
      <c r="DH175" s="1048"/>
      <c r="DI175" s="1048"/>
      <c r="DJ175" s="1048"/>
      <c r="DK175" s="1048"/>
      <c r="DL175" s="1048"/>
      <c r="DM175" s="1048"/>
    </row>
    <row r="176" spans="2:117" ht="14.5">
      <c r="B176" s="1048"/>
      <c r="C176" s="1048"/>
      <c r="D176" s="1048"/>
      <c r="E176" s="1048"/>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8"/>
      <c r="BG176" s="1048"/>
      <c r="BH176" s="1048"/>
      <c r="BI176" s="1048"/>
      <c r="BJ176" s="1048"/>
      <c r="BK176" s="1048"/>
      <c r="BL176" s="1048"/>
      <c r="BM176" s="1048"/>
      <c r="BN176" s="1048"/>
      <c r="BO176" s="1048"/>
      <c r="BP176" s="1048"/>
      <c r="BQ176" s="1048"/>
      <c r="BR176" s="1048"/>
      <c r="BS176" s="1048"/>
      <c r="BT176" s="1048"/>
      <c r="BU176" s="1048"/>
      <c r="BV176" s="1048"/>
      <c r="BW176" s="1048"/>
      <c r="BX176" s="1048"/>
      <c r="BY176" s="1048"/>
      <c r="BZ176" s="1048"/>
      <c r="CA176" s="1048"/>
      <c r="CB176" s="1048"/>
      <c r="CC176" s="1048"/>
      <c r="CD176" s="1048"/>
      <c r="CE176" s="1048"/>
      <c r="CF176" s="1048"/>
      <c r="CG176" s="1048"/>
      <c r="CH176" s="1048"/>
      <c r="CI176" s="1048"/>
      <c r="CJ176" s="1048"/>
      <c r="CK176" s="1048"/>
      <c r="CL176" s="1048"/>
      <c r="CM176" s="1048"/>
      <c r="CN176" s="1048"/>
      <c r="CO176" s="1048"/>
      <c r="CP176" s="1048"/>
      <c r="CQ176" s="1048"/>
      <c r="CR176" s="1048"/>
      <c r="CS176" s="1048"/>
      <c r="CT176" s="1048"/>
      <c r="CU176" s="1048"/>
      <c r="CV176" s="1048"/>
      <c r="CW176" s="1048"/>
      <c r="CX176" s="1048"/>
      <c r="CY176" s="1048"/>
      <c r="CZ176" s="1048"/>
      <c r="DA176" s="1048"/>
      <c r="DB176" s="1048"/>
      <c r="DC176" s="1048"/>
      <c r="DD176" s="1048"/>
      <c r="DE176" s="1048"/>
      <c r="DF176" s="1048"/>
      <c r="DG176" s="1048"/>
      <c r="DH176" s="1048"/>
      <c r="DI176" s="1048"/>
      <c r="DJ176" s="1048"/>
      <c r="DK176" s="1048"/>
      <c r="DL176" s="1048"/>
      <c r="DM176" s="1048"/>
    </row>
    <row r="177" spans="2:117" ht="14.5">
      <c r="B177" s="1048"/>
      <c r="C177" s="1048"/>
      <c r="D177" s="1048"/>
      <c r="E177" s="1048"/>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c r="AA177" s="1048"/>
      <c r="AB177" s="1048"/>
      <c r="AC177" s="1048"/>
      <c r="AD177" s="1048"/>
      <c r="AE177" s="1048"/>
      <c r="AF177" s="1048"/>
      <c r="AG177" s="1048"/>
      <c r="AH177" s="1048"/>
      <c r="AI177" s="1048"/>
      <c r="AJ177" s="1048"/>
      <c r="AK177" s="1048"/>
      <c r="AL177" s="1048"/>
      <c r="AM177" s="1048"/>
      <c r="AN177" s="1048"/>
      <c r="AO177" s="1048"/>
      <c r="AP177" s="1048"/>
      <c r="AQ177" s="1048"/>
      <c r="AR177" s="1048"/>
      <c r="AS177" s="1048"/>
      <c r="AT177" s="1048"/>
      <c r="AU177" s="1048"/>
      <c r="AV177" s="1048"/>
      <c r="AW177" s="1048"/>
      <c r="AX177" s="1048"/>
      <c r="AY177" s="1048"/>
      <c r="AZ177" s="1048"/>
      <c r="BA177" s="1048"/>
      <c r="BB177" s="1048"/>
      <c r="BC177" s="1048"/>
      <c r="BD177" s="1048"/>
      <c r="BE177" s="1048"/>
      <c r="BF177" s="1048"/>
      <c r="BG177" s="1048"/>
      <c r="BH177" s="1048"/>
      <c r="BI177" s="1048"/>
      <c r="BJ177" s="1048"/>
      <c r="BK177" s="1048"/>
      <c r="BL177" s="1048"/>
      <c r="BM177" s="1048"/>
      <c r="BN177" s="1048"/>
      <c r="BO177" s="1048"/>
      <c r="BP177" s="1048"/>
      <c r="BQ177" s="1048"/>
      <c r="BR177" s="1048"/>
      <c r="BS177" s="1048"/>
      <c r="BT177" s="1048"/>
      <c r="BU177" s="1048"/>
      <c r="BV177" s="1048"/>
      <c r="BW177" s="1048"/>
      <c r="BX177" s="1048"/>
      <c r="BY177" s="1048"/>
      <c r="BZ177" s="1048"/>
      <c r="CA177" s="1048"/>
      <c r="CB177" s="1048"/>
      <c r="CC177" s="1048"/>
      <c r="CD177" s="1048"/>
      <c r="CE177" s="1048"/>
      <c r="CF177" s="1048"/>
      <c r="CG177" s="1048"/>
      <c r="CH177" s="1048"/>
      <c r="CI177" s="1048"/>
      <c r="CJ177" s="1048"/>
      <c r="CK177" s="1048"/>
      <c r="CL177" s="1048"/>
      <c r="CM177" s="1048"/>
      <c r="CN177" s="1048"/>
      <c r="CO177" s="1048"/>
      <c r="CP177" s="1048"/>
      <c r="CQ177" s="1048"/>
      <c r="CR177" s="1048"/>
      <c r="CS177" s="1048"/>
      <c r="CT177" s="1048"/>
      <c r="CU177" s="1048"/>
      <c r="CV177" s="1048"/>
      <c r="CW177" s="1048"/>
      <c r="CX177" s="1048"/>
      <c r="CY177" s="1048"/>
      <c r="CZ177" s="1048"/>
      <c r="DA177" s="1048"/>
      <c r="DB177" s="1048"/>
      <c r="DC177" s="1048"/>
      <c r="DD177" s="1048"/>
      <c r="DE177" s="1048"/>
      <c r="DF177" s="1048"/>
      <c r="DG177" s="1048"/>
      <c r="DH177" s="1048"/>
      <c r="DI177" s="1048"/>
      <c r="DJ177" s="1048"/>
      <c r="DK177" s="1048"/>
      <c r="DL177" s="1048"/>
      <c r="DM177" s="1048"/>
    </row>
    <row r="178" spans="2:117" ht="14.5">
      <c r="B178" s="1048"/>
      <c r="C178" s="1048"/>
      <c r="D178" s="1048"/>
      <c r="E178" s="1048"/>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c r="AA178" s="1048"/>
      <c r="AB178" s="1048"/>
      <c r="AC178" s="1048"/>
      <c r="AD178" s="1048"/>
      <c r="AE178" s="1048"/>
      <c r="AF178" s="1048"/>
      <c r="AG178" s="1048"/>
      <c r="AH178" s="1048"/>
      <c r="AI178" s="1048"/>
      <c r="AJ178" s="1048"/>
      <c r="AK178" s="1048"/>
      <c r="AL178" s="1048"/>
      <c r="AM178" s="1048"/>
      <c r="AN178" s="1048"/>
      <c r="AO178" s="1048"/>
      <c r="AP178" s="1048"/>
      <c r="AQ178" s="1048"/>
      <c r="AR178" s="1048"/>
      <c r="AS178" s="1048"/>
      <c r="AT178" s="1048"/>
      <c r="AU178" s="1048"/>
      <c r="AV178" s="1048"/>
      <c r="AW178" s="1048"/>
      <c r="AX178" s="1048"/>
      <c r="AY178" s="1048"/>
      <c r="AZ178" s="1048"/>
      <c r="BA178" s="1048"/>
      <c r="BB178" s="1048"/>
      <c r="BC178" s="1048"/>
      <c r="BD178" s="1048"/>
      <c r="BE178" s="1048"/>
      <c r="BF178" s="1048"/>
      <c r="BG178" s="1048"/>
      <c r="BH178" s="1048"/>
      <c r="BI178" s="1048"/>
      <c r="BJ178" s="1048"/>
      <c r="BK178" s="1048"/>
      <c r="BL178" s="1048"/>
      <c r="BM178" s="1048"/>
      <c r="BN178" s="1048"/>
      <c r="BO178" s="1048"/>
      <c r="BP178" s="1048"/>
      <c r="BQ178" s="1048"/>
      <c r="BR178" s="1048"/>
      <c r="BS178" s="1048"/>
      <c r="BT178" s="1048"/>
      <c r="BU178" s="1048"/>
      <c r="BV178" s="1048"/>
      <c r="BW178" s="1048"/>
      <c r="BX178" s="1048"/>
      <c r="BY178" s="1048"/>
      <c r="BZ178" s="1048"/>
      <c r="CA178" s="1048"/>
      <c r="CB178" s="1048"/>
      <c r="CC178" s="1048"/>
      <c r="CD178" s="1048"/>
      <c r="CE178" s="1048"/>
      <c r="CF178" s="1048"/>
      <c r="CG178" s="1048"/>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8"/>
      <c r="DH178" s="1048"/>
      <c r="DI178" s="1048"/>
      <c r="DJ178" s="1048"/>
      <c r="DK178" s="1048"/>
      <c r="DL178" s="1048"/>
      <c r="DM178" s="1048"/>
    </row>
    <row r="179" spans="2:117" ht="14.5">
      <c r="B179" s="1048"/>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1048"/>
      <c r="AM179" s="1048"/>
      <c r="AN179" s="1048"/>
      <c r="AO179" s="1048"/>
      <c r="AP179" s="1048"/>
      <c r="AQ179" s="1048"/>
      <c r="AR179" s="1048"/>
      <c r="AS179" s="1048"/>
      <c r="AT179" s="1048"/>
      <c r="AU179" s="1048"/>
      <c r="AV179" s="1048"/>
      <c r="AW179" s="1048"/>
      <c r="AX179" s="1048"/>
      <c r="AY179" s="1048"/>
      <c r="AZ179" s="1048"/>
      <c r="BA179" s="1048"/>
      <c r="BB179" s="1048"/>
      <c r="BC179" s="1048"/>
      <c r="BD179" s="1048"/>
      <c r="BE179" s="1048"/>
      <c r="BF179" s="1048"/>
      <c r="BG179" s="1048"/>
      <c r="BH179" s="1048"/>
      <c r="BI179" s="1048"/>
      <c r="BJ179" s="1048"/>
      <c r="BK179" s="1048"/>
      <c r="BL179" s="1048"/>
      <c r="BM179" s="1048"/>
      <c r="BN179" s="1048"/>
      <c r="BO179" s="1048"/>
      <c r="BP179" s="1048"/>
      <c r="BQ179" s="1048"/>
      <c r="BR179" s="1048"/>
      <c r="BS179" s="1048"/>
      <c r="BT179" s="1048"/>
      <c r="BU179" s="1048"/>
      <c r="BV179" s="1048"/>
      <c r="BW179" s="1048"/>
      <c r="BX179" s="1048"/>
      <c r="BY179" s="1048"/>
      <c r="BZ179" s="1048"/>
      <c r="CA179" s="1048"/>
      <c r="CB179" s="1048"/>
      <c r="CC179" s="1048"/>
      <c r="CD179" s="1048"/>
      <c r="CE179" s="1048"/>
      <c r="CF179" s="1048"/>
      <c r="CG179" s="1048"/>
      <c r="CH179" s="1048"/>
      <c r="CI179" s="1048"/>
      <c r="CJ179" s="1048"/>
      <c r="CK179" s="1048"/>
      <c r="CL179" s="1048"/>
      <c r="CM179" s="1048"/>
      <c r="CN179" s="1048"/>
      <c r="CO179" s="1048"/>
      <c r="CP179" s="1048"/>
      <c r="CQ179" s="1048"/>
      <c r="CR179" s="1048"/>
      <c r="CS179" s="1048"/>
      <c r="CT179" s="1048"/>
      <c r="CU179" s="1048"/>
      <c r="CV179" s="1048"/>
      <c r="CW179" s="1048"/>
      <c r="CX179" s="1048"/>
      <c r="CY179" s="1048"/>
      <c r="CZ179" s="1048"/>
      <c r="DA179" s="1048"/>
      <c r="DB179" s="1048"/>
      <c r="DC179" s="1048"/>
      <c r="DD179" s="1048"/>
      <c r="DE179" s="1048"/>
      <c r="DF179" s="1048"/>
      <c r="DG179" s="1048"/>
      <c r="DH179" s="1048"/>
      <c r="DI179" s="1048"/>
      <c r="DJ179" s="1048"/>
      <c r="DK179" s="1048"/>
      <c r="DL179" s="1048"/>
      <c r="DM179" s="1048"/>
    </row>
    <row r="180" spans="2:117" ht="14.5">
      <c r="B180" s="1048"/>
      <c r="C180" s="1048"/>
      <c r="D180" s="1048"/>
      <c r="E180" s="1048"/>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c r="AA180" s="1048"/>
      <c r="AB180" s="1048"/>
      <c r="AC180" s="1048"/>
      <c r="AD180" s="1048"/>
      <c r="AE180" s="1048"/>
      <c r="AF180" s="1048"/>
      <c r="AG180" s="1048"/>
      <c r="AH180" s="1048"/>
      <c r="AI180" s="1048"/>
      <c r="AJ180" s="1048"/>
      <c r="AK180" s="1048"/>
      <c r="AL180" s="1048"/>
      <c r="AM180" s="1048"/>
      <c r="AN180" s="1048"/>
      <c r="AO180" s="1048"/>
      <c r="AP180" s="1048"/>
      <c r="AQ180" s="1048"/>
      <c r="AR180" s="1048"/>
      <c r="AS180" s="1048"/>
      <c r="AT180" s="1048"/>
      <c r="AU180" s="1048"/>
      <c r="AV180" s="1048"/>
      <c r="AW180" s="1048"/>
      <c r="AX180" s="1048"/>
      <c r="AY180" s="1048"/>
      <c r="AZ180" s="1048"/>
      <c r="BA180" s="1048"/>
      <c r="BB180" s="1048"/>
      <c r="BC180" s="1048"/>
      <c r="BD180" s="1048"/>
      <c r="BE180" s="1048"/>
      <c r="BF180" s="1048"/>
      <c r="BG180" s="1048"/>
      <c r="BH180" s="1048"/>
      <c r="BI180" s="1048"/>
      <c r="BJ180" s="1048"/>
      <c r="BK180" s="1048"/>
      <c r="BL180" s="1048"/>
      <c r="BM180" s="1048"/>
      <c r="BN180" s="1048"/>
      <c r="BO180" s="1048"/>
      <c r="BP180" s="1048"/>
      <c r="BQ180" s="1048"/>
      <c r="BR180" s="1048"/>
      <c r="BS180" s="1048"/>
      <c r="BT180" s="1048"/>
      <c r="BU180" s="1048"/>
      <c r="BV180" s="1048"/>
      <c r="BW180" s="1048"/>
      <c r="BX180" s="1048"/>
      <c r="BY180" s="1048"/>
      <c r="BZ180" s="1048"/>
      <c r="CA180" s="1048"/>
      <c r="CB180" s="1048"/>
      <c r="CC180" s="1048"/>
      <c r="CD180" s="1048"/>
      <c r="CE180" s="1048"/>
      <c r="CF180" s="1048"/>
      <c r="CG180" s="1048"/>
      <c r="CH180" s="1048"/>
      <c r="CI180" s="1048"/>
      <c r="CJ180" s="1048"/>
      <c r="CK180" s="1048"/>
      <c r="CL180" s="1048"/>
      <c r="CM180" s="1048"/>
      <c r="CN180" s="1048"/>
      <c r="CO180" s="1048"/>
      <c r="CP180" s="1048"/>
      <c r="CQ180" s="1048"/>
      <c r="CR180" s="1048"/>
      <c r="CS180" s="1048"/>
      <c r="CT180" s="1048"/>
      <c r="CU180" s="1048"/>
      <c r="CV180" s="1048"/>
      <c r="CW180" s="1048"/>
      <c r="CX180" s="1048"/>
      <c r="CY180" s="1048"/>
      <c r="CZ180" s="1048"/>
      <c r="DA180" s="1048"/>
      <c r="DB180" s="1048"/>
      <c r="DC180" s="1048"/>
      <c r="DD180" s="1048"/>
      <c r="DE180" s="1048"/>
      <c r="DF180" s="1048"/>
      <c r="DG180" s="1048"/>
      <c r="DH180" s="1048"/>
      <c r="DI180" s="1048"/>
      <c r="DJ180" s="1048"/>
      <c r="DK180" s="1048"/>
      <c r="DL180" s="1048"/>
      <c r="DM180" s="1048"/>
    </row>
    <row r="181" spans="2:117" ht="14.5">
      <c r="B181" s="1048"/>
      <c r="C181" s="1048"/>
      <c r="D181" s="1048"/>
      <c r="E181" s="1048"/>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c r="AA181" s="1048"/>
      <c r="AB181" s="1048"/>
      <c r="AC181" s="1048"/>
      <c r="AD181" s="1048"/>
      <c r="AE181" s="1048"/>
      <c r="AF181" s="1048"/>
      <c r="AG181" s="1048"/>
      <c r="AH181" s="1048"/>
      <c r="AI181" s="1048"/>
      <c r="AJ181" s="1048"/>
      <c r="AK181" s="1048"/>
      <c r="AL181" s="1048"/>
      <c r="AM181" s="1048"/>
      <c r="AN181" s="1048"/>
      <c r="AO181" s="1048"/>
      <c r="AP181" s="1048"/>
      <c r="AQ181" s="1048"/>
      <c r="AR181" s="1048"/>
      <c r="AS181" s="1048"/>
      <c r="AT181" s="1048"/>
      <c r="AU181" s="1048"/>
      <c r="AV181" s="1048"/>
      <c r="AW181" s="1048"/>
      <c r="AX181" s="1048"/>
      <c r="AY181" s="1048"/>
      <c r="AZ181" s="1048"/>
      <c r="BA181" s="1048"/>
      <c r="BB181" s="1048"/>
      <c r="BC181" s="1048"/>
      <c r="BD181" s="1048"/>
      <c r="BE181" s="1048"/>
      <c r="BF181" s="1048"/>
      <c r="BG181" s="1048"/>
      <c r="BH181" s="1048"/>
      <c r="BI181" s="1048"/>
      <c r="BJ181" s="1048"/>
      <c r="BK181" s="1048"/>
      <c r="BL181" s="1048"/>
      <c r="BM181" s="1048"/>
      <c r="BN181" s="1048"/>
      <c r="BO181" s="1048"/>
      <c r="BP181" s="1048"/>
      <c r="BQ181" s="1048"/>
      <c r="BR181" s="1048"/>
      <c r="BS181" s="1048"/>
      <c r="BT181" s="1048"/>
      <c r="BU181" s="1048"/>
      <c r="BV181" s="1048"/>
      <c r="BW181" s="1048"/>
      <c r="BX181" s="1048"/>
      <c r="BY181" s="1048"/>
      <c r="BZ181" s="1048"/>
      <c r="CA181" s="1048"/>
      <c r="CB181" s="1048"/>
      <c r="CC181" s="1048"/>
      <c r="CD181" s="1048"/>
      <c r="CE181" s="1048"/>
      <c r="CF181" s="1048"/>
      <c r="CG181" s="1048"/>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8"/>
      <c r="DH181" s="1048"/>
      <c r="DI181" s="1048"/>
      <c r="DJ181" s="1048"/>
      <c r="DK181" s="1048"/>
      <c r="DL181" s="1048"/>
      <c r="DM181" s="1048"/>
    </row>
    <row r="182" spans="2:117" ht="14.5">
      <c r="B182" s="1048"/>
      <c r="C182" s="1048"/>
      <c r="D182" s="1048"/>
      <c r="E182" s="1048"/>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c r="AA182" s="1048"/>
      <c r="AB182" s="1048"/>
      <c r="AC182" s="1048"/>
      <c r="AD182" s="1048"/>
      <c r="AE182" s="1048"/>
      <c r="AF182" s="1048"/>
      <c r="AG182" s="1048"/>
      <c r="AH182" s="1048"/>
      <c r="AI182" s="1048"/>
      <c r="AJ182" s="1048"/>
      <c r="AK182" s="1048"/>
      <c r="AL182" s="1048"/>
      <c r="AM182" s="1048"/>
      <c r="AN182" s="1048"/>
      <c r="AO182" s="1048"/>
      <c r="AP182" s="1048"/>
      <c r="AQ182" s="1048"/>
      <c r="AR182" s="1048"/>
      <c r="AS182" s="1048"/>
      <c r="AT182" s="1048"/>
      <c r="AU182" s="1048"/>
      <c r="AV182" s="1048"/>
      <c r="AW182" s="1048"/>
      <c r="AX182" s="1048"/>
      <c r="AY182" s="1048"/>
      <c r="AZ182" s="1048"/>
      <c r="BA182" s="1048"/>
      <c r="BB182" s="1048"/>
      <c r="BC182" s="1048"/>
      <c r="BD182" s="1048"/>
      <c r="BE182" s="1048"/>
      <c r="BF182" s="1048"/>
      <c r="BG182" s="1048"/>
      <c r="BH182" s="1048"/>
      <c r="BI182" s="1048"/>
      <c r="BJ182" s="1048"/>
      <c r="BK182" s="1048"/>
      <c r="BL182" s="1048"/>
      <c r="BM182" s="1048"/>
      <c r="BN182" s="1048"/>
      <c r="BO182" s="1048"/>
      <c r="BP182" s="1048"/>
      <c r="BQ182" s="1048"/>
      <c r="BR182" s="1048"/>
      <c r="BS182" s="1048"/>
      <c r="BT182" s="1048"/>
      <c r="BU182" s="1048"/>
      <c r="BV182" s="1048"/>
      <c r="BW182" s="1048"/>
      <c r="BX182" s="1048"/>
      <c r="BY182" s="1048"/>
      <c r="BZ182" s="1048"/>
      <c r="CA182" s="1048"/>
      <c r="CB182" s="1048"/>
      <c r="CC182" s="1048"/>
      <c r="CD182" s="1048"/>
      <c r="CE182" s="1048"/>
      <c r="CF182" s="1048"/>
      <c r="CG182" s="1048"/>
      <c r="CH182" s="1048"/>
      <c r="CI182" s="1048"/>
      <c r="CJ182" s="1048"/>
      <c r="CK182" s="1048"/>
      <c r="CL182" s="1048"/>
      <c r="CM182" s="1048"/>
      <c r="CN182" s="1048"/>
      <c r="CO182" s="1048"/>
      <c r="CP182" s="1048"/>
      <c r="CQ182" s="1048"/>
      <c r="CR182" s="1048"/>
      <c r="CS182" s="1048"/>
      <c r="CT182" s="1048"/>
      <c r="CU182" s="1048"/>
      <c r="CV182" s="1048"/>
      <c r="CW182" s="1048"/>
      <c r="CX182" s="1048"/>
      <c r="CY182" s="1048"/>
      <c r="CZ182" s="1048"/>
      <c r="DA182" s="1048"/>
      <c r="DB182" s="1048"/>
      <c r="DC182" s="1048"/>
      <c r="DD182" s="1048"/>
      <c r="DE182" s="1048"/>
      <c r="DF182" s="1048"/>
      <c r="DG182" s="1048"/>
      <c r="DH182" s="1048"/>
      <c r="DI182" s="1048"/>
      <c r="DJ182" s="1048"/>
      <c r="DK182" s="1048"/>
      <c r="DL182" s="1048"/>
      <c r="DM182" s="1048"/>
    </row>
    <row r="183" spans="2:117" ht="14.5">
      <c r="B183" s="1048"/>
      <c r="C183" s="1048"/>
      <c r="D183" s="1048"/>
      <c r="E183" s="1048"/>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c r="AA183" s="1048"/>
      <c r="AB183" s="1048"/>
      <c r="AC183" s="1048"/>
      <c r="AD183" s="1048"/>
      <c r="AE183" s="1048"/>
      <c r="AF183" s="1048"/>
      <c r="AG183" s="1048"/>
      <c r="AH183" s="1048"/>
      <c r="AI183" s="1048"/>
      <c r="AJ183" s="1048"/>
      <c r="AK183" s="1048"/>
      <c r="AL183" s="1048"/>
      <c r="AM183" s="1048"/>
      <c r="AN183" s="1048"/>
      <c r="AO183" s="1048"/>
      <c r="AP183" s="1048"/>
      <c r="AQ183" s="1048"/>
      <c r="AR183" s="1048"/>
      <c r="AS183" s="1048"/>
      <c r="AT183" s="1048"/>
      <c r="AU183" s="1048"/>
      <c r="AV183" s="1048"/>
      <c r="AW183" s="1048"/>
      <c r="AX183" s="1048"/>
      <c r="AY183" s="1048"/>
      <c r="AZ183" s="1048"/>
      <c r="BA183" s="1048"/>
      <c r="BB183" s="1048"/>
      <c r="BC183" s="1048"/>
      <c r="BD183" s="1048"/>
      <c r="BE183" s="1048"/>
      <c r="BF183" s="1048"/>
      <c r="BG183" s="1048"/>
      <c r="BH183" s="1048"/>
      <c r="BI183" s="1048"/>
      <c r="BJ183" s="1048"/>
      <c r="BK183" s="1048"/>
      <c r="BL183" s="1048"/>
      <c r="BM183" s="1048"/>
      <c r="BN183" s="1048"/>
      <c r="BO183" s="1048"/>
      <c r="BP183" s="1048"/>
      <c r="BQ183" s="1048"/>
      <c r="BR183" s="1048"/>
      <c r="BS183" s="1048"/>
      <c r="BT183" s="1048"/>
      <c r="BU183" s="1048"/>
      <c r="BV183" s="1048"/>
      <c r="BW183" s="1048"/>
      <c r="BX183" s="1048"/>
      <c r="BY183" s="1048"/>
      <c r="BZ183" s="1048"/>
      <c r="CA183" s="1048"/>
      <c r="CB183" s="1048"/>
      <c r="CC183" s="1048"/>
      <c r="CD183" s="1048"/>
      <c r="CE183" s="1048"/>
      <c r="CF183" s="1048"/>
      <c r="CG183" s="1048"/>
      <c r="CH183" s="1048"/>
      <c r="CI183" s="1048"/>
      <c r="CJ183" s="1048"/>
      <c r="CK183" s="1048"/>
      <c r="CL183" s="1048"/>
      <c r="CM183" s="1048"/>
      <c r="CN183" s="1048"/>
      <c r="CO183" s="1048"/>
      <c r="CP183" s="1048"/>
      <c r="CQ183" s="1048"/>
      <c r="CR183" s="1048"/>
      <c r="CS183" s="1048"/>
      <c r="CT183" s="1048"/>
      <c r="CU183" s="1048"/>
      <c r="CV183" s="1048"/>
      <c r="CW183" s="1048"/>
      <c r="CX183" s="1048"/>
      <c r="CY183" s="1048"/>
      <c r="CZ183" s="1048"/>
      <c r="DA183" s="1048"/>
      <c r="DB183" s="1048"/>
      <c r="DC183" s="1048"/>
      <c r="DD183" s="1048"/>
      <c r="DE183" s="1048"/>
      <c r="DF183" s="1048"/>
      <c r="DG183" s="1048"/>
      <c r="DH183" s="1048"/>
      <c r="DI183" s="1048"/>
      <c r="DJ183" s="1048"/>
      <c r="DK183" s="1048"/>
      <c r="DL183" s="1048"/>
      <c r="DM183" s="1048"/>
    </row>
    <row r="184" spans="2:117" ht="14.5">
      <c r="B184" s="1048"/>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c r="AA184" s="1048"/>
      <c r="AB184" s="1048"/>
      <c r="AC184" s="1048"/>
      <c r="AD184" s="1048"/>
      <c r="AE184" s="1048"/>
      <c r="AF184" s="1048"/>
      <c r="AG184" s="1048"/>
      <c r="AH184" s="1048"/>
      <c r="AI184" s="1048"/>
      <c r="AJ184" s="1048"/>
      <c r="AK184" s="1048"/>
      <c r="AL184" s="1048"/>
      <c r="AM184" s="1048"/>
      <c r="AN184" s="1048"/>
      <c r="AO184" s="1048"/>
      <c r="AP184" s="1048"/>
      <c r="AQ184" s="1048"/>
      <c r="AR184" s="1048"/>
      <c r="AS184" s="1048"/>
      <c r="AT184" s="1048"/>
      <c r="AU184" s="1048"/>
      <c r="AV184" s="1048"/>
      <c r="AW184" s="1048"/>
      <c r="AX184" s="1048"/>
      <c r="AY184" s="1048"/>
      <c r="AZ184" s="1048"/>
      <c r="BA184" s="1048"/>
      <c r="BB184" s="1048"/>
      <c r="BC184" s="1048"/>
      <c r="BD184" s="1048"/>
      <c r="BE184" s="1048"/>
      <c r="BF184" s="1048"/>
      <c r="BG184" s="1048"/>
      <c r="BH184" s="1048"/>
      <c r="BI184" s="1048"/>
      <c r="BJ184" s="1048"/>
      <c r="BK184" s="1048"/>
      <c r="BL184" s="1048"/>
      <c r="BM184" s="1048"/>
      <c r="BN184" s="1048"/>
      <c r="BO184" s="1048"/>
      <c r="BP184" s="1048"/>
      <c r="BQ184" s="1048"/>
      <c r="BR184" s="1048"/>
      <c r="BS184" s="1048"/>
      <c r="BT184" s="1048"/>
      <c r="BU184" s="1048"/>
      <c r="BV184" s="1048"/>
      <c r="BW184" s="1048"/>
      <c r="BX184" s="1048"/>
      <c r="BY184" s="1048"/>
      <c r="BZ184" s="1048"/>
      <c r="CA184" s="1048"/>
      <c r="CB184" s="1048"/>
      <c r="CC184" s="1048"/>
      <c r="CD184" s="1048"/>
      <c r="CE184" s="1048"/>
      <c r="CF184" s="1048"/>
      <c r="CG184" s="1048"/>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8"/>
      <c r="DH184" s="1048"/>
      <c r="DI184" s="1048"/>
      <c r="DJ184" s="1048"/>
      <c r="DK184" s="1048"/>
      <c r="DL184" s="1048"/>
      <c r="DM184" s="1048"/>
    </row>
  </sheetData>
  <mergeCells count="1">
    <mergeCell ref="B4:DM4"/>
  </mergeCells>
  <pageMargins left="0.7" right="0.7" top="0.75" bottom="0.75" header="0.3" footer="0.3"/>
  <legacy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EB273-BB78-4070-9C8C-2564E5A48A6E}">
  <dimension ref="B1:DM184"/>
  <sheetViews>
    <sheetView workbookViewId="0"/>
    <sheetView workbookViewId="1"/>
  </sheetViews>
  <sheetFormatPr defaultColWidth="7.81640625" defaultRowHeight="14" outlineLevelRow="1" outlineLevelCol="2"/>
  <cols>
    <col min="1" max="1" width="1.453125" style="1070" customWidth="1"/>
    <col min="2" max="2" width="13.1796875" style="1071" customWidth="1"/>
    <col min="3" max="3" width="3.26953125" style="1070" customWidth="1"/>
    <col min="4" max="4" width="66.453125" style="1070" customWidth="1"/>
    <col min="5" max="5" width="14.453125" style="1070" customWidth="1" outlineLevel="1"/>
    <col min="6" max="6" width="14.453125" style="1070" hidden="1" customWidth="1" outlineLevel="2"/>
    <col min="7" max="7" width="14" style="1070" hidden="1" customWidth="1" outlineLevel="2"/>
    <col min="8" max="8" width="12.81640625" style="1070" hidden="1" customWidth="1" outlineLevel="2"/>
    <col min="9" max="9" width="7.81640625" style="1070" hidden="1" customWidth="1" outlineLevel="2"/>
    <col min="10" max="10" width="11.81640625" style="1070" hidden="1" customWidth="1" outlineLevel="2"/>
    <col min="11" max="11" width="9.453125" style="1070" hidden="1" customWidth="1" outlineLevel="2"/>
    <col min="12" max="12" width="12.54296875" style="1070" hidden="1" customWidth="1" outlineLevel="2"/>
    <col min="13" max="13" width="11.81640625" style="1070" hidden="1" customWidth="1" outlineLevel="2"/>
    <col min="14" max="14" width="11.54296875" style="1070" hidden="1" customWidth="1" outlineLevel="2"/>
    <col min="15" max="15" width="11.26953125" style="1070" hidden="1" customWidth="1" outlineLevel="2"/>
    <col min="16" max="16" width="12" style="1070" hidden="1" customWidth="1" outlineLevel="2"/>
    <col min="17" max="17" width="10.7265625" style="1070" hidden="1" customWidth="1" outlineLevel="2"/>
    <col min="18" max="18" width="11.54296875" style="1070" hidden="1" customWidth="1" outlineLevel="2"/>
    <col min="19" max="19" width="8.81640625" style="1070" hidden="1" customWidth="1" outlineLevel="2"/>
    <col min="20" max="20" width="9.54296875" style="1070" hidden="1" customWidth="1" outlineLevel="2"/>
    <col min="21" max="21" width="12" style="1070" hidden="1" customWidth="1" outlineLevel="2"/>
    <col min="22" max="22" width="12.81640625" style="1070" hidden="1" customWidth="1" outlineLevel="2"/>
    <col min="23" max="23" width="11.81640625" style="1070" hidden="1" customWidth="1" outlineLevel="2"/>
    <col min="24" max="24" width="11.54296875" style="1070" hidden="1" customWidth="1" outlineLevel="2"/>
    <col min="25" max="25" width="14.453125" style="1070" customWidth="1" outlineLevel="1" collapsed="1"/>
    <col min="26" max="29" width="14.453125" style="1070" hidden="1" customWidth="1" outlineLevel="2"/>
    <col min="30" max="30" width="14.453125" style="1070" customWidth="1" outlineLevel="1" collapsed="1"/>
    <col min="31" max="34" width="14.453125" style="1070" hidden="1" customWidth="1" outlineLevel="2"/>
    <col min="35" max="35" width="14.453125" style="1070" customWidth="1" outlineLevel="1" collapsed="1"/>
    <col min="36" max="40" width="14.453125" style="1070" hidden="1" customWidth="1" outlineLevel="2"/>
    <col min="41" max="41" width="14.453125" style="1070" customWidth="1" outlineLevel="1" collapsed="1"/>
    <col min="42" max="42" width="3.453125" style="1070" customWidth="1" outlineLevel="1"/>
    <col min="43" max="43" width="14.453125" style="1070" customWidth="1" outlineLevel="1"/>
    <col min="44" max="62" width="14.453125" style="1070" customWidth="1" outlineLevel="2"/>
    <col min="63" max="63" width="14.453125" style="1070" customWidth="1" outlineLevel="1"/>
    <col min="64" max="67" width="14.453125" style="1070" hidden="1" customWidth="1" outlineLevel="2"/>
    <col min="68" max="68" width="14.453125" style="1070" customWidth="1" outlineLevel="1" collapsed="1"/>
    <col min="69" max="72" width="14.453125" style="1070" hidden="1" customWidth="1" outlineLevel="2"/>
    <col min="73" max="73" width="14.453125" style="1070" customWidth="1" outlineLevel="1" collapsed="1"/>
    <col min="74" max="74" width="14.453125" style="1070" customWidth="1" outlineLevel="1"/>
    <col min="75" max="75" width="12.54296875" style="1070" customWidth="1" outlineLevel="1"/>
    <col min="76" max="76" width="14.453125" style="1070" customWidth="1" outlineLevel="1"/>
    <col min="77" max="77" width="12.81640625" style="1070" customWidth="1" outlineLevel="1"/>
    <col min="78" max="78" width="14.453125" style="1070" customWidth="1"/>
    <col min="79" max="79" width="10.54296875" style="1070" customWidth="1"/>
    <col min="80" max="80" width="3.1796875" style="1070" customWidth="1"/>
    <col min="81" max="81" width="14.453125" style="1070" customWidth="1" outlineLevel="1"/>
    <col min="82" max="100" width="14.453125" style="1070" hidden="1" customWidth="1" outlineLevel="2"/>
    <col min="101" max="101" width="14.453125" style="1070" customWidth="1" outlineLevel="1" collapsed="1"/>
    <col min="102" max="105" width="14.453125" style="1070" hidden="1" customWidth="1" outlineLevel="2"/>
    <col min="106" max="106" width="14.453125" style="1070" customWidth="1" outlineLevel="1" collapsed="1"/>
    <col min="107" max="110" width="14.453125" style="1070" hidden="1" customWidth="1" outlineLevel="2"/>
    <col min="111" max="111" width="14.453125" style="1070" customWidth="1" outlineLevel="1" collapsed="1"/>
    <col min="112" max="112" width="12.54296875" style="1070" customWidth="1"/>
    <col min="113" max="113" width="12.453125" style="1070" customWidth="1"/>
    <col min="114" max="114" width="10.54296875" style="1070" customWidth="1"/>
    <col min="115" max="115" width="11.54296875" style="1070" customWidth="1"/>
    <col min="116" max="116" width="11.453125" style="1070" customWidth="1"/>
    <col min="117" max="117" width="9.453125" style="1070" bestFit="1" customWidth="1"/>
    <col min="118" max="16384" width="7.81640625" style="1070"/>
  </cols>
  <sheetData>
    <row r="1" spans="2:117">
      <c r="B1" s="1132" t="s">
        <v>2812</v>
      </c>
      <c r="E1" s="1133"/>
      <c r="F1" s="1133"/>
      <c r="G1" s="1133"/>
      <c r="H1" s="1133"/>
      <c r="I1" s="1133"/>
      <c r="J1" s="1133"/>
      <c r="K1" s="1133"/>
      <c r="L1" s="1133"/>
      <c r="M1" s="1133"/>
      <c r="N1" s="1133"/>
      <c r="O1" s="1133"/>
      <c r="P1" s="1133"/>
      <c r="Q1" s="1133"/>
      <c r="R1" s="1133"/>
      <c r="S1" s="1133"/>
      <c r="T1" s="1133"/>
      <c r="U1" s="1133"/>
      <c r="V1" s="1133"/>
      <c r="W1" s="1133"/>
      <c r="X1" s="1133"/>
      <c r="Y1" s="1133"/>
      <c r="Z1" s="1133"/>
      <c r="AA1" s="1133"/>
      <c r="AB1" s="1133"/>
      <c r="AC1" s="1133"/>
      <c r="AD1" s="1133"/>
      <c r="AE1" s="1133"/>
      <c r="AF1" s="1133"/>
      <c r="AG1" s="1133"/>
      <c r="AH1" s="1133"/>
      <c r="AI1" s="1133"/>
      <c r="AJ1" s="1133"/>
      <c r="AK1" s="1133"/>
      <c r="AL1" s="1133"/>
      <c r="AM1" s="1133"/>
      <c r="AN1" s="1133"/>
      <c r="AO1" s="1133"/>
      <c r="AQ1" s="1133"/>
      <c r="AR1" s="1133"/>
      <c r="AS1" s="1133"/>
      <c r="AT1" s="1133"/>
      <c r="AU1" s="1133"/>
      <c r="AV1" s="1133"/>
      <c r="AW1" s="1133"/>
      <c r="AX1" s="1133"/>
      <c r="AY1" s="1133"/>
      <c r="AZ1" s="1133"/>
      <c r="BA1" s="1133"/>
      <c r="BB1" s="1133"/>
      <c r="BC1" s="1133"/>
      <c r="BD1" s="1133"/>
      <c r="BE1" s="1133"/>
      <c r="BF1" s="1133"/>
      <c r="BG1" s="1133"/>
      <c r="BH1" s="1133"/>
      <c r="BI1" s="1133"/>
      <c r="BJ1" s="1133"/>
      <c r="BK1" s="1133"/>
      <c r="BL1" s="1133"/>
      <c r="BM1" s="1133"/>
      <c r="BN1" s="1133"/>
      <c r="BO1" s="1133"/>
      <c r="BP1" s="1133"/>
      <c r="BQ1" s="1133"/>
      <c r="BR1" s="1133"/>
      <c r="BS1" s="1133"/>
      <c r="BT1" s="1133"/>
      <c r="BU1" s="1133"/>
      <c r="BV1" s="1133"/>
      <c r="BX1" s="1131"/>
      <c r="BZ1" s="1131"/>
      <c r="CA1" s="1131"/>
      <c r="CB1" s="1131"/>
      <c r="CC1" s="1133"/>
      <c r="CD1" s="1133"/>
      <c r="CE1" s="1133"/>
      <c r="CF1" s="1133"/>
      <c r="CG1" s="1133"/>
      <c r="CH1" s="1133"/>
      <c r="CI1" s="1133"/>
      <c r="CJ1" s="1133"/>
      <c r="CK1" s="1133"/>
      <c r="CL1" s="1133"/>
      <c r="CM1" s="1133"/>
      <c r="CN1" s="1133"/>
      <c r="CO1" s="1133"/>
      <c r="CP1" s="1133"/>
      <c r="CQ1" s="1133"/>
      <c r="CR1" s="1133"/>
      <c r="CS1" s="1133"/>
      <c r="CT1" s="1133"/>
      <c r="CU1" s="1133"/>
      <c r="CV1" s="1133"/>
      <c r="CW1" s="1133"/>
      <c r="CX1" s="1133"/>
      <c r="CY1" s="1133"/>
      <c r="CZ1" s="1133"/>
      <c r="DA1" s="1133"/>
      <c r="DB1" s="1133"/>
      <c r="DC1" s="1133"/>
      <c r="DD1" s="1133"/>
      <c r="DE1" s="1133"/>
      <c r="DF1" s="1133"/>
      <c r="DG1" s="1133"/>
    </row>
    <row r="2" spans="2:117">
      <c r="B2" s="1067" t="s">
        <v>2750</v>
      </c>
      <c r="E2" s="1131"/>
      <c r="F2" s="1131"/>
      <c r="G2" s="1131"/>
      <c r="H2" s="1131"/>
      <c r="I2" s="1131"/>
      <c r="J2" s="1131"/>
      <c r="K2" s="1131"/>
      <c r="L2" s="1131"/>
      <c r="M2" s="1131"/>
      <c r="N2" s="1131"/>
      <c r="O2" s="1131"/>
      <c r="P2" s="1131"/>
      <c r="Q2" s="1131"/>
      <c r="R2" s="1131"/>
      <c r="S2" s="1131"/>
      <c r="T2" s="1131"/>
      <c r="U2" s="1131"/>
      <c r="V2" s="1131"/>
      <c r="W2" s="1131"/>
      <c r="X2" s="1131"/>
      <c r="Y2" s="1131"/>
      <c r="Z2" s="1131"/>
      <c r="AA2" s="1131"/>
      <c r="AB2" s="1131"/>
      <c r="AC2" s="1131"/>
      <c r="AD2" s="1131"/>
      <c r="AE2" s="1131"/>
      <c r="AF2" s="1131"/>
      <c r="AG2" s="1131"/>
      <c r="AH2" s="1131"/>
      <c r="AI2" s="1131"/>
      <c r="AJ2" s="1131"/>
      <c r="AK2" s="1131"/>
      <c r="AL2" s="1131"/>
      <c r="AM2" s="1131"/>
      <c r="AN2" s="1131"/>
      <c r="AO2" s="1131"/>
      <c r="AQ2" s="1131"/>
      <c r="AR2" s="1131"/>
      <c r="AS2" s="1131"/>
      <c r="AT2" s="1131"/>
      <c r="AU2" s="1131"/>
      <c r="AV2" s="1131"/>
      <c r="AW2" s="1131"/>
      <c r="AX2" s="1131"/>
      <c r="AY2" s="1131"/>
      <c r="AZ2" s="1131"/>
      <c r="BA2" s="1131"/>
      <c r="BB2" s="1131"/>
      <c r="BC2" s="1131"/>
      <c r="BD2" s="1131"/>
      <c r="BE2" s="1131"/>
      <c r="BF2" s="1131"/>
      <c r="BG2" s="1131"/>
      <c r="BH2" s="1131"/>
      <c r="BI2" s="1131"/>
      <c r="BJ2" s="1131"/>
      <c r="BK2" s="1131"/>
      <c r="BL2" s="1131"/>
      <c r="BM2" s="1131"/>
      <c r="BN2" s="1131"/>
      <c r="BO2" s="1131"/>
      <c r="BP2" s="1131"/>
      <c r="BQ2" s="1131"/>
      <c r="BR2" s="1131"/>
      <c r="BS2" s="1131"/>
      <c r="BT2" s="1131"/>
      <c r="BU2" s="1131"/>
      <c r="BV2" s="1131"/>
      <c r="BX2" s="1131"/>
      <c r="BZ2" s="1131"/>
      <c r="CA2" s="1131"/>
      <c r="CB2" s="1131"/>
      <c r="CC2" s="1131"/>
      <c r="CD2" s="1131"/>
      <c r="CE2" s="1131"/>
      <c r="CF2" s="1131"/>
      <c r="CG2" s="1131"/>
      <c r="CH2" s="1131"/>
      <c r="CI2" s="1131"/>
      <c r="CJ2" s="1131"/>
      <c r="CK2" s="1131"/>
      <c r="CL2" s="1131"/>
      <c r="CM2" s="1131"/>
      <c r="CN2" s="1131"/>
      <c r="CO2" s="1131"/>
      <c r="CP2" s="1131"/>
      <c r="CQ2" s="1131"/>
      <c r="CR2" s="1131"/>
      <c r="CS2" s="1131"/>
      <c r="CT2" s="1131"/>
      <c r="CU2" s="1131"/>
      <c r="CV2" s="1131"/>
      <c r="CW2" s="1131"/>
      <c r="CX2" s="1131"/>
      <c r="CY2" s="1131"/>
      <c r="CZ2" s="1131"/>
      <c r="DA2" s="1131"/>
      <c r="DB2" s="1131"/>
      <c r="DC2" s="1131"/>
      <c r="DD2" s="1131"/>
      <c r="DE2" s="1131"/>
      <c r="DF2" s="1131"/>
      <c r="DG2" s="1131"/>
    </row>
    <row r="3" spans="2:117" ht="14.5" thickBot="1">
      <c r="B3" s="1132"/>
      <c r="CA3" s="1131"/>
      <c r="CB3" s="1131"/>
    </row>
    <row r="4" spans="2:117">
      <c r="B4" s="1416" t="s">
        <v>2813</v>
      </c>
      <c r="C4" s="1417"/>
      <c r="D4" s="1417"/>
      <c r="E4" s="1417"/>
      <c r="F4" s="1417"/>
      <c r="G4" s="1417"/>
      <c r="H4" s="1417"/>
      <c r="I4" s="1417"/>
      <c r="J4" s="1417"/>
      <c r="K4" s="1417"/>
      <c r="L4" s="1417"/>
      <c r="M4" s="1417"/>
      <c r="N4" s="1417"/>
      <c r="O4" s="1417"/>
      <c r="P4" s="1417"/>
      <c r="Q4" s="1417"/>
      <c r="R4" s="1417"/>
      <c r="S4" s="1417"/>
      <c r="T4" s="1417"/>
      <c r="U4" s="1417"/>
      <c r="V4" s="1417"/>
      <c r="W4" s="1417"/>
      <c r="X4" s="1417"/>
      <c r="Y4" s="1417"/>
      <c r="Z4" s="1417"/>
      <c r="AA4" s="1417"/>
      <c r="AB4" s="1417"/>
      <c r="AC4" s="1417"/>
      <c r="AD4" s="1417"/>
      <c r="AE4" s="1417"/>
      <c r="AF4" s="1417"/>
      <c r="AG4" s="1417"/>
      <c r="AH4" s="1417"/>
      <c r="AI4" s="1417"/>
      <c r="AJ4" s="1417"/>
      <c r="AK4" s="1417"/>
      <c r="AL4" s="1417"/>
      <c r="AM4" s="1417"/>
      <c r="AN4" s="1417"/>
      <c r="AO4" s="1417"/>
      <c r="AP4" s="1417"/>
      <c r="AQ4" s="1417"/>
      <c r="AR4" s="1417"/>
      <c r="AS4" s="1417"/>
      <c r="AT4" s="1417"/>
      <c r="AU4" s="1417"/>
      <c r="AV4" s="1417"/>
      <c r="AW4" s="1417"/>
      <c r="AX4" s="1417"/>
      <c r="AY4" s="1417"/>
      <c r="AZ4" s="1417"/>
      <c r="BA4" s="1417"/>
      <c r="BB4" s="1417"/>
      <c r="BC4" s="1417"/>
      <c r="BD4" s="1417"/>
      <c r="BE4" s="1417"/>
      <c r="BF4" s="1417"/>
      <c r="BG4" s="1417"/>
      <c r="BH4" s="1417"/>
      <c r="BI4" s="1417"/>
      <c r="BJ4" s="1417"/>
      <c r="BK4" s="1417"/>
      <c r="BL4" s="1417"/>
      <c r="BM4" s="1417"/>
      <c r="BN4" s="1417"/>
      <c r="BO4" s="1417"/>
      <c r="BP4" s="1417"/>
      <c r="BQ4" s="1417"/>
      <c r="BR4" s="1417"/>
      <c r="BS4" s="1417"/>
      <c r="BT4" s="1417"/>
      <c r="BU4" s="1417"/>
      <c r="BV4" s="1417"/>
      <c r="BW4" s="1417"/>
      <c r="BX4" s="1417"/>
      <c r="BY4" s="1417"/>
      <c r="BZ4" s="1417"/>
      <c r="CA4" s="1417"/>
      <c r="CB4" s="1417"/>
      <c r="CC4" s="1417"/>
      <c r="CD4" s="1417"/>
      <c r="CE4" s="1417"/>
      <c r="CF4" s="1417"/>
      <c r="CG4" s="1417"/>
      <c r="CH4" s="1417"/>
      <c r="CI4" s="1417"/>
      <c r="CJ4" s="1417"/>
      <c r="CK4" s="1417"/>
      <c r="CL4" s="1417"/>
      <c r="CM4" s="1417"/>
      <c r="CN4" s="1417"/>
      <c r="CO4" s="1417"/>
      <c r="CP4" s="1417"/>
      <c r="CQ4" s="1417"/>
      <c r="CR4" s="1417"/>
      <c r="CS4" s="1417"/>
      <c r="CT4" s="1417"/>
      <c r="CU4" s="1417"/>
      <c r="CV4" s="1417"/>
      <c r="CW4" s="1417"/>
      <c r="CX4" s="1417"/>
      <c r="CY4" s="1417"/>
      <c r="CZ4" s="1417"/>
      <c r="DA4" s="1417"/>
      <c r="DB4" s="1417"/>
      <c r="DC4" s="1417"/>
      <c r="DD4" s="1417"/>
      <c r="DE4" s="1417"/>
      <c r="DF4" s="1417"/>
      <c r="DG4" s="1417"/>
      <c r="DH4" s="1417"/>
      <c r="DI4" s="1417"/>
      <c r="DJ4" s="1417"/>
      <c r="DK4" s="1417"/>
      <c r="DL4" s="1417"/>
      <c r="DM4" s="1418"/>
    </row>
    <row r="5" spans="2:117" ht="25" customHeight="1">
      <c r="B5" s="1130"/>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c r="AA5" s="1072"/>
      <c r="AB5" s="1072"/>
      <c r="AC5" s="1072"/>
      <c r="AD5" s="1072"/>
      <c r="AE5" s="1072"/>
      <c r="AF5" s="1072"/>
      <c r="AG5" s="1072"/>
      <c r="AH5" s="1072"/>
      <c r="AI5" s="1072"/>
      <c r="AJ5" s="1072"/>
      <c r="AK5" s="1072"/>
      <c r="AL5" s="1072"/>
      <c r="AM5" s="1072"/>
      <c r="AN5" s="1072"/>
      <c r="AO5" s="1072"/>
      <c r="AP5" s="1072"/>
      <c r="AQ5" s="1072"/>
      <c r="AR5" s="1072"/>
      <c r="AS5" s="1072"/>
      <c r="AT5" s="1072"/>
      <c r="AU5" s="1072"/>
      <c r="AV5" s="1072"/>
      <c r="AW5" s="1072"/>
      <c r="AX5" s="1072"/>
      <c r="AY5" s="1072"/>
      <c r="AZ5" s="1072"/>
      <c r="BA5" s="1072"/>
      <c r="BB5" s="1072"/>
      <c r="BC5" s="1072"/>
      <c r="BD5" s="1072"/>
      <c r="BE5" s="1072"/>
      <c r="BF5" s="1072"/>
      <c r="BG5" s="1072"/>
      <c r="BH5" s="1072"/>
      <c r="BI5" s="1072"/>
      <c r="BJ5" s="1072"/>
      <c r="BK5" s="1072"/>
      <c r="BL5" s="1072"/>
      <c r="BM5" s="1072"/>
      <c r="BN5" s="1072"/>
      <c r="BO5" s="1072"/>
      <c r="BP5" s="1072"/>
      <c r="BQ5" s="1072"/>
      <c r="BR5" s="1072"/>
      <c r="BS5" s="1072"/>
      <c r="BT5" s="1072"/>
      <c r="BU5" s="1072"/>
      <c r="BV5" s="1072"/>
      <c r="BW5" s="1072"/>
      <c r="BX5" s="1072"/>
      <c r="BY5" s="1072"/>
      <c r="BZ5" s="1072"/>
      <c r="CA5" s="1073"/>
      <c r="CB5" s="1073"/>
      <c r="CC5" s="1072"/>
      <c r="CD5" s="1072"/>
      <c r="CE5" s="1072"/>
      <c r="CF5" s="1072"/>
      <c r="CG5" s="1072"/>
      <c r="CH5" s="1072"/>
      <c r="CI5" s="1072"/>
      <c r="CJ5" s="1072"/>
      <c r="CK5" s="1072"/>
      <c r="CL5" s="1072"/>
      <c r="CM5" s="1072"/>
      <c r="CN5" s="1072"/>
      <c r="CO5" s="1072"/>
      <c r="CP5" s="1072"/>
      <c r="CQ5" s="1072"/>
      <c r="CR5" s="1072"/>
      <c r="CS5" s="1072"/>
      <c r="CT5" s="1072"/>
      <c r="CU5" s="1072"/>
      <c r="CV5" s="1072"/>
      <c r="CW5" s="1072"/>
      <c r="CX5" s="1072"/>
      <c r="CY5" s="1072"/>
      <c r="CZ5" s="1072"/>
      <c r="DA5" s="1072"/>
      <c r="DB5" s="1072"/>
      <c r="DC5" s="1072"/>
      <c r="DD5" s="1072"/>
      <c r="DE5" s="1072"/>
      <c r="DF5" s="1072"/>
      <c r="DG5" s="1072"/>
      <c r="DH5" s="1072"/>
      <c r="DI5" s="1072"/>
      <c r="DJ5" s="1072"/>
      <c r="DK5" s="1072"/>
      <c r="DL5" s="1072"/>
      <c r="DM5" s="1079"/>
    </row>
    <row r="6" spans="2:117" ht="18" customHeight="1">
      <c r="B6" s="1129"/>
      <c r="C6" s="1072"/>
      <c r="D6" s="1072"/>
      <c r="E6" s="1127"/>
      <c r="F6" s="1127"/>
      <c r="G6" s="1127"/>
      <c r="H6" s="1127"/>
      <c r="I6" s="1127"/>
      <c r="J6" s="1127"/>
      <c r="K6" s="1127"/>
      <c r="L6" s="1127"/>
      <c r="M6" s="1127"/>
      <c r="N6" s="1127"/>
      <c r="O6" s="1127"/>
      <c r="P6" s="1127"/>
      <c r="Q6" s="1127"/>
      <c r="R6" s="1127"/>
      <c r="S6" s="1127"/>
      <c r="T6" s="1127"/>
      <c r="U6" s="1127"/>
      <c r="V6" s="1127"/>
      <c r="W6" s="1127"/>
      <c r="X6" s="1127"/>
      <c r="Y6" s="1128"/>
      <c r="Z6" s="1127"/>
      <c r="AA6" s="1127"/>
      <c r="AB6" s="1127"/>
      <c r="AC6" s="1127"/>
      <c r="AD6" s="1128"/>
      <c r="AE6" s="1127"/>
      <c r="AF6" s="1127"/>
      <c r="AG6" s="1127"/>
      <c r="AH6" s="1127"/>
      <c r="AI6" s="1128"/>
      <c r="AJ6" s="1127" t="s">
        <v>2752</v>
      </c>
      <c r="AK6" s="1127"/>
      <c r="AL6" s="1127"/>
      <c r="AM6" s="1127"/>
      <c r="AN6" s="1127"/>
      <c r="AO6" s="1127"/>
      <c r="AP6" s="1072"/>
      <c r="AQ6" s="1127"/>
      <c r="AR6" s="1127"/>
      <c r="AS6" s="1127"/>
      <c r="AT6" s="1127"/>
      <c r="AU6" s="1127"/>
      <c r="AV6" s="1127"/>
      <c r="AW6" s="1127"/>
      <c r="AX6" s="1127"/>
      <c r="AY6" s="1127"/>
      <c r="AZ6" s="1127"/>
      <c r="BA6" s="1127"/>
      <c r="BB6" s="1127"/>
      <c r="BC6" s="1127"/>
      <c r="BD6" s="1127"/>
      <c r="BE6" s="1127"/>
      <c r="BF6" s="1127"/>
      <c r="BG6" s="1127"/>
      <c r="BH6" s="1127"/>
      <c r="BI6" s="1127"/>
      <c r="BJ6" s="1127"/>
      <c r="BK6" s="1128"/>
      <c r="BL6" s="1127"/>
      <c r="BM6" s="1127"/>
      <c r="BN6" s="1127"/>
      <c r="BO6" s="1127"/>
      <c r="BP6" s="1128"/>
      <c r="BQ6" s="1127"/>
      <c r="BR6" s="1127"/>
      <c r="BS6" s="1127"/>
      <c r="BT6" s="1127"/>
      <c r="BU6" s="1128"/>
      <c r="BV6" s="1127" t="s">
        <v>2753</v>
      </c>
      <c r="BW6" s="1127"/>
      <c r="BX6" s="1127"/>
      <c r="BY6" s="1127"/>
      <c r="BZ6" s="1127"/>
      <c r="CA6" s="1127"/>
      <c r="CB6" s="1073"/>
      <c r="CC6" s="1127"/>
      <c r="CD6" s="1127"/>
      <c r="CE6" s="1127"/>
      <c r="CF6" s="1127"/>
      <c r="CG6" s="1127"/>
      <c r="CH6" s="1127"/>
      <c r="CI6" s="1127"/>
      <c r="CJ6" s="1127"/>
      <c r="CK6" s="1127"/>
      <c r="CL6" s="1127"/>
      <c r="CM6" s="1127"/>
      <c r="CN6" s="1127"/>
      <c r="CO6" s="1127"/>
      <c r="CP6" s="1127"/>
      <c r="CQ6" s="1127"/>
      <c r="CR6" s="1127"/>
      <c r="CS6" s="1127"/>
      <c r="CT6" s="1127"/>
      <c r="CU6" s="1127"/>
      <c r="CV6" s="1127"/>
      <c r="CW6" s="1128"/>
      <c r="CX6" s="1127"/>
      <c r="CY6" s="1127"/>
      <c r="CZ6" s="1127"/>
      <c r="DA6" s="1127"/>
      <c r="DB6" s="1128"/>
      <c r="DC6" s="1127"/>
      <c r="DD6" s="1127"/>
      <c r="DE6" s="1127"/>
      <c r="DF6" s="1127"/>
      <c r="DG6" s="1128"/>
      <c r="DH6" s="1127" t="s">
        <v>2754</v>
      </c>
      <c r="DI6" s="1127"/>
      <c r="DJ6" s="1127"/>
      <c r="DK6" s="1127"/>
      <c r="DL6" s="1127"/>
      <c r="DM6" s="1126"/>
    </row>
    <row r="7" spans="2:117" ht="52.5" customHeight="1">
      <c r="B7" s="1125" t="s">
        <v>127</v>
      </c>
      <c r="C7" s="1124"/>
      <c r="D7" s="1122" t="s">
        <v>5</v>
      </c>
      <c r="E7" s="1122" t="s">
        <v>128</v>
      </c>
      <c r="F7" s="1123" t="s">
        <v>2755</v>
      </c>
      <c r="G7" s="1122" t="s">
        <v>153</v>
      </c>
      <c r="H7" s="1122" t="s">
        <v>2756</v>
      </c>
      <c r="I7" s="1122" t="s">
        <v>2757</v>
      </c>
      <c r="J7" s="1122" t="s">
        <v>2758</v>
      </c>
      <c r="K7" s="1122" t="s">
        <v>2759</v>
      </c>
      <c r="L7" s="1122" t="s">
        <v>2760</v>
      </c>
      <c r="M7" s="1122" t="s">
        <v>2664</v>
      </c>
      <c r="N7" s="1122" t="s">
        <v>2572</v>
      </c>
      <c r="O7" s="1122" t="s">
        <v>2761</v>
      </c>
      <c r="P7" s="1122" t="s">
        <v>2762</v>
      </c>
      <c r="Q7" s="1122" t="s">
        <v>169</v>
      </c>
      <c r="R7" s="1122" t="s">
        <v>2763</v>
      </c>
      <c r="S7" s="1122" t="s">
        <v>2764</v>
      </c>
      <c r="T7" s="1122" t="s">
        <v>2765</v>
      </c>
      <c r="U7" s="1122" t="s">
        <v>2766</v>
      </c>
      <c r="V7" s="1122" t="s">
        <v>2767</v>
      </c>
      <c r="W7" s="1122" t="s">
        <v>2768</v>
      </c>
      <c r="X7" s="1122" t="s">
        <v>2769</v>
      </c>
      <c r="Y7" s="1122" t="s">
        <v>130</v>
      </c>
      <c r="Z7" s="1122" t="s">
        <v>2770</v>
      </c>
      <c r="AA7" s="1122" t="s">
        <v>2771</v>
      </c>
      <c r="AB7" s="1122" t="s">
        <v>2772</v>
      </c>
      <c r="AC7" s="1122" t="s">
        <v>2773</v>
      </c>
      <c r="AD7" s="1122" t="s">
        <v>132</v>
      </c>
      <c r="AE7" s="1122" t="s">
        <v>2774</v>
      </c>
      <c r="AF7" s="1122" t="s">
        <v>2775</v>
      </c>
      <c r="AG7" s="1122" t="s">
        <v>2776</v>
      </c>
      <c r="AH7" s="1122" t="s">
        <v>2777</v>
      </c>
      <c r="AI7" s="1122" t="s">
        <v>131</v>
      </c>
      <c r="AJ7" s="1121" t="s">
        <v>1766</v>
      </c>
      <c r="AK7" s="1121" t="s">
        <v>2769</v>
      </c>
      <c r="AL7" s="1121" t="s">
        <v>2778</v>
      </c>
      <c r="AM7" s="1121" t="s">
        <v>1867</v>
      </c>
      <c r="AN7" s="1121" t="s">
        <v>2779</v>
      </c>
      <c r="AO7" s="1122" t="s">
        <v>129</v>
      </c>
      <c r="AP7" s="1124"/>
      <c r="AQ7" s="1122" t="s">
        <v>128</v>
      </c>
      <c r="AR7" s="1123" t="s">
        <v>2755</v>
      </c>
      <c r="AS7" s="1122" t="s">
        <v>153</v>
      </c>
      <c r="AT7" s="1122" t="s">
        <v>2756</v>
      </c>
      <c r="AU7" s="1122" t="s">
        <v>2757</v>
      </c>
      <c r="AV7" s="1122" t="s">
        <v>2758</v>
      </c>
      <c r="AW7" s="1122" t="s">
        <v>2759</v>
      </c>
      <c r="AX7" s="1122" t="s">
        <v>2760</v>
      </c>
      <c r="AY7" s="1122" t="s">
        <v>2664</v>
      </c>
      <c r="AZ7" s="1122" t="s">
        <v>2572</v>
      </c>
      <c r="BA7" s="1122" t="s">
        <v>2761</v>
      </c>
      <c r="BB7" s="1122" t="s">
        <v>2762</v>
      </c>
      <c r="BC7" s="1122" t="s">
        <v>169</v>
      </c>
      <c r="BD7" s="1122" t="s">
        <v>2763</v>
      </c>
      <c r="BE7" s="1122" t="s">
        <v>2764</v>
      </c>
      <c r="BF7" s="1122" t="s">
        <v>2765</v>
      </c>
      <c r="BG7" s="1122" t="s">
        <v>2766</v>
      </c>
      <c r="BH7" s="1122" t="s">
        <v>2767</v>
      </c>
      <c r="BI7" s="1122" t="s">
        <v>2768</v>
      </c>
      <c r="BJ7" s="1122" t="s">
        <v>2769</v>
      </c>
      <c r="BK7" s="1122" t="s">
        <v>130</v>
      </c>
      <c r="BL7" s="1122" t="s">
        <v>2770</v>
      </c>
      <c r="BM7" s="1122" t="s">
        <v>2771</v>
      </c>
      <c r="BN7" s="1122" t="s">
        <v>2772</v>
      </c>
      <c r="BO7" s="1122" t="s">
        <v>2773</v>
      </c>
      <c r="BP7" s="1122" t="s">
        <v>132</v>
      </c>
      <c r="BQ7" s="1122" t="s">
        <v>2774</v>
      </c>
      <c r="BR7" s="1122" t="s">
        <v>2775</v>
      </c>
      <c r="BS7" s="1122" t="s">
        <v>2776</v>
      </c>
      <c r="BT7" s="1122" t="s">
        <v>2777</v>
      </c>
      <c r="BU7" s="1122" t="s">
        <v>131</v>
      </c>
      <c r="BV7" s="1121" t="s">
        <v>1766</v>
      </c>
      <c r="BW7" s="1121" t="s">
        <v>2769</v>
      </c>
      <c r="BX7" s="1121" t="s">
        <v>2778</v>
      </c>
      <c r="BY7" s="1121" t="s">
        <v>1867</v>
      </c>
      <c r="BZ7" s="1121" t="s">
        <v>2779</v>
      </c>
      <c r="CA7" s="1122" t="s">
        <v>129</v>
      </c>
      <c r="CB7" s="1072"/>
      <c r="CC7" s="1122" t="s">
        <v>128</v>
      </c>
      <c r="CD7" s="1123" t="s">
        <v>2755</v>
      </c>
      <c r="CE7" s="1122" t="s">
        <v>153</v>
      </c>
      <c r="CF7" s="1122" t="s">
        <v>2756</v>
      </c>
      <c r="CG7" s="1122" t="s">
        <v>2757</v>
      </c>
      <c r="CH7" s="1122" t="s">
        <v>2758</v>
      </c>
      <c r="CI7" s="1122" t="s">
        <v>2759</v>
      </c>
      <c r="CJ7" s="1122" t="s">
        <v>2760</v>
      </c>
      <c r="CK7" s="1122" t="s">
        <v>2664</v>
      </c>
      <c r="CL7" s="1122" t="s">
        <v>2572</v>
      </c>
      <c r="CM7" s="1122" t="s">
        <v>2761</v>
      </c>
      <c r="CN7" s="1122" t="s">
        <v>2762</v>
      </c>
      <c r="CO7" s="1122" t="s">
        <v>169</v>
      </c>
      <c r="CP7" s="1122" t="s">
        <v>2763</v>
      </c>
      <c r="CQ7" s="1122" t="s">
        <v>2764</v>
      </c>
      <c r="CR7" s="1122" t="s">
        <v>2765</v>
      </c>
      <c r="CS7" s="1122" t="s">
        <v>2766</v>
      </c>
      <c r="CT7" s="1122" t="s">
        <v>2767</v>
      </c>
      <c r="CU7" s="1122" t="s">
        <v>2768</v>
      </c>
      <c r="CV7" s="1122" t="s">
        <v>2769</v>
      </c>
      <c r="CW7" s="1122" t="s">
        <v>130</v>
      </c>
      <c r="CX7" s="1122" t="s">
        <v>2770</v>
      </c>
      <c r="CY7" s="1122" t="s">
        <v>2771</v>
      </c>
      <c r="CZ7" s="1122" t="s">
        <v>2772</v>
      </c>
      <c r="DA7" s="1122" t="s">
        <v>2773</v>
      </c>
      <c r="DB7" s="1122" t="s">
        <v>132</v>
      </c>
      <c r="DC7" s="1122" t="s">
        <v>2774</v>
      </c>
      <c r="DD7" s="1122" t="s">
        <v>2775</v>
      </c>
      <c r="DE7" s="1122" t="s">
        <v>2776</v>
      </c>
      <c r="DF7" s="1122" t="s">
        <v>2777</v>
      </c>
      <c r="DG7" s="1122" t="s">
        <v>131</v>
      </c>
      <c r="DH7" s="1121" t="s">
        <v>1766</v>
      </c>
      <c r="DI7" s="1121" t="s">
        <v>2769</v>
      </c>
      <c r="DJ7" s="1121" t="s">
        <v>2778</v>
      </c>
      <c r="DK7" s="1121" t="s">
        <v>1867</v>
      </c>
      <c r="DL7" s="1121" t="s">
        <v>2779</v>
      </c>
      <c r="DM7" s="1120" t="s">
        <v>129</v>
      </c>
    </row>
    <row r="8" spans="2:117" ht="14.25" customHeight="1">
      <c r="B8" s="1078"/>
      <c r="C8" s="1072"/>
      <c r="D8" s="1072"/>
      <c r="E8" s="1073"/>
      <c r="F8" s="1073" t="s">
        <v>2780</v>
      </c>
      <c r="G8" s="1073" t="s">
        <v>2781</v>
      </c>
      <c r="H8" s="1073" t="s">
        <v>2782</v>
      </c>
      <c r="I8" s="1073" t="s">
        <v>2783</v>
      </c>
      <c r="J8" s="1073" t="s">
        <v>2784</v>
      </c>
      <c r="K8" s="1073" t="s">
        <v>2785</v>
      </c>
      <c r="L8" s="1073" t="s">
        <v>2786</v>
      </c>
      <c r="M8" s="1073" t="s">
        <v>2787</v>
      </c>
      <c r="N8" s="1073" t="s">
        <v>2788</v>
      </c>
      <c r="O8" s="1073" t="s">
        <v>2789</v>
      </c>
      <c r="P8" s="1073" t="s">
        <v>2790</v>
      </c>
      <c r="Q8" s="1073" t="s">
        <v>2791</v>
      </c>
      <c r="R8" s="1073" t="s">
        <v>2792</v>
      </c>
      <c r="S8" s="1073" t="s">
        <v>2793</v>
      </c>
      <c r="T8" s="1073" t="s">
        <v>2794</v>
      </c>
      <c r="U8" s="1073" t="s">
        <v>2795</v>
      </c>
      <c r="V8" s="1073" t="s">
        <v>2796</v>
      </c>
      <c r="W8" s="1073" t="s">
        <v>2797</v>
      </c>
      <c r="X8" s="1073" t="s">
        <v>2798</v>
      </c>
      <c r="Y8" s="1073"/>
      <c r="Z8" s="1073" t="s">
        <v>2799</v>
      </c>
      <c r="AA8" s="1073" t="s">
        <v>2800</v>
      </c>
      <c r="AB8" s="1073" t="s">
        <v>2801</v>
      </c>
      <c r="AC8" s="1073" t="s">
        <v>2802</v>
      </c>
      <c r="AD8" s="1073"/>
      <c r="AE8" s="1073" t="s">
        <v>2803</v>
      </c>
      <c r="AF8" s="1073" t="s">
        <v>2804</v>
      </c>
      <c r="AG8" s="1073" t="s">
        <v>2805</v>
      </c>
      <c r="AH8" s="1073" t="s">
        <v>2806</v>
      </c>
      <c r="AI8" s="1073"/>
      <c r="AJ8" s="1119">
        <v>1</v>
      </c>
      <c r="AK8" s="1119">
        <v>2</v>
      </c>
      <c r="AL8" s="1119">
        <v>3</v>
      </c>
      <c r="AM8" s="1119">
        <v>4</v>
      </c>
      <c r="AN8" s="1119">
        <v>5</v>
      </c>
      <c r="AO8" s="1073" t="s">
        <v>2807</v>
      </c>
      <c r="AP8" s="1072"/>
      <c r="AQ8" s="1073"/>
      <c r="AR8" s="1073" t="s">
        <v>2780</v>
      </c>
      <c r="AS8" s="1073" t="s">
        <v>2781</v>
      </c>
      <c r="AT8" s="1073" t="s">
        <v>2782</v>
      </c>
      <c r="AU8" s="1073" t="s">
        <v>2783</v>
      </c>
      <c r="AV8" s="1073" t="s">
        <v>2784</v>
      </c>
      <c r="AW8" s="1073" t="s">
        <v>2785</v>
      </c>
      <c r="AX8" s="1073" t="s">
        <v>2786</v>
      </c>
      <c r="AY8" s="1073" t="s">
        <v>2787</v>
      </c>
      <c r="AZ8" s="1073" t="s">
        <v>2788</v>
      </c>
      <c r="BA8" s="1073" t="s">
        <v>2789</v>
      </c>
      <c r="BB8" s="1073" t="s">
        <v>2790</v>
      </c>
      <c r="BC8" s="1073" t="s">
        <v>2791</v>
      </c>
      <c r="BD8" s="1073" t="s">
        <v>2792</v>
      </c>
      <c r="BE8" s="1073" t="s">
        <v>2793</v>
      </c>
      <c r="BF8" s="1073" t="s">
        <v>2794</v>
      </c>
      <c r="BG8" s="1073" t="s">
        <v>2795</v>
      </c>
      <c r="BH8" s="1073" t="s">
        <v>2796</v>
      </c>
      <c r="BI8" s="1073" t="s">
        <v>2797</v>
      </c>
      <c r="BJ8" s="1073" t="s">
        <v>2798</v>
      </c>
      <c r="BK8" s="1073"/>
      <c r="BL8" s="1073" t="s">
        <v>2799</v>
      </c>
      <c r="BM8" s="1073" t="s">
        <v>2800</v>
      </c>
      <c r="BN8" s="1073" t="s">
        <v>2801</v>
      </c>
      <c r="BO8" s="1073" t="s">
        <v>2802</v>
      </c>
      <c r="BP8" s="1073"/>
      <c r="BQ8" s="1073" t="s">
        <v>2803</v>
      </c>
      <c r="BR8" s="1073" t="s">
        <v>2804</v>
      </c>
      <c r="BS8" s="1073" t="s">
        <v>2805</v>
      </c>
      <c r="BT8" s="1073" t="s">
        <v>2806</v>
      </c>
      <c r="BU8" s="1073"/>
      <c r="BV8" s="1119">
        <v>1</v>
      </c>
      <c r="BW8" s="1119">
        <v>2</v>
      </c>
      <c r="BX8" s="1119">
        <v>3</v>
      </c>
      <c r="BY8" s="1119">
        <v>4</v>
      </c>
      <c r="BZ8" s="1119">
        <v>5</v>
      </c>
      <c r="CA8" s="1073" t="s">
        <v>2807</v>
      </c>
      <c r="CB8" s="1072"/>
      <c r="CC8" s="1073"/>
      <c r="CD8" s="1073" t="s">
        <v>2780</v>
      </c>
      <c r="CE8" s="1073" t="s">
        <v>2781</v>
      </c>
      <c r="CF8" s="1073" t="s">
        <v>2782</v>
      </c>
      <c r="CG8" s="1073" t="s">
        <v>2783</v>
      </c>
      <c r="CH8" s="1073" t="s">
        <v>2784</v>
      </c>
      <c r="CI8" s="1073" t="s">
        <v>2785</v>
      </c>
      <c r="CJ8" s="1073" t="s">
        <v>2786</v>
      </c>
      <c r="CK8" s="1073" t="s">
        <v>2787</v>
      </c>
      <c r="CL8" s="1073" t="s">
        <v>2788</v>
      </c>
      <c r="CM8" s="1073" t="s">
        <v>2789</v>
      </c>
      <c r="CN8" s="1073" t="s">
        <v>2790</v>
      </c>
      <c r="CO8" s="1073" t="s">
        <v>2791</v>
      </c>
      <c r="CP8" s="1073" t="s">
        <v>2792</v>
      </c>
      <c r="CQ8" s="1073" t="s">
        <v>2793</v>
      </c>
      <c r="CR8" s="1073" t="s">
        <v>2794</v>
      </c>
      <c r="CS8" s="1073" t="s">
        <v>2795</v>
      </c>
      <c r="CT8" s="1073" t="s">
        <v>2796</v>
      </c>
      <c r="CU8" s="1073" t="s">
        <v>2797</v>
      </c>
      <c r="CV8" s="1073" t="s">
        <v>2798</v>
      </c>
      <c r="CW8" s="1073"/>
      <c r="CX8" s="1073" t="s">
        <v>2799</v>
      </c>
      <c r="CY8" s="1073" t="s">
        <v>2800</v>
      </c>
      <c r="CZ8" s="1073" t="s">
        <v>2801</v>
      </c>
      <c r="DA8" s="1073" t="s">
        <v>2802</v>
      </c>
      <c r="DB8" s="1073"/>
      <c r="DC8" s="1073" t="s">
        <v>2803</v>
      </c>
      <c r="DD8" s="1073" t="s">
        <v>2804</v>
      </c>
      <c r="DE8" s="1073" t="s">
        <v>2805</v>
      </c>
      <c r="DF8" s="1073" t="s">
        <v>2806</v>
      </c>
      <c r="DG8" s="1073"/>
      <c r="DH8" s="1119">
        <v>1</v>
      </c>
      <c r="DI8" s="1119">
        <v>2</v>
      </c>
      <c r="DJ8" s="1119">
        <v>3</v>
      </c>
      <c r="DK8" s="1119">
        <v>4</v>
      </c>
      <c r="DL8" s="1119">
        <v>5</v>
      </c>
      <c r="DM8" s="1073" t="s">
        <v>2807</v>
      </c>
    </row>
    <row r="9" spans="2:117" ht="14.5" hidden="1" customHeight="1" outlineLevel="1">
      <c r="B9" s="1078">
        <v>1</v>
      </c>
      <c r="C9" s="1072"/>
      <c r="D9" s="1092" t="s">
        <v>138</v>
      </c>
      <c r="E9" s="1092" t="s">
        <v>139</v>
      </c>
      <c r="F9" s="1092"/>
      <c r="G9" s="1092"/>
      <c r="H9" s="1092"/>
      <c r="I9" s="1092"/>
      <c r="J9" s="1092"/>
      <c r="K9" s="1092"/>
      <c r="L9" s="1092"/>
      <c r="M9" s="1092"/>
      <c r="N9" s="1092"/>
      <c r="O9" s="1092"/>
      <c r="P9" s="1092"/>
      <c r="Q9" s="1092"/>
      <c r="R9" s="1092"/>
      <c r="S9" s="1092"/>
      <c r="T9" s="1092"/>
      <c r="U9" s="1092"/>
      <c r="V9" s="1092"/>
      <c r="W9" s="1092"/>
      <c r="X9" s="1092"/>
      <c r="Y9" s="1092" t="s">
        <v>139</v>
      </c>
      <c r="Z9" s="1092"/>
      <c r="AA9" s="1092"/>
      <c r="AB9" s="1092"/>
      <c r="AC9" s="1092"/>
      <c r="AD9" s="1092" t="s">
        <v>139</v>
      </c>
      <c r="AE9" s="1092"/>
      <c r="AF9" s="1092"/>
      <c r="AG9" s="1092"/>
      <c r="AH9" s="1092"/>
      <c r="AI9" s="1092" t="s">
        <v>139</v>
      </c>
      <c r="AJ9" s="1104"/>
      <c r="AK9" s="1104"/>
      <c r="AL9" s="1104"/>
      <c r="AM9" s="1104"/>
      <c r="AN9" s="1104"/>
      <c r="AO9" s="1092" t="s">
        <v>139</v>
      </c>
      <c r="AP9" s="1041"/>
      <c r="AQ9" s="1092" t="s">
        <v>139</v>
      </c>
      <c r="AR9" s="1092"/>
      <c r="AS9" s="1092"/>
      <c r="AT9" s="1092"/>
      <c r="AU9" s="1092"/>
      <c r="AV9" s="1092"/>
      <c r="AW9" s="1092"/>
      <c r="AX9" s="1092"/>
      <c r="AY9" s="1092"/>
      <c r="AZ9" s="1092"/>
      <c r="BA9" s="1092"/>
      <c r="BB9" s="1092"/>
      <c r="BC9" s="1092"/>
      <c r="BD9" s="1092"/>
      <c r="BE9" s="1092"/>
      <c r="BF9" s="1092"/>
      <c r="BG9" s="1092"/>
      <c r="BH9" s="1092"/>
      <c r="BI9" s="1092"/>
      <c r="BJ9" s="1092"/>
      <c r="BK9" s="1092" t="s">
        <v>139</v>
      </c>
      <c r="BL9" s="1092"/>
      <c r="BM9" s="1092"/>
      <c r="BN9" s="1092"/>
      <c r="BO9" s="1092"/>
      <c r="BP9" s="1092" t="s">
        <v>139</v>
      </c>
      <c r="BQ9" s="1092"/>
      <c r="BR9" s="1092"/>
      <c r="BS9" s="1092"/>
      <c r="BT9" s="1092"/>
      <c r="BU9" s="1092" t="s">
        <v>139</v>
      </c>
      <c r="BV9" s="1104"/>
      <c r="BW9" s="1104"/>
      <c r="BX9" s="1104"/>
      <c r="BY9" s="1104"/>
      <c r="BZ9" s="1104"/>
      <c r="CA9" s="1092" t="s">
        <v>139</v>
      </c>
      <c r="CB9" s="1041"/>
      <c r="CC9" s="1092" t="s">
        <v>139</v>
      </c>
      <c r="CD9" s="1092"/>
      <c r="CE9" s="1092"/>
      <c r="CF9" s="1092"/>
      <c r="CG9" s="1092"/>
      <c r="CH9" s="1092"/>
      <c r="CI9" s="1092"/>
      <c r="CJ9" s="1092"/>
      <c r="CK9" s="1092"/>
      <c r="CL9" s="1092"/>
      <c r="CM9" s="1092"/>
      <c r="CN9" s="1092"/>
      <c r="CO9" s="1092"/>
      <c r="CP9" s="1092"/>
      <c r="CQ9" s="1092"/>
      <c r="CR9" s="1092"/>
      <c r="CS9" s="1092"/>
      <c r="CT9" s="1092"/>
      <c r="CU9" s="1092"/>
      <c r="CV9" s="1092"/>
      <c r="CW9" s="1092" t="s">
        <v>139</v>
      </c>
      <c r="CX9" s="1092"/>
      <c r="CY9" s="1092"/>
      <c r="CZ9" s="1092"/>
      <c r="DA9" s="1092"/>
      <c r="DB9" s="1092" t="s">
        <v>139</v>
      </c>
      <c r="DC9" s="1092"/>
      <c r="DD9" s="1092"/>
      <c r="DE9" s="1092"/>
      <c r="DF9" s="1092"/>
      <c r="DG9" s="1092" t="s">
        <v>139</v>
      </c>
      <c r="DH9" s="1104"/>
      <c r="DI9" s="1104"/>
      <c r="DJ9" s="1104"/>
      <c r="DK9" s="1104"/>
      <c r="DL9" s="1104"/>
      <c r="DM9" s="1092" t="s">
        <v>139</v>
      </c>
    </row>
    <row r="10" spans="2:117" ht="6.75" hidden="1" customHeight="1" outlineLevel="1">
      <c r="B10" s="1078"/>
      <c r="C10" s="1072"/>
      <c r="D10" s="1092"/>
      <c r="E10" s="1117"/>
      <c r="F10" s="1117"/>
      <c r="G10" s="1117"/>
      <c r="H10" s="1117"/>
      <c r="I10" s="1117"/>
      <c r="J10" s="1117"/>
      <c r="K10" s="1117"/>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6"/>
      <c r="AK10" s="1116"/>
      <c r="AL10" s="1116"/>
      <c r="AM10" s="1116"/>
      <c r="AN10" s="1116"/>
      <c r="AO10" s="1117"/>
      <c r="AP10" s="1041"/>
      <c r="AQ10" s="1117"/>
      <c r="AR10" s="1117"/>
      <c r="AS10" s="1117"/>
      <c r="AT10" s="1117"/>
      <c r="AU10" s="1117"/>
      <c r="AV10" s="1117"/>
      <c r="AW10" s="1117"/>
      <c r="AX10" s="1117"/>
      <c r="AY10" s="1117"/>
      <c r="AZ10" s="1117"/>
      <c r="BA10" s="1117"/>
      <c r="BB10" s="1117"/>
      <c r="BC10" s="1117"/>
      <c r="BD10" s="1117"/>
      <c r="BE10" s="1117"/>
      <c r="BF10" s="1117"/>
      <c r="BG10" s="1117"/>
      <c r="BH10" s="1117"/>
      <c r="BI10" s="1117"/>
      <c r="BJ10" s="1117"/>
      <c r="BK10" s="1117"/>
      <c r="BL10" s="1117"/>
      <c r="BM10" s="1117"/>
      <c r="BN10" s="1117"/>
      <c r="BO10" s="1117"/>
      <c r="BP10" s="1117"/>
      <c r="BQ10" s="1117"/>
      <c r="BR10" s="1117"/>
      <c r="BS10" s="1117"/>
      <c r="BT10" s="1117"/>
      <c r="BU10" s="1117"/>
      <c r="BV10" s="1116"/>
      <c r="BW10" s="1116"/>
      <c r="BX10" s="1116"/>
      <c r="BY10" s="1116"/>
      <c r="BZ10" s="1116"/>
      <c r="CA10" s="1117"/>
      <c r="CB10" s="1041"/>
      <c r="CC10" s="1117"/>
      <c r="CD10" s="1117"/>
      <c r="CE10" s="1117"/>
      <c r="CF10" s="1117"/>
      <c r="CG10" s="1117"/>
      <c r="CH10" s="1117"/>
      <c r="CI10" s="1117"/>
      <c r="CJ10" s="1117"/>
      <c r="CK10" s="1117"/>
      <c r="CL10" s="1117"/>
      <c r="CM10" s="1117"/>
      <c r="CN10" s="1117"/>
      <c r="CO10" s="1117"/>
      <c r="CP10" s="1117"/>
      <c r="CQ10" s="1117"/>
      <c r="CR10" s="1117"/>
      <c r="CS10" s="1117"/>
      <c r="CT10" s="1117"/>
      <c r="CU10" s="1117"/>
      <c r="CV10" s="1117"/>
      <c r="CW10" s="1117"/>
      <c r="CX10" s="1117"/>
      <c r="CY10" s="1117"/>
      <c r="CZ10" s="1117"/>
      <c r="DA10" s="1117"/>
      <c r="DB10" s="1117"/>
      <c r="DC10" s="1117"/>
      <c r="DD10" s="1117"/>
      <c r="DE10" s="1117"/>
      <c r="DF10" s="1117"/>
      <c r="DG10" s="1117"/>
      <c r="DH10" s="1116"/>
      <c r="DI10" s="1116"/>
      <c r="DJ10" s="1116"/>
      <c r="DK10" s="1116"/>
      <c r="DL10" s="1116"/>
      <c r="DM10" s="1117"/>
    </row>
    <row r="11" spans="2:117" ht="14.5" hidden="1" customHeight="1" outlineLevel="1">
      <c r="B11" s="1078">
        <f>IF(D11&lt;&gt;"",MAX(B8:B10)+1,"")</f>
        <v>2</v>
      </c>
      <c r="C11" s="1072"/>
      <c r="D11" s="1092" t="s">
        <v>140</v>
      </c>
      <c r="E11" s="1084"/>
      <c r="F11" s="1084"/>
      <c r="G11" s="1084"/>
      <c r="H11" s="1084"/>
      <c r="I11" s="1084"/>
      <c r="J11" s="1084"/>
      <c r="K11" s="1084"/>
      <c r="L11" s="1084"/>
      <c r="M11" s="1084"/>
      <c r="N11" s="1084"/>
      <c r="O11" s="1084"/>
      <c r="P11" s="1084"/>
      <c r="Q11" s="1084"/>
      <c r="R11" s="1084"/>
      <c r="S11" s="1084"/>
      <c r="T11" s="1084"/>
      <c r="U11" s="1084"/>
      <c r="V11" s="1084"/>
      <c r="W11" s="1084"/>
      <c r="X11" s="1084"/>
      <c r="Y11" s="1084"/>
      <c r="Z11" s="1084"/>
      <c r="AA11" s="1084"/>
      <c r="AB11" s="1084"/>
      <c r="AC11" s="1084"/>
      <c r="AD11" s="1084"/>
      <c r="AE11" s="1084"/>
      <c r="AF11" s="1084"/>
      <c r="AG11" s="1084"/>
      <c r="AH11" s="1084"/>
      <c r="AI11" s="1084"/>
      <c r="AJ11" s="1106"/>
      <c r="AK11" s="1106"/>
      <c r="AL11" s="1106"/>
      <c r="AM11" s="1106"/>
      <c r="AN11" s="1106"/>
      <c r="AO11" s="1084"/>
      <c r="AP11" s="1041"/>
      <c r="AQ11" s="1084"/>
      <c r="AR11" s="1084"/>
      <c r="AS11" s="1084"/>
      <c r="AT11" s="1084"/>
      <c r="AU11" s="1084"/>
      <c r="AV11" s="1084"/>
      <c r="AW11" s="1084"/>
      <c r="AX11" s="1084"/>
      <c r="AY11" s="1084"/>
      <c r="AZ11" s="1084"/>
      <c r="BA11" s="1084"/>
      <c r="BB11" s="1084"/>
      <c r="BC11" s="1084"/>
      <c r="BD11" s="1084"/>
      <c r="BE11" s="1084"/>
      <c r="BF11" s="1084"/>
      <c r="BG11" s="1084"/>
      <c r="BH11" s="1084"/>
      <c r="BI11" s="1084"/>
      <c r="BJ11" s="1084"/>
      <c r="BK11" s="1084"/>
      <c r="BL11" s="1084"/>
      <c r="BM11" s="1084"/>
      <c r="BN11" s="1084"/>
      <c r="BO11" s="1084"/>
      <c r="BP11" s="1084"/>
      <c r="BQ11" s="1084"/>
      <c r="BR11" s="1084"/>
      <c r="BS11" s="1084"/>
      <c r="BT11" s="1084"/>
      <c r="BU11" s="1084"/>
      <c r="BV11" s="1106"/>
      <c r="BW11" s="1106"/>
      <c r="BX11" s="1106"/>
      <c r="BY11" s="1106"/>
      <c r="BZ11" s="1106"/>
      <c r="CA11" s="1084"/>
      <c r="CB11" s="1041"/>
      <c r="CC11" s="1084"/>
      <c r="CD11" s="1084"/>
      <c r="CE11" s="1084"/>
      <c r="CF11" s="1084"/>
      <c r="CG11" s="1084"/>
      <c r="CH11" s="1084"/>
      <c r="CI11" s="1084"/>
      <c r="CJ11" s="1084"/>
      <c r="CK11" s="1084"/>
      <c r="CL11" s="1084"/>
      <c r="CM11" s="1084"/>
      <c r="CN11" s="1084"/>
      <c r="CO11" s="1084"/>
      <c r="CP11" s="1084"/>
      <c r="CQ11" s="1084"/>
      <c r="CR11" s="1084"/>
      <c r="CS11" s="1084"/>
      <c r="CT11" s="1084"/>
      <c r="CU11" s="1084"/>
      <c r="CV11" s="1084"/>
      <c r="CW11" s="1084"/>
      <c r="CX11" s="1084"/>
      <c r="CY11" s="1084"/>
      <c r="CZ11" s="1084"/>
      <c r="DA11" s="1084"/>
      <c r="DB11" s="1084"/>
      <c r="DC11" s="1084"/>
      <c r="DD11" s="1084"/>
      <c r="DE11" s="1084"/>
      <c r="DF11" s="1084"/>
      <c r="DG11" s="1084"/>
      <c r="DH11" s="1106"/>
      <c r="DI11" s="1106"/>
      <c r="DJ11" s="1106"/>
      <c r="DK11" s="1106"/>
      <c r="DL11" s="1106"/>
      <c r="DM11" s="1084"/>
    </row>
    <row r="12" spans="2:117" ht="14.5" hidden="1" customHeight="1" outlineLevel="1">
      <c r="B12" s="1078">
        <f>IF(D12&lt;&gt;"",MAX(B9:B11)+1,"")</f>
        <v>3</v>
      </c>
      <c r="C12" s="1072"/>
      <c r="D12" s="1096" t="s">
        <v>141</v>
      </c>
      <c r="E12" s="1020">
        <v>0</v>
      </c>
      <c r="F12" s="1020">
        <v>0</v>
      </c>
      <c r="G12" s="1020"/>
      <c r="H12" s="1020"/>
      <c r="I12" s="1020"/>
      <c r="J12" s="1020"/>
      <c r="K12" s="1020"/>
      <c r="L12" s="1020"/>
      <c r="M12" s="1020"/>
      <c r="N12" s="1020"/>
      <c r="O12" s="1020"/>
      <c r="P12" s="1020"/>
      <c r="Q12" s="1020"/>
      <c r="R12" s="1020"/>
      <c r="S12" s="1020"/>
      <c r="T12" s="1020"/>
      <c r="U12" s="1020"/>
      <c r="V12" s="1020"/>
      <c r="W12" s="1020">
        <v>0</v>
      </c>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114"/>
      <c r="AQ12" s="1020">
        <v>0</v>
      </c>
      <c r="AR12" s="1020">
        <v>0</v>
      </c>
      <c r="AS12" s="1020"/>
      <c r="AT12" s="1020"/>
      <c r="AU12" s="1020"/>
      <c r="AV12" s="1020"/>
      <c r="AW12" s="1020"/>
      <c r="AX12" s="1020"/>
      <c r="AY12" s="1020"/>
      <c r="AZ12" s="1020"/>
      <c r="BA12" s="1020"/>
      <c r="BB12" s="1020"/>
      <c r="BC12" s="1020"/>
      <c r="BD12" s="1020"/>
      <c r="BE12" s="1020"/>
      <c r="BF12" s="1020"/>
      <c r="BG12" s="1020"/>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1041"/>
      <c r="CC12" s="1020">
        <v>0</v>
      </c>
      <c r="CD12" s="1020">
        <v>0</v>
      </c>
      <c r="CE12" s="1020"/>
      <c r="CF12" s="1020"/>
      <c r="CG12" s="1020"/>
      <c r="CH12" s="1020"/>
      <c r="CI12" s="1020"/>
      <c r="CJ12" s="1020"/>
      <c r="CK12" s="1020"/>
      <c r="CL12" s="1020"/>
      <c r="CM12" s="1020"/>
      <c r="CN12" s="1020"/>
      <c r="CO12" s="1020"/>
      <c r="CP12" s="1020"/>
      <c r="CQ12" s="1020"/>
      <c r="CR12" s="1020"/>
      <c r="CS12" s="1020"/>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020">
        <f>SUM(DH12:DL12)</f>
        <v>0</v>
      </c>
    </row>
    <row r="13" spans="2:117" ht="14.5" hidden="1" customHeight="1" outlineLevel="1">
      <c r="B13" s="1078">
        <f>IF(D13&lt;&gt;"",MAX(B10:B12)+1,"")</f>
        <v>4</v>
      </c>
      <c r="C13" s="1072"/>
      <c r="D13" s="1096" t="s">
        <v>142</v>
      </c>
      <c r="E13" s="968">
        <v>0</v>
      </c>
      <c r="F13" s="968">
        <v>0</v>
      </c>
      <c r="G13" s="968"/>
      <c r="H13" s="968"/>
      <c r="I13" s="968"/>
      <c r="J13" s="968"/>
      <c r="K13" s="968"/>
      <c r="L13" s="968"/>
      <c r="M13" s="968"/>
      <c r="N13" s="968"/>
      <c r="O13" s="968"/>
      <c r="P13" s="968"/>
      <c r="Q13" s="968"/>
      <c r="R13" s="968"/>
      <c r="S13" s="968"/>
      <c r="T13" s="968"/>
      <c r="U13" s="968"/>
      <c r="V13" s="968"/>
      <c r="W13" s="968">
        <v>0</v>
      </c>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1041"/>
      <c r="AQ13" s="968">
        <v>0</v>
      </c>
      <c r="AR13" s="968">
        <v>0</v>
      </c>
      <c r="AS13" s="968"/>
      <c r="AT13" s="968"/>
      <c r="AU13" s="968"/>
      <c r="AV13" s="968"/>
      <c r="AW13" s="968"/>
      <c r="AX13" s="968"/>
      <c r="AY13" s="968"/>
      <c r="AZ13" s="968"/>
      <c r="BA13" s="968"/>
      <c r="BB13" s="968"/>
      <c r="BC13" s="968"/>
      <c r="BD13" s="968"/>
      <c r="BE13" s="968"/>
      <c r="BF13" s="968"/>
      <c r="BG13" s="968"/>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1041"/>
      <c r="CC13" s="968">
        <v>0</v>
      </c>
      <c r="CD13" s="968">
        <v>0</v>
      </c>
      <c r="CE13" s="968"/>
      <c r="CF13" s="968"/>
      <c r="CG13" s="968"/>
      <c r="CH13" s="968"/>
      <c r="CI13" s="968"/>
      <c r="CJ13" s="968"/>
      <c r="CK13" s="968"/>
      <c r="CL13" s="968"/>
      <c r="CM13" s="968"/>
      <c r="CN13" s="968"/>
      <c r="CO13" s="968"/>
      <c r="CP13" s="968"/>
      <c r="CQ13" s="968"/>
      <c r="CR13" s="968"/>
      <c r="CS13" s="968"/>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8">
        <f>SUM(DH13:DL13)</f>
        <v>0</v>
      </c>
    </row>
    <row r="14" spans="2:117" ht="14.5" hidden="1" customHeight="1" outlineLevel="1">
      <c r="B14" s="1078">
        <f>IF(D14&lt;&gt;"",MAX(B11:B13)+1,"")</f>
        <v>5</v>
      </c>
      <c r="C14" s="1072"/>
      <c r="D14" s="1096" t="s">
        <v>265</v>
      </c>
      <c r="E14" s="968">
        <v>0</v>
      </c>
      <c r="F14" s="968">
        <v>0</v>
      </c>
      <c r="G14" s="968"/>
      <c r="H14" s="968"/>
      <c r="I14" s="968"/>
      <c r="J14" s="968"/>
      <c r="K14" s="968"/>
      <c r="L14" s="968"/>
      <c r="M14" s="968"/>
      <c r="N14" s="968"/>
      <c r="O14" s="968"/>
      <c r="P14" s="968"/>
      <c r="Q14" s="968"/>
      <c r="R14" s="968"/>
      <c r="S14" s="968"/>
      <c r="T14" s="968"/>
      <c r="U14" s="968"/>
      <c r="V14" s="968"/>
      <c r="W14" s="968">
        <v>0</v>
      </c>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1041"/>
      <c r="AQ14" s="968">
        <v>0</v>
      </c>
      <c r="AR14" s="968">
        <v>0</v>
      </c>
      <c r="AS14" s="968"/>
      <c r="AT14" s="968"/>
      <c r="AU14" s="968"/>
      <c r="AV14" s="968"/>
      <c r="AW14" s="968"/>
      <c r="AX14" s="968"/>
      <c r="AY14" s="968"/>
      <c r="AZ14" s="968"/>
      <c r="BA14" s="968"/>
      <c r="BB14" s="968"/>
      <c r="BC14" s="968"/>
      <c r="BD14" s="968"/>
      <c r="BE14" s="968"/>
      <c r="BF14" s="968"/>
      <c r="BG14" s="968"/>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1041"/>
      <c r="CC14" s="968">
        <v>0</v>
      </c>
      <c r="CD14" s="968">
        <v>0</v>
      </c>
      <c r="CE14" s="968"/>
      <c r="CF14" s="968"/>
      <c r="CG14" s="968"/>
      <c r="CH14" s="968"/>
      <c r="CI14" s="968"/>
      <c r="CJ14" s="968"/>
      <c r="CK14" s="968"/>
      <c r="CL14" s="968"/>
      <c r="CM14" s="968"/>
      <c r="CN14" s="968"/>
      <c r="CO14" s="968"/>
      <c r="CP14" s="968"/>
      <c r="CQ14" s="968"/>
      <c r="CR14" s="968"/>
      <c r="CS14" s="968"/>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8">
        <f>SUM(DH14:DL14)</f>
        <v>0</v>
      </c>
    </row>
    <row r="15" spans="2:117" ht="14.5" hidden="1" customHeight="1" outlineLevel="1">
      <c r="B15" s="1078">
        <f>IF(D15&lt;&gt;"",MAX(B13:B14)+1,"")</f>
        <v>6</v>
      </c>
      <c r="C15" s="1072"/>
      <c r="D15" s="1092" t="s">
        <v>145</v>
      </c>
      <c r="E15" s="1111">
        <f>SUM(E12:E14)</f>
        <v>0</v>
      </c>
      <c r="F15" s="1111">
        <f>SUM(F12:F14)</f>
        <v>0</v>
      </c>
      <c r="G15" s="1111"/>
      <c r="H15" s="1111"/>
      <c r="I15" s="1111"/>
      <c r="J15" s="1111"/>
      <c r="K15" s="1111"/>
      <c r="L15" s="1111"/>
      <c r="M15" s="1111"/>
      <c r="N15" s="1111"/>
      <c r="O15" s="1111"/>
      <c r="P15" s="1111"/>
      <c r="Q15" s="1111"/>
      <c r="R15" s="1111"/>
      <c r="S15" s="1111"/>
      <c r="T15" s="1111"/>
      <c r="U15" s="1111"/>
      <c r="V15" s="1111"/>
      <c r="W15" s="1111">
        <f t="shared" ref="W15:AO15" si="0">SUM(W12:W14)</f>
        <v>0</v>
      </c>
      <c r="X15" s="1111">
        <f t="shared" si="0"/>
        <v>0</v>
      </c>
      <c r="Y15" s="1111">
        <f t="shared" si="0"/>
        <v>0</v>
      </c>
      <c r="Z15" s="1111">
        <f t="shared" si="0"/>
        <v>0</v>
      </c>
      <c r="AA15" s="1111">
        <f t="shared" si="0"/>
        <v>0</v>
      </c>
      <c r="AB15" s="1111">
        <f t="shared" si="0"/>
        <v>0</v>
      </c>
      <c r="AC15" s="1111">
        <f t="shared" si="0"/>
        <v>0</v>
      </c>
      <c r="AD15" s="1111">
        <f t="shared" si="0"/>
        <v>0</v>
      </c>
      <c r="AE15" s="1111">
        <f t="shared" si="0"/>
        <v>0</v>
      </c>
      <c r="AF15" s="1111">
        <f t="shared" si="0"/>
        <v>0</v>
      </c>
      <c r="AG15" s="1111">
        <f t="shared" si="0"/>
        <v>0</v>
      </c>
      <c r="AH15" s="1111">
        <f t="shared" si="0"/>
        <v>0</v>
      </c>
      <c r="AI15" s="1111">
        <f t="shared" si="0"/>
        <v>0</v>
      </c>
      <c r="AJ15" s="1110">
        <f t="shared" si="0"/>
        <v>0</v>
      </c>
      <c r="AK15" s="1110">
        <f t="shared" si="0"/>
        <v>0</v>
      </c>
      <c r="AL15" s="1110">
        <f t="shared" si="0"/>
        <v>0</v>
      </c>
      <c r="AM15" s="1110">
        <f t="shared" si="0"/>
        <v>0</v>
      </c>
      <c r="AN15" s="1110">
        <f t="shared" si="0"/>
        <v>0</v>
      </c>
      <c r="AO15" s="1111">
        <f t="shared" si="0"/>
        <v>0</v>
      </c>
      <c r="AP15" s="1041"/>
      <c r="AQ15" s="1111">
        <f>SUM(AQ12:AQ14)</f>
        <v>0</v>
      </c>
      <c r="AR15" s="1111">
        <f>SUM(AR12:AR14)</f>
        <v>0</v>
      </c>
      <c r="AS15" s="1111"/>
      <c r="AT15" s="1111"/>
      <c r="AU15" s="1111"/>
      <c r="AV15" s="1111"/>
      <c r="AW15" s="1111"/>
      <c r="AX15" s="1111"/>
      <c r="AY15" s="1111"/>
      <c r="AZ15" s="1111"/>
      <c r="BA15" s="1111"/>
      <c r="BB15" s="1111"/>
      <c r="BC15" s="1111"/>
      <c r="BD15" s="1111"/>
      <c r="BE15" s="1111"/>
      <c r="BF15" s="1111"/>
      <c r="BG15" s="1111"/>
      <c r="BH15" s="1111"/>
      <c r="BI15" s="1111">
        <f t="shared" ref="BI15:CA15" si="1">SUM(BI12:BI14)</f>
        <v>0</v>
      </c>
      <c r="BJ15" s="1111">
        <f t="shared" si="1"/>
        <v>0</v>
      </c>
      <c r="BK15" s="1111">
        <f t="shared" si="1"/>
        <v>0</v>
      </c>
      <c r="BL15" s="1111">
        <f t="shared" si="1"/>
        <v>0</v>
      </c>
      <c r="BM15" s="1111">
        <f t="shared" si="1"/>
        <v>0</v>
      </c>
      <c r="BN15" s="1111">
        <f t="shared" si="1"/>
        <v>0</v>
      </c>
      <c r="BO15" s="1111">
        <f t="shared" si="1"/>
        <v>0</v>
      </c>
      <c r="BP15" s="1111">
        <f t="shared" si="1"/>
        <v>0</v>
      </c>
      <c r="BQ15" s="1111">
        <f t="shared" si="1"/>
        <v>0</v>
      </c>
      <c r="BR15" s="1111">
        <f t="shared" si="1"/>
        <v>0</v>
      </c>
      <c r="BS15" s="1111">
        <f t="shared" si="1"/>
        <v>0</v>
      </c>
      <c r="BT15" s="1111">
        <f t="shared" si="1"/>
        <v>0</v>
      </c>
      <c r="BU15" s="1111">
        <f t="shared" si="1"/>
        <v>0</v>
      </c>
      <c r="BV15" s="1110">
        <f t="shared" si="1"/>
        <v>0</v>
      </c>
      <c r="BW15" s="1110">
        <f t="shared" si="1"/>
        <v>0</v>
      </c>
      <c r="BX15" s="1110">
        <f t="shared" si="1"/>
        <v>0</v>
      </c>
      <c r="BY15" s="1110">
        <f t="shared" si="1"/>
        <v>0</v>
      </c>
      <c r="BZ15" s="1110">
        <f t="shared" si="1"/>
        <v>0</v>
      </c>
      <c r="CA15" s="1111">
        <f t="shared" si="1"/>
        <v>0</v>
      </c>
      <c r="CB15" s="1041"/>
      <c r="CC15" s="1111">
        <f>SUM(CC12:CC14)</f>
        <v>0</v>
      </c>
      <c r="CD15" s="1111">
        <f>SUM(CD12:CD14)</f>
        <v>0</v>
      </c>
      <c r="CE15" s="1111"/>
      <c r="CF15" s="1111"/>
      <c r="CG15" s="1111"/>
      <c r="CH15" s="1111"/>
      <c r="CI15" s="1111"/>
      <c r="CJ15" s="1111"/>
      <c r="CK15" s="1111"/>
      <c r="CL15" s="1111"/>
      <c r="CM15" s="1111"/>
      <c r="CN15" s="1111"/>
      <c r="CO15" s="1111"/>
      <c r="CP15" s="1111"/>
      <c r="CQ15" s="1111"/>
      <c r="CR15" s="1111"/>
      <c r="CS15" s="1111"/>
      <c r="CT15" s="1111"/>
      <c r="CU15" s="1111">
        <f t="shared" ref="CU15:DM15" si="2">SUM(CU12:CU14)</f>
        <v>0</v>
      </c>
      <c r="CV15" s="1111">
        <f t="shared" si="2"/>
        <v>0</v>
      </c>
      <c r="CW15" s="1111">
        <f t="shared" si="2"/>
        <v>0</v>
      </c>
      <c r="CX15" s="1111">
        <f t="shared" si="2"/>
        <v>0</v>
      </c>
      <c r="CY15" s="1111">
        <f t="shared" si="2"/>
        <v>0</v>
      </c>
      <c r="CZ15" s="1111">
        <f t="shared" si="2"/>
        <v>0</v>
      </c>
      <c r="DA15" s="1111">
        <f t="shared" si="2"/>
        <v>0</v>
      </c>
      <c r="DB15" s="1111">
        <f t="shared" si="2"/>
        <v>0</v>
      </c>
      <c r="DC15" s="1111">
        <f t="shared" si="2"/>
        <v>0</v>
      </c>
      <c r="DD15" s="1111">
        <f t="shared" si="2"/>
        <v>0</v>
      </c>
      <c r="DE15" s="1111">
        <f t="shared" si="2"/>
        <v>0</v>
      </c>
      <c r="DF15" s="1111">
        <f t="shared" si="2"/>
        <v>0</v>
      </c>
      <c r="DG15" s="1111">
        <f t="shared" si="2"/>
        <v>0</v>
      </c>
      <c r="DH15" s="1110">
        <f t="shared" si="2"/>
        <v>0</v>
      </c>
      <c r="DI15" s="1110">
        <f t="shared" si="2"/>
        <v>0</v>
      </c>
      <c r="DJ15" s="1110">
        <f t="shared" si="2"/>
        <v>0</v>
      </c>
      <c r="DK15" s="1110">
        <f t="shared" si="2"/>
        <v>0</v>
      </c>
      <c r="DL15" s="1110">
        <f t="shared" si="2"/>
        <v>0</v>
      </c>
      <c r="DM15" s="1111">
        <f t="shared" si="2"/>
        <v>0</v>
      </c>
    </row>
    <row r="16" spans="2:117" ht="14.5" hidden="1" customHeight="1" outlineLevel="1">
      <c r="B16" s="1078">
        <f>IF(D16&lt;&gt;"",MAX(B14:B15)+1,"")</f>
        <v>7</v>
      </c>
      <c r="C16" s="1072"/>
      <c r="D16" s="1096" t="s">
        <v>292</v>
      </c>
      <c r="E16" s="968">
        <v>0</v>
      </c>
      <c r="F16" s="968">
        <v>0</v>
      </c>
      <c r="G16" s="968"/>
      <c r="H16" s="968"/>
      <c r="I16" s="968"/>
      <c r="J16" s="968"/>
      <c r="K16" s="968"/>
      <c r="L16" s="968"/>
      <c r="M16" s="968"/>
      <c r="N16" s="968"/>
      <c r="O16" s="968"/>
      <c r="P16" s="968"/>
      <c r="Q16" s="968"/>
      <c r="R16" s="968"/>
      <c r="S16" s="968"/>
      <c r="T16" s="968"/>
      <c r="U16" s="968"/>
      <c r="V16" s="968"/>
      <c r="W16" s="968">
        <v>0</v>
      </c>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1041"/>
      <c r="AQ16" s="968">
        <v>0</v>
      </c>
      <c r="AR16" s="968">
        <v>0</v>
      </c>
      <c r="AS16" s="968"/>
      <c r="AT16" s="968"/>
      <c r="AU16" s="968"/>
      <c r="AV16" s="968"/>
      <c r="AW16" s="968"/>
      <c r="AX16" s="968"/>
      <c r="AY16" s="968"/>
      <c r="AZ16" s="968"/>
      <c r="BA16" s="968"/>
      <c r="BB16" s="968"/>
      <c r="BC16" s="968"/>
      <c r="BD16" s="968"/>
      <c r="BE16" s="968"/>
      <c r="BF16" s="968"/>
      <c r="BG16" s="968"/>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1041"/>
      <c r="CC16" s="968">
        <v>0</v>
      </c>
      <c r="CD16" s="968">
        <v>0</v>
      </c>
      <c r="CE16" s="968"/>
      <c r="CF16" s="968"/>
      <c r="CG16" s="968"/>
      <c r="CH16" s="968"/>
      <c r="CI16" s="968"/>
      <c r="CJ16" s="968"/>
      <c r="CK16" s="968"/>
      <c r="CL16" s="968"/>
      <c r="CM16" s="968"/>
      <c r="CN16" s="968"/>
      <c r="CO16" s="968"/>
      <c r="CP16" s="968"/>
      <c r="CQ16" s="968"/>
      <c r="CR16" s="968"/>
      <c r="CS16" s="968"/>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8">
        <f>SUM(DH16:DL16)</f>
        <v>0</v>
      </c>
    </row>
    <row r="17" spans="2:117" ht="14.5" hidden="1" customHeight="1" outlineLevel="1">
      <c r="B17" s="1078">
        <f>IF(D17&lt;&gt;"",MAX(B15:B16)+1,"")</f>
        <v>8</v>
      </c>
      <c r="C17" s="1072"/>
      <c r="D17" s="1096" t="s">
        <v>147</v>
      </c>
      <c r="E17" s="968">
        <v>0</v>
      </c>
      <c r="F17" s="968">
        <v>0</v>
      </c>
      <c r="G17" s="968"/>
      <c r="H17" s="968"/>
      <c r="I17" s="968"/>
      <c r="J17" s="968"/>
      <c r="K17" s="968"/>
      <c r="L17" s="968"/>
      <c r="M17" s="968"/>
      <c r="N17" s="968"/>
      <c r="O17" s="968"/>
      <c r="P17" s="968"/>
      <c r="Q17" s="968"/>
      <c r="R17" s="968"/>
      <c r="S17" s="968"/>
      <c r="T17" s="968"/>
      <c r="U17" s="968"/>
      <c r="V17" s="968"/>
      <c r="W17" s="968">
        <v>0</v>
      </c>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1041"/>
      <c r="AQ17" s="968">
        <v>0</v>
      </c>
      <c r="AR17" s="968">
        <v>0</v>
      </c>
      <c r="AS17" s="968"/>
      <c r="AT17" s="968"/>
      <c r="AU17" s="968"/>
      <c r="AV17" s="968"/>
      <c r="AW17" s="968"/>
      <c r="AX17" s="968"/>
      <c r="AY17" s="968"/>
      <c r="AZ17" s="968"/>
      <c r="BA17" s="968"/>
      <c r="BB17" s="968"/>
      <c r="BC17" s="968"/>
      <c r="BD17" s="968"/>
      <c r="BE17" s="968"/>
      <c r="BF17" s="968"/>
      <c r="BG17" s="968"/>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1041"/>
      <c r="CC17" s="968">
        <v>0</v>
      </c>
      <c r="CD17" s="968">
        <v>0</v>
      </c>
      <c r="CE17" s="968"/>
      <c r="CF17" s="968"/>
      <c r="CG17" s="968"/>
      <c r="CH17" s="968"/>
      <c r="CI17" s="968"/>
      <c r="CJ17" s="968"/>
      <c r="CK17" s="968"/>
      <c r="CL17" s="968"/>
      <c r="CM17" s="968"/>
      <c r="CN17" s="968"/>
      <c r="CO17" s="968"/>
      <c r="CP17" s="968"/>
      <c r="CQ17" s="968"/>
      <c r="CR17" s="968"/>
      <c r="CS17" s="968"/>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8">
        <f>SUM(DH17:DL17)</f>
        <v>0</v>
      </c>
    </row>
    <row r="18" spans="2:117" ht="14.5" hidden="1" customHeight="1" outlineLevel="1">
      <c r="B18" s="1078">
        <f>IF(D18&lt;&gt;"",MAX(B15:B17)+1,"")</f>
        <v>9</v>
      </c>
      <c r="C18" s="1072"/>
      <c r="D18" s="1092" t="s">
        <v>149</v>
      </c>
      <c r="E18" s="1111">
        <f>E15+SUM(E16:E17)</f>
        <v>0</v>
      </c>
      <c r="F18" s="1111">
        <f>F15+SUM(F16:F17)</f>
        <v>0</v>
      </c>
      <c r="G18" s="1111"/>
      <c r="H18" s="1111"/>
      <c r="I18" s="1111"/>
      <c r="J18" s="1111"/>
      <c r="K18" s="1111"/>
      <c r="L18" s="1111"/>
      <c r="M18" s="1111"/>
      <c r="N18" s="1111"/>
      <c r="O18" s="1111"/>
      <c r="P18" s="1111"/>
      <c r="Q18" s="1111"/>
      <c r="R18" s="1111"/>
      <c r="S18" s="1111"/>
      <c r="T18" s="1111"/>
      <c r="U18" s="1111"/>
      <c r="V18" s="1111"/>
      <c r="W18" s="1111">
        <f t="shared" ref="W18:AO18" si="3">W15+SUM(W16:W17)</f>
        <v>0</v>
      </c>
      <c r="X18" s="1111">
        <f t="shared" si="3"/>
        <v>0</v>
      </c>
      <c r="Y18" s="1111">
        <f t="shared" si="3"/>
        <v>0</v>
      </c>
      <c r="Z18" s="1111">
        <f t="shared" si="3"/>
        <v>0</v>
      </c>
      <c r="AA18" s="1111">
        <f t="shared" si="3"/>
        <v>0</v>
      </c>
      <c r="AB18" s="1111">
        <f t="shared" si="3"/>
        <v>0</v>
      </c>
      <c r="AC18" s="1111">
        <f t="shared" si="3"/>
        <v>0</v>
      </c>
      <c r="AD18" s="1111">
        <f t="shared" si="3"/>
        <v>0</v>
      </c>
      <c r="AE18" s="1111">
        <f t="shared" si="3"/>
        <v>0</v>
      </c>
      <c r="AF18" s="1111">
        <f t="shared" si="3"/>
        <v>0</v>
      </c>
      <c r="AG18" s="1111">
        <f t="shared" si="3"/>
        <v>0</v>
      </c>
      <c r="AH18" s="1111">
        <f t="shared" si="3"/>
        <v>0</v>
      </c>
      <c r="AI18" s="1111">
        <f t="shared" si="3"/>
        <v>0</v>
      </c>
      <c r="AJ18" s="1110">
        <f t="shared" si="3"/>
        <v>0</v>
      </c>
      <c r="AK18" s="1110">
        <f t="shared" si="3"/>
        <v>0</v>
      </c>
      <c r="AL18" s="1110">
        <f t="shared" si="3"/>
        <v>0</v>
      </c>
      <c r="AM18" s="1110">
        <f t="shared" si="3"/>
        <v>0</v>
      </c>
      <c r="AN18" s="1110">
        <f t="shared" si="3"/>
        <v>0</v>
      </c>
      <c r="AO18" s="1111">
        <f t="shared" si="3"/>
        <v>0</v>
      </c>
      <c r="AP18" s="1041"/>
      <c r="AQ18" s="1111">
        <f>AQ15+SUM(AQ16:AQ17)</f>
        <v>0</v>
      </c>
      <c r="AR18" s="1111">
        <f>AR15+SUM(AR16:AR17)</f>
        <v>0</v>
      </c>
      <c r="AS18" s="1111"/>
      <c r="AT18" s="1111"/>
      <c r="AU18" s="1111"/>
      <c r="AV18" s="1111"/>
      <c r="AW18" s="1111"/>
      <c r="AX18" s="1111"/>
      <c r="AY18" s="1111"/>
      <c r="AZ18" s="1111"/>
      <c r="BA18" s="1111"/>
      <c r="BB18" s="1111"/>
      <c r="BC18" s="1111"/>
      <c r="BD18" s="1111"/>
      <c r="BE18" s="1111"/>
      <c r="BF18" s="1111"/>
      <c r="BG18" s="1111"/>
      <c r="BH18" s="1111"/>
      <c r="BI18" s="1111">
        <f t="shared" ref="BI18:CA18" si="4">BI15+SUM(BI16:BI17)</f>
        <v>0</v>
      </c>
      <c r="BJ18" s="1111">
        <f t="shared" si="4"/>
        <v>0</v>
      </c>
      <c r="BK18" s="1111">
        <f t="shared" si="4"/>
        <v>0</v>
      </c>
      <c r="BL18" s="1111">
        <f t="shared" si="4"/>
        <v>0</v>
      </c>
      <c r="BM18" s="1111">
        <f t="shared" si="4"/>
        <v>0</v>
      </c>
      <c r="BN18" s="1111">
        <f t="shared" si="4"/>
        <v>0</v>
      </c>
      <c r="BO18" s="1111">
        <f t="shared" si="4"/>
        <v>0</v>
      </c>
      <c r="BP18" s="1111">
        <f t="shared" si="4"/>
        <v>0</v>
      </c>
      <c r="BQ18" s="1111">
        <f t="shared" si="4"/>
        <v>0</v>
      </c>
      <c r="BR18" s="1111">
        <f t="shared" si="4"/>
        <v>0</v>
      </c>
      <c r="BS18" s="1111">
        <f t="shared" si="4"/>
        <v>0</v>
      </c>
      <c r="BT18" s="1111">
        <f t="shared" si="4"/>
        <v>0</v>
      </c>
      <c r="BU18" s="1111">
        <f t="shared" si="4"/>
        <v>0</v>
      </c>
      <c r="BV18" s="1110">
        <f t="shared" si="4"/>
        <v>0</v>
      </c>
      <c r="BW18" s="1110">
        <f t="shared" si="4"/>
        <v>0</v>
      </c>
      <c r="BX18" s="1110">
        <f t="shared" si="4"/>
        <v>0</v>
      </c>
      <c r="BY18" s="1110">
        <f t="shared" si="4"/>
        <v>0</v>
      </c>
      <c r="BZ18" s="1110">
        <f t="shared" si="4"/>
        <v>0</v>
      </c>
      <c r="CA18" s="1111">
        <f t="shared" si="4"/>
        <v>0</v>
      </c>
      <c r="CB18" s="1041"/>
      <c r="CC18" s="1111">
        <f>CC15+SUM(CC16:CC17)</f>
        <v>0</v>
      </c>
      <c r="CD18" s="1111">
        <f>CD15+SUM(CD16:CD17)</f>
        <v>0</v>
      </c>
      <c r="CE18" s="1111"/>
      <c r="CF18" s="1111"/>
      <c r="CG18" s="1111"/>
      <c r="CH18" s="1111"/>
      <c r="CI18" s="1111"/>
      <c r="CJ18" s="1111"/>
      <c r="CK18" s="1111"/>
      <c r="CL18" s="1111"/>
      <c r="CM18" s="1111"/>
      <c r="CN18" s="1111"/>
      <c r="CO18" s="1111"/>
      <c r="CP18" s="1111"/>
      <c r="CQ18" s="1111"/>
      <c r="CR18" s="1111"/>
      <c r="CS18" s="1111"/>
      <c r="CT18" s="1111"/>
      <c r="CU18" s="1111">
        <f t="shared" ref="CU18:DM18" si="5">CU15+SUM(CU16:CU17)</f>
        <v>0</v>
      </c>
      <c r="CV18" s="1111">
        <f t="shared" si="5"/>
        <v>0</v>
      </c>
      <c r="CW18" s="1111">
        <f t="shared" si="5"/>
        <v>0</v>
      </c>
      <c r="CX18" s="1111">
        <f t="shared" si="5"/>
        <v>0</v>
      </c>
      <c r="CY18" s="1111">
        <f t="shared" si="5"/>
        <v>0</v>
      </c>
      <c r="CZ18" s="1111">
        <f t="shared" si="5"/>
        <v>0</v>
      </c>
      <c r="DA18" s="1111">
        <f t="shared" si="5"/>
        <v>0</v>
      </c>
      <c r="DB18" s="1111">
        <f t="shared" si="5"/>
        <v>0</v>
      </c>
      <c r="DC18" s="1111">
        <f t="shared" si="5"/>
        <v>0</v>
      </c>
      <c r="DD18" s="1111">
        <f t="shared" si="5"/>
        <v>0</v>
      </c>
      <c r="DE18" s="1111">
        <f t="shared" si="5"/>
        <v>0</v>
      </c>
      <c r="DF18" s="1111">
        <f t="shared" si="5"/>
        <v>0</v>
      </c>
      <c r="DG18" s="1111">
        <f t="shared" si="5"/>
        <v>0</v>
      </c>
      <c r="DH18" s="1110">
        <f t="shared" si="5"/>
        <v>0</v>
      </c>
      <c r="DI18" s="1110">
        <f t="shared" si="5"/>
        <v>0</v>
      </c>
      <c r="DJ18" s="1110">
        <f t="shared" si="5"/>
        <v>0</v>
      </c>
      <c r="DK18" s="1110">
        <f t="shared" si="5"/>
        <v>0</v>
      </c>
      <c r="DL18" s="1110">
        <f t="shared" si="5"/>
        <v>0</v>
      </c>
      <c r="DM18" s="1111">
        <f t="shared" si="5"/>
        <v>0</v>
      </c>
    </row>
    <row r="19" spans="2:117" ht="14.5" hidden="1" customHeight="1" outlineLevel="1">
      <c r="B19" s="1078">
        <f>IF(D19&lt;&gt;"",MAX(B16:B18)+1,"")</f>
        <v>10</v>
      </c>
      <c r="C19" s="1072"/>
      <c r="D19" s="1096" t="s">
        <v>195</v>
      </c>
      <c r="E19" s="968">
        <v>0</v>
      </c>
      <c r="F19" s="968">
        <v>0</v>
      </c>
      <c r="G19" s="968"/>
      <c r="H19" s="968"/>
      <c r="I19" s="968"/>
      <c r="J19" s="968"/>
      <c r="K19" s="968"/>
      <c r="L19" s="968"/>
      <c r="M19" s="968"/>
      <c r="N19" s="968"/>
      <c r="O19" s="968"/>
      <c r="P19" s="968"/>
      <c r="Q19" s="968"/>
      <c r="R19" s="968"/>
      <c r="S19" s="968"/>
      <c r="T19" s="968"/>
      <c r="U19" s="968"/>
      <c r="V19" s="968"/>
      <c r="W19" s="968">
        <v>0</v>
      </c>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1041"/>
      <c r="AQ19" s="968">
        <v>0</v>
      </c>
      <c r="AR19" s="968">
        <v>0</v>
      </c>
      <c r="AS19" s="968"/>
      <c r="AT19" s="968"/>
      <c r="AU19" s="968"/>
      <c r="AV19" s="968"/>
      <c r="AW19" s="968"/>
      <c r="AX19" s="968"/>
      <c r="AY19" s="968"/>
      <c r="AZ19" s="968"/>
      <c r="BA19" s="968"/>
      <c r="BB19" s="968"/>
      <c r="BC19" s="968"/>
      <c r="BD19" s="968"/>
      <c r="BE19" s="968"/>
      <c r="BF19" s="968"/>
      <c r="BG19" s="968"/>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1041"/>
      <c r="CC19" s="968">
        <v>0</v>
      </c>
      <c r="CD19" s="968">
        <v>0</v>
      </c>
      <c r="CE19" s="968"/>
      <c r="CF19" s="968"/>
      <c r="CG19" s="968"/>
      <c r="CH19" s="968"/>
      <c r="CI19" s="968"/>
      <c r="CJ19" s="968"/>
      <c r="CK19" s="968"/>
      <c r="CL19" s="968"/>
      <c r="CM19" s="968"/>
      <c r="CN19" s="968"/>
      <c r="CO19" s="968"/>
      <c r="CP19" s="968"/>
      <c r="CQ19" s="968"/>
      <c r="CR19" s="968"/>
      <c r="CS19" s="968"/>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8">
        <f>SUM(DH19:DL19)</f>
        <v>0</v>
      </c>
    </row>
    <row r="20" spans="2:117" ht="14.5" hidden="1" customHeight="1" outlineLevel="1">
      <c r="B20" s="1078">
        <f>IF(D20&lt;&gt;"",MAX(B17:B19)+1,"")</f>
        <v>11</v>
      </c>
      <c r="C20" s="1072"/>
      <c r="D20" s="1096" t="s">
        <v>293</v>
      </c>
      <c r="E20" s="968">
        <v>0</v>
      </c>
      <c r="F20" s="968">
        <v>0</v>
      </c>
      <c r="G20" s="968"/>
      <c r="H20" s="968"/>
      <c r="I20" s="968"/>
      <c r="J20" s="968"/>
      <c r="K20" s="968"/>
      <c r="L20" s="968"/>
      <c r="M20" s="968"/>
      <c r="N20" s="968"/>
      <c r="O20" s="968"/>
      <c r="P20" s="968"/>
      <c r="Q20" s="968"/>
      <c r="R20" s="968"/>
      <c r="S20" s="968"/>
      <c r="T20" s="968"/>
      <c r="U20" s="968"/>
      <c r="V20" s="968"/>
      <c r="W20" s="968">
        <v>0</v>
      </c>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1041"/>
      <c r="AQ20" s="968">
        <v>0</v>
      </c>
      <c r="AR20" s="968">
        <v>0</v>
      </c>
      <c r="AS20" s="968"/>
      <c r="AT20" s="968"/>
      <c r="AU20" s="968"/>
      <c r="AV20" s="968"/>
      <c r="AW20" s="968"/>
      <c r="AX20" s="968"/>
      <c r="AY20" s="968"/>
      <c r="AZ20" s="968"/>
      <c r="BA20" s="968"/>
      <c r="BB20" s="968"/>
      <c r="BC20" s="968"/>
      <c r="BD20" s="968"/>
      <c r="BE20" s="968"/>
      <c r="BF20" s="968"/>
      <c r="BG20" s="968"/>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1041"/>
      <c r="CC20" s="968">
        <v>0</v>
      </c>
      <c r="CD20" s="968">
        <v>0</v>
      </c>
      <c r="CE20" s="968"/>
      <c r="CF20" s="968"/>
      <c r="CG20" s="968"/>
      <c r="CH20" s="968"/>
      <c r="CI20" s="968"/>
      <c r="CJ20" s="968"/>
      <c r="CK20" s="968"/>
      <c r="CL20" s="968"/>
      <c r="CM20" s="968"/>
      <c r="CN20" s="968"/>
      <c r="CO20" s="968"/>
      <c r="CP20" s="968"/>
      <c r="CQ20" s="968"/>
      <c r="CR20" s="968"/>
      <c r="CS20" s="968"/>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8">
        <f>SUM(DH20:DL20)</f>
        <v>0</v>
      </c>
    </row>
    <row r="21" spans="2:117" ht="15" hidden="1" customHeight="1" outlineLevel="1">
      <c r="B21" s="1078">
        <f>IF(D21&lt;&gt;"",MAX(B19:B20)+1,"")</f>
        <v>12</v>
      </c>
      <c r="C21" s="1072"/>
      <c r="D21" s="1092" t="s">
        <v>150</v>
      </c>
      <c r="E21" s="1018">
        <f>E18+SUM(E19:E20)</f>
        <v>0</v>
      </c>
      <c r="F21" s="1018">
        <f>F18+SUM(F19:F20)</f>
        <v>0</v>
      </c>
      <c r="G21" s="1018"/>
      <c r="H21" s="1018"/>
      <c r="I21" s="1018"/>
      <c r="J21" s="1018"/>
      <c r="K21" s="1018"/>
      <c r="L21" s="1018"/>
      <c r="M21" s="1018"/>
      <c r="N21" s="1018"/>
      <c r="O21" s="1018"/>
      <c r="P21" s="1018"/>
      <c r="Q21" s="1018"/>
      <c r="R21" s="1018"/>
      <c r="S21" s="1018"/>
      <c r="T21" s="1018"/>
      <c r="U21" s="1018"/>
      <c r="V21" s="1018"/>
      <c r="W21" s="1018">
        <f t="shared" ref="W21:AO21" si="6">W18+SUM(W19:W20)</f>
        <v>0</v>
      </c>
      <c r="X21" s="1018">
        <f t="shared" si="6"/>
        <v>0</v>
      </c>
      <c r="Y21" s="1018">
        <f t="shared" si="6"/>
        <v>0</v>
      </c>
      <c r="Z21" s="1018">
        <f t="shared" si="6"/>
        <v>0</v>
      </c>
      <c r="AA21" s="1018">
        <f t="shared" si="6"/>
        <v>0</v>
      </c>
      <c r="AB21" s="1018">
        <f t="shared" si="6"/>
        <v>0</v>
      </c>
      <c r="AC21" s="1018">
        <f t="shared" si="6"/>
        <v>0</v>
      </c>
      <c r="AD21" s="1018">
        <f t="shared" si="6"/>
        <v>0</v>
      </c>
      <c r="AE21" s="1018">
        <f t="shared" si="6"/>
        <v>0</v>
      </c>
      <c r="AF21" s="1018">
        <f t="shared" si="6"/>
        <v>0</v>
      </c>
      <c r="AG21" s="1018">
        <f t="shared" si="6"/>
        <v>0</v>
      </c>
      <c r="AH21" s="1018">
        <f t="shared" si="6"/>
        <v>0</v>
      </c>
      <c r="AI21" s="1018">
        <f t="shared" si="6"/>
        <v>0</v>
      </c>
      <c r="AJ21" s="1019">
        <f t="shared" si="6"/>
        <v>0</v>
      </c>
      <c r="AK21" s="1019">
        <f t="shared" si="6"/>
        <v>0</v>
      </c>
      <c r="AL21" s="1019">
        <f t="shared" si="6"/>
        <v>0</v>
      </c>
      <c r="AM21" s="1019">
        <f t="shared" si="6"/>
        <v>0</v>
      </c>
      <c r="AN21" s="1019">
        <f t="shared" si="6"/>
        <v>0</v>
      </c>
      <c r="AO21" s="1018">
        <f t="shared" si="6"/>
        <v>0</v>
      </c>
      <c r="AP21" s="1041"/>
      <c r="AQ21" s="1018">
        <f>AQ18+SUM(AQ19:AQ20)</f>
        <v>0</v>
      </c>
      <c r="AR21" s="1018">
        <f>AR18+SUM(AR19:AR20)</f>
        <v>0</v>
      </c>
      <c r="AS21" s="1018"/>
      <c r="AT21" s="1018"/>
      <c r="AU21" s="1018"/>
      <c r="AV21" s="1018"/>
      <c r="AW21" s="1018"/>
      <c r="AX21" s="1018"/>
      <c r="AY21" s="1018"/>
      <c r="AZ21" s="1018"/>
      <c r="BA21" s="1018"/>
      <c r="BB21" s="1018"/>
      <c r="BC21" s="1018"/>
      <c r="BD21" s="1018"/>
      <c r="BE21" s="1018"/>
      <c r="BF21" s="1018"/>
      <c r="BG21" s="1018"/>
      <c r="BH21" s="1018"/>
      <c r="BI21" s="1018">
        <f t="shared" ref="BI21:CA21" si="7">BI18+SUM(BI19:BI20)</f>
        <v>0</v>
      </c>
      <c r="BJ21" s="1018">
        <f t="shared" si="7"/>
        <v>0</v>
      </c>
      <c r="BK21" s="1018">
        <f t="shared" si="7"/>
        <v>0</v>
      </c>
      <c r="BL21" s="1018">
        <f t="shared" si="7"/>
        <v>0</v>
      </c>
      <c r="BM21" s="1018">
        <f t="shared" si="7"/>
        <v>0</v>
      </c>
      <c r="BN21" s="1018">
        <f t="shared" si="7"/>
        <v>0</v>
      </c>
      <c r="BO21" s="1018">
        <f t="shared" si="7"/>
        <v>0</v>
      </c>
      <c r="BP21" s="1018">
        <f t="shared" si="7"/>
        <v>0</v>
      </c>
      <c r="BQ21" s="1018">
        <f t="shared" si="7"/>
        <v>0</v>
      </c>
      <c r="BR21" s="1018">
        <f t="shared" si="7"/>
        <v>0</v>
      </c>
      <c r="BS21" s="1018">
        <f t="shared" si="7"/>
        <v>0</v>
      </c>
      <c r="BT21" s="1018">
        <f t="shared" si="7"/>
        <v>0</v>
      </c>
      <c r="BU21" s="1018">
        <f t="shared" si="7"/>
        <v>0</v>
      </c>
      <c r="BV21" s="1019">
        <f t="shared" si="7"/>
        <v>0</v>
      </c>
      <c r="BW21" s="1019">
        <f t="shared" si="7"/>
        <v>0</v>
      </c>
      <c r="BX21" s="1019">
        <f t="shared" si="7"/>
        <v>0</v>
      </c>
      <c r="BY21" s="1019">
        <f t="shared" si="7"/>
        <v>0</v>
      </c>
      <c r="BZ21" s="1019">
        <f t="shared" si="7"/>
        <v>0</v>
      </c>
      <c r="CA21" s="1018">
        <f t="shared" si="7"/>
        <v>0</v>
      </c>
      <c r="CB21" s="1041"/>
      <c r="CC21" s="1018">
        <f>CC18+SUM(CC19:CC20)</f>
        <v>0</v>
      </c>
      <c r="CD21" s="1018">
        <f>CD18+SUM(CD19:CD20)</f>
        <v>0</v>
      </c>
      <c r="CE21" s="1018"/>
      <c r="CF21" s="1018"/>
      <c r="CG21" s="1018"/>
      <c r="CH21" s="1018"/>
      <c r="CI21" s="1018"/>
      <c r="CJ21" s="1018"/>
      <c r="CK21" s="1018"/>
      <c r="CL21" s="1018"/>
      <c r="CM21" s="1018"/>
      <c r="CN21" s="1018"/>
      <c r="CO21" s="1018"/>
      <c r="CP21" s="1018"/>
      <c r="CQ21" s="1018"/>
      <c r="CR21" s="1018"/>
      <c r="CS21" s="1018"/>
      <c r="CT21" s="1018"/>
      <c r="CU21" s="1018">
        <f t="shared" ref="CU21:DM21" si="8">CU18+SUM(CU19:CU20)</f>
        <v>0</v>
      </c>
      <c r="CV21" s="1018">
        <f t="shared" si="8"/>
        <v>0</v>
      </c>
      <c r="CW21" s="1018">
        <f t="shared" si="8"/>
        <v>0</v>
      </c>
      <c r="CX21" s="1018">
        <f t="shared" si="8"/>
        <v>0</v>
      </c>
      <c r="CY21" s="1018">
        <f t="shared" si="8"/>
        <v>0</v>
      </c>
      <c r="CZ21" s="1018">
        <f t="shared" si="8"/>
        <v>0</v>
      </c>
      <c r="DA21" s="1018">
        <f t="shared" si="8"/>
        <v>0</v>
      </c>
      <c r="DB21" s="1018">
        <f t="shared" si="8"/>
        <v>0</v>
      </c>
      <c r="DC21" s="1018">
        <f t="shared" si="8"/>
        <v>0</v>
      </c>
      <c r="DD21" s="1018">
        <f t="shared" si="8"/>
        <v>0</v>
      </c>
      <c r="DE21" s="1018">
        <f t="shared" si="8"/>
        <v>0</v>
      </c>
      <c r="DF21" s="1018">
        <f t="shared" si="8"/>
        <v>0</v>
      </c>
      <c r="DG21" s="1018">
        <f t="shared" si="8"/>
        <v>0</v>
      </c>
      <c r="DH21" s="1019">
        <f t="shared" si="8"/>
        <v>0</v>
      </c>
      <c r="DI21" s="1019">
        <f t="shared" si="8"/>
        <v>0</v>
      </c>
      <c r="DJ21" s="1019">
        <f t="shared" si="8"/>
        <v>0</v>
      </c>
      <c r="DK21" s="1019">
        <f t="shared" si="8"/>
        <v>0</v>
      </c>
      <c r="DL21" s="1019">
        <f t="shared" si="8"/>
        <v>0</v>
      </c>
      <c r="DM21" s="1018">
        <f t="shared" si="8"/>
        <v>0</v>
      </c>
    </row>
    <row r="22" spans="2:117" ht="6" customHeight="1" collapsed="1">
      <c r="B22" s="1078" t="str">
        <f>IF(D22&lt;&gt;"",MAX(B20:B21)+1,"")</f>
        <v/>
      </c>
      <c r="C22" s="1072"/>
      <c r="D22" s="1092"/>
      <c r="E22" s="1092"/>
      <c r="F22" s="1092"/>
      <c r="G22" s="1092"/>
      <c r="H22" s="1092"/>
      <c r="I22" s="1092"/>
      <c r="J22" s="1092"/>
      <c r="K22" s="1092"/>
      <c r="L22" s="1092"/>
      <c r="M22" s="1092"/>
      <c r="N22" s="1092"/>
      <c r="O22" s="1092"/>
      <c r="P22" s="1092"/>
      <c r="Q22" s="1092"/>
      <c r="R22" s="1092"/>
      <c r="S22" s="1092"/>
      <c r="T22" s="1092"/>
      <c r="U22" s="1092"/>
      <c r="V22" s="1092"/>
      <c r="W22" s="1092"/>
      <c r="X22" s="1092"/>
      <c r="Y22" s="1092"/>
      <c r="Z22" s="1092"/>
      <c r="AA22" s="1092"/>
      <c r="AB22" s="1092"/>
      <c r="AC22" s="1092"/>
      <c r="AD22" s="1092"/>
      <c r="AE22" s="1092"/>
      <c r="AF22" s="1092"/>
      <c r="AG22" s="1092"/>
      <c r="AH22" s="1092"/>
      <c r="AI22" s="1092"/>
      <c r="AJ22" s="1104"/>
      <c r="AK22" s="1104"/>
      <c r="AL22" s="1104"/>
      <c r="AM22" s="1104"/>
      <c r="AN22" s="1104"/>
      <c r="AO22" s="1092"/>
      <c r="AP22" s="1041"/>
      <c r="AQ22" s="1092"/>
      <c r="AR22" s="1092"/>
      <c r="AS22" s="1092"/>
      <c r="AT22" s="1092"/>
      <c r="AU22" s="1092"/>
      <c r="AV22" s="1092"/>
      <c r="AW22" s="1092"/>
      <c r="AX22" s="1092"/>
      <c r="AY22" s="1092"/>
      <c r="AZ22" s="1092"/>
      <c r="BA22" s="1092"/>
      <c r="BB22" s="1092"/>
      <c r="BC22" s="1092"/>
      <c r="BD22" s="1092"/>
      <c r="BE22" s="1092"/>
      <c r="BF22" s="1092"/>
      <c r="BG22" s="1092"/>
      <c r="BH22" s="1092"/>
      <c r="BI22" s="1092"/>
      <c r="BJ22" s="1092"/>
      <c r="BK22" s="1092"/>
      <c r="BL22" s="1092"/>
      <c r="BM22" s="1092"/>
      <c r="BN22" s="1092"/>
      <c r="BO22" s="1092"/>
      <c r="BP22" s="1092"/>
      <c r="BQ22" s="1092"/>
      <c r="BR22" s="1092"/>
      <c r="BS22" s="1092"/>
      <c r="BT22" s="1092"/>
      <c r="BU22" s="1092"/>
      <c r="BV22" s="1104"/>
      <c r="BW22" s="1104"/>
      <c r="BX22" s="1104"/>
      <c r="BY22" s="1104"/>
      <c r="BZ22" s="1104"/>
      <c r="CA22" s="1092"/>
      <c r="CB22" s="1041"/>
      <c r="CC22" s="1092"/>
      <c r="CD22" s="1092"/>
      <c r="CE22" s="1092"/>
      <c r="CF22" s="1092"/>
      <c r="CG22" s="1092"/>
      <c r="CH22" s="1092"/>
      <c r="CI22" s="1092"/>
      <c r="CJ22" s="1092"/>
      <c r="CK22" s="1092"/>
      <c r="CL22" s="1092"/>
      <c r="CM22" s="1092"/>
      <c r="CN22" s="1092"/>
      <c r="CO22" s="1092"/>
      <c r="CP22" s="1092"/>
      <c r="CQ22" s="1092"/>
      <c r="CR22" s="1092"/>
      <c r="CS22" s="1092"/>
      <c r="CT22" s="1092"/>
      <c r="CU22" s="1092"/>
      <c r="CV22" s="1092"/>
      <c r="CW22" s="1092"/>
      <c r="CX22" s="1092"/>
      <c r="CY22" s="1092"/>
      <c r="CZ22" s="1092"/>
      <c r="DA22" s="1092"/>
      <c r="DB22" s="1092"/>
      <c r="DC22" s="1092"/>
      <c r="DD22" s="1092"/>
      <c r="DE22" s="1092"/>
      <c r="DF22" s="1092"/>
      <c r="DG22" s="1092"/>
      <c r="DH22" s="1104"/>
      <c r="DI22" s="1104"/>
      <c r="DJ22" s="1104"/>
      <c r="DK22" s="1104"/>
      <c r="DL22" s="1104"/>
      <c r="DM22" s="1092"/>
    </row>
    <row r="23" spans="2:117" ht="14.5">
      <c r="B23" s="1078">
        <f>IF(D23&lt;&gt;"",MAX(B21:B22)+1,"")</f>
        <v>13</v>
      </c>
      <c r="C23" s="1072"/>
      <c r="D23" s="1092" t="s">
        <v>151</v>
      </c>
      <c r="E23" s="1092" t="s">
        <v>139</v>
      </c>
      <c r="F23" s="1092"/>
      <c r="G23" s="1092"/>
      <c r="H23" s="1092"/>
      <c r="I23" s="1092"/>
      <c r="J23" s="1092"/>
      <c r="K23" s="1092"/>
      <c r="L23" s="1092"/>
      <c r="M23" s="1092"/>
      <c r="N23" s="1092"/>
      <c r="O23" s="1092"/>
      <c r="P23" s="1092"/>
      <c r="Q23" s="1092"/>
      <c r="R23" s="1092"/>
      <c r="S23" s="1092"/>
      <c r="T23" s="1092"/>
      <c r="U23" s="1092"/>
      <c r="V23" s="1092"/>
      <c r="W23" s="1092"/>
      <c r="X23" s="1092"/>
      <c r="Y23" s="1092" t="s">
        <v>139</v>
      </c>
      <c r="Z23" s="1092"/>
      <c r="AA23" s="1092"/>
      <c r="AB23" s="1092"/>
      <c r="AC23" s="1092"/>
      <c r="AD23" s="1092" t="s">
        <v>139</v>
      </c>
      <c r="AE23" s="1092"/>
      <c r="AF23" s="1092"/>
      <c r="AG23" s="1092"/>
      <c r="AH23" s="1092"/>
      <c r="AI23" s="1092" t="s">
        <v>139</v>
      </c>
      <c r="AJ23" s="1104"/>
      <c r="AK23" s="1104"/>
      <c r="AL23" s="1104"/>
      <c r="AM23" s="1104"/>
      <c r="AN23" s="1104"/>
      <c r="AO23" s="1092" t="s">
        <v>139</v>
      </c>
      <c r="AP23" s="1041"/>
      <c r="AQ23" s="1092" t="s">
        <v>139</v>
      </c>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t="s">
        <v>139</v>
      </c>
      <c r="BL23" s="1092"/>
      <c r="BM23" s="1092"/>
      <c r="BN23" s="1092"/>
      <c r="BO23" s="1092"/>
      <c r="BP23" s="1092" t="s">
        <v>139</v>
      </c>
      <c r="BQ23" s="1092"/>
      <c r="BR23" s="1092"/>
      <c r="BS23" s="1092"/>
      <c r="BT23" s="1092"/>
      <c r="BU23" s="1092" t="s">
        <v>139</v>
      </c>
      <c r="BV23" s="1104"/>
      <c r="BW23" s="1104"/>
      <c r="BX23" s="1104"/>
      <c r="BY23" s="1104"/>
      <c r="BZ23" s="1104"/>
      <c r="CA23" s="1092" t="s">
        <v>139</v>
      </c>
      <c r="CB23" s="1041"/>
      <c r="CC23" s="1092" t="s">
        <v>139</v>
      </c>
      <c r="CD23" s="1092"/>
      <c r="CE23" s="1092"/>
      <c r="CF23" s="1092"/>
      <c r="CG23" s="1092"/>
      <c r="CH23" s="1092"/>
      <c r="CI23" s="1092"/>
      <c r="CJ23" s="1092"/>
      <c r="CK23" s="1092"/>
      <c r="CL23" s="1092"/>
      <c r="CM23" s="1092"/>
      <c r="CN23" s="1092"/>
      <c r="CO23" s="1092"/>
      <c r="CP23" s="1092"/>
      <c r="CQ23" s="1092"/>
      <c r="CR23" s="1092"/>
      <c r="CS23" s="1092"/>
      <c r="CT23" s="1092"/>
      <c r="CU23" s="1092"/>
      <c r="CV23" s="1092"/>
      <c r="CW23" s="1092" t="s">
        <v>139</v>
      </c>
      <c r="CX23" s="1092"/>
      <c r="CY23" s="1092"/>
      <c r="CZ23" s="1092"/>
      <c r="DA23" s="1092"/>
      <c r="DB23" s="1092" t="s">
        <v>139</v>
      </c>
      <c r="DC23" s="1092"/>
      <c r="DD23" s="1092"/>
      <c r="DE23" s="1092"/>
      <c r="DF23" s="1092"/>
      <c r="DG23" s="1092" t="s">
        <v>139</v>
      </c>
      <c r="DH23" s="1104"/>
      <c r="DI23" s="1104"/>
      <c r="DJ23" s="1104"/>
      <c r="DK23" s="1104"/>
      <c r="DL23" s="1104"/>
      <c r="DM23" s="1103" t="s">
        <v>139</v>
      </c>
    </row>
    <row r="24" spans="2:117" ht="6" customHeight="1">
      <c r="B24" s="1078" t="str">
        <f t="shared" ref="B24:B32" si="9">IF(D24&lt;&gt;"",MAX(B21:B23)+1,"")</f>
        <v/>
      </c>
      <c r="C24" s="1072"/>
      <c r="D24" s="1092"/>
      <c r="E24" s="1092"/>
      <c r="F24" s="1092"/>
      <c r="G24" s="1092"/>
      <c r="H24" s="1092"/>
      <c r="I24" s="1092"/>
      <c r="J24" s="1092"/>
      <c r="K24" s="1092"/>
      <c r="L24" s="1092"/>
      <c r="M24" s="1092"/>
      <c r="N24" s="1092"/>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104"/>
      <c r="AK24" s="1104"/>
      <c r="AL24" s="1104"/>
      <c r="AM24" s="1104"/>
      <c r="AN24" s="1104"/>
      <c r="AO24" s="1092"/>
      <c r="AP24" s="1041"/>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104"/>
      <c r="BW24" s="1104"/>
      <c r="BX24" s="1104"/>
      <c r="BY24" s="1104"/>
      <c r="BZ24" s="1104"/>
      <c r="CA24" s="1092"/>
      <c r="CB24" s="1041"/>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2"/>
      <c r="CX24" s="1092"/>
      <c r="CY24" s="1092"/>
      <c r="CZ24" s="1092"/>
      <c r="DA24" s="1092"/>
      <c r="DB24" s="1092"/>
      <c r="DC24" s="1092"/>
      <c r="DD24" s="1092"/>
      <c r="DE24" s="1092"/>
      <c r="DF24" s="1092"/>
      <c r="DG24" s="1092"/>
      <c r="DH24" s="1104"/>
      <c r="DI24" s="1104"/>
      <c r="DJ24" s="1104"/>
      <c r="DK24" s="1104"/>
      <c r="DL24" s="1104"/>
      <c r="DM24" s="1103"/>
    </row>
    <row r="25" spans="2:117" ht="14.5" hidden="1" customHeight="1" outlineLevel="1">
      <c r="B25" s="1078">
        <f t="shared" si="9"/>
        <v>14</v>
      </c>
      <c r="C25" s="1072"/>
      <c r="D25" s="1092" t="s">
        <v>152</v>
      </c>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I25" s="1084"/>
      <c r="AJ25" s="1106"/>
      <c r="AK25" s="1106"/>
      <c r="AL25" s="1106"/>
      <c r="AM25" s="1106"/>
      <c r="AN25" s="1106"/>
      <c r="AO25" s="1084"/>
      <c r="AP25" s="1041"/>
      <c r="AQ25" s="1084"/>
      <c r="AR25" s="1084"/>
      <c r="AS25" s="1084"/>
      <c r="AT25" s="1084"/>
      <c r="AU25" s="1084"/>
      <c r="AV25" s="1084"/>
      <c r="AW25" s="1084"/>
      <c r="AX25" s="1084"/>
      <c r="AY25" s="1084"/>
      <c r="AZ25" s="1084"/>
      <c r="BA25" s="1084"/>
      <c r="BB25" s="1084"/>
      <c r="BC25" s="1084"/>
      <c r="BD25" s="1084"/>
      <c r="BE25" s="1084"/>
      <c r="BF25" s="1084"/>
      <c r="BG25" s="1084"/>
      <c r="BH25" s="1084"/>
      <c r="BI25" s="1084"/>
      <c r="BJ25" s="1084"/>
      <c r="BK25" s="1084"/>
      <c r="BL25" s="1084"/>
      <c r="BM25" s="1084"/>
      <c r="BN25" s="1084"/>
      <c r="BO25" s="1084"/>
      <c r="BP25" s="1084"/>
      <c r="BQ25" s="1084"/>
      <c r="BR25" s="1084"/>
      <c r="BS25" s="1084"/>
      <c r="BT25" s="1084"/>
      <c r="BU25" s="1084"/>
      <c r="BV25" s="1106"/>
      <c r="BW25" s="1106"/>
      <c r="BX25" s="1106"/>
      <c r="BY25" s="1106"/>
      <c r="BZ25" s="1106"/>
      <c r="CA25" s="1084"/>
      <c r="CB25" s="1041"/>
      <c r="CC25" s="1084"/>
      <c r="CD25" s="1084"/>
      <c r="CE25" s="1084"/>
      <c r="CF25" s="1084"/>
      <c r="CG25" s="1084"/>
      <c r="CH25" s="1084"/>
      <c r="CI25" s="1084"/>
      <c r="CJ25" s="1084"/>
      <c r="CK25" s="1084"/>
      <c r="CL25" s="1084"/>
      <c r="CM25" s="1084"/>
      <c r="CN25" s="1084"/>
      <c r="CO25" s="1084"/>
      <c r="CP25" s="1084"/>
      <c r="CQ25" s="1084"/>
      <c r="CR25" s="1084"/>
      <c r="CS25" s="1084"/>
      <c r="CT25" s="1084"/>
      <c r="CU25" s="1084"/>
      <c r="CV25" s="1084"/>
      <c r="CW25" s="1084"/>
      <c r="CX25" s="1084"/>
      <c r="CY25" s="1084"/>
      <c r="CZ25" s="1084"/>
      <c r="DA25" s="1084"/>
      <c r="DB25" s="1084"/>
      <c r="DC25" s="1084"/>
      <c r="DD25" s="1084"/>
      <c r="DE25" s="1084"/>
      <c r="DF25" s="1084"/>
      <c r="DG25" s="1084"/>
      <c r="DH25" s="1106"/>
      <c r="DI25" s="1106"/>
      <c r="DJ25" s="1106"/>
      <c r="DK25" s="1106"/>
      <c r="DL25" s="1106"/>
      <c r="DM25" s="1105"/>
    </row>
    <row r="26" spans="2:117" ht="14.5" hidden="1" customHeight="1" outlineLevel="1">
      <c r="B26" s="1078">
        <f t="shared" si="9"/>
        <v>15</v>
      </c>
      <c r="C26" s="1072"/>
      <c r="D26" s="1096" t="s">
        <v>153</v>
      </c>
      <c r="E26" s="968">
        <v>0</v>
      </c>
      <c r="F26" s="968">
        <v>0</v>
      </c>
      <c r="G26" s="968"/>
      <c r="H26" s="968"/>
      <c r="I26" s="968"/>
      <c r="J26" s="968"/>
      <c r="K26" s="968"/>
      <c r="L26" s="968"/>
      <c r="M26" s="968"/>
      <c r="N26" s="968"/>
      <c r="O26" s="968"/>
      <c r="P26" s="968"/>
      <c r="Q26" s="968"/>
      <c r="R26" s="968"/>
      <c r="S26" s="968"/>
      <c r="T26" s="968"/>
      <c r="U26" s="968"/>
      <c r="V26" s="968"/>
      <c r="W26" s="968">
        <v>0</v>
      </c>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1041"/>
      <c r="AQ26" s="968">
        <v>0</v>
      </c>
      <c r="AR26" s="968">
        <v>0</v>
      </c>
      <c r="AS26" s="968">
        <v>0</v>
      </c>
      <c r="AT26" s="968">
        <v>0</v>
      </c>
      <c r="AU26" s="968">
        <v>0</v>
      </c>
      <c r="AV26" s="968">
        <v>0</v>
      </c>
      <c r="AW26" s="968">
        <v>0</v>
      </c>
      <c r="AX26" s="968">
        <v>0</v>
      </c>
      <c r="AY26" s="968">
        <v>0</v>
      </c>
      <c r="AZ26" s="968">
        <v>0</v>
      </c>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1041"/>
      <c r="CC26" s="968">
        <v>0</v>
      </c>
      <c r="CD26" s="968">
        <v>0</v>
      </c>
      <c r="CE26" s="968"/>
      <c r="CF26" s="968"/>
      <c r="CG26" s="968"/>
      <c r="CH26" s="968"/>
      <c r="CI26" s="968"/>
      <c r="CJ26" s="968"/>
      <c r="CK26" s="968"/>
      <c r="CL26" s="968"/>
      <c r="CM26" s="968"/>
      <c r="CN26" s="968"/>
      <c r="CO26" s="968"/>
      <c r="CP26" s="968"/>
      <c r="CQ26" s="968"/>
      <c r="CR26" s="968"/>
      <c r="CS26" s="968"/>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1078">
        <f t="shared" si="9"/>
        <v>16</v>
      </c>
      <c r="C27" s="1072"/>
      <c r="D27" s="1096" t="s">
        <v>154</v>
      </c>
      <c r="E27" s="968">
        <v>0</v>
      </c>
      <c r="F27" s="968">
        <v>0</v>
      </c>
      <c r="G27" s="968"/>
      <c r="H27" s="968"/>
      <c r="I27" s="968"/>
      <c r="J27" s="968"/>
      <c r="K27" s="968"/>
      <c r="L27" s="968"/>
      <c r="M27" s="968"/>
      <c r="N27" s="968"/>
      <c r="O27" s="968"/>
      <c r="P27" s="968"/>
      <c r="Q27" s="968"/>
      <c r="R27" s="968"/>
      <c r="S27" s="968"/>
      <c r="T27" s="968"/>
      <c r="U27" s="968"/>
      <c r="V27" s="968"/>
      <c r="W27" s="968">
        <v>0</v>
      </c>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1041"/>
      <c r="AQ27" s="968">
        <v>0</v>
      </c>
      <c r="AR27" s="968">
        <v>0</v>
      </c>
      <c r="AS27" s="968">
        <v>0</v>
      </c>
      <c r="AT27" s="968">
        <v>0</v>
      </c>
      <c r="AU27" s="968">
        <v>0</v>
      </c>
      <c r="AV27" s="968">
        <v>0</v>
      </c>
      <c r="AW27" s="968">
        <v>0</v>
      </c>
      <c r="AX27" s="968">
        <v>0</v>
      </c>
      <c r="AY27" s="968">
        <v>0</v>
      </c>
      <c r="AZ27" s="968">
        <v>0</v>
      </c>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1041"/>
      <c r="CC27" s="968">
        <v>0</v>
      </c>
      <c r="CD27" s="968">
        <v>0</v>
      </c>
      <c r="CE27" s="968"/>
      <c r="CF27" s="968"/>
      <c r="CG27" s="968"/>
      <c r="CH27" s="968"/>
      <c r="CI27" s="968"/>
      <c r="CJ27" s="968"/>
      <c r="CK27" s="968"/>
      <c r="CL27" s="968"/>
      <c r="CM27" s="968"/>
      <c r="CN27" s="968"/>
      <c r="CO27" s="968"/>
      <c r="CP27" s="968"/>
      <c r="CQ27" s="968"/>
      <c r="CR27" s="968"/>
      <c r="CS27" s="968"/>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1078">
        <f t="shared" si="9"/>
        <v>17</v>
      </c>
      <c r="C28" s="1072"/>
      <c r="D28" s="1096" t="s">
        <v>155</v>
      </c>
      <c r="E28" s="968">
        <v>0</v>
      </c>
      <c r="F28" s="968">
        <v>0</v>
      </c>
      <c r="G28" s="968"/>
      <c r="H28" s="968"/>
      <c r="I28" s="968"/>
      <c r="J28" s="968"/>
      <c r="K28" s="968"/>
      <c r="L28" s="968"/>
      <c r="M28" s="968"/>
      <c r="N28" s="968"/>
      <c r="O28" s="968"/>
      <c r="P28" s="968"/>
      <c r="Q28" s="968"/>
      <c r="R28" s="968"/>
      <c r="S28" s="968"/>
      <c r="T28" s="968"/>
      <c r="U28" s="968"/>
      <c r="V28" s="968"/>
      <c r="W28" s="968">
        <v>0</v>
      </c>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1041"/>
      <c r="AQ28" s="968">
        <v>0</v>
      </c>
      <c r="AR28" s="968">
        <v>0</v>
      </c>
      <c r="AS28" s="968">
        <v>0</v>
      </c>
      <c r="AT28" s="968">
        <v>0</v>
      </c>
      <c r="AU28" s="968">
        <v>0</v>
      </c>
      <c r="AV28" s="968">
        <v>0</v>
      </c>
      <c r="AW28" s="968">
        <v>0</v>
      </c>
      <c r="AX28" s="968">
        <v>0</v>
      </c>
      <c r="AY28" s="968">
        <v>0</v>
      </c>
      <c r="AZ28" s="968">
        <v>0</v>
      </c>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1041"/>
      <c r="CC28" s="968">
        <v>0</v>
      </c>
      <c r="CD28" s="968">
        <v>0</v>
      </c>
      <c r="CE28" s="968"/>
      <c r="CF28" s="968"/>
      <c r="CG28" s="968"/>
      <c r="CH28" s="968"/>
      <c r="CI28" s="968"/>
      <c r="CJ28" s="968"/>
      <c r="CK28" s="968"/>
      <c r="CL28" s="968"/>
      <c r="CM28" s="968"/>
      <c r="CN28" s="968"/>
      <c r="CO28" s="968"/>
      <c r="CP28" s="968"/>
      <c r="CQ28" s="968"/>
      <c r="CR28" s="968"/>
      <c r="CS28" s="968"/>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1078">
        <f t="shared" si="9"/>
        <v>18</v>
      </c>
      <c r="C29" s="1072"/>
      <c r="D29" s="1092" t="s">
        <v>156</v>
      </c>
      <c r="E29" s="1111">
        <f>SUM(E26:E28)</f>
        <v>0</v>
      </c>
      <c r="F29" s="1111">
        <f>SUM(F26:F28)</f>
        <v>0</v>
      </c>
      <c r="G29" s="1111"/>
      <c r="H29" s="1111"/>
      <c r="I29" s="1111"/>
      <c r="J29" s="1111"/>
      <c r="K29" s="1111"/>
      <c r="L29" s="1111"/>
      <c r="M29" s="1111"/>
      <c r="N29" s="1111"/>
      <c r="O29" s="1111"/>
      <c r="P29" s="1111"/>
      <c r="Q29" s="1111"/>
      <c r="R29" s="1111"/>
      <c r="S29" s="1111"/>
      <c r="T29" s="1111"/>
      <c r="U29" s="1111"/>
      <c r="V29" s="1111"/>
      <c r="W29" s="1111">
        <f t="shared" ref="W29:AO29" si="10">SUM(W26:W28)</f>
        <v>0</v>
      </c>
      <c r="X29" s="1111">
        <f t="shared" si="10"/>
        <v>0</v>
      </c>
      <c r="Y29" s="1111">
        <f t="shared" si="10"/>
        <v>0</v>
      </c>
      <c r="Z29" s="1111">
        <f t="shared" si="10"/>
        <v>0</v>
      </c>
      <c r="AA29" s="1111">
        <f t="shared" si="10"/>
        <v>0</v>
      </c>
      <c r="AB29" s="1111">
        <f t="shared" si="10"/>
        <v>0</v>
      </c>
      <c r="AC29" s="1111">
        <f t="shared" si="10"/>
        <v>0</v>
      </c>
      <c r="AD29" s="1111">
        <f t="shared" si="10"/>
        <v>0</v>
      </c>
      <c r="AE29" s="1111">
        <f t="shared" si="10"/>
        <v>0</v>
      </c>
      <c r="AF29" s="1111">
        <f t="shared" si="10"/>
        <v>0</v>
      </c>
      <c r="AG29" s="1111">
        <f t="shared" si="10"/>
        <v>0</v>
      </c>
      <c r="AH29" s="1111">
        <f t="shared" si="10"/>
        <v>0</v>
      </c>
      <c r="AI29" s="1111">
        <f t="shared" si="10"/>
        <v>0</v>
      </c>
      <c r="AJ29" s="1110">
        <f t="shared" si="10"/>
        <v>0</v>
      </c>
      <c r="AK29" s="1110">
        <f t="shared" si="10"/>
        <v>0</v>
      </c>
      <c r="AL29" s="1110">
        <f t="shared" si="10"/>
        <v>0</v>
      </c>
      <c r="AM29" s="1110">
        <f t="shared" si="10"/>
        <v>0</v>
      </c>
      <c r="AN29" s="1110">
        <f t="shared" si="10"/>
        <v>0</v>
      </c>
      <c r="AO29" s="1111">
        <f t="shared" si="10"/>
        <v>0</v>
      </c>
      <c r="AP29" s="1041"/>
      <c r="AQ29" s="1111">
        <f t="shared" ref="AQ29:BC29" si="11">SUM(AQ26:AQ28)</f>
        <v>0</v>
      </c>
      <c r="AR29" s="1111">
        <f t="shared" si="11"/>
        <v>0</v>
      </c>
      <c r="AS29" s="1111">
        <f t="shared" si="11"/>
        <v>0</v>
      </c>
      <c r="AT29" s="1111">
        <f t="shared" si="11"/>
        <v>0</v>
      </c>
      <c r="AU29" s="1111">
        <f t="shared" si="11"/>
        <v>0</v>
      </c>
      <c r="AV29" s="1111">
        <f t="shared" si="11"/>
        <v>0</v>
      </c>
      <c r="AW29" s="1111">
        <f t="shared" si="11"/>
        <v>0</v>
      </c>
      <c r="AX29" s="1111">
        <f t="shared" si="11"/>
        <v>0</v>
      </c>
      <c r="AY29" s="1111">
        <f t="shared" si="11"/>
        <v>0</v>
      </c>
      <c r="AZ29" s="1111">
        <f t="shared" si="11"/>
        <v>0</v>
      </c>
      <c r="BA29" s="1111">
        <f t="shared" si="11"/>
        <v>0</v>
      </c>
      <c r="BB29" s="1111">
        <f t="shared" si="11"/>
        <v>0</v>
      </c>
      <c r="BC29" s="1111">
        <f t="shared" si="11"/>
        <v>0</v>
      </c>
      <c r="BD29" s="1111"/>
      <c r="BE29" s="1111">
        <f>SUM(BE26:BE28)</f>
        <v>0</v>
      </c>
      <c r="BF29" s="1111">
        <f>SUM(BF26:BF28)</f>
        <v>0</v>
      </c>
      <c r="BG29" s="1111">
        <f>SUM(BG26:BG28)</f>
        <v>0</v>
      </c>
      <c r="BH29" s="1111"/>
      <c r="BI29" s="1111">
        <f t="shared" ref="BI29:CA29" si="12">SUM(BI26:BI28)</f>
        <v>0</v>
      </c>
      <c r="BJ29" s="1111">
        <f t="shared" si="12"/>
        <v>0</v>
      </c>
      <c r="BK29" s="1111">
        <f t="shared" si="12"/>
        <v>0</v>
      </c>
      <c r="BL29" s="1111">
        <f t="shared" si="12"/>
        <v>0</v>
      </c>
      <c r="BM29" s="1111">
        <f t="shared" si="12"/>
        <v>0</v>
      </c>
      <c r="BN29" s="1111">
        <f t="shared" si="12"/>
        <v>0</v>
      </c>
      <c r="BO29" s="1111">
        <f t="shared" si="12"/>
        <v>0</v>
      </c>
      <c r="BP29" s="1111">
        <f t="shared" si="12"/>
        <v>0</v>
      </c>
      <c r="BQ29" s="1111">
        <f t="shared" si="12"/>
        <v>0</v>
      </c>
      <c r="BR29" s="1111">
        <f t="shared" si="12"/>
        <v>0</v>
      </c>
      <c r="BS29" s="1111">
        <f t="shared" si="12"/>
        <v>0</v>
      </c>
      <c r="BT29" s="1111">
        <f t="shared" si="12"/>
        <v>0</v>
      </c>
      <c r="BU29" s="1111">
        <f t="shared" si="12"/>
        <v>0</v>
      </c>
      <c r="BV29" s="1110">
        <f t="shared" si="12"/>
        <v>0</v>
      </c>
      <c r="BW29" s="1110">
        <f t="shared" si="12"/>
        <v>0</v>
      </c>
      <c r="BX29" s="1110">
        <f t="shared" si="12"/>
        <v>0</v>
      </c>
      <c r="BY29" s="1110">
        <f t="shared" si="12"/>
        <v>0</v>
      </c>
      <c r="BZ29" s="1110">
        <f t="shared" si="12"/>
        <v>0</v>
      </c>
      <c r="CA29" s="1111">
        <f t="shared" si="12"/>
        <v>0</v>
      </c>
      <c r="CB29" s="1041"/>
      <c r="CC29" s="1111">
        <f>SUM(CC26:CC28)</f>
        <v>0</v>
      </c>
      <c r="CD29" s="1111">
        <f>SUM(CD26:CD28)</f>
        <v>0</v>
      </c>
      <c r="CE29" s="1111"/>
      <c r="CF29" s="1111"/>
      <c r="CG29" s="1111"/>
      <c r="CH29" s="1111"/>
      <c r="CI29" s="1111"/>
      <c r="CJ29" s="1111"/>
      <c r="CK29" s="1111"/>
      <c r="CL29" s="1111"/>
      <c r="CM29" s="1111"/>
      <c r="CN29" s="1111"/>
      <c r="CO29" s="1111"/>
      <c r="CP29" s="1111"/>
      <c r="CQ29" s="1111"/>
      <c r="CR29" s="1111"/>
      <c r="CS29" s="1111"/>
      <c r="CT29" s="1111"/>
      <c r="CU29" s="1111">
        <f t="shared" ref="CU29:DM29" si="13">SUM(CU26:CU28)</f>
        <v>0</v>
      </c>
      <c r="CV29" s="1111">
        <f t="shared" si="13"/>
        <v>0</v>
      </c>
      <c r="CW29" s="1111">
        <f t="shared" si="13"/>
        <v>0</v>
      </c>
      <c r="CX29" s="1111">
        <f t="shared" si="13"/>
        <v>0</v>
      </c>
      <c r="CY29" s="1111">
        <f t="shared" si="13"/>
        <v>0</v>
      </c>
      <c r="CZ29" s="1111">
        <f t="shared" si="13"/>
        <v>0</v>
      </c>
      <c r="DA29" s="1111">
        <f t="shared" si="13"/>
        <v>0</v>
      </c>
      <c r="DB29" s="1111">
        <f t="shared" si="13"/>
        <v>0</v>
      </c>
      <c r="DC29" s="1111">
        <f t="shared" si="13"/>
        <v>0</v>
      </c>
      <c r="DD29" s="1111">
        <f t="shared" si="13"/>
        <v>0</v>
      </c>
      <c r="DE29" s="1111">
        <f t="shared" si="13"/>
        <v>0</v>
      </c>
      <c r="DF29" s="1111">
        <f t="shared" si="13"/>
        <v>0</v>
      </c>
      <c r="DG29" s="1111">
        <f t="shared" si="13"/>
        <v>0</v>
      </c>
      <c r="DH29" s="1110">
        <f t="shared" si="13"/>
        <v>0</v>
      </c>
      <c r="DI29" s="1110">
        <f t="shared" si="13"/>
        <v>0</v>
      </c>
      <c r="DJ29" s="1110">
        <f t="shared" si="13"/>
        <v>0</v>
      </c>
      <c r="DK29" s="1110">
        <f t="shared" si="13"/>
        <v>0</v>
      </c>
      <c r="DL29" s="1110">
        <f t="shared" si="13"/>
        <v>0</v>
      </c>
      <c r="DM29" s="1109">
        <f t="shared" si="13"/>
        <v>0</v>
      </c>
    </row>
    <row r="30" spans="2:117" ht="14.5" collapsed="1">
      <c r="B30" s="1078" t="str">
        <f t="shared" si="9"/>
        <v/>
      </c>
      <c r="C30" s="1072"/>
      <c r="D30" s="1092"/>
      <c r="E30" s="1092"/>
      <c r="F30" s="1092"/>
      <c r="G30" s="1092"/>
      <c r="H30" s="1092"/>
      <c r="I30" s="1092"/>
      <c r="J30" s="1092"/>
      <c r="K30" s="1092"/>
      <c r="L30" s="1092"/>
      <c r="M30" s="1092"/>
      <c r="N30" s="1092"/>
      <c r="O30" s="1092"/>
      <c r="P30" s="1092"/>
      <c r="Q30" s="1092"/>
      <c r="R30" s="1092"/>
      <c r="S30" s="1092"/>
      <c r="T30" s="1092"/>
      <c r="U30" s="1092"/>
      <c r="V30" s="1092"/>
      <c r="W30" s="1092"/>
      <c r="X30" s="1092"/>
      <c r="Y30" s="1092"/>
      <c r="Z30" s="1092"/>
      <c r="AA30" s="1092"/>
      <c r="AB30" s="1092"/>
      <c r="AC30" s="1092"/>
      <c r="AD30" s="1092"/>
      <c r="AE30" s="1092"/>
      <c r="AF30" s="1092"/>
      <c r="AG30" s="1092"/>
      <c r="AH30" s="1092"/>
      <c r="AI30" s="1092"/>
      <c r="AJ30" s="1104"/>
      <c r="AK30" s="1104"/>
      <c r="AL30" s="1104"/>
      <c r="AM30" s="1104"/>
      <c r="AN30" s="1104"/>
      <c r="AO30" s="1092"/>
      <c r="AP30" s="1041"/>
      <c r="AQ30" s="1092"/>
      <c r="AR30" s="1092"/>
      <c r="AS30" s="1092"/>
      <c r="AT30" s="1092"/>
      <c r="AU30" s="1092"/>
      <c r="AV30" s="1092"/>
      <c r="AW30" s="1092"/>
      <c r="AX30" s="1092"/>
      <c r="AY30" s="1092"/>
      <c r="AZ30" s="1092"/>
      <c r="BA30" s="1092"/>
      <c r="BB30" s="1092"/>
      <c r="BC30" s="1092"/>
      <c r="BD30" s="1092"/>
      <c r="BE30" s="1092"/>
      <c r="BF30" s="1092"/>
      <c r="BG30" s="1092"/>
      <c r="BH30" s="1092"/>
      <c r="BI30" s="1092"/>
      <c r="BJ30" s="1092"/>
      <c r="BK30" s="1092"/>
      <c r="BL30" s="1092"/>
      <c r="BM30" s="1092"/>
      <c r="BN30" s="1092"/>
      <c r="BO30" s="1092"/>
      <c r="BP30" s="1092"/>
      <c r="BQ30" s="1092"/>
      <c r="BR30" s="1092"/>
      <c r="BS30" s="1092"/>
      <c r="BT30" s="1092"/>
      <c r="BU30" s="1092"/>
      <c r="BV30" s="1104"/>
      <c r="BW30" s="1104"/>
      <c r="BX30" s="1104"/>
      <c r="BY30" s="1104"/>
      <c r="BZ30" s="1104"/>
      <c r="CA30" s="1092"/>
      <c r="CB30" s="1041"/>
      <c r="CC30" s="1092"/>
      <c r="CD30" s="1092"/>
      <c r="CE30" s="1092"/>
      <c r="CF30" s="1092"/>
      <c r="CG30" s="1092"/>
      <c r="CH30" s="1092"/>
      <c r="CI30" s="1092"/>
      <c r="CJ30" s="1092"/>
      <c r="CK30" s="1092"/>
      <c r="CL30" s="1092"/>
      <c r="CM30" s="1092"/>
      <c r="CN30" s="1092"/>
      <c r="CO30" s="1092"/>
      <c r="CP30" s="1092"/>
      <c r="CQ30" s="1092"/>
      <c r="CR30" s="1092"/>
      <c r="CS30" s="1092"/>
      <c r="CT30" s="1092"/>
      <c r="CU30" s="1092"/>
      <c r="CV30" s="1092"/>
      <c r="CW30" s="1092"/>
      <c r="CX30" s="1092"/>
      <c r="CY30" s="1092"/>
      <c r="CZ30" s="1092"/>
      <c r="DA30" s="1092"/>
      <c r="DB30" s="1092"/>
      <c r="DC30" s="1092"/>
      <c r="DD30" s="1092"/>
      <c r="DE30" s="1092"/>
      <c r="DF30" s="1092"/>
      <c r="DG30" s="1092"/>
      <c r="DH30" s="1104"/>
      <c r="DI30" s="1104"/>
      <c r="DJ30" s="1104"/>
      <c r="DK30" s="1104"/>
      <c r="DL30" s="1104"/>
      <c r="DM30" s="1103"/>
    </row>
    <row r="31" spans="2:117" ht="14.5">
      <c r="B31" s="1078">
        <f t="shared" si="9"/>
        <v>19</v>
      </c>
      <c r="C31" s="1072"/>
      <c r="D31" s="1108" t="s">
        <v>157</v>
      </c>
      <c r="E31" s="1092"/>
      <c r="F31" s="1092"/>
      <c r="G31" s="1092"/>
      <c r="H31" s="1092"/>
      <c r="I31" s="1092"/>
      <c r="J31" s="1092"/>
      <c r="K31" s="1092"/>
      <c r="L31" s="1092"/>
      <c r="M31" s="1092"/>
      <c r="N31" s="1092"/>
      <c r="O31" s="1092"/>
      <c r="P31" s="1092"/>
      <c r="Q31" s="1092"/>
      <c r="R31" s="1092"/>
      <c r="S31" s="1092"/>
      <c r="T31" s="1092"/>
      <c r="U31" s="1092"/>
      <c r="V31" s="1092"/>
      <c r="W31" s="1092"/>
      <c r="X31" s="1092"/>
      <c r="Y31" s="1092"/>
      <c r="Z31" s="1092"/>
      <c r="AA31" s="1092"/>
      <c r="AB31" s="1092"/>
      <c r="AC31" s="1092"/>
      <c r="AD31" s="1092"/>
      <c r="AE31" s="1092"/>
      <c r="AF31" s="1092"/>
      <c r="AG31" s="1092"/>
      <c r="AH31" s="1092"/>
      <c r="AI31" s="1092"/>
      <c r="AJ31" s="1104"/>
      <c r="AK31" s="1104"/>
      <c r="AL31" s="1104"/>
      <c r="AM31" s="1104"/>
      <c r="AN31" s="1104"/>
      <c r="AO31" s="1092"/>
      <c r="AP31" s="1041"/>
      <c r="AQ31" s="1092"/>
      <c r="AR31" s="1092"/>
      <c r="AS31" s="1092"/>
      <c r="AT31" s="1092"/>
      <c r="AU31" s="1092"/>
      <c r="AV31" s="1092"/>
      <c r="AW31" s="1092"/>
      <c r="AX31" s="1092"/>
      <c r="AY31" s="1092"/>
      <c r="AZ31" s="1092"/>
      <c r="BA31" s="1092"/>
      <c r="BB31" s="1092"/>
      <c r="BC31" s="1092"/>
      <c r="BD31" s="1092"/>
      <c r="BE31" s="1092"/>
      <c r="BF31" s="1092"/>
      <c r="BG31" s="1092"/>
      <c r="BH31" s="1092"/>
      <c r="BI31" s="1092"/>
      <c r="BJ31" s="1092"/>
      <c r="BK31" s="1092"/>
      <c r="BL31" s="1092"/>
      <c r="BM31" s="1092"/>
      <c r="BN31" s="1092"/>
      <c r="BO31" s="1092"/>
      <c r="BP31" s="1092"/>
      <c r="BQ31" s="1092"/>
      <c r="BR31" s="1092"/>
      <c r="BS31" s="1092"/>
      <c r="BT31" s="1092"/>
      <c r="BU31" s="1092"/>
      <c r="BV31" s="1104"/>
      <c r="BW31" s="1104"/>
      <c r="BX31" s="1104"/>
      <c r="BY31" s="1104"/>
      <c r="BZ31" s="1104"/>
      <c r="CA31" s="1092"/>
      <c r="CB31" s="1041"/>
      <c r="CC31" s="1092"/>
      <c r="CD31" s="1092"/>
      <c r="CE31" s="1092"/>
      <c r="CF31" s="1092"/>
      <c r="CG31" s="1092"/>
      <c r="CH31" s="1092"/>
      <c r="CI31" s="1092"/>
      <c r="CJ31" s="1092"/>
      <c r="CK31" s="1092"/>
      <c r="CL31" s="1092"/>
      <c r="CM31" s="1092"/>
      <c r="CN31" s="1092"/>
      <c r="CO31" s="1092"/>
      <c r="CP31" s="1092"/>
      <c r="CQ31" s="1092"/>
      <c r="CR31" s="1092"/>
      <c r="CS31" s="1092"/>
      <c r="CT31" s="1092"/>
      <c r="CU31" s="1092"/>
      <c r="CV31" s="1092"/>
      <c r="CW31" s="1092"/>
      <c r="CX31" s="1092"/>
      <c r="CY31" s="1092"/>
      <c r="CZ31" s="1092"/>
      <c r="DA31" s="1092"/>
      <c r="DB31" s="1092"/>
      <c r="DC31" s="1092"/>
      <c r="DD31" s="1092"/>
      <c r="DE31" s="1092"/>
      <c r="DF31" s="1092"/>
      <c r="DG31" s="1092"/>
      <c r="DH31" s="1104"/>
      <c r="DI31" s="1104"/>
      <c r="DJ31" s="1104"/>
      <c r="DK31" s="1104"/>
      <c r="DL31" s="1104"/>
      <c r="DM31" s="1103"/>
    </row>
    <row r="32" spans="2:117" ht="14.5">
      <c r="B32" s="1078">
        <f t="shared" si="9"/>
        <v>20</v>
      </c>
      <c r="C32" s="1072"/>
      <c r="D32" s="1092" t="s">
        <v>158</v>
      </c>
      <c r="E32" s="1084"/>
      <c r="F32" s="1084"/>
      <c r="G32" s="1084"/>
      <c r="H32" s="1084"/>
      <c r="I32" s="1084"/>
      <c r="J32" s="1084"/>
      <c r="K32" s="1084"/>
      <c r="L32" s="1084"/>
      <c r="M32" s="1084"/>
      <c r="N32" s="1084"/>
      <c r="O32" s="1084"/>
      <c r="P32" s="1084"/>
      <c r="Q32" s="1084"/>
      <c r="R32" s="1084"/>
      <c r="S32" s="1084"/>
      <c r="T32" s="1084"/>
      <c r="U32" s="1084"/>
      <c r="V32" s="1084"/>
      <c r="W32" s="1084"/>
      <c r="X32" s="1084"/>
      <c r="Y32" s="1084"/>
      <c r="Z32" s="1084"/>
      <c r="AA32" s="1084"/>
      <c r="AB32" s="1084"/>
      <c r="AC32" s="1084"/>
      <c r="AD32" s="1084"/>
      <c r="AE32" s="1084"/>
      <c r="AF32" s="1084"/>
      <c r="AG32" s="1084"/>
      <c r="AH32" s="1084"/>
      <c r="AI32" s="1084"/>
      <c r="AJ32" s="1106"/>
      <c r="AK32" s="1106"/>
      <c r="AL32" s="1106"/>
      <c r="AM32" s="1106"/>
      <c r="AN32" s="1106"/>
      <c r="AO32" s="1084"/>
      <c r="AP32" s="1041"/>
      <c r="AQ32" s="1084"/>
      <c r="AR32" s="1084"/>
      <c r="AS32" s="1084"/>
      <c r="AT32" s="1084"/>
      <c r="AU32" s="1084"/>
      <c r="AV32" s="1084"/>
      <c r="AW32" s="1084"/>
      <c r="AX32" s="1084"/>
      <c r="AY32" s="1084"/>
      <c r="AZ32" s="1084"/>
      <c r="BA32" s="1084"/>
      <c r="BB32" s="1084"/>
      <c r="BC32" s="1084"/>
      <c r="BD32" s="1084"/>
      <c r="BE32" s="1084"/>
      <c r="BF32" s="1084"/>
      <c r="BG32" s="1084"/>
      <c r="BH32" s="1084"/>
      <c r="BI32" s="1084"/>
      <c r="BJ32" s="1084"/>
      <c r="BK32" s="1084"/>
      <c r="BL32" s="1084"/>
      <c r="BM32" s="1084"/>
      <c r="BN32" s="1084"/>
      <c r="BO32" s="1084"/>
      <c r="BP32" s="1084"/>
      <c r="BQ32" s="1084"/>
      <c r="BR32" s="1084"/>
      <c r="BS32" s="1084"/>
      <c r="BT32" s="1084"/>
      <c r="BU32" s="1084"/>
      <c r="BV32" s="1106"/>
      <c r="BW32" s="1106"/>
      <c r="BX32" s="1106"/>
      <c r="BY32" s="1106"/>
      <c r="BZ32" s="1106"/>
      <c r="CA32" s="1084"/>
      <c r="CB32" s="1041"/>
      <c r="CC32" s="1084"/>
      <c r="CD32" s="1084"/>
      <c r="CE32" s="1084"/>
      <c r="CF32" s="1084"/>
      <c r="CG32" s="1084"/>
      <c r="CH32" s="1084"/>
      <c r="CI32" s="1084"/>
      <c r="CJ32" s="1084"/>
      <c r="CK32" s="1084"/>
      <c r="CL32" s="1084"/>
      <c r="CM32" s="1084"/>
      <c r="CN32" s="1084"/>
      <c r="CO32" s="1084"/>
      <c r="CP32" s="1084"/>
      <c r="CQ32" s="1084"/>
      <c r="CR32" s="1084"/>
      <c r="CS32" s="1084"/>
      <c r="CT32" s="1084"/>
      <c r="CU32" s="1084"/>
      <c r="CV32" s="1084"/>
      <c r="CW32" s="1084"/>
      <c r="CX32" s="1084"/>
      <c r="CY32" s="1084"/>
      <c r="CZ32" s="1084"/>
      <c r="DA32" s="1084"/>
      <c r="DB32" s="1084"/>
      <c r="DC32" s="1084"/>
      <c r="DD32" s="1084"/>
      <c r="DE32" s="1084"/>
      <c r="DF32" s="1084"/>
      <c r="DG32" s="1084"/>
      <c r="DH32" s="1106"/>
      <c r="DI32" s="1106"/>
      <c r="DJ32" s="1106"/>
      <c r="DK32" s="1106"/>
      <c r="DL32" s="1106"/>
      <c r="DM32" s="1105"/>
    </row>
    <row r="33" spans="2:117" ht="14.5">
      <c r="B33" s="1078">
        <v>21</v>
      </c>
      <c r="C33" s="1072"/>
      <c r="D33" s="1107" t="s">
        <v>159</v>
      </c>
      <c r="E33" s="984">
        <v>0</v>
      </c>
      <c r="F33" s="984">
        <v>0</v>
      </c>
      <c r="G33" s="984">
        <v>0</v>
      </c>
      <c r="H33" s="984">
        <v>0</v>
      </c>
      <c r="I33" s="984">
        <v>0</v>
      </c>
      <c r="J33" s="984">
        <v>0</v>
      </c>
      <c r="K33" s="984">
        <v>0</v>
      </c>
      <c r="L33" s="984">
        <v>0</v>
      </c>
      <c r="M33" s="984">
        <v>0</v>
      </c>
      <c r="N33" s="984">
        <v>0</v>
      </c>
      <c r="O33" s="984">
        <v>0</v>
      </c>
      <c r="P33" s="984">
        <v>0</v>
      </c>
      <c r="Q33" s="984">
        <v>0</v>
      </c>
      <c r="R33" s="984">
        <v>0</v>
      </c>
      <c r="S33" s="984">
        <v>0</v>
      </c>
      <c r="T33" s="984">
        <v>0</v>
      </c>
      <c r="U33" s="984">
        <v>0</v>
      </c>
      <c r="V33" s="984">
        <v>0</v>
      </c>
      <c r="W33" s="984">
        <v>0</v>
      </c>
      <c r="X33" s="984">
        <v>0</v>
      </c>
      <c r="Y33" s="984">
        <v>52766361.928000003</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1041"/>
      <c r="AQ33" s="984">
        <v>0</v>
      </c>
      <c r="AR33" s="984">
        <v>0</v>
      </c>
      <c r="AS33" s="984">
        <v>0</v>
      </c>
      <c r="AT33" s="984">
        <v>0</v>
      </c>
      <c r="AU33" s="984">
        <v>0</v>
      </c>
      <c r="AV33" s="984">
        <v>0</v>
      </c>
      <c r="AW33" s="984">
        <v>0</v>
      </c>
      <c r="AX33" s="984">
        <v>0</v>
      </c>
      <c r="AY33" s="984">
        <v>0</v>
      </c>
      <c r="AZ33" s="984">
        <v>0</v>
      </c>
      <c r="BA33" s="984">
        <v>0</v>
      </c>
      <c r="BB33" s="984">
        <v>0</v>
      </c>
      <c r="BC33" s="984">
        <v>0</v>
      </c>
      <c r="BD33" s="984">
        <v>0</v>
      </c>
      <c r="BE33" s="984">
        <v>0</v>
      </c>
      <c r="BF33" s="984">
        <v>0</v>
      </c>
      <c r="BG33" s="984">
        <v>0</v>
      </c>
      <c r="BH33" s="984">
        <v>0</v>
      </c>
      <c r="BI33" s="984">
        <v>0</v>
      </c>
      <c r="BJ33" s="984">
        <v>0</v>
      </c>
      <c r="BK33" s="984">
        <v>54349352.785840005</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1041"/>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55979833.369415201</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1078">
        <v>22</v>
      </c>
      <c r="C34" s="1072"/>
      <c r="D34" s="1107" t="s">
        <v>160</v>
      </c>
      <c r="E34" s="984">
        <v>0</v>
      </c>
      <c r="F34" s="984">
        <v>0</v>
      </c>
      <c r="G34" s="984">
        <v>0</v>
      </c>
      <c r="H34" s="984">
        <v>0</v>
      </c>
      <c r="I34" s="984">
        <v>0</v>
      </c>
      <c r="J34" s="984">
        <v>0</v>
      </c>
      <c r="K34" s="984">
        <v>0</v>
      </c>
      <c r="L34" s="984">
        <v>0</v>
      </c>
      <c r="M34" s="984">
        <v>0</v>
      </c>
      <c r="N34" s="984">
        <v>0</v>
      </c>
      <c r="O34" s="984">
        <v>0</v>
      </c>
      <c r="P34" s="984">
        <v>0</v>
      </c>
      <c r="Q34" s="984">
        <v>0</v>
      </c>
      <c r="R34" s="984">
        <v>0</v>
      </c>
      <c r="S34" s="984">
        <v>0</v>
      </c>
      <c r="T34" s="984">
        <v>0</v>
      </c>
      <c r="U34" s="984">
        <v>0</v>
      </c>
      <c r="V34" s="984">
        <v>0</v>
      </c>
      <c r="W34" s="984">
        <v>0</v>
      </c>
      <c r="X34" s="984">
        <v>0</v>
      </c>
      <c r="Y34" s="984">
        <v>19245664.535999998</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1041"/>
      <c r="AQ34" s="984">
        <v>0</v>
      </c>
      <c r="AR34" s="984">
        <v>0</v>
      </c>
      <c r="AS34" s="984">
        <v>0</v>
      </c>
      <c r="AT34" s="984">
        <v>0</v>
      </c>
      <c r="AU34" s="984">
        <v>0</v>
      </c>
      <c r="AV34" s="984">
        <v>0</v>
      </c>
      <c r="AW34" s="984">
        <v>0</v>
      </c>
      <c r="AX34" s="984">
        <v>0</v>
      </c>
      <c r="AY34" s="984">
        <v>0</v>
      </c>
      <c r="AZ34" s="984">
        <v>0</v>
      </c>
      <c r="BA34" s="984">
        <v>0</v>
      </c>
      <c r="BB34" s="984">
        <v>0</v>
      </c>
      <c r="BC34" s="984">
        <v>0</v>
      </c>
      <c r="BD34" s="984">
        <v>0</v>
      </c>
      <c r="BE34" s="984">
        <v>0</v>
      </c>
      <c r="BF34" s="984">
        <v>0</v>
      </c>
      <c r="BG34" s="984">
        <v>0</v>
      </c>
      <c r="BH34" s="984">
        <v>0</v>
      </c>
      <c r="BI34" s="984">
        <v>0</v>
      </c>
      <c r="BJ34" s="984">
        <v>0</v>
      </c>
      <c r="BK34" s="984">
        <v>19823034.47208</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1041"/>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20417725.506242398</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1078">
        <v>23</v>
      </c>
      <c r="C35" s="1072"/>
      <c r="D35" s="1107" t="s">
        <v>161</v>
      </c>
      <c r="E35" s="984">
        <v>0</v>
      </c>
      <c r="F35" s="984">
        <v>0</v>
      </c>
      <c r="G35" s="984">
        <v>0</v>
      </c>
      <c r="H35" s="984">
        <v>0</v>
      </c>
      <c r="I35" s="984">
        <v>0</v>
      </c>
      <c r="J35" s="984">
        <v>0</v>
      </c>
      <c r="K35" s="984">
        <v>0</v>
      </c>
      <c r="L35" s="984">
        <v>0</v>
      </c>
      <c r="M35" s="984">
        <v>0</v>
      </c>
      <c r="N35" s="984">
        <v>0</v>
      </c>
      <c r="O35" s="984">
        <v>0</v>
      </c>
      <c r="P35" s="984">
        <v>0</v>
      </c>
      <c r="Q35" s="984">
        <v>0</v>
      </c>
      <c r="R35" s="984">
        <v>0</v>
      </c>
      <c r="S35" s="984">
        <v>0</v>
      </c>
      <c r="T35" s="984">
        <v>0</v>
      </c>
      <c r="U35" s="984">
        <v>0</v>
      </c>
      <c r="V35" s="984">
        <v>0</v>
      </c>
      <c r="W35" s="984">
        <v>0</v>
      </c>
      <c r="X35" s="984">
        <v>0</v>
      </c>
      <c r="Y35" s="984">
        <v>5654093.5360000003</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1041"/>
      <c r="AQ35" s="984">
        <v>0</v>
      </c>
      <c r="AR35" s="984">
        <v>0</v>
      </c>
      <c r="AS35" s="984">
        <v>0</v>
      </c>
      <c r="AT35" s="984">
        <v>0</v>
      </c>
      <c r="AU35" s="984">
        <v>0</v>
      </c>
      <c r="AV35" s="984">
        <v>0</v>
      </c>
      <c r="AW35" s="984">
        <v>0</v>
      </c>
      <c r="AX35" s="984">
        <v>0</v>
      </c>
      <c r="AY35" s="984">
        <v>0</v>
      </c>
      <c r="AZ35" s="984">
        <v>0</v>
      </c>
      <c r="BA35" s="984">
        <v>0</v>
      </c>
      <c r="BB35" s="984">
        <v>0</v>
      </c>
      <c r="BC35" s="984">
        <v>0</v>
      </c>
      <c r="BD35" s="984">
        <v>0</v>
      </c>
      <c r="BE35" s="984">
        <v>0</v>
      </c>
      <c r="BF35" s="984">
        <v>0</v>
      </c>
      <c r="BG35" s="984">
        <v>0</v>
      </c>
      <c r="BH35" s="984">
        <v>0</v>
      </c>
      <c r="BI35" s="984">
        <v>0</v>
      </c>
      <c r="BJ35" s="984">
        <v>0</v>
      </c>
      <c r="BK35" s="984">
        <v>5823716.3420800008</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1041"/>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5998427.8323424011</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1078">
        <v>24</v>
      </c>
      <c r="C36" s="1072"/>
      <c r="D36" s="1107" t="s">
        <v>162</v>
      </c>
      <c r="E36" s="984">
        <v>0</v>
      </c>
      <c r="F36" s="984">
        <v>0</v>
      </c>
      <c r="G36" s="984">
        <v>0</v>
      </c>
      <c r="H36" s="984">
        <v>0</v>
      </c>
      <c r="I36" s="984">
        <v>0</v>
      </c>
      <c r="J36" s="984">
        <v>0</v>
      </c>
      <c r="K36" s="984">
        <v>0</v>
      </c>
      <c r="L36" s="984">
        <v>0</v>
      </c>
      <c r="M36" s="984">
        <v>0</v>
      </c>
      <c r="N36" s="984">
        <v>0</v>
      </c>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1041"/>
      <c r="AQ36" s="984">
        <v>0</v>
      </c>
      <c r="AR36" s="984">
        <v>0</v>
      </c>
      <c r="AS36" s="984">
        <v>0</v>
      </c>
      <c r="AT36" s="984">
        <v>0</v>
      </c>
      <c r="AU36" s="984">
        <v>0</v>
      </c>
      <c r="AV36" s="984">
        <v>0</v>
      </c>
      <c r="AW36" s="984">
        <v>0</v>
      </c>
      <c r="AX36" s="984">
        <v>0</v>
      </c>
      <c r="AY36" s="984">
        <v>0</v>
      </c>
      <c r="AZ36" s="984">
        <v>0</v>
      </c>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1041"/>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1078">
        <f>IF(D37&lt;&gt;"",MAX(B34:B36)+1,"")</f>
        <v>25</v>
      </c>
      <c r="C37" s="1072"/>
      <c r="D37" s="1083" t="s">
        <v>163</v>
      </c>
      <c r="E37" s="1095">
        <f t="shared" ref="E37:AO37" si="14">SUM(E33:E36)</f>
        <v>0</v>
      </c>
      <c r="F37" s="1095">
        <f t="shared" si="14"/>
        <v>0</v>
      </c>
      <c r="G37" s="1095">
        <f t="shared" si="14"/>
        <v>0</v>
      </c>
      <c r="H37" s="1095">
        <f t="shared" si="14"/>
        <v>0</v>
      </c>
      <c r="I37" s="1095">
        <f t="shared" si="14"/>
        <v>0</v>
      </c>
      <c r="J37" s="1095">
        <f t="shared" si="14"/>
        <v>0</v>
      </c>
      <c r="K37" s="1095">
        <f t="shared" si="14"/>
        <v>0</v>
      </c>
      <c r="L37" s="1095">
        <f t="shared" si="14"/>
        <v>0</v>
      </c>
      <c r="M37" s="1095">
        <f t="shared" si="14"/>
        <v>0</v>
      </c>
      <c r="N37" s="1095">
        <f t="shared" si="14"/>
        <v>0</v>
      </c>
      <c r="O37" s="1095">
        <f t="shared" si="14"/>
        <v>0</v>
      </c>
      <c r="P37" s="1095">
        <f t="shared" si="14"/>
        <v>0</v>
      </c>
      <c r="Q37" s="1095">
        <f t="shared" si="14"/>
        <v>0</v>
      </c>
      <c r="R37" s="1095">
        <f t="shared" si="14"/>
        <v>0</v>
      </c>
      <c r="S37" s="1095">
        <f t="shared" si="14"/>
        <v>0</v>
      </c>
      <c r="T37" s="1095">
        <f t="shared" si="14"/>
        <v>0</v>
      </c>
      <c r="U37" s="1095">
        <f t="shared" si="14"/>
        <v>0</v>
      </c>
      <c r="V37" s="1095">
        <f t="shared" si="14"/>
        <v>0</v>
      </c>
      <c r="W37" s="1095">
        <f t="shared" si="14"/>
        <v>0</v>
      </c>
      <c r="X37" s="1095">
        <f t="shared" si="14"/>
        <v>0</v>
      </c>
      <c r="Y37" s="1095">
        <f t="shared" si="14"/>
        <v>77666120</v>
      </c>
      <c r="Z37" s="1095">
        <f t="shared" si="14"/>
        <v>0</v>
      </c>
      <c r="AA37" s="1095">
        <f t="shared" si="14"/>
        <v>0</v>
      </c>
      <c r="AB37" s="1095">
        <f t="shared" si="14"/>
        <v>0</v>
      </c>
      <c r="AC37" s="1095">
        <f t="shared" si="14"/>
        <v>0</v>
      </c>
      <c r="AD37" s="1095">
        <f t="shared" si="14"/>
        <v>0</v>
      </c>
      <c r="AE37" s="1095">
        <f t="shared" si="14"/>
        <v>0</v>
      </c>
      <c r="AF37" s="1095">
        <f t="shared" si="14"/>
        <v>0</v>
      </c>
      <c r="AG37" s="1095">
        <f t="shared" si="14"/>
        <v>0</v>
      </c>
      <c r="AH37" s="1095">
        <f t="shared" si="14"/>
        <v>0</v>
      </c>
      <c r="AI37" s="1095">
        <f t="shared" si="14"/>
        <v>0</v>
      </c>
      <c r="AJ37" s="1094">
        <f t="shared" si="14"/>
        <v>0</v>
      </c>
      <c r="AK37" s="1094">
        <f t="shared" si="14"/>
        <v>0</v>
      </c>
      <c r="AL37" s="1094">
        <f t="shared" si="14"/>
        <v>0</v>
      </c>
      <c r="AM37" s="1094">
        <f t="shared" si="14"/>
        <v>0</v>
      </c>
      <c r="AN37" s="1094">
        <f t="shared" si="14"/>
        <v>0</v>
      </c>
      <c r="AO37" s="1095">
        <f t="shared" si="14"/>
        <v>0</v>
      </c>
      <c r="AP37" s="1082"/>
      <c r="AQ37" s="1095">
        <f t="shared" ref="AQ37:CA37" si="15">SUM(AQ33:AQ36)</f>
        <v>0</v>
      </c>
      <c r="AR37" s="1095">
        <f t="shared" si="15"/>
        <v>0</v>
      </c>
      <c r="AS37" s="1095">
        <f t="shared" si="15"/>
        <v>0</v>
      </c>
      <c r="AT37" s="1095">
        <f t="shared" si="15"/>
        <v>0</v>
      </c>
      <c r="AU37" s="1095">
        <f t="shared" si="15"/>
        <v>0</v>
      </c>
      <c r="AV37" s="1095">
        <f t="shared" si="15"/>
        <v>0</v>
      </c>
      <c r="AW37" s="1095">
        <f t="shared" si="15"/>
        <v>0</v>
      </c>
      <c r="AX37" s="1095">
        <f t="shared" si="15"/>
        <v>0</v>
      </c>
      <c r="AY37" s="1095">
        <f t="shared" si="15"/>
        <v>0</v>
      </c>
      <c r="AZ37" s="1095">
        <f t="shared" si="15"/>
        <v>0</v>
      </c>
      <c r="BA37" s="1095">
        <f t="shared" si="15"/>
        <v>0</v>
      </c>
      <c r="BB37" s="1095">
        <f t="shared" si="15"/>
        <v>0</v>
      </c>
      <c r="BC37" s="1095">
        <f t="shared" si="15"/>
        <v>0</v>
      </c>
      <c r="BD37" s="1095">
        <f t="shared" si="15"/>
        <v>0</v>
      </c>
      <c r="BE37" s="1095">
        <f t="shared" si="15"/>
        <v>0</v>
      </c>
      <c r="BF37" s="1095">
        <f t="shared" si="15"/>
        <v>0</v>
      </c>
      <c r="BG37" s="1095">
        <f t="shared" si="15"/>
        <v>0</v>
      </c>
      <c r="BH37" s="1095">
        <f t="shared" si="15"/>
        <v>0</v>
      </c>
      <c r="BI37" s="1095">
        <f t="shared" si="15"/>
        <v>0</v>
      </c>
      <c r="BJ37" s="1095">
        <f t="shared" si="15"/>
        <v>0</v>
      </c>
      <c r="BK37" s="1095">
        <f t="shared" si="15"/>
        <v>79996103.599999994</v>
      </c>
      <c r="BL37" s="1095">
        <f t="shared" si="15"/>
        <v>0</v>
      </c>
      <c r="BM37" s="1095">
        <f t="shared" si="15"/>
        <v>0</v>
      </c>
      <c r="BN37" s="1095">
        <f t="shared" si="15"/>
        <v>0</v>
      </c>
      <c r="BO37" s="1095">
        <f t="shared" si="15"/>
        <v>0</v>
      </c>
      <c r="BP37" s="1095">
        <f t="shared" si="15"/>
        <v>0</v>
      </c>
      <c r="BQ37" s="1095">
        <f t="shared" si="15"/>
        <v>0</v>
      </c>
      <c r="BR37" s="1095">
        <f t="shared" si="15"/>
        <v>0</v>
      </c>
      <c r="BS37" s="1095">
        <f t="shared" si="15"/>
        <v>0</v>
      </c>
      <c r="BT37" s="1095">
        <f t="shared" si="15"/>
        <v>0</v>
      </c>
      <c r="BU37" s="1095">
        <f t="shared" si="15"/>
        <v>0</v>
      </c>
      <c r="BV37" s="1094">
        <f t="shared" si="15"/>
        <v>0</v>
      </c>
      <c r="BW37" s="1094">
        <f t="shared" si="15"/>
        <v>0</v>
      </c>
      <c r="BX37" s="1094">
        <f t="shared" si="15"/>
        <v>0</v>
      </c>
      <c r="BY37" s="1094">
        <f t="shared" si="15"/>
        <v>0</v>
      </c>
      <c r="BZ37" s="1094">
        <f t="shared" si="15"/>
        <v>0</v>
      </c>
      <c r="CA37" s="1095">
        <f t="shared" si="15"/>
        <v>0</v>
      </c>
      <c r="CB37" s="1082"/>
      <c r="CC37" s="1095">
        <f t="shared" ref="CC37:DM37" si="16">SUM(CC33:CC36)</f>
        <v>0</v>
      </c>
      <c r="CD37" s="1095">
        <f t="shared" si="16"/>
        <v>0</v>
      </c>
      <c r="CE37" s="1095">
        <f t="shared" si="16"/>
        <v>0</v>
      </c>
      <c r="CF37" s="1095">
        <f t="shared" si="16"/>
        <v>0</v>
      </c>
      <c r="CG37" s="1095">
        <f t="shared" si="16"/>
        <v>0</v>
      </c>
      <c r="CH37" s="1095">
        <f t="shared" si="16"/>
        <v>0</v>
      </c>
      <c r="CI37" s="1095">
        <f t="shared" si="16"/>
        <v>0</v>
      </c>
      <c r="CJ37" s="1095">
        <f t="shared" si="16"/>
        <v>0</v>
      </c>
      <c r="CK37" s="1095">
        <f t="shared" si="16"/>
        <v>0</v>
      </c>
      <c r="CL37" s="1095">
        <f t="shared" si="16"/>
        <v>0</v>
      </c>
      <c r="CM37" s="1095">
        <f t="shared" si="16"/>
        <v>0</v>
      </c>
      <c r="CN37" s="1095">
        <f t="shared" si="16"/>
        <v>0</v>
      </c>
      <c r="CO37" s="1095">
        <f t="shared" si="16"/>
        <v>0</v>
      </c>
      <c r="CP37" s="1095">
        <f t="shared" si="16"/>
        <v>0</v>
      </c>
      <c r="CQ37" s="1095">
        <f t="shared" si="16"/>
        <v>0</v>
      </c>
      <c r="CR37" s="1095">
        <f t="shared" si="16"/>
        <v>0</v>
      </c>
      <c r="CS37" s="1095">
        <f t="shared" si="16"/>
        <v>0</v>
      </c>
      <c r="CT37" s="1095">
        <f t="shared" si="16"/>
        <v>0</v>
      </c>
      <c r="CU37" s="1095">
        <f t="shared" si="16"/>
        <v>0</v>
      </c>
      <c r="CV37" s="1095">
        <f t="shared" si="16"/>
        <v>0</v>
      </c>
      <c r="CW37" s="1095">
        <f t="shared" si="16"/>
        <v>82395986.708000004</v>
      </c>
      <c r="CX37" s="1095">
        <f t="shared" si="16"/>
        <v>0</v>
      </c>
      <c r="CY37" s="1095">
        <f t="shared" si="16"/>
        <v>0</v>
      </c>
      <c r="CZ37" s="1095">
        <f t="shared" si="16"/>
        <v>0</v>
      </c>
      <c r="DA37" s="1095">
        <f t="shared" si="16"/>
        <v>0</v>
      </c>
      <c r="DB37" s="1095">
        <f t="shared" si="16"/>
        <v>0</v>
      </c>
      <c r="DC37" s="1095">
        <f t="shared" si="16"/>
        <v>0</v>
      </c>
      <c r="DD37" s="1095">
        <f t="shared" si="16"/>
        <v>0</v>
      </c>
      <c r="DE37" s="1095">
        <f t="shared" si="16"/>
        <v>0</v>
      </c>
      <c r="DF37" s="1095">
        <f t="shared" si="16"/>
        <v>0</v>
      </c>
      <c r="DG37" s="1095">
        <f t="shared" si="16"/>
        <v>0</v>
      </c>
      <c r="DH37" s="1094">
        <f t="shared" si="16"/>
        <v>0</v>
      </c>
      <c r="DI37" s="1094">
        <f t="shared" si="16"/>
        <v>0</v>
      </c>
      <c r="DJ37" s="1094">
        <f t="shared" si="16"/>
        <v>0</v>
      </c>
      <c r="DK37" s="1094">
        <f t="shared" si="16"/>
        <v>0</v>
      </c>
      <c r="DL37" s="1094">
        <f t="shared" si="16"/>
        <v>0</v>
      </c>
      <c r="DM37" s="1093">
        <f t="shared" si="16"/>
        <v>0</v>
      </c>
    </row>
    <row r="38" spans="2:117" ht="14.5">
      <c r="B38" s="1078">
        <f>IF(D38&lt;&gt;"",MAX(B35:B37)+1,"")</f>
        <v>26</v>
      </c>
      <c r="C38" s="1072"/>
      <c r="D38" s="1092" t="s">
        <v>139</v>
      </c>
      <c r="E38" s="1092" t="s">
        <v>139</v>
      </c>
      <c r="F38" s="1092"/>
      <c r="G38" s="1092"/>
      <c r="H38" s="1092"/>
      <c r="I38" s="1092"/>
      <c r="J38" s="1092"/>
      <c r="K38" s="1092"/>
      <c r="L38" s="1092"/>
      <c r="M38" s="1092"/>
      <c r="N38" s="1092"/>
      <c r="O38" s="1092"/>
      <c r="P38" s="1092"/>
      <c r="Q38" s="1092"/>
      <c r="R38" s="1092"/>
      <c r="S38" s="1092"/>
      <c r="T38" s="1092"/>
      <c r="U38" s="1092"/>
      <c r="V38" s="1092"/>
      <c r="W38" s="1092"/>
      <c r="X38" s="1092"/>
      <c r="Y38" s="1092" t="s">
        <v>139</v>
      </c>
      <c r="Z38" s="1092"/>
      <c r="AA38" s="1092"/>
      <c r="AB38" s="1092"/>
      <c r="AC38" s="1092"/>
      <c r="AD38" s="1092" t="s">
        <v>139</v>
      </c>
      <c r="AE38" s="1092"/>
      <c r="AF38" s="1092"/>
      <c r="AG38" s="1092"/>
      <c r="AH38" s="1092"/>
      <c r="AI38" s="1092" t="s">
        <v>139</v>
      </c>
      <c r="AJ38" s="1104"/>
      <c r="AK38" s="1104"/>
      <c r="AL38" s="1104"/>
      <c r="AM38" s="1104"/>
      <c r="AN38" s="1104"/>
      <c r="AO38" s="1092" t="s">
        <v>139</v>
      </c>
      <c r="AP38" s="1041"/>
      <c r="AQ38" s="1092" t="s">
        <v>139</v>
      </c>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t="s">
        <v>139</v>
      </c>
      <c r="BL38" s="1092"/>
      <c r="BM38" s="1092"/>
      <c r="BN38" s="1092"/>
      <c r="BO38" s="1092"/>
      <c r="BP38" s="1092" t="s">
        <v>139</v>
      </c>
      <c r="BQ38" s="1092"/>
      <c r="BR38" s="1092"/>
      <c r="BS38" s="1092"/>
      <c r="BT38" s="1092"/>
      <c r="BU38" s="1092" t="s">
        <v>139</v>
      </c>
      <c r="BV38" s="1104"/>
      <c r="BW38" s="1104"/>
      <c r="BX38" s="1104"/>
      <c r="BY38" s="1104"/>
      <c r="BZ38" s="1104"/>
      <c r="CA38" s="1092" t="s">
        <v>139</v>
      </c>
      <c r="CB38" s="1041"/>
      <c r="CC38" s="1092" t="s">
        <v>139</v>
      </c>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t="s">
        <v>139</v>
      </c>
      <c r="CX38" s="1092"/>
      <c r="CY38" s="1092"/>
      <c r="CZ38" s="1092"/>
      <c r="DA38" s="1092"/>
      <c r="DB38" s="1092" t="s">
        <v>139</v>
      </c>
      <c r="DC38" s="1092"/>
      <c r="DD38" s="1092"/>
      <c r="DE38" s="1092"/>
      <c r="DF38" s="1092"/>
      <c r="DG38" s="1092" t="s">
        <v>139</v>
      </c>
      <c r="DH38" s="1104"/>
      <c r="DI38" s="1104"/>
      <c r="DJ38" s="1104"/>
      <c r="DK38" s="1104"/>
      <c r="DL38" s="1104"/>
      <c r="DM38" s="1103" t="s">
        <v>139</v>
      </c>
    </row>
    <row r="39" spans="2:117" ht="14.5">
      <c r="B39" s="1078">
        <f>IF(D39&lt;&gt;"",MAX(B36:B38)+1,"")</f>
        <v>27</v>
      </c>
      <c r="C39" s="1072"/>
      <c r="D39" s="1092" t="s">
        <v>164</v>
      </c>
      <c r="E39" s="1084"/>
      <c r="F39" s="1084"/>
      <c r="G39" s="1084"/>
      <c r="H39" s="1084"/>
      <c r="I39" s="1084"/>
      <c r="J39" s="1084"/>
      <c r="K39" s="1084"/>
      <c r="L39" s="1084"/>
      <c r="M39" s="1084"/>
      <c r="N39" s="1084"/>
      <c r="O39" s="1084"/>
      <c r="P39" s="1084"/>
      <c r="Q39" s="1084"/>
      <c r="R39" s="1084"/>
      <c r="S39" s="1084"/>
      <c r="T39" s="1084"/>
      <c r="U39" s="1084"/>
      <c r="V39" s="1084"/>
      <c r="W39" s="1084"/>
      <c r="X39" s="1084"/>
      <c r="Y39" s="1084"/>
      <c r="Z39" s="1084"/>
      <c r="AA39" s="1084"/>
      <c r="AB39" s="1084"/>
      <c r="AC39" s="1084"/>
      <c r="AD39" s="1084"/>
      <c r="AE39" s="1084"/>
      <c r="AF39" s="1084"/>
      <c r="AG39" s="1084"/>
      <c r="AH39" s="1084"/>
      <c r="AI39" s="1084"/>
      <c r="AJ39" s="1106"/>
      <c r="AK39" s="1106"/>
      <c r="AL39" s="1106"/>
      <c r="AM39" s="1106"/>
      <c r="AN39" s="1106"/>
      <c r="AO39" s="1084"/>
      <c r="AP39" s="1041"/>
      <c r="AQ39" s="1084"/>
      <c r="AR39" s="1084"/>
      <c r="AS39" s="1084"/>
      <c r="AT39" s="1084"/>
      <c r="AU39" s="1084"/>
      <c r="AV39" s="1084"/>
      <c r="AW39" s="1084"/>
      <c r="AX39" s="1084"/>
      <c r="AY39" s="1084"/>
      <c r="AZ39" s="1084"/>
      <c r="BA39" s="1084"/>
      <c r="BB39" s="1084"/>
      <c r="BC39" s="1084"/>
      <c r="BD39" s="1084"/>
      <c r="BE39" s="1084"/>
      <c r="BF39" s="1084"/>
      <c r="BG39" s="1084"/>
      <c r="BH39" s="1084"/>
      <c r="BI39" s="1084"/>
      <c r="BJ39" s="1084"/>
      <c r="BK39" s="1084"/>
      <c r="BL39" s="1084"/>
      <c r="BM39" s="1084"/>
      <c r="BN39" s="1084"/>
      <c r="BO39" s="1084"/>
      <c r="BP39" s="1084"/>
      <c r="BQ39" s="1084"/>
      <c r="BR39" s="1084"/>
      <c r="BS39" s="1084"/>
      <c r="BT39" s="1084"/>
      <c r="BU39" s="1084"/>
      <c r="BV39" s="1106"/>
      <c r="BW39" s="1106"/>
      <c r="BX39" s="1106"/>
      <c r="BY39" s="1106"/>
      <c r="BZ39" s="1106"/>
      <c r="CA39" s="1084"/>
      <c r="CB39" s="1041"/>
      <c r="CC39" s="1084"/>
      <c r="CD39" s="1084"/>
      <c r="CE39" s="1084"/>
      <c r="CF39" s="1084"/>
      <c r="CG39" s="1084"/>
      <c r="CH39" s="1084"/>
      <c r="CI39" s="1084"/>
      <c r="CJ39" s="1084"/>
      <c r="CK39" s="1084"/>
      <c r="CL39" s="1084"/>
      <c r="CM39" s="1084"/>
      <c r="CN39" s="1084"/>
      <c r="CO39" s="1084"/>
      <c r="CP39" s="1084"/>
      <c r="CQ39" s="1084"/>
      <c r="CR39" s="1084"/>
      <c r="CS39" s="1084"/>
      <c r="CT39" s="1084"/>
      <c r="CU39" s="1084"/>
      <c r="CV39" s="1084"/>
      <c r="CW39" s="1084"/>
      <c r="CX39" s="1084"/>
      <c r="CY39" s="1084"/>
      <c r="CZ39" s="1084"/>
      <c r="DA39" s="1084"/>
      <c r="DB39" s="1084"/>
      <c r="DC39" s="1084"/>
      <c r="DD39" s="1084"/>
      <c r="DE39" s="1084"/>
      <c r="DF39" s="1084"/>
      <c r="DG39" s="1084"/>
      <c r="DH39" s="1106"/>
      <c r="DI39" s="1106"/>
      <c r="DJ39" s="1106"/>
      <c r="DK39" s="1106"/>
      <c r="DL39" s="1106"/>
      <c r="DM39" s="1105"/>
    </row>
    <row r="40" spans="2:117" ht="14.5">
      <c r="B40" s="1078">
        <v>28</v>
      </c>
      <c r="C40" s="1072"/>
      <c r="D40" s="1096" t="s">
        <v>165</v>
      </c>
      <c r="E40" s="984">
        <v>0</v>
      </c>
      <c r="F40" s="984">
        <v>0</v>
      </c>
      <c r="G40" s="984">
        <v>25000</v>
      </c>
      <c r="H40" s="984">
        <v>235000</v>
      </c>
      <c r="I40" s="984">
        <v>0</v>
      </c>
      <c r="J40" s="984">
        <v>1330570</v>
      </c>
      <c r="K40" s="984">
        <v>0</v>
      </c>
      <c r="L40" s="984">
        <v>500000</v>
      </c>
      <c r="M40" s="984">
        <v>0</v>
      </c>
      <c r="N40" s="984">
        <v>0</v>
      </c>
      <c r="O40" s="984">
        <v>2750</v>
      </c>
      <c r="P40" s="984">
        <v>0</v>
      </c>
      <c r="Q40" s="984">
        <v>3500</v>
      </c>
      <c r="R40" s="984">
        <v>0</v>
      </c>
      <c r="S40" s="984">
        <v>14000</v>
      </c>
      <c r="T40" s="984">
        <v>8400</v>
      </c>
      <c r="U40" s="984">
        <v>0</v>
      </c>
      <c r="V40" s="984">
        <v>1050000</v>
      </c>
      <c r="W40" s="984">
        <v>7343026.3700000001</v>
      </c>
      <c r="X40" s="984">
        <v>20436131.527999997</v>
      </c>
      <c r="Y40" s="984">
        <v>30948377.897999998</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1041"/>
      <c r="AQ40" s="984">
        <v>0</v>
      </c>
      <c r="AR40" s="984">
        <v>0</v>
      </c>
      <c r="AS40" s="984">
        <v>27500</v>
      </c>
      <c r="AT40" s="984">
        <v>245200</v>
      </c>
      <c r="AU40" s="984">
        <v>0</v>
      </c>
      <c r="AV40" s="984">
        <v>1330570</v>
      </c>
      <c r="AW40" s="984">
        <v>0</v>
      </c>
      <c r="AX40" s="984">
        <v>350000</v>
      </c>
      <c r="AY40" s="984">
        <v>0</v>
      </c>
      <c r="AZ40" s="984">
        <v>0</v>
      </c>
      <c r="BA40" s="984">
        <v>2750</v>
      </c>
      <c r="BB40" s="984">
        <v>0</v>
      </c>
      <c r="BC40" s="984">
        <v>3600</v>
      </c>
      <c r="BD40" s="984">
        <v>0</v>
      </c>
      <c r="BE40" s="984">
        <v>14000</v>
      </c>
      <c r="BF40" s="984">
        <v>8400</v>
      </c>
      <c r="BG40" s="984">
        <v>0</v>
      </c>
      <c r="BH40" s="984">
        <v>885000</v>
      </c>
      <c r="BI40" s="984">
        <v>164115</v>
      </c>
      <c r="BJ40" s="984">
        <v>20091803.640000001</v>
      </c>
      <c r="BK40" s="984">
        <v>23122938.640000001</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1041"/>
      <c r="CC40" s="984">
        <v>0</v>
      </c>
      <c r="CD40" s="984">
        <v>0</v>
      </c>
      <c r="CE40" s="984">
        <v>30000</v>
      </c>
      <c r="CF40" s="984">
        <v>260608</v>
      </c>
      <c r="CG40" s="984">
        <v>0</v>
      </c>
      <c r="CH40" s="984">
        <v>1330570</v>
      </c>
      <c r="CI40" s="984">
        <v>0</v>
      </c>
      <c r="CJ40" s="984">
        <v>250000</v>
      </c>
      <c r="CK40" s="984">
        <v>0</v>
      </c>
      <c r="CL40" s="984">
        <v>0</v>
      </c>
      <c r="CM40" s="984">
        <v>2750</v>
      </c>
      <c r="CN40" s="984">
        <v>0</v>
      </c>
      <c r="CO40" s="984">
        <v>3700</v>
      </c>
      <c r="CP40" s="984">
        <v>0</v>
      </c>
      <c r="CQ40" s="984">
        <v>14000</v>
      </c>
      <c r="CR40" s="984">
        <v>8400</v>
      </c>
      <c r="CS40" s="984">
        <v>0</v>
      </c>
      <c r="CT40" s="984">
        <v>825000</v>
      </c>
      <c r="CU40" s="984">
        <v>164115</v>
      </c>
      <c r="CV40" s="984">
        <v>20452195.562249999</v>
      </c>
      <c r="CW40" s="984">
        <v>23341338.562249999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1078">
        <v>29</v>
      </c>
      <c r="C41" s="1072"/>
      <c r="D41" s="1096" t="s">
        <v>166</v>
      </c>
      <c r="E41" s="984">
        <v>0</v>
      </c>
      <c r="F41" s="984">
        <v>275000</v>
      </c>
      <c r="G41" s="984">
        <v>10000</v>
      </c>
      <c r="H41" s="984">
        <v>25000</v>
      </c>
      <c r="I41" s="984">
        <v>0</v>
      </c>
      <c r="J41" s="984">
        <v>0</v>
      </c>
      <c r="K41" s="984">
        <v>15000</v>
      </c>
      <c r="L41" s="984">
        <v>0</v>
      </c>
      <c r="M41" s="984">
        <v>0</v>
      </c>
      <c r="N41" s="984">
        <v>20000</v>
      </c>
      <c r="O41" s="984">
        <v>5000</v>
      </c>
      <c r="P41" s="984">
        <v>5000</v>
      </c>
      <c r="Q41" s="984">
        <v>0</v>
      </c>
      <c r="R41" s="984">
        <v>0</v>
      </c>
      <c r="S41" s="984">
        <v>62902</v>
      </c>
      <c r="T41" s="984">
        <v>0</v>
      </c>
      <c r="U41" s="984">
        <v>725000</v>
      </c>
      <c r="V41" s="984">
        <v>35000</v>
      </c>
      <c r="W41" s="984">
        <v>0</v>
      </c>
      <c r="X41" s="984">
        <v>1000000</v>
      </c>
      <c r="Y41" s="984">
        <v>2177902</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1041"/>
      <c r="AQ41" s="984">
        <v>0</v>
      </c>
      <c r="AR41" s="984">
        <v>302500</v>
      </c>
      <c r="AS41" s="984">
        <v>10000</v>
      </c>
      <c r="AT41" s="984">
        <v>28000</v>
      </c>
      <c r="AU41" s="984">
        <v>0</v>
      </c>
      <c r="AV41" s="984">
        <v>0</v>
      </c>
      <c r="AW41" s="984">
        <v>15000</v>
      </c>
      <c r="AX41" s="984">
        <v>0</v>
      </c>
      <c r="AY41" s="984">
        <v>0</v>
      </c>
      <c r="AZ41" s="984">
        <v>20000</v>
      </c>
      <c r="BA41" s="984">
        <v>5000</v>
      </c>
      <c r="BB41" s="984">
        <v>5100</v>
      </c>
      <c r="BC41" s="984">
        <v>0</v>
      </c>
      <c r="BD41" s="984">
        <v>0</v>
      </c>
      <c r="BE41" s="984">
        <v>62902</v>
      </c>
      <c r="BF41" s="984">
        <v>0</v>
      </c>
      <c r="BG41" s="984">
        <v>725000</v>
      </c>
      <c r="BH41" s="984">
        <v>35000</v>
      </c>
      <c r="BI41" s="984">
        <v>0</v>
      </c>
      <c r="BJ41" s="984">
        <v>1000000</v>
      </c>
      <c r="BK41" s="984">
        <v>2208502</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1041"/>
      <c r="CC41" s="984">
        <v>0</v>
      </c>
      <c r="CD41" s="984">
        <v>332750</v>
      </c>
      <c r="CE41" s="984">
        <v>10000</v>
      </c>
      <c r="CF41" s="984">
        <v>30000</v>
      </c>
      <c r="CG41" s="984">
        <v>0</v>
      </c>
      <c r="CH41" s="984">
        <v>0</v>
      </c>
      <c r="CI41" s="984">
        <v>15000</v>
      </c>
      <c r="CJ41" s="984">
        <v>0</v>
      </c>
      <c r="CK41" s="984">
        <v>0</v>
      </c>
      <c r="CL41" s="984">
        <v>20000</v>
      </c>
      <c r="CM41" s="984">
        <v>5000</v>
      </c>
      <c r="CN41" s="984">
        <v>5202</v>
      </c>
      <c r="CO41" s="984">
        <v>0</v>
      </c>
      <c r="CP41" s="984">
        <v>0</v>
      </c>
      <c r="CQ41" s="984">
        <v>62902</v>
      </c>
      <c r="CR41" s="984">
        <v>0</v>
      </c>
      <c r="CS41" s="984">
        <v>725000</v>
      </c>
      <c r="CT41" s="984">
        <v>35000</v>
      </c>
      <c r="CU41" s="984">
        <v>0</v>
      </c>
      <c r="CV41" s="984">
        <v>1000000</v>
      </c>
      <c r="CW41" s="984">
        <v>2240854</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1078">
        <v>30</v>
      </c>
      <c r="C42" s="1072"/>
      <c r="D42" s="1096"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1041"/>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1041"/>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1078">
        <v>31</v>
      </c>
      <c r="C43" s="1072"/>
      <c r="D43" s="1096"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1041"/>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1041"/>
      <c r="CC43" s="984">
        <v>0</v>
      </c>
      <c r="CD43" s="984">
        <v>0</v>
      </c>
      <c r="CE43" s="984">
        <v>0</v>
      </c>
      <c r="CF43" s="984">
        <v>0</v>
      </c>
      <c r="CG43" s="984">
        <v>0</v>
      </c>
      <c r="CH43" s="984">
        <v>0</v>
      </c>
      <c r="CI43" s="984">
        <v>0</v>
      </c>
      <c r="CJ43" s="984">
        <v>0</v>
      </c>
      <c r="CK43" s="984">
        <v>0</v>
      </c>
      <c r="CL43" s="984">
        <v>0</v>
      </c>
      <c r="CM43" s="984">
        <v>0</v>
      </c>
      <c r="CN43" s="984">
        <v>0</v>
      </c>
      <c r="CO43" s="984">
        <v>0</v>
      </c>
      <c r="CP43" s="984"/>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1078">
        <v>32</v>
      </c>
      <c r="C44" s="1072"/>
      <c r="D44" s="1096"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1041"/>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1041"/>
      <c r="CC44" s="984">
        <v>0</v>
      </c>
      <c r="CD44" s="984">
        <v>0</v>
      </c>
      <c r="CE44" s="984">
        <v>0</v>
      </c>
      <c r="CF44" s="984">
        <v>0</v>
      </c>
      <c r="CG44" s="984">
        <v>0</v>
      </c>
      <c r="CH44" s="984">
        <v>0</v>
      </c>
      <c r="CI44" s="984">
        <v>0</v>
      </c>
      <c r="CJ44" s="984">
        <v>0</v>
      </c>
      <c r="CK44" s="984">
        <v>0</v>
      </c>
      <c r="CL44" s="984">
        <v>0</v>
      </c>
      <c r="CM44" s="984">
        <v>0</v>
      </c>
      <c r="CN44" s="984">
        <v>0</v>
      </c>
      <c r="CO44" s="984">
        <v>7857379.4375</v>
      </c>
      <c r="CP44" s="984"/>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1071" customFormat="1" ht="14.5">
      <c r="B45" s="1078">
        <v>33</v>
      </c>
      <c r="C45" s="1072"/>
      <c r="D45" s="1096" t="s">
        <v>170</v>
      </c>
      <c r="E45" s="984">
        <v>0</v>
      </c>
      <c r="F45" s="984">
        <v>0</v>
      </c>
      <c r="G45" s="984">
        <v>0</v>
      </c>
      <c r="H45" s="984">
        <v>8529500</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8529500</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1041"/>
      <c r="AQ45" s="984">
        <v>0</v>
      </c>
      <c r="AR45" s="984">
        <v>0</v>
      </c>
      <c r="AS45" s="984">
        <v>0</v>
      </c>
      <c r="AT45" s="984">
        <v>9020975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9020975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1041"/>
      <c r="CC45" s="984">
        <v>0</v>
      </c>
      <c r="CD45" s="984">
        <v>0</v>
      </c>
      <c r="CE45" s="984">
        <v>0</v>
      </c>
      <c r="CF45" s="984">
        <v>9551588.75</v>
      </c>
      <c r="CG45" s="984">
        <v>0</v>
      </c>
      <c r="CH45" s="984">
        <v>0</v>
      </c>
      <c r="CI45" s="984">
        <v>0</v>
      </c>
      <c r="CJ45" s="984">
        <v>0</v>
      </c>
      <c r="CK45" s="984">
        <v>0</v>
      </c>
      <c r="CL45" s="984">
        <v>0</v>
      </c>
      <c r="CM45" s="984">
        <v>0</v>
      </c>
      <c r="CN45" s="984">
        <v>0</v>
      </c>
      <c r="CO45" s="984">
        <v>0</v>
      </c>
      <c r="CP45" s="984"/>
      <c r="CQ45" s="984">
        <v>0</v>
      </c>
      <c r="CR45" s="984">
        <v>0</v>
      </c>
      <c r="CS45" s="984">
        <v>0</v>
      </c>
      <c r="CT45" s="984">
        <v>0</v>
      </c>
      <c r="CU45" s="984">
        <v>0</v>
      </c>
      <c r="CV45" s="984">
        <v>0</v>
      </c>
      <c r="CW45" s="984">
        <v>9551588.75</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1071" customFormat="1" ht="14.5">
      <c r="B46" s="1078">
        <v>34</v>
      </c>
      <c r="C46" s="1072"/>
      <c r="D46" s="1096"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1041"/>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1041"/>
      <c r="CC46" s="984">
        <v>0</v>
      </c>
      <c r="CD46" s="984">
        <v>0</v>
      </c>
      <c r="CE46" s="984">
        <v>0</v>
      </c>
      <c r="CF46" s="984">
        <v>0</v>
      </c>
      <c r="CG46" s="984">
        <v>0</v>
      </c>
      <c r="CH46" s="984">
        <v>0</v>
      </c>
      <c r="CI46" s="984">
        <v>0</v>
      </c>
      <c r="CJ46" s="984">
        <v>0</v>
      </c>
      <c r="CK46" s="984">
        <v>0</v>
      </c>
      <c r="CL46" s="984">
        <v>0</v>
      </c>
      <c r="CM46" s="984">
        <v>0</v>
      </c>
      <c r="CN46" s="984">
        <v>0</v>
      </c>
      <c r="CO46" s="984">
        <v>0</v>
      </c>
      <c r="CP46" s="984"/>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1078">
        <v>35</v>
      </c>
      <c r="C47" s="1072"/>
      <c r="D47" s="1096" t="s">
        <v>172</v>
      </c>
      <c r="E47" s="984">
        <v>0</v>
      </c>
      <c r="F47" s="984">
        <v>0</v>
      </c>
      <c r="G47" s="984">
        <v>0</v>
      </c>
      <c r="H47" s="984">
        <v>0</v>
      </c>
      <c r="I47" s="984">
        <v>0</v>
      </c>
      <c r="J47" s="984">
        <v>0</v>
      </c>
      <c r="K47" s="984">
        <v>0</v>
      </c>
      <c r="L47" s="984">
        <v>0</v>
      </c>
      <c r="M47" s="984">
        <v>0</v>
      </c>
      <c r="N47" s="984">
        <v>0</v>
      </c>
      <c r="O47" s="984">
        <v>0</v>
      </c>
      <c r="P47" s="984">
        <v>0</v>
      </c>
      <c r="Q47" s="984">
        <v>0</v>
      </c>
      <c r="R47" s="984">
        <v>0</v>
      </c>
      <c r="S47" s="984">
        <v>0</v>
      </c>
      <c r="T47" s="984">
        <v>1002294</v>
      </c>
      <c r="U47" s="984">
        <v>0</v>
      </c>
      <c r="V47" s="984">
        <v>10000</v>
      </c>
      <c r="W47" s="984">
        <v>0</v>
      </c>
      <c r="X47" s="984">
        <v>17860000</v>
      </c>
      <c r="Y47" s="984">
        <v>18872294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1041"/>
      <c r="AQ47" s="984">
        <v>0</v>
      </c>
      <c r="AR47" s="984">
        <v>0</v>
      </c>
      <c r="AS47" s="984">
        <v>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10000</v>
      </c>
      <c r="BI47" s="984">
        <v>0</v>
      </c>
      <c r="BJ47" s="984">
        <v>17860000</v>
      </c>
      <c r="BK47" s="984">
        <v>18893168.879999999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1041"/>
      <c r="CC47" s="984">
        <v>0</v>
      </c>
      <c r="CD47" s="984">
        <v>0</v>
      </c>
      <c r="CE47" s="984">
        <v>0</v>
      </c>
      <c r="CF47" s="984">
        <v>0</v>
      </c>
      <c r="CG47" s="984">
        <v>0</v>
      </c>
      <c r="CH47" s="984">
        <v>0</v>
      </c>
      <c r="CI47" s="984">
        <v>0</v>
      </c>
      <c r="CJ47" s="984">
        <v>0</v>
      </c>
      <c r="CK47" s="984">
        <v>0</v>
      </c>
      <c r="CL47" s="984">
        <v>0</v>
      </c>
      <c r="CM47" s="984">
        <v>0</v>
      </c>
      <c r="CN47" s="984">
        <v>0</v>
      </c>
      <c r="CO47" s="984">
        <v>0</v>
      </c>
      <c r="CP47" s="984"/>
      <c r="CQ47" s="984">
        <v>0</v>
      </c>
      <c r="CR47" s="984">
        <v>1044519.44</v>
      </c>
      <c r="CS47" s="984">
        <v>0</v>
      </c>
      <c r="CT47" s="984">
        <v>10000</v>
      </c>
      <c r="CU47" s="984">
        <v>0</v>
      </c>
      <c r="CV47" s="984">
        <v>17860000</v>
      </c>
      <c r="CW47" s="984">
        <v>18914519.440000001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1078">
        <v>36</v>
      </c>
      <c r="C48" s="1072"/>
      <c r="D48" s="1096" t="s">
        <v>173</v>
      </c>
      <c r="E48" s="984">
        <v>0</v>
      </c>
      <c r="F48" s="984">
        <v>0</v>
      </c>
      <c r="G48" s="984">
        <v>0</v>
      </c>
      <c r="H48" s="984">
        <v>0</v>
      </c>
      <c r="I48" s="984">
        <v>0</v>
      </c>
      <c r="J48" s="984">
        <v>0</v>
      </c>
      <c r="K48" s="984">
        <v>0</v>
      </c>
      <c r="L48" s="984">
        <v>0</v>
      </c>
      <c r="M48" s="984">
        <v>2250000</v>
      </c>
      <c r="N48" s="984">
        <v>0</v>
      </c>
      <c r="O48" s="984">
        <v>0</v>
      </c>
      <c r="P48" s="984">
        <v>0</v>
      </c>
      <c r="Q48" s="984">
        <v>0</v>
      </c>
      <c r="R48" s="984">
        <v>0</v>
      </c>
      <c r="S48" s="984">
        <v>0</v>
      </c>
      <c r="T48" s="984">
        <v>0</v>
      </c>
      <c r="U48" s="984">
        <v>0</v>
      </c>
      <c r="V48" s="984">
        <v>0</v>
      </c>
      <c r="W48" s="984">
        <v>0</v>
      </c>
      <c r="X48" s="984">
        <v>0</v>
      </c>
      <c r="Y48" s="984">
        <v>2250000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1041"/>
      <c r="AQ48" s="984">
        <v>0</v>
      </c>
      <c r="AR48" s="984">
        <v>0</v>
      </c>
      <c r="AS48" s="984">
        <v>0</v>
      </c>
      <c r="AT48" s="984">
        <v>0</v>
      </c>
      <c r="AU48" s="984">
        <v>0</v>
      </c>
      <c r="AV48" s="984">
        <v>0</v>
      </c>
      <c r="AW48" s="984">
        <v>0</v>
      </c>
      <c r="AX48" s="984">
        <v>0</v>
      </c>
      <c r="AY48" s="984">
        <v>2250000</v>
      </c>
      <c r="AZ48" s="984">
        <v>0</v>
      </c>
      <c r="BA48" s="984">
        <v>0</v>
      </c>
      <c r="BB48" s="984">
        <v>0</v>
      </c>
      <c r="BC48" s="984">
        <v>0</v>
      </c>
      <c r="BD48" s="984">
        <v>0</v>
      </c>
      <c r="BE48" s="984">
        <v>0</v>
      </c>
      <c r="BF48" s="984">
        <v>0</v>
      </c>
      <c r="BG48" s="984">
        <v>0</v>
      </c>
      <c r="BH48" s="984">
        <v>0</v>
      </c>
      <c r="BI48" s="984">
        <v>0</v>
      </c>
      <c r="BJ48" s="984">
        <v>0</v>
      </c>
      <c r="BK48" s="984">
        <v>2250000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1041"/>
      <c r="CC48" s="984">
        <v>0</v>
      </c>
      <c r="CD48" s="984">
        <v>0</v>
      </c>
      <c r="CE48" s="984">
        <v>0</v>
      </c>
      <c r="CF48" s="984">
        <v>0</v>
      </c>
      <c r="CG48" s="984">
        <v>0</v>
      </c>
      <c r="CH48" s="984">
        <v>0</v>
      </c>
      <c r="CI48" s="984">
        <v>0</v>
      </c>
      <c r="CJ48" s="984">
        <v>0</v>
      </c>
      <c r="CK48" s="984">
        <v>2250000</v>
      </c>
      <c r="CL48" s="984">
        <v>0</v>
      </c>
      <c r="CM48" s="984">
        <v>0</v>
      </c>
      <c r="CN48" s="984">
        <v>0</v>
      </c>
      <c r="CO48" s="984">
        <v>0</v>
      </c>
      <c r="CP48" s="984"/>
      <c r="CQ48" s="984">
        <v>0</v>
      </c>
      <c r="CR48" s="984">
        <v>0</v>
      </c>
      <c r="CS48" s="984">
        <v>0</v>
      </c>
      <c r="CT48" s="984">
        <v>0</v>
      </c>
      <c r="CU48" s="984">
        <v>0</v>
      </c>
      <c r="CV48" s="984">
        <v>0</v>
      </c>
      <c r="CW48" s="984">
        <v>2250000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1078">
        <v>37</v>
      </c>
      <c r="C49" s="1072"/>
      <c r="D49" s="1096" t="s">
        <v>174</v>
      </c>
      <c r="E49" s="984">
        <v>0</v>
      </c>
      <c r="F49" s="984">
        <v>832000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832000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1041"/>
      <c r="AQ49" s="984">
        <v>0</v>
      </c>
      <c r="AR49" s="984">
        <v>832000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832000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1041"/>
      <c r="CC49" s="984">
        <v>0</v>
      </c>
      <c r="CD49" s="984">
        <v>832000</v>
      </c>
      <c r="CE49" s="984">
        <v>0</v>
      </c>
      <c r="CF49" s="984">
        <v>0</v>
      </c>
      <c r="CG49" s="984">
        <v>0</v>
      </c>
      <c r="CH49" s="984">
        <v>0</v>
      </c>
      <c r="CI49" s="984">
        <v>0</v>
      </c>
      <c r="CJ49" s="984">
        <v>0</v>
      </c>
      <c r="CK49" s="984">
        <v>0</v>
      </c>
      <c r="CL49" s="984">
        <v>0</v>
      </c>
      <c r="CM49" s="984">
        <v>0</v>
      </c>
      <c r="CN49" s="984">
        <v>0</v>
      </c>
      <c r="CO49" s="984">
        <v>0</v>
      </c>
      <c r="CP49" s="984"/>
      <c r="CQ49" s="984">
        <v>0</v>
      </c>
      <c r="CR49" s="984">
        <v>0</v>
      </c>
      <c r="CS49" s="984">
        <v>0</v>
      </c>
      <c r="CT49" s="984">
        <v>0</v>
      </c>
      <c r="CU49" s="984">
        <v>0</v>
      </c>
      <c r="CV49" s="984">
        <v>0</v>
      </c>
      <c r="CW49" s="984">
        <v>832000</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1078">
        <v>38</v>
      </c>
      <c r="C50" s="1072"/>
      <c r="D50" s="1096" t="s">
        <v>175</v>
      </c>
      <c r="E50" s="984">
        <v>0</v>
      </c>
      <c r="F50" s="984">
        <v>0</v>
      </c>
      <c r="G50" s="984">
        <v>200000</v>
      </c>
      <c r="H50" s="984">
        <v>0</v>
      </c>
      <c r="I50" s="984">
        <v>380000</v>
      </c>
      <c r="J50" s="984">
        <v>215000</v>
      </c>
      <c r="K50" s="984">
        <v>350000</v>
      </c>
      <c r="L50" s="984">
        <v>4094999.9999999995</v>
      </c>
      <c r="M50" s="984">
        <v>4726174.79</v>
      </c>
      <c r="N50" s="984">
        <v>0</v>
      </c>
      <c r="O50" s="984">
        <v>0</v>
      </c>
      <c r="P50" s="984">
        <v>1000000</v>
      </c>
      <c r="Q50" s="984">
        <v>0</v>
      </c>
      <c r="R50" s="984">
        <v>75000</v>
      </c>
      <c r="S50" s="984">
        <v>11657.555</v>
      </c>
      <c r="T50" s="984">
        <v>0</v>
      </c>
      <c r="U50" s="984">
        <v>0</v>
      </c>
      <c r="V50" s="984">
        <v>3710000</v>
      </c>
      <c r="W50" s="984">
        <v>0</v>
      </c>
      <c r="X50" s="984">
        <v>0</v>
      </c>
      <c r="Y50" s="984">
        <v>14762832.345000001</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1041"/>
      <c r="AQ50" s="984">
        <v>0</v>
      </c>
      <c r="AR50" s="984">
        <v>0</v>
      </c>
      <c r="AS50" s="984">
        <v>212000</v>
      </c>
      <c r="AT50" s="984">
        <v>0</v>
      </c>
      <c r="AU50" s="984">
        <v>380000</v>
      </c>
      <c r="AV50" s="984">
        <v>215000</v>
      </c>
      <c r="AW50" s="984">
        <v>325000</v>
      </c>
      <c r="AX50" s="984">
        <v>4299750</v>
      </c>
      <c r="AY50" s="984">
        <v>4400000</v>
      </c>
      <c r="AZ50" s="984">
        <v>0</v>
      </c>
      <c r="BA50" s="984">
        <v>0</v>
      </c>
      <c r="BB50" s="984">
        <v>1000000</v>
      </c>
      <c r="BC50" s="984">
        <v>0</v>
      </c>
      <c r="BD50" s="984">
        <v>75000</v>
      </c>
      <c r="BE50" s="984">
        <v>12028.682750000002</v>
      </c>
      <c r="BF50" s="984">
        <v>0</v>
      </c>
      <c r="BG50" s="984">
        <v>0</v>
      </c>
      <c r="BH50" s="984">
        <v>2285000</v>
      </c>
      <c r="BI50" s="984">
        <v>0</v>
      </c>
      <c r="BJ50" s="984">
        <v>0</v>
      </c>
      <c r="BK50" s="984">
        <v>13203778.68275</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1041"/>
      <c r="CC50" s="984">
        <v>0</v>
      </c>
      <c r="CD50" s="984">
        <v>0</v>
      </c>
      <c r="CE50" s="984">
        <v>225000</v>
      </c>
      <c r="CF50" s="984">
        <v>0</v>
      </c>
      <c r="CG50" s="984">
        <v>380000</v>
      </c>
      <c r="CH50" s="984">
        <v>215000</v>
      </c>
      <c r="CI50" s="984">
        <v>300000</v>
      </c>
      <c r="CJ50" s="984">
        <v>4299750</v>
      </c>
      <c r="CK50" s="984">
        <v>4400000</v>
      </c>
      <c r="CL50" s="984">
        <v>0</v>
      </c>
      <c r="CM50" s="984">
        <v>0</v>
      </c>
      <c r="CN50" s="984">
        <v>1000000</v>
      </c>
      <c r="CO50" s="984">
        <v>0</v>
      </c>
      <c r="CP50" s="984">
        <v>75000</v>
      </c>
      <c r="CQ50" s="984">
        <v>12418.366887500002</v>
      </c>
      <c r="CR50" s="984">
        <v>0</v>
      </c>
      <c r="CS50" s="984">
        <v>0</v>
      </c>
      <c r="CT50" s="984">
        <v>2475000</v>
      </c>
      <c r="CU50" s="984">
        <v>0</v>
      </c>
      <c r="CV50" s="984">
        <v>0</v>
      </c>
      <c r="CW50" s="984">
        <v>13382168.366887501</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1078">
        <v>39</v>
      </c>
      <c r="C51" s="1072"/>
      <c r="D51" s="1096"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1041"/>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1041"/>
      <c r="CC51" s="984">
        <v>0</v>
      </c>
      <c r="CD51" s="984">
        <v>0</v>
      </c>
      <c r="CE51" s="984">
        <v>0</v>
      </c>
      <c r="CF51" s="984">
        <v>0</v>
      </c>
      <c r="CG51" s="984">
        <v>0</v>
      </c>
      <c r="CH51" s="984">
        <v>0</v>
      </c>
      <c r="CI51" s="984">
        <v>0</v>
      </c>
      <c r="CJ51" s="984">
        <v>0</v>
      </c>
      <c r="CK51" s="984">
        <v>0</v>
      </c>
      <c r="CL51" s="984">
        <v>0</v>
      </c>
      <c r="CM51" s="984">
        <v>0</v>
      </c>
      <c r="CN51" s="984">
        <v>0</v>
      </c>
      <c r="CO51" s="984">
        <v>0</v>
      </c>
      <c r="CP51" s="984"/>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1078">
        <v>40</v>
      </c>
      <c r="C52" s="1072"/>
      <c r="D52" s="1096"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1041"/>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1041"/>
      <c r="CC52" s="984">
        <v>0</v>
      </c>
      <c r="CD52" s="984">
        <v>0</v>
      </c>
      <c r="CE52" s="984">
        <v>0</v>
      </c>
      <c r="CF52" s="984">
        <v>0</v>
      </c>
      <c r="CG52" s="984">
        <v>0</v>
      </c>
      <c r="CH52" s="984">
        <v>0</v>
      </c>
      <c r="CI52" s="984">
        <v>0</v>
      </c>
      <c r="CJ52" s="984">
        <v>5206625</v>
      </c>
      <c r="CK52" s="984">
        <v>0</v>
      </c>
      <c r="CL52" s="984">
        <v>0</v>
      </c>
      <c r="CM52" s="984">
        <v>0</v>
      </c>
      <c r="CN52" s="984">
        <v>0</v>
      </c>
      <c r="CO52" s="984">
        <v>0</v>
      </c>
      <c r="CP52" s="984"/>
      <c r="CQ52" s="984">
        <v>0</v>
      </c>
      <c r="CR52" s="984">
        <v>0</v>
      </c>
      <c r="CS52" s="984">
        <v>0</v>
      </c>
      <c r="CT52" s="984">
        <v>0</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1078">
        <v>41</v>
      </c>
      <c r="C53" s="1072"/>
      <c r="D53" s="1096"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1041"/>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1041"/>
      <c r="CC53" s="984">
        <v>0</v>
      </c>
      <c r="CD53" s="984">
        <v>0</v>
      </c>
      <c r="CE53" s="984">
        <v>0</v>
      </c>
      <c r="CF53" s="984">
        <v>0</v>
      </c>
      <c r="CG53" s="984">
        <v>0</v>
      </c>
      <c r="CH53" s="984">
        <v>0</v>
      </c>
      <c r="CI53" s="984">
        <v>0</v>
      </c>
      <c r="CJ53" s="984">
        <v>0</v>
      </c>
      <c r="CK53" s="984">
        <v>0</v>
      </c>
      <c r="CL53" s="984">
        <v>0</v>
      </c>
      <c r="CM53" s="984">
        <v>0</v>
      </c>
      <c r="CN53" s="984">
        <v>520200</v>
      </c>
      <c r="CO53" s="984">
        <v>0</v>
      </c>
      <c r="CP53" s="984"/>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1078">
        <v>42</v>
      </c>
      <c r="C54" s="1072"/>
      <c r="D54" s="1096" t="s">
        <v>297</v>
      </c>
      <c r="E54" s="984">
        <v>0</v>
      </c>
      <c r="F54" s="984"/>
      <c r="G54" s="984"/>
      <c r="H54" s="984"/>
      <c r="I54" s="984"/>
      <c r="J54" s="984"/>
      <c r="K54" s="984"/>
      <c r="L54" s="984"/>
      <c r="M54" s="984"/>
      <c r="N54" s="984"/>
      <c r="O54" s="984"/>
      <c r="P54" s="984"/>
      <c r="Q54" s="984"/>
      <c r="R54" s="984"/>
      <c r="S54" s="984"/>
      <c r="T54" s="984"/>
      <c r="U54" s="984"/>
      <c r="V54" s="984"/>
      <c r="W54" s="984"/>
      <c r="X54" s="984">
        <v>22692308.684999999</v>
      </c>
      <c r="Y54" s="984">
        <v>22692308.684999999</v>
      </c>
      <c r="Z54" s="984"/>
      <c r="AA54" s="984"/>
      <c r="AB54" s="984"/>
      <c r="AC54" s="984"/>
      <c r="AD54" s="984">
        <v>0</v>
      </c>
      <c r="AE54" s="984"/>
      <c r="AF54" s="984"/>
      <c r="AG54" s="984"/>
      <c r="AH54" s="984"/>
      <c r="AI54" s="984">
        <v>0</v>
      </c>
      <c r="AJ54" s="1006">
        <v>0</v>
      </c>
      <c r="AK54" s="1006">
        <v>0</v>
      </c>
      <c r="AL54" s="1006">
        <v>0</v>
      </c>
      <c r="AM54" s="1006">
        <v>0</v>
      </c>
      <c r="AN54" s="1006">
        <v>0</v>
      </c>
      <c r="AO54" s="984">
        <v>0</v>
      </c>
      <c r="AP54" s="1041"/>
      <c r="AQ54" s="984"/>
      <c r="AR54" s="984"/>
      <c r="AS54" s="984"/>
      <c r="AT54" s="984"/>
      <c r="AU54" s="984"/>
      <c r="AV54" s="984"/>
      <c r="AW54" s="984"/>
      <c r="AX54" s="984"/>
      <c r="AY54" s="984"/>
      <c r="AZ54" s="984"/>
      <c r="BA54" s="984"/>
      <c r="BB54" s="984"/>
      <c r="BC54" s="984"/>
      <c r="BD54" s="984"/>
      <c r="BE54" s="984"/>
      <c r="BF54" s="984"/>
      <c r="BG54" s="984"/>
      <c r="BH54" s="984"/>
      <c r="BI54" s="984"/>
      <c r="BJ54" s="984">
        <v>23588060.203499999</v>
      </c>
      <c r="BK54" s="984">
        <v>23588060.203499999</v>
      </c>
      <c r="BL54" s="984"/>
      <c r="BM54" s="984"/>
      <c r="BN54" s="984"/>
      <c r="BO54" s="984"/>
      <c r="BP54" s="984"/>
      <c r="BQ54" s="984"/>
      <c r="BR54" s="984"/>
      <c r="BS54" s="984"/>
      <c r="BT54" s="984"/>
      <c r="BU54" s="984"/>
      <c r="BV54" s="1006"/>
      <c r="BW54" s="1006"/>
      <c r="BX54" s="1006"/>
      <c r="BY54" s="1006"/>
      <c r="BZ54" s="1006"/>
      <c r="CA54" s="984"/>
      <c r="CB54" s="1041"/>
      <c r="CC54" s="984"/>
      <c r="CD54" s="984"/>
      <c r="CE54" s="984"/>
      <c r="CF54" s="984"/>
      <c r="CG54" s="984"/>
      <c r="CH54" s="984"/>
      <c r="CI54" s="984"/>
      <c r="CJ54" s="984"/>
      <c r="CK54" s="984"/>
      <c r="CL54" s="984"/>
      <c r="CM54" s="984"/>
      <c r="CN54" s="984"/>
      <c r="CO54" s="984"/>
      <c r="CP54" s="984"/>
      <c r="CQ54" s="984"/>
      <c r="CR54" s="984"/>
      <c r="CS54" s="984"/>
      <c r="CT54" s="984"/>
      <c r="CU54" s="984"/>
      <c r="CV54" s="984">
        <v>24971445.468224999</v>
      </c>
      <c r="CW54" s="984">
        <v>24971445.468224999</v>
      </c>
      <c r="CX54" s="984">
        <v>0</v>
      </c>
      <c r="CY54" s="984">
        <v>0</v>
      </c>
      <c r="CZ54" s="984">
        <v>0</v>
      </c>
      <c r="DA54" s="984">
        <v>0</v>
      </c>
      <c r="DB54" s="984">
        <v>0</v>
      </c>
      <c r="DC54" s="984">
        <v>0</v>
      </c>
      <c r="DD54" s="984">
        <v>0</v>
      </c>
      <c r="DE54" s="984">
        <v>0</v>
      </c>
      <c r="DF54" s="984">
        <v>0</v>
      </c>
      <c r="DG54" s="984">
        <v>0</v>
      </c>
      <c r="DH54" s="1006">
        <v>0</v>
      </c>
      <c r="DI54" s="1006">
        <v>0</v>
      </c>
      <c r="DJ54" s="1006">
        <v>0</v>
      </c>
      <c r="DK54" s="1006">
        <v>0</v>
      </c>
      <c r="DL54" s="1006">
        <v>0</v>
      </c>
      <c r="DM54" s="982">
        <v>0</v>
      </c>
    </row>
    <row r="55" spans="2:117" ht="14.5">
      <c r="B55" s="1078">
        <v>43</v>
      </c>
      <c r="C55" s="1072"/>
      <c r="D55" s="1096"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1041"/>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1041"/>
      <c r="CC55" s="984">
        <v>0</v>
      </c>
      <c r="CD55" s="984">
        <v>0</v>
      </c>
      <c r="CE55" s="984">
        <v>0</v>
      </c>
      <c r="CF55" s="984">
        <v>0</v>
      </c>
      <c r="CG55" s="984">
        <v>0</v>
      </c>
      <c r="CH55" s="984">
        <v>0</v>
      </c>
      <c r="CI55" s="984">
        <v>0</v>
      </c>
      <c r="CJ55" s="984">
        <v>0</v>
      </c>
      <c r="CK55" s="984">
        <v>0</v>
      </c>
      <c r="CL55" s="984">
        <v>0</v>
      </c>
      <c r="CM55" s="984">
        <v>0</v>
      </c>
      <c r="CN55" s="984">
        <v>0</v>
      </c>
      <c r="CO55" s="984">
        <v>0</v>
      </c>
      <c r="CP55" s="984"/>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1078">
        <v>44</v>
      </c>
      <c r="C56" s="1072"/>
      <c r="D56" s="1096"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1041"/>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1041"/>
      <c r="CC56" s="984">
        <v>0</v>
      </c>
      <c r="CD56" s="984">
        <v>0</v>
      </c>
      <c r="CE56" s="984">
        <v>0</v>
      </c>
      <c r="CF56" s="984">
        <v>0</v>
      </c>
      <c r="CG56" s="984">
        <v>0</v>
      </c>
      <c r="CH56" s="984">
        <v>0</v>
      </c>
      <c r="CI56" s="984">
        <v>0</v>
      </c>
      <c r="CJ56" s="984">
        <v>0</v>
      </c>
      <c r="CK56" s="984">
        <v>0</v>
      </c>
      <c r="CL56" s="984">
        <v>0</v>
      </c>
      <c r="CM56" s="984">
        <v>0</v>
      </c>
      <c r="CN56" s="984">
        <v>0</v>
      </c>
      <c r="CO56" s="984">
        <v>0</v>
      </c>
      <c r="CP56" s="984"/>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1078">
        <v>45</v>
      </c>
      <c r="C57" s="1072"/>
      <c r="D57" s="1096"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1041"/>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1041"/>
      <c r="CC57" s="984">
        <v>0</v>
      </c>
      <c r="CD57" s="984">
        <v>0</v>
      </c>
      <c r="CE57" s="984">
        <v>0</v>
      </c>
      <c r="CF57" s="984">
        <v>0</v>
      </c>
      <c r="CG57" s="984">
        <v>0</v>
      </c>
      <c r="CH57" s="984">
        <v>0</v>
      </c>
      <c r="CI57" s="984">
        <v>0</v>
      </c>
      <c r="CJ57" s="984">
        <v>0</v>
      </c>
      <c r="CK57" s="984">
        <v>0</v>
      </c>
      <c r="CL57" s="984">
        <v>0</v>
      </c>
      <c r="CM57" s="984">
        <v>0</v>
      </c>
      <c r="CN57" s="984">
        <v>0</v>
      </c>
      <c r="CO57" s="984">
        <v>0</v>
      </c>
      <c r="CP57" s="984"/>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1078">
        <v>46</v>
      </c>
      <c r="C58" s="1072"/>
      <c r="D58" s="1096"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1041"/>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1041"/>
      <c r="CC58" s="984">
        <v>0</v>
      </c>
      <c r="CD58" s="984">
        <v>0</v>
      </c>
      <c r="CE58" s="984">
        <v>0</v>
      </c>
      <c r="CF58" s="984">
        <v>0</v>
      </c>
      <c r="CG58" s="984">
        <v>0</v>
      </c>
      <c r="CH58" s="984">
        <v>0</v>
      </c>
      <c r="CI58" s="984">
        <v>0</v>
      </c>
      <c r="CJ58" s="984">
        <v>0</v>
      </c>
      <c r="CK58" s="984">
        <v>0</v>
      </c>
      <c r="CL58" s="984">
        <v>0</v>
      </c>
      <c r="CM58" s="984">
        <v>0</v>
      </c>
      <c r="CN58" s="984">
        <v>0</v>
      </c>
      <c r="CO58" s="984">
        <v>0</v>
      </c>
      <c r="CP58" s="984"/>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1078">
        <v>47</v>
      </c>
      <c r="C59" s="1072"/>
      <c r="D59" s="1096" t="s">
        <v>298</v>
      </c>
      <c r="E59" s="984">
        <v>0</v>
      </c>
      <c r="F59" s="984">
        <v>400000</v>
      </c>
      <c r="G59" s="984">
        <v>2500</v>
      </c>
      <c r="H59" s="984">
        <v>4067323</v>
      </c>
      <c r="I59" s="984">
        <v>60000</v>
      </c>
      <c r="J59" s="984">
        <v>0</v>
      </c>
      <c r="K59" s="984">
        <v>0</v>
      </c>
      <c r="L59" s="984">
        <v>75000</v>
      </c>
      <c r="M59" s="984">
        <v>973116.4</v>
      </c>
      <c r="N59" s="984">
        <v>0</v>
      </c>
      <c r="O59" s="984">
        <v>0</v>
      </c>
      <c r="P59" s="984">
        <v>0</v>
      </c>
      <c r="Q59" s="984">
        <v>0</v>
      </c>
      <c r="R59" s="984">
        <v>0</v>
      </c>
      <c r="S59" s="984">
        <v>52500</v>
      </c>
      <c r="T59" s="984">
        <v>96308.800000000003</v>
      </c>
      <c r="U59" s="984">
        <v>68000</v>
      </c>
      <c r="V59" s="984">
        <v>0</v>
      </c>
      <c r="W59" s="984">
        <v>0</v>
      </c>
      <c r="X59" s="984">
        <v>0</v>
      </c>
      <c r="Y59" s="984">
        <v>5794748.2000000002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1041"/>
      <c r="AQ59" s="984">
        <v>0</v>
      </c>
      <c r="AR59" s="984">
        <v>400000</v>
      </c>
      <c r="AS59" s="984">
        <v>2500</v>
      </c>
      <c r="AT59" s="984">
        <v>4343306.99</v>
      </c>
      <c r="AU59" s="984">
        <v>60000</v>
      </c>
      <c r="AV59" s="984">
        <v>0</v>
      </c>
      <c r="AW59" s="984">
        <v>0</v>
      </c>
      <c r="AX59" s="984">
        <v>50000</v>
      </c>
      <c r="AY59" s="984">
        <v>107500</v>
      </c>
      <c r="AZ59" s="984">
        <v>0</v>
      </c>
      <c r="BA59" s="984">
        <v>0</v>
      </c>
      <c r="BB59" s="984">
        <v>0</v>
      </c>
      <c r="BC59" s="984">
        <v>0</v>
      </c>
      <c r="BD59" s="984">
        <v>0</v>
      </c>
      <c r="BE59" s="984">
        <v>52500</v>
      </c>
      <c r="BF59" s="984">
        <v>96308.800000000003</v>
      </c>
      <c r="BG59" s="984">
        <v>68000</v>
      </c>
      <c r="BH59" s="984">
        <v>0</v>
      </c>
      <c r="BI59" s="984">
        <v>0</v>
      </c>
      <c r="BJ59" s="984">
        <v>0</v>
      </c>
      <c r="BK59" s="984">
        <v>5180115.79</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1041"/>
      <c r="CC59" s="984">
        <v>0</v>
      </c>
      <c r="CD59" s="984">
        <v>400000</v>
      </c>
      <c r="CE59" s="984">
        <v>2500</v>
      </c>
      <c r="CF59" s="984">
        <v>4642063.9682</v>
      </c>
      <c r="CG59" s="984">
        <v>60000</v>
      </c>
      <c r="CH59" s="984">
        <v>0</v>
      </c>
      <c r="CI59" s="984">
        <v>0</v>
      </c>
      <c r="CJ59" s="984">
        <v>50000</v>
      </c>
      <c r="CK59" s="984">
        <v>107500</v>
      </c>
      <c r="CL59" s="984">
        <v>0</v>
      </c>
      <c r="CM59" s="984">
        <v>0</v>
      </c>
      <c r="CN59" s="984">
        <v>0</v>
      </c>
      <c r="CO59" s="984">
        <v>0</v>
      </c>
      <c r="CP59" s="984"/>
      <c r="CQ59" s="984">
        <v>70000</v>
      </c>
      <c r="CR59" s="984">
        <v>96308.800000000003</v>
      </c>
      <c r="CS59" s="984">
        <v>68000</v>
      </c>
      <c r="CT59" s="984">
        <v>0</v>
      </c>
      <c r="CU59" s="984">
        <v>0</v>
      </c>
      <c r="CV59" s="984">
        <v>0</v>
      </c>
      <c r="CW59" s="984">
        <v>5496372.7681999998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1078">
        <f>IF(D60&lt;&gt;"",MAX(B57:B59)+1,"")</f>
        <v>48</v>
      </c>
      <c r="C60" s="1072"/>
      <c r="D60" s="1083" t="s">
        <v>188</v>
      </c>
      <c r="E60" s="1095">
        <f t="shared" ref="E60:AO60" si="17">SUM(E40:E59)</f>
        <v>0</v>
      </c>
      <c r="F60" s="1095">
        <f t="shared" si="17"/>
        <v>1507000</v>
      </c>
      <c r="G60" s="1095">
        <f t="shared" si="17"/>
        <v>237500</v>
      </c>
      <c r="H60" s="1095">
        <f t="shared" si="17"/>
        <v>12856823</v>
      </c>
      <c r="I60" s="1095">
        <f t="shared" si="17"/>
        <v>440000</v>
      </c>
      <c r="J60" s="1095">
        <f t="shared" si="17"/>
        <v>1545570</v>
      </c>
      <c r="K60" s="1095">
        <f t="shared" si="17"/>
        <v>365000</v>
      </c>
      <c r="L60" s="1095">
        <f t="shared" si="17"/>
        <v>9842500</v>
      </c>
      <c r="M60" s="1095">
        <f t="shared" si="17"/>
        <v>7949291.1900000004</v>
      </c>
      <c r="N60" s="1095">
        <f t="shared" si="17"/>
        <v>49920000</v>
      </c>
      <c r="O60" s="1095">
        <f t="shared" si="17"/>
        <v>7750</v>
      </c>
      <c r="P60" s="1095">
        <f t="shared" si="17"/>
        <v>1505000</v>
      </c>
      <c r="Q60" s="1095">
        <f t="shared" si="17"/>
        <v>7130375</v>
      </c>
      <c r="R60" s="1095">
        <f t="shared" si="17"/>
        <v>75000</v>
      </c>
      <c r="S60" s="1095">
        <f t="shared" si="17"/>
        <v>141059.55499999999</v>
      </c>
      <c r="T60" s="1095">
        <f t="shared" si="17"/>
        <v>1107002.8</v>
      </c>
      <c r="U60" s="1095">
        <f t="shared" si="17"/>
        <v>793000</v>
      </c>
      <c r="V60" s="1095">
        <f t="shared" si="17"/>
        <v>4805000</v>
      </c>
      <c r="W60" s="1095">
        <f t="shared" si="17"/>
        <v>7343026.3700000001</v>
      </c>
      <c r="X60" s="1095">
        <f t="shared" si="17"/>
        <v>61988440.213</v>
      </c>
      <c r="Y60" s="1095">
        <f t="shared" si="17"/>
        <v>169559338.12799999</v>
      </c>
      <c r="Z60" s="1095">
        <f t="shared" si="17"/>
        <v>0</v>
      </c>
      <c r="AA60" s="1095">
        <f t="shared" si="17"/>
        <v>0</v>
      </c>
      <c r="AB60" s="1095">
        <f t="shared" si="17"/>
        <v>0</v>
      </c>
      <c r="AC60" s="1095">
        <f t="shared" si="17"/>
        <v>0</v>
      </c>
      <c r="AD60" s="1095">
        <f t="shared" si="17"/>
        <v>0</v>
      </c>
      <c r="AE60" s="1095">
        <f t="shared" si="17"/>
        <v>0</v>
      </c>
      <c r="AF60" s="1095">
        <f t="shared" si="17"/>
        <v>0</v>
      </c>
      <c r="AG60" s="1095">
        <f t="shared" si="17"/>
        <v>0</v>
      </c>
      <c r="AH60" s="1095">
        <f t="shared" si="17"/>
        <v>0</v>
      </c>
      <c r="AI60" s="1095">
        <f t="shared" si="17"/>
        <v>0</v>
      </c>
      <c r="AJ60" s="1094">
        <f t="shared" si="17"/>
        <v>0</v>
      </c>
      <c r="AK60" s="1094">
        <f t="shared" si="17"/>
        <v>0</v>
      </c>
      <c r="AL60" s="1094">
        <f t="shared" si="17"/>
        <v>0</v>
      </c>
      <c r="AM60" s="1094">
        <f t="shared" si="17"/>
        <v>0</v>
      </c>
      <c r="AN60" s="1094">
        <f t="shared" si="17"/>
        <v>0</v>
      </c>
      <c r="AO60" s="1095">
        <f t="shared" si="17"/>
        <v>0</v>
      </c>
      <c r="AP60" s="1082"/>
      <c r="AQ60" s="1095">
        <f t="shared" ref="AQ60:CA60" si="18">SUM(AQ40:AQ59)</f>
        <v>0</v>
      </c>
      <c r="AR60" s="1095">
        <f t="shared" si="18"/>
        <v>1534500</v>
      </c>
      <c r="AS60" s="1095">
        <f t="shared" si="18"/>
        <v>252000</v>
      </c>
      <c r="AT60" s="1095">
        <f t="shared" si="18"/>
        <v>13637481.99</v>
      </c>
      <c r="AU60" s="1095">
        <f t="shared" si="18"/>
        <v>440000</v>
      </c>
      <c r="AV60" s="1095">
        <f t="shared" si="18"/>
        <v>1545570</v>
      </c>
      <c r="AW60" s="1095">
        <f t="shared" si="18"/>
        <v>340000</v>
      </c>
      <c r="AX60" s="1095">
        <f t="shared" si="18"/>
        <v>9906375</v>
      </c>
      <c r="AY60" s="1095">
        <f t="shared" si="18"/>
        <v>6757500</v>
      </c>
      <c r="AZ60" s="1095">
        <f t="shared" si="18"/>
        <v>55170000</v>
      </c>
      <c r="BA60" s="1095">
        <f t="shared" si="18"/>
        <v>7750</v>
      </c>
      <c r="BB60" s="1095">
        <f t="shared" si="18"/>
        <v>1515100</v>
      </c>
      <c r="BC60" s="1095">
        <f t="shared" si="18"/>
        <v>7486818.75</v>
      </c>
      <c r="BD60" s="1095">
        <f t="shared" si="18"/>
        <v>75000</v>
      </c>
      <c r="BE60" s="1095">
        <f t="shared" si="18"/>
        <v>141430.68275000001</v>
      </c>
      <c r="BF60" s="1095">
        <f t="shared" si="18"/>
        <v>1127877.68</v>
      </c>
      <c r="BG60" s="1095">
        <f t="shared" si="18"/>
        <v>793000</v>
      </c>
      <c r="BH60" s="1095">
        <f t="shared" si="18"/>
        <v>3215000</v>
      </c>
      <c r="BI60" s="1095">
        <f t="shared" si="18"/>
        <v>164115</v>
      </c>
      <c r="BJ60" s="1095">
        <f t="shared" si="18"/>
        <v>62539863.843500003</v>
      </c>
      <c r="BK60" s="1095">
        <f t="shared" si="18"/>
        <v>166649382.94624999</v>
      </c>
      <c r="BL60" s="1095">
        <f t="shared" si="18"/>
        <v>0</v>
      </c>
      <c r="BM60" s="1095">
        <f t="shared" si="18"/>
        <v>0</v>
      </c>
      <c r="BN60" s="1095">
        <f t="shared" si="18"/>
        <v>0</v>
      </c>
      <c r="BO60" s="1095">
        <f t="shared" si="18"/>
        <v>0</v>
      </c>
      <c r="BP60" s="1095">
        <f t="shared" si="18"/>
        <v>0</v>
      </c>
      <c r="BQ60" s="1095">
        <f t="shared" si="18"/>
        <v>0</v>
      </c>
      <c r="BR60" s="1095">
        <f t="shared" si="18"/>
        <v>0</v>
      </c>
      <c r="BS60" s="1095">
        <f t="shared" si="18"/>
        <v>0</v>
      </c>
      <c r="BT60" s="1095">
        <f t="shared" si="18"/>
        <v>0</v>
      </c>
      <c r="BU60" s="1095">
        <f t="shared" si="18"/>
        <v>0</v>
      </c>
      <c r="BV60" s="1094">
        <f t="shared" si="18"/>
        <v>0</v>
      </c>
      <c r="BW60" s="1094">
        <f t="shared" si="18"/>
        <v>0</v>
      </c>
      <c r="BX60" s="1094">
        <f t="shared" si="18"/>
        <v>0</v>
      </c>
      <c r="BY60" s="1094">
        <f t="shared" si="18"/>
        <v>0</v>
      </c>
      <c r="BZ60" s="1094">
        <f t="shared" si="18"/>
        <v>0</v>
      </c>
      <c r="CA60" s="1095">
        <f t="shared" si="18"/>
        <v>0</v>
      </c>
      <c r="CB60" s="1082"/>
      <c r="CC60" s="1095">
        <f t="shared" ref="CC60:DM60" si="19">SUM(CC40:CC59)</f>
        <v>0</v>
      </c>
      <c r="CD60" s="1095">
        <f t="shared" si="19"/>
        <v>1564750</v>
      </c>
      <c r="CE60" s="1095">
        <f t="shared" si="19"/>
        <v>267500</v>
      </c>
      <c r="CF60" s="1095">
        <f t="shared" si="19"/>
        <v>14484260.7182</v>
      </c>
      <c r="CG60" s="1095">
        <f t="shared" si="19"/>
        <v>440000</v>
      </c>
      <c r="CH60" s="1095">
        <f t="shared" si="19"/>
        <v>1545570</v>
      </c>
      <c r="CI60" s="1095">
        <f t="shared" si="19"/>
        <v>315000</v>
      </c>
      <c r="CJ60" s="1095">
        <f t="shared" si="19"/>
        <v>9806375</v>
      </c>
      <c r="CK60" s="1095">
        <f t="shared" si="19"/>
        <v>6757500</v>
      </c>
      <c r="CL60" s="1095">
        <f t="shared" si="19"/>
        <v>55420000</v>
      </c>
      <c r="CM60" s="1095">
        <f t="shared" si="19"/>
        <v>7750</v>
      </c>
      <c r="CN60" s="1095">
        <f t="shared" si="19"/>
        <v>1525402</v>
      </c>
      <c r="CO60" s="1095">
        <f t="shared" si="19"/>
        <v>7861079.4375</v>
      </c>
      <c r="CP60" s="1095">
        <f t="shared" si="19"/>
        <v>75000</v>
      </c>
      <c r="CQ60" s="1095">
        <f t="shared" si="19"/>
        <v>159320.36688749999</v>
      </c>
      <c r="CR60" s="1095">
        <f t="shared" si="19"/>
        <v>1149228.24</v>
      </c>
      <c r="CS60" s="1095">
        <f t="shared" si="19"/>
        <v>793000</v>
      </c>
      <c r="CT60" s="1095">
        <f t="shared" si="19"/>
        <v>3345000</v>
      </c>
      <c r="CU60" s="1095">
        <f t="shared" si="19"/>
        <v>164115</v>
      </c>
      <c r="CV60" s="1095">
        <f t="shared" si="19"/>
        <v>64283641.030475006</v>
      </c>
      <c r="CW60" s="1095">
        <f t="shared" si="19"/>
        <v>169964491.79306251</v>
      </c>
      <c r="CX60" s="1095">
        <f t="shared" si="19"/>
        <v>0</v>
      </c>
      <c r="CY60" s="1095">
        <f t="shared" si="19"/>
        <v>0</v>
      </c>
      <c r="CZ60" s="1095">
        <f t="shared" si="19"/>
        <v>0</v>
      </c>
      <c r="DA60" s="1095">
        <f t="shared" si="19"/>
        <v>0</v>
      </c>
      <c r="DB60" s="1095">
        <f t="shared" si="19"/>
        <v>0</v>
      </c>
      <c r="DC60" s="1095">
        <f t="shared" si="19"/>
        <v>0</v>
      </c>
      <c r="DD60" s="1095">
        <f t="shared" si="19"/>
        <v>0</v>
      </c>
      <c r="DE60" s="1095">
        <f t="shared" si="19"/>
        <v>0</v>
      </c>
      <c r="DF60" s="1095">
        <f t="shared" si="19"/>
        <v>0</v>
      </c>
      <c r="DG60" s="1095">
        <f t="shared" si="19"/>
        <v>0</v>
      </c>
      <c r="DH60" s="1094">
        <f t="shared" si="19"/>
        <v>0</v>
      </c>
      <c r="DI60" s="1094">
        <f t="shared" si="19"/>
        <v>0</v>
      </c>
      <c r="DJ60" s="1094">
        <f t="shared" si="19"/>
        <v>0</v>
      </c>
      <c r="DK60" s="1094">
        <f t="shared" si="19"/>
        <v>0</v>
      </c>
      <c r="DL60" s="1094">
        <f t="shared" si="19"/>
        <v>0</v>
      </c>
      <c r="DM60" s="1093">
        <f t="shared" si="19"/>
        <v>0</v>
      </c>
    </row>
    <row r="61" spans="2:117" ht="14.5">
      <c r="B61" s="1078">
        <f>IF(D61&lt;&gt;"",MAX(B58:B60)+1,"")</f>
        <v>49</v>
      </c>
      <c r="C61" s="1072"/>
      <c r="D61" s="1083" t="s">
        <v>300</v>
      </c>
      <c r="E61" s="1095">
        <f>E29+E37+E60</f>
        <v>0</v>
      </c>
      <c r="F61" s="1095"/>
      <c r="G61" s="1095"/>
      <c r="H61" s="1095"/>
      <c r="I61" s="1095"/>
      <c r="J61" s="1095"/>
      <c r="K61" s="1095"/>
      <c r="L61" s="1095"/>
      <c r="M61" s="1095"/>
      <c r="N61" s="1095"/>
      <c r="O61" s="1095"/>
      <c r="P61" s="1095"/>
      <c r="Q61" s="1095"/>
      <c r="R61" s="1095"/>
      <c r="S61" s="1095"/>
      <c r="T61" s="1095"/>
      <c r="U61" s="1095"/>
      <c r="V61" s="1095"/>
      <c r="W61" s="1095"/>
      <c r="X61" s="1095"/>
      <c r="Y61" s="1095">
        <f>Y29+Y37+Y60</f>
        <v>247225458.12799999</v>
      </c>
      <c r="Z61" s="1095"/>
      <c r="AA61" s="1095"/>
      <c r="AB61" s="1095"/>
      <c r="AC61" s="1095"/>
      <c r="AD61" s="1095">
        <f>AD29+AD37+AD60</f>
        <v>0</v>
      </c>
      <c r="AE61" s="1095"/>
      <c r="AF61" s="1095"/>
      <c r="AG61" s="1095"/>
      <c r="AH61" s="1095"/>
      <c r="AI61" s="1095">
        <f t="shared" ref="AI61:AO61" si="20">AI29+AI37+AI60</f>
        <v>0</v>
      </c>
      <c r="AJ61" s="1094">
        <f t="shared" si="20"/>
        <v>0</v>
      </c>
      <c r="AK61" s="1094">
        <f t="shared" si="20"/>
        <v>0</v>
      </c>
      <c r="AL61" s="1094">
        <f t="shared" si="20"/>
        <v>0</v>
      </c>
      <c r="AM61" s="1094">
        <f t="shared" si="20"/>
        <v>0</v>
      </c>
      <c r="AN61" s="1094">
        <f t="shared" si="20"/>
        <v>0</v>
      </c>
      <c r="AO61" s="1095">
        <f t="shared" si="20"/>
        <v>0</v>
      </c>
      <c r="AP61" s="1082"/>
      <c r="AQ61" s="1095">
        <f>AQ29+AQ37+AQ60</f>
        <v>0</v>
      </c>
      <c r="AR61" s="1095"/>
      <c r="AS61" s="1095"/>
      <c r="AT61" s="1095"/>
      <c r="AU61" s="1095"/>
      <c r="AV61" s="1095"/>
      <c r="AW61" s="1095"/>
      <c r="AX61" s="1095"/>
      <c r="AY61" s="1095"/>
      <c r="AZ61" s="1095"/>
      <c r="BA61" s="1095"/>
      <c r="BB61" s="1095"/>
      <c r="BC61" s="1095"/>
      <c r="BD61" s="1095"/>
      <c r="BE61" s="1095"/>
      <c r="BF61" s="1095"/>
      <c r="BG61" s="1095"/>
      <c r="BH61" s="1095"/>
      <c r="BI61" s="1095"/>
      <c r="BJ61" s="1095"/>
      <c r="BK61" s="1095">
        <f>BK29+BK37+BK60</f>
        <v>246645486.54624999</v>
      </c>
      <c r="BL61" s="1095"/>
      <c r="BM61" s="1095"/>
      <c r="BN61" s="1095"/>
      <c r="BO61" s="1095"/>
      <c r="BP61" s="1095">
        <f>BP29+BP37+BP60</f>
        <v>0</v>
      </c>
      <c r="BQ61" s="1095"/>
      <c r="BR61" s="1095"/>
      <c r="BS61" s="1095"/>
      <c r="BT61" s="1095"/>
      <c r="BU61" s="1095">
        <f t="shared" ref="BU61:CA61" si="21">BU29+BU37+BU60</f>
        <v>0</v>
      </c>
      <c r="BV61" s="1094">
        <f t="shared" si="21"/>
        <v>0</v>
      </c>
      <c r="BW61" s="1094">
        <f t="shared" si="21"/>
        <v>0</v>
      </c>
      <c r="BX61" s="1094">
        <f t="shared" si="21"/>
        <v>0</v>
      </c>
      <c r="BY61" s="1094">
        <f t="shared" si="21"/>
        <v>0</v>
      </c>
      <c r="BZ61" s="1094">
        <f t="shared" si="21"/>
        <v>0</v>
      </c>
      <c r="CA61" s="1095">
        <f t="shared" si="21"/>
        <v>0</v>
      </c>
      <c r="CB61" s="1082"/>
      <c r="CC61" s="1095">
        <f>CC29+CC37+CC60</f>
        <v>0</v>
      </c>
      <c r="CD61" s="1095"/>
      <c r="CE61" s="1095"/>
      <c r="CF61" s="1095"/>
      <c r="CG61" s="1095"/>
      <c r="CH61" s="1095"/>
      <c r="CI61" s="1095"/>
      <c r="CJ61" s="1095"/>
      <c r="CK61" s="1095"/>
      <c r="CL61" s="1095"/>
      <c r="CM61" s="1095"/>
      <c r="CN61" s="1095"/>
      <c r="CO61" s="1095"/>
      <c r="CP61" s="1095"/>
      <c r="CQ61" s="1095"/>
      <c r="CR61" s="1095"/>
      <c r="CS61" s="1095"/>
      <c r="CT61" s="1095"/>
      <c r="CU61" s="1095"/>
      <c r="CV61" s="1095"/>
      <c r="CW61" s="1095">
        <f>CW29+CW37+CW60</f>
        <v>252360478.50106251</v>
      </c>
      <c r="CX61" s="1095"/>
      <c r="CY61" s="1095"/>
      <c r="CZ61" s="1095"/>
      <c r="DA61" s="1095"/>
      <c r="DB61" s="1095">
        <f>DB29+DB37+DB60</f>
        <v>0</v>
      </c>
      <c r="DC61" s="1095"/>
      <c r="DD61" s="1095"/>
      <c r="DE61" s="1095"/>
      <c r="DF61" s="1095"/>
      <c r="DG61" s="1095">
        <f t="shared" ref="DG61:DM61" si="22">DG29+DG37+DG60</f>
        <v>0</v>
      </c>
      <c r="DH61" s="1094">
        <f t="shared" si="22"/>
        <v>0</v>
      </c>
      <c r="DI61" s="1094">
        <f t="shared" si="22"/>
        <v>0</v>
      </c>
      <c r="DJ61" s="1094">
        <f t="shared" si="22"/>
        <v>0</v>
      </c>
      <c r="DK61" s="1094">
        <f t="shared" si="22"/>
        <v>0</v>
      </c>
      <c r="DL61" s="1094">
        <f t="shared" si="22"/>
        <v>0</v>
      </c>
      <c r="DM61" s="1093">
        <f t="shared" si="22"/>
        <v>0</v>
      </c>
    </row>
    <row r="62" spans="2:117" ht="14.25" customHeight="1">
      <c r="B62" s="1078">
        <v>50</v>
      </c>
      <c r="C62" s="1072"/>
      <c r="D62" s="1096" t="s">
        <v>191</v>
      </c>
      <c r="E62" s="1098">
        <v>0</v>
      </c>
      <c r="F62" s="1098">
        <v>0</v>
      </c>
      <c r="G62" s="1098">
        <v>0</v>
      </c>
      <c r="H62" s="1098">
        <v>0</v>
      </c>
      <c r="I62" s="1098">
        <v>0</v>
      </c>
      <c r="J62" s="1098">
        <v>0</v>
      </c>
      <c r="K62" s="1098">
        <v>0</v>
      </c>
      <c r="L62" s="1098">
        <v>0</v>
      </c>
      <c r="M62" s="1098">
        <v>0</v>
      </c>
      <c r="N62" s="1098">
        <v>0</v>
      </c>
      <c r="O62" s="1098">
        <v>0</v>
      </c>
      <c r="P62" s="1098">
        <v>0</v>
      </c>
      <c r="Q62" s="1098">
        <v>0</v>
      </c>
      <c r="R62" s="1098">
        <v>0</v>
      </c>
      <c r="S62" s="1098">
        <v>0</v>
      </c>
      <c r="T62" s="1098">
        <v>0</v>
      </c>
      <c r="U62" s="1098">
        <v>0</v>
      </c>
      <c r="V62" s="1098"/>
      <c r="W62" s="1098">
        <v>0</v>
      </c>
      <c r="X62" s="1098">
        <v>0</v>
      </c>
      <c r="Y62" s="984">
        <v>0</v>
      </c>
      <c r="Z62" s="1098">
        <v>0</v>
      </c>
      <c r="AA62" s="1098">
        <v>0</v>
      </c>
      <c r="AB62" s="1098">
        <v>0</v>
      </c>
      <c r="AC62" s="1098">
        <v>0</v>
      </c>
      <c r="AD62" s="984">
        <v>0</v>
      </c>
      <c r="AE62" s="1098">
        <v>0</v>
      </c>
      <c r="AF62" s="1098">
        <v>0</v>
      </c>
      <c r="AG62" s="1098">
        <v>0</v>
      </c>
      <c r="AH62" s="1098">
        <v>0</v>
      </c>
      <c r="AI62" s="984">
        <v>0</v>
      </c>
      <c r="AJ62" s="1097">
        <v>0</v>
      </c>
      <c r="AK62" s="1097">
        <v>0</v>
      </c>
      <c r="AL62" s="1097">
        <v>0</v>
      </c>
      <c r="AM62" s="1097">
        <v>0</v>
      </c>
      <c r="AN62" s="1097">
        <v>0</v>
      </c>
      <c r="AO62" s="984">
        <v>0</v>
      </c>
      <c r="AP62" s="1041"/>
      <c r="AQ62" s="1098">
        <v>0</v>
      </c>
      <c r="AR62" s="1098">
        <v>0</v>
      </c>
      <c r="AS62" s="1098">
        <v>0</v>
      </c>
      <c r="AT62" s="1098">
        <v>0</v>
      </c>
      <c r="AU62" s="1098">
        <v>0</v>
      </c>
      <c r="AV62" s="1098">
        <v>0</v>
      </c>
      <c r="AW62" s="1098">
        <v>0</v>
      </c>
      <c r="AX62" s="1098">
        <v>0</v>
      </c>
      <c r="AY62" s="1098">
        <v>0</v>
      </c>
      <c r="AZ62" s="1098">
        <v>0</v>
      </c>
      <c r="BA62" s="1098">
        <v>0</v>
      </c>
      <c r="BB62" s="1098">
        <v>0</v>
      </c>
      <c r="BC62" s="1098">
        <v>0</v>
      </c>
      <c r="BD62" s="1098">
        <v>0</v>
      </c>
      <c r="BE62" s="1098">
        <v>0</v>
      </c>
      <c r="BF62" s="1098">
        <v>0</v>
      </c>
      <c r="BG62" s="1098">
        <v>0</v>
      </c>
      <c r="BH62" s="1098">
        <v>0</v>
      </c>
      <c r="BI62" s="1098">
        <v>0</v>
      </c>
      <c r="BJ62" s="1098">
        <v>0</v>
      </c>
      <c r="BK62" s="984">
        <v>0</v>
      </c>
      <c r="BL62" s="1098">
        <v>0</v>
      </c>
      <c r="BM62" s="1098">
        <v>0</v>
      </c>
      <c r="BN62" s="1098">
        <v>0</v>
      </c>
      <c r="BO62" s="1098">
        <v>0</v>
      </c>
      <c r="BP62" s="984">
        <v>0</v>
      </c>
      <c r="BQ62" s="1098">
        <v>0</v>
      </c>
      <c r="BR62" s="1098">
        <v>0</v>
      </c>
      <c r="BS62" s="1098">
        <v>0</v>
      </c>
      <c r="BT62" s="1098">
        <v>0</v>
      </c>
      <c r="BU62" s="984">
        <v>0</v>
      </c>
      <c r="BV62" s="1097">
        <v>0</v>
      </c>
      <c r="BW62" s="1097">
        <v>0</v>
      </c>
      <c r="BX62" s="1097">
        <v>0</v>
      </c>
      <c r="BY62" s="1097">
        <v>0</v>
      </c>
      <c r="BZ62" s="1097">
        <v>0</v>
      </c>
      <c r="CA62" s="984">
        <v>0</v>
      </c>
      <c r="CB62" s="1041"/>
      <c r="CC62" s="1098">
        <v>0</v>
      </c>
      <c r="CD62" s="1098">
        <v>0</v>
      </c>
      <c r="CE62" s="1098">
        <v>0</v>
      </c>
      <c r="CF62" s="1098">
        <v>0</v>
      </c>
      <c r="CG62" s="1098">
        <v>0</v>
      </c>
      <c r="CH62" s="1098">
        <v>0</v>
      </c>
      <c r="CI62" s="1098">
        <v>0</v>
      </c>
      <c r="CJ62" s="1098">
        <v>0</v>
      </c>
      <c r="CK62" s="1098">
        <v>0</v>
      </c>
      <c r="CL62" s="1098">
        <v>0</v>
      </c>
      <c r="CM62" s="1098">
        <v>0</v>
      </c>
      <c r="CN62" s="1098">
        <v>0</v>
      </c>
      <c r="CO62" s="1098"/>
      <c r="CP62" s="1098">
        <v>0</v>
      </c>
      <c r="CQ62" s="1098">
        <v>0</v>
      </c>
      <c r="CR62" s="1098">
        <v>0</v>
      </c>
      <c r="CS62" s="1098">
        <v>0</v>
      </c>
      <c r="CT62" s="1098"/>
      <c r="CU62" s="1098">
        <v>0</v>
      </c>
      <c r="CV62" s="1098">
        <v>0</v>
      </c>
      <c r="CW62" s="984">
        <v>0</v>
      </c>
      <c r="CX62" s="1098">
        <v>0</v>
      </c>
      <c r="CY62" s="1098">
        <v>0</v>
      </c>
      <c r="CZ62" s="1098">
        <v>0</v>
      </c>
      <c r="DA62" s="1098">
        <v>0</v>
      </c>
      <c r="DB62" s="984">
        <v>0</v>
      </c>
      <c r="DC62" s="1098">
        <v>0</v>
      </c>
      <c r="DD62" s="1098">
        <v>0</v>
      </c>
      <c r="DE62" s="1098">
        <v>0</v>
      </c>
      <c r="DF62" s="1098">
        <v>0</v>
      </c>
      <c r="DG62" s="984">
        <v>0</v>
      </c>
      <c r="DH62" s="1097">
        <v>0</v>
      </c>
      <c r="DI62" s="1097">
        <v>0</v>
      </c>
      <c r="DJ62" s="1097">
        <v>0</v>
      </c>
      <c r="DK62" s="1097">
        <v>0</v>
      </c>
      <c r="DL62" s="1097">
        <v>0</v>
      </c>
      <c r="DM62" s="982">
        <v>0</v>
      </c>
    </row>
    <row r="63" spans="2:117" ht="14.5">
      <c r="B63" s="1078">
        <f>IF(D63&lt;&gt;"",MAX(B61:B62)+1,"")</f>
        <v>51</v>
      </c>
      <c r="C63" s="1072"/>
      <c r="D63" s="1083" t="s">
        <v>192</v>
      </c>
      <c r="E63" s="1095">
        <f>E61+SUM(E62:E62)</f>
        <v>0</v>
      </c>
      <c r="F63" s="1095">
        <f>F61+SUM(F62:F62)</f>
        <v>0</v>
      </c>
      <c r="G63" s="1095">
        <v>0</v>
      </c>
      <c r="H63" s="1095">
        <f>H61+SUM(H62:H62)</f>
        <v>0</v>
      </c>
      <c r="I63" s="1095">
        <v>0</v>
      </c>
      <c r="J63" s="1095">
        <f>J61+SUM(J62:J62)</f>
        <v>0</v>
      </c>
      <c r="K63" s="1095">
        <v>0</v>
      </c>
      <c r="L63" s="1095">
        <f>L61+SUM(L62:L62)</f>
        <v>0</v>
      </c>
      <c r="M63" s="1095">
        <v>0</v>
      </c>
      <c r="N63" s="1095">
        <f>N61+SUM(N62:N62)</f>
        <v>0</v>
      </c>
      <c r="O63" s="1095">
        <v>0</v>
      </c>
      <c r="P63" s="1095">
        <f>P61+SUM(P62:P62)</f>
        <v>0</v>
      </c>
      <c r="Q63" s="1095">
        <v>0</v>
      </c>
      <c r="R63" s="1095">
        <v>0</v>
      </c>
      <c r="S63" s="1095">
        <f>S61+SUM(S62:S62)</f>
        <v>0</v>
      </c>
      <c r="T63" s="1095">
        <v>0</v>
      </c>
      <c r="U63" s="1095">
        <f>U61+SUM(U62:U62)</f>
        <v>0</v>
      </c>
      <c r="V63" s="1095"/>
      <c r="W63" s="1095">
        <f t="shared" ref="W63:AO63" si="23">W61+SUM(W62:W62)</f>
        <v>0</v>
      </c>
      <c r="X63" s="1095">
        <f t="shared" si="23"/>
        <v>0</v>
      </c>
      <c r="Y63" s="1095">
        <f t="shared" si="23"/>
        <v>247225458.12799999</v>
      </c>
      <c r="Z63" s="1095">
        <f t="shared" si="23"/>
        <v>0</v>
      </c>
      <c r="AA63" s="1095">
        <f t="shared" si="23"/>
        <v>0</v>
      </c>
      <c r="AB63" s="1095">
        <f t="shared" si="23"/>
        <v>0</v>
      </c>
      <c r="AC63" s="1095">
        <f t="shared" si="23"/>
        <v>0</v>
      </c>
      <c r="AD63" s="1095">
        <f t="shared" si="23"/>
        <v>0</v>
      </c>
      <c r="AE63" s="1095">
        <f t="shared" si="23"/>
        <v>0</v>
      </c>
      <c r="AF63" s="1095">
        <f t="shared" si="23"/>
        <v>0</v>
      </c>
      <c r="AG63" s="1095">
        <f t="shared" si="23"/>
        <v>0</v>
      </c>
      <c r="AH63" s="1095">
        <f t="shared" si="23"/>
        <v>0</v>
      </c>
      <c r="AI63" s="1095">
        <f t="shared" si="23"/>
        <v>0</v>
      </c>
      <c r="AJ63" s="1094">
        <f t="shared" si="23"/>
        <v>0</v>
      </c>
      <c r="AK63" s="1094">
        <f t="shared" si="23"/>
        <v>0</v>
      </c>
      <c r="AL63" s="1094">
        <f t="shared" si="23"/>
        <v>0</v>
      </c>
      <c r="AM63" s="1094">
        <f t="shared" si="23"/>
        <v>0</v>
      </c>
      <c r="AN63" s="1094">
        <f t="shared" si="23"/>
        <v>0</v>
      </c>
      <c r="AO63" s="1095">
        <f t="shared" si="23"/>
        <v>0</v>
      </c>
      <c r="AP63" s="1082"/>
      <c r="AQ63" s="1095">
        <f>AQ61+SUM(AQ62:AQ62)</f>
        <v>0</v>
      </c>
      <c r="AR63" s="1095">
        <f>AR61+SUM(AR62:AR62)</f>
        <v>0</v>
      </c>
      <c r="AS63" s="1095">
        <v>0</v>
      </c>
      <c r="AT63" s="1095">
        <f>AT61+SUM(AT62:AT62)</f>
        <v>0</v>
      </c>
      <c r="AU63" s="1095">
        <v>0</v>
      </c>
      <c r="AV63" s="1095">
        <f>AV61+SUM(AV62:AV62)</f>
        <v>0</v>
      </c>
      <c r="AW63" s="1095">
        <v>0</v>
      </c>
      <c r="AX63" s="1095">
        <f>AX61+SUM(AX62:AX62)</f>
        <v>0</v>
      </c>
      <c r="AY63" s="1095">
        <v>0</v>
      </c>
      <c r="AZ63" s="1095">
        <f>AZ61+SUM(AZ62:AZ62)</f>
        <v>0</v>
      </c>
      <c r="BA63" s="1095">
        <v>0</v>
      </c>
      <c r="BB63" s="1095">
        <f>BB61+SUM(BB62:BB62)</f>
        <v>0</v>
      </c>
      <c r="BC63" s="1095">
        <v>0</v>
      </c>
      <c r="BD63" s="1095">
        <v>0</v>
      </c>
      <c r="BE63" s="1095">
        <f>BE61+SUM(BE62:BE62)</f>
        <v>0</v>
      </c>
      <c r="BF63" s="1095">
        <v>0</v>
      </c>
      <c r="BG63" s="1095">
        <f>BG61+SUM(BG62:BG62)</f>
        <v>0</v>
      </c>
      <c r="BH63" s="1095">
        <f>BH61+SUM(BH62:BH62)</f>
        <v>0</v>
      </c>
      <c r="BI63" s="1095">
        <v>0</v>
      </c>
      <c r="BJ63" s="1095">
        <v>0</v>
      </c>
      <c r="BK63" s="1095">
        <f t="shared" ref="BK63:CA63" si="24">BK61+SUM(BK62:BK62)</f>
        <v>246645486.54624999</v>
      </c>
      <c r="BL63" s="1095">
        <f t="shared" si="24"/>
        <v>0</v>
      </c>
      <c r="BM63" s="1095">
        <f t="shared" si="24"/>
        <v>0</v>
      </c>
      <c r="BN63" s="1095">
        <f t="shared" si="24"/>
        <v>0</v>
      </c>
      <c r="BO63" s="1095">
        <f t="shared" si="24"/>
        <v>0</v>
      </c>
      <c r="BP63" s="1095">
        <f t="shared" si="24"/>
        <v>0</v>
      </c>
      <c r="BQ63" s="1095">
        <f t="shared" si="24"/>
        <v>0</v>
      </c>
      <c r="BR63" s="1095">
        <f t="shared" si="24"/>
        <v>0</v>
      </c>
      <c r="BS63" s="1095">
        <f t="shared" si="24"/>
        <v>0</v>
      </c>
      <c r="BT63" s="1095">
        <f t="shared" si="24"/>
        <v>0</v>
      </c>
      <c r="BU63" s="1095">
        <f t="shared" si="24"/>
        <v>0</v>
      </c>
      <c r="BV63" s="1094">
        <f t="shared" si="24"/>
        <v>0</v>
      </c>
      <c r="BW63" s="1094">
        <f t="shared" si="24"/>
        <v>0</v>
      </c>
      <c r="BX63" s="1094">
        <f t="shared" si="24"/>
        <v>0</v>
      </c>
      <c r="BY63" s="1094">
        <f t="shared" si="24"/>
        <v>0</v>
      </c>
      <c r="BZ63" s="1094">
        <f t="shared" si="24"/>
        <v>0</v>
      </c>
      <c r="CA63" s="1095">
        <f t="shared" si="24"/>
        <v>0</v>
      </c>
      <c r="CB63" s="1082"/>
      <c r="CC63" s="1095">
        <f t="shared" ref="CC63:CS63" si="25">CC61+SUM(CC62:CC62)</f>
        <v>0</v>
      </c>
      <c r="CD63" s="1095">
        <f t="shared" si="25"/>
        <v>0</v>
      </c>
      <c r="CE63" s="1095">
        <f t="shared" si="25"/>
        <v>0</v>
      </c>
      <c r="CF63" s="1095">
        <f t="shared" si="25"/>
        <v>0</v>
      </c>
      <c r="CG63" s="1095">
        <f t="shared" si="25"/>
        <v>0</v>
      </c>
      <c r="CH63" s="1095">
        <f t="shared" si="25"/>
        <v>0</v>
      </c>
      <c r="CI63" s="1095">
        <f t="shared" si="25"/>
        <v>0</v>
      </c>
      <c r="CJ63" s="1095">
        <f t="shared" si="25"/>
        <v>0</v>
      </c>
      <c r="CK63" s="1095">
        <f t="shared" si="25"/>
        <v>0</v>
      </c>
      <c r="CL63" s="1095">
        <f t="shared" si="25"/>
        <v>0</v>
      </c>
      <c r="CM63" s="1095">
        <f t="shared" si="25"/>
        <v>0</v>
      </c>
      <c r="CN63" s="1095">
        <f t="shared" si="25"/>
        <v>0</v>
      </c>
      <c r="CO63" s="1095">
        <f t="shared" si="25"/>
        <v>0</v>
      </c>
      <c r="CP63" s="1095">
        <f t="shared" si="25"/>
        <v>0</v>
      </c>
      <c r="CQ63" s="1095">
        <f t="shared" si="25"/>
        <v>0</v>
      </c>
      <c r="CR63" s="1095">
        <f t="shared" si="25"/>
        <v>0</v>
      </c>
      <c r="CS63" s="1095">
        <f t="shared" si="25"/>
        <v>0</v>
      </c>
      <c r="CT63" s="1095"/>
      <c r="CU63" s="1095">
        <f t="shared" ref="CU63:DM63" si="26">CU61+SUM(CU62:CU62)</f>
        <v>0</v>
      </c>
      <c r="CV63" s="1095">
        <f t="shared" si="26"/>
        <v>0</v>
      </c>
      <c r="CW63" s="1095">
        <f t="shared" si="26"/>
        <v>252360478.50106251</v>
      </c>
      <c r="CX63" s="1095">
        <f t="shared" si="26"/>
        <v>0</v>
      </c>
      <c r="CY63" s="1095">
        <f t="shared" si="26"/>
        <v>0</v>
      </c>
      <c r="CZ63" s="1095">
        <f t="shared" si="26"/>
        <v>0</v>
      </c>
      <c r="DA63" s="1095">
        <f t="shared" si="26"/>
        <v>0</v>
      </c>
      <c r="DB63" s="1095">
        <f t="shared" si="26"/>
        <v>0</v>
      </c>
      <c r="DC63" s="1095">
        <f t="shared" si="26"/>
        <v>0</v>
      </c>
      <c r="DD63" s="1095">
        <f t="shared" si="26"/>
        <v>0</v>
      </c>
      <c r="DE63" s="1095">
        <f t="shared" si="26"/>
        <v>0</v>
      </c>
      <c r="DF63" s="1095">
        <f t="shared" si="26"/>
        <v>0</v>
      </c>
      <c r="DG63" s="1095">
        <f t="shared" si="26"/>
        <v>0</v>
      </c>
      <c r="DH63" s="1094">
        <f t="shared" si="26"/>
        <v>0</v>
      </c>
      <c r="DI63" s="1094">
        <f t="shared" si="26"/>
        <v>0</v>
      </c>
      <c r="DJ63" s="1094">
        <f t="shared" si="26"/>
        <v>0</v>
      </c>
      <c r="DK63" s="1094">
        <f t="shared" si="26"/>
        <v>0</v>
      </c>
      <c r="DL63" s="1094">
        <f t="shared" si="26"/>
        <v>0</v>
      </c>
      <c r="DM63" s="1093">
        <f t="shared" si="26"/>
        <v>0</v>
      </c>
    </row>
    <row r="64" spans="2:117" ht="14.5">
      <c r="B64" s="1078" t="str">
        <f>IF(D64&lt;&gt;"",MAX(B62:B63)+1,"")</f>
        <v/>
      </c>
      <c r="C64" s="1072"/>
      <c r="D64" s="1092"/>
      <c r="E64" s="1092"/>
      <c r="F64" s="1092"/>
      <c r="G64" s="1092"/>
      <c r="H64" s="1092"/>
      <c r="I64" s="1092"/>
      <c r="J64" s="1092"/>
      <c r="K64" s="1092"/>
      <c r="L64" s="1092"/>
      <c r="M64" s="1092"/>
      <c r="N64" s="1092"/>
      <c r="O64" s="1092"/>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104"/>
      <c r="AK64" s="1104"/>
      <c r="AL64" s="1104"/>
      <c r="AM64" s="1104"/>
      <c r="AN64" s="1104"/>
      <c r="AO64" s="1092"/>
      <c r="AP64" s="1041"/>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104"/>
      <c r="BW64" s="1104"/>
      <c r="BX64" s="1104"/>
      <c r="BY64" s="1104"/>
      <c r="BZ64" s="1104"/>
      <c r="CA64" s="1092"/>
      <c r="CB64" s="1041"/>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2"/>
      <c r="CX64" s="1092"/>
      <c r="CY64" s="1092"/>
      <c r="CZ64" s="1092"/>
      <c r="DA64" s="1092"/>
      <c r="DB64" s="1092"/>
      <c r="DC64" s="1092"/>
      <c r="DD64" s="1092"/>
      <c r="DE64" s="1092"/>
      <c r="DF64" s="1092"/>
      <c r="DG64" s="1092"/>
      <c r="DH64" s="1104"/>
      <c r="DI64" s="1104"/>
      <c r="DJ64" s="1104"/>
      <c r="DK64" s="1104"/>
      <c r="DL64" s="1104"/>
      <c r="DM64" s="1103"/>
    </row>
    <row r="65" spans="2:117" ht="14.25" customHeight="1">
      <c r="B65" s="1078">
        <v>52</v>
      </c>
      <c r="C65" s="1072"/>
      <c r="D65" s="1096" t="s">
        <v>194</v>
      </c>
      <c r="E65" s="984">
        <v>0</v>
      </c>
      <c r="F65" s="984">
        <v>0</v>
      </c>
      <c r="G65" s="984">
        <v>0</v>
      </c>
      <c r="H65" s="984">
        <v>0</v>
      </c>
      <c r="I65" s="984">
        <v>0</v>
      </c>
      <c r="J65" s="984">
        <v>0</v>
      </c>
      <c r="K65" s="984">
        <v>0</v>
      </c>
      <c r="L65" s="984">
        <v>0</v>
      </c>
      <c r="M65" s="984">
        <v>0</v>
      </c>
      <c r="N65" s="984">
        <v>0</v>
      </c>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1041"/>
      <c r="AQ65" s="984">
        <v>0</v>
      </c>
      <c r="AR65" s="984">
        <v>0</v>
      </c>
      <c r="AS65" s="984">
        <v>0</v>
      </c>
      <c r="AT65" s="984">
        <v>0</v>
      </c>
      <c r="AU65" s="984">
        <v>0</v>
      </c>
      <c r="AV65" s="984">
        <v>0</v>
      </c>
      <c r="AW65" s="984">
        <v>0</v>
      </c>
      <c r="AX65" s="984">
        <v>0</v>
      </c>
      <c r="AY65" s="984">
        <v>0</v>
      </c>
      <c r="AZ65" s="984">
        <v>0</v>
      </c>
      <c r="BA65" s="984">
        <v>0</v>
      </c>
      <c r="BB65" s="984">
        <v>0</v>
      </c>
      <c r="BC65" s="984">
        <v>0</v>
      </c>
      <c r="BD65" s="984">
        <v>0</v>
      </c>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1041"/>
      <c r="CC65" s="984">
        <v>0</v>
      </c>
      <c r="CD65" s="984">
        <v>0</v>
      </c>
      <c r="CE65" s="984">
        <v>0</v>
      </c>
      <c r="CF65" s="984">
        <v>0</v>
      </c>
      <c r="CG65" s="984">
        <v>0</v>
      </c>
      <c r="CH65" s="984">
        <v>0</v>
      </c>
      <c r="CI65" s="984">
        <v>0</v>
      </c>
      <c r="CJ65" s="984">
        <v>0</v>
      </c>
      <c r="CK65" s="984">
        <v>0</v>
      </c>
      <c r="CL65" s="984">
        <v>0</v>
      </c>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1078">
        <v>53</v>
      </c>
      <c r="C66" s="1072"/>
      <c r="D66" s="1096" t="s">
        <v>197</v>
      </c>
      <c r="E66" s="984">
        <v>0</v>
      </c>
      <c r="F66" s="984">
        <v>0</v>
      </c>
      <c r="G66" s="984">
        <v>0</v>
      </c>
      <c r="H66" s="984">
        <v>0</v>
      </c>
      <c r="I66" s="984">
        <v>0</v>
      </c>
      <c r="J66" s="984">
        <v>0</v>
      </c>
      <c r="K66" s="984">
        <v>0</v>
      </c>
      <c r="L66" s="984">
        <v>0</v>
      </c>
      <c r="M66" s="984">
        <v>0</v>
      </c>
      <c r="N66" s="984">
        <v>0</v>
      </c>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1041"/>
      <c r="AQ66" s="984">
        <v>0</v>
      </c>
      <c r="AR66" s="984">
        <v>0</v>
      </c>
      <c r="AS66" s="984">
        <v>0</v>
      </c>
      <c r="AT66" s="984">
        <v>0</v>
      </c>
      <c r="AU66" s="984">
        <v>0</v>
      </c>
      <c r="AV66" s="984">
        <v>0</v>
      </c>
      <c r="AW66" s="984">
        <v>0</v>
      </c>
      <c r="AX66" s="984">
        <v>0</v>
      </c>
      <c r="AY66" s="984">
        <v>0</v>
      </c>
      <c r="AZ66" s="984">
        <v>0</v>
      </c>
      <c r="BA66" s="984">
        <v>0</v>
      </c>
      <c r="BB66" s="984">
        <v>0</v>
      </c>
      <c r="BC66" s="984">
        <v>0</v>
      </c>
      <c r="BD66" s="984">
        <v>0</v>
      </c>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1041"/>
      <c r="CC66" s="984">
        <v>0</v>
      </c>
      <c r="CD66" s="984">
        <v>0</v>
      </c>
      <c r="CE66" s="984">
        <v>0</v>
      </c>
      <c r="CF66" s="984">
        <v>0</v>
      </c>
      <c r="CG66" s="984">
        <v>0</v>
      </c>
      <c r="CH66" s="984">
        <v>0</v>
      </c>
      <c r="CI66" s="984">
        <v>0</v>
      </c>
      <c r="CJ66" s="984">
        <v>0</v>
      </c>
      <c r="CK66" s="984">
        <v>0</v>
      </c>
      <c r="CL66" s="984">
        <v>0</v>
      </c>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1078">
        <v>54</v>
      </c>
      <c r="C67" s="1072"/>
      <c r="D67" s="1096" t="s">
        <v>204</v>
      </c>
      <c r="E67" s="984"/>
      <c r="F67" s="984"/>
      <c r="G67" s="984"/>
      <c r="H67" s="984"/>
      <c r="I67" s="984"/>
      <c r="J67" s="984"/>
      <c r="K67" s="984"/>
      <c r="L67" s="984"/>
      <c r="M67" s="984"/>
      <c r="N67" s="984"/>
      <c r="O67" s="984"/>
      <c r="P67" s="984"/>
      <c r="Q67" s="984"/>
      <c r="R67" s="984"/>
      <c r="S67" s="984"/>
      <c r="T67" s="984"/>
      <c r="U67" s="984"/>
      <c r="V67" s="984"/>
      <c r="W67" s="984"/>
      <c r="X67" s="984"/>
      <c r="Y67" s="984">
        <v>0</v>
      </c>
      <c r="Z67" s="984"/>
      <c r="AA67" s="984"/>
      <c r="AB67" s="984"/>
      <c r="AC67" s="984"/>
      <c r="AD67" s="984"/>
      <c r="AE67" s="984"/>
      <c r="AF67" s="984"/>
      <c r="AG67" s="984"/>
      <c r="AH67" s="984"/>
      <c r="AI67" s="984"/>
      <c r="AJ67" s="1006"/>
      <c r="AK67" s="1006"/>
      <c r="AL67" s="1006"/>
      <c r="AM67" s="1006"/>
      <c r="AN67" s="1006"/>
      <c r="AO67" s="984"/>
      <c r="AP67" s="1041"/>
      <c r="AQ67" s="984"/>
      <c r="AR67" s="984"/>
      <c r="AS67" s="984"/>
      <c r="AT67" s="984"/>
      <c r="AU67" s="984"/>
      <c r="AV67" s="984"/>
      <c r="AW67" s="984"/>
      <c r="AX67" s="984"/>
      <c r="AY67" s="984"/>
      <c r="AZ67" s="984"/>
      <c r="BA67" s="984"/>
      <c r="BB67" s="984"/>
      <c r="BC67" s="984"/>
      <c r="BD67" s="984"/>
      <c r="BE67" s="984"/>
      <c r="BF67" s="984"/>
      <c r="BG67" s="984"/>
      <c r="BH67" s="984"/>
      <c r="BI67" s="984"/>
      <c r="BJ67" s="984"/>
      <c r="BK67" s="984">
        <v>0</v>
      </c>
      <c r="BL67" s="984"/>
      <c r="BM67" s="984"/>
      <c r="BN67" s="984"/>
      <c r="BO67" s="984"/>
      <c r="BP67" s="984"/>
      <c r="BQ67" s="984"/>
      <c r="BR67" s="984"/>
      <c r="BS67" s="984"/>
      <c r="BT67" s="984"/>
      <c r="BU67" s="984"/>
      <c r="BV67" s="1006"/>
      <c r="BW67" s="1006"/>
      <c r="BX67" s="1006"/>
      <c r="BY67" s="1006"/>
      <c r="BZ67" s="1006"/>
      <c r="CA67" s="984"/>
      <c r="CB67" s="1041"/>
      <c r="CC67" s="984"/>
      <c r="CD67" s="984"/>
      <c r="CE67" s="984"/>
      <c r="CF67" s="984"/>
      <c r="CG67" s="984"/>
      <c r="CH67" s="984"/>
      <c r="CI67" s="984"/>
      <c r="CJ67" s="984"/>
      <c r="CK67" s="984"/>
      <c r="CL67" s="984"/>
      <c r="CM67" s="984"/>
      <c r="CN67" s="984"/>
      <c r="CO67" s="984"/>
      <c r="CP67" s="984"/>
      <c r="CQ67" s="984"/>
      <c r="CR67" s="984"/>
      <c r="CS67" s="984"/>
      <c r="CT67" s="984"/>
      <c r="CU67" s="984"/>
      <c r="CV67" s="984"/>
      <c r="CW67" s="984">
        <v>0</v>
      </c>
      <c r="CX67" s="984"/>
      <c r="CY67" s="984"/>
      <c r="CZ67" s="984"/>
      <c r="DA67" s="984"/>
      <c r="DB67" s="984"/>
      <c r="DC67" s="984"/>
      <c r="DD67" s="984"/>
      <c r="DE67" s="984"/>
      <c r="DF67" s="984"/>
      <c r="DG67" s="984"/>
      <c r="DH67" s="1006"/>
      <c r="DI67" s="1006"/>
      <c r="DJ67" s="1006"/>
      <c r="DK67" s="1006"/>
      <c r="DL67" s="1006"/>
      <c r="DM67" s="982"/>
    </row>
    <row r="68" spans="2:117" ht="14.5">
      <c r="B68" s="1078">
        <v>54</v>
      </c>
      <c r="C68" s="1072"/>
      <c r="D68" s="1096" t="s">
        <v>205</v>
      </c>
      <c r="E68" s="984">
        <v>0</v>
      </c>
      <c r="F68" s="984">
        <v>0</v>
      </c>
      <c r="G68" s="984">
        <v>0</v>
      </c>
      <c r="H68" s="984">
        <v>0</v>
      </c>
      <c r="I68" s="984">
        <v>0</v>
      </c>
      <c r="J68" s="984">
        <v>0</v>
      </c>
      <c r="K68" s="984">
        <v>0</v>
      </c>
      <c r="L68" s="984">
        <v>0</v>
      </c>
      <c r="M68" s="984">
        <v>0</v>
      </c>
      <c r="N68" s="984">
        <v>0</v>
      </c>
      <c r="O68" s="984">
        <v>0</v>
      </c>
      <c r="P68" s="984">
        <v>0</v>
      </c>
      <c r="Q68" s="984">
        <v>0</v>
      </c>
      <c r="R68" s="984">
        <v>0</v>
      </c>
      <c r="S68" s="984">
        <v>0</v>
      </c>
      <c r="T68" s="984">
        <v>0</v>
      </c>
      <c r="U68" s="984">
        <v>0</v>
      </c>
      <c r="V68" s="984"/>
      <c r="W68" s="984">
        <v>0</v>
      </c>
      <c r="X68" s="984">
        <v>0</v>
      </c>
      <c r="Y68" s="984">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1041"/>
      <c r="AQ68" s="984">
        <v>0</v>
      </c>
      <c r="AR68" s="984">
        <v>0</v>
      </c>
      <c r="AS68" s="984">
        <v>0</v>
      </c>
      <c r="AT68" s="984">
        <v>0</v>
      </c>
      <c r="AU68" s="984">
        <v>0</v>
      </c>
      <c r="AV68" s="984">
        <v>0</v>
      </c>
      <c r="AW68" s="984">
        <v>0</v>
      </c>
      <c r="AX68" s="984">
        <v>0</v>
      </c>
      <c r="AY68" s="984">
        <v>0</v>
      </c>
      <c r="AZ68" s="984">
        <v>0</v>
      </c>
      <c r="BA68" s="984">
        <v>0</v>
      </c>
      <c r="BB68" s="984">
        <v>0</v>
      </c>
      <c r="BC68" s="984">
        <v>0</v>
      </c>
      <c r="BD68" s="984">
        <v>0</v>
      </c>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1041"/>
      <c r="CC68" s="984">
        <v>0</v>
      </c>
      <c r="CD68" s="984">
        <v>0</v>
      </c>
      <c r="CE68" s="984">
        <v>0</v>
      </c>
      <c r="CF68" s="984">
        <v>0</v>
      </c>
      <c r="CG68" s="984">
        <v>0</v>
      </c>
      <c r="CH68" s="984">
        <v>0</v>
      </c>
      <c r="CI68" s="984">
        <v>0</v>
      </c>
      <c r="CJ68" s="984">
        <v>0</v>
      </c>
      <c r="CK68" s="984">
        <v>0</v>
      </c>
      <c r="CL68" s="984">
        <v>0</v>
      </c>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1078">
        <v>55</v>
      </c>
      <c r="C69" s="1072"/>
      <c r="D69" s="1096" t="s">
        <v>206</v>
      </c>
      <c r="E69" s="984">
        <v>0</v>
      </c>
      <c r="F69" s="984">
        <v>0</v>
      </c>
      <c r="G69" s="984">
        <v>0</v>
      </c>
      <c r="H69" s="984">
        <v>0</v>
      </c>
      <c r="I69" s="984">
        <v>0</v>
      </c>
      <c r="J69" s="984">
        <v>0</v>
      </c>
      <c r="K69" s="984">
        <v>0</v>
      </c>
      <c r="L69" s="984">
        <v>0</v>
      </c>
      <c r="M69" s="984">
        <v>0</v>
      </c>
      <c r="N69" s="984">
        <v>0</v>
      </c>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1041"/>
      <c r="AQ69" s="984">
        <v>0</v>
      </c>
      <c r="AR69" s="984">
        <v>0</v>
      </c>
      <c r="AS69" s="984">
        <v>0</v>
      </c>
      <c r="AT69" s="984">
        <v>0</v>
      </c>
      <c r="AU69" s="984">
        <v>0</v>
      </c>
      <c r="AV69" s="984">
        <v>0</v>
      </c>
      <c r="AW69" s="984">
        <v>0</v>
      </c>
      <c r="AX69" s="984">
        <v>0</v>
      </c>
      <c r="AY69" s="984">
        <v>0</v>
      </c>
      <c r="AZ69" s="984">
        <v>0</v>
      </c>
      <c r="BA69" s="984">
        <v>0</v>
      </c>
      <c r="BB69" s="984">
        <v>0</v>
      </c>
      <c r="BC69" s="984">
        <v>0</v>
      </c>
      <c r="BD69" s="984">
        <v>0</v>
      </c>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1041"/>
      <c r="CC69" s="984">
        <v>0</v>
      </c>
      <c r="CD69" s="984">
        <v>0</v>
      </c>
      <c r="CE69" s="984">
        <v>0</v>
      </c>
      <c r="CF69" s="984">
        <v>0</v>
      </c>
      <c r="CG69" s="984">
        <v>0</v>
      </c>
      <c r="CH69" s="984">
        <v>0</v>
      </c>
      <c r="CI69" s="984">
        <v>0</v>
      </c>
      <c r="CJ69" s="984">
        <v>0</v>
      </c>
      <c r="CK69" s="984">
        <v>0</v>
      </c>
      <c r="CL69" s="984">
        <v>0</v>
      </c>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1078">
        <f>IF(D70&lt;&gt;"",MAX(B66:B69)+1,"")</f>
        <v>56</v>
      </c>
      <c r="C70" s="1072"/>
      <c r="D70" s="1083" t="s">
        <v>207</v>
      </c>
      <c r="E70" s="1095">
        <f t="shared" ref="E70:U70" si="27">SUM(E65:E69)</f>
        <v>0</v>
      </c>
      <c r="F70" s="1095">
        <f t="shared" si="27"/>
        <v>0</v>
      </c>
      <c r="G70" s="1095">
        <f t="shared" si="27"/>
        <v>0</v>
      </c>
      <c r="H70" s="1095">
        <f t="shared" si="27"/>
        <v>0</v>
      </c>
      <c r="I70" s="1095">
        <f t="shared" si="27"/>
        <v>0</v>
      </c>
      <c r="J70" s="1095">
        <f t="shared" si="27"/>
        <v>0</v>
      </c>
      <c r="K70" s="1095">
        <f t="shared" si="27"/>
        <v>0</v>
      </c>
      <c r="L70" s="1095">
        <f t="shared" si="27"/>
        <v>0</v>
      </c>
      <c r="M70" s="1095">
        <f t="shared" si="27"/>
        <v>0</v>
      </c>
      <c r="N70" s="1095">
        <f t="shared" si="27"/>
        <v>0</v>
      </c>
      <c r="O70" s="1095">
        <f t="shared" si="27"/>
        <v>0</v>
      </c>
      <c r="P70" s="1095">
        <f t="shared" si="27"/>
        <v>0</v>
      </c>
      <c r="Q70" s="1095">
        <f t="shared" si="27"/>
        <v>0</v>
      </c>
      <c r="R70" s="1095">
        <f t="shared" si="27"/>
        <v>0</v>
      </c>
      <c r="S70" s="1095">
        <f t="shared" si="27"/>
        <v>0</v>
      </c>
      <c r="T70" s="1095">
        <f t="shared" si="27"/>
        <v>0</v>
      </c>
      <c r="U70" s="1095">
        <f t="shared" si="27"/>
        <v>0</v>
      </c>
      <c r="V70" s="1095"/>
      <c r="W70" s="1095">
        <f t="shared" ref="W70:AO70" si="28">SUM(W65:W69)</f>
        <v>0</v>
      </c>
      <c r="X70" s="1095">
        <f t="shared" si="28"/>
        <v>0</v>
      </c>
      <c r="Y70" s="1095">
        <f t="shared" si="28"/>
        <v>26585154.466419831</v>
      </c>
      <c r="Z70" s="1095">
        <f t="shared" si="28"/>
        <v>0</v>
      </c>
      <c r="AA70" s="1095">
        <f t="shared" si="28"/>
        <v>0</v>
      </c>
      <c r="AB70" s="1095">
        <f t="shared" si="28"/>
        <v>0</v>
      </c>
      <c r="AC70" s="1095">
        <f t="shared" si="28"/>
        <v>0</v>
      </c>
      <c r="AD70" s="1095">
        <f t="shared" si="28"/>
        <v>0</v>
      </c>
      <c r="AE70" s="1095">
        <f t="shared" si="28"/>
        <v>0</v>
      </c>
      <c r="AF70" s="1095">
        <f t="shared" si="28"/>
        <v>0</v>
      </c>
      <c r="AG70" s="1095">
        <f t="shared" si="28"/>
        <v>0</v>
      </c>
      <c r="AH70" s="1095">
        <f t="shared" si="28"/>
        <v>0</v>
      </c>
      <c r="AI70" s="1095">
        <f t="shared" si="28"/>
        <v>0</v>
      </c>
      <c r="AJ70" s="1094">
        <f t="shared" si="28"/>
        <v>0</v>
      </c>
      <c r="AK70" s="1094">
        <f t="shared" si="28"/>
        <v>0</v>
      </c>
      <c r="AL70" s="1094">
        <f t="shared" si="28"/>
        <v>0</v>
      </c>
      <c r="AM70" s="1094">
        <f t="shared" si="28"/>
        <v>0</v>
      </c>
      <c r="AN70" s="1094">
        <f t="shared" si="28"/>
        <v>0</v>
      </c>
      <c r="AO70" s="1095">
        <f t="shared" si="28"/>
        <v>0</v>
      </c>
      <c r="AP70" s="1082"/>
      <c r="AQ70" s="1095">
        <f t="shared" ref="AQ70:CA70" si="29">SUM(AQ65:AQ69)</f>
        <v>0</v>
      </c>
      <c r="AR70" s="1095">
        <f t="shared" si="29"/>
        <v>0</v>
      </c>
      <c r="AS70" s="1095">
        <f t="shared" si="29"/>
        <v>0</v>
      </c>
      <c r="AT70" s="1095">
        <f t="shared" si="29"/>
        <v>0</v>
      </c>
      <c r="AU70" s="1095">
        <f t="shared" si="29"/>
        <v>0</v>
      </c>
      <c r="AV70" s="1095">
        <f t="shared" si="29"/>
        <v>0</v>
      </c>
      <c r="AW70" s="1095">
        <f t="shared" si="29"/>
        <v>0</v>
      </c>
      <c r="AX70" s="1095">
        <f t="shared" si="29"/>
        <v>0</v>
      </c>
      <c r="AY70" s="1095">
        <f t="shared" si="29"/>
        <v>0</v>
      </c>
      <c r="AZ70" s="1095">
        <f t="shared" si="29"/>
        <v>0</v>
      </c>
      <c r="BA70" s="1095">
        <f t="shared" si="29"/>
        <v>0</v>
      </c>
      <c r="BB70" s="1095">
        <f t="shared" si="29"/>
        <v>0</v>
      </c>
      <c r="BC70" s="1095">
        <f t="shared" si="29"/>
        <v>0</v>
      </c>
      <c r="BD70" s="1095">
        <f t="shared" si="29"/>
        <v>0</v>
      </c>
      <c r="BE70" s="1095">
        <f t="shared" si="29"/>
        <v>0</v>
      </c>
      <c r="BF70" s="1095">
        <f t="shared" si="29"/>
        <v>0</v>
      </c>
      <c r="BG70" s="1095">
        <f t="shared" si="29"/>
        <v>0</v>
      </c>
      <c r="BH70" s="1095">
        <f t="shared" si="29"/>
        <v>0</v>
      </c>
      <c r="BI70" s="1095">
        <f t="shared" si="29"/>
        <v>0</v>
      </c>
      <c r="BJ70" s="1095">
        <f t="shared" si="29"/>
        <v>0</v>
      </c>
      <c r="BK70" s="1095">
        <f t="shared" si="29"/>
        <v>27621329.57647486</v>
      </c>
      <c r="BL70" s="1095">
        <f t="shared" si="29"/>
        <v>0</v>
      </c>
      <c r="BM70" s="1095">
        <f t="shared" si="29"/>
        <v>0</v>
      </c>
      <c r="BN70" s="1095">
        <f t="shared" si="29"/>
        <v>0</v>
      </c>
      <c r="BO70" s="1095">
        <f t="shared" si="29"/>
        <v>0</v>
      </c>
      <c r="BP70" s="1095">
        <f t="shared" si="29"/>
        <v>0</v>
      </c>
      <c r="BQ70" s="1095">
        <f t="shared" si="29"/>
        <v>0</v>
      </c>
      <c r="BR70" s="1095">
        <f t="shared" si="29"/>
        <v>0</v>
      </c>
      <c r="BS70" s="1095">
        <f t="shared" si="29"/>
        <v>0</v>
      </c>
      <c r="BT70" s="1095">
        <f t="shared" si="29"/>
        <v>0</v>
      </c>
      <c r="BU70" s="1095">
        <f t="shared" si="29"/>
        <v>0</v>
      </c>
      <c r="BV70" s="1094">
        <f t="shared" si="29"/>
        <v>0</v>
      </c>
      <c r="BW70" s="1094">
        <f t="shared" si="29"/>
        <v>0</v>
      </c>
      <c r="BX70" s="1094">
        <f t="shared" si="29"/>
        <v>0</v>
      </c>
      <c r="BY70" s="1094">
        <f t="shared" si="29"/>
        <v>0</v>
      </c>
      <c r="BZ70" s="1094">
        <f t="shared" si="29"/>
        <v>0</v>
      </c>
      <c r="CA70" s="1095">
        <f t="shared" si="29"/>
        <v>0</v>
      </c>
      <c r="CB70" s="1082"/>
      <c r="CC70" s="1095">
        <f t="shared" ref="CC70:CS70" si="30">SUM(CC65:CC69)</f>
        <v>0</v>
      </c>
      <c r="CD70" s="1095">
        <f t="shared" si="30"/>
        <v>0</v>
      </c>
      <c r="CE70" s="1095">
        <f t="shared" si="30"/>
        <v>0</v>
      </c>
      <c r="CF70" s="1095">
        <f t="shared" si="30"/>
        <v>0</v>
      </c>
      <c r="CG70" s="1095">
        <f t="shared" si="30"/>
        <v>0</v>
      </c>
      <c r="CH70" s="1095">
        <f t="shared" si="30"/>
        <v>0</v>
      </c>
      <c r="CI70" s="1095">
        <f t="shared" si="30"/>
        <v>0</v>
      </c>
      <c r="CJ70" s="1095">
        <f t="shared" si="30"/>
        <v>0</v>
      </c>
      <c r="CK70" s="1095">
        <f t="shared" si="30"/>
        <v>0</v>
      </c>
      <c r="CL70" s="1095">
        <f t="shared" si="30"/>
        <v>0</v>
      </c>
      <c r="CM70" s="1095">
        <f t="shared" si="30"/>
        <v>0</v>
      </c>
      <c r="CN70" s="1095">
        <f t="shared" si="30"/>
        <v>0</v>
      </c>
      <c r="CO70" s="1095">
        <f t="shared" si="30"/>
        <v>0</v>
      </c>
      <c r="CP70" s="1095">
        <f t="shared" si="30"/>
        <v>0</v>
      </c>
      <c r="CQ70" s="1095">
        <f t="shared" si="30"/>
        <v>0</v>
      </c>
      <c r="CR70" s="1095">
        <f t="shared" si="30"/>
        <v>0</v>
      </c>
      <c r="CS70" s="1095">
        <f t="shared" si="30"/>
        <v>0</v>
      </c>
      <c r="CT70" s="1095"/>
      <c r="CU70" s="1095">
        <f t="shared" ref="CU70:DM70" si="31">SUM(CU65:CU69)</f>
        <v>0</v>
      </c>
      <c r="CV70" s="1095">
        <f t="shared" si="31"/>
        <v>0</v>
      </c>
      <c r="CW70" s="1095">
        <f t="shared" si="31"/>
        <v>28697890.340863917</v>
      </c>
      <c r="CX70" s="1095">
        <f t="shared" si="31"/>
        <v>0</v>
      </c>
      <c r="CY70" s="1095">
        <f t="shared" si="31"/>
        <v>0</v>
      </c>
      <c r="CZ70" s="1095">
        <f t="shared" si="31"/>
        <v>0</v>
      </c>
      <c r="DA70" s="1095">
        <f t="shared" si="31"/>
        <v>0</v>
      </c>
      <c r="DB70" s="1095">
        <f t="shared" si="31"/>
        <v>0</v>
      </c>
      <c r="DC70" s="1095">
        <f t="shared" si="31"/>
        <v>0</v>
      </c>
      <c r="DD70" s="1095">
        <f t="shared" si="31"/>
        <v>0</v>
      </c>
      <c r="DE70" s="1095">
        <f t="shared" si="31"/>
        <v>0</v>
      </c>
      <c r="DF70" s="1095">
        <f t="shared" si="31"/>
        <v>0</v>
      </c>
      <c r="DG70" s="1095">
        <f t="shared" si="31"/>
        <v>0</v>
      </c>
      <c r="DH70" s="1094">
        <f t="shared" si="31"/>
        <v>0</v>
      </c>
      <c r="DI70" s="1094">
        <f t="shared" si="31"/>
        <v>0</v>
      </c>
      <c r="DJ70" s="1094">
        <f t="shared" si="31"/>
        <v>0</v>
      </c>
      <c r="DK70" s="1094">
        <f t="shared" si="31"/>
        <v>0</v>
      </c>
      <c r="DL70" s="1094">
        <f t="shared" si="31"/>
        <v>0</v>
      </c>
      <c r="DM70" s="1093">
        <f t="shared" si="31"/>
        <v>0</v>
      </c>
    </row>
    <row r="71" spans="2:117" ht="14.5">
      <c r="B71" s="1078" t="str">
        <f>IF(D71&lt;&gt;"",MAX(B68:B70)+1,"")</f>
        <v/>
      </c>
      <c r="C71" s="1072"/>
      <c r="D71" s="1092"/>
      <c r="E71" s="1092"/>
      <c r="F71" s="1092"/>
      <c r="G71" s="1092"/>
      <c r="H71" s="1092"/>
      <c r="I71" s="1092"/>
      <c r="J71" s="1092"/>
      <c r="K71" s="1092"/>
      <c r="L71" s="1092"/>
      <c r="M71" s="1092"/>
      <c r="N71" s="1092"/>
      <c r="O71" s="1092"/>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104"/>
      <c r="AK71" s="1104"/>
      <c r="AL71" s="1104"/>
      <c r="AM71" s="1104"/>
      <c r="AN71" s="1104"/>
      <c r="AO71" s="1092"/>
      <c r="AP71" s="1041"/>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104"/>
      <c r="BW71" s="1104"/>
      <c r="BX71" s="1104"/>
      <c r="BY71" s="1104"/>
      <c r="BZ71" s="1104"/>
      <c r="CA71" s="1092"/>
      <c r="CB71" s="1041"/>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2"/>
      <c r="CX71" s="1092"/>
      <c r="CY71" s="1092"/>
      <c r="CZ71" s="1092"/>
      <c r="DA71" s="1092"/>
      <c r="DB71" s="1092"/>
      <c r="DC71" s="1092"/>
      <c r="DD71" s="1092"/>
      <c r="DE71" s="1092"/>
      <c r="DF71" s="1092"/>
      <c r="DG71" s="1092"/>
      <c r="DH71" s="1104"/>
      <c r="DI71" s="1104"/>
      <c r="DJ71" s="1104"/>
      <c r="DK71" s="1104"/>
      <c r="DL71" s="1104"/>
      <c r="DM71" s="1103"/>
    </row>
    <row r="72" spans="2:117">
      <c r="B72" s="1078">
        <f>IF(D72&lt;&gt;"",MAX(B69:B71)+1,"")</f>
        <v>57</v>
      </c>
      <c r="C72" s="1072"/>
      <c r="D72" s="1092" t="s">
        <v>208</v>
      </c>
      <c r="E72" s="1092"/>
      <c r="F72" s="1092"/>
      <c r="G72" s="1092"/>
      <c r="H72" s="1092"/>
      <c r="I72" s="1092"/>
      <c r="J72" s="1092"/>
      <c r="K72" s="1092"/>
      <c r="L72" s="1092"/>
      <c r="M72" s="1092"/>
      <c r="N72" s="1092"/>
      <c r="O72" s="1092"/>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104"/>
      <c r="AK72" s="1104"/>
      <c r="AL72" s="1104"/>
      <c r="AM72" s="1104"/>
      <c r="AN72" s="1104"/>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104"/>
      <c r="BW72" s="1104"/>
      <c r="BX72" s="1104"/>
      <c r="BY72" s="1104"/>
      <c r="BZ72" s="1104"/>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2"/>
      <c r="CX72" s="1092"/>
      <c r="CY72" s="1092"/>
      <c r="CZ72" s="1092"/>
      <c r="DA72" s="1092"/>
      <c r="DB72" s="1092"/>
      <c r="DC72" s="1092"/>
      <c r="DD72" s="1092"/>
      <c r="DE72" s="1092"/>
      <c r="DF72" s="1092"/>
      <c r="DG72" s="1092"/>
      <c r="DH72" s="1104"/>
      <c r="DI72" s="1104"/>
      <c r="DJ72" s="1104"/>
      <c r="DK72" s="1104"/>
      <c r="DL72" s="1104"/>
      <c r="DM72" s="1103"/>
    </row>
    <row r="73" spans="2:117" ht="14.25" customHeight="1">
      <c r="B73" s="1078">
        <v>58</v>
      </c>
      <c r="C73" s="1072"/>
      <c r="D73" s="1096" t="s">
        <v>2808</v>
      </c>
      <c r="E73" s="984">
        <v>0</v>
      </c>
      <c r="F73" s="984">
        <v>0</v>
      </c>
      <c r="G73" s="984">
        <v>0</v>
      </c>
      <c r="H73" s="984">
        <v>0</v>
      </c>
      <c r="I73" s="984">
        <v>0</v>
      </c>
      <c r="J73" s="984">
        <v>0</v>
      </c>
      <c r="K73" s="984">
        <v>0</v>
      </c>
      <c r="L73" s="984">
        <v>0</v>
      </c>
      <c r="M73" s="984">
        <v>0</v>
      </c>
      <c r="N73" s="984">
        <v>0</v>
      </c>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1041"/>
      <c r="AQ73" s="984">
        <v>0</v>
      </c>
      <c r="AR73" s="984">
        <v>0</v>
      </c>
      <c r="AS73" s="984">
        <v>0</v>
      </c>
      <c r="AT73" s="984">
        <v>0</v>
      </c>
      <c r="AU73" s="984">
        <v>0</v>
      </c>
      <c r="AV73" s="984">
        <v>0</v>
      </c>
      <c r="AW73" s="984">
        <v>0</v>
      </c>
      <c r="AX73" s="984">
        <v>0</v>
      </c>
      <c r="AY73" s="984">
        <v>0</v>
      </c>
      <c r="AZ73" s="984">
        <v>0</v>
      </c>
      <c r="BA73" s="984">
        <v>0</v>
      </c>
      <c r="BB73" s="984">
        <v>0</v>
      </c>
      <c r="BC73" s="984">
        <v>0</v>
      </c>
      <c r="BD73" s="984">
        <v>0</v>
      </c>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1041"/>
      <c r="CC73" s="984">
        <v>0</v>
      </c>
      <c r="CD73" s="984">
        <v>0</v>
      </c>
      <c r="CE73" s="984">
        <v>0</v>
      </c>
      <c r="CF73" s="984">
        <v>0</v>
      </c>
      <c r="CG73" s="984">
        <v>0</v>
      </c>
      <c r="CH73" s="984">
        <v>0</v>
      </c>
      <c r="CI73" s="984">
        <v>0</v>
      </c>
      <c r="CJ73" s="984">
        <v>0</v>
      </c>
      <c r="CK73" s="984">
        <v>0</v>
      </c>
      <c r="CL73" s="984">
        <v>0</v>
      </c>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1078">
        <v>59</v>
      </c>
      <c r="C74" s="1072"/>
      <c r="D74" s="1096" t="s">
        <v>130</v>
      </c>
      <c r="E74" s="984">
        <v>0</v>
      </c>
      <c r="F74" s="984">
        <v>0</v>
      </c>
      <c r="G74" s="984">
        <v>0</v>
      </c>
      <c r="H74" s="984">
        <v>0</v>
      </c>
      <c r="I74" s="984">
        <v>0</v>
      </c>
      <c r="J74" s="984">
        <v>0</v>
      </c>
      <c r="K74" s="984">
        <v>0</v>
      </c>
      <c r="L74" s="984">
        <v>0</v>
      </c>
      <c r="M74" s="984">
        <v>0</v>
      </c>
      <c r="N74" s="984">
        <v>0</v>
      </c>
      <c r="O74" s="984">
        <v>0</v>
      </c>
      <c r="P74" s="984">
        <v>0</v>
      </c>
      <c r="Q74" s="984">
        <v>0</v>
      </c>
      <c r="R74" s="984">
        <v>0</v>
      </c>
      <c r="S74" s="984">
        <v>0</v>
      </c>
      <c r="T74" s="984">
        <v>0</v>
      </c>
      <c r="U74" s="984">
        <v>0</v>
      </c>
      <c r="V74" s="984"/>
      <c r="W74" s="984">
        <v>0</v>
      </c>
      <c r="X74" s="984">
        <v>0</v>
      </c>
      <c r="Y74" s="984">
        <v>209276668</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1041"/>
      <c r="AQ74" s="984">
        <v>0</v>
      </c>
      <c r="AR74" s="984">
        <v>0</v>
      </c>
      <c r="AS74" s="984">
        <v>0</v>
      </c>
      <c r="AT74" s="984">
        <v>0</v>
      </c>
      <c r="AU74" s="984">
        <v>0</v>
      </c>
      <c r="AV74" s="984">
        <v>0</v>
      </c>
      <c r="AW74" s="984">
        <v>0</v>
      </c>
      <c r="AX74" s="984">
        <v>0</v>
      </c>
      <c r="AY74" s="984">
        <v>0</v>
      </c>
      <c r="AZ74" s="984">
        <v>0</v>
      </c>
      <c r="BA74" s="984">
        <v>0</v>
      </c>
      <c r="BB74" s="984">
        <v>0</v>
      </c>
      <c r="BC74" s="984">
        <v>0</v>
      </c>
      <c r="BD74" s="984">
        <v>0</v>
      </c>
      <c r="BE74" s="984">
        <v>0</v>
      </c>
      <c r="BF74" s="984">
        <v>0</v>
      </c>
      <c r="BG74" s="984">
        <v>0</v>
      </c>
      <c r="BH74" s="984">
        <v>0</v>
      </c>
      <c r="BI74" s="984">
        <v>0</v>
      </c>
      <c r="BJ74" s="984">
        <v>0</v>
      </c>
      <c r="BK74" s="984">
        <v>180087799.27000001</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1041"/>
      <c r="CC74" s="984">
        <v>0</v>
      </c>
      <c r="CD74" s="984">
        <v>0</v>
      </c>
      <c r="CE74" s="984">
        <v>0</v>
      </c>
      <c r="CF74" s="984">
        <v>0</v>
      </c>
      <c r="CG74" s="984">
        <v>0</v>
      </c>
      <c r="CH74" s="984">
        <v>0</v>
      </c>
      <c r="CI74" s="984">
        <v>0</v>
      </c>
      <c r="CJ74" s="984">
        <v>0</v>
      </c>
      <c r="CK74" s="984">
        <v>0</v>
      </c>
      <c r="CL74" s="984">
        <v>0</v>
      </c>
      <c r="CM74" s="984">
        <v>0</v>
      </c>
      <c r="CN74" s="984">
        <v>0</v>
      </c>
      <c r="CO74" s="984">
        <v>0</v>
      </c>
      <c r="CP74" s="984">
        <v>0</v>
      </c>
      <c r="CQ74" s="984">
        <v>0</v>
      </c>
      <c r="CR74" s="984">
        <v>0</v>
      </c>
      <c r="CS74" s="984">
        <v>0</v>
      </c>
      <c r="CT74" s="984"/>
      <c r="CU74" s="984">
        <v>0</v>
      </c>
      <c r="CV74" s="984">
        <v>0</v>
      </c>
      <c r="CW74" s="984">
        <v>180358438</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1078">
        <v>60</v>
      </c>
      <c r="C75" s="1072"/>
      <c r="D75" s="1096" t="s">
        <v>132</v>
      </c>
      <c r="E75" s="984">
        <v>0</v>
      </c>
      <c r="F75" s="984">
        <v>0</v>
      </c>
      <c r="G75" s="984">
        <v>0</v>
      </c>
      <c r="H75" s="984">
        <v>0</v>
      </c>
      <c r="I75" s="984">
        <v>0</v>
      </c>
      <c r="J75" s="984">
        <v>0</v>
      </c>
      <c r="K75" s="984">
        <v>0</v>
      </c>
      <c r="L75" s="984">
        <v>0</v>
      </c>
      <c r="M75" s="984">
        <v>0</v>
      </c>
      <c r="N75" s="984">
        <v>0</v>
      </c>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1041"/>
      <c r="AQ75" s="984">
        <v>0</v>
      </c>
      <c r="AR75" s="984">
        <v>0</v>
      </c>
      <c r="AS75" s="984">
        <v>0</v>
      </c>
      <c r="AT75" s="984">
        <v>0</v>
      </c>
      <c r="AU75" s="984">
        <v>0</v>
      </c>
      <c r="AV75" s="984">
        <v>0</v>
      </c>
      <c r="AW75" s="984">
        <v>0</v>
      </c>
      <c r="AX75" s="984">
        <v>0</v>
      </c>
      <c r="AY75" s="984">
        <v>0</v>
      </c>
      <c r="AZ75" s="984">
        <v>0</v>
      </c>
      <c r="BA75" s="984">
        <v>0</v>
      </c>
      <c r="BB75" s="984">
        <v>0</v>
      </c>
      <c r="BC75" s="984">
        <v>0</v>
      </c>
      <c r="BD75" s="984">
        <v>0</v>
      </c>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1041"/>
      <c r="CC75" s="984">
        <v>0</v>
      </c>
      <c r="CD75" s="984">
        <v>0</v>
      </c>
      <c r="CE75" s="984">
        <v>0</v>
      </c>
      <c r="CF75" s="984">
        <v>0</v>
      </c>
      <c r="CG75" s="984">
        <v>0</v>
      </c>
      <c r="CH75" s="984">
        <v>0</v>
      </c>
      <c r="CI75" s="984">
        <v>0</v>
      </c>
      <c r="CJ75" s="984">
        <v>0</v>
      </c>
      <c r="CK75" s="984">
        <v>0</v>
      </c>
      <c r="CL75" s="984">
        <v>0</v>
      </c>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1078">
        <v>61</v>
      </c>
      <c r="C76" s="1072"/>
      <c r="D76" s="1096" t="s">
        <v>131</v>
      </c>
      <c r="E76" s="984">
        <v>0</v>
      </c>
      <c r="F76" s="984">
        <v>0</v>
      </c>
      <c r="G76" s="984">
        <v>0</v>
      </c>
      <c r="H76" s="984">
        <v>0</v>
      </c>
      <c r="I76" s="984">
        <v>0</v>
      </c>
      <c r="J76" s="984">
        <v>0</v>
      </c>
      <c r="K76" s="984">
        <v>0</v>
      </c>
      <c r="L76" s="984">
        <v>0</v>
      </c>
      <c r="M76" s="984">
        <v>0</v>
      </c>
      <c r="N76" s="984">
        <v>0</v>
      </c>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1041"/>
      <c r="AQ76" s="984">
        <v>0</v>
      </c>
      <c r="AR76" s="984">
        <v>0</v>
      </c>
      <c r="AS76" s="984">
        <v>0</v>
      </c>
      <c r="AT76" s="984">
        <v>0</v>
      </c>
      <c r="AU76" s="984">
        <v>0</v>
      </c>
      <c r="AV76" s="984">
        <v>0</v>
      </c>
      <c r="AW76" s="984">
        <v>0</v>
      </c>
      <c r="AX76" s="984">
        <v>0</v>
      </c>
      <c r="AY76" s="984">
        <v>0</v>
      </c>
      <c r="AZ76" s="984">
        <v>0</v>
      </c>
      <c r="BA76" s="984">
        <v>0</v>
      </c>
      <c r="BB76" s="984">
        <v>0</v>
      </c>
      <c r="BC76" s="984">
        <v>0</v>
      </c>
      <c r="BD76" s="984">
        <v>0</v>
      </c>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1041"/>
      <c r="CC76" s="984">
        <v>0</v>
      </c>
      <c r="CD76" s="984">
        <v>0</v>
      </c>
      <c r="CE76" s="984">
        <v>0</v>
      </c>
      <c r="CF76" s="984">
        <v>0</v>
      </c>
      <c r="CG76" s="984">
        <v>0</v>
      </c>
      <c r="CH76" s="984">
        <v>0</v>
      </c>
      <c r="CI76" s="984">
        <v>0</v>
      </c>
      <c r="CJ76" s="984">
        <v>0</v>
      </c>
      <c r="CK76" s="984">
        <v>0</v>
      </c>
      <c r="CL76" s="984">
        <v>0</v>
      </c>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1078">
        <v>62</v>
      </c>
      <c r="C77" s="1072"/>
      <c r="D77" s="1096" t="s">
        <v>209</v>
      </c>
      <c r="E77" s="1102" t="s">
        <v>139</v>
      </c>
      <c r="F77" s="1102"/>
      <c r="G77" s="1102"/>
      <c r="H77" s="1102"/>
      <c r="I77" s="1102"/>
      <c r="J77" s="1102"/>
      <c r="K77" s="1102"/>
      <c r="L77" s="1102"/>
      <c r="M77" s="1102"/>
      <c r="N77" s="1102"/>
      <c r="O77" s="1102"/>
      <c r="P77" s="1102"/>
      <c r="Q77" s="1102"/>
      <c r="R77" s="1102"/>
      <c r="S77" s="1102"/>
      <c r="T77" s="1102"/>
      <c r="U77" s="1102"/>
      <c r="V77" s="1102"/>
      <c r="W77" s="1102"/>
      <c r="X77" s="1102"/>
      <c r="Y77" s="1102" t="s">
        <v>139</v>
      </c>
      <c r="Z77" s="1102"/>
      <c r="AA77" s="1102"/>
      <c r="AB77" s="1102"/>
      <c r="AC77" s="1102"/>
      <c r="AD77" s="1102" t="s">
        <v>139</v>
      </c>
      <c r="AE77" s="1102"/>
      <c r="AF77" s="1102"/>
      <c r="AG77" s="1102"/>
      <c r="AH77" s="1102"/>
      <c r="AI77" s="1102" t="s">
        <v>139</v>
      </c>
      <c r="AJ77" s="1101"/>
      <c r="AK77" s="1101"/>
      <c r="AL77" s="1101"/>
      <c r="AM77" s="1101"/>
      <c r="AN77" s="1101"/>
      <c r="AO77" s="1102" t="s">
        <v>139</v>
      </c>
      <c r="AP77" s="1041"/>
      <c r="AQ77" s="1102" t="s">
        <v>139</v>
      </c>
      <c r="AR77" s="1102"/>
      <c r="AS77" s="1102"/>
      <c r="AT77" s="1102"/>
      <c r="AU77" s="1102"/>
      <c r="AV77" s="1102"/>
      <c r="AW77" s="1102"/>
      <c r="AX77" s="1102"/>
      <c r="AY77" s="1102"/>
      <c r="AZ77" s="1102"/>
      <c r="BA77" s="1102"/>
      <c r="BB77" s="1102"/>
      <c r="BC77" s="1102"/>
      <c r="BD77" s="1102"/>
      <c r="BE77" s="1102"/>
      <c r="BF77" s="1102"/>
      <c r="BG77" s="1102"/>
      <c r="BH77" s="1102"/>
      <c r="BI77" s="1102"/>
      <c r="BJ77" s="1102"/>
      <c r="BK77" s="1102" t="s">
        <v>139</v>
      </c>
      <c r="BL77" s="1102"/>
      <c r="BM77" s="1102"/>
      <c r="BN77" s="1102"/>
      <c r="BO77" s="1102"/>
      <c r="BP77" s="1102" t="s">
        <v>139</v>
      </c>
      <c r="BQ77" s="1102"/>
      <c r="BR77" s="1102"/>
      <c r="BS77" s="1102"/>
      <c r="BT77" s="1102"/>
      <c r="BU77" s="1102" t="s">
        <v>139</v>
      </c>
      <c r="BV77" s="1101"/>
      <c r="BW77" s="1101"/>
      <c r="BX77" s="1101"/>
      <c r="BY77" s="1101"/>
      <c r="BZ77" s="1101"/>
      <c r="CA77" s="1102" t="s">
        <v>139</v>
      </c>
      <c r="CB77" s="1041"/>
      <c r="CC77" s="1102" t="s">
        <v>139</v>
      </c>
      <c r="CD77" s="1102"/>
      <c r="CE77" s="1102"/>
      <c r="CF77" s="1102"/>
      <c r="CG77" s="1102"/>
      <c r="CH77" s="1102"/>
      <c r="CI77" s="1102"/>
      <c r="CJ77" s="1102"/>
      <c r="CK77" s="1102"/>
      <c r="CL77" s="1102"/>
      <c r="CM77" s="1102"/>
      <c r="CN77" s="1102"/>
      <c r="CO77" s="1102"/>
      <c r="CP77" s="1102"/>
      <c r="CQ77" s="1102"/>
      <c r="CR77" s="1102"/>
      <c r="CS77" s="1102"/>
      <c r="CT77" s="1102"/>
      <c r="CU77" s="1102"/>
      <c r="CV77" s="1102"/>
      <c r="CW77" s="1102" t="s">
        <v>139</v>
      </c>
      <c r="CX77" s="1102"/>
      <c r="CY77" s="1102"/>
      <c r="CZ77" s="1102"/>
      <c r="DA77" s="1102"/>
      <c r="DB77" s="1102" t="s">
        <v>139</v>
      </c>
      <c r="DC77" s="1102"/>
      <c r="DD77" s="1102"/>
      <c r="DE77" s="1102"/>
      <c r="DF77" s="1102"/>
      <c r="DG77" s="1102" t="s">
        <v>139</v>
      </c>
      <c r="DH77" s="1101"/>
      <c r="DI77" s="1101"/>
      <c r="DJ77" s="1101"/>
      <c r="DK77" s="1101"/>
      <c r="DL77" s="1101"/>
      <c r="DM77" s="1100" t="s">
        <v>139</v>
      </c>
    </row>
    <row r="78" spans="2:117" ht="14.5">
      <c r="B78" s="1078">
        <v>63</v>
      </c>
      <c r="C78" s="1072"/>
      <c r="D78" s="1096" t="s">
        <v>210</v>
      </c>
      <c r="E78" s="1102" t="s">
        <v>139</v>
      </c>
      <c r="F78" s="1102"/>
      <c r="G78" s="1102"/>
      <c r="H78" s="1102"/>
      <c r="I78" s="1102"/>
      <c r="J78" s="1102"/>
      <c r="K78" s="1102"/>
      <c r="L78" s="1102"/>
      <c r="M78" s="1102"/>
      <c r="N78" s="1102"/>
      <c r="O78" s="1102"/>
      <c r="P78" s="1102"/>
      <c r="Q78" s="1102"/>
      <c r="R78" s="1102"/>
      <c r="S78" s="1102"/>
      <c r="T78" s="1102"/>
      <c r="U78" s="1102"/>
      <c r="V78" s="1102"/>
      <c r="W78" s="1102"/>
      <c r="X78" s="1102"/>
      <c r="Y78" s="1102" t="s">
        <v>139</v>
      </c>
      <c r="Z78" s="1102"/>
      <c r="AA78" s="1102"/>
      <c r="AB78" s="1102"/>
      <c r="AC78" s="1102"/>
      <c r="AD78" s="1102" t="s">
        <v>139</v>
      </c>
      <c r="AE78" s="1102"/>
      <c r="AF78" s="1102"/>
      <c r="AG78" s="1102"/>
      <c r="AH78" s="1102"/>
      <c r="AI78" s="1102" t="s">
        <v>139</v>
      </c>
      <c r="AJ78" s="1101"/>
      <c r="AK78" s="1101"/>
      <c r="AL78" s="1101"/>
      <c r="AM78" s="1101"/>
      <c r="AN78" s="1101"/>
      <c r="AO78" s="1102" t="s">
        <v>139</v>
      </c>
      <c r="AP78" s="1041"/>
      <c r="AQ78" s="1102" t="s">
        <v>139</v>
      </c>
      <c r="AR78" s="1102"/>
      <c r="AS78" s="1102"/>
      <c r="AT78" s="1102"/>
      <c r="AU78" s="1102"/>
      <c r="AV78" s="1102"/>
      <c r="AW78" s="1102"/>
      <c r="AX78" s="1102"/>
      <c r="AY78" s="1102"/>
      <c r="AZ78" s="1102"/>
      <c r="BA78" s="1102"/>
      <c r="BB78" s="1102"/>
      <c r="BC78" s="1102"/>
      <c r="BD78" s="1102"/>
      <c r="BE78" s="1102"/>
      <c r="BF78" s="1102"/>
      <c r="BG78" s="1102"/>
      <c r="BH78" s="1102"/>
      <c r="BI78" s="1102"/>
      <c r="BJ78" s="1102"/>
      <c r="BK78" s="1102" t="s">
        <v>139</v>
      </c>
      <c r="BL78" s="1102"/>
      <c r="BM78" s="1102"/>
      <c r="BN78" s="1102"/>
      <c r="BO78" s="1102"/>
      <c r="BP78" s="1102" t="s">
        <v>139</v>
      </c>
      <c r="BQ78" s="1102"/>
      <c r="BR78" s="1102"/>
      <c r="BS78" s="1102"/>
      <c r="BT78" s="1102"/>
      <c r="BU78" s="1102" t="s">
        <v>139</v>
      </c>
      <c r="BV78" s="1101"/>
      <c r="BW78" s="1101"/>
      <c r="BX78" s="1101"/>
      <c r="BY78" s="1101"/>
      <c r="BZ78" s="1101"/>
      <c r="CA78" s="1102" t="s">
        <v>139</v>
      </c>
      <c r="CB78" s="1041"/>
      <c r="CC78" s="1102" t="s">
        <v>139</v>
      </c>
      <c r="CD78" s="1102"/>
      <c r="CE78" s="1102"/>
      <c r="CF78" s="1102"/>
      <c r="CG78" s="1102"/>
      <c r="CH78" s="1102"/>
      <c r="CI78" s="1102"/>
      <c r="CJ78" s="1102"/>
      <c r="CK78" s="1102"/>
      <c r="CL78" s="1102"/>
      <c r="CM78" s="1102"/>
      <c r="CN78" s="1102"/>
      <c r="CO78" s="1102"/>
      <c r="CP78" s="1102"/>
      <c r="CQ78" s="1102"/>
      <c r="CR78" s="1102"/>
      <c r="CS78" s="1102"/>
      <c r="CT78" s="1102"/>
      <c r="CU78" s="1102"/>
      <c r="CV78" s="1102"/>
      <c r="CW78" s="1102" t="s">
        <v>139</v>
      </c>
      <c r="CX78" s="1102"/>
      <c r="CY78" s="1102"/>
      <c r="CZ78" s="1102"/>
      <c r="DA78" s="1102"/>
      <c r="DB78" s="1102" t="s">
        <v>139</v>
      </c>
      <c r="DC78" s="1102"/>
      <c r="DD78" s="1102"/>
      <c r="DE78" s="1102"/>
      <c r="DF78" s="1102"/>
      <c r="DG78" s="1102" t="s">
        <v>139</v>
      </c>
      <c r="DH78" s="1101"/>
      <c r="DI78" s="1101"/>
      <c r="DJ78" s="1101"/>
      <c r="DK78" s="1101"/>
      <c r="DL78" s="1101"/>
      <c r="DM78" s="1100" t="s">
        <v>139</v>
      </c>
    </row>
    <row r="79" spans="2:117" ht="14.5">
      <c r="B79" s="1078">
        <v>64</v>
      </c>
      <c r="C79" s="1072"/>
      <c r="D79" s="1096" t="s">
        <v>211</v>
      </c>
      <c r="E79" s="1102" t="s">
        <v>139</v>
      </c>
      <c r="F79" s="1102"/>
      <c r="G79" s="1102"/>
      <c r="H79" s="1102"/>
      <c r="I79" s="1102"/>
      <c r="J79" s="1102"/>
      <c r="K79" s="1102"/>
      <c r="L79" s="1102"/>
      <c r="M79" s="1102"/>
      <c r="N79" s="1102"/>
      <c r="O79" s="1102"/>
      <c r="P79" s="1102"/>
      <c r="Q79" s="1102"/>
      <c r="R79" s="1102"/>
      <c r="S79" s="1102"/>
      <c r="T79" s="1102"/>
      <c r="U79" s="1102"/>
      <c r="V79" s="1102"/>
      <c r="W79" s="1102"/>
      <c r="X79" s="1102"/>
      <c r="Y79" s="1102" t="s">
        <v>139</v>
      </c>
      <c r="Z79" s="1102"/>
      <c r="AA79" s="1102"/>
      <c r="AB79" s="1102"/>
      <c r="AC79" s="1102"/>
      <c r="AD79" s="1102" t="s">
        <v>139</v>
      </c>
      <c r="AE79" s="1102"/>
      <c r="AF79" s="1102"/>
      <c r="AG79" s="1102"/>
      <c r="AH79" s="1102"/>
      <c r="AI79" s="1102" t="s">
        <v>139</v>
      </c>
      <c r="AJ79" s="1101"/>
      <c r="AK79" s="1101"/>
      <c r="AL79" s="1101"/>
      <c r="AM79" s="1101"/>
      <c r="AN79" s="1101"/>
      <c r="AO79" s="1102" t="s">
        <v>139</v>
      </c>
      <c r="AP79" s="1041"/>
      <c r="AQ79" s="1102" t="s">
        <v>139</v>
      </c>
      <c r="AR79" s="1102"/>
      <c r="AS79" s="1102"/>
      <c r="AT79" s="1102"/>
      <c r="AU79" s="1102"/>
      <c r="AV79" s="1102"/>
      <c r="AW79" s="1102"/>
      <c r="AX79" s="1102"/>
      <c r="AY79" s="1102"/>
      <c r="AZ79" s="1102"/>
      <c r="BA79" s="1102"/>
      <c r="BB79" s="1102"/>
      <c r="BC79" s="1102"/>
      <c r="BD79" s="1102"/>
      <c r="BE79" s="1102"/>
      <c r="BF79" s="1102"/>
      <c r="BG79" s="1102"/>
      <c r="BH79" s="1102"/>
      <c r="BI79" s="1102"/>
      <c r="BJ79" s="1102"/>
      <c r="BK79" s="1102" t="s">
        <v>139</v>
      </c>
      <c r="BL79" s="1102"/>
      <c r="BM79" s="1102"/>
      <c r="BN79" s="1102"/>
      <c r="BO79" s="1102"/>
      <c r="BP79" s="1102" t="s">
        <v>139</v>
      </c>
      <c r="BQ79" s="1102"/>
      <c r="BR79" s="1102"/>
      <c r="BS79" s="1102"/>
      <c r="BT79" s="1102"/>
      <c r="BU79" s="1102" t="s">
        <v>139</v>
      </c>
      <c r="BV79" s="1101"/>
      <c r="BW79" s="1101"/>
      <c r="BX79" s="1101"/>
      <c r="BY79" s="1101"/>
      <c r="BZ79" s="1101"/>
      <c r="CA79" s="1102" t="s">
        <v>139</v>
      </c>
      <c r="CB79" s="1041"/>
      <c r="CC79" s="1102" t="s">
        <v>139</v>
      </c>
      <c r="CD79" s="1102"/>
      <c r="CE79" s="1102"/>
      <c r="CF79" s="1102"/>
      <c r="CG79" s="1102"/>
      <c r="CH79" s="1102"/>
      <c r="CI79" s="1102"/>
      <c r="CJ79" s="1102"/>
      <c r="CK79" s="1102"/>
      <c r="CL79" s="1102"/>
      <c r="CM79" s="1102"/>
      <c r="CN79" s="1102"/>
      <c r="CO79" s="1102"/>
      <c r="CP79" s="1102"/>
      <c r="CQ79" s="1102"/>
      <c r="CR79" s="1102"/>
      <c r="CS79" s="1102"/>
      <c r="CT79" s="1102"/>
      <c r="CU79" s="1102"/>
      <c r="CV79" s="1102"/>
      <c r="CW79" s="1102" t="s">
        <v>139</v>
      </c>
      <c r="CX79" s="1102"/>
      <c r="CY79" s="1102"/>
      <c r="CZ79" s="1102"/>
      <c r="DA79" s="1102"/>
      <c r="DB79" s="1102" t="s">
        <v>139</v>
      </c>
      <c r="DC79" s="1102"/>
      <c r="DD79" s="1102"/>
      <c r="DE79" s="1102"/>
      <c r="DF79" s="1102"/>
      <c r="DG79" s="1102" t="s">
        <v>139</v>
      </c>
      <c r="DH79" s="1101"/>
      <c r="DI79" s="1101"/>
      <c r="DJ79" s="1101"/>
      <c r="DK79" s="1101"/>
      <c r="DL79" s="1101"/>
      <c r="DM79" s="1100" t="s">
        <v>139</v>
      </c>
    </row>
    <row r="80" spans="2:117" ht="14.5">
      <c r="B80" s="1078">
        <f>IF(D80&lt;&gt;"",MAX(B77:B79)+1,"")</f>
        <v>65</v>
      </c>
      <c r="C80" s="1072"/>
      <c r="D80" s="1083" t="s">
        <v>212</v>
      </c>
      <c r="E80" s="1095">
        <f t="shared" ref="E80:U80" si="32">SUM(E73:E76)</f>
        <v>0</v>
      </c>
      <c r="F80" s="1095">
        <f t="shared" si="32"/>
        <v>0</v>
      </c>
      <c r="G80" s="1095">
        <f t="shared" si="32"/>
        <v>0</v>
      </c>
      <c r="H80" s="1095">
        <f t="shared" si="32"/>
        <v>0</v>
      </c>
      <c r="I80" s="1095">
        <f t="shared" si="32"/>
        <v>0</v>
      </c>
      <c r="J80" s="1095">
        <f t="shared" si="32"/>
        <v>0</v>
      </c>
      <c r="K80" s="1095">
        <f t="shared" si="32"/>
        <v>0</v>
      </c>
      <c r="L80" s="1095">
        <f t="shared" si="32"/>
        <v>0</v>
      </c>
      <c r="M80" s="1095">
        <f t="shared" si="32"/>
        <v>0</v>
      </c>
      <c r="N80" s="1095">
        <f t="shared" si="32"/>
        <v>0</v>
      </c>
      <c r="O80" s="1095">
        <f t="shared" si="32"/>
        <v>0</v>
      </c>
      <c r="P80" s="1095">
        <f t="shared" si="32"/>
        <v>0</v>
      </c>
      <c r="Q80" s="1095">
        <f t="shared" si="32"/>
        <v>0</v>
      </c>
      <c r="R80" s="1095">
        <f t="shared" si="32"/>
        <v>0</v>
      </c>
      <c r="S80" s="1095">
        <f t="shared" si="32"/>
        <v>0</v>
      </c>
      <c r="T80" s="1095">
        <f t="shared" si="32"/>
        <v>0</v>
      </c>
      <c r="U80" s="1095">
        <f t="shared" si="32"/>
        <v>0</v>
      </c>
      <c r="V80" s="1095"/>
      <c r="W80" s="1095">
        <f t="shared" ref="W80:AO80" si="33">SUM(W73:W76)</f>
        <v>0</v>
      </c>
      <c r="X80" s="1095">
        <f t="shared" si="33"/>
        <v>0</v>
      </c>
      <c r="Y80" s="1095">
        <f t="shared" si="33"/>
        <v>209276668</v>
      </c>
      <c r="Z80" s="1095">
        <f t="shared" si="33"/>
        <v>0</v>
      </c>
      <c r="AA80" s="1095">
        <f t="shared" si="33"/>
        <v>0</v>
      </c>
      <c r="AB80" s="1095">
        <f t="shared" si="33"/>
        <v>0</v>
      </c>
      <c r="AC80" s="1095">
        <f t="shared" si="33"/>
        <v>0</v>
      </c>
      <c r="AD80" s="1095">
        <f t="shared" si="33"/>
        <v>0</v>
      </c>
      <c r="AE80" s="1095">
        <f t="shared" si="33"/>
        <v>0</v>
      </c>
      <c r="AF80" s="1095">
        <f t="shared" si="33"/>
        <v>0</v>
      </c>
      <c r="AG80" s="1095">
        <f t="shared" si="33"/>
        <v>0</v>
      </c>
      <c r="AH80" s="1095">
        <f t="shared" si="33"/>
        <v>0</v>
      </c>
      <c r="AI80" s="1095">
        <f t="shared" si="33"/>
        <v>0</v>
      </c>
      <c r="AJ80" s="1094">
        <f t="shared" si="33"/>
        <v>0</v>
      </c>
      <c r="AK80" s="1094">
        <f t="shared" si="33"/>
        <v>0</v>
      </c>
      <c r="AL80" s="1094">
        <f t="shared" si="33"/>
        <v>0</v>
      </c>
      <c r="AM80" s="1094">
        <f t="shared" si="33"/>
        <v>0</v>
      </c>
      <c r="AN80" s="1094">
        <f t="shared" si="33"/>
        <v>0</v>
      </c>
      <c r="AO80" s="1095">
        <f t="shared" si="33"/>
        <v>0</v>
      </c>
      <c r="AP80" s="1082"/>
      <c r="AQ80" s="1095">
        <f t="shared" ref="AQ80:BC80" si="34">SUM(AQ73:AQ76)</f>
        <v>0</v>
      </c>
      <c r="AR80" s="1095">
        <f t="shared" si="34"/>
        <v>0</v>
      </c>
      <c r="AS80" s="1095">
        <f t="shared" si="34"/>
        <v>0</v>
      </c>
      <c r="AT80" s="1095">
        <f t="shared" si="34"/>
        <v>0</v>
      </c>
      <c r="AU80" s="1095">
        <f t="shared" si="34"/>
        <v>0</v>
      </c>
      <c r="AV80" s="1095">
        <f t="shared" si="34"/>
        <v>0</v>
      </c>
      <c r="AW80" s="1095">
        <f t="shared" si="34"/>
        <v>0</v>
      </c>
      <c r="AX80" s="1095">
        <f t="shared" si="34"/>
        <v>0</v>
      </c>
      <c r="AY80" s="1095">
        <f t="shared" si="34"/>
        <v>0</v>
      </c>
      <c r="AZ80" s="1095">
        <f t="shared" si="34"/>
        <v>0</v>
      </c>
      <c r="BA80" s="1095">
        <f t="shared" si="34"/>
        <v>0</v>
      </c>
      <c r="BB80" s="1095">
        <f t="shared" si="34"/>
        <v>0</v>
      </c>
      <c r="BC80" s="1095">
        <f t="shared" si="34"/>
        <v>0</v>
      </c>
      <c r="BD80" s="1095"/>
      <c r="BE80" s="1095">
        <f t="shared" ref="BE80:CA80" si="35">SUM(BE73:BE76)</f>
        <v>0</v>
      </c>
      <c r="BF80" s="1095">
        <f t="shared" si="35"/>
        <v>0</v>
      </c>
      <c r="BG80" s="1095">
        <f t="shared" si="35"/>
        <v>0</v>
      </c>
      <c r="BH80" s="1095">
        <f t="shared" si="35"/>
        <v>0</v>
      </c>
      <c r="BI80" s="1095">
        <f t="shared" si="35"/>
        <v>0</v>
      </c>
      <c r="BJ80" s="1095">
        <f t="shared" si="35"/>
        <v>0</v>
      </c>
      <c r="BK80" s="1095">
        <f t="shared" si="35"/>
        <v>180087799.27000001</v>
      </c>
      <c r="BL80" s="1095">
        <f t="shared" si="35"/>
        <v>0</v>
      </c>
      <c r="BM80" s="1095">
        <f t="shared" si="35"/>
        <v>0</v>
      </c>
      <c r="BN80" s="1095">
        <f t="shared" si="35"/>
        <v>0</v>
      </c>
      <c r="BO80" s="1095">
        <f t="shared" si="35"/>
        <v>0</v>
      </c>
      <c r="BP80" s="1095">
        <f t="shared" si="35"/>
        <v>0</v>
      </c>
      <c r="BQ80" s="1095">
        <f t="shared" si="35"/>
        <v>0</v>
      </c>
      <c r="BR80" s="1095">
        <f t="shared" si="35"/>
        <v>0</v>
      </c>
      <c r="BS80" s="1095">
        <f t="shared" si="35"/>
        <v>0</v>
      </c>
      <c r="BT80" s="1095">
        <f t="shared" si="35"/>
        <v>0</v>
      </c>
      <c r="BU80" s="1095">
        <f t="shared" si="35"/>
        <v>0</v>
      </c>
      <c r="BV80" s="1094">
        <f t="shared" si="35"/>
        <v>0</v>
      </c>
      <c r="BW80" s="1094">
        <f t="shared" si="35"/>
        <v>0</v>
      </c>
      <c r="BX80" s="1094">
        <f t="shared" si="35"/>
        <v>0</v>
      </c>
      <c r="BY80" s="1094">
        <f t="shared" si="35"/>
        <v>0</v>
      </c>
      <c r="BZ80" s="1094">
        <f t="shared" si="35"/>
        <v>0</v>
      </c>
      <c r="CA80" s="1095">
        <f t="shared" si="35"/>
        <v>0</v>
      </c>
      <c r="CB80" s="1082"/>
      <c r="CC80" s="1095">
        <f t="shared" ref="CC80:CS80" si="36">SUM(CC73:CC76)</f>
        <v>0</v>
      </c>
      <c r="CD80" s="1095">
        <f t="shared" si="36"/>
        <v>0</v>
      </c>
      <c r="CE80" s="1095">
        <f t="shared" si="36"/>
        <v>0</v>
      </c>
      <c r="CF80" s="1095">
        <f t="shared" si="36"/>
        <v>0</v>
      </c>
      <c r="CG80" s="1095">
        <f t="shared" si="36"/>
        <v>0</v>
      </c>
      <c r="CH80" s="1095">
        <f t="shared" si="36"/>
        <v>0</v>
      </c>
      <c r="CI80" s="1095">
        <f t="shared" si="36"/>
        <v>0</v>
      </c>
      <c r="CJ80" s="1095">
        <f t="shared" si="36"/>
        <v>0</v>
      </c>
      <c r="CK80" s="1095">
        <f t="shared" si="36"/>
        <v>0</v>
      </c>
      <c r="CL80" s="1095">
        <f t="shared" si="36"/>
        <v>0</v>
      </c>
      <c r="CM80" s="1095">
        <f t="shared" si="36"/>
        <v>0</v>
      </c>
      <c r="CN80" s="1095">
        <f t="shared" si="36"/>
        <v>0</v>
      </c>
      <c r="CO80" s="1095">
        <f t="shared" si="36"/>
        <v>0</v>
      </c>
      <c r="CP80" s="1095">
        <f t="shared" si="36"/>
        <v>0</v>
      </c>
      <c r="CQ80" s="1095">
        <f t="shared" si="36"/>
        <v>0</v>
      </c>
      <c r="CR80" s="1095">
        <f t="shared" si="36"/>
        <v>0</v>
      </c>
      <c r="CS80" s="1095">
        <f t="shared" si="36"/>
        <v>0</v>
      </c>
      <c r="CT80" s="1095"/>
      <c r="CU80" s="1095">
        <f t="shared" ref="CU80:DM80" si="37">SUM(CU73:CU76)</f>
        <v>0</v>
      </c>
      <c r="CV80" s="1095">
        <f t="shared" si="37"/>
        <v>0</v>
      </c>
      <c r="CW80" s="1095">
        <f t="shared" si="37"/>
        <v>180358438</v>
      </c>
      <c r="CX80" s="1095">
        <f t="shared" si="37"/>
        <v>0</v>
      </c>
      <c r="CY80" s="1095">
        <f t="shared" si="37"/>
        <v>0</v>
      </c>
      <c r="CZ80" s="1095">
        <f t="shared" si="37"/>
        <v>0</v>
      </c>
      <c r="DA80" s="1095">
        <f t="shared" si="37"/>
        <v>0</v>
      </c>
      <c r="DB80" s="1095">
        <f t="shared" si="37"/>
        <v>0</v>
      </c>
      <c r="DC80" s="1095">
        <f t="shared" si="37"/>
        <v>0</v>
      </c>
      <c r="DD80" s="1095">
        <f t="shared" si="37"/>
        <v>0</v>
      </c>
      <c r="DE80" s="1095">
        <f t="shared" si="37"/>
        <v>0</v>
      </c>
      <c r="DF80" s="1095">
        <f t="shared" si="37"/>
        <v>0</v>
      </c>
      <c r="DG80" s="1095">
        <f t="shared" si="37"/>
        <v>0</v>
      </c>
      <c r="DH80" s="1094">
        <f t="shared" si="37"/>
        <v>0</v>
      </c>
      <c r="DI80" s="1094">
        <f t="shared" si="37"/>
        <v>0</v>
      </c>
      <c r="DJ80" s="1094">
        <f t="shared" si="37"/>
        <v>0</v>
      </c>
      <c r="DK80" s="1094">
        <f t="shared" si="37"/>
        <v>0</v>
      </c>
      <c r="DL80" s="1094">
        <f t="shared" si="37"/>
        <v>0</v>
      </c>
      <c r="DM80" s="1093">
        <f t="shared" si="37"/>
        <v>0</v>
      </c>
    </row>
    <row r="81" spans="2:117" ht="14.5">
      <c r="B81" s="1078">
        <v>66</v>
      </c>
      <c r="C81" s="1072"/>
      <c r="D81" s="1096" t="s">
        <v>213</v>
      </c>
      <c r="E81" s="1098">
        <v>0</v>
      </c>
      <c r="F81" s="1098">
        <v>0</v>
      </c>
      <c r="G81" s="1098"/>
      <c r="H81" s="1098"/>
      <c r="I81" s="1098"/>
      <c r="J81" s="1098"/>
      <c r="K81" s="1098"/>
      <c r="L81" s="1098"/>
      <c r="M81" s="1098"/>
      <c r="N81" s="1098"/>
      <c r="O81" s="1098"/>
      <c r="P81" s="1098"/>
      <c r="Q81" s="1098"/>
      <c r="R81" s="1098"/>
      <c r="S81" s="1098"/>
      <c r="T81" s="1098"/>
      <c r="U81" s="1098"/>
      <c r="V81" s="1098"/>
      <c r="W81" s="1098">
        <v>0</v>
      </c>
      <c r="X81" s="1098">
        <v>0</v>
      </c>
      <c r="Y81" s="984">
        <v>67403088.084444642</v>
      </c>
      <c r="Z81" s="1098">
        <v>0</v>
      </c>
      <c r="AA81" s="1098">
        <v>0</v>
      </c>
      <c r="AB81" s="1098">
        <v>0</v>
      </c>
      <c r="AC81" s="1098">
        <v>0</v>
      </c>
      <c r="AD81" s="984">
        <v>0</v>
      </c>
      <c r="AE81" s="1098">
        <v>0</v>
      </c>
      <c r="AF81" s="1098">
        <v>0</v>
      </c>
      <c r="AG81" s="1098">
        <v>0</v>
      </c>
      <c r="AH81" s="1098">
        <v>0</v>
      </c>
      <c r="AI81" s="984">
        <v>0</v>
      </c>
      <c r="AJ81" s="1097">
        <v>0</v>
      </c>
      <c r="AK81" s="1097">
        <v>0</v>
      </c>
      <c r="AL81" s="1097">
        <v>0</v>
      </c>
      <c r="AM81" s="1097">
        <v>0</v>
      </c>
      <c r="AN81" s="1097">
        <v>0</v>
      </c>
      <c r="AO81" s="984">
        <v>0</v>
      </c>
      <c r="AP81" s="1041"/>
      <c r="AQ81" s="1098">
        <v>0</v>
      </c>
      <c r="AR81" s="1098">
        <v>0</v>
      </c>
      <c r="AS81" s="1098">
        <v>0</v>
      </c>
      <c r="AT81" s="1098">
        <v>0</v>
      </c>
      <c r="AU81" s="1098">
        <v>0</v>
      </c>
      <c r="AV81" s="1098">
        <v>0</v>
      </c>
      <c r="AW81" s="1098">
        <v>0</v>
      </c>
      <c r="AX81" s="1098">
        <v>0</v>
      </c>
      <c r="AY81" s="1098">
        <v>0</v>
      </c>
      <c r="AZ81" s="1098">
        <v>0</v>
      </c>
      <c r="BA81" s="1098">
        <v>0</v>
      </c>
      <c r="BB81" s="1098">
        <v>0</v>
      </c>
      <c r="BC81" s="1098">
        <v>0</v>
      </c>
      <c r="BD81" s="1098">
        <v>0</v>
      </c>
      <c r="BE81" s="1098">
        <v>0</v>
      </c>
      <c r="BF81" s="1098">
        <v>0</v>
      </c>
      <c r="BG81" s="1098">
        <v>0</v>
      </c>
      <c r="BH81" s="1098">
        <v>0</v>
      </c>
      <c r="BI81" s="1098">
        <v>0</v>
      </c>
      <c r="BJ81" s="1098">
        <v>0</v>
      </c>
      <c r="BK81" s="984">
        <v>34288638.684478566</v>
      </c>
      <c r="BL81" s="1098">
        <v>0</v>
      </c>
      <c r="BM81" s="1098">
        <v>0</v>
      </c>
      <c r="BN81" s="1098">
        <v>0</v>
      </c>
      <c r="BO81" s="1098">
        <v>0</v>
      </c>
      <c r="BP81" s="984">
        <v>0</v>
      </c>
      <c r="BQ81" s="1098">
        <v>0</v>
      </c>
      <c r="BR81" s="1098">
        <v>0</v>
      </c>
      <c r="BS81" s="1098">
        <v>0</v>
      </c>
      <c r="BT81" s="1098">
        <v>0</v>
      </c>
      <c r="BU81" s="984">
        <v>0</v>
      </c>
      <c r="BV81" s="1097">
        <v>0</v>
      </c>
      <c r="BW81" s="1097">
        <v>0</v>
      </c>
      <c r="BX81" s="1097">
        <v>0</v>
      </c>
      <c r="BY81" s="1097">
        <v>0</v>
      </c>
      <c r="BZ81" s="1097">
        <v>0</v>
      </c>
      <c r="CA81" s="984">
        <v>0</v>
      </c>
      <c r="CB81" s="1041"/>
      <c r="CC81" s="1098">
        <v>0</v>
      </c>
      <c r="CD81" s="1098">
        <v>0</v>
      </c>
      <c r="CE81" s="1098">
        <v>0</v>
      </c>
      <c r="CF81" s="1098">
        <v>0</v>
      </c>
      <c r="CG81" s="1098">
        <v>0</v>
      </c>
      <c r="CH81" s="1098">
        <v>0</v>
      </c>
      <c r="CI81" s="1098">
        <v>0</v>
      </c>
      <c r="CJ81" s="1098">
        <v>0</v>
      </c>
      <c r="CK81" s="1098">
        <v>0</v>
      </c>
      <c r="CL81" s="1098">
        <v>0</v>
      </c>
      <c r="CM81" s="1098">
        <v>0</v>
      </c>
      <c r="CN81" s="1098">
        <v>0</v>
      </c>
      <c r="CO81" s="1098"/>
      <c r="CP81" s="1098">
        <v>0</v>
      </c>
      <c r="CQ81" s="1098">
        <v>0</v>
      </c>
      <c r="CR81" s="1098">
        <v>0</v>
      </c>
      <c r="CS81" s="1098">
        <v>0</v>
      </c>
      <c r="CT81" s="1098"/>
      <c r="CU81" s="1098">
        <v>0</v>
      </c>
      <c r="CV81" s="1098">
        <v>0</v>
      </c>
      <c r="CW81" s="984">
        <v>8502694.1737267859</v>
      </c>
      <c r="CX81" s="1098">
        <v>0</v>
      </c>
      <c r="CY81" s="1098">
        <v>0</v>
      </c>
      <c r="CZ81" s="1098">
        <v>0</v>
      </c>
      <c r="DA81" s="1098">
        <v>0</v>
      </c>
      <c r="DB81" s="984">
        <v>0</v>
      </c>
      <c r="DC81" s="1098">
        <v>0</v>
      </c>
      <c r="DD81" s="1098">
        <v>0</v>
      </c>
      <c r="DE81" s="1098">
        <v>0</v>
      </c>
      <c r="DF81" s="1098">
        <v>0</v>
      </c>
      <c r="DG81" s="984">
        <v>0</v>
      </c>
      <c r="DH81" s="1097">
        <v>0</v>
      </c>
      <c r="DI81" s="1097">
        <v>0</v>
      </c>
      <c r="DJ81" s="1097">
        <v>0</v>
      </c>
      <c r="DK81" s="1097">
        <v>0</v>
      </c>
      <c r="DL81" s="1097">
        <v>0</v>
      </c>
      <c r="DM81" s="982">
        <v>0</v>
      </c>
    </row>
    <row r="82" spans="2:117" ht="14.25" customHeight="1">
      <c r="B82" s="1078">
        <v>67</v>
      </c>
      <c r="C82" s="1072"/>
      <c r="D82" s="1096" t="s">
        <v>218</v>
      </c>
      <c r="E82" s="1087">
        <v>0</v>
      </c>
      <c r="F82" s="1087">
        <v>1507000</v>
      </c>
      <c r="G82" s="1087">
        <v>237500</v>
      </c>
      <c r="H82" s="1087">
        <v>12856823</v>
      </c>
      <c r="I82" s="1087">
        <v>440000</v>
      </c>
      <c r="J82" s="1087">
        <v>1545570</v>
      </c>
      <c r="K82" s="1087">
        <v>365000</v>
      </c>
      <c r="L82" s="1087">
        <v>9842500</v>
      </c>
      <c r="M82" s="1087">
        <v>7949291.1900000004</v>
      </c>
      <c r="N82" s="1087">
        <v>49920000</v>
      </c>
      <c r="O82" s="1087">
        <v>7750</v>
      </c>
      <c r="P82" s="1087">
        <v>505000</v>
      </c>
      <c r="Q82" s="1087">
        <v>7130375</v>
      </c>
      <c r="R82" s="1087">
        <v>75000</v>
      </c>
      <c r="S82" s="1087">
        <v>141059.55499999999</v>
      </c>
      <c r="T82" s="1087">
        <v>1107002.8</v>
      </c>
      <c r="U82" s="1087">
        <v>793000</v>
      </c>
      <c r="V82" s="1087"/>
      <c r="W82" s="1087">
        <v>7343026.3700000001</v>
      </c>
      <c r="X82" s="1087">
        <v>61988440.213</v>
      </c>
      <c r="Y82" s="1087">
        <v>455502126.12800002</v>
      </c>
      <c r="Z82" s="1087">
        <v>0</v>
      </c>
      <c r="AA82" s="1087">
        <v>0</v>
      </c>
      <c r="AB82" s="1087">
        <v>0</v>
      </c>
      <c r="AC82" s="1087">
        <v>0</v>
      </c>
      <c r="AD82" s="1087">
        <v>0</v>
      </c>
      <c r="AE82" s="1087">
        <v>0</v>
      </c>
      <c r="AF82" s="1087">
        <v>0</v>
      </c>
      <c r="AG82" s="1087">
        <v>0</v>
      </c>
      <c r="AH82" s="1087">
        <v>0</v>
      </c>
      <c r="AI82" s="1087">
        <v>0</v>
      </c>
      <c r="AJ82" s="1086">
        <v>0</v>
      </c>
      <c r="AK82" s="1086">
        <v>0</v>
      </c>
      <c r="AL82" s="1086">
        <v>0</v>
      </c>
      <c r="AM82" s="1086">
        <v>0</v>
      </c>
      <c r="AN82" s="1086">
        <v>0</v>
      </c>
      <c r="AO82" s="1087">
        <v>0</v>
      </c>
      <c r="AP82" s="1041"/>
      <c r="AQ82" s="1087">
        <v>0</v>
      </c>
      <c r="AR82" s="1087">
        <v>1534500</v>
      </c>
      <c r="AS82" s="1087">
        <v>252000</v>
      </c>
      <c r="AT82" s="1087">
        <v>13637481.99</v>
      </c>
      <c r="AU82" s="1087">
        <v>440000</v>
      </c>
      <c r="AV82" s="1087">
        <v>1545570</v>
      </c>
      <c r="AW82" s="1087">
        <v>340000</v>
      </c>
      <c r="AX82" s="1087">
        <v>9906375</v>
      </c>
      <c r="AY82" s="1087">
        <v>6757500</v>
      </c>
      <c r="AZ82" s="1087">
        <v>55170000</v>
      </c>
      <c r="BA82" s="1087">
        <v>7750</v>
      </c>
      <c r="BB82" s="1087">
        <v>515100</v>
      </c>
      <c r="BC82" s="1087">
        <v>7486818.75</v>
      </c>
      <c r="BD82" s="1087"/>
      <c r="BE82" s="1087">
        <v>141430.68275000001</v>
      </c>
      <c r="BF82" s="1087">
        <v>1127877.68</v>
      </c>
      <c r="BG82" s="1087">
        <v>793000</v>
      </c>
      <c r="BH82" s="1087"/>
      <c r="BI82" s="1087">
        <v>164115</v>
      </c>
      <c r="BJ82" s="1087">
        <v>62539863.843500003</v>
      </c>
      <c r="BK82" s="1087">
        <v>425733285.81624997</v>
      </c>
      <c r="BL82" s="1087">
        <v>0</v>
      </c>
      <c r="BM82" s="1087">
        <v>0</v>
      </c>
      <c r="BN82" s="1087">
        <v>0</v>
      </c>
      <c r="BO82" s="1087">
        <v>0</v>
      </c>
      <c r="BP82" s="1087">
        <v>0</v>
      </c>
      <c r="BQ82" s="1087">
        <v>0</v>
      </c>
      <c r="BR82" s="1087">
        <v>0</v>
      </c>
      <c r="BS82" s="1087">
        <v>0</v>
      </c>
      <c r="BT82" s="1087">
        <v>0</v>
      </c>
      <c r="BU82" s="1087">
        <v>0</v>
      </c>
      <c r="BV82" s="1086">
        <v>0</v>
      </c>
      <c r="BW82" s="1086">
        <v>0</v>
      </c>
      <c r="BX82" s="1086">
        <v>0</v>
      </c>
      <c r="BY82" s="1086">
        <v>0</v>
      </c>
      <c r="BZ82" s="1086">
        <v>0</v>
      </c>
      <c r="CA82" s="1087">
        <v>0</v>
      </c>
      <c r="CB82" s="1041"/>
      <c r="CC82" s="1087">
        <v>0</v>
      </c>
      <c r="CD82" s="1087">
        <v>1564750</v>
      </c>
      <c r="CE82" s="1087">
        <v>267500</v>
      </c>
      <c r="CF82" s="1087">
        <v>14484260.7182</v>
      </c>
      <c r="CG82" s="1087">
        <v>440000</v>
      </c>
      <c r="CH82" s="1087">
        <v>1545570</v>
      </c>
      <c r="CI82" s="1087">
        <v>315000</v>
      </c>
      <c r="CJ82" s="1087">
        <v>9806375</v>
      </c>
      <c r="CK82" s="1087">
        <v>6757500</v>
      </c>
      <c r="CL82" s="1087">
        <v>55420000</v>
      </c>
      <c r="CM82" s="1087">
        <v>7750</v>
      </c>
      <c r="CN82" s="1087">
        <v>525402</v>
      </c>
      <c r="CO82" s="1087">
        <v>7861079.4375</v>
      </c>
      <c r="CP82" s="1087">
        <v>75000</v>
      </c>
      <c r="CQ82" s="1087">
        <v>159320.36688749999</v>
      </c>
      <c r="CR82" s="1087">
        <v>1149228.24</v>
      </c>
      <c r="CS82" s="1087">
        <v>793000</v>
      </c>
      <c r="CT82" s="1087"/>
      <c r="CU82" s="1087">
        <v>164115</v>
      </c>
      <c r="CV82" s="1087">
        <v>64283641.030475006</v>
      </c>
      <c r="CW82" s="1087">
        <v>431718916.50106251</v>
      </c>
      <c r="CX82" s="1087">
        <v>0</v>
      </c>
      <c r="CY82" s="1087">
        <v>0</v>
      </c>
      <c r="CZ82" s="1087">
        <v>0</v>
      </c>
      <c r="DA82" s="1087">
        <v>0</v>
      </c>
      <c r="DB82" s="1087">
        <v>0</v>
      </c>
      <c r="DC82" s="1087">
        <v>0</v>
      </c>
      <c r="DD82" s="1087">
        <v>0</v>
      </c>
      <c r="DE82" s="1087">
        <v>0</v>
      </c>
      <c r="DF82" s="1087">
        <v>0</v>
      </c>
      <c r="DG82" s="1087">
        <v>0</v>
      </c>
      <c r="DH82" s="1086">
        <v>0</v>
      </c>
      <c r="DI82" s="1086">
        <v>0</v>
      </c>
      <c r="DJ82" s="1086">
        <v>0</v>
      </c>
      <c r="DK82" s="1086">
        <v>0</v>
      </c>
      <c r="DL82" s="1086">
        <v>0</v>
      </c>
      <c r="DM82" s="1085">
        <v>0</v>
      </c>
    </row>
    <row r="83" spans="2:117" ht="14.25" customHeight="1">
      <c r="B83" s="1078">
        <f>IF(D83&lt;&gt;"",MAX(B80:B82)+1,"")</f>
        <v>68</v>
      </c>
      <c r="C83" s="1072"/>
      <c r="D83" s="1083" t="s">
        <v>216</v>
      </c>
      <c r="E83" s="1095">
        <f t="shared" ref="E83:U83" si="38">E29+E37+E60+E62+E70+E80</f>
        <v>0</v>
      </c>
      <c r="F83" s="1095">
        <f t="shared" si="38"/>
        <v>1507000</v>
      </c>
      <c r="G83" s="1095">
        <f t="shared" si="38"/>
        <v>237500</v>
      </c>
      <c r="H83" s="1095">
        <f t="shared" si="38"/>
        <v>12856823</v>
      </c>
      <c r="I83" s="1095">
        <f t="shared" si="38"/>
        <v>440000</v>
      </c>
      <c r="J83" s="1095">
        <f t="shared" si="38"/>
        <v>1545570</v>
      </c>
      <c r="K83" s="1095">
        <f t="shared" si="38"/>
        <v>365000</v>
      </c>
      <c r="L83" s="1095">
        <f t="shared" si="38"/>
        <v>9842500</v>
      </c>
      <c r="M83" s="1095">
        <f t="shared" si="38"/>
        <v>7949291.1900000004</v>
      </c>
      <c r="N83" s="1095">
        <f t="shared" si="38"/>
        <v>49920000</v>
      </c>
      <c r="O83" s="1095">
        <f t="shared" si="38"/>
        <v>7750</v>
      </c>
      <c r="P83" s="1095">
        <f t="shared" si="38"/>
        <v>1505000</v>
      </c>
      <c r="Q83" s="1095">
        <f t="shared" si="38"/>
        <v>7130375</v>
      </c>
      <c r="R83" s="1095">
        <f t="shared" si="38"/>
        <v>75000</v>
      </c>
      <c r="S83" s="1095">
        <f t="shared" si="38"/>
        <v>141059.55499999999</v>
      </c>
      <c r="T83" s="1095">
        <f t="shared" si="38"/>
        <v>1107002.8</v>
      </c>
      <c r="U83" s="1095">
        <f t="shared" si="38"/>
        <v>793000</v>
      </c>
      <c r="V83" s="1095"/>
      <c r="W83" s="1095">
        <f t="shared" ref="W83:AO83" si="39">W29+W37+W60+W62+W70+W80</f>
        <v>7343026.3700000001</v>
      </c>
      <c r="X83" s="1095">
        <f t="shared" si="39"/>
        <v>61988440.213</v>
      </c>
      <c r="Y83" s="1095">
        <f t="shared" si="39"/>
        <v>483087280.59441984</v>
      </c>
      <c r="Z83" s="1095">
        <f t="shared" si="39"/>
        <v>0</v>
      </c>
      <c r="AA83" s="1095">
        <f t="shared" si="39"/>
        <v>0</v>
      </c>
      <c r="AB83" s="1095">
        <f t="shared" si="39"/>
        <v>0</v>
      </c>
      <c r="AC83" s="1095">
        <f t="shared" si="39"/>
        <v>0</v>
      </c>
      <c r="AD83" s="1095">
        <f t="shared" si="39"/>
        <v>0</v>
      </c>
      <c r="AE83" s="1095">
        <f t="shared" si="39"/>
        <v>0</v>
      </c>
      <c r="AF83" s="1095">
        <f t="shared" si="39"/>
        <v>0</v>
      </c>
      <c r="AG83" s="1095">
        <f t="shared" si="39"/>
        <v>0</v>
      </c>
      <c r="AH83" s="1095">
        <f t="shared" si="39"/>
        <v>0</v>
      </c>
      <c r="AI83" s="1095">
        <f t="shared" si="39"/>
        <v>0</v>
      </c>
      <c r="AJ83" s="1094">
        <f t="shared" si="39"/>
        <v>0</v>
      </c>
      <c r="AK83" s="1094">
        <f t="shared" si="39"/>
        <v>0</v>
      </c>
      <c r="AL83" s="1094">
        <f t="shared" si="39"/>
        <v>0</v>
      </c>
      <c r="AM83" s="1094">
        <f t="shared" si="39"/>
        <v>0</v>
      </c>
      <c r="AN83" s="1094">
        <f t="shared" si="39"/>
        <v>0</v>
      </c>
      <c r="AO83" s="1095">
        <f t="shared" si="39"/>
        <v>0</v>
      </c>
      <c r="AP83" s="1082"/>
      <c r="AQ83" s="1095">
        <f t="shared" ref="AQ83:BC83" si="40">AQ29+AQ37+AQ60+AQ62+AQ70+AQ80</f>
        <v>0</v>
      </c>
      <c r="AR83" s="1095">
        <f t="shared" si="40"/>
        <v>1534500</v>
      </c>
      <c r="AS83" s="1095">
        <f t="shared" si="40"/>
        <v>252000</v>
      </c>
      <c r="AT83" s="1095">
        <f t="shared" si="40"/>
        <v>13637481.99</v>
      </c>
      <c r="AU83" s="1095">
        <f t="shared" si="40"/>
        <v>440000</v>
      </c>
      <c r="AV83" s="1095">
        <f t="shared" si="40"/>
        <v>1545570</v>
      </c>
      <c r="AW83" s="1095">
        <f t="shared" si="40"/>
        <v>340000</v>
      </c>
      <c r="AX83" s="1095">
        <f t="shared" si="40"/>
        <v>9906375</v>
      </c>
      <c r="AY83" s="1095">
        <f t="shared" si="40"/>
        <v>6757500</v>
      </c>
      <c r="AZ83" s="1095">
        <f t="shared" si="40"/>
        <v>55170000</v>
      </c>
      <c r="BA83" s="1095">
        <f t="shared" si="40"/>
        <v>7750</v>
      </c>
      <c r="BB83" s="1095">
        <f t="shared" si="40"/>
        <v>1515100</v>
      </c>
      <c r="BC83" s="1095">
        <f t="shared" si="40"/>
        <v>7486818.75</v>
      </c>
      <c r="BD83" s="1095"/>
      <c r="BE83" s="1095">
        <f>BE29+BE37+BE60+BE62+BE70+BE80</f>
        <v>141430.68275000001</v>
      </c>
      <c r="BF83" s="1095">
        <f>BF29+BF37+BF60+BF62+BF70+BF80</f>
        <v>1127877.68</v>
      </c>
      <c r="BG83" s="1095">
        <f>BG29+BG37+BG60+BG62+BG70+BG80</f>
        <v>793000</v>
      </c>
      <c r="BH83" s="1095"/>
      <c r="BI83" s="1095">
        <f t="shared" ref="BI83:CA83" si="41">BI29+BI37+BI60+BI62+BI70+BI80</f>
        <v>164115</v>
      </c>
      <c r="BJ83" s="1095">
        <f t="shared" si="41"/>
        <v>62539863.843500003</v>
      </c>
      <c r="BK83" s="1095">
        <f t="shared" si="41"/>
        <v>454354615.39272487</v>
      </c>
      <c r="BL83" s="1095">
        <f t="shared" si="41"/>
        <v>0</v>
      </c>
      <c r="BM83" s="1095">
        <f t="shared" si="41"/>
        <v>0</v>
      </c>
      <c r="BN83" s="1095">
        <f t="shared" si="41"/>
        <v>0</v>
      </c>
      <c r="BO83" s="1095">
        <f t="shared" si="41"/>
        <v>0</v>
      </c>
      <c r="BP83" s="1095">
        <f t="shared" si="41"/>
        <v>0</v>
      </c>
      <c r="BQ83" s="1095">
        <f t="shared" si="41"/>
        <v>0</v>
      </c>
      <c r="BR83" s="1095">
        <f t="shared" si="41"/>
        <v>0</v>
      </c>
      <c r="BS83" s="1095">
        <f t="shared" si="41"/>
        <v>0</v>
      </c>
      <c r="BT83" s="1095">
        <f t="shared" si="41"/>
        <v>0</v>
      </c>
      <c r="BU83" s="1095">
        <f t="shared" si="41"/>
        <v>0</v>
      </c>
      <c r="BV83" s="1094">
        <f t="shared" si="41"/>
        <v>0</v>
      </c>
      <c r="BW83" s="1094">
        <f t="shared" si="41"/>
        <v>0</v>
      </c>
      <c r="BX83" s="1094">
        <f t="shared" si="41"/>
        <v>0</v>
      </c>
      <c r="BY83" s="1094">
        <f t="shared" si="41"/>
        <v>0</v>
      </c>
      <c r="BZ83" s="1094">
        <f t="shared" si="41"/>
        <v>0</v>
      </c>
      <c r="CA83" s="1095">
        <f t="shared" si="41"/>
        <v>0</v>
      </c>
      <c r="CB83" s="1082"/>
      <c r="CC83" s="1095">
        <f>CC29+CC37+CC60+CC62+CC70+CC80</f>
        <v>0</v>
      </c>
      <c r="CD83" s="1095">
        <f>CD29+CD37+CD60+CD62+CD70+CD80</f>
        <v>1564750</v>
      </c>
      <c r="CE83" s="1095">
        <v>0</v>
      </c>
      <c r="CF83" s="1095">
        <v>0</v>
      </c>
      <c r="CG83" s="1095">
        <v>0</v>
      </c>
      <c r="CH83" s="1095">
        <v>0</v>
      </c>
      <c r="CI83" s="1095">
        <v>0</v>
      </c>
      <c r="CJ83" s="1095">
        <v>0</v>
      </c>
      <c r="CK83" s="1095">
        <v>0</v>
      </c>
      <c r="CL83" s="1095">
        <v>0</v>
      </c>
      <c r="CM83" s="1095">
        <v>0</v>
      </c>
      <c r="CN83" s="1095">
        <v>0</v>
      </c>
      <c r="CO83" s="1095"/>
      <c r="CP83" s="1095">
        <v>0</v>
      </c>
      <c r="CQ83" s="1095">
        <v>0</v>
      </c>
      <c r="CR83" s="1095">
        <v>0</v>
      </c>
      <c r="CS83" s="1095">
        <v>0</v>
      </c>
      <c r="CT83" s="1095"/>
      <c r="CU83" s="1095">
        <v>0</v>
      </c>
      <c r="CV83" s="1095">
        <v>0</v>
      </c>
      <c r="CW83" s="1095">
        <f t="shared" ref="CW83:DM83" si="42">CW29+CW37+CW60+CW62+CW70+CW80</f>
        <v>461416806.84192646</v>
      </c>
      <c r="CX83" s="1095">
        <f t="shared" si="42"/>
        <v>0</v>
      </c>
      <c r="CY83" s="1095">
        <f t="shared" si="42"/>
        <v>0</v>
      </c>
      <c r="CZ83" s="1095">
        <f t="shared" si="42"/>
        <v>0</v>
      </c>
      <c r="DA83" s="1095">
        <f t="shared" si="42"/>
        <v>0</v>
      </c>
      <c r="DB83" s="1095">
        <f t="shared" si="42"/>
        <v>0</v>
      </c>
      <c r="DC83" s="1095">
        <f t="shared" si="42"/>
        <v>0</v>
      </c>
      <c r="DD83" s="1095">
        <f t="shared" si="42"/>
        <v>0</v>
      </c>
      <c r="DE83" s="1095">
        <f t="shared" si="42"/>
        <v>0</v>
      </c>
      <c r="DF83" s="1095">
        <f t="shared" si="42"/>
        <v>0</v>
      </c>
      <c r="DG83" s="1095">
        <f t="shared" si="42"/>
        <v>0</v>
      </c>
      <c r="DH83" s="1094">
        <f t="shared" si="42"/>
        <v>0</v>
      </c>
      <c r="DI83" s="1094">
        <f t="shared" si="42"/>
        <v>0</v>
      </c>
      <c r="DJ83" s="1094">
        <f t="shared" si="42"/>
        <v>0</v>
      </c>
      <c r="DK83" s="1094">
        <f t="shared" si="42"/>
        <v>0</v>
      </c>
      <c r="DL83" s="1094">
        <f t="shared" si="42"/>
        <v>0</v>
      </c>
      <c r="DM83" s="1093">
        <f t="shared" si="42"/>
        <v>0</v>
      </c>
    </row>
    <row r="84" spans="2:117" ht="14.25" customHeight="1">
      <c r="B84" s="1078"/>
      <c r="C84" s="1072"/>
      <c r="D84" s="1092"/>
      <c r="E84" s="1091"/>
      <c r="F84" s="1091"/>
      <c r="G84" s="1091"/>
      <c r="H84" s="1091"/>
      <c r="I84" s="1091"/>
      <c r="J84" s="1091"/>
      <c r="K84" s="1091"/>
      <c r="L84" s="1091"/>
      <c r="M84" s="1091"/>
      <c r="N84" s="1091"/>
      <c r="O84" s="1091"/>
      <c r="P84" s="1091"/>
      <c r="Q84" s="1091"/>
      <c r="R84" s="1091"/>
      <c r="S84" s="1091"/>
      <c r="T84" s="1091"/>
      <c r="U84" s="1091"/>
      <c r="V84" s="1091"/>
      <c r="W84" s="1091"/>
      <c r="X84" s="1091"/>
      <c r="Y84" s="1091"/>
      <c r="Z84" s="1091"/>
      <c r="AA84" s="1091"/>
      <c r="AB84" s="1091"/>
      <c r="AC84" s="1091"/>
      <c r="AD84" s="1091"/>
      <c r="AE84" s="1091"/>
      <c r="AF84" s="1091"/>
      <c r="AG84" s="1091"/>
      <c r="AH84" s="1091"/>
      <c r="AI84" s="1091"/>
      <c r="AJ84" s="1090"/>
      <c r="AK84" s="1090"/>
      <c r="AL84" s="1090"/>
      <c r="AM84" s="1090"/>
      <c r="AN84" s="1090"/>
      <c r="AO84" s="1091"/>
      <c r="AP84" s="1041"/>
      <c r="AQ84" s="1091"/>
      <c r="AR84" s="1091"/>
      <c r="AS84" s="1091"/>
      <c r="AT84" s="1091"/>
      <c r="AU84" s="1091"/>
      <c r="AV84" s="1091"/>
      <c r="AW84" s="1091"/>
      <c r="AX84" s="1091"/>
      <c r="AY84" s="1091"/>
      <c r="AZ84" s="1091"/>
      <c r="BA84" s="1091"/>
      <c r="BB84" s="1091"/>
      <c r="BC84" s="1091"/>
      <c r="BD84" s="1091"/>
      <c r="BE84" s="1091"/>
      <c r="BF84" s="1091"/>
      <c r="BG84" s="1091"/>
      <c r="BH84" s="1091"/>
      <c r="BI84" s="1091"/>
      <c r="BJ84" s="1091"/>
      <c r="BK84" s="1091"/>
      <c r="BL84" s="1091"/>
      <c r="BM84" s="1091"/>
      <c r="BN84" s="1091"/>
      <c r="BO84" s="1091"/>
      <c r="BP84" s="1091"/>
      <c r="BQ84" s="1091"/>
      <c r="BR84" s="1091"/>
      <c r="BS84" s="1091"/>
      <c r="BT84" s="1091"/>
      <c r="BU84" s="1091"/>
      <c r="BV84" s="1090"/>
      <c r="BW84" s="1090"/>
      <c r="BX84" s="1090"/>
      <c r="BY84" s="1090"/>
      <c r="BZ84" s="1090"/>
      <c r="CA84" s="1091"/>
      <c r="CB84" s="1041"/>
      <c r="CC84" s="1091"/>
      <c r="CD84" s="1091"/>
      <c r="CE84" s="1091"/>
      <c r="CF84" s="1091"/>
      <c r="CG84" s="1091"/>
      <c r="CH84" s="1091"/>
      <c r="CI84" s="1091"/>
      <c r="CJ84" s="1091"/>
      <c r="CK84" s="1091"/>
      <c r="CL84" s="1091"/>
      <c r="CM84" s="1091"/>
      <c r="CN84" s="1091"/>
      <c r="CO84" s="1091"/>
      <c r="CP84" s="1091"/>
      <c r="CQ84" s="1091"/>
      <c r="CR84" s="1091"/>
      <c r="CS84" s="1091"/>
      <c r="CT84" s="1091"/>
      <c r="CU84" s="1091"/>
      <c r="CV84" s="1091"/>
      <c r="CW84" s="1091"/>
      <c r="CX84" s="1091"/>
      <c r="CY84" s="1091"/>
      <c r="CZ84" s="1091"/>
      <c r="DA84" s="1091"/>
      <c r="DB84" s="1091"/>
      <c r="DC84" s="1091"/>
      <c r="DD84" s="1091"/>
      <c r="DE84" s="1091"/>
      <c r="DF84" s="1091"/>
      <c r="DG84" s="1091"/>
      <c r="DH84" s="1090"/>
      <c r="DI84" s="1090"/>
      <c r="DJ84" s="1090"/>
      <c r="DK84" s="1090"/>
      <c r="DL84" s="1090"/>
      <c r="DM84" s="1089"/>
    </row>
    <row r="85" spans="2:117" ht="14.25" customHeight="1">
      <c r="B85" s="1078">
        <v>69</v>
      </c>
      <c r="C85" s="1072"/>
      <c r="D85" s="1084" t="s">
        <v>2809</v>
      </c>
      <c r="E85" s="1087">
        <v>0</v>
      </c>
      <c r="F85" s="1087">
        <v>-1507000</v>
      </c>
      <c r="G85" s="1087">
        <v>-237500</v>
      </c>
      <c r="H85" s="1087">
        <v>-12856823</v>
      </c>
      <c r="I85" s="1087">
        <v>-440000</v>
      </c>
      <c r="J85" s="1087">
        <v>-1545570</v>
      </c>
      <c r="K85" s="1087">
        <v>-365000</v>
      </c>
      <c r="L85" s="1087">
        <v>-9842500</v>
      </c>
      <c r="M85" s="1087">
        <v>-7949291.1900000004</v>
      </c>
      <c r="N85" s="1087">
        <v>-49920000</v>
      </c>
      <c r="O85" s="1087">
        <v>-7750</v>
      </c>
      <c r="P85" s="1087">
        <v>-505000</v>
      </c>
      <c r="Q85" s="1087">
        <v>-7130375</v>
      </c>
      <c r="R85" s="1087">
        <v>-75000</v>
      </c>
      <c r="S85" s="1087">
        <v>-141059.55499999999</v>
      </c>
      <c r="T85" s="1087">
        <v>-1107002.8</v>
      </c>
      <c r="U85" s="1087">
        <v>-793000</v>
      </c>
      <c r="V85" s="1087"/>
      <c r="W85" s="1087">
        <v>-7343026.3700000001</v>
      </c>
      <c r="X85" s="1087">
        <v>-61988440.213</v>
      </c>
      <c r="Y85" s="1087">
        <v>-482087280.59441984</v>
      </c>
      <c r="Z85" s="1087">
        <v>0</v>
      </c>
      <c r="AA85" s="1087">
        <v>0</v>
      </c>
      <c r="AB85" s="1087">
        <v>0</v>
      </c>
      <c r="AC85" s="1087">
        <v>0</v>
      </c>
      <c r="AD85" s="1087">
        <v>0</v>
      </c>
      <c r="AE85" s="1087">
        <v>0</v>
      </c>
      <c r="AF85" s="1087">
        <v>0</v>
      </c>
      <c r="AG85" s="1087">
        <v>0</v>
      </c>
      <c r="AH85" s="1087">
        <v>0</v>
      </c>
      <c r="AI85" s="1087">
        <v>0</v>
      </c>
      <c r="AJ85" s="1086">
        <v>0</v>
      </c>
      <c r="AK85" s="1086">
        <v>0</v>
      </c>
      <c r="AL85" s="1086">
        <v>0</v>
      </c>
      <c r="AM85" s="1086">
        <v>0</v>
      </c>
      <c r="AN85" s="1086">
        <v>0</v>
      </c>
      <c r="AO85" s="1087">
        <v>0</v>
      </c>
      <c r="AP85" s="1088"/>
      <c r="AQ85" s="1087">
        <v>0</v>
      </c>
      <c r="AR85" s="1087">
        <v>-1534500</v>
      </c>
      <c r="AS85" s="1087">
        <v>-252000</v>
      </c>
      <c r="AT85" s="1087">
        <v>-13637481.99</v>
      </c>
      <c r="AU85" s="1087">
        <v>-440000</v>
      </c>
      <c r="AV85" s="1087">
        <v>-1545570</v>
      </c>
      <c r="AW85" s="1087">
        <v>-340000</v>
      </c>
      <c r="AX85" s="1087">
        <v>-9906375</v>
      </c>
      <c r="AY85" s="1087">
        <v>-6757500</v>
      </c>
      <c r="AZ85" s="1087">
        <v>-55170000</v>
      </c>
      <c r="BA85" s="1087">
        <v>-7750</v>
      </c>
      <c r="BB85" s="1087">
        <v>-515100</v>
      </c>
      <c r="BC85" s="1087">
        <v>-7486818.75</v>
      </c>
      <c r="BD85" s="1087"/>
      <c r="BE85" s="1087">
        <v>-141430.68275000001</v>
      </c>
      <c r="BF85" s="1087">
        <v>-1127877.68</v>
      </c>
      <c r="BG85" s="1087">
        <v>-793000</v>
      </c>
      <c r="BH85" s="1087"/>
      <c r="BI85" s="1087">
        <v>-164115</v>
      </c>
      <c r="BJ85" s="1087">
        <v>-62539863.843500003</v>
      </c>
      <c r="BK85" s="1087">
        <v>-453354615.39272487</v>
      </c>
      <c r="BL85" s="1087">
        <v>0</v>
      </c>
      <c r="BM85" s="1087">
        <v>0</v>
      </c>
      <c r="BN85" s="1087">
        <v>0</v>
      </c>
      <c r="BO85" s="1087">
        <v>0</v>
      </c>
      <c r="BP85" s="1087">
        <v>0</v>
      </c>
      <c r="BQ85" s="1087">
        <v>0</v>
      </c>
      <c r="BR85" s="1087">
        <v>0</v>
      </c>
      <c r="BS85" s="1087">
        <v>0</v>
      </c>
      <c r="BT85" s="1087">
        <v>0</v>
      </c>
      <c r="BU85" s="1087">
        <v>0</v>
      </c>
      <c r="BV85" s="1086">
        <v>0</v>
      </c>
      <c r="BW85" s="1086">
        <v>0</v>
      </c>
      <c r="BX85" s="1086">
        <v>0</v>
      </c>
      <c r="BY85" s="1086">
        <v>0</v>
      </c>
      <c r="BZ85" s="1086">
        <v>0</v>
      </c>
      <c r="CA85" s="1087">
        <v>0</v>
      </c>
      <c r="CB85" s="1041"/>
      <c r="CC85" s="1087">
        <v>0</v>
      </c>
      <c r="CD85" s="1087">
        <v>-1564750</v>
      </c>
      <c r="CE85" s="1087">
        <v>0</v>
      </c>
      <c r="CF85" s="1087">
        <v>0</v>
      </c>
      <c r="CG85" s="1087">
        <v>0</v>
      </c>
      <c r="CH85" s="1087">
        <v>0</v>
      </c>
      <c r="CI85" s="1087">
        <v>0</v>
      </c>
      <c r="CJ85" s="1087">
        <v>0</v>
      </c>
      <c r="CK85" s="1087">
        <v>0</v>
      </c>
      <c r="CL85" s="1087">
        <v>0</v>
      </c>
      <c r="CM85" s="1087">
        <v>0</v>
      </c>
      <c r="CN85" s="1087">
        <v>0</v>
      </c>
      <c r="CO85" s="1087">
        <v>0</v>
      </c>
      <c r="CP85" s="1087">
        <v>0</v>
      </c>
      <c r="CQ85" s="1087">
        <v>0</v>
      </c>
      <c r="CR85" s="1087">
        <v>0</v>
      </c>
      <c r="CS85" s="1087">
        <v>0</v>
      </c>
      <c r="CT85" s="1087"/>
      <c r="CU85" s="1087">
        <v>0</v>
      </c>
      <c r="CV85" s="1087">
        <v>0</v>
      </c>
      <c r="CW85" s="1087">
        <v>-460416806.84192646</v>
      </c>
      <c r="CX85" s="1087">
        <v>0</v>
      </c>
      <c r="CY85" s="1087">
        <v>0</v>
      </c>
      <c r="CZ85" s="1087">
        <v>0</v>
      </c>
      <c r="DA85" s="1087">
        <v>0</v>
      </c>
      <c r="DB85" s="1087">
        <v>0</v>
      </c>
      <c r="DC85" s="1087">
        <v>0</v>
      </c>
      <c r="DD85" s="1087">
        <v>0</v>
      </c>
      <c r="DE85" s="1087">
        <v>0</v>
      </c>
      <c r="DF85" s="1087">
        <v>0</v>
      </c>
      <c r="DG85" s="1087">
        <v>0</v>
      </c>
      <c r="DH85" s="1086">
        <v>0</v>
      </c>
      <c r="DI85" s="1086">
        <v>0</v>
      </c>
      <c r="DJ85" s="1086">
        <v>0</v>
      </c>
      <c r="DK85" s="1086">
        <v>0</v>
      </c>
      <c r="DL85" s="1086">
        <v>0</v>
      </c>
      <c r="DM85" s="1085">
        <v>0</v>
      </c>
    </row>
    <row r="86" spans="2:117" ht="14.25" customHeight="1">
      <c r="B86" s="1078">
        <v>70</v>
      </c>
      <c r="C86" s="1072"/>
      <c r="D86" s="1084" t="s">
        <v>2810</v>
      </c>
      <c r="E86" s="985">
        <v>0</v>
      </c>
      <c r="F86" s="985">
        <v>0</v>
      </c>
      <c r="G86" s="985"/>
      <c r="H86" s="985"/>
      <c r="I86" s="985"/>
      <c r="J86" s="985"/>
      <c r="K86" s="985"/>
      <c r="L86" s="985"/>
      <c r="M86" s="985"/>
      <c r="N86" s="985"/>
      <c r="O86" s="985"/>
      <c r="P86" s="985"/>
      <c r="Q86" s="985"/>
      <c r="R86" s="985"/>
      <c r="S86" s="985"/>
      <c r="T86" s="985"/>
      <c r="U86" s="985"/>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1041"/>
      <c r="AQ86" s="985">
        <v>0</v>
      </c>
      <c r="AR86" s="985">
        <v>0</v>
      </c>
      <c r="AS86" s="985"/>
      <c r="AT86" s="985"/>
      <c r="AU86" s="985"/>
      <c r="AV86" s="985"/>
      <c r="AW86" s="985"/>
      <c r="AX86" s="985"/>
      <c r="AY86" s="985"/>
      <c r="AZ86" s="985"/>
      <c r="BA86" s="985"/>
      <c r="BB86" s="985"/>
      <c r="BC86" s="985"/>
      <c r="BD86" s="985"/>
      <c r="BE86" s="985"/>
      <c r="BF86" s="985"/>
      <c r="BG86" s="985"/>
      <c r="BH86" s="985"/>
      <c r="BI86" s="985"/>
      <c r="BJ86" s="985"/>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1041"/>
      <c r="CC86" s="985">
        <v>0</v>
      </c>
      <c r="CD86" s="985">
        <v>0</v>
      </c>
      <c r="CE86" s="985">
        <v>0</v>
      </c>
      <c r="CF86" s="985">
        <v>0</v>
      </c>
      <c r="CG86" s="985">
        <v>0</v>
      </c>
      <c r="CH86" s="985">
        <v>0</v>
      </c>
      <c r="CI86" s="985">
        <v>0</v>
      </c>
      <c r="CJ86" s="985">
        <v>0</v>
      </c>
      <c r="CK86" s="985">
        <v>0</v>
      </c>
      <c r="CL86" s="985">
        <v>0</v>
      </c>
      <c r="CM86" s="985">
        <v>0</v>
      </c>
      <c r="CN86" s="985">
        <v>0</v>
      </c>
      <c r="CO86" s="985"/>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1078">
        <f>IF(D87&lt;&gt;"",MAX(B85:B86)+1,"")</f>
        <v>71</v>
      </c>
      <c r="C87" s="1072"/>
      <c r="D87" s="1083" t="s">
        <v>302</v>
      </c>
      <c r="E87" s="976">
        <f t="shared" ref="E87:U87" si="43">E85-E86</f>
        <v>0</v>
      </c>
      <c r="F87" s="976">
        <f t="shared" si="43"/>
        <v>-1507000</v>
      </c>
      <c r="G87" s="976">
        <f t="shared" si="43"/>
        <v>-237500</v>
      </c>
      <c r="H87" s="976">
        <f t="shared" si="43"/>
        <v>-12856823</v>
      </c>
      <c r="I87" s="976">
        <f t="shared" si="43"/>
        <v>-440000</v>
      </c>
      <c r="J87" s="976">
        <f t="shared" si="43"/>
        <v>-1545570</v>
      </c>
      <c r="K87" s="976">
        <f t="shared" si="43"/>
        <v>-365000</v>
      </c>
      <c r="L87" s="976">
        <f t="shared" si="43"/>
        <v>-9842500</v>
      </c>
      <c r="M87" s="976">
        <f t="shared" si="43"/>
        <v>-7949291.1900000004</v>
      </c>
      <c r="N87" s="976">
        <f t="shared" si="43"/>
        <v>-49920000</v>
      </c>
      <c r="O87" s="976">
        <f t="shared" si="43"/>
        <v>-7750</v>
      </c>
      <c r="P87" s="976">
        <f t="shared" si="43"/>
        <v>-505000</v>
      </c>
      <c r="Q87" s="976">
        <f t="shared" si="43"/>
        <v>-7130375</v>
      </c>
      <c r="R87" s="976">
        <f t="shared" si="43"/>
        <v>-75000</v>
      </c>
      <c r="S87" s="976">
        <f t="shared" si="43"/>
        <v>-141059.55499999999</v>
      </c>
      <c r="T87" s="976">
        <f t="shared" si="43"/>
        <v>-1107002.8</v>
      </c>
      <c r="U87" s="976">
        <f t="shared" si="43"/>
        <v>-793000</v>
      </c>
      <c r="V87" s="976"/>
      <c r="W87" s="976">
        <f t="shared" ref="W87:AO87" si="44">W85-W86</f>
        <v>-7343026.3700000001</v>
      </c>
      <c r="X87" s="976">
        <f t="shared" si="44"/>
        <v>-61988440.213</v>
      </c>
      <c r="Y87" s="976">
        <f t="shared" si="44"/>
        <v>-482087280.59441984</v>
      </c>
      <c r="Z87" s="976">
        <f t="shared" si="44"/>
        <v>0</v>
      </c>
      <c r="AA87" s="976">
        <f t="shared" si="44"/>
        <v>0</v>
      </c>
      <c r="AB87" s="976">
        <f t="shared" si="44"/>
        <v>0</v>
      </c>
      <c r="AC87" s="976">
        <f t="shared" si="44"/>
        <v>0</v>
      </c>
      <c r="AD87" s="976">
        <f t="shared" si="44"/>
        <v>0</v>
      </c>
      <c r="AE87" s="976">
        <f t="shared" si="44"/>
        <v>0</v>
      </c>
      <c r="AF87" s="976">
        <f t="shared" si="44"/>
        <v>0</v>
      </c>
      <c r="AG87" s="976">
        <f t="shared" si="44"/>
        <v>0</v>
      </c>
      <c r="AH87" s="976">
        <f t="shared" si="44"/>
        <v>0</v>
      </c>
      <c r="AI87" s="976">
        <f t="shared" si="44"/>
        <v>0</v>
      </c>
      <c r="AJ87" s="975">
        <f t="shared" si="44"/>
        <v>0</v>
      </c>
      <c r="AK87" s="975">
        <f t="shared" si="44"/>
        <v>0</v>
      </c>
      <c r="AL87" s="975">
        <f t="shared" si="44"/>
        <v>0</v>
      </c>
      <c r="AM87" s="975">
        <f t="shared" si="44"/>
        <v>0</v>
      </c>
      <c r="AN87" s="975">
        <f t="shared" si="44"/>
        <v>0</v>
      </c>
      <c r="AO87" s="976">
        <f t="shared" si="44"/>
        <v>0</v>
      </c>
      <c r="AP87" s="1082"/>
      <c r="AQ87" s="976">
        <f t="shared" ref="AQ87:BC87" si="45">AQ85-AQ86</f>
        <v>0</v>
      </c>
      <c r="AR87" s="976">
        <f t="shared" si="45"/>
        <v>-1534500</v>
      </c>
      <c r="AS87" s="976">
        <f t="shared" si="45"/>
        <v>-252000</v>
      </c>
      <c r="AT87" s="976">
        <f t="shared" si="45"/>
        <v>-13637481.99</v>
      </c>
      <c r="AU87" s="976">
        <f t="shared" si="45"/>
        <v>-440000</v>
      </c>
      <c r="AV87" s="976">
        <f t="shared" si="45"/>
        <v>-1545570</v>
      </c>
      <c r="AW87" s="976">
        <f t="shared" si="45"/>
        <v>-340000</v>
      </c>
      <c r="AX87" s="976">
        <f t="shared" si="45"/>
        <v>-9906375</v>
      </c>
      <c r="AY87" s="976">
        <f t="shared" si="45"/>
        <v>-6757500</v>
      </c>
      <c r="AZ87" s="976">
        <f t="shared" si="45"/>
        <v>-55170000</v>
      </c>
      <c r="BA87" s="976">
        <f t="shared" si="45"/>
        <v>-7750</v>
      </c>
      <c r="BB87" s="976">
        <f t="shared" si="45"/>
        <v>-515100</v>
      </c>
      <c r="BC87" s="976">
        <f t="shared" si="45"/>
        <v>-7486818.75</v>
      </c>
      <c r="BD87" s="976"/>
      <c r="BE87" s="976">
        <f>BE85-BE86</f>
        <v>-141430.68275000001</v>
      </c>
      <c r="BF87" s="976">
        <f>BF85-BF86</f>
        <v>-1127877.68</v>
      </c>
      <c r="BG87" s="976">
        <f>BG85-BG86</f>
        <v>-793000</v>
      </c>
      <c r="BH87" s="976"/>
      <c r="BI87" s="976">
        <f t="shared" ref="BI87:CA87" si="46">BI85-BI86</f>
        <v>-164115</v>
      </c>
      <c r="BJ87" s="976">
        <f t="shared" si="46"/>
        <v>-62539863.843500003</v>
      </c>
      <c r="BK87" s="976">
        <f t="shared" si="46"/>
        <v>-453354615.39272487</v>
      </c>
      <c r="BL87" s="976">
        <f t="shared" si="46"/>
        <v>0</v>
      </c>
      <c r="BM87" s="976">
        <f t="shared" si="46"/>
        <v>0</v>
      </c>
      <c r="BN87" s="976">
        <f t="shared" si="46"/>
        <v>0</v>
      </c>
      <c r="BO87" s="976">
        <f t="shared" si="46"/>
        <v>0</v>
      </c>
      <c r="BP87" s="976">
        <f t="shared" si="46"/>
        <v>0</v>
      </c>
      <c r="BQ87" s="976">
        <f t="shared" si="46"/>
        <v>0</v>
      </c>
      <c r="BR87" s="976">
        <f t="shared" si="46"/>
        <v>0</v>
      </c>
      <c r="BS87" s="976">
        <f t="shared" si="46"/>
        <v>0</v>
      </c>
      <c r="BT87" s="976">
        <f t="shared" si="46"/>
        <v>0</v>
      </c>
      <c r="BU87" s="976">
        <f t="shared" si="46"/>
        <v>0</v>
      </c>
      <c r="BV87" s="975">
        <f t="shared" si="46"/>
        <v>0</v>
      </c>
      <c r="BW87" s="975">
        <f t="shared" si="46"/>
        <v>0</v>
      </c>
      <c r="BX87" s="975">
        <f t="shared" si="46"/>
        <v>0</v>
      </c>
      <c r="BY87" s="975">
        <f t="shared" si="46"/>
        <v>0</v>
      </c>
      <c r="BZ87" s="975">
        <f t="shared" si="46"/>
        <v>0</v>
      </c>
      <c r="CA87" s="976">
        <f t="shared" si="46"/>
        <v>0</v>
      </c>
      <c r="CB87" s="1082"/>
      <c r="CC87" s="976">
        <f t="shared" ref="CC87:CS87" si="47">CC85-CC86</f>
        <v>0</v>
      </c>
      <c r="CD87" s="976">
        <f t="shared" si="47"/>
        <v>-1564750</v>
      </c>
      <c r="CE87" s="976">
        <f t="shared" si="47"/>
        <v>0</v>
      </c>
      <c r="CF87" s="976">
        <f t="shared" si="47"/>
        <v>0</v>
      </c>
      <c r="CG87" s="976">
        <f t="shared" si="47"/>
        <v>0</v>
      </c>
      <c r="CH87" s="976">
        <f t="shared" si="47"/>
        <v>0</v>
      </c>
      <c r="CI87" s="976">
        <f t="shared" si="47"/>
        <v>0</v>
      </c>
      <c r="CJ87" s="976">
        <f t="shared" si="47"/>
        <v>0</v>
      </c>
      <c r="CK87" s="976">
        <f t="shared" si="47"/>
        <v>0</v>
      </c>
      <c r="CL87" s="976">
        <f t="shared" si="47"/>
        <v>0</v>
      </c>
      <c r="CM87" s="976">
        <f t="shared" si="47"/>
        <v>0</v>
      </c>
      <c r="CN87" s="976">
        <f t="shared" si="47"/>
        <v>0</v>
      </c>
      <c r="CO87" s="976">
        <f t="shared" si="47"/>
        <v>0</v>
      </c>
      <c r="CP87" s="976">
        <f t="shared" si="47"/>
        <v>0</v>
      </c>
      <c r="CQ87" s="976">
        <f t="shared" si="47"/>
        <v>0</v>
      </c>
      <c r="CR87" s="976">
        <f t="shared" si="47"/>
        <v>0</v>
      </c>
      <c r="CS87" s="976">
        <f t="shared" si="47"/>
        <v>0</v>
      </c>
      <c r="CT87" s="976"/>
      <c r="CU87" s="976">
        <f t="shared" ref="CU87:DM87" si="48">CU85-CU86</f>
        <v>0</v>
      </c>
      <c r="CV87" s="976">
        <f t="shared" si="48"/>
        <v>0</v>
      </c>
      <c r="CW87" s="976">
        <f t="shared" si="48"/>
        <v>-460416806.84192646</v>
      </c>
      <c r="CX87" s="976">
        <f t="shared" si="48"/>
        <v>0</v>
      </c>
      <c r="CY87" s="976">
        <f t="shared" si="48"/>
        <v>0</v>
      </c>
      <c r="CZ87" s="976">
        <f t="shared" si="48"/>
        <v>0</v>
      </c>
      <c r="DA87" s="976">
        <f t="shared" si="48"/>
        <v>0</v>
      </c>
      <c r="DB87" s="976">
        <f t="shared" si="48"/>
        <v>0</v>
      </c>
      <c r="DC87" s="976">
        <f t="shared" si="48"/>
        <v>0</v>
      </c>
      <c r="DD87" s="976">
        <f t="shared" si="48"/>
        <v>0</v>
      </c>
      <c r="DE87" s="976">
        <f t="shared" si="48"/>
        <v>0</v>
      </c>
      <c r="DF87" s="976">
        <f t="shared" si="48"/>
        <v>0</v>
      </c>
      <c r="DG87" s="976">
        <f t="shared" si="48"/>
        <v>0</v>
      </c>
      <c r="DH87" s="975">
        <f t="shared" si="48"/>
        <v>0</v>
      </c>
      <c r="DI87" s="975">
        <f t="shared" si="48"/>
        <v>0</v>
      </c>
      <c r="DJ87" s="975">
        <f t="shared" si="48"/>
        <v>0</v>
      </c>
      <c r="DK87" s="975">
        <f t="shared" si="48"/>
        <v>0</v>
      </c>
      <c r="DL87" s="975">
        <f t="shared" si="48"/>
        <v>0</v>
      </c>
      <c r="DM87" s="974">
        <f t="shared" si="48"/>
        <v>0</v>
      </c>
    </row>
    <row r="88" spans="2:117" ht="14.25" customHeight="1">
      <c r="B88" s="1078">
        <v>71</v>
      </c>
      <c r="C88" s="1072"/>
      <c r="D88" s="1083" t="s">
        <v>303</v>
      </c>
      <c r="E88" s="1080"/>
      <c r="F88" s="1134">
        <f t="shared" ref="F88:U88" si="49">SUM(F21,F29,F57,F79,F86)</f>
        <v>0</v>
      </c>
      <c r="G88" s="1134">
        <f t="shared" si="49"/>
        <v>0</v>
      </c>
      <c r="H88" s="1134">
        <f t="shared" si="49"/>
        <v>0</v>
      </c>
      <c r="I88" s="1134">
        <f t="shared" si="49"/>
        <v>0</v>
      </c>
      <c r="J88" s="1134">
        <f t="shared" si="49"/>
        <v>0</v>
      </c>
      <c r="K88" s="1134">
        <f t="shared" si="49"/>
        <v>0</v>
      </c>
      <c r="L88" s="1134">
        <f t="shared" si="49"/>
        <v>0</v>
      </c>
      <c r="M88" s="1134">
        <f t="shared" si="49"/>
        <v>0</v>
      </c>
      <c r="N88" s="1134">
        <f t="shared" si="49"/>
        <v>0</v>
      </c>
      <c r="O88" s="1134">
        <f t="shared" si="49"/>
        <v>0</v>
      </c>
      <c r="P88" s="1134">
        <f t="shared" si="49"/>
        <v>0</v>
      </c>
      <c r="Q88" s="1134">
        <f t="shared" si="49"/>
        <v>0</v>
      </c>
      <c r="R88" s="1134">
        <f t="shared" si="49"/>
        <v>0</v>
      </c>
      <c r="S88" s="1134">
        <f t="shared" si="49"/>
        <v>0</v>
      </c>
      <c r="T88" s="1134">
        <f t="shared" si="49"/>
        <v>0</v>
      </c>
      <c r="U88" s="1134">
        <f t="shared" si="49"/>
        <v>0</v>
      </c>
      <c r="V88" s="1134"/>
      <c r="W88" s="976"/>
      <c r="X88" s="976"/>
      <c r="Y88" s="976"/>
      <c r="Z88" s="976"/>
      <c r="AA88" s="976"/>
      <c r="AB88" s="976"/>
      <c r="AC88" s="976"/>
      <c r="AD88" s="976"/>
      <c r="AE88" s="976"/>
      <c r="AF88" s="976"/>
      <c r="AG88" s="976"/>
      <c r="AH88" s="976"/>
      <c r="AI88" s="976"/>
      <c r="AJ88" s="975"/>
      <c r="AK88" s="975"/>
      <c r="AL88" s="975"/>
      <c r="AM88" s="975"/>
      <c r="AN88" s="975"/>
      <c r="AO88" s="976"/>
      <c r="AP88" s="1082"/>
      <c r="AQ88" s="1080"/>
      <c r="AR88" s="1134">
        <f t="shared" ref="AR88:BC88" si="50">SUM(AR21,AR29,AR57,AR79,AR86)</f>
        <v>0</v>
      </c>
      <c r="AS88" s="1134">
        <f t="shared" si="50"/>
        <v>0</v>
      </c>
      <c r="AT88" s="1134">
        <f t="shared" si="50"/>
        <v>0</v>
      </c>
      <c r="AU88" s="1134">
        <f t="shared" si="50"/>
        <v>0</v>
      </c>
      <c r="AV88" s="1134">
        <f t="shared" si="50"/>
        <v>0</v>
      </c>
      <c r="AW88" s="1134">
        <f t="shared" si="50"/>
        <v>0</v>
      </c>
      <c r="AX88" s="1134">
        <f t="shared" si="50"/>
        <v>0</v>
      </c>
      <c r="AY88" s="1134">
        <f t="shared" si="50"/>
        <v>0</v>
      </c>
      <c r="AZ88" s="1134">
        <f t="shared" si="50"/>
        <v>0</v>
      </c>
      <c r="BA88" s="1134">
        <f t="shared" si="50"/>
        <v>0</v>
      </c>
      <c r="BB88" s="1134">
        <f t="shared" si="50"/>
        <v>0</v>
      </c>
      <c r="BC88" s="1134">
        <f t="shared" si="50"/>
        <v>0</v>
      </c>
      <c r="BD88" s="1134"/>
      <c r="BE88" s="1134">
        <f>SUM(BE21,BE29,BE57,BE79,BE86)</f>
        <v>0</v>
      </c>
      <c r="BF88" s="1134">
        <f>SUM(BF21,BF29,BF57,BF79,BF86)</f>
        <v>0</v>
      </c>
      <c r="BG88" s="1134">
        <f>SUM(BG21,BG29,BG57,BG79,BG86)</f>
        <v>0</v>
      </c>
      <c r="BH88" s="1134"/>
      <c r="BI88" s="1134">
        <f>SUM(BI21,BI29,BI57,BI79,BI86)</f>
        <v>0</v>
      </c>
      <c r="BJ88" s="1134">
        <f>SUM(BJ21,BJ29,BJ57,BJ79,BJ86)</f>
        <v>0</v>
      </c>
      <c r="BK88" s="976"/>
      <c r="BL88" s="976"/>
      <c r="BM88" s="976"/>
      <c r="BN88" s="976"/>
      <c r="BO88" s="976"/>
      <c r="BP88" s="976"/>
      <c r="BQ88" s="976"/>
      <c r="BR88" s="976"/>
      <c r="BS88" s="976"/>
      <c r="BT88" s="976"/>
      <c r="BU88" s="976"/>
      <c r="BV88" s="975"/>
      <c r="BW88" s="975"/>
      <c r="BX88" s="975"/>
      <c r="BY88" s="975"/>
      <c r="BZ88" s="975"/>
      <c r="CA88" s="976"/>
      <c r="CB88" s="1082"/>
      <c r="CC88" s="1080"/>
      <c r="CD88" s="1134">
        <f t="shared" ref="CD88:CS88" si="51">SUM(CD21,CD29,CD57,CD79,CD86)</f>
        <v>0</v>
      </c>
      <c r="CE88" s="1134">
        <f t="shared" si="51"/>
        <v>0</v>
      </c>
      <c r="CF88" s="1134">
        <f t="shared" si="51"/>
        <v>0</v>
      </c>
      <c r="CG88" s="1134">
        <f t="shared" si="51"/>
        <v>0</v>
      </c>
      <c r="CH88" s="1134">
        <f t="shared" si="51"/>
        <v>0</v>
      </c>
      <c r="CI88" s="1134">
        <f t="shared" si="51"/>
        <v>0</v>
      </c>
      <c r="CJ88" s="1134">
        <f t="shared" si="51"/>
        <v>0</v>
      </c>
      <c r="CK88" s="1134">
        <f t="shared" si="51"/>
        <v>0</v>
      </c>
      <c r="CL88" s="1134">
        <f t="shared" si="51"/>
        <v>0</v>
      </c>
      <c r="CM88" s="1134">
        <f t="shared" si="51"/>
        <v>0</v>
      </c>
      <c r="CN88" s="1134">
        <f t="shared" si="51"/>
        <v>0</v>
      </c>
      <c r="CO88" s="1134">
        <f t="shared" si="51"/>
        <v>0</v>
      </c>
      <c r="CP88" s="1134">
        <f t="shared" si="51"/>
        <v>0</v>
      </c>
      <c r="CQ88" s="1134">
        <f t="shared" si="51"/>
        <v>0</v>
      </c>
      <c r="CR88" s="1134">
        <f t="shared" si="51"/>
        <v>0</v>
      </c>
      <c r="CS88" s="1134">
        <f t="shared" si="51"/>
        <v>0</v>
      </c>
      <c r="CT88" s="1134"/>
      <c r="CU88" s="1134">
        <f>SUM(CU21,CU29,CU57,CU79,CU86)</f>
        <v>0</v>
      </c>
      <c r="CV88" s="1134">
        <f>SUM(CV21,CV29,CV57,CV79,CV86)</f>
        <v>0</v>
      </c>
      <c r="CW88" s="976"/>
      <c r="CX88" s="976"/>
      <c r="CY88" s="976"/>
      <c r="CZ88" s="976"/>
      <c r="DA88" s="976"/>
      <c r="DB88" s="976"/>
      <c r="DC88" s="976"/>
      <c r="DD88" s="976"/>
      <c r="DE88" s="976"/>
      <c r="DF88" s="976"/>
      <c r="DG88" s="976"/>
      <c r="DH88" s="975"/>
      <c r="DI88" s="975"/>
      <c r="DJ88" s="975"/>
      <c r="DK88" s="975"/>
      <c r="DL88" s="975"/>
      <c r="DM88" s="974"/>
    </row>
    <row r="89" spans="2:117" ht="14.25" customHeight="1">
      <c r="B89" s="1078">
        <v>72</v>
      </c>
      <c r="C89" s="1072"/>
      <c r="D89" s="1083" t="s">
        <v>304</v>
      </c>
      <c r="E89" s="1080"/>
      <c r="F89" s="1081"/>
      <c r="G89" s="1081"/>
      <c r="H89" s="1081"/>
      <c r="I89" s="1081"/>
      <c r="J89" s="1081"/>
      <c r="K89" s="1081"/>
      <c r="L89" s="1081"/>
      <c r="M89" s="1081"/>
      <c r="N89" s="1081"/>
      <c r="O89" s="1081"/>
      <c r="P89" s="1081"/>
      <c r="Q89" s="1081"/>
      <c r="R89" s="1081"/>
      <c r="S89" s="1081"/>
      <c r="T89" s="1081"/>
      <c r="U89" s="1081"/>
      <c r="V89" s="1081"/>
      <c r="W89" s="976"/>
      <c r="X89" s="976"/>
      <c r="Y89" s="976"/>
      <c r="Z89" s="976"/>
      <c r="AA89" s="976"/>
      <c r="AB89" s="976"/>
      <c r="AC89" s="976"/>
      <c r="AD89" s="976"/>
      <c r="AE89" s="976"/>
      <c r="AF89" s="976"/>
      <c r="AG89" s="976"/>
      <c r="AH89" s="976"/>
      <c r="AI89" s="976"/>
      <c r="AJ89" s="975"/>
      <c r="AK89" s="975"/>
      <c r="AL89" s="975"/>
      <c r="AM89" s="975"/>
      <c r="AN89" s="975"/>
      <c r="AO89" s="976"/>
      <c r="AP89" s="1082"/>
      <c r="AQ89" s="1080"/>
      <c r="AR89" s="1081"/>
      <c r="AS89" s="1081"/>
      <c r="AT89" s="1081"/>
      <c r="AU89" s="1081"/>
      <c r="AV89" s="1081"/>
      <c r="AW89" s="1081"/>
      <c r="AX89" s="1081"/>
      <c r="AY89" s="1081"/>
      <c r="AZ89" s="1081"/>
      <c r="BA89" s="1081"/>
      <c r="BB89" s="1081"/>
      <c r="BC89" s="1081"/>
      <c r="BD89" s="1081"/>
      <c r="BE89" s="1081"/>
      <c r="BF89" s="1081"/>
      <c r="BG89" s="1081"/>
      <c r="BH89" s="1081"/>
      <c r="BI89" s="1081"/>
      <c r="BJ89" s="1081"/>
      <c r="BK89" s="976"/>
      <c r="BL89" s="976"/>
      <c r="BM89" s="976"/>
      <c r="BN89" s="976"/>
      <c r="BO89" s="976"/>
      <c r="BP89" s="976"/>
      <c r="BQ89" s="976"/>
      <c r="BR89" s="976"/>
      <c r="BS89" s="976"/>
      <c r="BT89" s="976"/>
      <c r="BU89" s="976"/>
      <c r="BV89" s="975"/>
      <c r="BW89" s="975"/>
      <c r="BX89" s="975"/>
      <c r="BY89" s="975"/>
      <c r="BZ89" s="975"/>
      <c r="CA89" s="976"/>
      <c r="CB89" s="1082"/>
      <c r="CC89" s="1080"/>
      <c r="CD89" s="1081"/>
      <c r="CE89" s="1081"/>
      <c r="CF89" s="1081"/>
      <c r="CG89" s="1081"/>
      <c r="CH89" s="1081"/>
      <c r="CI89" s="1081"/>
      <c r="CJ89" s="1081"/>
      <c r="CK89" s="1081"/>
      <c r="CL89" s="1081"/>
      <c r="CM89" s="1081"/>
      <c r="CN89" s="1081"/>
      <c r="CO89" s="1081"/>
      <c r="CP89" s="1081"/>
      <c r="CQ89" s="1081"/>
      <c r="CR89" s="1081"/>
      <c r="CS89" s="1081"/>
      <c r="CT89" s="1081"/>
      <c r="CU89" s="1081"/>
      <c r="CV89" s="1081"/>
      <c r="CW89" s="976"/>
      <c r="CX89" s="976"/>
      <c r="CY89" s="976"/>
      <c r="CZ89" s="976"/>
      <c r="DA89" s="976"/>
      <c r="DB89" s="976"/>
      <c r="DC89" s="976"/>
      <c r="DD89" s="976"/>
      <c r="DE89" s="976"/>
      <c r="DF89" s="976"/>
      <c r="DG89" s="976"/>
      <c r="DH89" s="975"/>
      <c r="DI89" s="975"/>
      <c r="DJ89" s="975"/>
      <c r="DK89" s="975"/>
      <c r="DL89" s="975"/>
      <c r="DM89" s="974"/>
    </row>
    <row r="90" spans="2:117" ht="14.25" customHeight="1">
      <c r="B90" s="1078">
        <v>73</v>
      </c>
      <c r="C90" s="1072"/>
      <c r="D90" s="1083" t="s">
        <v>305</v>
      </c>
      <c r="E90" s="1080"/>
      <c r="F90" s="1081"/>
      <c r="G90" s="1081"/>
      <c r="H90" s="1081"/>
      <c r="I90" s="1081"/>
      <c r="J90" s="1081"/>
      <c r="K90" s="1081"/>
      <c r="L90" s="1081"/>
      <c r="M90" s="1081"/>
      <c r="N90" s="1081"/>
      <c r="O90" s="1081"/>
      <c r="P90" s="1081"/>
      <c r="Q90" s="1081"/>
      <c r="R90" s="1081"/>
      <c r="S90" s="1081"/>
      <c r="T90" s="1081"/>
      <c r="U90" s="1081"/>
      <c r="V90" s="1081"/>
      <c r="W90" s="976"/>
      <c r="X90" s="976"/>
      <c r="Y90" s="976"/>
      <c r="Z90" s="976"/>
      <c r="AA90" s="976"/>
      <c r="AB90" s="976"/>
      <c r="AC90" s="976"/>
      <c r="AD90" s="976"/>
      <c r="AE90" s="976"/>
      <c r="AF90" s="976"/>
      <c r="AG90" s="976"/>
      <c r="AH90" s="976"/>
      <c r="AI90" s="976"/>
      <c r="AJ90" s="975"/>
      <c r="AK90" s="975"/>
      <c r="AL90" s="975"/>
      <c r="AM90" s="975"/>
      <c r="AN90" s="975"/>
      <c r="AO90" s="976"/>
      <c r="AP90" s="1082"/>
      <c r="AQ90" s="1080"/>
      <c r="AR90" s="1081"/>
      <c r="AS90" s="1081"/>
      <c r="AT90" s="1081"/>
      <c r="AU90" s="1081"/>
      <c r="AV90" s="1081"/>
      <c r="AW90" s="1081"/>
      <c r="AX90" s="1081"/>
      <c r="AY90" s="1081"/>
      <c r="AZ90" s="1081"/>
      <c r="BA90" s="1081"/>
      <c r="BB90" s="1081"/>
      <c r="BC90" s="1081"/>
      <c r="BD90" s="1081"/>
      <c r="BE90" s="1081"/>
      <c r="BF90" s="1081"/>
      <c r="BG90" s="1081"/>
      <c r="BH90" s="1081"/>
      <c r="BI90" s="1081"/>
      <c r="BJ90" s="1081"/>
      <c r="BK90" s="976"/>
      <c r="BL90" s="976"/>
      <c r="BM90" s="976"/>
      <c r="BN90" s="976"/>
      <c r="BO90" s="976"/>
      <c r="BP90" s="976"/>
      <c r="BQ90" s="976"/>
      <c r="BR90" s="976"/>
      <c r="BS90" s="976"/>
      <c r="BT90" s="976"/>
      <c r="BU90" s="976"/>
      <c r="BV90" s="975"/>
      <c r="BW90" s="975"/>
      <c r="BX90" s="975"/>
      <c r="BY90" s="975"/>
      <c r="BZ90" s="975"/>
      <c r="CA90" s="976"/>
      <c r="CB90" s="1082"/>
      <c r="CC90" s="1080"/>
      <c r="CD90" s="1081"/>
      <c r="CE90" s="1081"/>
      <c r="CF90" s="1081"/>
      <c r="CG90" s="1081"/>
      <c r="CH90" s="1081"/>
      <c r="CI90" s="1081"/>
      <c r="CJ90" s="1081"/>
      <c r="CK90" s="1081"/>
      <c r="CL90" s="1081"/>
      <c r="CM90" s="1081"/>
      <c r="CN90" s="1081"/>
      <c r="CO90" s="1081"/>
      <c r="CP90" s="1081"/>
      <c r="CQ90" s="1081"/>
      <c r="CR90" s="1081"/>
      <c r="CS90" s="1081"/>
      <c r="CT90" s="1081"/>
      <c r="CU90" s="1081"/>
      <c r="CV90" s="1081"/>
      <c r="CW90" s="976"/>
      <c r="CX90" s="976"/>
      <c r="CY90" s="976"/>
      <c r="CZ90" s="976"/>
      <c r="DA90" s="976"/>
      <c r="DB90" s="976"/>
      <c r="DC90" s="976"/>
      <c r="DD90" s="976"/>
      <c r="DE90" s="976"/>
      <c r="DF90" s="976"/>
      <c r="DG90" s="976"/>
      <c r="DH90" s="975"/>
      <c r="DI90" s="975"/>
      <c r="DJ90" s="975"/>
      <c r="DK90" s="975"/>
      <c r="DL90" s="975"/>
      <c r="DM90" s="974"/>
    </row>
    <row r="91" spans="2:117" ht="14.25" customHeight="1">
      <c r="B91" s="1078">
        <v>74</v>
      </c>
      <c r="C91" s="1072"/>
      <c r="DM91" s="1079"/>
    </row>
    <row r="92" spans="2:117" ht="14.25" customHeight="1">
      <c r="B92" s="1078"/>
      <c r="C92" s="1072"/>
      <c r="D92" s="1072"/>
      <c r="E92" s="1072"/>
      <c r="F92" s="1072"/>
      <c r="G92" s="1072"/>
      <c r="H92" s="1072"/>
      <c r="I92" s="1072"/>
      <c r="J92" s="1072"/>
      <c r="K92" s="1072"/>
      <c r="L92" s="1072"/>
      <c r="M92" s="1072"/>
      <c r="N92" s="1072"/>
      <c r="O92" s="1072"/>
      <c r="P92" s="1072"/>
      <c r="Q92" s="1072"/>
      <c r="R92" s="1072"/>
      <c r="S92" s="1072"/>
      <c r="T92" s="1072"/>
      <c r="U92" s="1072"/>
      <c r="V92" s="1072"/>
      <c r="W92" s="1072"/>
      <c r="X92" s="1072"/>
      <c r="Y92" s="1072"/>
      <c r="Z92" s="1072"/>
      <c r="AA92" s="1072"/>
      <c r="AB92" s="1072"/>
      <c r="AC92" s="1072"/>
      <c r="AD92" s="1072"/>
      <c r="AE92" s="1072"/>
      <c r="AF92" s="1072"/>
      <c r="AG92" s="1072"/>
      <c r="AH92" s="1072"/>
      <c r="AI92" s="1072"/>
      <c r="AJ92" s="1072"/>
      <c r="AK92" s="1072"/>
      <c r="AL92" s="1072"/>
      <c r="AM92" s="1072"/>
      <c r="AN92" s="1072"/>
      <c r="AO92" s="1072"/>
      <c r="AP92" s="1072"/>
      <c r="AQ92" s="1072"/>
      <c r="AR92" s="1072"/>
      <c r="AS92" s="1072"/>
      <c r="AT92" s="1072"/>
      <c r="AU92" s="1072"/>
      <c r="AV92" s="1072"/>
      <c r="AW92" s="1072"/>
      <c r="AX92" s="1072"/>
      <c r="AY92" s="1072"/>
      <c r="AZ92" s="1072"/>
      <c r="BA92" s="1072"/>
      <c r="BB92" s="1072"/>
      <c r="BC92" s="1072"/>
      <c r="BD92" s="1072"/>
      <c r="BE92" s="1072"/>
      <c r="BF92" s="1072"/>
      <c r="BG92" s="1072"/>
      <c r="BH92" s="1072"/>
      <c r="BI92" s="1072"/>
      <c r="BJ92" s="1072"/>
      <c r="BK92" s="1072"/>
      <c r="BL92" s="1072"/>
      <c r="BM92" s="1072"/>
      <c r="BN92" s="1072"/>
      <c r="BO92" s="1072"/>
      <c r="BP92" s="1072"/>
      <c r="BQ92" s="1072"/>
      <c r="BR92" s="1072"/>
      <c r="BS92" s="1072"/>
      <c r="BT92" s="1072"/>
      <c r="BU92" s="1072"/>
      <c r="BV92" s="1072"/>
      <c r="BW92" s="1072"/>
      <c r="BX92" s="1072"/>
      <c r="BY92" s="1072"/>
      <c r="BZ92" s="1072"/>
      <c r="CA92" s="1072"/>
      <c r="CB92" s="1072"/>
      <c r="CC92" s="1072"/>
      <c r="CD92" s="1072"/>
      <c r="CE92" s="1072"/>
      <c r="CF92" s="1072"/>
      <c r="CG92" s="1072"/>
      <c r="CH92" s="1072"/>
      <c r="CI92" s="1072"/>
      <c r="CJ92" s="1072"/>
      <c r="CK92" s="1072"/>
      <c r="CL92" s="1072"/>
      <c r="CM92" s="1072"/>
      <c r="CN92" s="1072"/>
      <c r="CO92" s="1072"/>
      <c r="CP92" s="1072"/>
      <c r="CQ92" s="1072"/>
      <c r="CR92" s="1072"/>
      <c r="CS92" s="1072"/>
      <c r="CT92" s="1072"/>
      <c r="CU92" s="1072"/>
      <c r="CV92" s="1072"/>
      <c r="CW92" s="1072"/>
      <c r="CX92" s="1072"/>
      <c r="CY92" s="1072"/>
      <c r="CZ92" s="1072"/>
      <c r="DA92" s="1072"/>
      <c r="DB92" s="1072"/>
      <c r="DC92" s="1072"/>
      <c r="DD92" s="1072"/>
      <c r="DE92" s="1072"/>
      <c r="DF92" s="1072"/>
      <c r="DG92" s="1072"/>
      <c r="DH92" s="1072"/>
      <c r="DI92" s="1072"/>
      <c r="DJ92" s="1072"/>
      <c r="DK92" s="1072"/>
      <c r="DL92" s="1072"/>
      <c r="DM92" s="1079"/>
    </row>
    <row r="93" spans="2:117" ht="14.25" customHeight="1">
      <c r="B93" s="1078">
        <f>IF(D93&lt;&gt;"",MAX(B86:B92)+1,"")</f>
        <v>75</v>
      </c>
      <c r="C93" s="1072"/>
      <c r="D93" s="1077" t="s">
        <v>2811</v>
      </c>
      <c r="E93" s="967">
        <v>0</v>
      </c>
      <c r="F93" s="967">
        <v>0</v>
      </c>
      <c r="G93" s="967"/>
      <c r="H93" s="967"/>
      <c r="I93" s="967"/>
      <c r="J93" s="967"/>
      <c r="K93" s="967"/>
      <c r="L93" s="967"/>
      <c r="M93" s="967"/>
      <c r="N93" s="967"/>
      <c r="O93" s="967"/>
      <c r="P93" s="967"/>
      <c r="Q93" s="967"/>
      <c r="R93" s="967"/>
      <c r="S93" s="967"/>
      <c r="T93" s="967"/>
      <c r="U93" s="967"/>
      <c r="V93" s="967"/>
      <c r="W93" s="967">
        <v>0</v>
      </c>
      <c r="X93" s="967">
        <v>0</v>
      </c>
      <c r="Y93" s="968">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1041"/>
      <c r="AQ93" s="967">
        <v>0</v>
      </c>
      <c r="AR93" s="967">
        <v>0</v>
      </c>
      <c r="AS93" s="967"/>
      <c r="AT93" s="967"/>
      <c r="AU93" s="967"/>
      <c r="AV93" s="967"/>
      <c r="AW93" s="967"/>
      <c r="AX93" s="967"/>
      <c r="AY93" s="967"/>
      <c r="AZ93" s="967"/>
      <c r="BA93" s="967"/>
      <c r="BB93" s="967"/>
      <c r="BC93" s="967"/>
      <c r="BD93" s="967"/>
      <c r="BE93" s="967"/>
      <c r="BF93" s="967"/>
      <c r="BG93" s="967"/>
      <c r="BH93" s="967"/>
      <c r="BI93" s="967"/>
      <c r="BJ93" s="967"/>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1072"/>
      <c r="CC93" s="967">
        <v>0</v>
      </c>
      <c r="CD93" s="967">
        <v>0</v>
      </c>
      <c r="CE93" s="967">
        <v>0</v>
      </c>
      <c r="CF93" s="967">
        <v>0</v>
      </c>
      <c r="CG93" s="967">
        <v>0</v>
      </c>
      <c r="CH93" s="967">
        <v>0</v>
      </c>
      <c r="CI93" s="967">
        <v>0</v>
      </c>
      <c r="CJ93" s="967">
        <v>0</v>
      </c>
      <c r="CK93" s="967">
        <v>0</v>
      </c>
      <c r="CL93" s="967">
        <v>0</v>
      </c>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1076"/>
      <c r="C94" s="1075"/>
      <c r="D94" s="1075"/>
      <c r="E94" s="1075"/>
      <c r="F94" s="1075"/>
      <c r="G94" s="1075"/>
      <c r="H94" s="1075"/>
      <c r="I94" s="1075"/>
      <c r="J94" s="1075"/>
      <c r="K94" s="1075"/>
      <c r="L94" s="1075"/>
      <c r="M94" s="1075"/>
      <c r="N94" s="1075"/>
      <c r="O94" s="1075"/>
      <c r="P94" s="1075"/>
      <c r="Q94" s="1075"/>
      <c r="R94" s="1075"/>
      <c r="S94" s="1075"/>
      <c r="T94" s="1075"/>
      <c r="U94" s="1075"/>
      <c r="V94" s="1075"/>
      <c r="W94" s="1075"/>
      <c r="X94" s="1075"/>
      <c r="Y94" s="1075"/>
      <c r="Z94" s="1075"/>
      <c r="AA94" s="1075"/>
      <c r="AB94" s="1075"/>
      <c r="AC94" s="1075"/>
      <c r="AD94" s="1075"/>
      <c r="AE94" s="1075"/>
      <c r="AF94" s="1075"/>
      <c r="AG94" s="1075"/>
      <c r="AH94" s="1075"/>
      <c r="AI94" s="1075"/>
      <c r="AJ94" s="1075"/>
      <c r="AK94" s="1075"/>
      <c r="AL94" s="1075"/>
      <c r="AM94" s="1075"/>
      <c r="AN94" s="1075"/>
      <c r="AO94" s="1075"/>
      <c r="AP94" s="1075"/>
      <c r="AQ94" s="1075"/>
      <c r="AR94" s="1075"/>
      <c r="AS94" s="1075"/>
      <c r="AT94" s="1075"/>
      <c r="AU94" s="1075"/>
      <c r="AV94" s="1075"/>
      <c r="AW94" s="1075"/>
      <c r="AX94" s="1075"/>
      <c r="AY94" s="1075"/>
      <c r="AZ94" s="1075"/>
      <c r="BA94" s="1075"/>
      <c r="BB94" s="1075"/>
      <c r="BC94" s="1075"/>
      <c r="BD94" s="1075"/>
      <c r="BE94" s="1075"/>
      <c r="BF94" s="1075"/>
      <c r="BG94" s="1075"/>
      <c r="BH94" s="1075"/>
      <c r="BI94" s="1075"/>
      <c r="BJ94" s="1075"/>
      <c r="BK94" s="1075"/>
      <c r="BL94" s="1075"/>
      <c r="BM94" s="1075"/>
      <c r="BN94" s="1075"/>
      <c r="BO94" s="1075"/>
      <c r="BP94" s="1075"/>
      <c r="BQ94" s="1075"/>
      <c r="BR94" s="1075"/>
      <c r="BS94" s="1075"/>
      <c r="BT94" s="1075"/>
      <c r="BU94" s="1075"/>
      <c r="BV94" s="1075"/>
      <c r="BW94" s="1075"/>
      <c r="BX94" s="1075"/>
      <c r="BY94" s="1075"/>
      <c r="BZ94" s="1075"/>
      <c r="CA94" s="1075"/>
      <c r="CB94" s="1075"/>
      <c r="CC94" s="1075"/>
      <c r="CD94" s="1075"/>
      <c r="CE94" s="1075"/>
      <c r="CF94" s="1075"/>
      <c r="CG94" s="1075"/>
      <c r="CH94" s="1075"/>
      <c r="CI94" s="1075"/>
      <c r="CJ94" s="1075"/>
      <c r="CK94" s="1075"/>
      <c r="CL94" s="1075"/>
      <c r="CM94" s="1075"/>
      <c r="CN94" s="1075"/>
      <c r="CO94" s="1075"/>
      <c r="CP94" s="1075"/>
      <c r="CQ94" s="1075"/>
      <c r="CR94" s="1075"/>
      <c r="CS94" s="1075"/>
      <c r="CT94" s="1075"/>
      <c r="CU94" s="1075"/>
      <c r="CV94" s="1075"/>
      <c r="CW94" s="1075"/>
      <c r="CX94" s="1075"/>
      <c r="CY94" s="1075"/>
      <c r="CZ94" s="1075"/>
      <c r="DA94" s="1075"/>
      <c r="DB94" s="1075"/>
      <c r="DC94" s="1075"/>
      <c r="DD94" s="1075"/>
      <c r="DE94" s="1075"/>
      <c r="DF94" s="1075"/>
      <c r="DG94" s="1075"/>
      <c r="DH94" s="1075"/>
      <c r="DI94" s="1075"/>
      <c r="DJ94" s="1075"/>
      <c r="DK94" s="1075"/>
      <c r="DL94" s="1075"/>
      <c r="DM94" s="1074"/>
    </row>
    <row r="95" spans="2:117">
      <c r="B95" s="1073"/>
      <c r="C95" s="1072"/>
      <c r="D95" s="1072"/>
      <c r="E95" s="1072"/>
      <c r="F95" s="1072"/>
      <c r="G95" s="1072"/>
      <c r="H95" s="1072"/>
      <c r="I95" s="1072"/>
      <c r="J95" s="1072"/>
      <c r="K95" s="1072"/>
      <c r="L95" s="1072"/>
      <c r="M95" s="1072"/>
      <c r="N95" s="1072"/>
      <c r="O95" s="1072"/>
      <c r="P95" s="1072"/>
      <c r="Q95" s="1072"/>
      <c r="R95" s="1072"/>
      <c r="S95" s="1072"/>
      <c r="T95" s="1072"/>
      <c r="U95" s="1072"/>
      <c r="V95" s="1072"/>
      <c r="W95" s="1072"/>
      <c r="X95" s="1072"/>
      <c r="Y95" s="1072"/>
      <c r="Z95" s="1072"/>
      <c r="AA95" s="1072"/>
      <c r="AB95" s="1072"/>
      <c r="AC95" s="1072"/>
      <c r="AD95" s="1072"/>
      <c r="AE95" s="1072"/>
      <c r="AF95" s="1072"/>
      <c r="AG95" s="1072"/>
      <c r="AH95" s="1072"/>
      <c r="AI95" s="1072"/>
      <c r="AJ95" s="1072"/>
      <c r="AK95" s="1072"/>
      <c r="AL95" s="1072"/>
      <c r="AM95" s="1072"/>
      <c r="AN95" s="1072"/>
      <c r="AO95" s="1072"/>
      <c r="AP95" s="1072"/>
      <c r="AQ95" s="1072"/>
      <c r="AR95" s="1072"/>
      <c r="AS95" s="1072"/>
      <c r="AT95" s="1072"/>
      <c r="AU95" s="1072"/>
      <c r="AV95" s="1072"/>
      <c r="AW95" s="1072"/>
      <c r="AX95" s="1072"/>
      <c r="AY95" s="1072"/>
      <c r="AZ95" s="1072"/>
      <c r="BA95" s="1072"/>
      <c r="BB95" s="1072"/>
      <c r="BC95" s="1072"/>
      <c r="BD95" s="1072"/>
      <c r="BE95" s="1072"/>
      <c r="BF95" s="1072"/>
      <c r="BG95" s="1072"/>
      <c r="BH95" s="1072"/>
      <c r="BI95" s="1072"/>
      <c r="BJ95" s="1072"/>
      <c r="BK95" s="1072"/>
      <c r="BL95" s="1072"/>
      <c r="BM95" s="1072"/>
      <c r="BN95" s="1072"/>
      <c r="BO95" s="1072"/>
      <c r="BP95" s="1072"/>
      <c r="BQ95" s="1072"/>
      <c r="BR95" s="1072"/>
      <c r="BS95" s="1072"/>
      <c r="BT95" s="1072"/>
      <c r="BU95" s="1072"/>
      <c r="BV95" s="1072"/>
      <c r="BW95" s="1072"/>
      <c r="BX95" s="1072"/>
      <c r="BY95" s="1072"/>
      <c r="BZ95" s="1072"/>
      <c r="CA95" s="1072"/>
      <c r="CB95" s="1072"/>
      <c r="CC95" s="1072"/>
      <c r="CD95" s="1072"/>
      <c r="CE95" s="1072"/>
      <c r="CF95" s="1072"/>
      <c r="CG95" s="1072"/>
      <c r="CH95" s="1072"/>
      <c r="CI95" s="1072"/>
      <c r="CJ95" s="1072"/>
      <c r="CK95" s="1072"/>
      <c r="CL95" s="1072"/>
      <c r="CM95" s="1072"/>
      <c r="CN95" s="1072"/>
      <c r="CO95" s="1072"/>
      <c r="CP95" s="1072"/>
      <c r="CQ95" s="1072"/>
      <c r="CR95" s="1072"/>
      <c r="CS95" s="1072"/>
      <c r="CT95" s="1072"/>
      <c r="CU95" s="1072"/>
      <c r="CV95" s="1072"/>
      <c r="CW95" s="1072"/>
      <c r="CX95" s="1072"/>
      <c r="CY95" s="1072"/>
      <c r="CZ95" s="1072"/>
      <c r="DA95" s="1072"/>
      <c r="DB95" s="1072"/>
      <c r="DC95" s="1072"/>
      <c r="DD95" s="1072"/>
      <c r="DE95" s="1072"/>
      <c r="DF95" s="1072"/>
      <c r="DG95" s="1072"/>
      <c r="DH95" s="1072"/>
      <c r="DI95" s="1072"/>
      <c r="DJ95" s="1072"/>
      <c r="DK95" s="1072"/>
      <c r="DL95" s="1072"/>
      <c r="DM95" s="1072"/>
    </row>
    <row r="96" spans="2:117" ht="14.5">
      <c r="B96" s="1048"/>
      <c r="C96" s="1048"/>
      <c r="D96" s="1048"/>
      <c r="E96" s="1048"/>
      <c r="F96" s="1048"/>
      <c r="G96" s="1048"/>
      <c r="H96" s="1048"/>
      <c r="I96" s="1048"/>
      <c r="J96" s="1048"/>
      <c r="K96" s="1048"/>
      <c r="L96" s="1048"/>
      <c r="M96" s="1048"/>
      <c r="N96" s="1048"/>
      <c r="O96" s="1048"/>
      <c r="P96" s="1048"/>
      <c r="Q96" s="1048"/>
      <c r="R96" s="1048"/>
      <c r="S96" s="1048"/>
      <c r="T96" s="1048"/>
      <c r="U96" s="1048"/>
      <c r="V96" s="1048"/>
      <c r="W96" s="1048"/>
      <c r="X96" s="1048"/>
      <c r="Y96" s="1048"/>
      <c r="Z96" s="1048"/>
      <c r="AA96" s="1048"/>
      <c r="AB96" s="1048"/>
      <c r="AC96" s="1048"/>
      <c r="AD96" s="1048"/>
      <c r="AE96" s="1048"/>
      <c r="AF96" s="1048"/>
      <c r="AG96" s="1048"/>
      <c r="AH96" s="1048"/>
      <c r="AI96" s="1048"/>
      <c r="AJ96" s="1048"/>
      <c r="AK96" s="1048"/>
      <c r="AL96" s="1048"/>
      <c r="AM96" s="1048"/>
      <c r="AN96" s="1048"/>
      <c r="AO96" s="1048"/>
      <c r="AP96" s="1048"/>
      <c r="AQ96" s="1048"/>
      <c r="AR96" s="1048"/>
      <c r="AS96" s="1048"/>
      <c r="AT96" s="1048"/>
      <c r="AU96" s="1048"/>
      <c r="AV96" s="1048"/>
      <c r="AW96" s="1048"/>
      <c r="AX96" s="1048"/>
      <c r="AY96" s="1048"/>
      <c r="AZ96" s="1048"/>
      <c r="BA96" s="1048"/>
      <c r="BB96" s="1048"/>
      <c r="BC96" s="1048"/>
      <c r="BD96" s="1048"/>
      <c r="BE96" s="1048"/>
      <c r="BF96" s="1048"/>
      <c r="BG96" s="1048"/>
      <c r="BH96" s="1048"/>
      <c r="BI96" s="1048"/>
      <c r="BJ96" s="1048"/>
      <c r="BK96" s="1048"/>
      <c r="BL96" s="1048"/>
      <c r="BM96" s="1048"/>
      <c r="BN96" s="1048"/>
      <c r="BO96" s="1048"/>
      <c r="BP96" s="1048"/>
      <c r="BQ96" s="1048"/>
      <c r="BR96" s="1048"/>
      <c r="BS96" s="1048"/>
      <c r="BT96" s="1048"/>
      <c r="BU96" s="1048"/>
      <c r="BV96" s="1048"/>
      <c r="BW96" s="1048"/>
      <c r="BX96" s="1048"/>
      <c r="BY96" s="1048"/>
      <c r="BZ96" s="1048"/>
      <c r="CA96" s="1048"/>
      <c r="CB96" s="1048"/>
      <c r="CC96" s="1048"/>
      <c r="CD96" s="1048"/>
      <c r="CE96" s="1048"/>
      <c r="CF96" s="1048"/>
      <c r="CG96" s="1048"/>
      <c r="CH96" s="1048"/>
      <c r="CI96" s="1048"/>
      <c r="CJ96" s="1048"/>
      <c r="CK96" s="1048"/>
      <c r="CL96" s="1048"/>
      <c r="CM96" s="1048"/>
      <c r="CN96" s="1048"/>
      <c r="CO96" s="1048"/>
      <c r="CP96" s="1048"/>
      <c r="CQ96" s="1048"/>
      <c r="CR96" s="1048"/>
      <c r="CS96" s="1048"/>
      <c r="CT96" s="1048"/>
      <c r="CU96" s="1048"/>
      <c r="CV96" s="1048"/>
      <c r="CW96" s="1048"/>
      <c r="CX96" s="1048"/>
      <c r="CY96" s="1048"/>
      <c r="CZ96" s="1048"/>
      <c r="DA96" s="1048"/>
      <c r="DB96" s="1048"/>
      <c r="DC96" s="1048"/>
      <c r="DD96" s="1048"/>
      <c r="DE96" s="1048"/>
      <c r="DF96" s="1048"/>
      <c r="DG96" s="1048"/>
      <c r="DH96" s="1048"/>
      <c r="DI96" s="1048"/>
      <c r="DJ96" s="1048"/>
      <c r="DK96" s="1048"/>
      <c r="DL96" s="1048"/>
      <c r="DM96" s="1048"/>
    </row>
    <row r="97" spans="2:117" ht="14.5">
      <c r="B97" s="1048"/>
      <c r="C97" s="1048"/>
      <c r="D97" s="1048"/>
      <c r="E97" s="1048"/>
      <c r="F97" s="1048"/>
      <c r="G97" s="1048"/>
      <c r="H97" s="1048"/>
      <c r="I97" s="1048"/>
      <c r="J97" s="1048"/>
      <c r="K97" s="1048"/>
      <c r="L97" s="1048"/>
      <c r="M97" s="1048"/>
      <c r="N97" s="1048"/>
      <c r="O97" s="1048"/>
      <c r="P97" s="1048"/>
      <c r="Q97" s="1048"/>
      <c r="R97" s="1048"/>
      <c r="S97" s="1048"/>
      <c r="T97" s="1048"/>
      <c r="U97" s="1048"/>
      <c r="V97" s="1048"/>
      <c r="W97" s="1048"/>
      <c r="X97" s="1048"/>
      <c r="Y97" s="1048"/>
      <c r="Z97" s="1048"/>
      <c r="AA97" s="1048"/>
      <c r="AB97" s="1048"/>
      <c r="AC97" s="1048"/>
      <c r="AD97" s="1048"/>
      <c r="AE97" s="1048"/>
      <c r="AF97" s="1048"/>
      <c r="AG97" s="1048"/>
      <c r="AH97" s="1048"/>
      <c r="AI97" s="1048"/>
      <c r="AJ97" s="1048"/>
      <c r="AK97" s="1048"/>
      <c r="AL97" s="1048"/>
      <c r="AM97" s="1048"/>
      <c r="AN97" s="1048"/>
      <c r="AO97" s="1048"/>
      <c r="AP97" s="1048"/>
      <c r="AQ97" s="1048"/>
      <c r="AR97" s="1048"/>
      <c r="AS97" s="1048"/>
      <c r="AT97" s="1048"/>
      <c r="AU97" s="1048"/>
      <c r="AV97" s="1048"/>
      <c r="AW97" s="1048"/>
      <c r="AX97" s="1048"/>
      <c r="AY97" s="1048"/>
      <c r="AZ97" s="1048"/>
      <c r="BA97" s="1048"/>
      <c r="BB97" s="1048"/>
      <c r="BC97" s="1048"/>
      <c r="BD97" s="1048"/>
      <c r="BE97" s="1048"/>
      <c r="BF97" s="1048"/>
      <c r="BG97" s="1048"/>
      <c r="BH97" s="1048"/>
      <c r="BI97" s="1048"/>
      <c r="BJ97" s="1048"/>
      <c r="BK97" s="1048"/>
      <c r="BL97" s="1048"/>
      <c r="BM97" s="1048"/>
      <c r="BN97" s="1048"/>
      <c r="BO97" s="1048"/>
      <c r="BP97" s="1048"/>
      <c r="BQ97" s="1048"/>
      <c r="BR97" s="1048"/>
      <c r="BS97" s="1048"/>
      <c r="BT97" s="1048"/>
      <c r="BU97" s="1048"/>
      <c r="BV97" s="1048"/>
      <c r="BW97" s="1048"/>
      <c r="BX97" s="1048"/>
      <c r="BY97" s="1048"/>
      <c r="BZ97" s="1048"/>
      <c r="CA97" s="1048"/>
      <c r="CB97" s="1048"/>
      <c r="CC97" s="1048"/>
      <c r="CD97" s="1048"/>
      <c r="CE97" s="1048"/>
      <c r="CF97" s="1048"/>
      <c r="CG97" s="1048"/>
      <c r="CH97" s="1048"/>
      <c r="CI97" s="1048"/>
      <c r="CJ97" s="1048"/>
      <c r="CK97" s="1048"/>
      <c r="CL97" s="1048"/>
      <c r="CM97" s="1048"/>
      <c r="CN97" s="1048"/>
      <c r="CO97" s="1048"/>
      <c r="CP97" s="1048"/>
      <c r="CQ97" s="1048"/>
      <c r="CR97" s="1048"/>
      <c r="CS97" s="1048"/>
      <c r="CT97" s="1048"/>
      <c r="CU97" s="1048"/>
      <c r="CV97" s="1048"/>
      <c r="CW97" s="1048"/>
      <c r="CX97" s="1048"/>
      <c r="CY97" s="1048"/>
      <c r="CZ97" s="1048"/>
      <c r="DA97" s="1048"/>
      <c r="DB97" s="1048"/>
      <c r="DC97" s="1048"/>
      <c r="DD97" s="1048"/>
      <c r="DE97" s="1048"/>
      <c r="DF97" s="1048"/>
      <c r="DG97" s="1048"/>
      <c r="DH97" s="1048"/>
      <c r="DI97" s="1048"/>
      <c r="DJ97" s="1048"/>
      <c r="DK97" s="1048"/>
      <c r="DL97" s="1048"/>
      <c r="DM97" s="1048"/>
    </row>
    <row r="98" spans="2:117" ht="14.25" customHeight="1">
      <c r="B98" s="1048"/>
      <c r="C98" s="1048"/>
      <c r="D98" s="1048"/>
      <c r="E98" s="1048"/>
      <c r="F98" s="1048"/>
      <c r="G98" s="1048"/>
      <c r="H98" s="1048"/>
      <c r="I98" s="1048"/>
      <c r="J98" s="1048"/>
      <c r="K98" s="1048"/>
      <c r="L98" s="1048"/>
      <c r="M98" s="1048"/>
      <c r="N98" s="1048"/>
      <c r="O98" s="1048"/>
      <c r="P98" s="1048"/>
      <c r="Q98" s="1048"/>
      <c r="R98" s="1048"/>
      <c r="S98" s="1048"/>
      <c r="T98" s="1048"/>
      <c r="U98" s="1048"/>
      <c r="V98" s="1048"/>
      <c r="W98" s="1048"/>
      <c r="X98" s="1048"/>
      <c r="Y98" s="1048"/>
      <c r="Z98" s="1048"/>
      <c r="AA98" s="1048"/>
      <c r="AB98" s="1048"/>
      <c r="AC98" s="1048"/>
      <c r="AD98" s="1048"/>
      <c r="AE98" s="1048"/>
      <c r="AF98" s="1048"/>
      <c r="AG98" s="1048"/>
      <c r="AH98" s="1048"/>
      <c r="AI98" s="1048"/>
      <c r="AJ98" s="1048"/>
      <c r="AK98" s="1048"/>
      <c r="AL98" s="1048"/>
      <c r="AM98" s="1048"/>
      <c r="AN98" s="1048"/>
      <c r="AO98" s="1048"/>
      <c r="AP98" s="1048"/>
      <c r="AQ98" s="1048"/>
      <c r="AR98" s="1048"/>
      <c r="AS98" s="1048"/>
      <c r="AT98" s="1048"/>
      <c r="AU98" s="1048"/>
      <c r="AV98" s="1048"/>
      <c r="AW98" s="1048"/>
      <c r="AX98" s="1048"/>
      <c r="AY98" s="1048"/>
      <c r="AZ98" s="1048"/>
      <c r="BA98" s="1048"/>
      <c r="BB98" s="1048"/>
      <c r="BC98" s="1048"/>
      <c r="BD98" s="1048"/>
      <c r="BE98" s="1048"/>
      <c r="BF98" s="1048"/>
      <c r="BG98" s="1048"/>
      <c r="BH98" s="1048"/>
      <c r="BI98" s="1048"/>
      <c r="BJ98" s="1048"/>
      <c r="BK98" s="1048"/>
      <c r="BL98" s="1048"/>
      <c r="BM98" s="1048"/>
      <c r="BN98" s="1048"/>
      <c r="BO98" s="1048"/>
      <c r="BP98" s="1048"/>
      <c r="BQ98" s="1048"/>
      <c r="BR98" s="1048"/>
      <c r="BS98" s="1048"/>
      <c r="BT98" s="1048"/>
      <c r="BU98" s="1048"/>
      <c r="BV98" s="1048"/>
      <c r="BW98" s="1048"/>
      <c r="BX98" s="1048"/>
      <c r="BY98" s="1048"/>
      <c r="BZ98" s="1048"/>
      <c r="CA98" s="1048"/>
      <c r="CB98" s="1048"/>
      <c r="CC98" s="1048"/>
      <c r="CD98" s="1048"/>
      <c r="CE98" s="1048"/>
      <c r="CF98" s="1048"/>
      <c r="CG98" s="1048"/>
      <c r="CH98" s="1048"/>
      <c r="CI98" s="1048"/>
      <c r="CJ98" s="1048"/>
      <c r="CK98" s="1048"/>
      <c r="CL98" s="1048"/>
      <c r="CM98" s="1048"/>
      <c r="CN98" s="1048"/>
      <c r="CO98" s="1048"/>
      <c r="CP98" s="1048"/>
      <c r="CQ98" s="1048"/>
      <c r="CR98" s="1048"/>
      <c r="CS98" s="1048"/>
      <c r="CT98" s="1048"/>
      <c r="CU98" s="1048"/>
      <c r="CV98" s="1048"/>
      <c r="CW98" s="1048"/>
      <c r="CX98" s="1048"/>
      <c r="CY98" s="1048"/>
      <c r="CZ98" s="1048"/>
      <c r="DA98" s="1048"/>
      <c r="DB98" s="1048"/>
      <c r="DC98" s="1048"/>
      <c r="DD98" s="1048"/>
      <c r="DE98" s="1048"/>
      <c r="DF98" s="1048"/>
      <c r="DG98" s="1048"/>
      <c r="DH98" s="1048"/>
      <c r="DI98" s="1048"/>
      <c r="DJ98" s="1048"/>
      <c r="DK98" s="1048"/>
      <c r="DL98" s="1048"/>
      <c r="DM98" s="1048"/>
    </row>
    <row r="99" spans="2:117" ht="14.25" customHeight="1">
      <c r="B99" s="1048"/>
      <c r="C99" s="1048"/>
      <c r="D99" s="1048"/>
      <c r="E99" s="1048"/>
      <c r="F99" s="1048"/>
      <c r="G99" s="1048"/>
      <c r="H99" s="1048"/>
      <c r="I99" s="1048"/>
      <c r="J99" s="1048"/>
      <c r="K99" s="1048"/>
      <c r="L99" s="1048"/>
      <c r="M99" s="1048"/>
      <c r="N99" s="1048"/>
      <c r="O99" s="1048"/>
      <c r="P99" s="1048"/>
      <c r="Q99" s="1048"/>
      <c r="R99" s="1048"/>
      <c r="S99" s="1048"/>
      <c r="T99" s="1048"/>
      <c r="U99" s="1048"/>
      <c r="V99" s="1048"/>
      <c r="W99" s="1048"/>
      <c r="X99" s="1048"/>
      <c r="Y99" s="1048"/>
      <c r="Z99" s="1048"/>
      <c r="AA99" s="1048"/>
      <c r="AB99" s="1048"/>
      <c r="AC99" s="1048"/>
      <c r="AD99" s="1048"/>
      <c r="AE99" s="1048"/>
      <c r="AF99" s="1048"/>
      <c r="AG99" s="1048"/>
      <c r="AH99" s="1048"/>
      <c r="AI99" s="1048"/>
      <c r="AJ99" s="1048"/>
      <c r="AK99" s="1048"/>
      <c r="AL99" s="1048"/>
      <c r="AM99" s="1048"/>
      <c r="AN99" s="1048"/>
      <c r="AO99" s="1048"/>
      <c r="AP99" s="1048"/>
      <c r="AQ99" s="1048"/>
      <c r="AR99" s="1048"/>
      <c r="AS99" s="1048"/>
      <c r="AT99" s="1048"/>
      <c r="AU99" s="1048"/>
      <c r="AV99" s="1048"/>
      <c r="AW99" s="1048"/>
      <c r="AX99" s="1048"/>
      <c r="AY99" s="1048"/>
      <c r="AZ99" s="1048"/>
      <c r="BA99" s="1048"/>
      <c r="BB99" s="1048"/>
      <c r="BC99" s="1048"/>
      <c r="BD99" s="1048"/>
      <c r="BE99" s="1048"/>
      <c r="BF99" s="1048"/>
      <c r="BG99" s="1048"/>
      <c r="BH99" s="1048"/>
      <c r="BI99" s="1048"/>
      <c r="BJ99" s="1048"/>
      <c r="BK99" s="1048"/>
      <c r="BL99" s="1048"/>
      <c r="BM99" s="1048"/>
      <c r="BN99" s="1048"/>
      <c r="BO99" s="1048"/>
      <c r="BP99" s="1048"/>
      <c r="BQ99" s="1048"/>
      <c r="BR99" s="1048"/>
      <c r="BS99" s="1048"/>
      <c r="BT99" s="1048"/>
      <c r="BU99" s="1048"/>
      <c r="BV99" s="1048"/>
      <c r="BW99" s="1048"/>
      <c r="BX99" s="1048"/>
      <c r="BY99" s="1048"/>
      <c r="BZ99" s="1048"/>
      <c r="CA99" s="1048"/>
      <c r="CB99" s="1048"/>
      <c r="CC99" s="1048"/>
      <c r="CD99" s="1048"/>
      <c r="CE99" s="1048"/>
      <c r="CF99" s="1048"/>
      <c r="CG99" s="1048"/>
      <c r="CH99" s="1048"/>
      <c r="CI99" s="1048"/>
      <c r="CJ99" s="1048"/>
      <c r="CK99" s="1048"/>
      <c r="CL99" s="1048"/>
      <c r="CM99" s="1048"/>
      <c r="CN99" s="1048"/>
      <c r="CO99" s="1048"/>
      <c r="CP99" s="1048"/>
      <c r="CQ99" s="1048"/>
      <c r="CR99" s="1048"/>
      <c r="CS99" s="1048"/>
      <c r="CT99" s="1048"/>
      <c r="CU99" s="1048"/>
      <c r="CV99" s="1048"/>
      <c r="CW99" s="1048"/>
      <c r="CX99" s="1048"/>
      <c r="CY99" s="1048"/>
      <c r="CZ99" s="1048"/>
      <c r="DA99" s="1048"/>
      <c r="DB99" s="1048"/>
      <c r="DC99" s="1048"/>
      <c r="DD99" s="1048"/>
      <c r="DE99" s="1048"/>
      <c r="DF99" s="1048"/>
      <c r="DG99" s="1048"/>
      <c r="DH99" s="1048"/>
      <c r="DI99" s="1048"/>
      <c r="DJ99" s="1048"/>
      <c r="DK99" s="1048"/>
      <c r="DL99" s="1048"/>
      <c r="DM99" s="1048"/>
    </row>
    <row r="100" spans="2:117" ht="14.25" customHeight="1">
      <c r="B100" s="1048"/>
      <c r="C100" s="1048"/>
      <c r="D100" s="1048"/>
      <c r="E100" s="1048"/>
      <c r="F100" s="1048"/>
      <c r="G100" s="1048"/>
      <c r="H100" s="1048"/>
      <c r="I100" s="1048"/>
      <c r="J100" s="1048"/>
      <c r="K100" s="1048"/>
      <c r="L100" s="1048"/>
      <c r="M100" s="1048"/>
      <c r="N100" s="1048"/>
      <c r="O100" s="1048"/>
      <c r="P100" s="1048"/>
      <c r="Q100" s="1048"/>
      <c r="R100" s="1048"/>
      <c r="S100" s="1048"/>
      <c r="T100" s="1048"/>
      <c r="U100" s="1048"/>
      <c r="V100" s="1048"/>
      <c r="W100" s="1048"/>
      <c r="X100" s="1048"/>
      <c r="Y100" s="1048"/>
      <c r="Z100" s="1048"/>
      <c r="AA100" s="1048"/>
      <c r="AB100" s="1048"/>
      <c r="AC100" s="1048"/>
      <c r="AD100" s="1048"/>
      <c r="AE100" s="1048"/>
      <c r="AF100" s="1048"/>
      <c r="AG100" s="1048"/>
      <c r="AH100" s="1048"/>
      <c r="AI100" s="1048"/>
      <c r="AJ100" s="1048"/>
      <c r="AK100" s="1048"/>
      <c r="AL100" s="1048"/>
      <c r="AM100" s="1048"/>
      <c r="AN100" s="1048"/>
      <c r="AO100" s="1048"/>
      <c r="AP100" s="1048"/>
      <c r="AQ100" s="1048"/>
      <c r="AR100" s="1048"/>
      <c r="AS100" s="1048"/>
      <c r="AT100" s="1048"/>
      <c r="AU100" s="1048"/>
      <c r="AV100" s="1048"/>
      <c r="AW100" s="1048"/>
      <c r="AX100" s="1048"/>
      <c r="AY100" s="1048"/>
      <c r="AZ100" s="1048"/>
      <c r="BA100" s="1048"/>
      <c r="BB100" s="1048"/>
      <c r="BC100" s="1048"/>
      <c r="BD100" s="1048"/>
      <c r="BE100" s="1048"/>
      <c r="BF100" s="1048"/>
      <c r="BG100" s="1048"/>
      <c r="BH100" s="1048"/>
      <c r="BI100" s="1048"/>
      <c r="BJ100" s="1048"/>
      <c r="BK100" s="1048"/>
      <c r="BL100" s="1048"/>
      <c r="BM100" s="1048"/>
      <c r="BN100" s="1048"/>
      <c r="BO100" s="1048"/>
      <c r="BP100" s="1048"/>
      <c r="BQ100" s="1048"/>
      <c r="BR100" s="1048"/>
      <c r="BS100" s="1048"/>
      <c r="BT100" s="1048"/>
      <c r="BU100" s="1048"/>
      <c r="BV100" s="1048"/>
      <c r="BW100" s="1048"/>
      <c r="BX100" s="1048"/>
      <c r="BY100" s="1048"/>
      <c r="BZ100" s="1048"/>
      <c r="CA100" s="1048"/>
      <c r="CB100" s="1048"/>
      <c r="CC100" s="1048"/>
      <c r="CD100" s="1048"/>
      <c r="CE100" s="1048"/>
      <c r="CF100" s="1048"/>
      <c r="CG100" s="1048"/>
      <c r="CH100" s="1048"/>
      <c r="CI100" s="1048"/>
      <c r="CJ100" s="1048"/>
      <c r="CK100" s="1048"/>
      <c r="CL100" s="1048"/>
      <c r="CM100" s="1048"/>
      <c r="CN100" s="1048"/>
      <c r="CO100" s="1048"/>
      <c r="CP100" s="1048"/>
      <c r="CQ100" s="1048"/>
      <c r="CR100" s="1048"/>
      <c r="CS100" s="1048"/>
      <c r="CT100" s="1048"/>
      <c r="CU100" s="1048"/>
      <c r="CV100" s="1048"/>
      <c r="CW100" s="1048"/>
      <c r="CX100" s="1048"/>
      <c r="CY100" s="1048"/>
      <c r="CZ100" s="1048"/>
      <c r="DA100" s="1048"/>
      <c r="DB100" s="1048"/>
      <c r="DC100" s="1048"/>
      <c r="DD100" s="1048"/>
      <c r="DE100" s="1048"/>
      <c r="DF100" s="1048"/>
      <c r="DG100" s="1048"/>
      <c r="DH100" s="1048"/>
      <c r="DI100" s="1048"/>
      <c r="DJ100" s="1048"/>
      <c r="DK100" s="1048"/>
      <c r="DL100" s="1048"/>
      <c r="DM100" s="1048"/>
    </row>
    <row r="101" spans="2:117" ht="14.25" customHeight="1">
      <c r="B101" s="1048"/>
      <c r="C101" s="1048"/>
      <c r="D101" s="1048"/>
      <c r="E101" s="1048"/>
      <c r="F101" s="1048"/>
      <c r="G101" s="1048"/>
      <c r="H101" s="1048"/>
      <c r="I101" s="1048"/>
      <c r="J101" s="1048"/>
      <c r="K101" s="1048"/>
      <c r="L101" s="1048"/>
      <c r="M101" s="1048"/>
      <c r="N101" s="1048"/>
      <c r="O101" s="1048"/>
      <c r="P101" s="1048"/>
      <c r="Q101" s="1048"/>
      <c r="R101" s="1048"/>
      <c r="S101" s="1048"/>
      <c r="T101" s="1048"/>
      <c r="U101" s="1048"/>
      <c r="V101" s="1048"/>
      <c r="W101" s="1048"/>
      <c r="X101" s="1048"/>
      <c r="Y101" s="1048"/>
      <c r="Z101" s="1048"/>
      <c r="AA101" s="1048"/>
      <c r="AB101" s="1048"/>
      <c r="AC101" s="1048"/>
      <c r="AD101" s="1048"/>
      <c r="AE101" s="1048"/>
      <c r="AF101" s="1048"/>
      <c r="AG101" s="1048"/>
      <c r="AH101" s="1048"/>
      <c r="AI101" s="1048"/>
      <c r="AJ101" s="1048"/>
      <c r="AK101" s="1048"/>
      <c r="AL101" s="1048"/>
      <c r="AM101" s="1048"/>
      <c r="AN101" s="1048"/>
      <c r="AO101" s="1048"/>
      <c r="AP101" s="1048"/>
      <c r="AQ101" s="1048"/>
      <c r="AR101" s="1048"/>
      <c r="AS101" s="1048"/>
      <c r="AT101" s="1048"/>
      <c r="AU101" s="1048"/>
      <c r="AV101" s="1048"/>
      <c r="AW101" s="1048"/>
      <c r="AX101" s="1048"/>
      <c r="AY101" s="1048"/>
      <c r="AZ101" s="1048"/>
      <c r="BA101" s="1048"/>
      <c r="BB101" s="1048"/>
      <c r="BC101" s="1048"/>
      <c r="BD101" s="1048"/>
      <c r="BE101" s="1048"/>
      <c r="BF101" s="1048"/>
      <c r="BG101" s="1048"/>
      <c r="BH101" s="1048"/>
      <c r="BI101" s="1048"/>
      <c r="BJ101" s="1048"/>
      <c r="BK101" s="1048"/>
      <c r="BL101" s="1048"/>
      <c r="BM101" s="1048"/>
      <c r="BN101" s="1048"/>
      <c r="BO101" s="1048"/>
      <c r="BP101" s="1048"/>
      <c r="BQ101" s="1048"/>
      <c r="BR101" s="1048"/>
      <c r="BS101" s="1048"/>
      <c r="BT101" s="1048"/>
      <c r="BU101" s="1048"/>
      <c r="BV101" s="1048"/>
      <c r="BW101" s="1048"/>
      <c r="BX101" s="1048"/>
      <c r="BY101" s="1048"/>
      <c r="BZ101" s="1048"/>
      <c r="CA101" s="1048"/>
      <c r="CB101" s="1048"/>
      <c r="CC101" s="1048"/>
      <c r="CD101" s="1048"/>
      <c r="CE101" s="1048"/>
      <c r="CF101" s="1048"/>
      <c r="CG101" s="1048"/>
      <c r="CH101" s="1048"/>
      <c r="CI101" s="1048"/>
      <c r="CJ101" s="1048"/>
      <c r="CK101" s="1048"/>
      <c r="CL101" s="1048"/>
      <c r="CM101" s="1048"/>
      <c r="CN101" s="1048"/>
      <c r="CO101" s="1048"/>
      <c r="CP101" s="1048"/>
      <c r="CQ101" s="1048"/>
      <c r="CR101" s="1048"/>
      <c r="CS101" s="1048"/>
      <c r="CT101" s="1048"/>
      <c r="CU101" s="1048"/>
      <c r="CV101" s="1048"/>
      <c r="CW101" s="1048"/>
      <c r="CX101" s="1048"/>
      <c r="CY101" s="1048"/>
      <c r="CZ101" s="1048"/>
      <c r="DA101" s="1048"/>
      <c r="DB101" s="1048"/>
      <c r="DC101" s="1048"/>
      <c r="DD101" s="1048"/>
      <c r="DE101" s="1048"/>
      <c r="DF101" s="1048"/>
      <c r="DG101" s="1048"/>
      <c r="DH101" s="1048"/>
      <c r="DI101" s="1048"/>
      <c r="DJ101" s="1048"/>
      <c r="DK101" s="1048"/>
      <c r="DL101" s="1048"/>
      <c r="DM101" s="1048"/>
    </row>
    <row r="102" spans="2:117" ht="14.25" customHeight="1">
      <c r="B102" s="1048"/>
      <c r="C102" s="1048"/>
      <c r="D102" s="1048"/>
      <c r="E102" s="1048"/>
      <c r="F102" s="1048"/>
      <c r="G102" s="1048"/>
      <c r="H102" s="1048"/>
      <c r="I102" s="1048"/>
      <c r="J102" s="1048"/>
      <c r="K102" s="1048"/>
      <c r="L102" s="1048"/>
      <c r="M102" s="1048"/>
      <c r="N102" s="1048"/>
      <c r="O102" s="1048"/>
      <c r="P102" s="1048"/>
      <c r="Q102" s="1048"/>
      <c r="R102" s="1048"/>
      <c r="S102" s="1048"/>
      <c r="T102" s="1048"/>
      <c r="U102" s="1048"/>
      <c r="V102" s="1048"/>
      <c r="W102" s="1048"/>
      <c r="X102" s="1048"/>
      <c r="Y102" s="1048"/>
      <c r="Z102" s="1048"/>
      <c r="AA102" s="1048"/>
      <c r="AB102" s="1048"/>
      <c r="AC102" s="1048"/>
      <c r="AD102" s="1048"/>
      <c r="AE102" s="1048"/>
      <c r="AF102" s="1048"/>
      <c r="AG102" s="1048"/>
      <c r="AH102" s="1048"/>
      <c r="AI102" s="1048"/>
      <c r="AJ102" s="1048"/>
      <c r="AK102" s="1048"/>
      <c r="AL102" s="1048"/>
      <c r="AM102" s="1048"/>
      <c r="AN102" s="1048"/>
      <c r="AO102" s="1048"/>
      <c r="AP102" s="1048"/>
      <c r="AQ102" s="1048"/>
      <c r="AR102" s="1048"/>
      <c r="AS102" s="1048"/>
      <c r="AT102" s="1048"/>
      <c r="AU102" s="1048"/>
      <c r="AV102" s="1048"/>
      <c r="AW102" s="1048"/>
      <c r="AX102" s="1048"/>
      <c r="AY102" s="1048"/>
      <c r="AZ102" s="1048"/>
      <c r="BA102" s="1048"/>
      <c r="BB102" s="1048"/>
      <c r="BC102" s="1048"/>
      <c r="BD102" s="1048"/>
      <c r="BE102" s="1048"/>
      <c r="BF102" s="1048"/>
      <c r="BG102" s="1048"/>
      <c r="BH102" s="1048"/>
      <c r="BI102" s="1048"/>
      <c r="BJ102" s="1048"/>
      <c r="BK102" s="1048"/>
      <c r="BL102" s="1048"/>
      <c r="BM102" s="1048"/>
      <c r="BN102" s="1048"/>
      <c r="BO102" s="1048"/>
      <c r="BP102" s="1048"/>
      <c r="BQ102" s="1048"/>
      <c r="BR102" s="1048"/>
      <c r="BS102" s="1048"/>
      <c r="BT102" s="1048"/>
      <c r="BU102" s="1048"/>
      <c r="BV102" s="1048"/>
      <c r="BW102" s="1048"/>
      <c r="BX102" s="1048"/>
      <c r="BY102" s="1048"/>
      <c r="BZ102" s="1048"/>
      <c r="CA102" s="1048"/>
      <c r="CB102" s="1048"/>
      <c r="CC102" s="1048"/>
      <c r="CD102" s="1048"/>
      <c r="CE102" s="1048"/>
      <c r="CF102" s="1048"/>
      <c r="CG102" s="1048"/>
      <c r="CH102" s="1048"/>
      <c r="CI102" s="1048"/>
      <c r="CJ102" s="1048"/>
      <c r="CK102" s="1048"/>
      <c r="CL102" s="1048"/>
      <c r="CM102" s="1048"/>
      <c r="CN102" s="1048"/>
      <c r="CO102" s="1048"/>
      <c r="CP102" s="1048"/>
      <c r="CQ102" s="1048"/>
      <c r="CR102" s="1048"/>
      <c r="CS102" s="1048"/>
      <c r="CT102" s="1048"/>
      <c r="CU102" s="1048"/>
      <c r="CV102" s="1048"/>
      <c r="CW102" s="1048"/>
      <c r="CX102" s="1048"/>
      <c r="CY102" s="1048"/>
      <c r="CZ102" s="1048"/>
      <c r="DA102" s="1048"/>
      <c r="DB102" s="1048"/>
      <c r="DC102" s="1048"/>
      <c r="DD102" s="1048"/>
      <c r="DE102" s="1048"/>
      <c r="DF102" s="1048"/>
      <c r="DG102" s="1048"/>
      <c r="DH102" s="1048"/>
      <c r="DI102" s="1048"/>
      <c r="DJ102" s="1048"/>
      <c r="DK102" s="1048"/>
      <c r="DL102" s="1048"/>
      <c r="DM102" s="1048"/>
    </row>
    <row r="103" spans="2:117" ht="14.25" customHeight="1">
      <c r="B103" s="1048"/>
      <c r="C103" s="1048"/>
      <c r="D103" s="1048"/>
      <c r="E103" s="1048"/>
      <c r="F103" s="1048"/>
      <c r="G103" s="1048"/>
      <c r="H103" s="1048"/>
      <c r="I103" s="1048"/>
      <c r="J103" s="1048"/>
      <c r="K103" s="1048"/>
      <c r="L103" s="1048"/>
      <c r="M103" s="1048"/>
      <c r="N103" s="1048"/>
      <c r="O103" s="1048"/>
      <c r="P103" s="1048"/>
      <c r="Q103" s="1048"/>
      <c r="R103" s="1048"/>
      <c r="S103" s="1048"/>
      <c r="T103" s="1048"/>
      <c r="U103" s="1048"/>
      <c r="V103" s="1048"/>
      <c r="W103" s="1048"/>
      <c r="X103" s="1048"/>
      <c r="Y103" s="1048"/>
      <c r="Z103" s="1048"/>
      <c r="AA103" s="1048"/>
      <c r="AB103" s="1048"/>
      <c r="AC103" s="1048"/>
      <c r="AD103" s="1048"/>
      <c r="AE103" s="1048"/>
      <c r="AF103" s="1048"/>
      <c r="AG103" s="1048"/>
      <c r="AH103" s="1048"/>
      <c r="AI103" s="1048"/>
      <c r="AJ103" s="1048"/>
      <c r="AK103" s="1048"/>
      <c r="AL103" s="1048"/>
      <c r="AM103" s="1048"/>
      <c r="AN103" s="1048"/>
      <c r="AO103" s="1048"/>
      <c r="AP103" s="1048"/>
      <c r="AQ103" s="1048"/>
      <c r="AR103" s="1048"/>
      <c r="AS103" s="1048"/>
      <c r="AT103" s="1048"/>
      <c r="AU103" s="1048"/>
      <c r="AV103" s="1048"/>
      <c r="AW103" s="1048"/>
      <c r="AX103" s="1048"/>
      <c r="AY103" s="1048"/>
      <c r="AZ103" s="1048"/>
      <c r="BA103" s="1048"/>
      <c r="BB103" s="1048"/>
      <c r="BC103" s="1048"/>
      <c r="BD103" s="1048"/>
      <c r="BE103" s="1048"/>
      <c r="BF103" s="1048"/>
      <c r="BG103" s="1048"/>
      <c r="BH103" s="1048"/>
      <c r="BI103" s="1048"/>
      <c r="BJ103" s="1048"/>
      <c r="BK103" s="1048"/>
      <c r="BL103" s="1048"/>
      <c r="BM103" s="1048"/>
      <c r="BN103" s="1048"/>
      <c r="BO103" s="1048"/>
      <c r="BP103" s="1048"/>
      <c r="BQ103" s="1048"/>
      <c r="BR103" s="1048"/>
      <c r="BS103" s="1048"/>
      <c r="BT103" s="1048"/>
      <c r="BU103" s="1048"/>
      <c r="BV103" s="1048"/>
      <c r="BW103" s="1048"/>
      <c r="BX103" s="1048"/>
      <c r="BY103" s="1048"/>
      <c r="BZ103" s="1048"/>
      <c r="CA103" s="1048"/>
      <c r="CB103" s="1048"/>
      <c r="CC103" s="1048"/>
      <c r="CD103" s="1048"/>
      <c r="CE103" s="1048"/>
      <c r="CF103" s="1048"/>
      <c r="CG103" s="1048"/>
      <c r="CH103" s="1048"/>
      <c r="CI103" s="1048"/>
      <c r="CJ103" s="1048"/>
      <c r="CK103" s="1048"/>
      <c r="CL103" s="1048"/>
      <c r="CM103" s="1048"/>
      <c r="CN103" s="1048"/>
      <c r="CO103" s="1048"/>
      <c r="CP103" s="1048"/>
      <c r="CQ103" s="1048"/>
      <c r="CR103" s="1048"/>
      <c r="CS103" s="1048"/>
      <c r="CT103" s="1048"/>
      <c r="CU103" s="1048"/>
      <c r="CV103" s="1048"/>
      <c r="CW103" s="1048"/>
      <c r="CX103" s="1048"/>
      <c r="CY103" s="1048"/>
      <c r="CZ103" s="1048"/>
      <c r="DA103" s="1048"/>
      <c r="DB103" s="1048"/>
      <c r="DC103" s="1048"/>
      <c r="DD103" s="1048"/>
      <c r="DE103" s="1048"/>
      <c r="DF103" s="1048"/>
      <c r="DG103" s="1048"/>
      <c r="DH103" s="1048"/>
      <c r="DI103" s="1048"/>
      <c r="DJ103" s="1048"/>
      <c r="DK103" s="1048"/>
      <c r="DL103" s="1048"/>
      <c r="DM103" s="1048"/>
    </row>
    <row r="104" spans="2:117" ht="14.25" customHeight="1">
      <c r="B104" s="1048"/>
      <c r="C104" s="1048"/>
      <c r="D104" s="1048"/>
      <c r="E104" s="1048"/>
      <c r="F104" s="1048"/>
      <c r="G104" s="1048"/>
      <c r="H104" s="1048"/>
      <c r="I104" s="1048"/>
      <c r="J104" s="1048"/>
      <c r="K104" s="1048"/>
      <c r="L104" s="1048"/>
      <c r="M104" s="1048"/>
      <c r="N104" s="1048"/>
      <c r="O104" s="1048"/>
      <c r="P104" s="1048"/>
      <c r="Q104" s="1048"/>
      <c r="R104" s="1048"/>
      <c r="S104" s="1048"/>
      <c r="T104" s="1048"/>
      <c r="U104" s="1048"/>
      <c r="V104" s="1048"/>
      <c r="W104" s="1048"/>
      <c r="X104" s="1048"/>
      <c r="Y104" s="1048"/>
      <c r="Z104" s="1048"/>
      <c r="AA104" s="1048"/>
      <c r="AB104" s="1048"/>
      <c r="AC104" s="1048"/>
      <c r="AD104" s="1048"/>
      <c r="AE104" s="1048"/>
      <c r="AF104" s="1048"/>
      <c r="AG104" s="1048"/>
      <c r="AH104" s="1048"/>
      <c r="AI104" s="1048"/>
      <c r="AJ104" s="1048"/>
      <c r="AK104" s="1048"/>
      <c r="AL104" s="1048"/>
      <c r="AM104" s="1048"/>
      <c r="AN104" s="1048"/>
      <c r="AO104" s="1048"/>
      <c r="AP104" s="1048"/>
      <c r="AQ104" s="1048"/>
      <c r="AR104" s="1048"/>
      <c r="AS104" s="1048"/>
      <c r="AT104" s="1048"/>
      <c r="AU104" s="1048"/>
      <c r="AV104" s="1048"/>
      <c r="AW104" s="1048"/>
      <c r="AX104" s="1048"/>
      <c r="AY104" s="1048"/>
      <c r="AZ104" s="1048"/>
      <c r="BA104" s="1048"/>
      <c r="BB104" s="1048"/>
      <c r="BC104" s="1048"/>
      <c r="BD104" s="1048"/>
      <c r="BE104" s="1048"/>
      <c r="BF104" s="1048"/>
      <c r="BG104" s="1048"/>
      <c r="BH104" s="1048"/>
      <c r="BI104" s="1048"/>
      <c r="BJ104" s="1048"/>
      <c r="BK104" s="1048"/>
      <c r="BL104" s="1048"/>
      <c r="BM104" s="1048"/>
      <c r="BN104" s="1048"/>
      <c r="BO104" s="1048"/>
      <c r="BP104" s="1048"/>
      <c r="BQ104" s="1048"/>
      <c r="BR104" s="1048"/>
      <c r="BS104" s="1048"/>
      <c r="BT104" s="1048"/>
      <c r="BU104" s="1048"/>
      <c r="BV104" s="1048"/>
      <c r="BW104" s="1048"/>
      <c r="BX104" s="1048"/>
      <c r="BY104" s="1048"/>
      <c r="BZ104" s="1048"/>
      <c r="CA104" s="1048"/>
      <c r="CB104" s="1048"/>
      <c r="CC104" s="1048"/>
      <c r="CD104" s="1048"/>
      <c r="CE104" s="1048"/>
      <c r="CF104" s="1048"/>
      <c r="CG104" s="1048"/>
      <c r="CH104" s="1048"/>
      <c r="CI104" s="1048"/>
      <c r="CJ104" s="1048"/>
      <c r="CK104" s="1048"/>
      <c r="CL104" s="1048"/>
      <c r="CM104" s="1048"/>
      <c r="CN104" s="1048"/>
      <c r="CO104" s="1048"/>
      <c r="CP104" s="1048"/>
      <c r="CQ104" s="1048"/>
      <c r="CR104" s="1048"/>
      <c r="CS104" s="1048"/>
      <c r="CT104" s="1048"/>
      <c r="CU104" s="1048"/>
      <c r="CV104" s="1048"/>
      <c r="CW104" s="1048"/>
      <c r="CX104" s="1048"/>
      <c r="CY104" s="1048"/>
      <c r="CZ104" s="1048"/>
      <c r="DA104" s="1048"/>
      <c r="DB104" s="1048"/>
      <c r="DC104" s="1048"/>
      <c r="DD104" s="1048"/>
      <c r="DE104" s="1048"/>
      <c r="DF104" s="1048"/>
      <c r="DG104" s="1048"/>
      <c r="DH104" s="1048"/>
      <c r="DI104" s="1048"/>
      <c r="DJ104" s="1048"/>
      <c r="DK104" s="1048"/>
      <c r="DL104" s="1048"/>
      <c r="DM104" s="1048"/>
    </row>
    <row r="105" spans="2:117" ht="14.25" customHeight="1">
      <c r="B105" s="1048"/>
      <c r="C105" s="1048"/>
      <c r="D105" s="1048"/>
      <c r="E105" s="1048"/>
      <c r="F105" s="1048"/>
      <c r="G105" s="1048"/>
      <c r="H105" s="1048"/>
      <c r="I105" s="1048"/>
      <c r="J105" s="1048"/>
      <c r="K105" s="1048"/>
      <c r="L105" s="1048"/>
      <c r="M105" s="1048"/>
      <c r="N105" s="1048"/>
      <c r="O105" s="1048"/>
      <c r="P105" s="1048"/>
      <c r="Q105" s="1048"/>
      <c r="R105" s="1048"/>
      <c r="S105" s="1048"/>
      <c r="T105" s="1048"/>
      <c r="U105" s="1048"/>
      <c r="V105" s="1048"/>
      <c r="W105" s="1048"/>
      <c r="X105" s="1048"/>
      <c r="Y105" s="1048"/>
      <c r="Z105" s="1048"/>
      <c r="AA105" s="1048"/>
      <c r="AB105" s="1048"/>
      <c r="AC105" s="1048"/>
      <c r="AD105" s="1048"/>
      <c r="AE105" s="1048"/>
      <c r="AF105" s="1048"/>
      <c r="AG105" s="1048"/>
      <c r="AH105" s="1048"/>
      <c r="AI105" s="1048"/>
      <c r="AJ105" s="1048"/>
      <c r="AK105" s="1048"/>
      <c r="AL105" s="1048"/>
      <c r="AM105" s="1048"/>
      <c r="AN105" s="1048"/>
      <c r="AO105" s="1048"/>
      <c r="AP105" s="1048"/>
      <c r="AQ105" s="1048"/>
      <c r="AR105" s="1048"/>
      <c r="AS105" s="1048"/>
      <c r="AT105" s="1048"/>
      <c r="AU105" s="1048"/>
      <c r="AV105" s="1048"/>
      <c r="AW105" s="1048"/>
      <c r="AX105" s="1048"/>
      <c r="AY105" s="1048"/>
      <c r="AZ105" s="1048"/>
      <c r="BA105" s="1048"/>
      <c r="BB105" s="1048"/>
      <c r="BC105" s="1048"/>
      <c r="BD105" s="1048"/>
      <c r="BE105" s="1048"/>
      <c r="BF105" s="1048"/>
      <c r="BG105" s="1048"/>
      <c r="BH105" s="1048"/>
      <c r="BI105" s="1048"/>
      <c r="BJ105" s="1048"/>
      <c r="BK105" s="1048"/>
      <c r="BL105" s="1048"/>
      <c r="BM105" s="1048"/>
      <c r="BN105" s="1048"/>
      <c r="BO105" s="1048"/>
      <c r="BP105" s="1048"/>
      <c r="BQ105" s="1048"/>
      <c r="BR105" s="1048"/>
      <c r="BS105" s="1048"/>
      <c r="BT105" s="1048"/>
      <c r="BU105" s="1048"/>
      <c r="BV105" s="1048"/>
      <c r="BW105" s="1048"/>
      <c r="BX105" s="1048"/>
      <c r="BY105" s="1048"/>
      <c r="BZ105" s="1048"/>
      <c r="CA105" s="1048"/>
      <c r="CB105" s="1048"/>
      <c r="CC105" s="1048"/>
      <c r="CD105" s="1048"/>
      <c r="CE105" s="1048"/>
      <c r="CF105" s="1048"/>
      <c r="CG105" s="1048"/>
      <c r="CH105" s="1048"/>
      <c r="CI105" s="1048"/>
      <c r="CJ105" s="1048"/>
      <c r="CK105" s="1048"/>
      <c r="CL105" s="1048"/>
      <c r="CM105" s="1048"/>
      <c r="CN105" s="1048"/>
      <c r="CO105" s="1048"/>
      <c r="CP105" s="1048"/>
      <c r="CQ105" s="1048"/>
      <c r="CR105" s="1048"/>
      <c r="CS105" s="1048"/>
      <c r="CT105" s="1048"/>
      <c r="CU105" s="1048"/>
      <c r="CV105" s="1048"/>
      <c r="CW105" s="1048"/>
      <c r="CX105" s="1048"/>
      <c r="CY105" s="1048"/>
      <c r="CZ105" s="1048"/>
      <c r="DA105" s="1048"/>
      <c r="DB105" s="1048"/>
      <c r="DC105" s="1048"/>
      <c r="DD105" s="1048"/>
      <c r="DE105" s="1048"/>
      <c r="DF105" s="1048"/>
      <c r="DG105" s="1048"/>
      <c r="DH105" s="1048"/>
      <c r="DI105" s="1048"/>
      <c r="DJ105" s="1048"/>
      <c r="DK105" s="1048"/>
      <c r="DL105" s="1048"/>
      <c r="DM105" s="1048"/>
    </row>
    <row r="106" spans="2:117" ht="14.25" customHeight="1">
      <c r="B106" s="1048"/>
      <c r="C106" s="1048"/>
      <c r="D106" s="1048"/>
      <c r="E106" s="1048"/>
      <c r="F106" s="1048"/>
      <c r="G106" s="1048"/>
      <c r="H106" s="1048"/>
      <c r="I106" s="1048"/>
      <c r="J106" s="1048"/>
      <c r="K106" s="1048"/>
      <c r="L106" s="1048"/>
      <c r="M106" s="1048"/>
      <c r="N106" s="1048"/>
      <c r="O106" s="1048"/>
      <c r="P106" s="1048"/>
      <c r="Q106" s="1048"/>
      <c r="R106" s="1048"/>
      <c r="S106" s="1048"/>
      <c r="T106" s="1048"/>
      <c r="U106" s="1048"/>
      <c r="V106" s="1048"/>
      <c r="W106" s="1048"/>
      <c r="X106" s="1048"/>
      <c r="Y106" s="1048"/>
      <c r="Z106" s="1048"/>
      <c r="AA106" s="1048"/>
      <c r="AB106" s="1048"/>
      <c r="AC106" s="1048"/>
      <c r="AD106" s="1048"/>
      <c r="AE106" s="1048"/>
      <c r="AF106" s="1048"/>
      <c r="AG106" s="1048"/>
      <c r="AH106" s="1048"/>
      <c r="AI106" s="1048"/>
      <c r="AJ106" s="1048"/>
      <c r="AK106" s="1048"/>
      <c r="AL106" s="1048"/>
      <c r="AM106" s="1048"/>
      <c r="AN106" s="1048"/>
      <c r="AO106" s="1048"/>
      <c r="AP106" s="1048"/>
      <c r="AQ106" s="1048"/>
      <c r="AR106" s="1048"/>
      <c r="AS106" s="1048"/>
      <c r="AT106" s="1048"/>
      <c r="AU106" s="1048"/>
      <c r="AV106" s="1048"/>
      <c r="AW106" s="1048"/>
      <c r="AX106" s="1048"/>
      <c r="AY106" s="1048"/>
      <c r="AZ106" s="1048"/>
      <c r="BA106" s="1048"/>
      <c r="BB106" s="1048"/>
      <c r="BC106" s="1048"/>
      <c r="BD106" s="1048"/>
      <c r="BE106" s="1048"/>
      <c r="BF106" s="1048"/>
      <c r="BG106" s="1048"/>
      <c r="BH106" s="1048"/>
      <c r="BI106" s="1048"/>
      <c r="BJ106" s="1048"/>
      <c r="BK106" s="1048"/>
      <c r="BL106" s="1048"/>
      <c r="BM106" s="1048"/>
      <c r="BN106" s="1048"/>
      <c r="BO106" s="1048"/>
      <c r="BP106" s="1048"/>
      <c r="BQ106" s="1048"/>
      <c r="BR106" s="1048"/>
      <c r="BS106" s="1048"/>
      <c r="BT106" s="1048"/>
      <c r="BU106" s="1048"/>
      <c r="BV106" s="1048"/>
      <c r="BW106" s="1048"/>
      <c r="BX106" s="1048"/>
      <c r="BY106" s="1048"/>
      <c r="BZ106" s="1048"/>
      <c r="CA106" s="1048"/>
      <c r="CB106" s="1048"/>
      <c r="CC106" s="1048"/>
      <c r="CD106" s="1048"/>
      <c r="CE106" s="1048"/>
      <c r="CF106" s="1048"/>
      <c r="CG106" s="1048"/>
      <c r="CH106" s="1048"/>
      <c r="CI106" s="1048"/>
      <c r="CJ106" s="1048"/>
      <c r="CK106" s="1048"/>
      <c r="CL106" s="1048"/>
      <c r="CM106" s="1048"/>
      <c r="CN106" s="1048"/>
      <c r="CO106" s="1048"/>
      <c r="CP106" s="1048"/>
      <c r="CQ106" s="1048"/>
      <c r="CR106" s="1048"/>
      <c r="CS106" s="1048"/>
      <c r="CT106" s="1048"/>
      <c r="CU106" s="1048"/>
      <c r="CV106" s="1048"/>
      <c r="CW106" s="1048"/>
      <c r="CX106" s="1048"/>
      <c r="CY106" s="1048"/>
      <c r="CZ106" s="1048"/>
      <c r="DA106" s="1048"/>
      <c r="DB106" s="1048"/>
      <c r="DC106" s="1048"/>
      <c r="DD106" s="1048"/>
      <c r="DE106" s="1048"/>
      <c r="DF106" s="1048"/>
      <c r="DG106" s="1048"/>
      <c r="DH106" s="1048"/>
      <c r="DI106" s="1048"/>
      <c r="DJ106" s="1048"/>
      <c r="DK106" s="1048"/>
      <c r="DL106" s="1048"/>
      <c r="DM106" s="1048"/>
    </row>
    <row r="107" spans="2:117" ht="14.25" customHeight="1">
      <c r="B107" s="1048"/>
      <c r="C107" s="1048"/>
      <c r="D107" s="1048"/>
      <c r="E107" s="1048"/>
      <c r="F107" s="1048"/>
      <c r="G107" s="1048"/>
      <c r="H107" s="1048"/>
      <c r="I107" s="1048"/>
      <c r="J107" s="1048"/>
      <c r="K107" s="1048"/>
      <c r="L107" s="1048"/>
      <c r="M107" s="1048"/>
      <c r="N107" s="1048"/>
      <c r="O107" s="1048"/>
      <c r="P107" s="1048"/>
      <c r="Q107" s="1048"/>
      <c r="R107" s="1048"/>
      <c r="S107" s="1048"/>
      <c r="T107" s="1048"/>
      <c r="U107" s="1048"/>
      <c r="V107" s="1048"/>
      <c r="W107" s="1048"/>
      <c r="X107" s="1048"/>
      <c r="Y107" s="1048"/>
      <c r="Z107" s="1048"/>
      <c r="AA107" s="1048"/>
      <c r="AB107" s="1048"/>
      <c r="AC107" s="1048"/>
      <c r="AD107" s="1048"/>
      <c r="AE107" s="1048"/>
      <c r="AF107" s="1048"/>
      <c r="AG107" s="1048"/>
      <c r="AH107" s="1048"/>
      <c r="AI107" s="1048"/>
      <c r="AJ107" s="1048"/>
      <c r="AK107" s="1048"/>
      <c r="AL107" s="1048"/>
      <c r="AM107" s="1048"/>
      <c r="AN107" s="1048"/>
      <c r="AO107" s="1048"/>
      <c r="AP107" s="1048"/>
      <c r="AQ107" s="1048"/>
      <c r="AR107" s="1048"/>
      <c r="AS107" s="1048"/>
      <c r="AT107" s="1048"/>
      <c r="AU107" s="1048"/>
      <c r="AV107" s="1048"/>
      <c r="AW107" s="1048"/>
      <c r="AX107" s="1048"/>
      <c r="AY107" s="1048"/>
      <c r="AZ107" s="1048"/>
      <c r="BA107" s="1048"/>
      <c r="BB107" s="1048"/>
      <c r="BC107" s="1048"/>
      <c r="BD107" s="1048"/>
      <c r="BE107" s="1048"/>
      <c r="BF107" s="1048"/>
      <c r="BG107" s="1048"/>
      <c r="BH107" s="1048"/>
      <c r="BI107" s="1048"/>
      <c r="BJ107" s="1048"/>
      <c r="BK107" s="1048"/>
      <c r="BL107" s="1048"/>
      <c r="BM107" s="1048"/>
      <c r="BN107" s="1048"/>
      <c r="BO107" s="1048"/>
      <c r="BP107" s="1048"/>
      <c r="BQ107" s="1048"/>
      <c r="BR107" s="1048"/>
      <c r="BS107" s="1048"/>
      <c r="BT107" s="1048"/>
      <c r="BU107" s="1048"/>
      <c r="BV107" s="1048"/>
      <c r="BW107" s="1048"/>
      <c r="BX107" s="1048"/>
      <c r="BY107" s="1048"/>
      <c r="BZ107" s="1048"/>
      <c r="CA107" s="1048"/>
      <c r="CB107" s="1048"/>
      <c r="CC107" s="1048"/>
      <c r="CD107" s="1048"/>
      <c r="CE107" s="1048"/>
      <c r="CF107" s="1048"/>
      <c r="CG107" s="1048"/>
      <c r="CH107" s="1048"/>
      <c r="CI107" s="1048"/>
      <c r="CJ107" s="1048"/>
      <c r="CK107" s="1048"/>
      <c r="CL107" s="1048"/>
      <c r="CM107" s="1048"/>
      <c r="CN107" s="1048"/>
      <c r="CO107" s="1048"/>
      <c r="CP107" s="1048"/>
      <c r="CQ107" s="1048"/>
      <c r="CR107" s="1048"/>
      <c r="CS107" s="1048"/>
      <c r="CT107" s="1048"/>
      <c r="CU107" s="1048"/>
      <c r="CV107" s="1048"/>
      <c r="CW107" s="1048"/>
      <c r="CX107" s="1048"/>
      <c r="CY107" s="1048"/>
      <c r="CZ107" s="1048"/>
      <c r="DA107" s="1048"/>
      <c r="DB107" s="1048"/>
      <c r="DC107" s="1048"/>
      <c r="DD107" s="1048"/>
      <c r="DE107" s="1048"/>
      <c r="DF107" s="1048"/>
      <c r="DG107" s="1048"/>
      <c r="DH107" s="1048"/>
      <c r="DI107" s="1048"/>
      <c r="DJ107" s="1048"/>
      <c r="DK107" s="1048"/>
      <c r="DL107" s="1048"/>
      <c r="DM107" s="1048"/>
    </row>
    <row r="108" spans="2:117" ht="14.25" customHeight="1">
      <c r="B108" s="1048"/>
      <c r="C108" s="1048"/>
      <c r="D108" s="1048"/>
      <c r="E108" s="1048"/>
      <c r="F108" s="1048"/>
      <c r="G108" s="1048"/>
      <c r="H108" s="1048"/>
      <c r="I108" s="1048"/>
      <c r="J108" s="1048"/>
      <c r="K108" s="1048"/>
      <c r="L108" s="1048"/>
      <c r="M108" s="1048"/>
      <c r="N108" s="1048"/>
      <c r="O108" s="1048"/>
      <c r="P108" s="1048"/>
      <c r="Q108" s="1048"/>
      <c r="R108" s="1048"/>
      <c r="S108" s="1048"/>
      <c r="T108" s="1048"/>
      <c r="U108" s="1048"/>
      <c r="V108" s="1048"/>
      <c r="W108" s="1048"/>
      <c r="X108" s="1048"/>
      <c r="Y108" s="1048"/>
      <c r="Z108" s="1048"/>
      <c r="AA108" s="1048"/>
      <c r="AB108" s="1048"/>
      <c r="AC108" s="1048"/>
      <c r="AD108" s="1048"/>
      <c r="AE108" s="1048"/>
      <c r="AF108" s="1048"/>
      <c r="AG108" s="1048"/>
      <c r="AH108" s="1048"/>
      <c r="AI108" s="1048"/>
      <c r="AJ108" s="1048"/>
      <c r="AK108" s="1048"/>
      <c r="AL108" s="1048"/>
      <c r="AM108" s="1048"/>
      <c r="AN108" s="1048"/>
      <c r="AO108" s="1048"/>
      <c r="AP108" s="1048"/>
      <c r="AQ108" s="1048"/>
      <c r="AR108" s="1048"/>
      <c r="AS108" s="1048"/>
      <c r="AT108" s="1048"/>
      <c r="AU108" s="1048"/>
      <c r="AV108" s="1048"/>
      <c r="AW108" s="1048"/>
      <c r="AX108" s="1048"/>
      <c r="AY108" s="1048"/>
      <c r="AZ108" s="1048"/>
      <c r="BA108" s="1048"/>
      <c r="BB108" s="1048"/>
      <c r="BC108" s="1048"/>
      <c r="BD108" s="1048"/>
      <c r="BE108" s="1048"/>
      <c r="BF108" s="1048"/>
      <c r="BG108" s="1048"/>
      <c r="BH108" s="1048"/>
      <c r="BI108" s="1048"/>
      <c r="BJ108" s="1048"/>
      <c r="BK108" s="1048"/>
      <c r="BL108" s="1048"/>
      <c r="BM108" s="1048"/>
      <c r="BN108" s="1048"/>
      <c r="BO108" s="1048"/>
      <c r="BP108" s="1048"/>
      <c r="BQ108" s="1048"/>
      <c r="BR108" s="1048"/>
      <c r="BS108" s="1048"/>
      <c r="BT108" s="1048"/>
      <c r="BU108" s="1048"/>
      <c r="BV108" s="1048"/>
      <c r="BW108" s="1048"/>
      <c r="BX108" s="1048"/>
      <c r="BY108" s="1048"/>
      <c r="BZ108" s="1048"/>
      <c r="CA108" s="1048"/>
      <c r="CB108" s="1048"/>
      <c r="CC108" s="1048"/>
      <c r="CD108" s="1048"/>
      <c r="CE108" s="1048"/>
      <c r="CF108" s="1048"/>
      <c r="CG108" s="1048"/>
      <c r="CH108" s="1048"/>
      <c r="CI108" s="1048"/>
      <c r="CJ108" s="1048"/>
      <c r="CK108" s="1048"/>
      <c r="CL108" s="1048"/>
      <c r="CM108" s="1048"/>
      <c r="CN108" s="1048"/>
      <c r="CO108" s="1048"/>
      <c r="CP108" s="1048"/>
      <c r="CQ108" s="1048"/>
      <c r="CR108" s="1048"/>
      <c r="CS108" s="1048"/>
      <c r="CT108" s="1048"/>
      <c r="CU108" s="1048"/>
      <c r="CV108" s="1048"/>
      <c r="CW108" s="1048"/>
      <c r="CX108" s="1048"/>
      <c r="CY108" s="1048"/>
      <c r="CZ108" s="1048"/>
      <c r="DA108" s="1048"/>
      <c r="DB108" s="1048"/>
      <c r="DC108" s="1048"/>
      <c r="DD108" s="1048"/>
      <c r="DE108" s="1048"/>
      <c r="DF108" s="1048"/>
      <c r="DG108" s="1048"/>
      <c r="DH108" s="1048"/>
      <c r="DI108" s="1048"/>
      <c r="DJ108" s="1048"/>
      <c r="DK108" s="1048"/>
      <c r="DL108" s="1048"/>
      <c r="DM108" s="1048"/>
    </row>
    <row r="109" spans="2:117" ht="14.25" customHeight="1">
      <c r="B109" s="1048"/>
      <c r="C109" s="1048"/>
      <c r="D109" s="1048"/>
      <c r="E109" s="1048"/>
      <c r="F109" s="1048"/>
      <c r="G109" s="1048"/>
      <c r="H109" s="1048"/>
      <c r="I109" s="1048"/>
      <c r="J109" s="1048"/>
      <c r="K109" s="1048"/>
      <c r="L109" s="1048"/>
      <c r="M109" s="1048"/>
      <c r="N109" s="1048"/>
      <c r="O109" s="1048"/>
      <c r="P109" s="1048"/>
      <c r="Q109" s="1048"/>
      <c r="R109" s="1048"/>
      <c r="S109" s="1048"/>
      <c r="T109" s="1048"/>
      <c r="U109" s="1048"/>
      <c r="V109" s="1048"/>
      <c r="W109" s="1048"/>
      <c r="X109" s="1048"/>
      <c r="Y109" s="1048"/>
      <c r="Z109" s="1048"/>
      <c r="AA109" s="1048"/>
      <c r="AB109" s="1048"/>
      <c r="AC109" s="1048"/>
      <c r="AD109" s="1048"/>
      <c r="AE109" s="1048"/>
      <c r="AF109" s="1048"/>
      <c r="AG109" s="1048"/>
      <c r="AH109" s="1048"/>
      <c r="AI109" s="1048"/>
      <c r="AJ109" s="1048"/>
      <c r="AK109" s="1048"/>
      <c r="AL109" s="1048"/>
      <c r="AM109" s="1048"/>
      <c r="AN109" s="1048"/>
      <c r="AO109" s="1048"/>
      <c r="AP109" s="1048"/>
      <c r="AQ109" s="1048"/>
      <c r="AR109" s="1048"/>
      <c r="AS109" s="1048"/>
      <c r="AT109" s="1048"/>
      <c r="AU109" s="1048"/>
      <c r="AV109" s="1048"/>
      <c r="AW109" s="1048"/>
      <c r="AX109" s="1048"/>
      <c r="AY109" s="1048"/>
      <c r="AZ109" s="1048"/>
      <c r="BA109" s="1048"/>
      <c r="BB109" s="1048"/>
      <c r="BC109" s="1048"/>
      <c r="BD109" s="1048"/>
      <c r="BE109" s="1048"/>
      <c r="BF109" s="1048"/>
      <c r="BG109" s="1048"/>
      <c r="BH109" s="1048"/>
      <c r="BI109" s="1048"/>
      <c r="BJ109" s="1048"/>
      <c r="BK109" s="1048"/>
      <c r="BL109" s="1048"/>
      <c r="BM109" s="1048"/>
      <c r="BN109" s="1048"/>
      <c r="BO109" s="1048"/>
      <c r="BP109" s="1048"/>
      <c r="BQ109" s="1048"/>
      <c r="BR109" s="1048"/>
      <c r="BS109" s="1048"/>
      <c r="BT109" s="1048"/>
      <c r="BU109" s="1048"/>
      <c r="BV109" s="1048"/>
      <c r="BW109" s="1048"/>
      <c r="BX109" s="1048"/>
      <c r="BY109" s="1048"/>
      <c r="BZ109" s="1048"/>
      <c r="CA109" s="1048"/>
      <c r="CB109" s="1048"/>
      <c r="CC109" s="1048"/>
      <c r="CD109" s="1048"/>
      <c r="CE109" s="1048"/>
      <c r="CF109" s="1048"/>
      <c r="CG109" s="1048"/>
      <c r="CH109" s="1048"/>
      <c r="CI109" s="1048"/>
      <c r="CJ109" s="1048"/>
      <c r="CK109" s="1048"/>
      <c r="CL109" s="1048"/>
      <c r="CM109" s="1048"/>
      <c r="CN109" s="1048"/>
      <c r="CO109" s="1048"/>
      <c r="CP109" s="1048"/>
      <c r="CQ109" s="1048"/>
      <c r="CR109" s="1048"/>
      <c r="CS109" s="1048"/>
      <c r="CT109" s="1048"/>
      <c r="CU109" s="1048"/>
      <c r="CV109" s="1048"/>
      <c r="CW109" s="1048"/>
      <c r="CX109" s="1048"/>
      <c r="CY109" s="1048"/>
      <c r="CZ109" s="1048"/>
      <c r="DA109" s="1048"/>
      <c r="DB109" s="1048"/>
      <c r="DC109" s="1048"/>
      <c r="DD109" s="1048"/>
      <c r="DE109" s="1048"/>
      <c r="DF109" s="1048"/>
      <c r="DG109" s="1048"/>
      <c r="DH109" s="1048"/>
      <c r="DI109" s="1048"/>
      <c r="DJ109" s="1048"/>
      <c r="DK109" s="1048"/>
      <c r="DL109" s="1048"/>
      <c r="DM109" s="1048"/>
    </row>
    <row r="110" spans="2:117" ht="14.25" customHeight="1">
      <c r="B110" s="1048"/>
      <c r="C110" s="1048"/>
      <c r="D110" s="1048"/>
      <c r="E110" s="1048"/>
      <c r="F110" s="1048"/>
      <c r="G110" s="1048"/>
      <c r="H110" s="1048"/>
      <c r="I110" s="1048"/>
      <c r="J110" s="1048"/>
      <c r="K110" s="1048"/>
      <c r="L110" s="1048"/>
      <c r="M110" s="1048"/>
      <c r="N110" s="1048"/>
      <c r="O110" s="1048"/>
      <c r="P110" s="1048"/>
      <c r="Q110" s="1048"/>
      <c r="R110" s="1048"/>
      <c r="S110" s="1048"/>
      <c r="T110" s="1048"/>
      <c r="U110" s="1048"/>
      <c r="V110" s="1048"/>
      <c r="W110" s="1048"/>
      <c r="X110" s="1048"/>
      <c r="Y110" s="1048"/>
      <c r="Z110" s="1048"/>
      <c r="AA110" s="1048"/>
      <c r="AB110" s="1048"/>
      <c r="AC110" s="1048"/>
      <c r="AD110" s="1048"/>
      <c r="AE110" s="1048"/>
      <c r="AF110" s="1048"/>
      <c r="AG110" s="1048"/>
      <c r="AH110" s="1048"/>
      <c r="AI110" s="1048"/>
      <c r="AJ110" s="1048"/>
      <c r="AK110" s="1048"/>
      <c r="AL110" s="1048"/>
      <c r="AM110" s="1048"/>
      <c r="AN110" s="1048"/>
      <c r="AO110" s="1048"/>
      <c r="AP110" s="1048"/>
      <c r="AQ110" s="1048"/>
      <c r="AR110" s="1048"/>
      <c r="AS110" s="1048"/>
      <c r="AT110" s="1048"/>
      <c r="AU110" s="1048"/>
      <c r="AV110" s="1048"/>
      <c r="AW110" s="1048"/>
      <c r="AX110" s="1048"/>
      <c r="AY110" s="1048"/>
      <c r="AZ110" s="1048"/>
      <c r="BA110" s="1048"/>
      <c r="BB110" s="1048"/>
      <c r="BC110" s="1048"/>
      <c r="BD110" s="1048"/>
      <c r="BE110" s="1048"/>
      <c r="BF110" s="1048"/>
      <c r="BG110" s="1048"/>
      <c r="BH110" s="1048"/>
      <c r="BI110" s="1048"/>
      <c r="BJ110" s="1048"/>
      <c r="BK110" s="1048"/>
      <c r="BL110" s="1048"/>
      <c r="BM110" s="1048"/>
      <c r="BN110" s="1048"/>
      <c r="BO110" s="1048"/>
      <c r="BP110" s="1048"/>
      <c r="BQ110" s="1048"/>
      <c r="BR110" s="1048"/>
      <c r="BS110" s="1048"/>
      <c r="BT110" s="1048"/>
      <c r="BU110" s="1048"/>
      <c r="BV110" s="1048"/>
      <c r="BW110" s="1048"/>
      <c r="BX110" s="1048"/>
      <c r="BY110" s="1048"/>
      <c r="BZ110" s="1048"/>
      <c r="CA110" s="1048"/>
      <c r="CB110" s="1048"/>
      <c r="CC110" s="1048"/>
      <c r="CD110" s="1048"/>
      <c r="CE110" s="1048"/>
      <c r="CF110" s="1048"/>
      <c r="CG110" s="1048"/>
      <c r="CH110" s="1048"/>
      <c r="CI110" s="1048"/>
      <c r="CJ110" s="1048"/>
      <c r="CK110" s="1048"/>
      <c r="CL110" s="1048"/>
      <c r="CM110" s="1048"/>
      <c r="CN110" s="1048"/>
      <c r="CO110" s="1048"/>
      <c r="CP110" s="1048"/>
      <c r="CQ110" s="1048"/>
      <c r="CR110" s="1048"/>
      <c r="CS110" s="1048"/>
      <c r="CT110" s="1048"/>
      <c r="CU110" s="1048"/>
      <c r="CV110" s="1048"/>
      <c r="CW110" s="1048"/>
      <c r="CX110" s="1048"/>
      <c r="CY110" s="1048"/>
      <c r="CZ110" s="1048"/>
      <c r="DA110" s="1048"/>
      <c r="DB110" s="1048"/>
      <c r="DC110" s="1048"/>
      <c r="DD110" s="1048"/>
      <c r="DE110" s="1048"/>
      <c r="DF110" s="1048"/>
      <c r="DG110" s="1048"/>
      <c r="DH110" s="1048"/>
      <c r="DI110" s="1048"/>
      <c r="DJ110" s="1048"/>
      <c r="DK110" s="1048"/>
      <c r="DL110" s="1048"/>
      <c r="DM110" s="1048"/>
    </row>
    <row r="111" spans="2:117" ht="14.25" customHeight="1">
      <c r="B111" s="1048"/>
      <c r="C111" s="1048"/>
      <c r="D111" s="1048"/>
      <c r="E111" s="1048"/>
      <c r="F111" s="1048"/>
      <c r="G111" s="1048"/>
      <c r="H111" s="1048"/>
      <c r="I111" s="1048"/>
      <c r="J111" s="1048"/>
      <c r="K111" s="1048"/>
      <c r="L111" s="1048"/>
      <c r="M111" s="1048"/>
      <c r="N111" s="1048"/>
      <c r="O111" s="1048"/>
      <c r="P111" s="1048"/>
      <c r="Q111" s="1048"/>
      <c r="R111" s="1048"/>
      <c r="S111" s="1048"/>
      <c r="T111" s="1048"/>
      <c r="U111" s="1048"/>
      <c r="V111" s="1048"/>
      <c r="W111" s="1048"/>
      <c r="X111" s="1048"/>
      <c r="Y111" s="1048"/>
      <c r="Z111" s="1048"/>
      <c r="AA111" s="1048"/>
      <c r="AB111" s="1048"/>
      <c r="AC111" s="1048"/>
      <c r="AD111" s="1048"/>
      <c r="AE111" s="1048"/>
      <c r="AF111" s="1048"/>
      <c r="AG111" s="1048"/>
      <c r="AH111" s="1048"/>
      <c r="AI111" s="1048"/>
      <c r="AJ111" s="1048"/>
      <c r="AK111" s="1048"/>
      <c r="AL111" s="1048"/>
      <c r="AM111" s="1048"/>
      <c r="AN111" s="1048"/>
      <c r="AO111" s="1048"/>
      <c r="AP111" s="1048"/>
      <c r="AQ111" s="1048"/>
      <c r="AR111" s="1048"/>
      <c r="AS111" s="1048"/>
      <c r="AT111" s="1048"/>
      <c r="AU111" s="1048"/>
      <c r="AV111" s="1048"/>
      <c r="AW111" s="1048"/>
      <c r="AX111" s="1048"/>
      <c r="AY111" s="1048"/>
      <c r="AZ111" s="1048"/>
      <c r="BA111" s="1048"/>
      <c r="BB111" s="1048"/>
      <c r="BC111" s="1048"/>
      <c r="BD111" s="1048"/>
      <c r="BE111" s="1048"/>
      <c r="BF111" s="1048"/>
      <c r="BG111" s="1048"/>
      <c r="BH111" s="1048"/>
      <c r="BI111" s="1048"/>
      <c r="BJ111" s="1048"/>
      <c r="BK111" s="1048"/>
      <c r="BL111" s="1048"/>
      <c r="BM111" s="1048"/>
      <c r="BN111" s="1048"/>
      <c r="BO111" s="1048"/>
      <c r="BP111" s="1048"/>
      <c r="BQ111" s="1048"/>
      <c r="BR111" s="1048"/>
      <c r="BS111" s="1048"/>
      <c r="BT111" s="1048"/>
      <c r="BU111" s="1048"/>
      <c r="BV111" s="1048"/>
      <c r="BW111" s="1048"/>
      <c r="BX111" s="1048"/>
      <c r="BY111" s="1048"/>
      <c r="BZ111" s="1048"/>
      <c r="CA111" s="1048"/>
      <c r="CB111" s="1048"/>
      <c r="CC111" s="1048"/>
      <c r="CD111" s="1048"/>
      <c r="CE111" s="1048"/>
      <c r="CF111" s="1048"/>
      <c r="CG111" s="1048"/>
      <c r="CH111" s="1048"/>
      <c r="CI111" s="1048"/>
      <c r="CJ111" s="1048"/>
      <c r="CK111" s="1048"/>
      <c r="CL111" s="1048"/>
      <c r="CM111" s="1048"/>
      <c r="CN111" s="1048"/>
      <c r="CO111" s="1048"/>
      <c r="CP111" s="1048"/>
      <c r="CQ111" s="1048"/>
      <c r="CR111" s="1048"/>
      <c r="CS111" s="1048"/>
      <c r="CT111" s="1048"/>
      <c r="CU111" s="1048"/>
      <c r="CV111" s="1048"/>
      <c r="CW111" s="1048"/>
      <c r="CX111" s="1048"/>
      <c r="CY111" s="1048"/>
      <c r="CZ111" s="1048"/>
      <c r="DA111" s="1048"/>
      <c r="DB111" s="1048"/>
      <c r="DC111" s="1048"/>
      <c r="DD111" s="1048"/>
      <c r="DE111" s="1048"/>
      <c r="DF111" s="1048"/>
      <c r="DG111" s="1048"/>
      <c r="DH111" s="1048"/>
      <c r="DI111" s="1048"/>
      <c r="DJ111" s="1048"/>
      <c r="DK111" s="1048"/>
      <c r="DL111" s="1048"/>
      <c r="DM111" s="1048"/>
    </row>
    <row r="112" spans="2:117" ht="14.25" customHeight="1">
      <c r="B112" s="1048"/>
      <c r="C112" s="1048"/>
      <c r="D112" s="1048"/>
      <c r="E112" s="1048"/>
      <c r="F112" s="1048"/>
      <c r="G112" s="1048"/>
      <c r="H112" s="1048"/>
      <c r="I112" s="1048"/>
      <c r="J112" s="1048"/>
      <c r="K112" s="1048"/>
      <c r="L112" s="1048"/>
      <c r="M112" s="1048"/>
      <c r="N112" s="1048"/>
      <c r="O112" s="1048"/>
      <c r="P112" s="1048"/>
      <c r="Q112" s="1048"/>
      <c r="R112" s="1048"/>
      <c r="S112" s="1048"/>
      <c r="T112" s="1048"/>
      <c r="U112" s="1048"/>
      <c r="V112" s="1048"/>
      <c r="W112" s="1048"/>
      <c r="X112" s="1048"/>
      <c r="Y112" s="1048"/>
      <c r="Z112" s="1048"/>
      <c r="AA112" s="1048"/>
      <c r="AB112" s="1048"/>
      <c r="AC112" s="1048"/>
      <c r="AD112" s="1048"/>
      <c r="AE112" s="1048"/>
      <c r="AF112" s="1048"/>
      <c r="AG112" s="1048"/>
      <c r="AH112" s="1048"/>
      <c r="AI112" s="1048"/>
      <c r="AJ112" s="1048"/>
      <c r="AK112" s="1048"/>
      <c r="AL112" s="1048"/>
      <c r="AM112" s="1048"/>
      <c r="AN112" s="1048"/>
      <c r="AO112" s="1048"/>
      <c r="AP112" s="1048"/>
      <c r="AQ112" s="1048"/>
      <c r="AR112" s="1048"/>
      <c r="AS112" s="1048"/>
      <c r="AT112" s="1048"/>
      <c r="AU112" s="1048"/>
      <c r="AV112" s="1048"/>
      <c r="AW112" s="1048"/>
      <c r="AX112" s="1048"/>
      <c r="AY112" s="1048"/>
      <c r="AZ112" s="1048"/>
      <c r="BA112" s="1048"/>
      <c r="BB112" s="1048"/>
      <c r="BC112" s="1048"/>
      <c r="BD112" s="1048"/>
      <c r="BE112" s="1048"/>
      <c r="BF112" s="1048"/>
      <c r="BG112" s="1048"/>
      <c r="BH112" s="1048"/>
      <c r="BI112" s="1048"/>
      <c r="BJ112" s="1048"/>
      <c r="BK112" s="1048"/>
      <c r="BL112" s="1048"/>
      <c r="BM112" s="1048"/>
      <c r="BN112" s="1048"/>
      <c r="BO112" s="1048"/>
      <c r="BP112" s="1048"/>
      <c r="BQ112" s="1048"/>
      <c r="BR112" s="1048"/>
      <c r="BS112" s="1048"/>
      <c r="BT112" s="1048"/>
      <c r="BU112" s="1048"/>
      <c r="BV112" s="1048"/>
      <c r="BW112" s="1048"/>
      <c r="BX112" s="1048"/>
      <c r="BY112" s="1048"/>
      <c r="BZ112" s="1048"/>
      <c r="CA112" s="1048"/>
      <c r="CB112" s="1048"/>
      <c r="CC112" s="1048"/>
      <c r="CD112" s="1048"/>
      <c r="CE112" s="1048"/>
      <c r="CF112" s="1048"/>
      <c r="CG112" s="1048"/>
      <c r="CH112" s="1048"/>
      <c r="CI112" s="1048"/>
      <c r="CJ112" s="1048"/>
      <c r="CK112" s="1048"/>
      <c r="CL112" s="1048"/>
      <c r="CM112" s="1048"/>
      <c r="CN112" s="1048"/>
      <c r="CO112" s="1048"/>
      <c r="CP112" s="1048"/>
      <c r="CQ112" s="1048"/>
      <c r="CR112" s="1048"/>
      <c r="CS112" s="1048"/>
      <c r="CT112" s="1048"/>
      <c r="CU112" s="1048"/>
      <c r="CV112" s="1048"/>
      <c r="CW112" s="1048"/>
      <c r="CX112" s="1048"/>
      <c r="CY112" s="1048"/>
      <c r="CZ112" s="1048"/>
      <c r="DA112" s="1048"/>
      <c r="DB112" s="1048"/>
      <c r="DC112" s="1048"/>
      <c r="DD112" s="1048"/>
      <c r="DE112" s="1048"/>
      <c r="DF112" s="1048"/>
      <c r="DG112" s="1048"/>
      <c r="DH112" s="1048"/>
      <c r="DI112" s="1048"/>
      <c r="DJ112" s="1048"/>
      <c r="DK112" s="1048"/>
      <c r="DL112" s="1048"/>
      <c r="DM112" s="1048"/>
    </row>
    <row r="113" spans="2:117" ht="14.25" customHeight="1">
      <c r="B113" s="1048"/>
      <c r="C113" s="1048"/>
      <c r="D113" s="1048"/>
      <c r="E113" s="1048"/>
      <c r="F113" s="1048"/>
      <c r="G113" s="1048"/>
      <c r="H113" s="1048"/>
      <c r="I113" s="1048"/>
      <c r="J113" s="1048"/>
      <c r="K113" s="1048"/>
      <c r="L113" s="1048"/>
      <c r="M113" s="1048"/>
      <c r="N113" s="1048"/>
      <c r="O113" s="1048"/>
      <c r="P113" s="1048"/>
      <c r="Q113" s="1048"/>
      <c r="R113" s="1048"/>
      <c r="S113" s="1048"/>
      <c r="T113" s="1048"/>
      <c r="U113" s="1048"/>
      <c r="V113" s="1048"/>
      <c r="W113" s="1048"/>
      <c r="X113" s="1048"/>
      <c r="Y113" s="1048"/>
      <c r="Z113" s="1048"/>
      <c r="AA113" s="1048"/>
      <c r="AB113" s="1048"/>
      <c r="AC113" s="1048"/>
      <c r="AD113" s="1048"/>
      <c r="AE113" s="1048"/>
      <c r="AF113" s="1048"/>
      <c r="AG113" s="1048"/>
      <c r="AH113" s="1048"/>
      <c r="AI113" s="1048"/>
      <c r="AJ113" s="1048"/>
      <c r="AK113" s="1048"/>
      <c r="AL113" s="1048"/>
      <c r="AM113" s="1048"/>
      <c r="AN113" s="1048"/>
      <c r="AO113" s="1048"/>
      <c r="AP113" s="1048"/>
      <c r="AQ113" s="1048"/>
      <c r="AR113" s="1048"/>
      <c r="AS113" s="1048"/>
      <c r="AT113" s="1048"/>
      <c r="AU113" s="1048"/>
      <c r="AV113" s="1048"/>
      <c r="AW113" s="1048"/>
      <c r="AX113" s="1048"/>
      <c r="AY113" s="1048"/>
      <c r="AZ113" s="1048"/>
      <c r="BA113" s="1048"/>
      <c r="BB113" s="1048"/>
      <c r="BC113" s="1048"/>
      <c r="BD113" s="1048"/>
      <c r="BE113" s="1048"/>
      <c r="BF113" s="1048"/>
      <c r="BG113" s="1048"/>
      <c r="BH113" s="1048"/>
      <c r="BI113" s="1048"/>
      <c r="BJ113" s="1048"/>
      <c r="BK113" s="1048"/>
      <c r="BL113" s="1048"/>
      <c r="BM113" s="1048"/>
      <c r="BN113" s="1048"/>
      <c r="BO113" s="1048"/>
      <c r="BP113" s="1048"/>
      <c r="BQ113" s="1048"/>
      <c r="BR113" s="1048"/>
      <c r="BS113" s="1048"/>
      <c r="BT113" s="1048"/>
      <c r="BU113" s="1048"/>
      <c r="BV113" s="1048"/>
      <c r="BW113" s="1048"/>
      <c r="BX113" s="1048"/>
      <c r="BY113" s="1048"/>
      <c r="BZ113" s="1048"/>
      <c r="CA113" s="1048"/>
      <c r="CB113" s="1048"/>
      <c r="CC113" s="1048"/>
      <c r="CD113" s="1048"/>
      <c r="CE113" s="1048"/>
      <c r="CF113" s="1048"/>
      <c r="CG113" s="1048"/>
      <c r="CH113" s="1048"/>
      <c r="CI113" s="1048"/>
      <c r="CJ113" s="1048"/>
      <c r="CK113" s="1048"/>
      <c r="CL113" s="1048"/>
      <c r="CM113" s="1048"/>
      <c r="CN113" s="1048"/>
      <c r="CO113" s="1048"/>
      <c r="CP113" s="1048"/>
      <c r="CQ113" s="1048"/>
      <c r="CR113" s="1048"/>
      <c r="CS113" s="1048"/>
      <c r="CT113" s="1048"/>
      <c r="CU113" s="1048"/>
      <c r="CV113" s="1048"/>
      <c r="CW113" s="1048"/>
      <c r="CX113" s="1048"/>
      <c r="CY113" s="1048"/>
      <c r="CZ113" s="1048"/>
      <c r="DA113" s="1048"/>
      <c r="DB113" s="1048"/>
      <c r="DC113" s="1048"/>
      <c r="DD113" s="1048"/>
      <c r="DE113" s="1048"/>
      <c r="DF113" s="1048"/>
      <c r="DG113" s="1048"/>
      <c r="DH113" s="1048"/>
      <c r="DI113" s="1048"/>
      <c r="DJ113" s="1048"/>
      <c r="DK113" s="1048"/>
      <c r="DL113" s="1048"/>
      <c r="DM113" s="1048"/>
    </row>
    <row r="114" spans="2:117" ht="14.25" customHeight="1">
      <c r="B114" s="1048"/>
      <c r="C114" s="1048"/>
      <c r="D114" s="1048"/>
      <c r="E114" s="1048"/>
      <c r="F114" s="1048"/>
      <c r="G114" s="1048"/>
      <c r="H114" s="1048"/>
      <c r="I114" s="1048"/>
      <c r="J114" s="1048"/>
      <c r="K114" s="1048"/>
      <c r="L114" s="1048"/>
      <c r="M114" s="1048"/>
      <c r="N114" s="1048"/>
      <c r="O114" s="1048"/>
      <c r="P114" s="1048"/>
      <c r="Q114" s="1048"/>
      <c r="R114" s="1048"/>
      <c r="S114" s="1048"/>
      <c r="T114" s="1048"/>
      <c r="U114" s="1048"/>
      <c r="V114" s="1048"/>
      <c r="W114" s="1048"/>
      <c r="X114" s="1048"/>
      <c r="Y114" s="1048"/>
      <c r="Z114" s="1048"/>
      <c r="AA114" s="1048"/>
      <c r="AB114" s="1048"/>
      <c r="AC114" s="1048"/>
      <c r="AD114" s="1048"/>
      <c r="AE114" s="1048"/>
      <c r="AF114" s="1048"/>
      <c r="AG114" s="1048"/>
      <c r="AH114" s="1048"/>
      <c r="AI114" s="1048"/>
      <c r="AJ114" s="1048"/>
      <c r="AK114" s="1048"/>
      <c r="AL114" s="1048"/>
      <c r="AM114" s="1048"/>
      <c r="AN114" s="1048"/>
      <c r="AO114" s="1048"/>
      <c r="AP114" s="1048"/>
      <c r="AQ114" s="1048"/>
      <c r="AR114" s="1048"/>
      <c r="AS114" s="1048"/>
      <c r="AT114" s="1048"/>
      <c r="AU114" s="1048"/>
      <c r="AV114" s="1048"/>
      <c r="AW114" s="1048"/>
      <c r="AX114" s="1048"/>
      <c r="AY114" s="1048"/>
      <c r="AZ114" s="1048"/>
      <c r="BA114" s="1048"/>
      <c r="BB114" s="1048"/>
      <c r="BC114" s="1048"/>
      <c r="BD114" s="1048"/>
      <c r="BE114" s="1048"/>
      <c r="BF114" s="1048"/>
      <c r="BG114" s="1048"/>
      <c r="BH114" s="1048"/>
      <c r="BI114" s="1048"/>
      <c r="BJ114" s="1048"/>
      <c r="BK114" s="1048"/>
      <c r="BL114" s="1048"/>
      <c r="BM114" s="1048"/>
      <c r="BN114" s="1048"/>
      <c r="BO114" s="1048"/>
      <c r="BP114" s="1048"/>
      <c r="BQ114" s="1048"/>
      <c r="BR114" s="1048"/>
      <c r="BS114" s="1048"/>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row>
    <row r="115" spans="2:117" ht="14.25" customHeight="1">
      <c r="B115" s="1048"/>
      <c r="C115" s="1048"/>
      <c r="D115" s="1048"/>
      <c r="E115" s="1048"/>
      <c r="F115" s="1048"/>
      <c r="G115" s="1048"/>
      <c r="H115" s="1048"/>
      <c r="I115" s="1048"/>
      <c r="J115" s="1048"/>
      <c r="K115" s="1048"/>
      <c r="L115" s="1048"/>
      <c r="M115" s="1048"/>
      <c r="N115" s="1048"/>
      <c r="O115" s="1048"/>
      <c r="P115" s="1048"/>
      <c r="Q115" s="1048"/>
      <c r="R115" s="1048"/>
      <c r="S115" s="1048"/>
      <c r="T115" s="1048"/>
      <c r="U115" s="1048"/>
      <c r="V115" s="1048"/>
      <c r="W115" s="1048"/>
      <c r="X115" s="1048"/>
      <c r="Y115" s="1048"/>
      <c r="Z115" s="1048"/>
      <c r="AA115" s="1048"/>
      <c r="AB115" s="1048"/>
      <c r="AC115" s="1048"/>
      <c r="AD115" s="1048"/>
      <c r="AE115" s="1048"/>
      <c r="AF115" s="1048"/>
      <c r="AG115" s="1048"/>
      <c r="AH115" s="1048"/>
      <c r="AI115" s="1048"/>
      <c r="AJ115" s="1048"/>
      <c r="AK115" s="1048"/>
      <c r="AL115" s="1048"/>
      <c r="AM115" s="1048"/>
      <c r="AN115" s="1048"/>
      <c r="AO115" s="1048"/>
      <c r="AP115" s="1048"/>
      <c r="AQ115" s="1048"/>
      <c r="AR115" s="1048"/>
      <c r="AS115" s="1048"/>
      <c r="AT115" s="1048"/>
      <c r="AU115" s="1048"/>
      <c r="AV115" s="1048"/>
      <c r="AW115" s="1048"/>
      <c r="AX115" s="1048"/>
      <c r="AY115" s="1048"/>
      <c r="AZ115" s="1048"/>
      <c r="BA115" s="1048"/>
      <c r="BB115" s="1048"/>
      <c r="BC115" s="1048"/>
      <c r="BD115" s="1048"/>
      <c r="BE115" s="1048"/>
      <c r="BF115" s="1048"/>
      <c r="BG115" s="1048"/>
      <c r="BH115" s="1048"/>
      <c r="BI115" s="1048"/>
      <c r="BJ115" s="1048"/>
      <c r="BK115" s="1048"/>
      <c r="BL115" s="1048"/>
      <c r="BM115" s="1048"/>
      <c r="BN115" s="1048"/>
      <c r="BO115" s="1048"/>
      <c r="BP115" s="1048"/>
      <c r="BQ115" s="1048"/>
      <c r="BR115" s="1048"/>
      <c r="BS115" s="1048"/>
      <c r="BT115" s="1048"/>
      <c r="BU115" s="1048"/>
      <c r="BV115" s="1048"/>
      <c r="BW115" s="1048"/>
      <c r="BX115" s="1048"/>
      <c r="BY115" s="1048"/>
      <c r="BZ115" s="1048"/>
      <c r="CA115" s="1048"/>
      <c r="CB115" s="1048"/>
      <c r="CC115" s="1048"/>
      <c r="CD115" s="1048"/>
      <c r="CE115" s="1048"/>
      <c r="CF115" s="1048"/>
      <c r="CG115" s="1048"/>
      <c r="CH115" s="1048"/>
      <c r="CI115" s="1048"/>
      <c r="CJ115" s="1048"/>
      <c r="CK115" s="1048"/>
      <c r="CL115" s="1048"/>
      <c r="CM115" s="1048"/>
      <c r="CN115" s="1048"/>
      <c r="CO115" s="1048"/>
      <c r="CP115" s="1048"/>
      <c r="CQ115" s="1048"/>
      <c r="CR115" s="1048"/>
      <c r="CS115" s="1048"/>
      <c r="CT115" s="1048"/>
      <c r="CU115" s="1048"/>
      <c r="CV115" s="1048"/>
      <c r="CW115" s="1048"/>
      <c r="CX115" s="1048"/>
      <c r="CY115" s="1048"/>
      <c r="CZ115" s="1048"/>
      <c r="DA115" s="1048"/>
      <c r="DB115" s="1048"/>
      <c r="DC115" s="1048"/>
      <c r="DD115" s="1048"/>
      <c r="DE115" s="1048"/>
      <c r="DF115" s="1048"/>
      <c r="DG115" s="1048"/>
      <c r="DH115" s="1048"/>
      <c r="DI115" s="1048"/>
      <c r="DJ115" s="1048"/>
      <c r="DK115" s="1048"/>
      <c r="DL115" s="1048"/>
      <c r="DM115" s="1048"/>
    </row>
    <row r="116" spans="2:117" ht="14.25" customHeight="1">
      <c r="B116" s="1048"/>
      <c r="C116" s="1048"/>
      <c r="D116" s="1048"/>
      <c r="E116" s="1048"/>
      <c r="F116" s="1048"/>
      <c r="G116" s="1048"/>
      <c r="H116" s="1048"/>
      <c r="I116" s="1048"/>
      <c r="J116" s="1048"/>
      <c r="K116" s="1048"/>
      <c r="L116" s="1048"/>
      <c r="M116" s="1048"/>
      <c r="N116" s="1048"/>
      <c r="O116" s="1048"/>
      <c r="P116" s="1048"/>
      <c r="Q116" s="1048"/>
      <c r="R116" s="1048"/>
      <c r="S116" s="1048"/>
      <c r="T116" s="1048"/>
      <c r="U116" s="1048"/>
      <c r="V116" s="1048"/>
      <c r="W116" s="1048"/>
      <c r="X116" s="1048"/>
      <c r="Y116" s="1048"/>
      <c r="Z116" s="1048"/>
      <c r="AA116" s="1048"/>
      <c r="AB116" s="1048"/>
      <c r="AC116" s="1048"/>
      <c r="AD116" s="1048"/>
      <c r="AE116" s="1048"/>
      <c r="AF116" s="1048"/>
      <c r="AG116" s="1048"/>
      <c r="AH116" s="1048"/>
      <c r="AI116" s="1048"/>
      <c r="AJ116" s="1048"/>
      <c r="AK116" s="1048"/>
      <c r="AL116" s="1048"/>
      <c r="AM116" s="1048"/>
      <c r="AN116" s="1048"/>
      <c r="AO116" s="1048"/>
      <c r="AP116" s="1048"/>
      <c r="AQ116" s="1048"/>
      <c r="AR116" s="1048"/>
      <c r="AS116" s="1048"/>
      <c r="AT116" s="1048"/>
      <c r="AU116" s="1048"/>
      <c r="AV116" s="1048"/>
      <c r="AW116" s="1048"/>
      <c r="AX116" s="1048"/>
      <c r="AY116" s="1048"/>
      <c r="AZ116" s="1048"/>
      <c r="BA116" s="1048"/>
      <c r="BB116" s="1048"/>
      <c r="BC116" s="1048"/>
      <c r="BD116" s="1048"/>
      <c r="BE116" s="1048"/>
      <c r="BF116" s="1048"/>
      <c r="BG116" s="1048"/>
      <c r="BH116" s="1048"/>
      <c r="BI116" s="1048"/>
      <c r="BJ116" s="1048"/>
      <c r="BK116" s="1048"/>
      <c r="BL116" s="1048"/>
      <c r="BM116" s="1048"/>
      <c r="BN116" s="1048"/>
      <c r="BO116" s="1048"/>
      <c r="BP116" s="1048"/>
      <c r="BQ116" s="1048"/>
      <c r="BR116" s="1048"/>
      <c r="BS116" s="1048"/>
      <c r="BT116" s="1048"/>
      <c r="BU116" s="1048"/>
      <c r="BV116" s="1048"/>
      <c r="BW116" s="1048"/>
      <c r="BX116" s="1048"/>
      <c r="BY116" s="1048"/>
      <c r="BZ116" s="1048"/>
      <c r="CA116" s="1048"/>
      <c r="CB116" s="1048"/>
      <c r="CC116" s="1048"/>
      <c r="CD116" s="1048"/>
      <c r="CE116" s="1048"/>
      <c r="CF116" s="1048"/>
      <c r="CG116" s="1048"/>
      <c r="CH116" s="1048"/>
      <c r="CI116" s="1048"/>
      <c r="CJ116" s="1048"/>
      <c r="CK116" s="1048"/>
      <c r="CL116" s="1048"/>
      <c r="CM116" s="1048"/>
      <c r="CN116" s="1048"/>
      <c r="CO116" s="1048"/>
      <c r="CP116" s="1048"/>
      <c r="CQ116" s="1048"/>
      <c r="CR116" s="1048"/>
      <c r="CS116" s="1048"/>
      <c r="CT116" s="1048"/>
      <c r="CU116" s="1048"/>
      <c r="CV116" s="1048"/>
      <c r="CW116" s="1048"/>
      <c r="CX116" s="1048"/>
      <c r="CY116" s="1048"/>
      <c r="CZ116" s="1048"/>
      <c r="DA116" s="1048"/>
      <c r="DB116" s="1048"/>
      <c r="DC116" s="1048"/>
      <c r="DD116" s="1048"/>
      <c r="DE116" s="1048"/>
      <c r="DF116" s="1048"/>
      <c r="DG116" s="1048"/>
      <c r="DH116" s="1048"/>
      <c r="DI116" s="1048"/>
      <c r="DJ116" s="1048"/>
      <c r="DK116" s="1048"/>
      <c r="DL116" s="1048"/>
      <c r="DM116" s="1048"/>
    </row>
    <row r="117" spans="2:117" ht="14.25" customHeight="1">
      <c r="B117" s="1048"/>
      <c r="C117" s="1048"/>
      <c r="D117" s="1048"/>
      <c r="E117" s="1048"/>
      <c r="F117" s="1048"/>
      <c r="G117" s="1048"/>
      <c r="H117" s="1048"/>
      <c r="I117" s="1048"/>
      <c r="J117" s="1048"/>
      <c r="K117" s="1048"/>
      <c r="L117" s="1048"/>
      <c r="M117" s="1048"/>
      <c r="N117" s="1048"/>
      <c r="O117" s="1048"/>
      <c r="P117" s="1048"/>
      <c r="Q117" s="1048"/>
      <c r="R117" s="1048"/>
      <c r="S117" s="1048"/>
      <c r="T117" s="1048"/>
      <c r="U117" s="1048"/>
      <c r="V117" s="1048"/>
      <c r="W117" s="1048"/>
      <c r="X117" s="1048"/>
      <c r="Y117" s="1048"/>
      <c r="Z117" s="1048"/>
      <c r="AA117" s="1048"/>
      <c r="AB117" s="1048"/>
      <c r="AC117" s="1048"/>
      <c r="AD117" s="1048"/>
      <c r="AE117" s="1048"/>
      <c r="AF117" s="1048"/>
      <c r="AG117" s="1048"/>
      <c r="AH117" s="1048"/>
      <c r="AI117" s="1048"/>
      <c r="AJ117" s="1048"/>
      <c r="AK117" s="1048"/>
      <c r="AL117" s="1048"/>
      <c r="AM117" s="1048"/>
      <c r="AN117" s="1048"/>
      <c r="AO117" s="1048"/>
      <c r="AP117" s="1048"/>
      <c r="AQ117" s="1048"/>
      <c r="AR117" s="1048"/>
      <c r="AS117" s="1048"/>
      <c r="AT117" s="1048"/>
      <c r="AU117" s="1048"/>
      <c r="AV117" s="1048"/>
      <c r="AW117" s="1048"/>
      <c r="AX117" s="1048"/>
      <c r="AY117" s="1048"/>
      <c r="AZ117" s="1048"/>
      <c r="BA117" s="1048"/>
      <c r="BB117" s="1048"/>
      <c r="BC117" s="1048"/>
      <c r="BD117" s="1048"/>
      <c r="BE117" s="1048"/>
      <c r="BF117" s="1048"/>
      <c r="BG117" s="1048"/>
      <c r="BH117" s="1048"/>
      <c r="BI117" s="1048"/>
      <c r="BJ117" s="1048"/>
      <c r="BK117" s="1048"/>
      <c r="BL117" s="1048"/>
      <c r="BM117" s="1048"/>
      <c r="BN117" s="1048"/>
      <c r="BO117" s="1048"/>
      <c r="BP117" s="1048"/>
      <c r="BQ117" s="1048"/>
      <c r="BR117" s="1048"/>
      <c r="BS117" s="1048"/>
      <c r="BT117" s="1048"/>
      <c r="BU117" s="1048"/>
      <c r="BV117" s="1048"/>
      <c r="BW117" s="1048"/>
      <c r="BX117" s="1048"/>
      <c r="BY117" s="1048"/>
      <c r="BZ117" s="1048"/>
      <c r="CA117" s="1048"/>
      <c r="CB117" s="1048"/>
      <c r="CC117" s="1048"/>
      <c r="CD117" s="1048"/>
      <c r="CE117" s="1048"/>
      <c r="CF117" s="1048"/>
      <c r="CG117" s="1048"/>
      <c r="CH117" s="1048"/>
      <c r="CI117" s="1048"/>
      <c r="CJ117" s="1048"/>
      <c r="CK117" s="1048"/>
      <c r="CL117" s="1048"/>
      <c r="CM117" s="1048"/>
      <c r="CN117" s="1048"/>
      <c r="CO117" s="1048"/>
      <c r="CP117" s="1048"/>
      <c r="CQ117" s="1048"/>
      <c r="CR117" s="1048"/>
      <c r="CS117" s="1048"/>
      <c r="CT117" s="1048"/>
      <c r="CU117" s="1048"/>
      <c r="CV117" s="1048"/>
      <c r="CW117" s="1048"/>
      <c r="CX117" s="1048"/>
      <c r="CY117" s="1048"/>
      <c r="CZ117" s="1048"/>
      <c r="DA117" s="1048"/>
      <c r="DB117" s="1048"/>
      <c r="DC117" s="1048"/>
      <c r="DD117" s="1048"/>
      <c r="DE117" s="1048"/>
      <c r="DF117" s="1048"/>
      <c r="DG117" s="1048"/>
      <c r="DH117" s="1048"/>
      <c r="DI117" s="1048"/>
      <c r="DJ117" s="1048"/>
      <c r="DK117" s="1048"/>
      <c r="DL117" s="1048"/>
      <c r="DM117" s="1048"/>
    </row>
    <row r="118" spans="2:117" ht="14.25" customHeight="1">
      <c r="B118" s="1048"/>
      <c r="C118" s="1048"/>
      <c r="D118" s="1048"/>
      <c r="E118" s="1048"/>
      <c r="F118" s="1048"/>
      <c r="G118" s="1048"/>
      <c r="H118" s="1048"/>
      <c r="I118" s="1048"/>
      <c r="J118" s="1048"/>
      <c r="K118" s="1048"/>
      <c r="L118" s="1048"/>
      <c r="M118" s="1048"/>
      <c r="N118" s="1048"/>
      <c r="O118" s="1048"/>
      <c r="P118" s="1048"/>
      <c r="Q118" s="1048"/>
      <c r="R118" s="1048"/>
      <c r="S118" s="1048"/>
      <c r="T118" s="1048"/>
      <c r="U118" s="1048"/>
      <c r="V118" s="1048"/>
      <c r="W118" s="1048"/>
      <c r="X118" s="1048"/>
      <c r="Y118" s="1048"/>
      <c r="Z118" s="1048"/>
      <c r="AA118" s="1048"/>
      <c r="AB118" s="1048"/>
      <c r="AC118" s="1048"/>
      <c r="AD118" s="1048"/>
      <c r="AE118" s="1048"/>
      <c r="AF118" s="1048"/>
      <c r="AG118" s="1048"/>
      <c r="AH118" s="1048"/>
      <c r="AI118" s="1048"/>
      <c r="AJ118" s="1048"/>
      <c r="AK118" s="1048"/>
      <c r="AL118" s="1048"/>
      <c r="AM118" s="1048"/>
      <c r="AN118" s="1048"/>
      <c r="AO118" s="1048"/>
      <c r="AP118" s="1048"/>
      <c r="AQ118" s="1048"/>
      <c r="AR118" s="1048"/>
      <c r="AS118" s="1048"/>
      <c r="AT118" s="1048"/>
      <c r="AU118" s="1048"/>
      <c r="AV118" s="1048"/>
      <c r="AW118" s="1048"/>
      <c r="AX118" s="1048"/>
      <c r="AY118" s="1048"/>
      <c r="AZ118" s="1048"/>
      <c r="BA118" s="1048"/>
      <c r="BB118" s="1048"/>
      <c r="BC118" s="1048"/>
      <c r="BD118" s="1048"/>
      <c r="BE118" s="1048"/>
      <c r="BF118" s="1048"/>
      <c r="BG118" s="1048"/>
      <c r="BH118" s="1048"/>
      <c r="BI118" s="1048"/>
      <c r="BJ118" s="1048"/>
      <c r="BK118" s="1048"/>
      <c r="BL118" s="1048"/>
      <c r="BM118" s="1048"/>
      <c r="BN118" s="1048"/>
      <c r="BO118" s="1048"/>
      <c r="BP118" s="1048"/>
      <c r="BQ118" s="1048"/>
      <c r="BR118" s="1048"/>
      <c r="BS118" s="1048"/>
      <c r="BT118" s="1048"/>
      <c r="BU118" s="1048"/>
      <c r="BV118" s="1048"/>
      <c r="BW118" s="1048"/>
      <c r="BX118" s="1048"/>
      <c r="BY118" s="1048"/>
      <c r="BZ118" s="1048"/>
      <c r="CA118" s="1048"/>
      <c r="CB118" s="1048"/>
      <c r="CC118" s="1048"/>
      <c r="CD118" s="1048"/>
      <c r="CE118" s="1048"/>
      <c r="CF118" s="1048"/>
      <c r="CG118" s="1048"/>
      <c r="CH118" s="1048"/>
      <c r="CI118" s="1048"/>
      <c r="CJ118" s="1048"/>
      <c r="CK118" s="1048"/>
      <c r="CL118" s="1048"/>
      <c r="CM118" s="1048"/>
      <c r="CN118" s="1048"/>
      <c r="CO118" s="1048"/>
      <c r="CP118" s="1048"/>
      <c r="CQ118" s="1048"/>
      <c r="CR118" s="1048"/>
      <c r="CS118" s="1048"/>
      <c r="CT118" s="1048"/>
      <c r="CU118" s="1048"/>
      <c r="CV118" s="1048"/>
      <c r="CW118" s="1048"/>
      <c r="CX118" s="1048"/>
      <c r="CY118" s="1048"/>
      <c r="CZ118" s="1048"/>
      <c r="DA118" s="1048"/>
      <c r="DB118" s="1048"/>
      <c r="DC118" s="1048"/>
      <c r="DD118" s="1048"/>
      <c r="DE118" s="1048"/>
      <c r="DF118" s="1048"/>
      <c r="DG118" s="1048"/>
      <c r="DH118" s="1048"/>
      <c r="DI118" s="1048"/>
      <c r="DJ118" s="1048"/>
      <c r="DK118" s="1048"/>
      <c r="DL118" s="1048"/>
      <c r="DM118" s="1048"/>
    </row>
    <row r="119" spans="2:117" ht="14.25" customHeight="1">
      <c r="B119" s="1048"/>
      <c r="C119" s="1048"/>
      <c r="D119" s="1048"/>
      <c r="E119" s="1048"/>
      <c r="F119" s="1048"/>
      <c r="G119" s="1048"/>
      <c r="H119" s="1048"/>
      <c r="I119" s="1048"/>
      <c r="J119" s="1048"/>
      <c r="K119" s="1048"/>
      <c r="L119" s="1048"/>
      <c r="M119" s="1048"/>
      <c r="N119" s="1048"/>
      <c r="O119" s="1048"/>
      <c r="P119" s="1048"/>
      <c r="Q119" s="1048"/>
      <c r="R119" s="1048"/>
      <c r="S119" s="1048"/>
      <c r="T119" s="1048"/>
      <c r="U119" s="1048"/>
      <c r="V119" s="1048"/>
      <c r="W119" s="1048"/>
      <c r="X119" s="1048"/>
      <c r="Y119" s="1048"/>
      <c r="Z119" s="1048"/>
      <c r="AA119" s="1048"/>
      <c r="AB119" s="1048"/>
      <c r="AC119" s="1048"/>
      <c r="AD119" s="1048"/>
      <c r="AE119" s="1048"/>
      <c r="AF119" s="1048"/>
      <c r="AG119" s="1048"/>
      <c r="AH119" s="1048"/>
      <c r="AI119" s="1048"/>
      <c r="AJ119" s="1048"/>
      <c r="AK119" s="1048"/>
      <c r="AL119" s="1048"/>
      <c r="AM119" s="1048"/>
      <c r="AN119" s="1048"/>
      <c r="AO119" s="1048"/>
      <c r="AP119" s="1048"/>
      <c r="AQ119" s="1048"/>
      <c r="AR119" s="1048"/>
      <c r="AS119" s="1048"/>
      <c r="AT119" s="1048"/>
      <c r="AU119" s="1048"/>
      <c r="AV119" s="1048"/>
      <c r="AW119" s="1048"/>
      <c r="AX119" s="1048"/>
      <c r="AY119" s="1048"/>
      <c r="AZ119" s="1048"/>
      <c r="BA119" s="1048"/>
      <c r="BB119" s="1048"/>
      <c r="BC119" s="1048"/>
      <c r="BD119" s="1048"/>
      <c r="BE119" s="1048"/>
      <c r="BF119" s="1048"/>
      <c r="BG119" s="1048"/>
      <c r="BH119" s="1048"/>
      <c r="BI119" s="1048"/>
      <c r="BJ119" s="1048"/>
      <c r="BK119" s="1048"/>
      <c r="BL119" s="1048"/>
      <c r="BM119" s="1048"/>
      <c r="BN119" s="1048"/>
      <c r="BO119" s="1048"/>
      <c r="BP119" s="1048"/>
      <c r="BQ119" s="1048"/>
      <c r="BR119" s="1048"/>
      <c r="BS119" s="1048"/>
      <c r="BT119" s="1048"/>
      <c r="BU119" s="1048"/>
      <c r="BV119" s="1048"/>
      <c r="BW119" s="1048"/>
      <c r="BX119" s="1048"/>
      <c r="BY119" s="1048"/>
      <c r="BZ119" s="1048"/>
      <c r="CA119" s="1048"/>
      <c r="CB119" s="1048"/>
      <c r="CC119" s="1048"/>
      <c r="CD119" s="1048"/>
      <c r="CE119" s="1048"/>
      <c r="CF119" s="1048"/>
      <c r="CG119" s="1048"/>
      <c r="CH119" s="1048"/>
      <c r="CI119" s="1048"/>
      <c r="CJ119" s="1048"/>
      <c r="CK119" s="1048"/>
      <c r="CL119" s="1048"/>
      <c r="CM119" s="1048"/>
      <c r="CN119" s="1048"/>
      <c r="CO119" s="1048"/>
      <c r="CP119" s="1048"/>
      <c r="CQ119" s="1048"/>
      <c r="CR119" s="1048"/>
      <c r="CS119" s="1048"/>
      <c r="CT119" s="1048"/>
      <c r="CU119" s="1048"/>
      <c r="CV119" s="1048"/>
      <c r="CW119" s="1048"/>
      <c r="CX119" s="1048"/>
      <c r="CY119" s="1048"/>
      <c r="CZ119" s="1048"/>
      <c r="DA119" s="1048"/>
      <c r="DB119" s="1048"/>
      <c r="DC119" s="1048"/>
      <c r="DD119" s="1048"/>
      <c r="DE119" s="1048"/>
      <c r="DF119" s="1048"/>
      <c r="DG119" s="1048"/>
      <c r="DH119" s="1048"/>
      <c r="DI119" s="1048"/>
      <c r="DJ119" s="1048"/>
      <c r="DK119" s="1048"/>
      <c r="DL119" s="1048"/>
      <c r="DM119" s="1048"/>
    </row>
    <row r="120" spans="2:117" ht="14.25" customHeight="1">
      <c r="B120" s="1048"/>
      <c r="C120" s="1048"/>
      <c r="D120" s="1048"/>
      <c r="E120" s="1048"/>
      <c r="F120" s="1048"/>
      <c r="G120" s="1048"/>
      <c r="H120" s="1048"/>
      <c r="I120" s="1048"/>
      <c r="J120" s="1048"/>
      <c r="K120" s="1048"/>
      <c r="L120" s="1048"/>
      <c r="M120" s="1048"/>
      <c r="N120" s="1048"/>
      <c r="O120" s="1048"/>
      <c r="P120" s="1048"/>
      <c r="Q120" s="1048"/>
      <c r="R120" s="1048"/>
      <c r="S120" s="1048"/>
      <c r="T120" s="1048"/>
      <c r="U120" s="1048"/>
      <c r="V120" s="1048"/>
      <c r="W120" s="1048"/>
      <c r="X120" s="1048"/>
      <c r="Y120" s="1048"/>
      <c r="Z120" s="1048"/>
      <c r="AA120" s="1048"/>
      <c r="AB120" s="1048"/>
      <c r="AC120" s="1048"/>
      <c r="AD120" s="1048"/>
      <c r="AE120" s="1048"/>
      <c r="AF120" s="1048"/>
      <c r="AG120" s="1048"/>
      <c r="AH120" s="1048"/>
      <c r="AI120" s="1048"/>
      <c r="AJ120" s="1048"/>
      <c r="AK120" s="1048"/>
      <c r="AL120" s="1048"/>
      <c r="AM120" s="1048"/>
      <c r="AN120" s="1048"/>
      <c r="AO120" s="1048"/>
      <c r="AP120" s="1048"/>
      <c r="AQ120" s="1048"/>
      <c r="AR120" s="1048"/>
      <c r="AS120" s="1048"/>
      <c r="AT120" s="1048"/>
      <c r="AU120" s="1048"/>
      <c r="AV120" s="1048"/>
      <c r="AW120" s="1048"/>
      <c r="AX120" s="1048"/>
      <c r="AY120" s="1048"/>
      <c r="AZ120" s="1048"/>
      <c r="BA120" s="1048"/>
      <c r="BB120" s="1048"/>
      <c r="BC120" s="1048"/>
      <c r="BD120" s="1048"/>
      <c r="BE120" s="1048"/>
      <c r="BF120" s="1048"/>
      <c r="BG120" s="1048"/>
      <c r="BH120" s="1048"/>
      <c r="BI120" s="1048"/>
      <c r="BJ120" s="1048"/>
      <c r="BK120" s="1048"/>
      <c r="BL120" s="1048"/>
      <c r="BM120" s="1048"/>
      <c r="BN120" s="1048"/>
      <c r="BO120" s="1048"/>
      <c r="BP120" s="1048"/>
      <c r="BQ120" s="1048"/>
      <c r="BR120" s="1048"/>
      <c r="BS120" s="1048"/>
      <c r="BT120" s="1048"/>
      <c r="BU120" s="1048"/>
      <c r="BV120" s="1048"/>
      <c r="BW120" s="1048"/>
      <c r="BX120" s="1048"/>
      <c r="BY120" s="1048"/>
      <c r="BZ120" s="1048"/>
      <c r="CA120" s="1048"/>
      <c r="CB120" s="1048"/>
      <c r="CC120" s="1048"/>
      <c r="CD120" s="1048"/>
      <c r="CE120" s="1048"/>
      <c r="CF120" s="1048"/>
      <c r="CG120" s="1048"/>
      <c r="CH120" s="1048"/>
      <c r="CI120" s="1048"/>
      <c r="CJ120" s="1048"/>
      <c r="CK120" s="1048"/>
      <c r="CL120" s="1048"/>
      <c r="CM120" s="1048"/>
      <c r="CN120" s="1048"/>
      <c r="CO120" s="1048"/>
      <c r="CP120" s="1048"/>
      <c r="CQ120" s="1048"/>
      <c r="CR120" s="1048"/>
      <c r="CS120" s="1048"/>
      <c r="CT120" s="1048"/>
      <c r="CU120" s="1048"/>
      <c r="CV120" s="1048"/>
      <c r="CW120" s="1048"/>
      <c r="CX120" s="1048"/>
      <c r="CY120" s="1048"/>
      <c r="CZ120" s="1048"/>
      <c r="DA120" s="1048"/>
      <c r="DB120" s="1048"/>
      <c r="DC120" s="1048"/>
      <c r="DD120" s="1048"/>
      <c r="DE120" s="1048"/>
      <c r="DF120" s="1048"/>
      <c r="DG120" s="1048"/>
      <c r="DH120" s="1048"/>
      <c r="DI120" s="1048"/>
      <c r="DJ120" s="1048"/>
      <c r="DK120" s="1048"/>
      <c r="DL120" s="1048"/>
      <c r="DM120" s="1048"/>
    </row>
    <row r="121" spans="2:117" ht="14.25" customHeight="1">
      <c r="B121" s="1048"/>
      <c r="C121" s="1048"/>
      <c r="D121" s="1048"/>
      <c r="E121" s="1048"/>
      <c r="F121" s="1048"/>
      <c r="G121" s="1048"/>
      <c r="H121" s="1048"/>
      <c r="I121" s="1048"/>
      <c r="J121" s="1048"/>
      <c r="K121" s="1048"/>
      <c r="L121" s="1048"/>
      <c r="M121" s="1048"/>
      <c r="N121" s="1048"/>
      <c r="O121" s="1048"/>
      <c r="P121" s="1048"/>
      <c r="Q121" s="1048"/>
      <c r="R121" s="1048"/>
      <c r="S121" s="1048"/>
      <c r="T121" s="1048"/>
      <c r="U121" s="1048"/>
      <c r="V121" s="1048"/>
      <c r="W121" s="1048"/>
      <c r="X121" s="1048"/>
      <c r="Y121" s="1048"/>
      <c r="Z121" s="1048"/>
      <c r="AA121" s="1048"/>
      <c r="AB121" s="1048"/>
      <c r="AC121" s="1048"/>
      <c r="AD121" s="1048"/>
      <c r="AE121" s="1048"/>
      <c r="AF121" s="1048"/>
      <c r="AG121" s="1048"/>
      <c r="AH121" s="1048"/>
      <c r="AI121" s="1048"/>
      <c r="AJ121" s="1048"/>
      <c r="AK121" s="1048"/>
      <c r="AL121" s="1048"/>
      <c r="AM121" s="1048"/>
      <c r="AN121" s="1048"/>
      <c r="AO121" s="1048"/>
      <c r="AP121" s="1048"/>
      <c r="AQ121" s="1048"/>
      <c r="AR121" s="1048"/>
      <c r="AS121" s="1048"/>
      <c r="AT121" s="1048"/>
      <c r="AU121" s="1048"/>
      <c r="AV121" s="1048"/>
      <c r="AW121" s="1048"/>
      <c r="AX121" s="1048"/>
      <c r="AY121" s="1048"/>
      <c r="AZ121" s="1048"/>
      <c r="BA121" s="1048"/>
      <c r="BB121" s="1048"/>
      <c r="BC121" s="1048"/>
      <c r="BD121" s="1048"/>
      <c r="BE121" s="1048"/>
      <c r="BF121" s="1048"/>
      <c r="BG121" s="1048"/>
      <c r="BH121" s="1048"/>
      <c r="BI121" s="1048"/>
      <c r="BJ121" s="1048"/>
      <c r="BK121" s="1048"/>
      <c r="BL121" s="1048"/>
      <c r="BM121" s="1048"/>
      <c r="BN121" s="1048"/>
      <c r="BO121" s="1048"/>
      <c r="BP121" s="1048"/>
      <c r="BQ121" s="1048"/>
      <c r="BR121" s="1048"/>
      <c r="BS121" s="1048"/>
      <c r="BT121" s="1048"/>
      <c r="BU121" s="1048"/>
      <c r="BV121" s="1048"/>
      <c r="BW121" s="1048"/>
      <c r="BX121" s="1048"/>
      <c r="BY121" s="1048"/>
      <c r="BZ121" s="1048"/>
      <c r="CA121" s="1048"/>
      <c r="CB121" s="1048"/>
      <c r="CC121" s="1048"/>
      <c r="CD121" s="1048"/>
      <c r="CE121" s="1048"/>
      <c r="CF121" s="1048"/>
      <c r="CG121" s="1048"/>
      <c r="CH121" s="1048"/>
      <c r="CI121" s="1048"/>
      <c r="CJ121" s="1048"/>
      <c r="CK121" s="1048"/>
      <c r="CL121" s="1048"/>
      <c r="CM121" s="1048"/>
      <c r="CN121" s="1048"/>
      <c r="CO121" s="1048"/>
      <c r="CP121" s="1048"/>
      <c r="CQ121" s="1048"/>
      <c r="CR121" s="1048"/>
      <c r="CS121" s="1048"/>
      <c r="CT121" s="1048"/>
      <c r="CU121" s="1048"/>
      <c r="CV121" s="1048"/>
      <c r="CW121" s="1048"/>
      <c r="CX121" s="1048"/>
      <c r="CY121" s="1048"/>
      <c r="CZ121" s="1048"/>
      <c r="DA121" s="1048"/>
      <c r="DB121" s="1048"/>
      <c r="DC121" s="1048"/>
      <c r="DD121" s="1048"/>
      <c r="DE121" s="1048"/>
      <c r="DF121" s="1048"/>
      <c r="DG121" s="1048"/>
      <c r="DH121" s="1048"/>
      <c r="DI121" s="1048"/>
      <c r="DJ121" s="1048"/>
      <c r="DK121" s="1048"/>
      <c r="DL121" s="1048"/>
      <c r="DM121" s="1048"/>
    </row>
    <row r="122" spans="2:117" ht="14.25" customHeight="1">
      <c r="B122" s="1048"/>
      <c r="C122" s="1048"/>
      <c r="D122" s="1048"/>
      <c r="E122" s="1048"/>
      <c r="F122" s="1048"/>
      <c r="G122" s="1048"/>
      <c r="H122" s="1048"/>
      <c r="I122" s="1048"/>
      <c r="J122" s="1048"/>
      <c r="K122" s="1048"/>
      <c r="L122" s="1048"/>
      <c r="M122" s="1048"/>
      <c r="N122" s="1048"/>
      <c r="O122" s="1048"/>
      <c r="P122" s="1048"/>
      <c r="Q122" s="1048"/>
      <c r="R122" s="1048"/>
      <c r="S122" s="1048"/>
      <c r="T122" s="1048"/>
      <c r="U122" s="1048"/>
      <c r="V122" s="1048"/>
      <c r="W122" s="1048"/>
      <c r="X122" s="1048"/>
      <c r="Y122" s="1048"/>
      <c r="Z122" s="1048"/>
      <c r="AA122" s="1048"/>
      <c r="AB122" s="1048"/>
      <c r="AC122" s="1048"/>
      <c r="AD122" s="1048"/>
      <c r="AE122" s="1048"/>
      <c r="AF122" s="1048"/>
      <c r="AG122" s="1048"/>
      <c r="AH122" s="1048"/>
      <c r="AI122" s="1048"/>
      <c r="AJ122" s="1048"/>
      <c r="AK122" s="1048"/>
      <c r="AL122" s="1048"/>
      <c r="AM122" s="1048"/>
      <c r="AN122" s="1048"/>
      <c r="AO122" s="1048"/>
      <c r="AP122" s="1048"/>
      <c r="AQ122" s="1048"/>
      <c r="AR122" s="1048"/>
      <c r="AS122" s="1048"/>
      <c r="AT122" s="1048"/>
      <c r="AU122" s="1048"/>
      <c r="AV122" s="1048"/>
      <c r="AW122" s="1048"/>
      <c r="AX122" s="1048"/>
      <c r="AY122" s="1048"/>
      <c r="AZ122" s="1048"/>
      <c r="BA122" s="1048"/>
      <c r="BB122" s="1048"/>
      <c r="BC122" s="1048"/>
      <c r="BD122" s="1048"/>
      <c r="BE122" s="1048"/>
      <c r="BF122" s="1048"/>
      <c r="BG122" s="1048"/>
      <c r="BH122" s="1048"/>
      <c r="BI122" s="1048"/>
      <c r="BJ122" s="1048"/>
      <c r="BK122" s="1048"/>
      <c r="BL122" s="1048"/>
      <c r="BM122" s="1048"/>
      <c r="BN122" s="1048"/>
      <c r="BO122" s="1048"/>
      <c r="BP122" s="1048"/>
      <c r="BQ122" s="1048"/>
      <c r="BR122" s="1048"/>
      <c r="BS122" s="1048"/>
      <c r="BT122" s="1048"/>
      <c r="BU122" s="1048"/>
      <c r="BV122" s="1048"/>
      <c r="BW122" s="1048"/>
      <c r="BX122" s="1048"/>
      <c r="BY122" s="1048"/>
      <c r="BZ122" s="1048"/>
      <c r="CA122" s="1048"/>
      <c r="CB122" s="1048"/>
      <c r="CC122" s="1048"/>
      <c r="CD122" s="1048"/>
      <c r="CE122" s="1048"/>
      <c r="CF122" s="1048"/>
      <c r="CG122" s="1048"/>
      <c r="CH122" s="1048"/>
      <c r="CI122" s="1048"/>
      <c r="CJ122" s="1048"/>
      <c r="CK122" s="1048"/>
      <c r="CL122" s="1048"/>
      <c r="CM122" s="1048"/>
      <c r="CN122" s="1048"/>
      <c r="CO122" s="1048"/>
      <c r="CP122" s="1048"/>
      <c r="CQ122" s="1048"/>
      <c r="CR122" s="1048"/>
      <c r="CS122" s="1048"/>
      <c r="CT122" s="1048"/>
      <c r="CU122" s="1048"/>
      <c r="CV122" s="1048"/>
      <c r="CW122" s="1048"/>
      <c r="CX122" s="1048"/>
      <c r="CY122" s="1048"/>
      <c r="CZ122" s="1048"/>
      <c r="DA122" s="1048"/>
      <c r="DB122" s="1048"/>
      <c r="DC122" s="1048"/>
      <c r="DD122" s="1048"/>
      <c r="DE122" s="1048"/>
      <c r="DF122" s="1048"/>
      <c r="DG122" s="1048"/>
      <c r="DH122" s="1048"/>
      <c r="DI122" s="1048"/>
      <c r="DJ122" s="1048"/>
      <c r="DK122" s="1048"/>
      <c r="DL122" s="1048"/>
      <c r="DM122" s="1048"/>
    </row>
    <row r="123" spans="2:117" ht="14.25" customHeight="1">
      <c r="B123" s="1048"/>
      <c r="C123" s="1048"/>
      <c r="D123" s="1048"/>
      <c r="E123" s="1048"/>
      <c r="F123" s="1048"/>
      <c r="G123" s="1048"/>
      <c r="H123" s="1048"/>
      <c r="I123" s="1048"/>
      <c r="J123" s="1048"/>
      <c r="K123" s="1048"/>
      <c r="L123" s="1048"/>
      <c r="M123" s="1048"/>
      <c r="N123" s="1048"/>
      <c r="O123" s="1048"/>
      <c r="P123" s="1048"/>
      <c r="Q123" s="1048"/>
      <c r="R123" s="1048"/>
      <c r="S123" s="1048"/>
      <c r="T123" s="1048"/>
      <c r="U123" s="1048"/>
      <c r="V123" s="1048"/>
      <c r="W123" s="1048"/>
      <c r="X123" s="1048"/>
      <c r="Y123" s="1048"/>
      <c r="Z123" s="1048"/>
      <c r="AA123" s="1048"/>
      <c r="AB123" s="1048"/>
      <c r="AC123" s="1048"/>
      <c r="AD123" s="1048"/>
      <c r="AE123" s="1048"/>
      <c r="AF123" s="1048"/>
      <c r="AG123" s="1048"/>
      <c r="AH123" s="1048"/>
      <c r="AI123" s="1048"/>
      <c r="AJ123" s="1048"/>
      <c r="AK123" s="1048"/>
      <c r="AL123" s="1048"/>
      <c r="AM123" s="1048"/>
      <c r="AN123" s="1048"/>
      <c r="AO123" s="1048"/>
      <c r="AP123" s="1048"/>
      <c r="AQ123" s="1048"/>
      <c r="AR123" s="1048"/>
      <c r="AS123" s="1048"/>
      <c r="AT123" s="1048"/>
      <c r="AU123" s="1048"/>
      <c r="AV123" s="1048"/>
      <c r="AW123" s="1048"/>
      <c r="AX123" s="1048"/>
      <c r="AY123" s="1048"/>
      <c r="AZ123" s="1048"/>
      <c r="BA123" s="1048"/>
      <c r="BB123" s="1048"/>
      <c r="BC123" s="1048"/>
      <c r="BD123" s="1048"/>
      <c r="BE123" s="1048"/>
      <c r="BF123" s="1048"/>
      <c r="BG123" s="1048"/>
      <c r="BH123" s="1048"/>
      <c r="BI123" s="1048"/>
      <c r="BJ123" s="1048"/>
      <c r="BK123" s="1048"/>
      <c r="BL123" s="1048"/>
      <c r="BM123" s="1048"/>
      <c r="BN123" s="1048"/>
      <c r="BO123" s="1048"/>
      <c r="BP123" s="1048"/>
      <c r="BQ123" s="1048"/>
      <c r="BR123" s="1048"/>
      <c r="BS123" s="1048"/>
      <c r="BT123" s="1048"/>
      <c r="BU123" s="1048"/>
      <c r="BV123" s="1048"/>
      <c r="BW123" s="1048"/>
      <c r="BX123" s="1048"/>
      <c r="BY123" s="1048"/>
      <c r="BZ123" s="1048"/>
      <c r="CA123" s="1048"/>
      <c r="CB123" s="1048"/>
      <c r="CC123" s="1048"/>
      <c r="CD123" s="1048"/>
      <c r="CE123" s="1048"/>
      <c r="CF123" s="1048"/>
      <c r="CG123" s="1048"/>
      <c r="CH123" s="1048"/>
      <c r="CI123" s="1048"/>
      <c r="CJ123" s="1048"/>
      <c r="CK123" s="1048"/>
      <c r="CL123" s="1048"/>
      <c r="CM123" s="1048"/>
      <c r="CN123" s="1048"/>
      <c r="CO123" s="1048"/>
      <c r="CP123" s="1048"/>
      <c r="CQ123" s="1048"/>
      <c r="CR123" s="1048"/>
      <c r="CS123" s="1048"/>
      <c r="CT123" s="1048"/>
      <c r="CU123" s="1048"/>
      <c r="CV123" s="1048"/>
      <c r="CW123" s="1048"/>
      <c r="CX123" s="1048"/>
      <c r="CY123" s="1048"/>
      <c r="CZ123" s="1048"/>
      <c r="DA123" s="1048"/>
      <c r="DB123" s="1048"/>
      <c r="DC123" s="1048"/>
      <c r="DD123" s="1048"/>
      <c r="DE123" s="1048"/>
      <c r="DF123" s="1048"/>
      <c r="DG123" s="1048"/>
      <c r="DH123" s="1048"/>
      <c r="DI123" s="1048"/>
      <c r="DJ123" s="1048"/>
      <c r="DK123" s="1048"/>
      <c r="DL123" s="1048"/>
      <c r="DM123" s="1048"/>
    </row>
    <row r="124" spans="2:117" ht="14.25" customHeight="1">
      <c r="B124" s="1048"/>
      <c r="C124" s="1048"/>
      <c r="D124" s="1048"/>
      <c r="E124" s="1048"/>
      <c r="F124" s="1048"/>
      <c r="G124" s="1048"/>
      <c r="H124" s="1048"/>
      <c r="I124" s="1048"/>
      <c r="J124" s="1048"/>
      <c r="K124" s="1048"/>
      <c r="L124" s="1048"/>
      <c r="M124" s="1048"/>
      <c r="N124" s="1048"/>
      <c r="O124" s="1048"/>
      <c r="P124" s="1048"/>
      <c r="Q124" s="1048"/>
      <c r="R124" s="1048"/>
      <c r="S124" s="1048"/>
      <c r="T124" s="1048"/>
      <c r="U124" s="1048"/>
      <c r="V124" s="1048"/>
      <c r="W124" s="1048"/>
      <c r="X124" s="1048"/>
      <c r="Y124" s="1048"/>
      <c r="Z124" s="1048"/>
      <c r="AA124" s="1048"/>
      <c r="AB124" s="1048"/>
      <c r="AC124" s="1048"/>
      <c r="AD124" s="1048"/>
      <c r="AE124" s="1048"/>
      <c r="AF124" s="1048"/>
      <c r="AG124" s="1048"/>
      <c r="AH124" s="1048"/>
      <c r="AI124" s="1048"/>
      <c r="AJ124" s="1048"/>
      <c r="AK124" s="1048"/>
      <c r="AL124" s="1048"/>
      <c r="AM124" s="1048"/>
      <c r="AN124" s="1048"/>
      <c r="AO124" s="1048"/>
      <c r="AP124" s="1048"/>
      <c r="AQ124" s="1048"/>
      <c r="AR124" s="1048"/>
      <c r="AS124" s="1048"/>
      <c r="AT124" s="1048"/>
      <c r="AU124" s="1048"/>
      <c r="AV124" s="1048"/>
      <c r="AW124" s="1048"/>
      <c r="AX124" s="1048"/>
      <c r="AY124" s="1048"/>
      <c r="AZ124" s="1048"/>
      <c r="BA124" s="1048"/>
      <c r="BB124" s="1048"/>
      <c r="BC124" s="1048"/>
      <c r="BD124" s="1048"/>
      <c r="BE124" s="1048"/>
      <c r="BF124" s="1048"/>
      <c r="BG124" s="1048"/>
      <c r="BH124" s="1048"/>
      <c r="BI124" s="1048"/>
      <c r="BJ124" s="1048"/>
      <c r="BK124" s="1048"/>
      <c r="BL124" s="1048"/>
      <c r="BM124" s="1048"/>
      <c r="BN124" s="1048"/>
      <c r="BO124" s="1048"/>
      <c r="BP124" s="1048"/>
      <c r="BQ124" s="1048"/>
      <c r="BR124" s="1048"/>
      <c r="BS124" s="1048"/>
      <c r="BT124" s="1048"/>
      <c r="BU124" s="1048"/>
      <c r="BV124" s="1048"/>
      <c r="BW124" s="1048"/>
      <c r="BX124" s="1048"/>
      <c r="BY124" s="1048"/>
      <c r="BZ124" s="1048"/>
      <c r="CA124" s="1048"/>
      <c r="CB124" s="1048"/>
      <c r="CC124" s="1048"/>
      <c r="CD124" s="1048"/>
      <c r="CE124" s="1048"/>
      <c r="CF124" s="1048"/>
      <c r="CG124" s="1048"/>
      <c r="CH124" s="1048"/>
      <c r="CI124" s="1048"/>
      <c r="CJ124" s="1048"/>
      <c r="CK124" s="1048"/>
      <c r="CL124" s="1048"/>
      <c r="CM124" s="1048"/>
      <c r="CN124" s="1048"/>
      <c r="CO124" s="1048"/>
      <c r="CP124" s="1048"/>
      <c r="CQ124" s="1048"/>
      <c r="CR124" s="1048"/>
      <c r="CS124" s="1048"/>
      <c r="CT124" s="1048"/>
      <c r="CU124" s="1048"/>
      <c r="CV124" s="1048"/>
      <c r="CW124" s="1048"/>
      <c r="CX124" s="1048"/>
      <c r="CY124" s="1048"/>
      <c r="CZ124" s="1048"/>
      <c r="DA124" s="1048"/>
      <c r="DB124" s="1048"/>
      <c r="DC124" s="1048"/>
      <c r="DD124" s="1048"/>
      <c r="DE124" s="1048"/>
      <c r="DF124" s="1048"/>
      <c r="DG124" s="1048"/>
      <c r="DH124" s="1048"/>
      <c r="DI124" s="1048"/>
      <c r="DJ124" s="1048"/>
      <c r="DK124" s="1048"/>
      <c r="DL124" s="1048"/>
      <c r="DM124" s="1048"/>
    </row>
    <row r="125" spans="2:117" ht="14.25" customHeight="1">
      <c r="B125" s="1048"/>
      <c r="C125" s="1048"/>
      <c r="D125" s="1048"/>
      <c r="E125" s="1048"/>
      <c r="F125" s="1048"/>
      <c r="G125" s="1048"/>
      <c r="H125" s="1048"/>
      <c r="I125" s="1048"/>
      <c r="J125" s="1048"/>
      <c r="K125" s="1048"/>
      <c r="L125" s="1048"/>
      <c r="M125" s="1048"/>
      <c r="N125" s="1048"/>
      <c r="O125" s="1048"/>
      <c r="P125" s="1048"/>
      <c r="Q125" s="1048"/>
      <c r="R125" s="1048"/>
      <c r="S125" s="1048"/>
      <c r="T125" s="1048"/>
      <c r="U125" s="1048"/>
      <c r="V125" s="1048"/>
      <c r="W125" s="1048"/>
      <c r="X125" s="1048"/>
      <c r="Y125" s="1048"/>
      <c r="Z125" s="1048"/>
      <c r="AA125" s="1048"/>
      <c r="AB125" s="1048"/>
      <c r="AC125" s="1048"/>
      <c r="AD125" s="1048"/>
      <c r="AE125" s="1048"/>
      <c r="AF125" s="1048"/>
      <c r="AG125" s="1048"/>
      <c r="AH125" s="1048"/>
      <c r="AI125" s="1048"/>
      <c r="AJ125" s="1048"/>
      <c r="AK125" s="1048"/>
      <c r="AL125" s="1048"/>
      <c r="AM125" s="1048"/>
      <c r="AN125" s="1048"/>
      <c r="AO125" s="1048"/>
      <c r="AP125" s="1048"/>
      <c r="AQ125" s="1048"/>
      <c r="AR125" s="1048"/>
      <c r="AS125" s="1048"/>
      <c r="AT125" s="1048"/>
      <c r="AU125" s="1048"/>
      <c r="AV125" s="1048"/>
      <c r="AW125" s="1048"/>
      <c r="AX125" s="1048"/>
      <c r="AY125" s="1048"/>
      <c r="AZ125" s="1048"/>
      <c r="BA125" s="1048"/>
      <c r="BB125" s="1048"/>
      <c r="BC125" s="1048"/>
      <c r="BD125" s="1048"/>
      <c r="BE125" s="1048"/>
      <c r="BF125" s="1048"/>
      <c r="BG125" s="1048"/>
      <c r="BH125" s="1048"/>
      <c r="BI125" s="1048"/>
      <c r="BJ125" s="1048"/>
      <c r="BK125" s="1048"/>
      <c r="BL125" s="1048"/>
      <c r="BM125" s="1048"/>
      <c r="BN125" s="1048"/>
      <c r="BO125" s="1048"/>
      <c r="BP125" s="1048"/>
      <c r="BQ125" s="1048"/>
      <c r="BR125" s="1048"/>
      <c r="BS125" s="1048"/>
      <c r="BT125" s="1048"/>
      <c r="BU125" s="1048"/>
      <c r="BV125" s="1048"/>
      <c r="BW125" s="1048"/>
      <c r="BX125" s="1048"/>
      <c r="BY125" s="1048"/>
      <c r="BZ125" s="1048"/>
      <c r="CA125" s="1048"/>
      <c r="CB125" s="1048"/>
      <c r="CC125" s="1048"/>
      <c r="CD125" s="1048"/>
      <c r="CE125" s="1048"/>
      <c r="CF125" s="1048"/>
      <c r="CG125" s="1048"/>
      <c r="CH125" s="1048"/>
      <c r="CI125" s="1048"/>
      <c r="CJ125" s="1048"/>
      <c r="CK125" s="1048"/>
      <c r="CL125" s="1048"/>
      <c r="CM125" s="1048"/>
      <c r="CN125" s="1048"/>
      <c r="CO125" s="1048"/>
      <c r="CP125" s="1048"/>
      <c r="CQ125" s="1048"/>
      <c r="CR125" s="1048"/>
      <c r="CS125" s="1048"/>
      <c r="CT125" s="1048"/>
      <c r="CU125" s="1048"/>
      <c r="CV125" s="1048"/>
      <c r="CW125" s="1048"/>
      <c r="CX125" s="1048"/>
      <c r="CY125" s="1048"/>
      <c r="CZ125" s="1048"/>
      <c r="DA125" s="1048"/>
      <c r="DB125" s="1048"/>
      <c r="DC125" s="1048"/>
      <c r="DD125" s="1048"/>
      <c r="DE125" s="1048"/>
      <c r="DF125" s="1048"/>
      <c r="DG125" s="1048"/>
      <c r="DH125" s="1048"/>
      <c r="DI125" s="1048"/>
      <c r="DJ125" s="1048"/>
      <c r="DK125" s="1048"/>
      <c r="DL125" s="1048"/>
      <c r="DM125" s="1048"/>
    </row>
    <row r="126" spans="2:117" ht="14.25" customHeight="1">
      <c r="B126" s="1048"/>
      <c r="C126" s="1048"/>
      <c r="D126" s="1048"/>
      <c r="E126" s="1048"/>
      <c r="F126" s="1048"/>
      <c r="G126" s="1048"/>
      <c r="H126" s="1048"/>
      <c r="I126" s="1048"/>
      <c r="J126" s="1048"/>
      <c r="K126" s="1048"/>
      <c r="L126" s="1048"/>
      <c r="M126" s="1048"/>
      <c r="N126" s="1048"/>
      <c r="O126" s="1048"/>
      <c r="P126" s="1048"/>
      <c r="Q126" s="1048"/>
      <c r="R126" s="1048"/>
      <c r="S126" s="1048"/>
      <c r="T126" s="1048"/>
      <c r="U126" s="1048"/>
      <c r="V126" s="1048"/>
      <c r="W126" s="1048"/>
      <c r="X126" s="1048"/>
      <c r="Y126" s="1048"/>
      <c r="Z126" s="1048"/>
      <c r="AA126" s="1048"/>
      <c r="AB126" s="1048"/>
      <c r="AC126" s="1048"/>
      <c r="AD126" s="1048"/>
      <c r="AE126" s="1048"/>
      <c r="AF126" s="1048"/>
      <c r="AG126" s="1048"/>
      <c r="AH126" s="1048"/>
      <c r="AI126" s="1048"/>
      <c r="AJ126" s="1048"/>
      <c r="AK126" s="1048"/>
      <c r="AL126" s="1048"/>
      <c r="AM126" s="1048"/>
      <c r="AN126" s="1048"/>
      <c r="AO126" s="1048"/>
      <c r="AP126" s="1048"/>
      <c r="AQ126" s="1048"/>
      <c r="AR126" s="1048"/>
      <c r="AS126" s="1048"/>
      <c r="AT126" s="1048"/>
      <c r="AU126" s="1048"/>
      <c r="AV126" s="1048"/>
      <c r="AW126" s="1048"/>
      <c r="AX126" s="1048"/>
      <c r="AY126" s="1048"/>
      <c r="AZ126" s="1048"/>
      <c r="BA126" s="1048"/>
      <c r="BB126" s="1048"/>
      <c r="BC126" s="1048"/>
      <c r="BD126" s="1048"/>
      <c r="BE126" s="1048"/>
      <c r="BF126" s="1048"/>
      <c r="BG126" s="1048"/>
      <c r="BH126" s="1048"/>
      <c r="BI126" s="1048"/>
      <c r="BJ126" s="1048"/>
      <c r="BK126" s="1048"/>
      <c r="BL126" s="1048"/>
      <c r="BM126" s="1048"/>
      <c r="BN126" s="1048"/>
      <c r="BO126" s="1048"/>
      <c r="BP126" s="1048"/>
      <c r="BQ126" s="1048"/>
      <c r="BR126" s="1048"/>
      <c r="BS126" s="1048"/>
      <c r="BT126" s="1048"/>
      <c r="BU126" s="1048"/>
      <c r="BV126" s="1048"/>
      <c r="BW126" s="1048"/>
      <c r="BX126" s="1048"/>
      <c r="BY126" s="1048"/>
      <c r="BZ126" s="1048"/>
      <c r="CA126" s="1048"/>
      <c r="CB126" s="1048"/>
      <c r="CC126" s="1048"/>
      <c r="CD126" s="1048"/>
      <c r="CE126" s="1048"/>
      <c r="CF126" s="1048"/>
      <c r="CG126" s="1048"/>
      <c r="CH126" s="1048"/>
      <c r="CI126" s="1048"/>
      <c r="CJ126" s="1048"/>
      <c r="CK126" s="1048"/>
      <c r="CL126" s="1048"/>
      <c r="CM126" s="1048"/>
      <c r="CN126" s="1048"/>
      <c r="CO126" s="1048"/>
      <c r="CP126" s="1048"/>
      <c r="CQ126" s="1048"/>
      <c r="CR126" s="1048"/>
      <c r="CS126" s="1048"/>
      <c r="CT126" s="1048"/>
      <c r="CU126" s="1048"/>
      <c r="CV126" s="1048"/>
      <c r="CW126" s="1048"/>
      <c r="CX126" s="1048"/>
      <c r="CY126" s="1048"/>
      <c r="CZ126" s="1048"/>
      <c r="DA126" s="1048"/>
      <c r="DB126" s="1048"/>
      <c r="DC126" s="1048"/>
      <c r="DD126" s="1048"/>
      <c r="DE126" s="1048"/>
      <c r="DF126" s="1048"/>
      <c r="DG126" s="1048"/>
      <c r="DH126" s="1048"/>
      <c r="DI126" s="1048"/>
      <c r="DJ126" s="1048"/>
      <c r="DK126" s="1048"/>
      <c r="DL126" s="1048"/>
      <c r="DM126" s="1048"/>
    </row>
    <row r="127" spans="2:117" ht="14.25" customHeight="1">
      <c r="B127" s="1048"/>
      <c r="C127" s="1048"/>
      <c r="D127" s="1048"/>
      <c r="E127" s="1048"/>
      <c r="F127" s="1048"/>
      <c r="G127" s="1048"/>
      <c r="H127" s="1048"/>
      <c r="I127" s="1048"/>
      <c r="J127" s="1048"/>
      <c r="K127" s="1048"/>
      <c r="L127" s="1048"/>
      <c r="M127" s="1048"/>
      <c r="N127" s="1048"/>
      <c r="O127" s="1048"/>
      <c r="P127" s="1048"/>
      <c r="Q127" s="1048"/>
      <c r="R127" s="1048"/>
      <c r="S127" s="1048"/>
      <c r="T127" s="1048"/>
      <c r="U127" s="1048"/>
      <c r="V127" s="1048"/>
      <c r="W127" s="1048"/>
      <c r="X127" s="1048"/>
      <c r="Y127" s="1048"/>
      <c r="Z127" s="1048"/>
      <c r="AA127" s="1048"/>
      <c r="AB127" s="1048"/>
      <c r="AC127" s="1048"/>
      <c r="AD127" s="1048"/>
      <c r="AE127" s="1048"/>
      <c r="AF127" s="1048"/>
      <c r="AG127" s="1048"/>
      <c r="AH127" s="1048"/>
      <c r="AI127" s="1048"/>
      <c r="AJ127" s="1048"/>
      <c r="AK127" s="1048"/>
      <c r="AL127" s="1048"/>
      <c r="AM127" s="1048"/>
      <c r="AN127" s="1048"/>
      <c r="AO127" s="1048"/>
      <c r="AP127" s="1048"/>
      <c r="AQ127" s="1048"/>
      <c r="AR127" s="1048"/>
      <c r="AS127" s="1048"/>
      <c r="AT127" s="1048"/>
      <c r="AU127" s="1048"/>
      <c r="AV127" s="1048"/>
      <c r="AW127" s="1048"/>
      <c r="AX127" s="1048"/>
      <c r="AY127" s="1048"/>
      <c r="AZ127" s="1048"/>
      <c r="BA127" s="1048"/>
      <c r="BB127" s="1048"/>
      <c r="BC127" s="1048"/>
      <c r="BD127" s="1048"/>
      <c r="BE127" s="1048"/>
      <c r="BF127" s="1048"/>
      <c r="BG127" s="1048"/>
      <c r="BH127" s="1048"/>
      <c r="BI127" s="1048"/>
      <c r="BJ127" s="1048"/>
      <c r="BK127" s="1048"/>
      <c r="BL127" s="1048"/>
      <c r="BM127" s="1048"/>
      <c r="BN127" s="1048"/>
      <c r="BO127" s="1048"/>
      <c r="BP127" s="1048"/>
      <c r="BQ127" s="1048"/>
      <c r="BR127" s="1048"/>
      <c r="BS127" s="1048"/>
      <c r="BT127" s="1048"/>
      <c r="BU127" s="1048"/>
      <c r="BV127" s="1048"/>
      <c r="BW127" s="1048"/>
      <c r="BX127" s="1048"/>
      <c r="BY127" s="1048"/>
      <c r="BZ127" s="1048"/>
      <c r="CA127" s="1048"/>
      <c r="CB127" s="1048"/>
      <c r="CC127" s="1048"/>
      <c r="CD127" s="1048"/>
      <c r="CE127" s="1048"/>
      <c r="CF127" s="1048"/>
      <c r="CG127" s="1048"/>
      <c r="CH127" s="1048"/>
      <c r="CI127" s="1048"/>
      <c r="CJ127" s="1048"/>
      <c r="CK127" s="1048"/>
      <c r="CL127" s="1048"/>
      <c r="CM127" s="1048"/>
      <c r="CN127" s="1048"/>
      <c r="CO127" s="1048"/>
      <c r="CP127" s="1048"/>
      <c r="CQ127" s="1048"/>
      <c r="CR127" s="1048"/>
      <c r="CS127" s="1048"/>
      <c r="CT127" s="1048"/>
      <c r="CU127" s="1048"/>
      <c r="CV127" s="1048"/>
      <c r="CW127" s="1048"/>
      <c r="CX127" s="1048"/>
      <c r="CY127" s="1048"/>
      <c r="CZ127" s="1048"/>
      <c r="DA127" s="1048"/>
      <c r="DB127" s="1048"/>
      <c r="DC127" s="1048"/>
      <c r="DD127" s="1048"/>
      <c r="DE127" s="1048"/>
      <c r="DF127" s="1048"/>
      <c r="DG127" s="1048"/>
      <c r="DH127" s="1048"/>
      <c r="DI127" s="1048"/>
      <c r="DJ127" s="1048"/>
      <c r="DK127" s="1048"/>
      <c r="DL127" s="1048"/>
      <c r="DM127" s="1048"/>
    </row>
    <row r="128" spans="2:117" ht="14.25" customHeight="1">
      <c r="B128" s="1048"/>
      <c r="C128" s="1048"/>
      <c r="D128" s="1048"/>
      <c r="E128" s="1048"/>
      <c r="F128" s="1048"/>
      <c r="G128" s="1048"/>
      <c r="H128" s="1048"/>
      <c r="I128" s="1048"/>
      <c r="J128" s="1048"/>
      <c r="K128" s="1048"/>
      <c r="L128" s="1048"/>
      <c r="M128" s="1048"/>
      <c r="N128" s="1048"/>
      <c r="O128" s="1048"/>
      <c r="P128" s="1048"/>
      <c r="Q128" s="1048"/>
      <c r="R128" s="1048"/>
      <c r="S128" s="1048"/>
      <c r="T128" s="1048"/>
      <c r="U128" s="1048"/>
      <c r="V128" s="1048"/>
      <c r="W128" s="1048"/>
      <c r="X128" s="1048"/>
      <c r="Y128" s="1048"/>
      <c r="Z128" s="1048"/>
      <c r="AA128" s="1048"/>
      <c r="AB128" s="1048"/>
      <c r="AC128" s="1048"/>
      <c r="AD128" s="1048"/>
      <c r="AE128" s="1048"/>
      <c r="AF128" s="1048"/>
      <c r="AG128" s="1048"/>
      <c r="AH128" s="1048"/>
      <c r="AI128" s="1048"/>
      <c r="AJ128" s="1048"/>
      <c r="AK128" s="1048"/>
      <c r="AL128" s="1048"/>
      <c r="AM128" s="1048"/>
      <c r="AN128" s="1048"/>
      <c r="AO128" s="1048"/>
      <c r="AP128" s="1048"/>
      <c r="AQ128" s="1048"/>
      <c r="AR128" s="1048"/>
      <c r="AS128" s="1048"/>
      <c r="AT128" s="1048"/>
      <c r="AU128" s="1048"/>
      <c r="AV128" s="1048"/>
      <c r="AW128" s="1048"/>
      <c r="AX128" s="1048"/>
      <c r="AY128" s="1048"/>
      <c r="AZ128" s="1048"/>
      <c r="BA128" s="1048"/>
      <c r="BB128" s="1048"/>
      <c r="BC128" s="1048"/>
      <c r="BD128" s="1048"/>
      <c r="BE128" s="1048"/>
      <c r="BF128" s="1048"/>
      <c r="BG128" s="1048"/>
      <c r="BH128" s="1048"/>
      <c r="BI128" s="1048"/>
      <c r="BJ128" s="1048"/>
      <c r="BK128" s="1048"/>
      <c r="BL128" s="1048"/>
      <c r="BM128" s="1048"/>
      <c r="BN128" s="1048"/>
      <c r="BO128" s="1048"/>
      <c r="BP128" s="1048"/>
      <c r="BQ128" s="1048"/>
      <c r="BR128" s="1048"/>
      <c r="BS128" s="1048"/>
      <c r="BT128" s="1048"/>
      <c r="BU128" s="1048"/>
      <c r="BV128" s="1048"/>
      <c r="BW128" s="1048"/>
      <c r="BX128" s="1048"/>
      <c r="BY128" s="1048"/>
      <c r="BZ128" s="1048"/>
      <c r="CA128" s="1048"/>
      <c r="CB128" s="1048"/>
      <c r="CC128" s="1048"/>
      <c r="CD128" s="1048"/>
      <c r="CE128" s="1048"/>
      <c r="CF128" s="1048"/>
      <c r="CG128" s="1048"/>
      <c r="CH128" s="1048"/>
      <c r="CI128" s="1048"/>
      <c r="CJ128" s="1048"/>
      <c r="CK128" s="1048"/>
      <c r="CL128" s="1048"/>
      <c r="CM128" s="1048"/>
      <c r="CN128" s="1048"/>
      <c r="CO128" s="1048"/>
      <c r="CP128" s="1048"/>
      <c r="CQ128" s="1048"/>
      <c r="CR128" s="1048"/>
      <c r="CS128" s="1048"/>
      <c r="CT128" s="1048"/>
      <c r="CU128" s="1048"/>
      <c r="CV128" s="1048"/>
      <c r="CW128" s="1048"/>
      <c r="CX128" s="1048"/>
      <c r="CY128" s="1048"/>
      <c r="CZ128" s="1048"/>
      <c r="DA128" s="1048"/>
      <c r="DB128" s="1048"/>
      <c r="DC128" s="1048"/>
      <c r="DD128" s="1048"/>
      <c r="DE128" s="1048"/>
      <c r="DF128" s="1048"/>
      <c r="DG128" s="1048"/>
      <c r="DH128" s="1048"/>
      <c r="DI128" s="1048"/>
      <c r="DJ128" s="1048"/>
      <c r="DK128" s="1048"/>
      <c r="DL128" s="1048"/>
      <c r="DM128" s="1048"/>
    </row>
    <row r="129" spans="2:117" ht="14.25" customHeight="1">
      <c r="B129" s="1048"/>
      <c r="C129" s="1048"/>
      <c r="D129" s="1048"/>
      <c r="E129" s="1048"/>
      <c r="F129" s="1048"/>
      <c r="G129" s="1048"/>
      <c r="H129" s="1048"/>
      <c r="I129" s="1048"/>
      <c r="J129" s="1048"/>
      <c r="K129" s="1048"/>
      <c r="L129" s="1048"/>
      <c r="M129" s="1048"/>
      <c r="N129" s="1048"/>
      <c r="O129" s="1048"/>
      <c r="P129" s="1048"/>
      <c r="Q129" s="1048"/>
      <c r="R129" s="1048"/>
      <c r="S129" s="1048"/>
      <c r="T129" s="1048"/>
      <c r="U129" s="1048"/>
      <c r="V129" s="1048"/>
      <c r="W129" s="1048"/>
      <c r="X129" s="1048"/>
      <c r="Y129" s="1048"/>
      <c r="Z129" s="1048"/>
      <c r="AA129" s="1048"/>
      <c r="AB129" s="1048"/>
      <c r="AC129" s="1048"/>
      <c r="AD129" s="1048"/>
      <c r="AE129" s="1048"/>
      <c r="AF129" s="1048"/>
      <c r="AG129" s="1048"/>
      <c r="AH129" s="1048"/>
      <c r="AI129" s="1048"/>
      <c r="AJ129" s="1048"/>
      <c r="AK129" s="1048"/>
      <c r="AL129" s="1048"/>
      <c r="AM129" s="1048"/>
      <c r="AN129" s="1048"/>
      <c r="AO129" s="1048"/>
      <c r="AP129" s="1048"/>
      <c r="AQ129" s="1048"/>
      <c r="AR129" s="1048"/>
      <c r="AS129" s="1048"/>
      <c r="AT129" s="1048"/>
      <c r="AU129" s="1048"/>
      <c r="AV129" s="1048"/>
      <c r="AW129" s="1048"/>
      <c r="AX129" s="1048"/>
      <c r="AY129" s="1048"/>
      <c r="AZ129" s="1048"/>
      <c r="BA129" s="1048"/>
      <c r="BB129" s="1048"/>
      <c r="BC129" s="1048"/>
      <c r="BD129" s="1048"/>
      <c r="BE129" s="1048"/>
      <c r="BF129" s="1048"/>
      <c r="BG129" s="1048"/>
      <c r="BH129" s="1048"/>
      <c r="BI129" s="1048"/>
      <c r="BJ129" s="1048"/>
      <c r="BK129" s="1048"/>
      <c r="BL129" s="1048"/>
      <c r="BM129" s="1048"/>
      <c r="BN129" s="1048"/>
      <c r="BO129" s="1048"/>
      <c r="BP129" s="1048"/>
      <c r="BQ129" s="1048"/>
      <c r="BR129" s="1048"/>
      <c r="BS129" s="1048"/>
      <c r="BT129" s="1048"/>
      <c r="BU129" s="1048"/>
      <c r="BV129" s="1048"/>
      <c r="BW129" s="1048"/>
      <c r="BX129" s="1048"/>
      <c r="BY129" s="1048"/>
      <c r="BZ129" s="1048"/>
      <c r="CA129" s="1048"/>
      <c r="CB129" s="1048"/>
      <c r="CC129" s="1048"/>
      <c r="CD129" s="1048"/>
      <c r="CE129" s="1048"/>
      <c r="CF129" s="1048"/>
      <c r="CG129" s="1048"/>
      <c r="CH129" s="1048"/>
      <c r="CI129" s="1048"/>
      <c r="CJ129" s="1048"/>
      <c r="CK129" s="1048"/>
      <c r="CL129" s="1048"/>
      <c r="CM129" s="1048"/>
      <c r="CN129" s="1048"/>
      <c r="CO129" s="1048"/>
      <c r="CP129" s="1048"/>
      <c r="CQ129" s="1048"/>
      <c r="CR129" s="1048"/>
      <c r="CS129" s="1048"/>
      <c r="CT129" s="1048"/>
      <c r="CU129" s="1048"/>
      <c r="CV129" s="1048"/>
      <c r="CW129" s="1048"/>
      <c r="CX129" s="1048"/>
      <c r="CY129" s="1048"/>
      <c r="CZ129" s="1048"/>
      <c r="DA129" s="1048"/>
      <c r="DB129" s="1048"/>
      <c r="DC129" s="1048"/>
      <c r="DD129" s="1048"/>
      <c r="DE129" s="1048"/>
      <c r="DF129" s="1048"/>
      <c r="DG129" s="1048"/>
      <c r="DH129" s="1048"/>
      <c r="DI129" s="1048"/>
      <c r="DJ129" s="1048"/>
      <c r="DK129" s="1048"/>
      <c r="DL129" s="1048"/>
      <c r="DM129" s="1048"/>
    </row>
    <row r="130" spans="2:117" ht="14.25" customHeight="1">
      <c r="B130" s="1048"/>
      <c r="C130" s="1048"/>
      <c r="D130" s="1048"/>
      <c r="E130" s="1048"/>
      <c r="F130" s="1048"/>
      <c r="G130" s="1048"/>
      <c r="H130" s="1048"/>
      <c r="I130" s="1048"/>
      <c r="J130" s="1048"/>
      <c r="K130" s="1048"/>
      <c r="L130" s="1048"/>
      <c r="M130" s="1048"/>
      <c r="N130" s="1048"/>
      <c r="O130" s="1048"/>
      <c r="P130" s="1048"/>
      <c r="Q130" s="1048"/>
      <c r="R130" s="1048"/>
      <c r="S130" s="1048"/>
      <c r="T130" s="1048"/>
      <c r="U130" s="1048"/>
      <c r="V130" s="1048"/>
      <c r="W130" s="1048"/>
      <c r="X130" s="1048"/>
      <c r="Y130" s="1048"/>
      <c r="Z130" s="1048"/>
      <c r="AA130" s="1048"/>
      <c r="AB130" s="1048"/>
      <c r="AC130" s="1048"/>
      <c r="AD130" s="1048"/>
      <c r="AE130" s="1048"/>
      <c r="AF130" s="1048"/>
      <c r="AG130" s="1048"/>
      <c r="AH130" s="1048"/>
      <c r="AI130" s="1048"/>
      <c r="AJ130" s="1048"/>
      <c r="AK130" s="1048"/>
      <c r="AL130" s="1048"/>
      <c r="AM130" s="1048"/>
      <c r="AN130" s="1048"/>
      <c r="AO130" s="1048"/>
      <c r="AP130" s="1048"/>
      <c r="AQ130" s="1048"/>
      <c r="AR130" s="1048"/>
      <c r="AS130" s="1048"/>
      <c r="AT130" s="1048"/>
      <c r="AU130" s="1048"/>
      <c r="AV130" s="1048"/>
      <c r="AW130" s="1048"/>
      <c r="AX130" s="1048"/>
      <c r="AY130" s="1048"/>
      <c r="AZ130" s="1048"/>
      <c r="BA130" s="1048"/>
      <c r="BB130" s="1048"/>
      <c r="BC130" s="1048"/>
      <c r="BD130" s="1048"/>
      <c r="BE130" s="1048"/>
      <c r="BF130" s="1048"/>
      <c r="BG130" s="1048"/>
      <c r="BH130" s="1048"/>
      <c r="BI130" s="1048"/>
      <c r="BJ130" s="1048"/>
      <c r="BK130" s="1048"/>
      <c r="BL130" s="1048"/>
      <c r="BM130" s="1048"/>
      <c r="BN130" s="1048"/>
      <c r="BO130" s="1048"/>
      <c r="BP130" s="1048"/>
      <c r="BQ130" s="1048"/>
      <c r="BR130" s="1048"/>
      <c r="BS130" s="1048"/>
      <c r="BT130" s="1048"/>
      <c r="BU130" s="1048"/>
      <c r="BV130" s="1048"/>
      <c r="BW130" s="1048"/>
      <c r="BX130" s="1048"/>
      <c r="BY130" s="1048"/>
      <c r="BZ130" s="1048"/>
      <c r="CA130" s="1048"/>
      <c r="CB130" s="1048"/>
      <c r="CC130" s="1048"/>
      <c r="CD130" s="1048"/>
      <c r="CE130" s="1048"/>
      <c r="CF130" s="1048"/>
      <c r="CG130" s="1048"/>
      <c r="CH130" s="1048"/>
      <c r="CI130" s="1048"/>
      <c r="CJ130" s="1048"/>
      <c r="CK130" s="1048"/>
      <c r="CL130" s="1048"/>
      <c r="CM130" s="1048"/>
      <c r="CN130" s="1048"/>
      <c r="CO130" s="1048"/>
      <c r="CP130" s="1048"/>
      <c r="CQ130" s="1048"/>
      <c r="CR130" s="1048"/>
      <c r="CS130" s="1048"/>
      <c r="CT130" s="1048"/>
      <c r="CU130" s="1048"/>
      <c r="CV130" s="1048"/>
      <c r="CW130" s="1048"/>
      <c r="CX130" s="1048"/>
      <c r="CY130" s="1048"/>
      <c r="CZ130" s="1048"/>
      <c r="DA130" s="1048"/>
      <c r="DB130" s="1048"/>
      <c r="DC130" s="1048"/>
      <c r="DD130" s="1048"/>
      <c r="DE130" s="1048"/>
      <c r="DF130" s="1048"/>
      <c r="DG130" s="1048"/>
      <c r="DH130" s="1048"/>
      <c r="DI130" s="1048"/>
      <c r="DJ130" s="1048"/>
      <c r="DK130" s="1048"/>
      <c r="DL130" s="1048"/>
      <c r="DM130" s="1048"/>
    </row>
    <row r="131" spans="2:117" ht="14.25" customHeight="1">
      <c r="B131" s="1048"/>
      <c r="C131" s="1048"/>
      <c r="D131" s="1048"/>
      <c r="E131" s="1048"/>
      <c r="F131" s="1048"/>
      <c r="G131" s="1048"/>
      <c r="H131" s="1048"/>
      <c r="I131" s="1048"/>
      <c r="J131" s="1048"/>
      <c r="K131" s="1048"/>
      <c r="L131" s="1048"/>
      <c r="M131" s="1048"/>
      <c r="N131" s="1048"/>
      <c r="O131" s="1048"/>
      <c r="P131" s="1048"/>
      <c r="Q131" s="1048"/>
      <c r="R131" s="1048"/>
      <c r="S131" s="1048"/>
      <c r="T131" s="1048"/>
      <c r="U131" s="1048"/>
      <c r="V131" s="1048"/>
      <c r="W131" s="1048"/>
      <c r="X131" s="1048"/>
      <c r="Y131" s="1048"/>
      <c r="Z131" s="1048"/>
      <c r="AA131" s="1048"/>
      <c r="AB131" s="1048"/>
      <c r="AC131" s="1048"/>
      <c r="AD131" s="1048"/>
      <c r="AE131" s="1048"/>
      <c r="AF131" s="1048"/>
      <c r="AG131" s="1048"/>
      <c r="AH131" s="1048"/>
      <c r="AI131" s="1048"/>
      <c r="AJ131" s="1048"/>
      <c r="AK131" s="1048"/>
      <c r="AL131" s="1048"/>
      <c r="AM131" s="1048"/>
      <c r="AN131" s="1048"/>
      <c r="AO131" s="1048"/>
      <c r="AP131" s="1048"/>
      <c r="AQ131" s="1048"/>
      <c r="AR131" s="1048"/>
      <c r="AS131" s="1048"/>
      <c r="AT131" s="1048"/>
      <c r="AU131" s="1048"/>
      <c r="AV131" s="1048"/>
      <c r="AW131" s="1048"/>
      <c r="AX131" s="1048"/>
      <c r="AY131" s="1048"/>
      <c r="AZ131" s="1048"/>
      <c r="BA131" s="1048"/>
      <c r="BB131" s="1048"/>
      <c r="BC131" s="1048"/>
      <c r="BD131" s="1048"/>
      <c r="BE131" s="1048"/>
      <c r="BF131" s="1048"/>
      <c r="BG131" s="1048"/>
      <c r="BH131" s="1048"/>
      <c r="BI131" s="1048"/>
      <c r="BJ131" s="1048"/>
      <c r="BK131" s="1048"/>
      <c r="BL131" s="1048"/>
      <c r="BM131" s="1048"/>
      <c r="BN131" s="1048"/>
      <c r="BO131" s="1048"/>
      <c r="BP131" s="1048"/>
      <c r="BQ131" s="1048"/>
      <c r="BR131" s="1048"/>
      <c r="BS131" s="1048"/>
      <c r="BT131" s="1048"/>
      <c r="BU131" s="1048"/>
      <c r="BV131" s="1048"/>
      <c r="BW131" s="1048"/>
      <c r="BX131" s="1048"/>
      <c r="BY131" s="1048"/>
      <c r="BZ131" s="1048"/>
      <c r="CA131" s="1048"/>
      <c r="CB131" s="1048"/>
      <c r="CC131" s="1048"/>
      <c r="CD131" s="1048"/>
      <c r="CE131" s="1048"/>
      <c r="CF131" s="1048"/>
      <c r="CG131" s="1048"/>
      <c r="CH131" s="1048"/>
      <c r="CI131" s="1048"/>
      <c r="CJ131" s="1048"/>
      <c r="CK131" s="1048"/>
      <c r="CL131" s="1048"/>
      <c r="CM131" s="1048"/>
      <c r="CN131" s="1048"/>
      <c r="CO131" s="1048"/>
      <c r="CP131" s="1048"/>
      <c r="CQ131" s="1048"/>
      <c r="CR131" s="1048"/>
      <c r="CS131" s="1048"/>
      <c r="CT131" s="1048"/>
      <c r="CU131" s="1048"/>
      <c r="CV131" s="1048"/>
      <c r="CW131" s="1048"/>
      <c r="CX131" s="1048"/>
      <c r="CY131" s="1048"/>
      <c r="CZ131" s="1048"/>
      <c r="DA131" s="1048"/>
      <c r="DB131" s="1048"/>
      <c r="DC131" s="1048"/>
      <c r="DD131" s="1048"/>
      <c r="DE131" s="1048"/>
      <c r="DF131" s="1048"/>
      <c r="DG131" s="1048"/>
      <c r="DH131" s="1048"/>
      <c r="DI131" s="1048"/>
      <c r="DJ131" s="1048"/>
      <c r="DK131" s="1048"/>
      <c r="DL131" s="1048"/>
      <c r="DM131" s="1048"/>
    </row>
    <row r="132" spans="2:117" ht="14.25" customHeight="1">
      <c r="B132" s="1048"/>
      <c r="C132" s="1048"/>
      <c r="D132" s="1048"/>
      <c r="E132" s="1048"/>
      <c r="F132" s="1048"/>
      <c r="G132" s="1048"/>
      <c r="H132" s="1048"/>
      <c r="I132" s="1048"/>
      <c r="J132" s="1048"/>
      <c r="K132" s="1048"/>
      <c r="L132" s="1048"/>
      <c r="M132" s="1048"/>
      <c r="N132" s="1048"/>
      <c r="O132" s="1048"/>
      <c r="P132" s="1048"/>
      <c r="Q132" s="1048"/>
      <c r="R132" s="1048"/>
      <c r="S132" s="1048"/>
      <c r="T132" s="1048"/>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1048"/>
      <c r="AU132" s="1048"/>
      <c r="AV132" s="1048"/>
      <c r="AW132" s="1048"/>
      <c r="AX132" s="1048"/>
      <c r="AY132" s="1048"/>
      <c r="AZ132" s="1048"/>
      <c r="BA132" s="1048"/>
      <c r="BB132" s="1048"/>
      <c r="BC132" s="1048"/>
      <c r="BD132" s="1048"/>
      <c r="BE132" s="1048"/>
      <c r="BF132" s="1048"/>
      <c r="BG132" s="1048"/>
      <c r="BH132" s="1048"/>
      <c r="BI132" s="1048"/>
      <c r="BJ132" s="1048"/>
      <c r="BK132" s="1048"/>
      <c r="BL132" s="1048"/>
      <c r="BM132" s="1048"/>
      <c r="BN132" s="1048"/>
      <c r="BO132" s="1048"/>
      <c r="BP132" s="1048"/>
      <c r="BQ132" s="1048"/>
      <c r="BR132" s="1048"/>
      <c r="BS132" s="1048"/>
      <c r="BT132" s="1048"/>
      <c r="BU132" s="1048"/>
      <c r="BV132" s="1048"/>
      <c r="BW132" s="1048"/>
      <c r="BX132" s="1048"/>
      <c r="BY132" s="1048"/>
      <c r="BZ132" s="1048"/>
      <c r="CA132" s="1048"/>
      <c r="CB132" s="1048"/>
      <c r="CC132" s="1048"/>
      <c r="CD132" s="1048"/>
      <c r="CE132" s="1048"/>
      <c r="CF132" s="1048"/>
      <c r="CG132" s="1048"/>
      <c r="CH132" s="1048"/>
      <c r="CI132" s="1048"/>
      <c r="CJ132" s="1048"/>
      <c r="CK132" s="1048"/>
      <c r="CL132" s="1048"/>
      <c r="CM132" s="1048"/>
      <c r="CN132" s="1048"/>
      <c r="CO132" s="1048"/>
      <c r="CP132" s="1048"/>
      <c r="CQ132" s="1048"/>
      <c r="CR132" s="1048"/>
      <c r="CS132" s="1048"/>
      <c r="CT132" s="1048"/>
      <c r="CU132" s="1048"/>
      <c r="CV132" s="1048"/>
      <c r="CW132" s="1048"/>
      <c r="CX132" s="1048"/>
      <c r="CY132" s="1048"/>
      <c r="CZ132" s="1048"/>
      <c r="DA132" s="1048"/>
      <c r="DB132" s="1048"/>
      <c r="DC132" s="1048"/>
      <c r="DD132" s="1048"/>
      <c r="DE132" s="1048"/>
      <c r="DF132" s="1048"/>
      <c r="DG132" s="1048"/>
      <c r="DH132" s="1048"/>
      <c r="DI132" s="1048"/>
      <c r="DJ132" s="1048"/>
      <c r="DK132" s="1048"/>
      <c r="DL132" s="1048"/>
      <c r="DM132" s="1048"/>
    </row>
    <row r="133" spans="2:117" ht="14.25" customHeight="1">
      <c r="B133" s="1048"/>
      <c r="C133" s="1048"/>
      <c r="D133" s="1048"/>
      <c r="E133" s="1048"/>
      <c r="F133" s="1048"/>
      <c r="G133" s="1048"/>
      <c r="H133" s="1048"/>
      <c r="I133" s="1048"/>
      <c r="J133" s="1048"/>
      <c r="K133" s="1048"/>
      <c r="L133" s="1048"/>
      <c r="M133" s="1048"/>
      <c r="N133" s="1048"/>
      <c r="O133" s="1048"/>
      <c r="P133" s="1048"/>
      <c r="Q133" s="1048"/>
      <c r="R133" s="1048"/>
      <c r="S133" s="1048"/>
      <c r="T133" s="1048"/>
      <c r="U133" s="1048"/>
      <c r="V133" s="1048"/>
      <c r="W133" s="1048"/>
      <c r="X133" s="1048"/>
      <c r="Y133" s="1048"/>
      <c r="Z133" s="1048"/>
      <c r="AA133" s="1048"/>
      <c r="AB133" s="1048"/>
      <c r="AC133" s="1048"/>
      <c r="AD133" s="1048"/>
      <c r="AE133" s="1048"/>
      <c r="AF133" s="1048"/>
      <c r="AG133" s="1048"/>
      <c r="AH133" s="1048"/>
      <c r="AI133" s="1048"/>
      <c r="AJ133" s="1048"/>
      <c r="AK133" s="1048"/>
      <c r="AL133" s="1048"/>
      <c r="AM133" s="1048"/>
      <c r="AN133" s="1048"/>
      <c r="AO133" s="1048"/>
      <c r="AP133" s="1048"/>
      <c r="AQ133" s="1048"/>
      <c r="AR133" s="1048"/>
      <c r="AS133" s="1048"/>
      <c r="AT133" s="1048"/>
      <c r="AU133" s="1048"/>
      <c r="AV133" s="1048"/>
      <c r="AW133" s="1048"/>
      <c r="AX133" s="1048"/>
      <c r="AY133" s="1048"/>
      <c r="AZ133" s="1048"/>
      <c r="BA133" s="1048"/>
      <c r="BB133" s="1048"/>
      <c r="BC133" s="1048"/>
      <c r="BD133" s="1048"/>
      <c r="BE133" s="1048"/>
      <c r="BF133" s="1048"/>
      <c r="BG133" s="1048"/>
      <c r="BH133" s="1048"/>
      <c r="BI133" s="1048"/>
      <c r="BJ133" s="1048"/>
      <c r="BK133" s="1048"/>
      <c r="BL133" s="1048"/>
      <c r="BM133" s="1048"/>
      <c r="BN133" s="1048"/>
      <c r="BO133" s="1048"/>
      <c r="BP133" s="1048"/>
      <c r="BQ133" s="1048"/>
      <c r="BR133" s="1048"/>
      <c r="BS133" s="1048"/>
      <c r="BT133" s="1048"/>
      <c r="BU133" s="1048"/>
      <c r="BV133" s="1048"/>
      <c r="BW133" s="1048"/>
      <c r="BX133" s="1048"/>
      <c r="BY133" s="1048"/>
      <c r="BZ133" s="1048"/>
      <c r="CA133" s="1048"/>
      <c r="CB133" s="1048"/>
      <c r="CC133" s="1048"/>
      <c r="CD133" s="1048"/>
      <c r="CE133" s="1048"/>
      <c r="CF133" s="1048"/>
      <c r="CG133" s="1048"/>
      <c r="CH133" s="1048"/>
      <c r="CI133" s="1048"/>
      <c r="CJ133" s="1048"/>
      <c r="CK133" s="1048"/>
      <c r="CL133" s="1048"/>
      <c r="CM133" s="1048"/>
      <c r="CN133" s="1048"/>
      <c r="CO133" s="1048"/>
      <c r="CP133" s="1048"/>
      <c r="CQ133" s="1048"/>
      <c r="CR133" s="1048"/>
      <c r="CS133" s="1048"/>
      <c r="CT133" s="1048"/>
      <c r="CU133" s="1048"/>
      <c r="CV133" s="1048"/>
      <c r="CW133" s="1048"/>
      <c r="CX133" s="1048"/>
      <c r="CY133" s="1048"/>
      <c r="CZ133" s="1048"/>
      <c r="DA133" s="1048"/>
      <c r="DB133" s="1048"/>
      <c r="DC133" s="1048"/>
      <c r="DD133" s="1048"/>
      <c r="DE133" s="1048"/>
      <c r="DF133" s="1048"/>
      <c r="DG133" s="1048"/>
      <c r="DH133" s="1048"/>
      <c r="DI133" s="1048"/>
      <c r="DJ133" s="1048"/>
      <c r="DK133" s="1048"/>
      <c r="DL133" s="1048"/>
      <c r="DM133" s="1048"/>
    </row>
    <row r="134" spans="2:117" ht="14.25" customHeight="1">
      <c r="B134" s="1048"/>
      <c r="C134" s="1048"/>
      <c r="D134" s="1048"/>
      <c r="E134" s="1048"/>
      <c r="F134" s="1048"/>
      <c r="G134" s="1048"/>
      <c r="H134" s="1048"/>
      <c r="I134" s="1048"/>
      <c r="J134" s="1048"/>
      <c r="K134" s="1048"/>
      <c r="L134" s="1048"/>
      <c r="M134" s="1048"/>
      <c r="N134" s="1048"/>
      <c r="O134" s="1048"/>
      <c r="P134" s="1048"/>
      <c r="Q134" s="1048"/>
      <c r="R134" s="1048"/>
      <c r="S134" s="1048"/>
      <c r="T134" s="1048"/>
      <c r="U134" s="1048"/>
      <c r="V134" s="1048"/>
      <c r="W134" s="1048"/>
      <c r="X134" s="1048"/>
      <c r="Y134" s="1048"/>
      <c r="Z134" s="1048"/>
      <c r="AA134" s="1048"/>
      <c r="AB134" s="1048"/>
      <c r="AC134" s="1048"/>
      <c r="AD134" s="1048"/>
      <c r="AE134" s="1048"/>
      <c r="AF134" s="1048"/>
      <c r="AG134" s="1048"/>
      <c r="AH134" s="1048"/>
      <c r="AI134" s="1048"/>
      <c r="AJ134" s="1048"/>
      <c r="AK134" s="1048"/>
      <c r="AL134" s="1048"/>
      <c r="AM134" s="1048"/>
      <c r="AN134" s="1048"/>
      <c r="AO134" s="1048"/>
      <c r="AP134" s="1048"/>
      <c r="AQ134" s="1048"/>
      <c r="AR134" s="1048"/>
      <c r="AS134" s="1048"/>
      <c r="AT134" s="1048"/>
      <c r="AU134" s="1048"/>
      <c r="AV134" s="1048"/>
      <c r="AW134" s="1048"/>
      <c r="AX134" s="1048"/>
      <c r="AY134" s="1048"/>
      <c r="AZ134" s="1048"/>
      <c r="BA134" s="1048"/>
      <c r="BB134" s="1048"/>
      <c r="BC134" s="1048"/>
      <c r="BD134" s="1048"/>
      <c r="BE134" s="1048"/>
      <c r="BF134" s="1048"/>
      <c r="BG134" s="1048"/>
      <c r="BH134" s="1048"/>
      <c r="BI134" s="1048"/>
      <c r="BJ134" s="1048"/>
      <c r="BK134" s="1048"/>
      <c r="BL134" s="1048"/>
      <c r="BM134" s="1048"/>
      <c r="BN134" s="1048"/>
      <c r="BO134" s="1048"/>
      <c r="BP134" s="1048"/>
      <c r="BQ134" s="1048"/>
      <c r="BR134" s="1048"/>
      <c r="BS134" s="1048"/>
      <c r="BT134" s="1048"/>
      <c r="BU134" s="1048"/>
      <c r="BV134" s="1048"/>
      <c r="BW134" s="1048"/>
      <c r="BX134" s="1048"/>
      <c r="BY134" s="1048"/>
      <c r="BZ134" s="1048"/>
      <c r="CA134" s="1048"/>
      <c r="CB134" s="1048"/>
      <c r="CC134" s="1048"/>
      <c r="CD134" s="1048"/>
      <c r="CE134" s="1048"/>
      <c r="CF134" s="1048"/>
      <c r="CG134" s="1048"/>
      <c r="CH134" s="1048"/>
      <c r="CI134" s="1048"/>
      <c r="CJ134" s="1048"/>
      <c r="CK134" s="1048"/>
      <c r="CL134" s="1048"/>
      <c r="CM134" s="1048"/>
      <c r="CN134" s="1048"/>
      <c r="CO134" s="1048"/>
      <c r="CP134" s="1048"/>
      <c r="CQ134" s="1048"/>
      <c r="CR134" s="1048"/>
      <c r="CS134" s="1048"/>
      <c r="CT134" s="1048"/>
      <c r="CU134" s="1048"/>
      <c r="CV134" s="1048"/>
      <c r="CW134" s="1048"/>
      <c r="CX134" s="1048"/>
      <c r="CY134" s="1048"/>
      <c r="CZ134" s="1048"/>
      <c r="DA134" s="1048"/>
      <c r="DB134" s="1048"/>
      <c r="DC134" s="1048"/>
      <c r="DD134" s="1048"/>
      <c r="DE134" s="1048"/>
      <c r="DF134" s="1048"/>
      <c r="DG134" s="1048"/>
      <c r="DH134" s="1048"/>
      <c r="DI134" s="1048"/>
      <c r="DJ134" s="1048"/>
      <c r="DK134" s="1048"/>
      <c r="DL134" s="1048"/>
      <c r="DM134" s="1048"/>
    </row>
    <row r="135" spans="2:117" ht="14.25" customHeight="1">
      <c r="B135" s="1048"/>
      <c r="C135" s="1048"/>
      <c r="D135" s="1048"/>
      <c r="E135" s="1048"/>
      <c r="F135" s="1048"/>
      <c r="G135" s="1048"/>
      <c r="H135" s="1048"/>
      <c r="I135" s="1048"/>
      <c r="J135" s="1048"/>
      <c r="K135" s="1048"/>
      <c r="L135" s="1048"/>
      <c r="M135" s="1048"/>
      <c r="N135" s="1048"/>
      <c r="O135" s="1048"/>
      <c r="P135" s="1048"/>
      <c r="Q135" s="1048"/>
      <c r="R135" s="1048"/>
      <c r="S135" s="1048"/>
      <c r="T135" s="1048"/>
      <c r="U135" s="1048"/>
      <c r="V135" s="1048"/>
      <c r="W135" s="1048"/>
      <c r="X135" s="1048"/>
      <c r="Y135" s="1048"/>
      <c r="Z135" s="1048"/>
      <c r="AA135" s="1048"/>
      <c r="AB135" s="1048"/>
      <c r="AC135" s="1048"/>
      <c r="AD135" s="1048"/>
      <c r="AE135" s="1048"/>
      <c r="AF135" s="1048"/>
      <c r="AG135" s="1048"/>
      <c r="AH135" s="1048"/>
      <c r="AI135" s="1048"/>
      <c r="AJ135" s="1048"/>
      <c r="AK135" s="1048"/>
      <c r="AL135" s="1048"/>
      <c r="AM135" s="1048"/>
      <c r="AN135" s="1048"/>
      <c r="AO135" s="1048"/>
      <c r="AP135" s="1048"/>
      <c r="AQ135" s="1048"/>
      <c r="AR135" s="1048"/>
      <c r="AS135" s="1048"/>
      <c r="AT135" s="1048"/>
      <c r="AU135" s="1048"/>
      <c r="AV135" s="1048"/>
      <c r="AW135" s="1048"/>
      <c r="AX135" s="1048"/>
      <c r="AY135" s="1048"/>
      <c r="AZ135" s="1048"/>
      <c r="BA135" s="1048"/>
      <c r="BB135" s="1048"/>
      <c r="BC135" s="1048"/>
      <c r="BD135" s="1048"/>
      <c r="BE135" s="1048"/>
      <c r="BF135" s="1048"/>
      <c r="BG135" s="1048"/>
      <c r="BH135" s="1048"/>
      <c r="BI135" s="1048"/>
      <c r="BJ135" s="1048"/>
      <c r="BK135" s="1048"/>
      <c r="BL135" s="1048"/>
      <c r="BM135" s="1048"/>
      <c r="BN135" s="1048"/>
      <c r="BO135" s="1048"/>
      <c r="BP135" s="1048"/>
      <c r="BQ135" s="1048"/>
      <c r="BR135" s="1048"/>
      <c r="BS135" s="1048"/>
      <c r="BT135" s="1048"/>
      <c r="BU135" s="1048"/>
      <c r="BV135" s="1048"/>
      <c r="BW135" s="1048"/>
      <c r="BX135" s="1048"/>
      <c r="BY135" s="1048"/>
      <c r="BZ135" s="1048"/>
      <c r="CA135" s="1048"/>
      <c r="CB135" s="1048"/>
      <c r="CC135" s="1048"/>
      <c r="CD135" s="1048"/>
      <c r="CE135" s="1048"/>
      <c r="CF135" s="1048"/>
      <c r="CG135" s="1048"/>
      <c r="CH135" s="1048"/>
      <c r="CI135" s="1048"/>
      <c r="CJ135" s="1048"/>
      <c r="CK135" s="1048"/>
      <c r="CL135" s="1048"/>
      <c r="CM135" s="1048"/>
      <c r="CN135" s="1048"/>
      <c r="CO135" s="1048"/>
      <c r="CP135" s="1048"/>
      <c r="CQ135" s="1048"/>
      <c r="CR135" s="1048"/>
      <c r="CS135" s="1048"/>
      <c r="CT135" s="1048"/>
      <c r="CU135" s="1048"/>
      <c r="CV135" s="1048"/>
      <c r="CW135" s="1048"/>
      <c r="CX135" s="1048"/>
      <c r="CY135" s="1048"/>
      <c r="CZ135" s="1048"/>
      <c r="DA135" s="1048"/>
      <c r="DB135" s="1048"/>
      <c r="DC135" s="1048"/>
      <c r="DD135" s="1048"/>
      <c r="DE135" s="1048"/>
      <c r="DF135" s="1048"/>
      <c r="DG135" s="1048"/>
      <c r="DH135" s="1048"/>
      <c r="DI135" s="1048"/>
      <c r="DJ135" s="1048"/>
      <c r="DK135" s="1048"/>
      <c r="DL135" s="1048"/>
      <c r="DM135" s="1048"/>
    </row>
    <row r="136" spans="2:117" ht="14.25" customHeight="1">
      <c r="B136" s="1048"/>
      <c r="C136" s="1048"/>
      <c r="D136" s="1048"/>
      <c r="E136" s="1048"/>
      <c r="F136" s="1048"/>
      <c r="G136" s="1048"/>
      <c r="H136" s="1048"/>
      <c r="I136" s="1048"/>
      <c r="J136" s="1048"/>
      <c r="K136" s="1048"/>
      <c r="L136" s="1048"/>
      <c r="M136" s="1048"/>
      <c r="N136" s="1048"/>
      <c r="O136" s="1048"/>
      <c r="P136" s="1048"/>
      <c r="Q136" s="1048"/>
      <c r="R136" s="1048"/>
      <c r="S136" s="1048"/>
      <c r="T136" s="1048"/>
      <c r="U136" s="1048"/>
      <c r="V136" s="1048"/>
      <c r="W136" s="1048"/>
      <c r="X136" s="1048"/>
      <c r="Y136" s="1048"/>
      <c r="Z136" s="1048"/>
      <c r="AA136" s="1048"/>
      <c r="AB136" s="1048"/>
      <c r="AC136" s="1048"/>
      <c r="AD136" s="1048"/>
      <c r="AE136" s="1048"/>
      <c r="AF136" s="1048"/>
      <c r="AG136" s="1048"/>
      <c r="AH136" s="1048"/>
      <c r="AI136" s="1048"/>
      <c r="AJ136" s="1048"/>
      <c r="AK136" s="1048"/>
      <c r="AL136" s="1048"/>
      <c r="AM136" s="1048"/>
      <c r="AN136" s="1048"/>
      <c r="AO136" s="1048"/>
      <c r="AP136" s="1048"/>
      <c r="AQ136" s="1048"/>
      <c r="AR136" s="1048"/>
      <c r="AS136" s="1048"/>
      <c r="AT136" s="1048"/>
      <c r="AU136" s="1048"/>
      <c r="AV136" s="1048"/>
      <c r="AW136" s="1048"/>
      <c r="AX136" s="1048"/>
      <c r="AY136" s="1048"/>
      <c r="AZ136" s="1048"/>
      <c r="BA136" s="1048"/>
      <c r="BB136" s="1048"/>
      <c r="BC136" s="1048"/>
      <c r="BD136" s="1048"/>
      <c r="BE136" s="1048"/>
      <c r="BF136" s="1048"/>
      <c r="BG136" s="1048"/>
      <c r="BH136" s="1048"/>
      <c r="BI136" s="1048"/>
      <c r="BJ136" s="1048"/>
      <c r="BK136" s="1048"/>
      <c r="BL136" s="1048"/>
      <c r="BM136" s="1048"/>
      <c r="BN136" s="1048"/>
      <c r="BO136" s="1048"/>
      <c r="BP136" s="1048"/>
      <c r="BQ136" s="1048"/>
      <c r="BR136" s="1048"/>
      <c r="BS136" s="1048"/>
      <c r="BT136" s="1048"/>
      <c r="BU136" s="1048"/>
      <c r="BV136" s="1048"/>
      <c r="BW136" s="1048"/>
      <c r="BX136" s="1048"/>
      <c r="BY136" s="1048"/>
      <c r="BZ136" s="1048"/>
      <c r="CA136" s="1048"/>
      <c r="CB136" s="1048"/>
      <c r="CC136" s="1048"/>
      <c r="CD136" s="1048"/>
      <c r="CE136" s="1048"/>
      <c r="CF136" s="1048"/>
      <c r="CG136" s="1048"/>
      <c r="CH136" s="1048"/>
      <c r="CI136" s="1048"/>
      <c r="CJ136" s="1048"/>
      <c r="CK136" s="1048"/>
      <c r="CL136" s="1048"/>
      <c r="CM136" s="1048"/>
      <c r="CN136" s="1048"/>
      <c r="CO136" s="1048"/>
      <c r="CP136" s="1048"/>
      <c r="CQ136" s="1048"/>
      <c r="CR136" s="1048"/>
      <c r="CS136" s="1048"/>
      <c r="CT136" s="1048"/>
      <c r="CU136" s="1048"/>
      <c r="CV136" s="1048"/>
      <c r="CW136" s="1048"/>
      <c r="CX136" s="1048"/>
      <c r="CY136" s="1048"/>
      <c r="CZ136" s="1048"/>
      <c r="DA136" s="1048"/>
      <c r="DB136" s="1048"/>
      <c r="DC136" s="1048"/>
      <c r="DD136" s="1048"/>
      <c r="DE136" s="1048"/>
      <c r="DF136" s="1048"/>
      <c r="DG136" s="1048"/>
      <c r="DH136" s="1048"/>
      <c r="DI136" s="1048"/>
      <c r="DJ136" s="1048"/>
      <c r="DK136" s="1048"/>
      <c r="DL136" s="1048"/>
      <c r="DM136" s="1048"/>
    </row>
    <row r="137" spans="2:117" ht="14.25" customHeight="1">
      <c r="B137" s="1048"/>
      <c r="C137" s="1048"/>
      <c r="D137" s="1048"/>
      <c r="E137" s="1048"/>
      <c r="F137" s="1048"/>
      <c r="G137" s="1048"/>
      <c r="H137" s="1048"/>
      <c r="I137" s="1048"/>
      <c r="J137" s="1048"/>
      <c r="K137" s="1048"/>
      <c r="L137" s="1048"/>
      <c r="M137" s="1048"/>
      <c r="N137" s="1048"/>
      <c r="O137" s="1048"/>
      <c r="P137" s="1048"/>
      <c r="Q137" s="1048"/>
      <c r="R137" s="1048"/>
      <c r="S137" s="1048"/>
      <c r="T137" s="1048"/>
      <c r="U137" s="1048"/>
      <c r="V137" s="1048"/>
      <c r="W137" s="1048"/>
      <c r="X137" s="1048"/>
      <c r="Y137" s="1048"/>
      <c r="Z137" s="1048"/>
      <c r="AA137" s="1048"/>
      <c r="AB137" s="1048"/>
      <c r="AC137" s="1048"/>
      <c r="AD137" s="1048"/>
      <c r="AE137" s="1048"/>
      <c r="AF137" s="1048"/>
      <c r="AG137" s="1048"/>
      <c r="AH137" s="1048"/>
      <c r="AI137" s="1048"/>
      <c r="AJ137" s="1048"/>
      <c r="AK137" s="1048"/>
      <c r="AL137" s="1048"/>
      <c r="AM137" s="1048"/>
      <c r="AN137" s="1048"/>
      <c r="AO137" s="1048"/>
      <c r="AP137" s="1048"/>
      <c r="AQ137" s="1048"/>
      <c r="AR137" s="1048"/>
      <c r="AS137" s="1048"/>
      <c r="AT137" s="1048"/>
      <c r="AU137" s="1048"/>
      <c r="AV137" s="1048"/>
      <c r="AW137" s="1048"/>
      <c r="AX137" s="1048"/>
      <c r="AY137" s="1048"/>
      <c r="AZ137" s="1048"/>
      <c r="BA137" s="1048"/>
      <c r="BB137" s="1048"/>
      <c r="BC137" s="1048"/>
      <c r="BD137" s="1048"/>
      <c r="BE137" s="1048"/>
      <c r="BF137" s="1048"/>
      <c r="BG137" s="1048"/>
      <c r="BH137" s="1048"/>
      <c r="BI137" s="1048"/>
      <c r="BJ137" s="1048"/>
      <c r="BK137" s="1048"/>
      <c r="BL137" s="1048"/>
      <c r="BM137" s="1048"/>
      <c r="BN137" s="1048"/>
      <c r="BO137" s="1048"/>
      <c r="BP137" s="1048"/>
      <c r="BQ137" s="1048"/>
      <c r="BR137" s="1048"/>
      <c r="BS137" s="1048"/>
      <c r="BT137" s="1048"/>
      <c r="BU137" s="1048"/>
      <c r="BV137" s="1048"/>
      <c r="BW137" s="1048"/>
      <c r="BX137" s="1048"/>
      <c r="BY137" s="1048"/>
      <c r="BZ137" s="1048"/>
      <c r="CA137" s="1048"/>
      <c r="CB137" s="1048"/>
      <c r="CC137" s="1048"/>
      <c r="CD137" s="1048"/>
      <c r="CE137" s="1048"/>
      <c r="CF137" s="1048"/>
      <c r="CG137" s="1048"/>
      <c r="CH137" s="1048"/>
      <c r="CI137" s="1048"/>
      <c r="CJ137" s="1048"/>
      <c r="CK137" s="1048"/>
      <c r="CL137" s="1048"/>
      <c r="CM137" s="1048"/>
      <c r="CN137" s="1048"/>
      <c r="CO137" s="1048"/>
      <c r="CP137" s="1048"/>
      <c r="CQ137" s="1048"/>
      <c r="CR137" s="1048"/>
      <c r="CS137" s="1048"/>
      <c r="CT137" s="1048"/>
      <c r="CU137" s="1048"/>
      <c r="CV137" s="1048"/>
      <c r="CW137" s="1048"/>
      <c r="CX137" s="1048"/>
      <c r="CY137" s="1048"/>
      <c r="CZ137" s="1048"/>
      <c r="DA137" s="1048"/>
      <c r="DB137" s="1048"/>
      <c r="DC137" s="1048"/>
      <c r="DD137" s="1048"/>
      <c r="DE137" s="1048"/>
      <c r="DF137" s="1048"/>
      <c r="DG137" s="1048"/>
      <c r="DH137" s="1048"/>
      <c r="DI137" s="1048"/>
      <c r="DJ137" s="1048"/>
      <c r="DK137" s="1048"/>
      <c r="DL137" s="1048"/>
      <c r="DM137" s="1048"/>
    </row>
    <row r="138" spans="2:117" ht="14.25" customHeight="1">
      <c r="B138" s="1048"/>
      <c r="C138" s="1048"/>
      <c r="D138" s="1048"/>
      <c r="E138" s="1048"/>
      <c r="F138" s="1048"/>
      <c r="G138" s="1048"/>
      <c r="H138" s="1048"/>
      <c r="I138" s="1048"/>
      <c r="J138" s="1048"/>
      <c r="K138" s="1048"/>
      <c r="L138" s="1048"/>
      <c r="M138" s="1048"/>
      <c r="N138" s="1048"/>
      <c r="O138" s="1048"/>
      <c r="P138" s="1048"/>
      <c r="Q138" s="1048"/>
      <c r="R138" s="1048"/>
      <c r="S138" s="1048"/>
      <c r="T138" s="1048"/>
      <c r="U138" s="1048"/>
      <c r="V138" s="1048"/>
      <c r="W138" s="1048"/>
      <c r="X138" s="1048"/>
      <c r="Y138" s="1048"/>
      <c r="Z138" s="1048"/>
      <c r="AA138" s="1048"/>
      <c r="AB138" s="1048"/>
      <c r="AC138" s="1048"/>
      <c r="AD138" s="1048"/>
      <c r="AE138" s="1048"/>
      <c r="AF138" s="1048"/>
      <c r="AG138" s="1048"/>
      <c r="AH138" s="1048"/>
      <c r="AI138" s="1048"/>
      <c r="AJ138" s="1048"/>
      <c r="AK138" s="1048"/>
      <c r="AL138" s="1048"/>
      <c r="AM138" s="1048"/>
      <c r="AN138" s="1048"/>
      <c r="AO138" s="1048"/>
      <c r="AP138" s="1048"/>
      <c r="AQ138" s="1048"/>
      <c r="AR138" s="1048"/>
      <c r="AS138" s="1048"/>
      <c r="AT138" s="1048"/>
      <c r="AU138" s="1048"/>
      <c r="AV138" s="1048"/>
      <c r="AW138" s="1048"/>
      <c r="AX138" s="1048"/>
      <c r="AY138" s="1048"/>
      <c r="AZ138" s="1048"/>
      <c r="BA138" s="1048"/>
      <c r="BB138" s="1048"/>
      <c r="BC138" s="1048"/>
      <c r="BD138" s="1048"/>
      <c r="BE138" s="1048"/>
      <c r="BF138" s="1048"/>
      <c r="BG138" s="1048"/>
      <c r="BH138" s="1048"/>
      <c r="BI138" s="1048"/>
      <c r="BJ138" s="1048"/>
      <c r="BK138" s="1048"/>
      <c r="BL138" s="1048"/>
      <c r="BM138" s="1048"/>
      <c r="BN138" s="1048"/>
      <c r="BO138" s="1048"/>
      <c r="BP138" s="1048"/>
      <c r="BQ138" s="1048"/>
      <c r="BR138" s="1048"/>
      <c r="BS138" s="1048"/>
      <c r="BT138" s="1048"/>
      <c r="BU138" s="1048"/>
      <c r="BV138" s="1048"/>
      <c r="BW138" s="1048"/>
      <c r="BX138" s="1048"/>
      <c r="BY138" s="1048"/>
      <c r="BZ138" s="1048"/>
      <c r="CA138" s="1048"/>
      <c r="CB138" s="1048"/>
      <c r="CC138" s="1048"/>
      <c r="CD138" s="1048"/>
      <c r="CE138" s="1048"/>
      <c r="CF138" s="1048"/>
      <c r="CG138" s="1048"/>
      <c r="CH138" s="1048"/>
      <c r="CI138" s="1048"/>
      <c r="CJ138" s="1048"/>
      <c r="CK138" s="1048"/>
      <c r="CL138" s="1048"/>
      <c r="CM138" s="1048"/>
      <c r="CN138" s="1048"/>
      <c r="CO138" s="1048"/>
      <c r="CP138" s="1048"/>
      <c r="CQ138" s="1048"/>
      <c r="CR138" s="1048"/>
      <c r="CS138" s="1048"/>
      <c r="CT138" s="1048"/>
      <c r="CU138" s="1048"/>
      <c r="CV138" s="1048"/>
      <c r="CW138" s="1048"/>
      <c r="CX138" s="1048"/>
      <c r="CY138" s="1048"/>
      <c r="CZ138" s="1048"/>
      <c r="DA138" s="1048"/>
      <c r="DB138" s="1048"/>
      <c r="DC138" s="1048"/>
      <c r="DD138" s="1048"/>
      <c r="DE138" s="1048"/>
      <c r="DF138" s="1048"/>
      <c r="DG138" s="1048"/>
      <c r="DH138" s="1048"/>
      <c r="DI138" s="1048"/>
      <c r="DJ138" s="1048"/>
      <c r="DK138" s="1048"/>
      <c r="DL138" s="1048"/>
      <c r="DM138" s="1048"/>
    </row>
    <row r="139" spans="2:117" ht="14.25" customHeight="1">
      <c r="B139" s="1048"/>
      <c r="C139" s="1048"/>
      <c r="D139" s="1048"/>
      <c r="E139" s="1048"/>
      <c r="F139" s="1048"/>
      <c r="G139" s="1048"/>
      <c r="H139" s="1048"/>
      <c r="I139" s="1048"/>
      <c r="J139" s="1048"/>
      <c r="K139" s="1048"/>
      <c r="L139" s="1048"/>
      <c r="M139" s="1048"/>
      <c r="N139" s="1048"/>
      <c r="O139" s="1048"/>
      <c r="P139" s="1048"/>
      <c r="Q139" s="1048"/>
      <c r="R139" s="1048"/>
      <c r="S139" s="1048"/>
      <c r="T139" s="1048"/>
      <c r="U139" s="1048"/>
      <c r="V139" s="1048"/>
      <c r="W139" s="1048"/>
      <c r="X139" s="1048"/>
      <c r="Y139" s="1048"/>
      <c r="Z139" s="1048"/>
      <c r="AA139" s="1048"/>
      <c r="AB139" s="1048"/>
      <c r="AC139" s="1048"/>
      <c r="AD139" s="1048"/>
      <c r="AE139" s="1048"/>
      <c r="AF139" s="1048"/>
      <c r="AG139" s="1048"/>
      <c r="AH139" s="1048"/>
      <c r="AI139" s="1048"/>
      <c r="AJ139" s="1048"/>
      <c r="AK139" s="1048"/>
      <c r="AL139" s="1048"/>
      <c r="AM139" s="1048"/>
      <c r="AN139" s="1048"/>
      <c r="AO139" s="1048"/>
      <c r="AP139" s="1048"/>
      <c r="AQ139" s="1048"/>
      <c r="AR139" s="1048"/>
      <c r="AS139" s="1048"/>
      <c r="AT139" s="1048"/>
      <c r="AU139" s="1048"/>
      <c r="AV139" s="1048"/>
      <c r="AW139" s="1048"/>
      <c r="AX139" s="1048"/>
      <c r="AY139" s="1048"/>
      <c r="AZ139" s="1048"/>
      <c r="BA139" s="1048"/>
      <c r="BB139" s="1048"/>
      <c r="BC139" s="1048"/>
      <c r="BD139" s="1048"/>
      <c r="BE139" s="1048"/>
      <c r="BF139" s="1048"/>
      <c r="BG139" s="1048"/>
      <c r="BH139" s="1048"/>
      <c r="BI139" s="1048"/>
      <c r="BJ139" s="1048"/>
      <c r="BK139" s="1048"/>
      <c r="BL139" s="1048"/>
      <c r="BM139" s="1048"/>
      <c r="BN139" s="1048"/>
      <c r="BO139" s="1048"/>
      <c r="BP139" s="1048"/>
      <c r="BQ139" s="1048"/>
      <c r="BR139" s="1048"/>
      <c r="BS139" s="1048"/>
      <c r="BT139" s="1048"/>
      <c r="BU139" s="1048"/>
      <c r="BV139" s="1048"/>
      <c r="BW139" s="1048"/>
      <c r="BX139" s="1048"/>
      <c r="BY139" s="1048"/>
      <c r="BZ139" s="1048"/>
      <c r="CA139" s="1048"/>
      <c r="CB139" s="1048"/>
      <c r="CC139" s="1048"/>
      <c r="CD139" s="1048"/>
      <c r="CE139" s="1048"/>
      <c r="CF139" s="1048"/>
      <c r="CG139" s="1048"/>
      <c r="CH139" s="1048"/>
      <c r="CI139" s="1048"/>
      <c r="CJ139" s="1048"/>
      <c r="CK139" s="1048"/>
      <c r="CL139" s="1048"/>
      <c r="CM139" s="1048"/>
      <c r="CN139" s="1048"/>
      <c r="CO139" s="1048"/>
      <c r="CP139" s="1048"/>
      <c r="CQ139" s="1048"/>
      <c r="CR139" s="1048"/>
      <c r="CS139" s="1048"/>
      <c r="CT139" s="1048"/>
      <c r="CU139" s="1048"/>
      <c r="CV139" s="1048"/>
      <c r="CW139" s="1048"/>
      <c r="CX139" s="1048"/>
      <c r="CY139" s="1048"/>
      <c r="CZ139" s="1048"/>
      <c r="DA139" s="1048"/>
      <c r="DB139" s="1048"/>
      <c r="DC139" s="1048"/>
      <c r="DD139" s="1048"/>
      <c r="DE139" s="1048"/>
      <c r="DF139" s="1048"/>
      <c r="DG139" s="1048"/>
      <c r="DH139" s="1048"/>
      <c r="DI139" s="1048"/>
      <c r="DJ139" s="1048"/>
      <c r="DK139" s="1048"/>
      <c r="DL139" s="1048"/>
      <c r="DM139" s="1048"/>
    </row>
    <row r="140" spans="2:117" ht="14.25" customHeight="1">
      <c r="B140" s="1048"/>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048"/>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1048"/>
      <c r="BD140" s="1048"/>
      <c r="BE140" s="1048"/>
      <c r="BF140" s="1048"/>
      <c r="BG140" s="1048"/>
      <c r="BH140" s="1048"/>
      <c r="BI140" s="1048"/>
      <c r="BJ140" s="1048"/>
      <c r="BK140" s="1048"/>
      <c r="BL140" s="1048"/>
      <c r="BM140" s="1048"/>
      <c r="BN140" s="1048"/>
      <c r="BO140" s="1048"/>
      <c r="BP140" s="1048"/>
      <c r="BQ140" s="1048"/>
      <c r="BR140" s="1048"/>
      <c r="BS140" s="1048"/>
      <c r="BT140" s="1048"/>
      <c r="BU140" s="1048"/>
      <c r="BV140" s="1048"/>
      <c r="BW140" s="1048"/>
      <c r="BX140" s="1048"/>
      <c r="BY140" s="1048"/>
      <c r="BZ140" s="1048"/>
      <c r="CA140" s="1048"/>
      <c r="CB140" s="1048"/>
      <c r="CC140" s="1048"/>
      <c r="CD140" s="1048"/>
      <c r="CE140" s="1048"/>
      <c r="CF140" s="1048"/>
      <c r="CG140" s="1048"/>
      <c r="CH140" s="1048"/>
      <c r="CI140" s="1048"/>
      <c r="CJ140" s="1048"/>
      <c r="CK140" s="1048"/>
      <c r="CL140" s="1048"/>
      <c r="CM140" s="1048"/>
      <c r="CN140" s="1048"/>
      <c r="CO140" s="1048"/>
      <c r="CP140" s="1048"/>
      <c r="CQ140" s="1048"/>
      <c r="CR140" s="1048"/>
      <c r="CS140" s="1048"/>
      <c r="CT140" s="1048"/>
      <c r="CU140" s="1048"/>
      <c r="CV140" s="1048"/>
      <c r="CW140" s="1048"/>
      <c r="CX140" s="1048"/>
      <c r="CY140" s="1048"/>
      <c r="CZ140" s="1048"/>
      <c r="DA140" s="1048"/>
      <c r="DB140" s="1048"/>
      <c r="DC140" s="1048"/>
      <c r="DD140" s="1048"/>
      <c r="DE140" s="1048"/>
      <c r="DF140" s="1048"/>
      <c r="DG140" s="1048"/>
      <c r="DH140" s="1048"/>
      <c r="DI140" s="1048"/>
      <c r="DJ140" s="1048"/>
      <c r="DK140" s="1048"/>
      <c r="DL140" s="1048"/>
      <c r="DM140" s="1048"/>
    </row>
    <row r="141" spans="2:117" ht="14.25" customHeight="1">
      <c r="B141" s="1048"/>
      <c r="C141" s="1048"/>
      <c r="D141" s="1048"/>
      <c r="E141" s="1048"/>
      <c r="F141" s="1048"/>
      <c r="G141" s="1048"/>
      <c r="H141" s="1048"/>
      <c r="I141" s="1048"/>
      <c r="J141" s="1048"/>
      <c r="K141" s="1048"/>
      <c r="L141" s="1048"/>
      <c r="M141" s="1048"/>
      <c r="N141" s="1048"/>
      <c r="O141" s="1048"/>
      <c r="P141" s="1048"/>
      <c r="Q141" s="1048"/>
      <c r="R141" s="1048"/>
      <c r="S141" s="1048"/>
      <c r="T141" s="1048"/>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1048"/>
      <c r="BD141" s="1048"/>
      <c r="BE141" s="1048"/>
      <c r="BF141" s="1048"/>
      <c r="BG141" s="1048"/>
      <c r="BH141" s="1048"/>
      <c r="BI141" s="1048"/>
      <c r="BJ141" s="1048"/>
      <c r="BK141" s="1048"/>
      <c r="BL141" s="1048"/>
      <c r="BM141" s="1048"/>
      <c r="BN141" s="1048"/>
      <c r="BO141" s="1048"/>
      <c r="BP141" s="1048"/>
      <c r="BQ141" s="1048"/>
      <c r="BR141" s="1048"/>
      <c r="BS141" s="1048"/>
      <c r="BT141" s="1048"/>
      <c r="BU141" s="1048"/>
      <c r="BV141" s="1048"/>
      <c r="BW141" s="1048"/>
      <c r="BX141" s="1048"/>
      <c r="BY141" s="1048"/>
      <c r="BZ141" s="1048"/>
      <c r="CA141" s="1048"/>
      <c r="CB141" s="1048"/>
      <c r="CC141" s="1048"/>
      <c r="CD141" s="1048"/>
      <c r="CE141" s="1048"/>
      <c r="CF141" s="1048"/>
      <c r="CG141" s="1048"/>
      <c r="CH141" s="1048"/>
      <c r="CI141" s="1048"/>
      <c r="CJ141" s="1048"/>
      <c r="CK141" s="1048"/>
      <c r="CL141" s="1048"/>
      <c r="CM141" s="1048"/>
      <c r="CN141" s="1048"/>
      <c r="CO141" s="1048"/>
      <c r="CP141" s="1048"/>
      <c r="CQ141" s="1048"/>
      <c r="CR141" s="1048"/>
      <c r="CS141" s="1048"/>
      <c r="CT141" s="1048"/>
      <c r="CU141" s="1048"/>
      <c r="CV141" s="1048"/>
      <c r="CW141" s="1048"/>
      <c r="CX141" s="1048"/>
      <c r="CY141" s="1048"/>
      <c r="CZ141" s="1048"/>
      <c r="DA141" s="1048"/>
      <c r="DB141" s="1048"/>
      <c r="DC141" s="1048"/>
      <c r="DD141" s="1048"/>
      <c r="DE141" s="1048"/>
      <c r="DF141" s="1048"/>
      <c r="DG141" s="1048"/>
      <c r="DH141" s="1048"/>
      <c r="DI141" s="1048"/>
      <c r="DJ141" s="1048"/>
      <c r="DK141" s="1048"/>
      <c r="DL141" s="1048"/>
      <c r="DM141" s="1048"/>
    </row>
    <row r="142" spans="2:117" ht="14.25" customHeight="1">
      <c r="B142" s="1048"/>
      <c r="C142" s="1048"/>
      <c r="D142" s="1048"/>
      <c r="E142" s="1048"/>
      <c r="F142" s="1048"/>
      <c r="G142" s="1048"/>
      <c r="H142" s="1048"/>
      <c r="I142" s="1048"/>
      <c r="J142" s="1048"/>
      <c r="K142" s="1048"/>
      <c r="L142" s="1048"/>
      <c r="M142" s="1048"/>
      <c r="N142" s="1048"/>
      <c r="O142" s="1048"/>
      <c r="P142" s="1048"/>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1048"/>
      <c r="AV142" s="1048"/>
      <c r="AW142" s="1048"/>
      <c r="AX142" s="1048"/>
      <c r="AY142" s="1048"/>
      <c r="AZ142" s="1048"/>
      <c r="BA142" s="1048"/>
      <c r="BB142" s="1048"/>
      <c r="BC142" s="1048"/>
      <c r="BD142" s="1048"/>
      <c r="BE142" s="1048"/>
      <c r="BF142" s="1048"/>
      <c r="BG142" s="1048"/>
      <c r="BH142" s="1048"/>
      <c r="BI142" s="1048"/>
      <c r="BJ142" s="1048"/>
      <c r="BK142" s="1048"/>
      <c r="BL142" s="1048"/>
      <c r="BM142" s="1048"/>
      <c r="BN142" s="1048"/>
      <c r="BO142" s="1048"/>
      <c r="BP142" s="1048"/>
      <c r="BQ142" s="1048"/>
      <c r="BR142" s="1048"/>
      <c r="BS142" s="1048"/>
      <c r="BT142" s="1048"/>
      <c r="BU142" s="1048"/>
      <c r="BV142" s="1048"/>
      <c r="BW142" s="1048"/>
      <c r="BX142" s="1048"/>
      <c r="BY142" s="1048"/>
      <c r="BZ142" s="1048"/>
      <c r="CA142" s="1048"/>
      <c r="CB142" s="1048"/>
      <c r="CC142" s="1048"/>
      <c r="CD142" s="1048"/>
      <c r="CE142" s="1048"/>
      <c r="CF142" s="1048"/>
      <c r="CG142" s="1048"/>
      <c r="CH142" s="1048"/>
      <c r="CI142" s="1048"/>
      <c r="CJ142" s="1048"/>
      <c r="CK142" s="1048"/>
      <c r="CL142" s="1048"/>
      <c r="CM142" s="1048"/>
      <c r="CN142" s="1048"/>
      <c r="CO142" s="1048"/>
      <c r="CP142" s="1048"/>
      <c r="CQ142" s="1048"/>
      <c r="CR142" s="1048"/>
      <c r="CS142" s="1048"/>
      <c r="CT142" s="1048"/>
      <c r="CU142" s="1048"/>
      <c r="CV142" s="1048"/>
      <c r="CW142" s="1048"/>
      <c r="CX142" s="1048"/>
      <c r="CY142" s="1048"/>
      <c r="CZ142" s="1048"/>
      <c r="DA142" s="1048"/>
      <c r="DB142" s="1048"/>
      <c r="DC142" s="1048"/>
      <c r="DD142" s="1048"/>
      <c r="DE142" s="1048"/>
      <c r="DF142" s="1048"/>
      <c r="DG142" s="1048"/>
      <c r="DH142" s="1048"/>
      <c r="DI142" s="1048"/>
      <c r="DJ142" s="1048"/>
      <c r="DK142" s="1048"/>
      <c r="DL142" s="1048"/>
      <c r="DM142" s="1048"/>
    </row>
    <row r="143" spans="2:117" ht="14.25" customHeight="1">
      <c r="B143" s="1048"/>
      <c r="C143" s="1048"/>
      <c r="D143" s="1048"/>
      <c r="E143" s="1048"/>
      <c r="F143" s="1048"/>
      <c r="G143" s="1048"/>
      <c r="H143" s="1048"/>
      <c r="I143" s="1048"/>
      <c r="J143" s="1048"/>
      <c r="K143" s="1048"/>
      <c r="L143" s="1048"/>
      <c r="M143" s="1048"/>
      <c r="N143" s="1048"/>
      <c r="O143" s="1048"/>
      <c r="P143" s="1048"/>
      <c r="Q143" s="1048"/>
      <c r="R143" s="1048"/>
      <c r="S143" s="1048"/>
      <c r="T143" s="1048"/>
      <c r="U143" s="1048"/>
      <c r="V143" s="1048"/>
      <c r="W143" s="1048"/>
      <c r="X143" s="1048"/>
      <c r="Y143" s="1048"/>
      <c r="Z143" s="1048"/>
      <c r="AA143" s="1048"/>
      <c r="AB143" s="1048"/>
      <c r="AC143" s="1048"/>
      <c r="AD143" s="1048"/>
      <c r="AE143" s="1048"/>
      <c r="AF143" s="1048"/>
      <c r="AG143" s="1048"/>
      <c r="AH143" s="1048"/>
      <c r="AI143" s="1048"/>
      <c r="AJ143" s="1048"/>
      <c r="AK143" s="1048"/>
      <c r="AL143" s="1048"/>
      <c r="AM143" s="1048"/>
      <c r="AN143" s="1048"/>
      <c r="AO143" s="1048"/>
      <c r="AP143" s="1048"/>
      <c r="AQ143" s="1048"/>
      <c r="AR143" s="1048"/>
      <c r="AS143" s="1048"/>
      <c r="AT143" s="1048"/>
      <c r="AU143" s="1048"/>
      <c r="AV143" s="1048"/>
      <c r="AW143" s="1048"/>
      <c r="AX143" s="1048"/>
      <c r="AY143" s="1048"/>
      <c r="AZ143" s="1048"/>
      <c r="BA143" s="1048"/>
      <c r="BB143" s="1048"/>
      <c r="BC143" s="1048"/>
      <c r="BD143" s="1048"/>
      <c r="BE143" s="1048"/>
      <c r="BF143" s="1048"/>
      <c r="BG143" s="1048"/>
      <c r="BH143" s="1048"/>
      <c r="BI143" s="1048"/>
      <c r="BJ143" s="1048"/>
      <c r="BK143" s="1048"/>
      <c r="BL143" s="1048"/>
      <c r="BM143" s="1048"/>
      <c r="BN143" s="1048"/>
      <c r="BO143" s="1048"/>
      <c r="BP143" s="1048"/>
      <c r="BQ143" s="1048"/>
      <c r="BR143" s="1048"/>
      <c r="BS143" s="1048"/>
      <c r="BT143" s="1048"/>
      <c r="BU143" s="1048"/>
      <c r="BV143" s="1048"/>
      <c r="BW143" s="1048"/>
      <c r="BX143" s="1048"/>
      <c r="BY143" s="1048"/>
      <c r="BZ143" s="1048"/>
      <c r="CA143" s="1048"/>
      <c r="CB143" s="1048"/>
      <c r="CC143" s="1048"/>
      <c r="CD143" s="1048"/>
      <c r="CE143" s="1048"/>
      <c r="CF143" s="1048"/>
      <c r="CG143" s="1048"/>
      <c r="CH143" s="1048"/>
      <c r="CI143" s="1048"/>
      <c r="CJ143" s="1048"/>
      <c r="CK143" s="1048"/>
      <c r="CL143" s="1048"/>
      <c r="CM143" s="1048"/>
      <c r="CN143" s="1048"/>
      <c r="CO143" s="1048"/>
      <c r="CP143" s="1048"/>
      <c r="CQ143" s="1048"/>
      <c r="CR143" s="1048"/>
      <c r="CS143" s="1048"/>
      <c r="CT143" s="1048"/>
      <c r="CU143" s="1048"/>
      <c r="CV143" s="1048"/>
      <c r="CW143" s="1048"/>
      <c r="CX143" s="1048"/>
      <c r="CY143" s="1048"/>
      <c r="CZ143" s="1048"/>
      <c r="DA143" s="1048"/>
      <c r="DB143" s="1048"/>
      <c r="DC143" s="1048"/>
      <c r="DD143" s="1048"/>
      <c r="DE143" s="1048"/>
      <c r="DF143" s="1048"/>
      <c r="DG143" s="1048"/>
      <c r="DH143" s="1048"/>
      <c r="DI143" s="1048"/>
      <c r="DJ143" s="1048"/>
      <c r="DK143" s="1048"/>
      <c r="DL143" s="1048"/>
      <c r="DM143" s="1048"/>
    </row>
    <row r="144" spans="2:117" ht="14.25" customHeight="1">
      <c r="B144" s="1048"/>
      <c r="C144" s="1048"/>
      <c r="D144" s="1048"/>
      <c r="E144" s="1048"/>
      <c r="F144" s="1048"/>
      <c r="G144" s="1048"/>
      <c r="H144" s="1048"/>
      <c r="I144" s="1048"/>
      <c r="J144" s="1048"/>
      <c r="K144" s="1048"/>
      <c r="L144" s="1048"/>
      <c r="M144" s="1048"/>
      <c r="N144" s="1048"/>
      <c r="O144" s="1048"/>
      <c r="P144" s="1048"/>
      <c r="Q144" s="1048"/>
      <c r="R144" s="1048"/>
      <c r="S144" s="1048"/>
      <c r="T144" s="1048"/>
      <c r="U144" s="1048"/>
      <c r="V144" s="1048"/>
      <c r="W144" s="1048"/>
      <c r="X144" s="1048"/>
      <c r="Y144" s="1048"/>
      <c r="Z144" s="1048"/>
      <c r="AA144" s="1048"/>
      <c r="AB144" s="1048"/>
      <c r="AC144" s="1048"/>
      <c r="AD144" s="1048"/>
      <c r="AE144" s="1048"/>
      <c r="AF144" s="1048"/>
      <c r="AG144" s="1048"/>
      <c r="AH144" s="1048"/>
      <c r="AI144" s="1048"/>
      <c r="AJ144" s="1048"/>
      <c r="AK144" s="1048"/>
      <c r="AL144" s="1048"/>
      <c r="AM144" s="1048"/>
      <c r="AN144" s="1048"/>
      <c r="AO144" s="1048"/>
      <c r="AP144" s="1048"/>
      <c r="AQ144" s="1048"/>
      <c r="AR144" s="1048"/>
      <c r="AS144" s="1048"/>
      <c r="AT144" s="1048"/>
      <c r="AU144" s="1048"/>
      <c r="AV144" s="1048"/>
      <c r="AW144" s="1048"/>
      <c r="AX144" s="1048"/>
      <c r="AY144" s="1048"/>
      <c r="AZ144" s="1048"/>
      <c r="BA144" s="1048"/>
      <c r="BB144" s="1048"/>
      <c r="BC144" s="1048"/>
      <c r="BD144" s="1048"/>
      <c r="BE144" s="1048"/>
      <c r="BF144" s="1048"/>
      <c r="BG144" s="1048"/>
      <c r="BH144" s="1048"/>
      <c r="BI144" s="1048"/>
      <c r="BJ144" s="1048"/>
      <c r="BK144" s="1048"/>
      <c r="BL144" s="1048"/>
      <c r="BM144" s="1048"/>
      <c r="BN144" s="1048"/>
      <c r="BO144" s="1048"/>
      <c r="BP144" s="1048"/>
      <c r="BQ144" s="1048"/>
      <c r="BR144" s="1048"/>
      <c r="BS144" s="1048"/>
      <c r="BT144" s="1048"/>
      <c r="BU144" s="1048"/>
      <c r="BV144" s="1048"/>
      <c r="BW144" s="1048"/>
      <c r="BX144" s="1048"/>
      <c r="BY144" s="1048"/>
      <c r="BZ144" s="1048"/>
      <c r="CA144" s="1048"/>
      <c r="CB144" s="1048"/>
      <c r="CC144" s="1048"/>
      <c r="CD144" s="1048"/>
      <c r="CE144" s="1048"/>
      <c r="CF144" s="1048"/>
      <c r="CG144" s="1048"/>
      <c r="CH144" s="1048"/>
      <c r="CI144" s="1048"/>
      <c r="CJ144" s="1048"/>
      <c r="CK144" s="1048"/>
      <c r="CL144" s="1048"/>
      <c r="CM144" s="1048"/>
      <c r="CN144" s="1048"/>
      <c r="CO144" s="1048"/>
      <c r="CP144" s="1048"/>
      <c r="CQ144" s="1048"/>
      <c r="CR144" s="1048"/>
      <c r="CS144" s="1048"/>
      <c r="CT144" s="1048"/>
      <c r="CU144" s="1048"/>
      <c r="CV144" s="1048"/>
      <c r="CW144" s="1048"/>
      <c r="CX144" s="1048"/>
      <c r="CY144" s="1048"/>
      <c r="CZ144" s="1048"/>
      <c r="DA144" s="1048"/>
      <c r="DB144" s="1048"/>
      <c r="DC144" s="1048"/>
      <c r="DD144" s="1048"/>
      <c r="DE144" s="1048"/>
      <c r="DF144" s="1048"/>
      <c r="DG144" s="1048"/>
      <c r="DH144" s="1048"/>
      <c r="DI144" s="1048"/>
      <c r="DJ144" s="1048"/>
      <c r="DK144" s="1048"/>
      <c r="DL144" s="1048"/>
      <c r="DM144" s="1048"/>
    </row>
    <row r="145" spans="2:117" ht="14.25" customHeight="1">
      <c r="B145" s="1048"/>
      <c r="C145" s="1048"/>
      <c r="D145" s="1048"/>
      <c r="E145" s="1048"/>
      <c r="F145" s="1048"/>
      <c r="G145" s="1048"/>
      <c r="H145" s="1048"/>
      <c r="I145" s="1048"/>
      <c r="J145" s="1048"/>
      <c r="K145" s="1048"/>
      <c r="L145" s="1048"/>
      <c r="M145" s="1048"/>
      <c r="N145" s="1048"/>
      <c r="O145" s="1048"/>
      <c r="P145" s="1048"/>
      <c r="Q145" s="1048"/>
      <c r="R145" s="1048"/>
      <c r="S145" s="1048"/>
      <c r="T145" s="1048"/>
      <c r="U145" s="1048"/>
      <c r="V145" s="1048"/>
      <c r="W145" s="1048"/>
      <c r="X145" s="1048"/>
      <c r="Y145" s="1048"/>
      <c r="Z145" s="1048"/>
      <c r="AA145" s="1048"/>
      <c r="AB145" s="1048"/>
      <c r="AC145" s="1048"/>
      <c r="AD145" s="1048"/>
      <c r="AE145" s="1048"/>
      <c r="AF145" s="1048"/>
      <c r="AG145" s="1048"/>
      <c r="AH145" s="1048"/>
      <c r="AI145" s="1048"/>
      <c r="AJ145" s="1048"/>
      <c r="AK145" s="1048"/>
      <c r="AL145" s="1048"/>
      <c r="AM145" s="1048"/>
      <c r="AN145" s="1048"/>
      <c r="AO145" s="1048"/>
      <c r="AP145" s="1048"/>
      <c r="AQ145" s="1048"/>
      <c r="AR145" s="1048"/>
      <c r="AS145" s="1048"/>
      <c r="AT145" s="1048"/>
      <c r="AU145" s="1048"/>
      <c r="AV145" s="1048"/>
      <c r="AW145" s="1048"/>
      <c r="AX145" s="1048"/>
      <c r="AY145" s="1048"/>
      <c r="AZ145" s="1048"/>
      <c r="BA145" s="1048"/>
      <c r="BB145" s="1048"/>
      <c r="BC145" s="1048"/>
      <c r="BD145" s="1048"/>
      <c r="BE145" s="1048"/>
      <c r="BF145" s="1048"/>
      <c r="BG145" s="1048"/>
      <c r="BH145" s="1048"/>
      <c r="BI145" s="1048"/>
      <c r="BJ145" s="1048"/>
      <c r="BK145" s="1048"/>
      <c r="BL145" s="1048"/>
      <c r="BM145" s="1048"/>
      <c r="BN145" s="1048"/>
      <c r="BO145" s="1048"/>
      <c r="BP145" s="1048"/>
      <c r="BQ145" s="1048"/>
      <c r="BR145" s="1048"/>
      <c r="BS145" s="1048"/>
      <c r="BT145" s="1048"/>
      <c r="BU145" s="1048"/>
      <c r="BV145" s="1048"/>
      <c r="BW145" s="1048"/>
      <c r="BX145" s="1048"/>
      <c r="BY145" s="1048"/>
      <c r="BZ145" s="1048"/>
      <c r="CA145" s="1048"/>
      <c r="CB145" s="1048"/>
      <c r="CC145" s="1048"/>
      <c r="CD145" s="1048"/>
      <c r="CE145" s="1048"/>
      <c r="CF145" s="1048"/>
      <c r="CG145" s="1048"/>
      <c r="CH145" s="1048"/>
      <c r="CI145" s="1048"/>
      <c r="CJ145" s="1048"/>
      <c r="CK145" s="1048"/>
      <c r="CL145" s="1048"/>
      <c r="CM145" s="1048"/>
      <c r="CN145" s="1048"/>
      <c r="CO145" s="1048"/>
      <c r="CP145" s="1048"/>
      <c r="CQ145" s="1048"/>
      <c r="CR145" s="1048"/>
      <c r="CS145" s="1048"/>
      <c r="CT145" s="1048"/>
      <c r="CU145" s="1048"/>
      <c r="CV145" s="1048"/>
      <c r="CW145" s="1048"/>
      <c r="CX145" s="1048"/>
      <c r="CY145" s="1048"/>
      <c r="CZ145" s="1048"/>
      <c r="DA145" s="1048"/>
      <c r="DB145" s="1048"/>
      <c r="DC145" s="1048"/>
      <c r="DD145" s="1048"/>
      <c r="DE145" s="1048"/>
      <c r="DF145" s="1048"/>
      <c r="DG145" s="1048"/>
      <c r="DH145" s="1048"/>
      <c r="DI145" s="1048"/>
      <c r="DJ145" s="1048"/>
      <c r="DK145" s="1048"/>
      <c r="DL145" s="1048"/>
      <c r="DM145" s="1048"/>
    </row>
    <row r="146" spans="2:117" ht="14.25" customHeight="1">
      <c r="B146" s="1048"/>
      <c r="C146" s="1048"/>
      <c r="D146" s="1048"/>
      <c r="E146" s="1048"/>
      <c r="F146" s="1048"/>
      <c r="G146" s="1048"/>
      <c r="H146" s="1048"/>
      <c r="I146" s="1048"/>
      <c r="J146" s="1048"/>
      <c r="K146" s="1048"/>
      <c r="L146" s="1048"/>
      <c r="M146" s="1048"/>
      <c r="N146" s="1048"/>
      <c r="O146" s="1048"/>
      <c r="P146" s="1048"/>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1048"/>
      <c r="AV146" s="1048"/>
      <c r="AW146" s="1048"/>
      <c r="AX146" s="1048"/>
      <c r="AY146" s="1048"/>
      <c r="AZ146" s="1048"/>
      <c r="BA146" s="1048"/>
      <c r="BB146" s="1048"/>
      <c r="BC146" s="1048"/>
      <c r="BD146" s="1048"/>
      <c r="BE146" s="1048"/>
      <c r="BF146" s="1048"/>
      <c r="BG146" s="1048"/>
      <c r="BH146" s="1048"/>
      <c r="BI146" s="1048"/>
      <c r="BJ146" s="1048"/>
      <c r="BK146" s="1048"/>
      <c r="BL146" s="1048"/>
      <c r="BM146" s="1048"/>
      <c r="BN146" s="1048"/>
      <c r="BO146" s="1048"/>
      <c r="BP146" s="1048"/>
      <c r="BQ146" s="1048"/>
      <c r="BR146" s="1048"/>
      <c r="BS146" s="1048"/>
      <c r="BT146" s="1048"/>
      <c r="BU146" s="1048"/>
      <c r="BV146" s="1048"/>
      <c r="BW146" s="1048"/>
      <c r="BX146" s="1048"/>
      <c r="BY146" s="1048"/>
      <c r="BZ146" s="1048"/>
      <c r="CA146" s="1048"/>
      <c r="CB146" s="1048"/>
      <c r="CC146" s="1048"/>
      <c r="CD146" s="1048"/>
      <c r="CE146" s="1048"/>
      <c r="CF146" s="1048"/>
      <c r="CG146" s="1048"/>
      <c r="CH146" s="1048"/>
      <c r="CI146" s="1048"/>
      <c r="CJ146" s="1048"/>
      <c r="CK146" s="1048"/>
      <c r="CL146" s="1048"/>
      <c r="CM146" s="1048"/>
      <c r="CN146" s="1048"/>
      <c r="CO146" s="1048"/>
      <c r="CP146" s="1048"/>
      <c r="CQ146" s="1048"/>
      <c r="CR146" s="1048"/>
      <c r="CS146" s="1048"/>
      <c r="CT146" s="1048"/>
      <c r="CU146" s="1048"/>
      <c r="CV146" s="1048"/>
      <c r="CW146" s="1048"/>
      <c r="CX146" s="1048"/>
      <c r="CY146" s="1048"/>
      <c r="CZ146" s="1048"/>
      <c r="DA146" s="1048"/>
      <c r="DB146" s="1048"/>
      <c r="DC146" s="1048"/>
      <c r="DD146" s="1048"/>
      <c r="DE146" s="1048"/>
      <c r="DF146" s="1048"/>
      <c r="DG146" s="1048"/>
      <c r="DH146" s="1048"/>
      <c r="DI146" s="1048"/>
      <c r="DJ146" s="1048"/>
      <c r="DK146" s="1048"/>
      <c r="DL146" s="1048"/>
      <c r="DM146" s="1048"/>
    </row>
    <row r="147" spans="2:117" ht="14.25" customHeight="1">
      <c r="B147" s="1048"/>
      <c r="C147" s="1048"/>
      <c r="D147" s="1048"/>
      <c r="E147" s="1048"/>
      <c r="F147" s="1048"/>
      <c r="G147" s="1048"/>
      <c r="H147" s="1048"/>
      <c r="I147" s="1048"/>
      <c r="J147" s="1048"/>
      <c r="K147" s="1048"/>
      <c r="L147" s="1048"/>
      <c r="M147" s="1048"/>
      <c r="N147" s="1048"/>
      <c r="O147" s="1048"/>
      <c r="P147" s="1048"/>
      <c r="Q147" s="1048"/>
      <c r="R147" s="1048"/>
      <c r="S147" s="1048"/>
      <c r="T147" s="1048"/>
      <c r="U147" s="1048"/>
      <c r="V147" s="1048"/>
      <c r="W147" s="1048"/>
      <c r="X147" s="1048"/>
      <c r="Y147" s="1048"/>
      <c r="Z147" s="1048"/>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1048"/>
      <c r="AV147" s="1048"/>
      <c r="AW147" s="1048"/>
      <c r="AX147" s="1048"/>
      <c r="AY147" s="1048"/>
      <c r="AZ147" s="1048"/>
      <c r="BA147" s="1048"/>
      <c r="BB147" s="1048"/>
      <c r="BC147" s="1048"/>
      <c r="BD147" s="1048"/>
      <c r="BE147" s="1048"/>
      <c r="BF147" s="1048"/>
      <c r="BG147" s="1048"/>
      <c r="BH147" s="1048"/>
      <c r="BI147" s="1048"/>
      <c r="BJ147" s="1048"/>
      <c r="BK147" s="1048"/>
      <c r="BL147" s="1048"/>
      <c r="BM147" s="1048"/>
      <c r="BN147" s="1048"/>
      <c r="BO147" s="1048"/>
      <c r="BP147" s="1048"/>
      <c r="BQ147" s="1048"/>
      <c r="BR147" s="1048"/>
      <c r="BS147" s="1048"/>
      <c r="BT147" s="1048"/>
      <c r="BU147" s="1048"/>
      <c r="BV147" s="1048"/>
      <c r="BW147" s="1048"/>
      <c r="BX147" s="1048"/>
      <c r="BY147" s="1048"/>
      <c r="BZ147" s="1048"/>
      <c r="CA147" s="1048"/>
      <c r="CB147" s="1048"/>
      <c r="CC147" s="1048"/>
      <c r="CD147" s="1048"/>
      <c r="CE147" s="1048"/>
      <c r="CF147" s="1048"/>
      <c r="CG147" s="1048"/>
      <c r="CH147" s="1048"/>
      <c r="CI147" s="1048"/>
      <c r="CJ147" s="1048"/>
      <c r="CK147" s="1048"/>
      <c r="CL147" s="1048"/>
      <c r="CM147" s="1048"/>
      <c r="CN147" s="1048"/>
      <c r="CO147" s="1048"/>
      <c r="CP147" s="1048"/>
      <c r="CQ147" s="1048"/>
      <c r="CR147" s="1048"/>
      <c r="CS147" s="1048"/>
      <c r="CT147" s="1048"/>
      <c r="CU147" s="1048"/>
      <c r="CV147" s="1048"/>
      <c r="CW147" s="1048"/>
      <c r="CX147" s="1048"/>
      <c r="CY147" s="1048"/>
      <c r="CZ147" s="1048"/>
      <c r="DA147" s="1048"/>
      <c r="DB147" s="1048"/>
      <c r="DC147" s="1048"/>
      <c r="DD147" s="1048"/>
      <c r="DE147" s="1048"/>
      <c r="DF147" s="1048"/>
      <c r="DG147" s="1048"/>
      <c r="DH147" s="1048"/>
      <c r="DI147" s="1048"/>
      <c r="DJ147" s="1048"/>
      <c r="DK147" s="1048"/>
      <c r="DL147" s="1048"/>
      <c r="DM147" s="1048"/>
    </row>
    <row r="148" spans="2:117" ht="14.25" customHeight="1">
      <c r="B148" s="1048"/>
      <c r="C148" s="1048"/>
      <c r="D148" s="1048"/>
      <c r="E148" s="1048"/>
      <c r="F148" s="1048"/>
      <c r="G148" s="1048"/>
      <c r="H148" s="1048"/>
      <c r="I148" s="1048"/>
      <c r="J148" s="1048"/>
      <c r="K148" s="1048"/>
      <c r="L148" s="1048"/>
      <c r="M148" s="1048"/>
      <c r="N148" s="1048"/>
      <c r="O148" s="1048"/>
      <c r="P148" s="1048"/>
      <c r="Q148" s="1048"/>
      <c r="R148" s="1048"/>
      <c r="S148" s="1048"/>
      <c r="T148" s="1048"/>
      <c r="U148" s="1048"/>
      <c r="V148" s="1048"/>
      <c r="W148" s="1048"/>
      <c r="X148" s="1048"/>
      <c r="Y148" s="1048"/>
      <c r="Z148" s="1048"/>
      <c r="AA148" s="1048"/>
      <c r="AB148" s="1048"/>
      <c r="AC148" s="1048"/>
      <c r="AD148" s="1048"/>
      <c r="AE148" s="1048"/>
      <c r="AF148" s="1048"/>
      <c r="AG148" s="1048"/>
      <c r="AH148" s="1048"/>
      <c r="AI148" s="1048"/>
      <c r="AJ148" s="1048"/>
      <c r="AK148" s="1048"/>
      <c r="AL148" s="1048"/>
      <c r="AM148" s="1048"/>
      <c r="AN148" s="1048"/>
      <c r="AO148" s="1048"/>
      <c r="AP148" s="1048"/>
      <c r="AQ148" s="1048"/>
      <c r="AR148" s="1048"/>
      <c r="AS148" s="1048"/>
      <c r="AT148" s="1048"/>
      <c r="AU148" s="1048"/>
      <c r="AV148" s="1048"/>
      <c r="AW148" s="1048"/>
      <c r="AX148" s="1048"/>
      <c r="AY148" s="1048"/>
      <c r="AZ148" s="1048"/>
      <c r="BA148" s="1048"/>
      <c r="BB148" s="1048"/>
      <c r="BC148" s="1048"/>
      <c r="BD148" s="1048"/>
      <c r="BE148" s="1048"/>
      <c r="BF148" s="1048"/>
      <c r="BG148" s="1048"/>
      <c r="BH148" s="1048"/>
      <c r="BI148" s="1048"/>
      <c r="BJ148" s="1048"/>
      <c r="BK148" s="1048"/>
      <c r="BL148" s="1048"/>
      <c r="BM148" s="1048"/>
      <c r="BN148" s="1048"/>
      <c r="BO148" s="1048"/>
      <c r="BP148" s="1048"/>
      <c r="BQ148" s="1048"/>
      <c r="BR148" s="1048"/>
      <c r="BS148" s="1048"/>
      <c r="BT148" s="1048"/>
      <c r="BU148" s="1048"/>
      <c r="BV148" s="1048"/>
      <c r="BW148" s="1048"/>
      <c r="BX148" s="1048"/>
      <c r="BY148" s="1048"/>
      <c r="BZ148" s="1048"/>
      <c r="CA148" s="1048"/>
      <c r="CB148" s="1048"/>
      <c r="CC148" s="1048"/>
      <c r="CD148" s="1048"/>
      <c r="CE148" s="1048"/>
      <c r="CF148" s="1048"/>
      <c r="CG148" s="1048"/>
      <c r="CH148" s="1048"/>
      <c r="CI148" s="1048"/>
      <c r="CJ148" s="1048"/>
      <c r="CK148" s="1048"/>
      <c r="CL148" s="1048"/>
      <c r="CM148" s="1048"/>
      <c r="CN148" s="1048"/>
      <c r="CO148" s="1048"/>
      <c r="CP148" s="1048"/>
      <c r="CQ148" s="1048"/>
      <c r="CR148" s="1048"/>
      <c r="CS148" s="1048"/>
      <c r="CT148" s="1048"/>
      <c r="CU148" s="1048"/>
      <c r="CV148" s="1048"/>
      <c r="CW148" s="1048"/>
      <c r="CX148" s="1048"/>
      <c r="CY148" s="1048"/>
      <c r="CZ148" s="1048"/>
      <c r="DA148" s="1048"/>
      <c r="DB148" s="1048"/>
      <c r="DC148" s="1048"/>
      <c r="DD148" s="1048"/>
      <c r="DE148" s="1048"/>
      <c r="DF148" s="1048"/>
      <c r="DG148" s="1048"/>
      <c r="DH148" s="1048"/>
      <c r="DI148" s="1048"/>
      <c r="DJ148" s="1048"/>
      <c r="DK148" s="1048"/>
      <c r="DL148" s="1048"/>
      <c r="DM148" s="1048"/>
    </row>
    <row r="149" spans="2:117" ht="14.25" customHeight="1">
      <c r="B149" s="1048"/>
      <c r="C149" s="1048"/>
      <c r="D149" s="1048"/>
      <c r="E149" s="1048"/>
      <c r="F149" s="1048"/>
      <c r="G149" s="1048"/>
      <c r="H149" s="1048"/>
      <c r="I149" s="1048"/>
      <c r="J149" s="1048"/>
      <c r="K149" s="1048"/>
      <c r="L149" s="1048"/>
      <c r="M149" s="1048"/>
      <c r="N149" s="1048"/>
      <c r="O149" s="1048"/>
      <c r="P149" s="1048"/>
      <c r="Q149" s="1048"/>
      <c r="R149" s="1048"/>
      <c r="S149" s="1048"/>
      <c r="T149" s="1048"/>
      <c r="U149" s="1048"/>
      <c r="V149" s="1048"/>
      <c r="W149" s="1048"/>
      <c r="X149" s="1048"/>
      <c r="Y149" s="1048"/>
      <c r="Z149" s="1048"/>
      <c r="AA149" s="1048"/>
      <c r="AB149" s="1048"/>
      <c r="AC149" s="1048"/>
      <c r="AD149" s="1048"/>
      <c r="AE149" s="1048"/>
      <c r="AF149" s="1048"/>
      <c r="AG149" s="1048"/>
      <c r="AH149" s="1048"/>
      <c r="AI149" s="1048"/>
      <c r="AJ149" s="1048"/>
      <c r="AK149" s="1048"/>
      <c r="AL149" s="1048"/>
      <c r="AM149" s="1048"/>
      <c r="AN149" s="1048"/>
      <c r="AO149" s="1048"/>
      <c r="AP149" s="1048"/>
      <c r="AQ149" s="1048"/>
      <c r="AR149" s="1048"/>
      <c r="AS149" s="1048"/>
      <c r="AT149" s="1048"/>
      <c r="AU149" s="1048"/>
      <c r="AV149" s="1048"/>
      <c r="AW149" s="1048"/>
      <c r="AX149" s="1048"/>
      <c r="AY149" s="1048"/>
      <c r="AZ149" s="1048"/>
      <c r="BA149" s="1048"/>
      <c r="BB149" s="1048"/>
      <c r="BC149" s="1048"/>
      <c r="BD149" s="1048"/>
      <c r="BE149" s="1048"/>
      <c r="BF149" s="1048"/>
      <c r="BG149" s="1048"/>
      <c r="BH149" s="1048"/>
      <c r="BI149" s="1048"/>
      <c r="BJ149" s="1048"/>
      <c r="BK149" s="1048"/>
      <c r="BL149" s="1048"/>
      <c r="BM149" s="1048"/>
      <c r="BN149" s="1048"/>
      <c r="BO149" s="1048"/>
      <c r="BP149" s="1048"/>
      <c r="BQ149" s="1048"/>
      <c r="BR149" s="1048"/>
      <c r="BS149" s="1048"/>
      <c r="BT149" s="1048"/>
      <c r="BU149" s="1048"/>
      <c r="BV149" s="1048"/>
      <c r="BW149" s="1048"/>
      <c r="BX149" s="1048"/>
      <c r="BY149" s="1048"/>
      <c r="BZ149" s="1048"/>
      <c r="CA149" s="1048"/>
      <c r="CB149" s="1048"/>
      <c r="CC149" s="1048"/>
      <c r="CD149" s="1048"/>
      <c r="CE149" s="1048"/>
      <c r="CF149" s="1048"/>
      <c r="CG149" s="1048"/>
      <c r="CH149" s="1048"/>
      <c r="CI149" s="1048"/>
      <c r="CJ149" s="1048"/>
      <c r="CK149" s="1048"/>
      <c r="CL149" s="1048"/>
      <c r="CM149" s="1048"/>
      <c r="CN149" s="1048"/>
      <c r="CO149" s="1048"/>
      <c r="CP149" s="1048"/>
      <c r="CQ149" s="1048"/>
      <c r="CR149" s="1048"/>
      <c r="CS149" s="1048"/>
      <c r="CT149" s="1048"/>
      <c r="CU149" s="1048"/>
      <c r="CV149" s="1048"/>
      <c r="CW149" s="1048"/>
      <c r="CX149" s="1048"/>
      <c r="CY149" s="1048"/>
      <c r="CZ149" s="1048"/>
      <c r="DA149" s="1048"/>
      <c r="DB149" s="1048"/>
      <c r="DC149" s="1048"/>
      <c r="DD149" s="1048"/>
      <c r="DE149" s="1048"/>
      <c r="DF149" s="1048"/>
      <c r="DG149" s="1048"/>
      <c r="DH149" s="1048"/>
      <c r="DI149" s="1048"/>
      <c r="DJ149" s="1048"/>
      <c r="DK149" s="1048"/>
      <c r="DL149" s="1048"/>
      <c r="DM149" s="1048"/>
    </row>
    <row r="150" spans="2:117" ht="14.25" customHeight="1">
      <c r="B150" s="1048"/>
      <c r="C150" s="1048"/>
      <c r="D150" s="1048"/>
      <c r="E150" s="1048"/>
      <c r="F150" s="1048"/>
      <c r="G150" s="1048"/>
      <c r="H150" s="1048"/>
      <c r="I150" s="1048"/>
      <c r="J150" s="1048"/>
      <c r="K150" s="1048"/>
      <c r="L150" s="1048"/>
      <c r="M150" s="1048"/>
      <c r="N150" s="1048"/>
      <c r="O150" s="1048"/>
      <c r="P150" s="1048"/>
      <c r="Q150" s="1048"/>
      <c r="R150" s="1048"/>
      <c r="S150" s="1048"/>
      <c r="T150" s="1048"/>
      <c r="U150" s="1048"/>
      <c r="V150" s="1048"/>
      <c r="W150" s="1048"/>
      <c r="X150" s="1048"/>
      <c r="Y150" s="1048"/>
      <c r="Z150" s="1048"/>
      <c r="AA150" s="1048"/>
      <c r="AB150" s="1048"/>
      <c r="AC150" s="1048"/>
      <c r="AD150" s="1048"/>
      <c r="AE150" s="1048"/>
      <c r="AF150" s="1048"/>
      <c r="AG150" s="1048"/>
      <c r="AH150" s="1048"/>
      <c r="AI150" s="1048"/>
      <c r="AJ150" s="1048"/>
      <c r="AK150" s="1048"/>
      <c r="AL150" s="1048"/>
      <c r="AM150" s="1048"/>
      <c r="AN150" s="1048"/>
      <c r="AO150" s="1048"/>
      <c r="AP150" s="1048"/>
      <c r="AQ150" s="1048"/>
      <c r="AR150" s="1048"/>
      <c r="AS150" s="1048"/>
      <c r="AT150" s="1048"/>
      <c r="AU150" s="1048"/>
      <c r="AV150" s="1048"/>
      <c r="AW150" s="1048"/>
      <c r="AX150" s="1048"/>
      <c r="AY150" s="1048"/>
      <c r="AZ150" s="1048"/>
      <c r="BA150" s="1048"/>
      <c r="BB150" s="1048"/>
      <c r="BC150" s="1048"/>
      <c r="BD150" s="1048"/>
      <c r="BE150" s="1048"/>
      <c r="BF150" s="1048"/>
      <c r="BG150" s="1048"/>
      <c r="BH150" s="1048"/>
      <c r="BI150" s="1048"/>
      <c r="BJ150" s="1048"/>
      <c r="BK150" s="1048"/>
      <c r="BL150" s="1048"/>
      <c r="BM150" s="1048"/>
      <c r="BN150" s="1048"/>
      <c r="BO150" s="1048"/>
      <c r="BP150" s="1048"/>
      <c r="BQ150" s="1048"/>
      <c r="BR150" s="1048"/>
      <c r="BS150" s="1048"/>
      <c r="BT150" s="1048"/>
      <c r="BU150" s="1048"/>
      <c r="BV150" s="1048"/>
      <c r="BW150" s="1048"/>
      <c r="BX150" s="1048"/>
      <c r="BY150" s="1048"/>
      <c r="BZ150" s="1048"/>
      <c r="CA150" s="1048"/>
      <c r="CB150" s="1048"/>
      <c r="CC150" s="1048"/>
      <c r="CD150" s="1048"/>
      <c r="CE150" s="1048"/>
      <c r="CF150" s="1048"/>
      <c r="CG150" s="1048"/>
      <c r="CH150" s="1048"/>
      <c r="CI150" s="1048"/>
      <c r="CJ150" s="1048"/>
      <c r="CK150" s="1048"/>
      <c r="CL150" s="1048"/>
      <c r="CM150" s="1048"/>
      <c r="CN150" s="1048"/>
      <c r="CO150" s="1048"/>
      <c r="CP150" s="1048"/>
      <c r="CQ150" s="1048"/>
      <c r="CR150" s="1048"/>
      <c r="CS150" s="1048"/>
      <c r="CT150" s="1048"/>
      <c r="CU150" s="1048"/>
      <c r="CV150" s="1048"/>
      <c r="CW150" s="1048"/>
      <c r="CX150" s="1048"/>
      <c r="CY150" s="1048"/>
      <c r="CZ150" s="1048"/>
      <c r="DA150" s="1048"/>
      <c r="DB150" s="1048"/>
      <c r="DC150" s="1048"/>
      <c r="DD150" s="1048"/>
      <c r="DE150" s="1048"/>
      <c r="DF150" s="1048"/>
      <c r="DG150" s="1048"/>
      <c r="DH150" s="1048"/>
      <c r="DI150" s="1048"/>
      <c r="DJ150" s="1048"/>
      <c r="DK150" s="1048"/>
      <c r="DL150" s="1048"/>
      <c r="DM150" s="1048"/>
    </row>
    <row r="151" spans="2:117" ht="14.5">
      <c r="B151" s="1048"/>
      <c r="C151" s="1048"/>
      <c r="D151" s="1048"/>
      <c r="E151" s="1048"/>
      <c r="F151" s="1048"/>
      <c r="G151" s="1048"/>
      <c r="H151" s="1048"/>
      <c r="I151" s="1048"/>
      <c r="J151" s="1048"/>
      <c r="K151" s="1048"/>
      <c r="L151" s="1048"/>
      <c r="M151" s="1048"/>
      <c r="N151" s="1048"/>
      <c r="O151" s="1048"/>
      <c r="P151" s="1048"/>
      <c r="Q151" s="1048"/>
      <c r="R151" s="1048"/>
      <c r="S151" s="1048"/>
      <c r="T151" s="1048"/>
      <c r="U151" s="1048"/>
      <c r="V151" s="1048"/>
      <c r="W151" s="1048"/>
      <c r="X151" s="1048"/>
      <c r="Y151" s="1048"/>
      <c r="Z151" s="1048"/>
      <c r="AA151" s="1048"/>
      <c r="AB151" s="1048"/>
      <c r="AC151" s="1048"/>
      <c r="AD151" s="1048"/>
      <c r="AE151" s="1048"/>
      <c r="AF151" s="1048"/>
      <c r="AG151" s="1048"/>
      <c r="AH151" s="1048"/>
      <c r="AI151" s="1048"/>
      <c r="AJ151" s="1048"/>
      <c r="AK151" s="1048"/>
      <c r="AL151" s="1048"/>
      <c r="AM151" s="1048"/>
      <c r="AN151" s="1048"/>
      <c r="AO151" s="1048"/>
      <c r="AP151" s="1048"/>
      <c r="AQ151" s="1048"/>
      <c r="AR151" s="1048"/>
      <c r="AS151" s="1048"/>
      <c r="AT151" s="1048"/>
      <c r="AU151" s="1048"/>
      <c r="AV151" s="1048"/>
      <c r="AW151" s="1048"/>
      <c r="AX151" s="1048"/>
      <c r="AY151" s="1048"/>
      <c r="AZ151" s="1048"/>
      <c r="BA151" s="1048"/>
      <c r="BB151" s="1048"/>
      <c r="BC151" s="1048"/>
      <c r="BD151" s="1048"/>
      <c r="BE151" s="1048"/>
      <c r="BF151" s="1048"/>
      <c r="BG151" s="1048"/>
      <c r="BH151" s="1048"/>
      <c r="BI151" s="1048"/>
      <c r="BJ151" s="1048"/>
      <c r="BK151" s="1048"/>
      <c r="BL151" s="1048"/>
      <c r="BM151" s="1048"/>
      <c r="BN151" s="1048"/>
      <c r="BO151" s="1048"/>
      <c r="BP151" s="1048"/>
      <c r="BQ151" s="1048"/>
      <c r="BR151" s="1048"/>
      <c r="BS151" s="1048"/>
      <c r="BT151" s="1048"/>
      <c r="BU151" s="1048"/>
      <c r="BV151" s="1048"/>
      <c r="BW151" s="1048"/>
      <c r="BX151" s="1048"/>
      <c r="BY151" s="1048"/>
      <c r="BZ151" s="1048"/>
      <c r="CA151" s="1048"/>
      <c r="CB151" s="1048"/>
      <c r="CC151" s="1048"/>
      <c r="CD151" s="1048"/>
      <c r="CE151" s="1048"/>
      <c r="CF151" s="1048"/>
      <c r="CG151" s="1048"/>
      <c r="CH151" s="1048"/>
      <c r="CI151" s="1048"/>
      <c r="CJ151" s="1048"/>
      <c r="CK151" s="1048"/>
      <c r="CL151" s="1048"/>
      <c r="CM151" s="1048"/>
      <c r="CN151" s="1048"/>
      <c r="CO151" s="1048"/>
      <c r="CP151" s="1048"/>
      <c r="CQ151" s="1048"/>
      <c r="CR151" s="1048"/>
      <c r="CS151" s="1048"/>
      <c r="CT151" s="1048"/>
      <c r="CU151" s="1048"/>
      <c r="CV151" s="1048"/>
      <c r="CW151" s="1048"/>
      <c r="CX151" s="1048"/>
      <c r="CY151" s="1048"/>
      <c r="CZ151" s="1048"/>
      <c r="DA151" s="1048"/>
      <c r="DB151" s="1048"/>
      <c r="DC151" s="1048"/>
      <c r="DD151" s="1048"/>
      <c r="DE151" s="1048"/>
      <c r="DF151" s="1048"/>
      <c r="DG151" s="1048"/>
      <c r="DH151" s="1048"/>
      <c r="DI151" s="1048"/>
      <c r="DJ151" s="1048"/>
      <c r="DK151" s="1048"/>
      <c r="DL151" s="1048"/>
      <c r="DM151" s="1048"/>
    </row>
    <row r="152" spans="2:117" ht="14.5">
      <c r="B152" s="1048"/>
      <c r="C152" s="1048"/>
      <c r="D152" s="1048"/>
      <c r="E152" s="1048"/>
      <c r="F152" s="1048"/>
      <c r="G152" s="1048"/>
      <c r="H152" s="1048"/>
      <c r="I152" s="1048"/>
      <c r="J152" s="1048"/>
      <c r="K152" s="1048"/>
      <c r="L152" s="1048"/>
      <c r="M152" s="1048"/>
      <c r="N152" s="1048"/>
      <c r="O152" s="1048"/>
      <c r="P152" s="1048"/>
      <c r="Q152" s="1048"/>
      <c r="R152" s="1048"/>
      <c r="S152" s="1048"/>
      <c r="T152" s="1048"/>
      <c r="U152" s="1048"/>
      <c r="V152" s="1048"/>
      <c r="W152" s="1048"/>
      <c r="X152" s="1048"/>
      <c r="Y152" s="1048"/>
      <c r="Z152" s="1048"/>
      <c r="AA152" s="1048"/>
      <c r="AB152" s="1048"/>
      <c r="AC152" s="1048"/>
      <c r="AD152" s="1048"/>
      <c r="AE152" s="1048"/>
      <c r="AF152" s="1048"/>
      <c r="AG152" s="1048"/>
      <c r="AH152" s="1048"/>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48"/>
      <c r="BL152" s="1048"/>
      <c r="BM152" s="1048"/>
      <c r="BN152" s="1048"/>
      <c r="BO152" s="1048"/>
      <c r="BP152" s="1048"/>
      <c r="BQ152" s="1048"/>
      <c r="BR152" s="1048"/>
      <c r="BS152" s="1048"/>
      <c r="BT152" s="1048"/>
      <c r="BU152" s="1048"/>
      <c r="BV152" s="1048"/>
      <c r="BW152" s="1048"/>
      <c r="BX152" s="1048"/>
      <c r="BY152" s="1048"/>
      <c r="BZ152" s="1048"/>
      <c r="CA152" s="1048"/>
      <c r="CB152" s="1048"/>
      <c r="CC152" s="1048"/>
      <c r="CD152" s="1048"/>
      <c r="CE152" s="1048"/>
      <c r="CF152" s="1048"/>
      <c r="CG152" s="1048"/>
      <c r="CH152" s="1048"/>
      <c r="CI152" s="1048"/>
      <c r="CJ152" s="1048"/>
      <c r="CK152" s="1048"/>
      <c r="CL152" s="1048"/>
      <c r="CM152" s="1048"/>
      <c r="CN152" s="1048"/>
      <c r="CO152" s="1048"/>
      <c r="CP152" s="1048"/>
      <c r="CQ152" s="1048"/>
      <c r="CR152" s="1048"/>
      <c r="CS152" s="1048"/>
      <c r="CT152" s="1048"/>
      <c r="CU152" s="1048"/>
      <c r="CV152" s="1048"/>
      <c r="CW152" s="1048"/>
      <c r="CX152" s="1048"/>
      <c r="CY152" s="1048"/>
      <c r="CZ152" s="1048"/>
      <c r="DA152" s="1048"/>
      <c r="DB152" s="1048"/>
      <c r="DC152" s="1048"/>
      <c r="DD152" s="1048"/>
      <c r="DE152" s="1048"/>
      <c r="DF152" s="1048"/>
      <c r="DG152" s="1048"/>
      <c r="DH152" s="1048"/>
      <c r="DI152" s="1048"/>
      <c r="DJ152" s="1048"/>
      <c r="DK152" s="1048"/>
      <c r="DL152" s="1048"/>
      <c r="DM152" s="1048"/>
    </row>
    <row r="153" spans="2:117" ht="14.5">
      <c r="B153" s="1048"/>
      <c r="C153" s="1048"/>
      <c r="D153" s="1048"/>
      <c r="E153" s="1048"/>
      <c r="F153" s="1048"/>
      <c r="G153" s="1048"/>
      <c r="H153" s="1048"/>
      <c r="I153" s="1048"/>
      <c r="J153" s="1048"/>
      <c r="K153" s="1048"/>
      <c r="L153" s="1048"/>
      <c r="M153" s="1048"/>
      <c r="N153" s="1048"/>
      <c r="O153" s="1048"/>
      <c r="P153" s="1048"/>
      <c r="Q153" s="1048"/>
      <c r="R153" s="1048"/>
      <c r="S153" s="1048"/>
      <c r="T153" s="1048"/>
      <c r="U153" s="1048"/>
      <c r="V153" s="1048"/>
      <c r="W153" s="1048"/>
      <c r="X153" s="1048"/>
      <c r="Y153" s="1048"/>
      <c r="Z153" s="1048"/>
      <c r="AA153" s="1048"/>
      <c r="AB153" s="1048"/>
      <c r="AC153" s="1048"/>
      <c r="AD153" s="1048"/>
      <c r="AE153" s="1048"/>
      <c r="AF153" s="1048"/>
      <c r="AG153" s="1048"/>
      <c r="AH153" s="1048"/>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48"/>
      <c r="BL153" s="1048"/>
      <c r="BM153" s="1048"/>
      <c r="BN153" s="1048"/>
      <c r="BO153" s="1048"/>
      <c r="BP153" s="1048"/>
      <c r="BQ153" s="1048"/>
      <c r="BR153" s="1048"/>
      <c r="BS153" s="1048"/>
      <c r="BT153" s="1048"/>
      <c r="BU153" s="1048"/>
      <c r="BV153" s="1048"/>
      <c r="BW153" s="1048"/>
      <c r="BX153" s="1048"/>
      <c r="BY153" s="1048"/>
      <c r="BZ153" s="1048"/>
      <c r="CA153" s="1048"/>
      <c r="CB153" s="1048"/>
      <c r="CC153" s="1048"/>
      <c r="CD153" s="1048"/>
      <c r="CE153" s="1048"/>
      <c r="CF153" s="1048"/>
      <c r="CG153" s="1048"/>
      <c r="CH153" s="1048"/>
      <c r="CI153" s="1048"/>
      <c r="CJ153" s="1048"/>
      <c r="CK153" s="1048"/>
      <c r="CL153" s="1048"/>
      <c r="CM153" s="1048"/>
      <c r="CN153" s="1048"/>
      <c r="CO153" s="1048"/>
      <c r="CP153" s="1048"/>
      <c r="CQ153" s="1048"/>
      <c r="CR153" s="1048"/>
      <c r="CS153" s="1048"/>
      <c r="CT153" s="1048"/>
      <c r="CU153" s="1048"/>
      <c r="CV153" s="1048"/>
      <c r="CW153" s="1048"/>
      <c r="CX153" s="1048"/>
      <c r="CY153" s="1048"/>
      <c r="CZ153" s="1048"/>
      <c r="DA153" s="1048"/>
      <c r="DB153" s="1048"/>
      <c r="DC153" s="1048"/>
      <c r="DD153" s="1048"/>
      <c r="DE153" s="1048"/>
      <c r="DF153" s="1048"/>
      <c r="DG153" s="1048"/>
      <c r="DH153" s="1048"/>
      <c r="DI153" s="1048"/>
      <c r="DJ153" s="1048"/>
      <c r="DK153" s="1048"/>
      <c r="DL153" s="1048"/>
      <c r="DM153" s="1048"/>
    </row>
    <row r="154" spans="2:117" ht="14.5">
      <c r="B154" s="1048"/>
      <c r="C154" s="1048"/>
      <c r="D154" s="1048"/>
      <c r="E154" s="1048"/>
      <c r="F154" s="1048"/>
      <c r="G154" s="1048"/>
      <c r="H154" s="1048"/>
      <c r="I154" s="1048"/>
      <c r="J154" s="1048"/>
      <c r="K154" s="1048"/>
      <c r="L154" s="1048"/>
      <c r="M154" s="1048"/>
      <c r="N154" s="1048"/>
      <c r="O154" s="1048"/>
      <c r="P154" s="1048"/>
      <c r="Q154" s="1048"/>
      <c r="R154" s="1048"/>
      <c r="S154" s="1048"/>
      <c r="T154" s="1048"/>
      <c r="U154" s="1048"/>
      <c r="V154" s="1048"/>
      <c r="W154" s="1048"/>
      <c r="X154" s="1048"/>
      <c r="Y154" s="1048"/>
      <c r="Z154" s="1048"/>
      <c r="AA154" s="1048"/>
      <c r="AB154" s="1048"/>
      <c r="AC154" s="1048"/>
      <c r="AD154" s="1048"/>
      <c r="AE154" s="1048"/>
      <c r="AF154" s="1048"/>
      <c r="AG154" s="1048"/>
      <c r="AH154" s="1048"/>
      <c r="AI154" s="1048"/>
      <c r="AJ154" s="1048"/>
      <c r="AK154" s="1048"/>
      <c r="AL154" s="1048"/>
      <c r="AM154" s="1048"/>
      <c r="AN154" s="1048"/>
      <c r="AO154" s="1048"/>
      <c r="AP154" s="1048"/>
      <c r="AQ154" s="1048"/>
      <c r="AR154" s="1048"/>
      <c r="AS154" s="1048"/>
      <c r="AT154" s="1048"/>
      <c r="AU154" s="1048"/>
      <c r="AV154" s="1048"/>
      <c r="AW154" s="1048"/>
      <c r="AX154" s="1048"/>
      <c r="AY154" s="1048"/>
      <c r="AZ154" s="1048"/>
      <c r="BA154" s="1048"/>
      <c r="BB154" s="1048"/>
      <c r="BC154" s="1048"/>
      <c r="BD154" s="1048"/>
      <c r="BE154" s="1048"/>
      <c r="BF154" s="1048"/>
      <c r="BG154" s="1048"/>
      <c r="BH154" s="1048"/>
      <c r="BI154" s="1048"/>
      <c r="BJ154" s="1048"/>
      <c r="BK154" s="1048"/>
      <c r="BL154" s="1048"/>
      <c r="BM154" s="1048"/>
      <c r="BN154" s="1048"/>
      <c r="BO154" s="1048"/>
      <c r="BP154" s="1048"/>
      <c r="BQ154" s="1048"/>
      <c r="BR154" s="1048"/>
      <c r="BS154" s="1048"/>
      <c r="BT154" s="1048"/>
      <c r="BU154" s="1048"/>
      <c r="BV154" s="1048"/>
      <c r="BW154" s="1048"/>
      <c r="BX154" s="1048"/>
      <c r="BY154" s="1048"/>
      <c r="BZ154" s="1048"/>
      <c r="CA154" s="1048"/>
      <c r="CB154" s="1048"/>
      <c r="CC154" s="1048"/>
      <c r="CD154" s="1048"/>
      <c r="CE154" s="1048"/>
      <c r="CF154" s="1048"/>
      <c r="CG154" s="1048"/>
      <c r="CH154" s="1048"/>
      <c r="CI154" s="1048"/>
      <c r="CJ154" s="1048"/>
      <c r="CK154" s="1048"/>
      <c r="CL154" s="1048"/>
      <c r="CM154" s="1048"/>
      <c r="CN154" s="1048"/>
      <c r="CO154" s="1048"/>
      <c r="CP154" s="1048"/>
      <c r="CQ154" s="1048"/>
      <c r="CR154" s="1048"/>
      <c r="CS154" s="1048"/>
      <c r="CT154" s="1048"/>
      <c r="CU154" s="1048"/>
      <c r="CV154" s="1048"/>
      <c r="CW154" s="1048"/>
      <c r="CX154" s="1048"/>
      <c r="CY154" s="1048"/>
      <c r="CZ154" s="1048"/>
      <c r="DA154" s="1048"/>
      <c r="DB154" s="1048"/>
      <c r="DC154" s="1048"/>
      <c r="DD154" s="1048"/>
      <c r="DE154" s="1048"/>
      <c r="DF154" s="1048"/>
      <c r="DG154" s="1048"/>
      <c r="DH154" s="1048"/>
      <c r="DI154" s="1048"/>
      <c r="DJ154" s="1048"/>
      <c r="DK154" s="1048"/>
      <c r="DL154" s="1048"/>
      <c r="DM154" s="1048"/>
    </row>
    <row r="155" spans="2:117" ht="14.5">
      <c r="B155" s="1048"/>
      <c r="C155" s="1048"/>
      <c r="D155" s="1048"/>
      <c r="E155" s="1048"/>
      <c r="F155" s="1048"/>
      <c r="G155" s="1048"/>
      <c r="H155" s="1048"/>
      <c r="I155" s="1048"/>
      <c r="J155" s="1048"/>
      <c r="K155" s="1048"/>
      <c r="L155" s="1048"/>
      <c r="M155" s="1048"/>
      <c r="N155" s="1048"/>
      <c r="O155" s="1048"/>
      <c r="P155" s="1048"/>
      <c r="Q155" s="1048"/>
      <c r="R155" s="1048"/>
      <c r="S155" s="1048"/>
      <c r="T155" s="1048"/>
      <c r="U155" s="1048"/>
      <c r="V155" s="1048"/>
      <c r="W155" s="1048"/>
      <c r="X155" s="1048"/>
      <c r="Y155" s="1048"/>
      <c r="Z155" s="1048"/>
      <c r="AA155" s="1048"/>
      <c r="AB155" s="1048"/>
      <c r="AC155" s="1048"/>
      <c r="AD155" s="1048"/>
      <c r="AE155" s="1048"/>
      <c r="AF155" s="1048"/>
      <c r="AG155" s="1048"/>
      <c r="AH155" s="1048"/>
      <c r="AI155" s="1048"/>
      <c r="AJ155" s="1048"/>
      <c r="AK155" s="1048"/>
      <c r="AL155" s="1048"/>
      <c r="AM155" s="1048"/>
      <c r="AN155" s="1048"/>
      <c r="AO155" s="1048"/>
      <c r="AP155" s="1048"/>
      <c r="AQ155" s="1048"/>
      <c r="AR155" s="1048"/>
      <c r="AS155" s="1048"/>
      <c r="AT155" s="1048"/>
      <c r="AU155" s="1048"/>
      <c r="AV155" s="1048"/>
      <c r="AW155" s="1048"/>
      <c r="AX155" s="1048"/>
      <c r="AY155" s="1048"/>
      <c r="AZ155" s="1048"/>
      <c r="BA155" s="1048"/>
      <c r="BB155" s="1048"/>
      <c r="BC155" s="1048"/>
      <c r="BD155" s="1048"/>
      <c r="BE155" s="1048"/>
      <c r="BF155" s="1048"/>
      <c r="BG155" s="1048"/>
      <c r="BH155" s="1048"/>
      <c r="BI155" s="1048"/>
      <c r="BJ155" s="1048"/>
      <c r="BK155" s="1048"/>
      <c r="BL155" s="1048"/>
      <c r="BM155" s="1048"/>
      <c r="BN155" s="1048"/>
      <c r="BO155" s="1048"/>
      <c r="BP155" s="1048"/>
      <c r="BQ155" s="1048"/>
      <c r="BR155" s="1048"/>
      <c r="BS155" s="1048"/>
      <c r="BT155" s="1048"/>
      <c r="BU155" s="1048"/>
      <c r="BV155" s="1048"/>
      <c r="BW155" s="1048"/>
      <c r="BX155" s="1048"/>
      <c r="BY155" s="1048"/>
      <c r="BZ155" s="1048"/>
      <c r="CA155" s="1048"/>
      <c r="CB155" s="1048"/>
      <c r="CC155" s="1048"/>
      <c r="CD155" s="1048"/>
      <c r="CE155" s="1048"/>
      <c r="CF155" s="1048"/>
      <c r="CG155" s="1048"/>
      <c r="CH155" s="1048"/>
      <c r="CI155" s="1048"/>
      <c r="CJ155" s="1048"/>
      <c r="CK155" s="1048"/>
      <c r="CL155" s="1048"/>
      <c r="CM155" s="1048"/>
      <c r="CN155" s="1048"/>
      <c r="CO155" s="1048"/>
      <c r="CP155" s="1048"/>
      <c r="CQ155" s="1048"/>
      <c r="CR155" s="1048"/>
      <c r="CS155" s="1048"/>
      <c r="CT155" s="1048"/>
      <c r="CU155" s="1048"/>
      <c r="CV155" s="1048"/>
      <c r="CW155" s="1048"/>
      <c r="CX155" s="1048"/>
      <c r="CY155" s="1048"/>
      <c r="CZ155" s="1048"/>
      <c r="DA155" s="1048"/>
      <c r="DB155" s="1048"/>
      <c r="DC155" s="1048"/>
      <c r="DD155" s="1048"/>
      <c r="DE155" s="1048"/>
      <c r="DF155" s="1048"/>
      <c r="DG155" s="1048"/>
      <c r="DH155" s="1048"/>
      <c r="DI155" s="1048"/>
      <c r="DJ155" s="1048"/>
      <c r="DK155" s="1048"/>
      <c r="DL155" s="1048"/>
      <c r="DM155" s="1048"/>
    </row>
    <row r="156" spans="2:117" ht="14.5">
      <c r="B156" s="1048"/>
      <c r="C156" s="1048"/>
      <c r="D156" s="1048"/>
      <c r="E156" s="1048"/>
      <c r="F156" s="1048"/>
      <c r="G156" s="1048"/>
      <c r="H156" s="1048"/>
      <c r="I156" s="1048"/>
      <c r="J156" s="1048"/>
      <c r="K156" s="1048"/>
      <c r="L156" s="1048"/>
      <c r="M156" s="1048"/>
      <c r="N156" s="1048"/>
      <c r="O156" s="1048"/>
      <c r="P156" s="1048"/>
      <c r="Q156" s="1048"/>
      <c r="R156" s="1048"/>
      <c r="S156" s="1048"/>
      <c r="T156" s="1048"/>
      <c r="U156" s="1048"/>
      <c r="V156" s="1048"/>
      <c r="W156" s="1048"/>
      <c r="X156" s="1048"/>
      <c r="Y156" s="1048"/>
      <c r="Z156" s="1048"/>
      <c r="AA156" s="1048"/>
      <c r="AB156" s="1048"/>
      <c r="AC156" s="1048"/>
      <c r="AD156" s="1048"/>
      <c r="AE156" s="1048"/>
      <c r="AF156" s="1048"/>
      <c r="AG156" s="1048"/>
      <c r="AH156" s="1048"/>
      <c r="AI156" s="1048"/>
      <c r="AJ156" s="1048"/>
      <c r="AK156" s="1048"/>
      <c r="AL156" s="1048"/>
      <c r="AM156" s="1048"/>
      <c r="AN156" s="1048"/>
      <c r="AO156" s="1048"/>
      <c r="AP156" s="1048"/>
      <c r="AQ156" s="1048"/>
      <c r="AR156" s="1048"/>
      <c r="AS156" s="1048"/>
      <c r="AT156" s="1048"/>
      <c r="AU156" s="1048"/>
      <c r="AV156" s="1048"/>
      <c r="AW156" s="1048"/>
      <c r="AX156" s="1048"/>
      <c r="AY156" s="1048"/>
      <c r="AZ156" s="1048"/>
      <c r="BA156" s="1048"/>
      <c r="BB156" s="1048"/>
      <c r="BC156" s="1048"/>
      <c r="BD156" s="1048"/>
      <c r="BE156" s="1048"/>
      <c r="BF156" s="1048"/>
      <c r="BG156" s="1048"/>
      <c r="BH156" s="1048"/>
      <c r="BI156" s="1048"/>
      <c r="BJ156" s="1048"/>
      <c r="BK156" s="1048"/>
      <c r="BL156" s="1048"/>
      <c r="BM156" s="1048"/>
      <c r="BN156" s="1048"/>
      <c r="BO156" s="1048"/>
      <c r="BP156" s="1048"/>
      <c r="BQ156" s="1048"/>
      <c r="BR156" s="1048"/>
      <c r="BS156" s="1048"/>
      <c r="BT156" s="1048"/>
      <c r="BU156" s="1048"/>
      <c r="BV156" s="1048"/>
      <c r="BW156" s="1048"/>
      <c r="BX156" s="1048"/>
      <c r="BY156" s="1048"/>
      <c r="BZ156" s="1048"/>
      <c r="CA156" s="1048"/>
      <c r="CB156" s="1048"/>
      <c r="CC156" s="1048"/>
      <c r="CD156" s="1048"/>
      <c r="CE156" s="1048"/>
      <c r="CF156" s="1048"/>
      <c r="CG156" s="1048"/>
      <c r="CH156" s="1048"/>
      <c r="CI156" s="1048"/>
      <c r="CJ156" s="1048"/>
      <c r="CK156" s="1048"/>
      <c r="CL156" s="1048"/>
      <c r="CM156" s="1048"/>
      <c r="CN156" s="1048"/>
      <c r="CO156" s="1048"/>
      <c r="CP156" s="1048"/>
      <c r="CQ156" s="1048"/>
      <c r="CR156" s="1048"/>
      <c r="CS156" s="1048"/>
      <c r="CT156" s="1048"/>
      <c r="CU156" s="1048"/>
      <c r="CV156" s="1048"/>
      <c r="CW156" s="1048"/>
      <c r="CX156" s="1048"/>
      <c r="CY156" s="1048"/>
      <c r="CZ156" s="1048"/>
      <c r="DA156" s="1048"/>
      <c r="DB156" s="1048"/>
      <c r="DC156" s="1048"/>
      <c r="DD156" s="1048"/>
      <c r="DE156" s="1048"/>
      <c r="DF156" s="1048"/>
      <c r="DG156" s="1048"/>
      <c r="DH156" s="1048"/>
      <c r="DI156" s="1048"/>
      <c r="DJ156" s="1048"/>
      <c r="DK156" s="1048"/>
      <c r="DL156" s="1048"/>
      <c r="DM156" s="1048"/>
    </row>
    <row r="157" spans="2:117" ht="14.5">
      <c r="B157" s="1048"/>
      <c r="C157" s="1048"/>
      <c r="D157" s="1048"/>
      <c r="E157" s="1048"/>
      <c r="F157" s="1048"/>
      <c r="G157" s="1048"/>
      <c r="H157" s="1048"/>
      <c r="I157" s="1048"/>
      <c r="J157" s="1048"/>
      <c r="K157" s="1048"/>
      <c r="L157" s="1048"/>
      <c r="M157" s="1048"/>
      <c r="N157" s="1048"/>
      <c r="O157" s="1048"/>
      <c r="P157" s="1048"/>
      <c r="Q157" s="1048"/>
      <c r="R157" s="1048"/>
      <c r="S157" s="1048"/>
      <c r="T157" s="1048"/>
      <c r="U157" s="1048"/>
      <c r="V157" s="1048"/>
      <c r="W157" s="1048"/>
      <c r="X157" s="1048"/>
      <c r="Y157" s="1048"/>
      <c r="Z157" s="1048"/>
      <c r="AA157" s="1048"/>
      <c r="AB157" s="1048"/>
      <c r="AC157" s="1048"/>
      <c r="AD157" s="1048"/>
      <c r="AE157" s="1048"/>
      <c r="AF157" s="1048"/>
      <c r="AG157" s="1048"/>
      <c r="AH157" s="1048"/>
      <c r="AI157" s="1048"/>
      <c r="AJ157" s="1048"/>
      <c r="AK157" s="1048"/>
      <c r="AL157" s="1048"/>
      <c r="AM157" s="1048"/>
      <c r="AN157" s="1048"/>
      <c r="AO157" s="1048"/>
      <c r="AP157" s="1048"/>
      <c r="AQ157" s="1048"/>
      <c r="AR157" s="1048"/>
      <c r="AS157" s="1048"/>
      <c r="AT157" s="1048"/>
      <c r="AU157" s="1048"/>
      <c r="AV157" s="1048"/>
      <c r="AW157" s="1048"/>
      <c r="AX157" s="1048"/>
      <c r="AY157" s="1048"/>
      <c r="AZ157" s="1048"/>
      <c r="BA157" s="1048"/>
      <c r="BB157" s="1048"/>
      <c r="BC157" s="1048"/>
      <c r="BD157" s="1048"/>
      <c r="BE157" s="1048"/>
      <c r="BF157" s="1048"/>
      <c r="BG157" s="1048"/>
      <c r="BH157" s="1048"/>
      <c r="BI157" s="1048"/>
      <c r="BJ157" s="1048"/>
      <c r="BK157" s="1048"/>
      <c r="BL157" s="1048"/>
      <c r="BM157" s="1048"/>
      <c r="BN157" s="1048"/>
      <c r="BO157" s="1048"/>
      <c r="BP157" s="1048"/>
      <c r="BQ157" s="1048"/>
      <c r="BR157" s="1048"/>
      <c r="BS157" s="1048"/>
      <c r="BT157" s="1048"/>
      <c r="BU157" s="1048"/>
      <c r="BV157" s="1048"/>
      <c r="BW157" s="1048"/>
      <c r="BX157" s="1048"/>
      <c r="BY157" s="1048"/>
      <c r="BZ157" s="1048"/>
      <c r="CA157" s="1048"/>
      <c r="CB157" s="1048"/>
      <c r="CC157" s="1048"/>
      <c r="CD157" s="1048"/>
      <c r="CE157" s="1048"/>
      <c r="CF157" s="1048"/>
      <c r="CG157" s="1048"/>
      <c r="CH157" s="1048"/>
      <c r="CI157" s="1048"/>
      <c r="CJ157" s="1048"/>
      <c r="CK157" s="1048"/>
      <c r="CL157" s="1048"/>
      <c r="CM157" s="1048"/>
      <c r="CN157" s="1048"/>
      <c r="CO157" s="1048"/>
      <c r="CP157" s="1048"/>
      <c r="CQ157" s="1048"/>
      <c r="CR157" s="1048"/>
      <c r="CS157" s="1048"/>
      <c r="CT157" s="1048"/>
      <c r="CU157" s="1048"/>
      <c r="CV157" s="1048"/>
      <c r="CW157" s="1048"/>
      <c r="CX157" s="1048"/>
      <c r="CY157" s="1048"/>
      <c r="CZ157" s="1048"/>
      <c r="DA157" s="1048"/>
      <c r="DB157" s="1048"/>
      <c r="DC157" s="1048"/>
      <c r="DD157" s="1048"/>
      <c r="DE157" s="1048"/>
      <c r="DF157" s="1048"/>
      <c r="DG157" s="1048"/>
      <c r="DH157" s="1048"/>
      <c r="DI157" s="1048"/>
      <c r="DJ157" s="1048"/>
      <c r="DK157" s="1048"/>
      <c r="DL157" s="1048"/>
      <c r="DM157" s="1048"/>
    </row>
    <row r="158" spans="2:117" ht="14.5">
      <c r="B158" s="1048"/>
      <c r="C158" s="1048"/>
      <c r="D158" s="1048"/>
      <c r="E158" s="1048"/>
      <c r="F158" s="1048"/>
      <c r="G158" s="1048"/>
      <c r="H158" s="1048"/>
      <c r="I158" s="1048"/>
      <c r="J158" s="1048"/>
      <c r="K158" s="1048"/>
      <c r="L158" s="1048"/>
      <c r="M158" s="1048"/>
      <c r="N158" s="1048"/>
      <c r="O158" s="1048"/>
      <c r="P158" s="1048"/>
      <c r="Q158" s="1048"/>
      <c r="R158" s="1048"/>
      <c r="S158" s="1048"/>
      <c r="T158" s="1048"/>
      <c r="U158" s="1048"/>
      <c r="V158" s="1048"/>
      <c r="W158" s="1048"/>
      <c r="X158" s="1048"/>
      <c r="Y158" s="1048"/>
      <c r="Z158" s="1048"/>
      <c r="AA158" s="1048"/>
      <c r="AB158" s="1048"/>
      <c r="AC158" s="1048"/>
      <c r="AD158" s="1048"/>
      <c r="AE158" s="1048"/>
      <c r="AF158" s="1048"/>
      <c r="AG158" s="1048"/>
      <c r="AH158" s="1048"/>
      <c r="AI158" s="1048"/>
      <c r="AJ158" s="1048"/>
      <c r="AK158" s="1048"/>
      <c r="AL158" s="1048"/>
      <c r="AM158" s="1048"/>
      <c r="AN158" s="1048"/>
      <c r="AO158" s="1048"/>
      <c r="AP158" s="1048"/>
      <c r="AQ158" s="1048"/>
      <c r="AR158" s="1048"/>
      <c r="AS158" s="1048"/>
      <c r="AT158" s="1048"/>
      <c r="AU158" s="1048"/>
      <c r="AV158" s="1048"/>
      <c r="AW158" s="1048"/>
      <c r="AX158" s="1048"/>
      <c r="AY158" s="1048"/>
      <c r="AZ158" s="1048"/>
      <c r="BA158" s="1048"/>
      <c r="BB158" s="1048"/>
      <c r="BC158" s="1048"/>
      <c r="BD158" s="1048"/>
      <c r="BE158" s="1048"/>
      <c r="BF158" s="1048"/>
      <c r="BG158" s="1048"/>
      <c r="BH158" s="1048"/>
      <c r="BI158" s="1048"/>
      <c r="BJ158" s="1048"/>
      <c r="BK158" s="1048"/>
      <c r="BL158" s="1048"/>
      <c r="BM158" s="1048"/>
      <c r="BN158" s="1048"/>
      <c r="BO158" s="1048"/>
      <c r="BP158" s="1048"/>
      <c r="BQ158" s="1048"/>
      <c r="BR158" s="1048"/>
      <c r="BS158" s="1048"/>
      <c r="BT158" s="1048"/>
      <c r="BU158" s="1048"/>
      <c r="BV158" s="1048"/>
      <c r="BW158" s="1048"/>
      <c r="BX158" s="1048"/>
      <c r="BY158" s="1048"/>
      <c r="BZ158" s="1048"/>
      <c r="CA158" s="1048"/>
      <c r="CB158" s="1048"/>
      <c r="CC158" s="1048"/>
      <c r="CD158" s="1048"/>
      <c r="CE158" s="1048"/>
      <c r="CF158" s="1048"/>
      <c r="CG158" s="1048"/>
      <c r="CH158" s="1048"/>
      <c r="CI158" s="1048"/>
      <c r="CJ158" s="1048"/>
      <c r="CK158" s="1048"/>
      <c r="CL158" s="1048"/>
      <c r="CM158" s="1048"/>
      <c r="CN158" s="1048"/>
      <c r="CO158" s="1048"/>
      <c r="CP158" s="1048"/>
      <c r="CQ158" s="1048"/>
      <c r="CR158" s="1048"/>
      <c r="CS158" s="1048"/>
      <c r="CT158" s="1048"/>
      <c r="CU158" s="1048"/>
      <c r="CV158" s="1048"/>
      <c r="CW158" s="1048"/>
      <c r="CX158" s="1048"/>
      <c r="CY158" s="1048"/>
      <c r="CZ158" s="1048"/>
      <c r="DA158" s="1048"/>
      <c r="DB158" s="1048"/>
      <c r="DC158" s="1048"/>
      <c r="DD158" s="1048"/>
      <c r="DE158" s="1048"/>
      <c r="DF158" s="1048"/>
      <c r="DG158" s="1048"/>
      <c r="DH158" s="1048"/>
      <c r="DI158" s="1048"/>
      <c r="DJ158" s="1048"/>
      <c r="DK158" s="1048"/>
      <c r="DL158" s="1048"/>
      <c r="DM158" s="1048"/>
    </row>
    <row r="159" spans="2:117" ht="14.5">
      <c r="B159" s="1048"/>
      <c r="C159" s="1048"/>
      <c r="D159" s="1048"/>
      <c r="E159" s="1048"/>
      <c r="F159" s="1048"/>
      <c r="G159" s="1048"/>
      <c r="H159" s="1048"/>
      <c r="I159" s="1048"/>
      <c r="J159" s="1048"/>
      <c r="K159" s="1048"/>
      <c r="L159" s="1048"/>
      <c r="M159" s="1048"/>
      <c r="N159" s="1048"/>
      <c r="O159" s="1048"/>
      <c r="P159" s="1048"/>
      <c r="Q159" s="1048"/>
      <c r="R159" s="1048"/>
      <c r="S159" s="1048"/>
      <c r="T159" s="1048"/>
      <c r="U159" s="1048"/>
      <c r="V159" s="1048"/>
      <c r="W159" s="1048"/>
      <c r="X159" s="1048"/>
      <c r="Y159" s="1048"/>
      <c r="Z159" s="1048"/>
      <c r="AA159" s="1048"/>
      <c r="AB159" s="1048"/>
      <c r="AC159" s="1048"/>
      <c r="AD159" s="1048"/>
      <c r="AE159" s="1048"/>
      <c r="AF159" s="1048"/>
      <c r="AG159" s="1048"/>
      <c r="AH159" s="1048"/>
      <c r="AI159" s="1048"/>
      <c r="AJ159" s="1048"/>
      <c r="AK159" s="1048"/>
      <c r="AL159" s="1048"/>
      <c r="AM159" s="1048"/>
      <c r="AN159" s="1048"/>
      <c r="AO159" s="1048"/>
      <c r="AP159" s="1048"/>
      <c r="AQ159" s="1048"/>
      <c r="AR159" s="1048"/>
      <c r="AS159" s="1048"/>
      <c r="AT159" s="1048"/>
      <c r="AU159" s="1048"/>
      <c r="AV159" s="1048"/>
      <c r="AW159" s="1048"/>
      <c r="AX159" s="1048"/>
      <c r="AY159" s="1048"/>
      <c r="AZ159" s="1048"/>
      <c r="BA159" s="1048"/>
      <c r="BB159" s="1048"/>
      <c r="BC159" s="1048"/>
      <c r="BD159" s="1048"/>
      <c r="BE159" s="1048"/>
      <c r="BF159" s="1048"/>
      <c r="BG159" s="1048"/>
      <c r="BH159" s="1048"/>
      <c r="BI159" s="1048"/>
      <c r="BJ159" s="1048"/>
      <c r="BK159" s="1048"/>
      <c r="BL159" s="1048"/>
      <c r="BM159" s="1048"/>
      <c r="BN159" s="1048"/>
      <c r="BO159" s="1048"/>
      <c r="BP159" s="1048"/>
      <c r="BQ159" s="1048"/>
      <c r="BR159" s="1048"/>
      <c r="BS159" s="1048"/>
      <c r="BT159" s="1048"/>
      <c r="BU159" s="1048"/>
      <c r="BV159" s="1048"/>
      <c r="BW159" s="1048"/>
      <c r="BX159" s="1048"/>
      <c r="BY159" s="1048"/>
      <c r="BZ159" s="1048"/>
      <c r="CA159" s="1048"/>
      <c r="CB159" s="1048"/>
      <c r="CC159" s="1048"/>
      <c r="CD159" s="1048"/>
      <c r="CE159" s="1048"/>
      <c r="CF159" s="1048"/>
      <c r="CG159" s="1048"/>
      <c r="CH159" s="1048"/>
      <c r="CI159" s="1048"/>
      <c r="CJ159" s="1048"/>
      <c r="CK159" s="1048"/>
      <c r="CL159" s="1048"/>
      <c r="CM159" s="1048"/>
      <c r="CN159" s="1048"/>
      <c r="CO159" s="1048"/>
      <c r="CP159" s="1048"/>
      <c r="CQ159" s="1048"/>
      <c r="CR159" s="1048"/>
      <c r="CS159" s="1048"/>
      <c r="CT159" s="1048"/>
      <c r="CU159" s="1048"/>
      <c r="CV159" s="1048"/>
      <c r="CW159" s="1048"/>
      <c r="CX159" s="1048"/>
      <c r="CY159" s="1048"/>
      <c r="CZ159" s="1048"/>
      <c r="DA159" s="1048"/>
      <c r="DB159" s="1048"/>
      <c r="DC159" s="1048"/>
      <c r="DD159" s="1048"/>
      <c r="DE159" s="1048"/>
      <c r="DF159" s="1048"/>
      <c r="DG159" s="1048"/>
      <c r="DH159" s="1048"/>
      <c r="DI159" s="1048"/>
      <c r="DJ159" s="1048"/>
      <c r="DK159" s="1048"/>
      <c r="DL159" s="1048"/>
      <c r="DM159" s="1048"/>
    </row>
    <row r="160" spans="2:117" ht="14.5">
      <c r="B160" s="1048"/>
      <c r="C160" s="1048"/>
      <c r="D160" s="1048"/>
      <c r="E160" s="1048"/>
      <c r="F160" s="1048"/>
      <c r="G160" s="1048"/>
      <c r="H160" s="1048"/>
      <c r="I160" s="1048"/>
      <c r="J160" s="1048"/>
      <c r="K160" s="1048"/>
      <c r="L160" s="1048"/>
      <c r="M160" s="1048"/>
      <c r="N160" s="1048"/>
      <c r="O160" s="1048"/>
      <c r="P160" s="1048"/>
      <c r="Q160" s="1048"/>
      <c r="R160" s="1048"/>
      <c r="S160" s="1048"/>
      <c r="T160" s="1048"/>
      <c r="U160" s="1048"/>
      <c r="V160" s="1048"/>
      <c r="W160" s="1048"/>
      <c r="X160" s="1048"/>
      <c r="Y160" s="1048"/>
      <c r="Z160" s="1048"/>
      <c r="AA160" s="1048"/>
      <c r="AB160" s="1048"/>
      <c r="AC160" s="1048"/>
      <c r="AD160" s="1048"/>
      <c r="AE160" s="1048"/>
      <c r="AF160" s="1048"/>
      <c r="AG160" s="1048"/>
      <c r="AH160" s="1048"/>
      <c r="AI160" s="1048"/>
      <c r="AJ160" s="1048"/>
      <c r="AK160" s="1048"/>
      <c r="AL160" s="1048"/>
      <c r="AM160" s="1048"/>
      <c r="AN160" s="1048"/>
      <c r="AO160" s="1048"/>
      <c r="AP160" s="1048"/>
      <c r="AQ160" s="1048"/>
      <c r="AR160" s="1048"/>
      <c r="AS160" s="1048"/>
      <c r="AT160" s="1048"/>
      <c r="AU160" s="1048"/>
      <c r="AV160" s="1048"/>
      <c r="AW160" s="1048"/>
      <c r="AX160" s="1048"/>
      <c r="AY160" s="1048"/>
      <c r="AZ160" s="1048"/>
      <c r="BA160" s="1048"/>
      <c r="BB160" s="1048"/>
      <c r="BC160" s="1048"/>
      <c r="BD160" s="1048"/>
      <c r="BE160" s="1048"/>
      <c r="BF160" s="1048"/>
      <c r="BG160" s="1048"/>
      <c r="BH160" s="1048"/>
      <c r="BI160" s="1048"/>
      <c r="BJ160" s="1048"/>
      <c r="BK160" s="1048"/>
      <c r="BL160" s="1048"/>
      <c r="BM160" s="1048"/>
      <c r="BN160" s="1048"/>
      <c r="BO160" s="1048"/>
      <c r="BP160" s="1048"/>
      <c r="BQ160" s="1048"/>
      <c r="BR160" s="1048"/>
      <c r="BS160" s="1048"/>
      <c r="BT160" s="1048"/>
      <c r="BU160" s="1048"/>
      <c r="BV160" s="1048"/>
      <c r="BW160" s="1048"/>
      <c r="BX160" s="1048"/>
      <c r="BY160" s="1048"/>
      <c r="BZ160" s="1048"/>
      <c r="CA160" s="1048"/>
      <c r="CB160" s="1048"/>
      <c r="CC160" s="1048"/>
      <c r="CD160" s="1048"/>
      <c r="CE160" s="1048"/>
      <c r="CF160" s="1048"/>
      <c r="CG160" s="1048"/>
      <c r="CH160" s="1048"/>
      <c r="CI160" s="1048"/>
      <c r="CJ160" s="1048"/>
      <c r="CK160" s="1048"/>
      <c r="CL160" s="1048"/>
      <c r="CM160" s="1048"/>
      <c r="CN160" s="1048"/>
      <c r="CO160" s="1048"/>
      <c r="CP160" s="1048"/>
      <c r="CQ160" s="1048"/>
      <c r="CR160" s="1048"/>
      <c r="CS160" s="1048"/>
      <c r="CT160" s="1048"/>
      <c r="CU160" s="1048"/>
      <c r="CV160" s="1048"/>
      <c r="CW160" s="1048"/>
      <c r="CX160" s="1048"/>
      <c r="CY160" s="1048"/>
      <c r="CZ160" s="1048"/>
      <c r="DA160" s="1048"/>
      <c r="DB160" s="1048"/>
      <c r="DC160" s="1048"/>
      <c r="DD160" s="1048"/>
      <c r="DE160" s="1048"/>
      <c r="DF160" s="1048"/>
      <c r="DG160" s="1048"/>
      <c r="DH160" s="1048"/>
      <c r="DI160" s="1048"/>
      <c r="DJ160" s="1048"/>
      <c r="DK160" s="1048"/>
      <c r="DL160" s="1048"/>
      <c r="DM160" s="1048"/>
    </row>
    <row r="161" spans="2:117" ht="14.5">
      <c r="B161" s="1048"/>
      <c r="C161" s="1048"/>
      <c r="D161" s="1048"/>
      <c r="E161" s="1048"/>
      <c r="F161" s="1048"/>
      <c r="G161" s="1048"/>
      <c r="H161" s="1048"/>
      <c r="I161" s="1048"/>
      <c r="J161" s="1048"/>
      <c r="K161" s="1048"/>
      <c r="L161" s="1048"/>
      <c r="M161" s="1048"/>
      <c r="N161" s="1048"/>
      <c r="O161" s="1048"/>
      <c r="P161" s="1048"/>
      <c r="Q161" s="1048"/>
      <c r="R161" s="1048"/>
      <c r="S161" s="1048"/>
      <c r="T161" s="1048"/>
      <c r="U161" s="1048"/>
      <c r="V161" s="1048"/>
      <c r="W161" s="1048"/>
      <c r="X161" s="1048"/>
      <c r="Y161" s="1048"/>
      <c r="Z161" s="1048"/>
      <c r="AA161" s="1048"/>
      <c r="AB161" s="1048"/>
      <c r="AC161" s="1048"/>
      <c r="AD161" s="1048"/>
      <c r="AE161" s="1048"/>
      <c r="AF161" s="1048"/>
      <c r="AG161" s="1048"/>
      <c r="AH161" s="1048"/>
      <c r="AI161" s="1048"/>
      <c r="AJ161" s="1048"/>
      <c r="AK161" s="1048"/>
      <c r="AL161" s="1048"/>
      <c r="AM161" s="1048"/>
      <c r="AN161" s="1048"/>
      <c r="AO161" s="1048"/>
      <c r="AP161" s="1048"/>
      <c r="AQ161" s="1048"/>
      <c r="AR161" s="1048"/>
      <c r="AS161" s="1048"/>
      <c r="AT161" s="1048"/>
      <c r="AU161" s="1048"/>
      <c r="AV161" s="1048"/>
      <c r="AW161" s="1048"/>
      <c r="AX161" s="1048"/>
      <c r="AY161" s="1048"/>
      <c r="AZ161" s="1048"/>
      <c r="BA161" s="1048"/>
      <c r="BB161" s="1048"/>
      <c r="BC161" s="1048"/>
      <c r="BD161" s="1048"/>
      <c r="BE161" s="1048"/>
      <c r="BF161" s="1048"/>
      <c r="BG161" s="1048"/>
      <c r="BH161" s="1048"/>
      <c r="BI161" s="1048"/>
      <c r="BJ161" s="1048"/>
      <c r="BK161" s="1048"/>
      <c r="BL161" s="1048"/>
      <c r="BM161" s="1048"/>
      <c r="BN161" s="1048"/>
      <c r="BO161" s="1048"/>
      <c r="BP161" s="1048"/>
      <c r="BQ161" s="1048"/>
      <c r="BR161" s="1048"/>
      <c r="BS161" s="1048"/>
      <c r="BT161" s="1048"/>
      <c r="BU161" s="1048"/>
      <c r="BV161" s="1048"/>
      <c r="BW161" s="1048"/>
      <c r="BX161" s="1048"/>
      <c r="BY161" s="1048"/>
      <c r="BZ161" s="1048"/>
      <c r="CA161" s="1048"/>
      <c r="CB161" s="1048"/>
      <c r="CC161" s="1048"/>
      <c r="CD161" s="1048"/>
      <c r="CE161" s="1048"/>
      <c r="CF161" s="1048"/>
      <c r="CG161" s="1048"/>
      <c r="CH161" s="1048"/>
      <c r="CI161" s="1048"/>
      <c r="CJ161" s="1048"/>
      <c r="CK161" s="1048"/>
      <c r="CL161" s="1048"/>
      <c r="CM161" s="1048"/>
      <c r="CN161" s="1048"/>
      <c r="CO161" s="1048"/>
      <c r="CP161" s="1048"/>
      <c r="CQ161" s="1048"/>
      <c r="CR161" s="1048"/>
      <c r="CS161" s="1048"/>
      <c r="CT161" s="1048"/>
      <c r="CU161" s="1048"/>
      <c r="CV161" s="1048"/>
      <c r="CW161" s="1048"/>
      <c r="CX161" s="1048"/>
      <c r="CY161" s="1048"/>
      <c r="CZ161" s="1048"/>
      <c r="DA161" s="1048"/>
      <c r="DB161" s="1048"/>
      <c r="DC161" s="1048"/>
      <c r="DD161" s="1048"/>
      <c r="DE161" s="1048"/>
      <c r="DF161" s="1048"/>
      <c r="DG161" s="1048"/>
      <c r="DH161" s="1048"/>
      <c r="DI161" s="1048"/>
      <c r="DJ161" s="1048"/>
      <c r="DK161" s="1048"/>
      <c r="DL161" s="1048"/>
      <c r="DM161" s="1048"/>
    </row>
    <row r="162" spans="2:117" ht="14.5">
      <c r="B162" s="1048"/>
      <c r="C162" s="1048"/>
      <c r="D162" s="1048"/>
      <c r="E162" s="1048"/>
      <c r="F162" s="1048"/>
      <c r="G162" s="1048"/>
      <c r="H162" s="1048"/>
      <c r="I162" s="1048"/>
      <c r="J162" s="1048"/>
      <c r="K162" s="1048"/>
      <c r="L162" s="1048"/>
      <c r="M162" s="1048"/>
      <c r="N162" s="1048"/>
      <c r="O162" s="1048"/>
      <c r="P162" s="1048"/>
      <c r="Q162" s="1048"/>
      <c r="R162" s="1048"/>
      <c r="S162" s="1048"/>
      <c r="T162" s="1048"/>
      <c r="U162" s="1048"/>
      <c r="V162" s="1048"/>
      <c r="W162" s="1048"/>
      <c r="X162" s="1048"/>
      <c r="Y162" s="1048"/>
      <c r="Z162" s="1048"/>
      <c r="AA162" s="1048"/>
      <c r="AB162" s="1048"/>
      <c r="AC162" s="1048"/>
      <c r="AD162" s="1048"/>
      <c r="AE162" s="1048"/>
      <c r="AF162" s="1048"/>
      <c r="AG162" s="1048"/>
      <c r="AH162" s="1048"/>
      <c r="AI162" s="1048"/>
      <c r="AJ162" s="1048"/>
      <c r="AK162" s="1048"/>
      <c r="AL162" s="1048"/>
      <c r="AM162" s="1048"/>
      <c r="AN162" s="1048"/>
      <c r="AO162" s="1048"/>
      <c r="AP162" s="1048"/>
      <c r="AQ162" s="1048"/>
      <c r="AR162" s="1048"/>
      <c r="AS162" s="1048"/>
      <c r="AT162" s="1048"/>
      <c r="AU162" s="1048"/>
      <c r="AV162" s="1048"/>
      <c r="AW162" s="1048"/>
      <c r="AX162" s="1048"/>
      <c r="AY162" s="1048"/>
      <c r="AZ162" s="1048"/>
      <c r="BA162" s="1048"/>
      <c r="BB162" s="1048"/>
      <c r="BC162" s="1048"/>
      <c r="BD162" s="1048"/>
      <c r="BE162" s="1048"/>
      <c r="BF162" s="1048"/>
      <c r="BG162" s="1048"/>
      <c r="BH162" s="1048"/>
      <c r="BI162" s="1048"/>
      <c r="BJ162" s="1048"/>
      <c r="BK162" s="1048"/>
      <c r="BL162" s="1048"/>
      <c r="BM162" s="1048"/>
      <c r="BN162" s="1048"/>
      <c r="BO162" s="1048"/>
      <c r="BP162" s="1048"/>
      <c r="BQ162" s="1048"/>
      <c r="BR162" s="1048"/>
      <c r="BS162" s="1048"/>
      <c r="BT162" s="1048"/>
      <c r="BU162" s="1048"/>
      <c r="BV162" s="1048"/>
      <c r="BW162" s="1048"/>
      <c r="BX162" s="1048"/>
      <c r="BY162" s="1048"/>
      <c r="BZ162" s="1048"/>
      <c r="CA162" s="1048"/>
      <c r="CB162" s="1048"/>
      <c r="CC162" s="1048"/>
      <c r="CD162" s="1048"/>
      <c r="CE162" s="1048"/>
      <c r="CF162" s="1048"/>
      <c r="CG162" s="1048"/>
      <c r="CH162" s="1048"/>
      <c r="CI162" s="1048"/>
      <c r="CJ162" s="1048"/>
      <c r="CK162" s="1048"/>
      <c r="CL162" s="1048"/>
      <c r="CM162" s="1048"/>
      <c r="CN162" s="1048"/>
      <c r="CO162" s="1048"/>
      <c r="CP162" s="1048"/>
      <c r="CQ162" s="1048"/>
      <c r="CR162" s="1048"/>
      <c r="CS162" s="1048"/>
      <c r="CT162" s="1048"/>
      <c r="CU162" s="1048"/>
      <c r="CV162" s="1048"/>
      <c r="CW162" s="1048"/>
      <c r="CX162" s="1048"/>
      <c r="CY162" s="1048"/>
      <c r="CZ162" s="1048"/>
      <c r="DA162" s="1048"/>
      <c r="DB162" s="1048"/>
      <c r="DC162" s="1048"/>
      <c r="DD162" s="1048"/>
      <c r="DE162" s="1048"/>
      <c r="DF162" s="1048"/>
      <c r="DG162" s="1048"/>
      <c r="DH162" s="1048"/>
      <c r="DI162" s="1048"/>
      <c r="DJ162" s="1048"/>
      <c r="DK162" s="1048"/>
      <c r="DL162" s="1048"/>
      <c r="DM162" s="1048"/>
    </row>
    <row r="163" spans="2:117" ht="14.5">
      <c r="B163" s="1048"/>
      <c r="C163" s="1048"/>
      <c r="D163" s="1048"/>
      <c r="E163" s="1048"/>
      <c r="F163" s="1048"/>
      <c r="G163" s="1048"/>
      <c r="H163" s="1048"/>
      <c r="I163" s="1048"/>
      <c r="J163" s="1048"/>
      <c r="K163" s="1048"/>
      <c r="L163" s="1048"/>
      <c r="M163" s="1048"/>
      <c r="N163" s="1048"/>
      <c r="O163" s="1048"/>
      <c r="P163" s="1048"/>
      <c r="Q163" s="1048"/>
      <c r="R163" s="1048"/>
      <c r="S163" s="1048"/>
      <c r="T163" s="1048"/>
      <c r="U163" s="1048"/>
      <c r="V163" s="1048"/>
      <c r="W163" s="1048"/>
      <c r="X163" s="1048"/>
      <c r="Y163" s="1048"/>
      <c r="Z163" s="1048"/>
      <c r="AA163" s="1048"/>
      <c r="AB163" s="1048"/>
      <c r="AC163" s="1048"/>
      <c r="AD163" s="1048"/>
      <c r="AE163" s="1048"/>
      <c r="AF163" s="1048"/>
      <c r="AG163" s="1048"/>
      <c r="AH163" s="1048"/>
      <c r="AI163" s="1048"/>
      <c r="AJ163" s="1048"/>
      <c r="AK163" s="1048"/>
      <c r="AL163" s="1048"/>
      <c r="AM163" s="1048"/>
      <c r="AN163" s="1048"/>
      <c r="AO163" s="1048"/>
      <c r="AP163" s="1048"/>
      <c r="AQ163" s="1048"/>
      <c r="AR163" s="1048"/>
      <c r="AS163" s="1048"/>
      <c r="AT163" s="1048"/>
      <c r="AU163" s="1048"/>
      <c r="AV163" s="1048"/>
      <c r="AW163" s="1048"/>
      <c r="AX163" s="1048"/>
      <c r="AY163" s="1048"/>
      <c r="AZ163" s="1048"/>
      <c r="BA163" s="1048"/>
      <c r="BB163" s="1048"/>
      <c r="BC163" s="1048"/>
      <c r="BD163" s="1048"/>
      <c r="BE163" s="1048"/>
      <c r="BF163" s="1048"/>
      <c r="BG163" s="1048"/>
      <c r="BH163" s="1048"/>
      <c r="BI163" s="1048"/>
      <c r="BJ163" s="1048"/>
      <c r="BK163" s="1048"/>
      <c r="BL163" s="1048"/>
      <c r="BM163" s="1048"/>
      <c r="BN163" s="1048"/>
      <c r="BO163" s="1048"/>
      <c r="BP163" s="1048"/>
      <c r="BQ163" s="1048"/>
      <c r="BR163" s="1048"/>
      <c r="BS163" s="1048"/>
      <c r="BT163" s="1048"/>
      <c r="BU163" s="1048"/>
      <c r="BV163" s="1048"/>
      <c r="BW163" s="1048"/>
      <c r="BX163" s="1048"/>
      <c r="BY163" s="1048"/>
      <c r="BZ163" s="1048"/>
      <c r="CA163" s="1048"/>
      <c r="CB163" s="1048"/>
      <c r="CC163" s="1048"/>
      <c r="CD163" s="1048"/>
      <c r="CE163" s="1048"/>
      <c r="CF163" s="1048"/>
      <c r="CG163" s="1048"/>
      <c r="CH163" s="1048"/>
      <c r="CI163" s="1048"/>
      <c r="CJ163" s="1048"/>
      <c r="CK163" s="1048"/>
      <c r="CL163" s="1048"/>
      <c r="CM163" s="1048"/>
      <c r="CN163" s="1048"/>
      <c r="CO163" s="1048"/>
      <c r="CP163" s="1048"/>
      <c r="CQ163" s="1048"/>
      <c r="CR163" s="1048"/>
      <c r="CS163" s="1048"/>
      <c r="CT163" s="1048"/>
      <c r="CU163" s="1048"/>
      <c r="CV163" s="1048"/>
      <c r="CW163" s="1048"/>
      <c r="CX163" s="1048"/>
      <c r="CY163" s="1048"/>
      <c r="CZ163" s="1048"/>
      <c r="DA163" s="1048"/>
      <c r="DB163" s="1048"/>
      <c r="DC163" s="1048"/>
      <c r="DD163" s="1048"/>
      <c r="DE163" s="1048"/>
      <c r="DF163" s="1048"/>
      <c r="DG163" s="1048"/>
      <c r="DH163" s="1048"/>
      <c r="DI163" s="1048"/>
      <c r="DJ163" s="1048"/>
      <c r="DK163" s="1048"/>
      <c r="DL163" s="1048"/>
      <c r="DM163" s="1048"/>
    </row>
    <row r="164" spans="2:117" ht="14.5">
      <c r="B164" s="1048"/>
      <c r="C164" s="1048"/>
      <c r="D164" s="1048"/>
      <c r="E164" s="1048"/>
      <c r="F164" s="1048"/>
      <c r="G164" s="1048"/>
      <c r="H164" s="1048"/>
      <c r="I164" s="1048"/>
      <c r="J164" s="1048"/>
      <c r="K164" s="1048"/>
      <c r="L164" s="1048"/>
      <c r="M164" s="1048"/>
      <c r="N164" s="1048"/>
      <c r="O164" s="1048"/>
      <c r="P164" s="1048"/>
      <c r="Q164" s="1048"/>
      <c r="R164" s="1048"/>
      <c r="S164" s="1048"/>
      <c r="T164" s="1048"/>
      <c r="U164" s="1048"/>
      <c r="V164" s="1048"/>
      <c r="W164" s="1048"/>
      <c r="X164" s="1048"/>
      <c r="Y164" s="1048"/>
      <c r="Z164" s="1048"/>
      <c r="AA164" s="1048"/>
      <c r="AB164" s="1048"/>
      <c r="AC164" s="1048"/>
      <c r="AD164" s="1048"/>
      <c r="AE164" s="1048"/>
      <c r="AF164" s="1048"/>
      <c r="AG164" s="1048"/>
      <c r="AH164" s="1048"/>
      <c r="AI164" s="1048"/>
      <c r="AJ164" s="1048"/>
      <c r="AK164" s="1048"/>
      <c r="AL164" s="1048"/>
      <c r="AM164" s="1048"/>
      <c r="AN164" s="1048"/>
      <c r="AO164" s="1048"/>
      <c r="AP164" s="1048"/>
      <c r="AQ164" s="1048"/>
      <c r="AR164" s="1048"/>
      <c r="AS164" s="1048"/>
      <c r="AT164" s="1048"/>
      <c r="AU164" s="1048"/>
      <c r="AV164" s="1048"/>
      <c r="AW164" s="1048"/>
      <c r="AX164" s="1048"/>
      <c r="AY164" s="1048"/>
      <c r="AZ164" s="1048"/>
      <c r="BA164" s="1048"/>
      <c r="BB164" s="1048"/>
      <c r="BC164" s="1048"/>
      <c r="BD164" s="1048"/>
      <c r="BE164" s="1048"/>
      <c r="BF164" s="1048"/>
      <c r="BG164" s="1048"/>
      <c r="BH164" s="1048"/>
      <c r="BI164" s="1048"/>
      <c r="BJ164" s="1048"/>
      <c r="BK164" s="1048"/>
      <c r="BL164" s="1048"/>
      <c r="BM164" s="1048"/>
      <c r="BN164" s="1048"/>
      <c r="BO164" s="1048"/>
      <c r="BP164" s="1048"/>
      <c r="BQ164" s="1048"/>
      <c r="BR164" s="1048"/>
      <c r="BS164" s="1048"/>
      <c r="BT164" s="1048"/>
      <c r="BU164" s="1048"/>
      <c r="BV164" s="1048"/>
      <c r="BW164" s="1048"/>
      <c r="BX164" s="1048"/>
      <c r="BY164" s="1048"/>
      <c r="BZ164" s="1048"/>
      <c r="CA164" s="1048"/>
      <c r="CB164" s="1048"/>
      <c r="CC164" s="1048"/>
      <c r="CD164" s="1048"/>
      <c r="CE164" s="1048"/>
      <c r="CF164" s="1048"/>
      <c r="CG164" s="1048"/>
      <c r="CH164" s="1048"/>
      <c r="CI164" s="1048"/>
      <c r="CJ164" s="1048"/>
      <c r="CK164" s="1048"/>
      <c r="CL164" s="1048"/>
      <c r="CM164" s="1048"/>
      <c r="CN164" s="1048"/>
      <c r="CO164" s="1048"/>
      <c r="CP164" s="1048"/>
      <c r="CQ164" s="1048"/>
      <c r="CR164" s="1048"/>
      <c r="CS164" s="1048"/>
      <c r="CT164" s="1048"/>
      <c r="CU164" s="1048"/>
      <c r="CV164" s="1048"/>
      <c r="CW164" s="1048"/>
      <c r="CX164" s="1048"/>
      <c r="CY164" s="1048"/>
      <c r="CZ164" s="1048"/>
      <c r="DA164" s="1048"/>
      <c r="DB164" s="1048"/>
      <c r="DC164" s="1048"/>
      <c r="DD164" s="1048"/>
      <c r="DE164" s="1048"/>
      <c r="DF164" s="1048"/>
      <c r="DG164" s="1048"/>
      <c r="DH164" s="1048"/>
      <c r="DI164" s="1048"/>
      <c r="DJ164" s="1048"/>
      <c r="DK164" s="1048"/>
      <c r="DL164" s="1048"/>
      <c r="DM164" s="1048"/>
    </row>
    <row r="165" spans="2:117" ht="14.5">
      <c r="B165" s="1048"/>
      <c r="C165" s="1048"/>
      <c r="D165" s="1048"/>
      <c r="E165" s="1048"/>
      <c r="F165" s="1048"/>
      <c r="G165" s="1048"/>
      <c r="H165" s="1048"/>
      <c r="I165" s="1048"/>
      <c r="J165" s="1048"/>
      <c r="K165" s="1048"/>
      <c r="L165" s="1048"/>
      <c r="M165" s="1048"/>
      <c r="N165" s="1048"/>
      <c r="O165" s="1048"/>
      <c r="P165" s="1048"/>
      <c r="Q165" s="1048"/>
      <c r="R165" s="1048"/>
      <c r="S165" s="1048"/>
      <c r="T165" s="1048"/>
      <c r="U165" s="1048"/>
      <c r="V165" s="1048"/>
      <c r="W165" s="1048"/>
      <c r="X165" s="1048"/>
      <c r="Y165" s="1048"/>
      <c r="Z165" s="1048"/>
      <c r="AA165" s="1048"/>
      <c r="AB165" s="1048"/>
      <c r="AC165" s="1048"/>
      <c r="AD165" s="1048"/>
      <c r="AE165" s="1048"/>
      <c r="AF165" s="1048"/>
      <c r="AG165" s="1048"/>
      <c r="AH165" s="1048"/>
      <c r="AI165" s="1048"/>
      <c r="AJ165" s="1048"/>
      <c r="AK165" s="1048"/>
      <c r="AL165" s="1048"/>
      <c r="AM165" s="1048"/>
      <c r="AN165" s="1048"/>
      <c r="AO165" s="1048"/>
      <c r="AP165" s="1048"/>
      <c r="AQ165" s="1048"/>
      <c r="AR165" s="1048"/>
      <c r="AS165" s="1048"/>
      <c r="AT165" s="1048"/>
      <c r="AU165" s="1048"/>
      <c r="AV165" s="1048"/>
      <c r="AW165" s="1048"/>
      <c r="AX165" s="1048"/>
      <c r="AY165" s="1048"/>
      <c r="AZ165" s="1048"/>
      <c r="BA165" s="1048"/>
      <c r="BB165" s="1048"/>
      <c r="BC165" s="1048"/>
      <c r="BD165" s="1048"/>
      <c r="BE165" s="1048"/>
      <c r="BF165" s="1048"/>
      <c r="BG165" s="1048"/>
      <c r="BH165" s="1048"/>
      <c r="BI165" s="1048"/>
      <c r="BJ165" s="1048"/>
      <c r="BK165" s="1048"/>
      <c r="BL165" s="1048"/>
      <c r="BM165" s="1048"/>
      <c r="BN165" s="1048"/>
      <c r="BO165" s="1048"/>
      <c r="BP165" s="1048"/>
      <c r="BQ165" s="1048"/>
      <c r="BR165" s="1048"/>
      <c r="BS165" s="1048"/>
      <c r="BT165" s="1048"/>
      <c r="BU165" s="1048"/>
      <c r="BV165" s="1048"/>
      <c r="BW165" s="1048"/>
      <c r="BX165" s="1048"/>
      <c r="BY165" s="1048"/>
      <c r="BZ165" s="1048"/>
      <c r="CA165" s="1048"/>
      <c r="CB165" s="1048"/>
      <c r="CC165" s="1048"/>
      <c r="CD165" s="1048"/>
      <c r="CE165" s="1048"/>
      <c r="CF165" s="1048"/>
      <c r="CG165" s="1048"/>
      <c r="CH165" s="1048"/>
      <c r="CI165" s="1048"/>
      <c r="CJ165" s="1048"/>
      <c r="CK165" s="1048"/>
      <c r="CL165" s="1048"/>
      <c r="CM165" s="1048"/>
      <c r="CN165" s="1048"/>
      <c r="CO165" s="1048"/>
      <c r="CP165" s="1048"/>
      <c r="CQ165" s="1048"/>
      <c r="CR165" s="1048"/>
      <c r="CS165" s="1048"/>
      <c r="CT165" s="1048"/>
      <c r="CU165" s="1048"/>
      <c r="CV165" s="1048"/>
      <c r="CW165" s="1048"/>
      <c r="CX165" s="1048"/>
      <c r="CY165" s="1048"/>
      <c r="CZ165" s="1048"/>
      <c r="DA165" s="1048"/>
      <c r="DB165" s="1048"/>
      <c r="DC165" s="1048"/>
      <c r="DD165" s="1048"/>
      <c r="DE165" s="1048"/>
      <c r="DF165" s="1048"/>
      <c r="DG165" s="1048"/>
      <c r="DH165" s="1048"/>
      <c r="DI165" s="1048"/>
      <c r="DJ165" s="1048"/>
      <c r="DK165" s="1048"/>
      <c r="DL165" s="1048"/>
      <c r="DM165" s="1048"/>
    </row>
    <row r="166" spans="2:117" ht="14.5">
      <c r="B166" s="1048"/>
      <c r="C166" s="1048"/>
      <c r="D166" s="1048"/>
      <c r="E166" s="1048"/>
      <c r="F166" s="1048"/>
      <c r="G166" s="1048"/>
      <c r="H166" s="1048"/>
      <c r="I166" s="1048"/>
      <c r="J166" s="1048"/>
      <c r="K166" s="1048"/>
      <c r="L166" s="1048"/>
      <c r="M166" s="1048"/>
      <c r="N166" s="1048"/>
      <c r="O166" s="1048"/>
      <c r="P166" s="1048"/>
      <c r="Q166" s="1048"/>
      <c r="R166" s="1048"/>
      <c r="S166" s="1048"/>
      <c r="T166" s="1048"/>
      <c r="U166" s="1048"/>
      <c r="V166" s="1048"/>
      <c r="W166" s="1048"/>
      <c r="X166" s="1048"/>
      <c r="Y166" s="1048"/>
      <c r="Z166" s="1048"/>
      <c r="AA166" s="1048"/>
      <c r="AB166" s="1048"/>
      <c r="AC166" s="1048"/>
      <c r="AD166" s="1048"/>
      <c r="AE166" s="1048"/>
      <c r="AF166" s="1048"/>
      <c r="AG166" s="1048"/>
      <c r="AH166" s="1048"/>
      <c r="AI166" s="1048"/>
      <c r="AJ166" s="1048"/>
      <c r="AK166" s="1048"/>
      <c r="AL166" s="1048"/>
      <c r="AM166" s="1048"/>
      <c r="AN166" s="1048"/>
      <c r="AO166" s="1048"/>
      <c r="AP166" s="1048"/>
      <c r="AQ166" s="1048"/>
      <c r="AR166" s="1048"/>
      <c r="AS166" s="1048"/>
      <c r="AT166" s="1048"/>
      <c r="AU166" s="1048"/>
      <c r="AV166" s="1048"/>
      <c r="AW166" s="1048"/>
      <c r="AX166" s="1048"/>
      <c r="AY166" s="1048"/>
      <c r="AZ166" s="1048"/>
      <c r="BA166" s="1048"/>
      <c r="BB166" s="1048"/>
      <c r="BC166" s="1048"/>
      <c r="BD166" s="1048"/>
      <c r="BE166" s="1048"/>
      <c r="BF166" s="1048"/>
      <c r="BG166" s="1048"/>
      <c r="BH166" s="1048"/>
      <c r="BI166" s="1048"/>
      <c r="BJ166" s="1048"/>
      <c r="BK166" s="1048"/>
      <c r="BL166" s="1048"/>
      <c r="BM166" s="1048"/>
      <c r="BN166" s="1048"/>
      <c r="BO166" s="1048"/>
      <c r="BP166" s="1048"/>
      <c r="BQ166" s="1048"/>
      <c r="BR166" s="1048"/>
      <c r="BS166" s="1048"/>
      <c r="BT166" s="1048"/>
      <c r="BU166" s="1048"/>
      <c r="BV166" s="1048"/>
      <c r="BW166" s="1048"/>
      <c r="BX166" s="1048"/>
      <c r="BY166" s="1048"/>
      <c r="BZ166" s="1048"/>
      <c r="CA166" s="1048"/>
      <c r="CB166" s="1048"/>
      <c r="CC166" s="1048"/>
      <c r="CD166" s="1048"/>
      <c r="CE166" s="1048"/>
      <c r="CF166" s="1048"/>
      <c r="CG166" s="1048"/>
      <c r="CH166" s="1048"/>
      <c r="CI166" s="1048"/>
      <c r="CJ166" s="1048"/>
      <c r="CK166" s="1048"/>
      <c r="CL166" s="1048"/>
      <c r="CM166" s="1048"/>
      <c r="CN166" s="1048"/>
      <c r="CO166" s="1048"/>
      <c r="CP166" s="1048"/>
      <c r="CQ166" s="1048"/>
      <c r="CR166" s="1048"/>
      <c r="CS166" s="1048"/>
      <c r="CT166" s="1048"/>
      <c r="CU166" s="1048"/>
      <c r="CV166" s="1048"/>
      <c r="CW166" s="1048"/>
      <c r="CX166" s="1048"/>
      <c r="CY166" s="1048"/>
      <c r="CZ166" s="1048"/>
      <c r="DA166" s="1048"/>
      <c r="DB166" s="1048"/>
      <c r="DC166" s="1048"/>
      <c r="DD166" s="1048"/>
      <c r="DE166" s="1048"/>
      <c r="DF166" s="1048"/>
      <c r="DG166" s="1048"/>
      <c r="DH166" s="1048"/>
      <c r="DI166" s="1048"/>
      <c r="DJ166" s="1048"/>
      <c r="DK166" s="1048"/>
      <c r="DL166" s="1048"/>
      <c r="DM166" s="1048"/>
    </row>
    <row r="167" spans="2:117" ht="14.5">
      <c r="B167" s="1048"/>
      <c r="C167" s="1048"/>
      <c r="D167" s="1048"/>
      <c r="E167" s="1048"/>
      <c r="F167" s="1048"/>
      <c r="G167" s="1048"/>
      <c r="H167" s="1048"/>
      <c r="I167" s="1048"/>
      <c r="J167" s="1048"/>
      <c r="K167" s="1048"/>
      <c r="L167" s="1048"/>
      <c r="M167" s="1048"/>
      <c r="N167" s="1048"/>
      <c r="O167" s="1048"/>
      <c r="P167" s="1048"/>
      <c r="Q167" s="1048"/>
      <c r="R167" s="1048"/>
      <c r="S167" s="1048"/>
      <c r="T167" s="1048"/>
      <c r="U167" s="1048"/>
      <c r="V167" s="1048"/>
      <c r="W167" s="1048"/>
      <c r="X167" s="1048"/>
      <c r="Y167" s="1048"/>
      <c r="Z167" s="1048"/>
      <c r="AA167" s="1048"/>
      <c r="AB167" s="1048"/>
      <c r="AC167" s="1048"/>
      <c r="AD167" s="1048"/>
      <c r="AE167" s="1048"/>
      <c r="AF167" s="1048"/>
      <c r="AG167" s="1048"/>
      <c r="AH167" s="1048"/>
      <c r="AI167" s="1048"/>
      <c r="AJ167" s="1048"/>
      <c r="AK167" s="1048"/>
      <c r="AL167" s="1048"/>
      <c r="AM167" s="1048"/>
      <c r="AN167" s="1048"/>
      <c r="AO167" s="1048"/>
      <c r="AP167" s="1048"/>
      <c r="AQ167" s="1048"/>
      <c r="AR167" s="1048"/>
      <c r="AS167" s="1048"/>
      <c r="AT167" s="1048"/>
      <c r="AU167" s="1048"/>
      <c r="AV167" s="1048"/>
      <c r="AW167" s="1048"/>
      <c r="AX167" s="1048"/>
      <c r="AY167" s="1048"/>
      <c r="AZ167" s="1048"/>
      <c r="BA167" s="1048"/>
      <c r="BB167" s="1048"/>
      <c r="BC167" s="1048"/>
      <c r="BD167" s="1048"/>
      <c r="BE167" s="1048"/>
      <c r="BF167" s="1048"/>
      <c r="BG167" s="1048"/>
      <c r="BH167" s="1048"/>
      <c r="BI167" s="1048"/>
      <c r="BJ167" s="1048"/>
      <c r="BK167" s="1048"/>
      <c r="BL167" s="1048"/>
      <c r="BM167" s="1048"/>
      <c r="BN167" s="1048"/>
      <c r="BO167" s="1048"/>
      <c r="BP167" s="1048"/>
      <c r="BQ167" s="1048"/>
      <c r="BR167" s="1048"/>
      <c r="BS167" s="1048"/>
      <c r="BT167" s="1048"/>
      <c r="BU167" s="1048"/>
      <c r="BV167" s="1048"/>
      <c r="BW167" s="1048"/>
      <c r="BX167" s="1048"/>
      <c r="BY167" s="1048"/>
      <c r="BZ167" s="1048"/>
      <c r="CA167" s="1048"/>
      <c r="CB167" s="1048"/>
      <c r="CC167" s="1048"/>
      <c r="CD167" s="1048"/>
      <c r="CE167" s="1048"/>
      <c r="CF167" s="1048"/>
      <c r="CG167" s="1048"/>
      <c r="CH167" s="1048"/>
      <c r="CI167" s="1048"/>
      <c r="CJ167" s="1048"/>
      <c r="CK167" s="1048"/>
      <c r="CL167" s="1048"/>
      <c r="CM167" s="1048"/>
      <c r="CN167" s="1048"/>
      <c r="CO167" s="1048"/>
      <c r="CP167" s="1048"/>
      <c r="CQ167" s="1048"/>
      <c r="CR167" s="1048"/>
      <c r="CS167" s="1048"/>
      <c r="CT167" s="1048"/>
      <c r="CU167" s="1048"/>
      <c r="CV167" s="1048"/>
      <c r="CW167" s="1048"/>
      <c r="CX167" s="1048"/>
      <c r="CY167" s="1048"/>
      <c r="CZ167" s="1048"/>
      <c r="DA167" s="1048"/>
      <c r="DB167" s="1048"/>
      <c r="DC167" s="1048"/>
      <c r="DD167" s="1048"/>
      <c r="DE167" s="1048"/>
      <c r="DF167" s="1048"/>
      <c r="DG167" s="1048"/>
      <c r="DH167" s="1048"/>
      <c r="DI167" s="1048"/>
      <c r="DJ167" s="1048"/>
      <c r="DK167" s="1048"/>
      <c r="DL167" s="1048"/>
      <c r="DM167" s="1048"/>
    </row>
    <row r="168" spans="2:117" ht="14.5">
      <c r="B168" s="1048"/>
      <c r="C168" s="1048"/>
      <c r="D168" s="1048"/>
      <c r="E168" s="1048"/>
      <c r="F168" s="1048"/>
      <c r="G168" s="1048"/>
      <c r="H168" s="1048"/>
      <c r="I168" s="1048"/>
      <c r="J168" s="1048"/>
      <c r="K168" s="1048"/>
      <c r="L168" s="1048"/>
      <c r="M168" s="1048"/>
      <c r="N168" s="1048"/>
      <c r="O168" s="1048"/>
      <c r="P168" s="1048"/>
      <c r="Q168" s="1048"/>
      <c r="R168" s="1048"/>
      <c r="S168" s="1048"/>
      <c r="T168" s="1048"/>
      <c r="U168" s="1048"/>
      <c r="V168" s="1048"/>
      <c r="W168" s="1048"/>
      <c r="X168" s="1048"/>
      <c r="Y168" s="1048"/>
      <c r="Z168" s="1048"/>
      <c r="AA168" s="1048"/>
      <c r="AB168" s="1048"/>
      <c r="AC168" s="1048"/>
      <c r="AD168" s="1048"/>
      <c r="AE168" s="1048"/>
      <c r="AF168" s="1048"/>
      <c r="AG168" s="1048"/>
      <c r="AH168" s="1048"/>
      <c r="AI168" s="1048"/>
      <c r="AJ168" s="1048"/>
      <c r="AK168" s="1048"/>
      <c r="AL168" s="1048"/>
      <c r="AM168" s="1048"/>
      <c r="AN168" s="1048"/>
      <c r="AO168" s="1048"/>
      <c r="AP168" s="1048"/>
      <c r="AQ168" s="1048"/>
      <c r="AR168" s="1048"/>
      <c r="AS168" s="1048"/>
      <c r="AT168" s="1048"/>
      <c r="AU168" s="1048"/>
      <c r="AV168" s="1048"/>
      <c r="AW168" s="1048"/>
      <c r="AX168" s="1048"/>
      <c r="AY168" s="1048"/>
      <c r="AZ168" s="1048"/>
      <c r="BA168" s="1048"/>
      <c r="BB168" s="1048"/>
      <c r="BC168" s="1048"/>
      <c r="BD168" s="1048"/>
      <c r="BE168" s="1048"/>
      <c r="BF168" s="1048"/>
      <c r="BG168" s="1048"/>
      <c r="BH168" s="1048"/>
      <c r="BI168" s="1048"/>
      <c r="BJ168" s="1048"/>
      <c r="BK168" s="1048"/>
      <c r="BL168" s="1048"/>
      <c r="BM168" s="1048"/>
      <c r="BN168" s="1048"/>
      <c r="BO168" s="1048"/>
      <c r="BP168" s="1048"/>
      <c r="BQ168" s="1048"/>
      <c r="BR168" s="1048"/>
      <c r="BS168" s="1048"/>
      <c r="BT168" s="1048"/>
      <c r="BU168" s="1048"/>
      <c r="BV168" s="1048"/>
      <c r="BW168" s="1048"/>
      <c r="BX168" s="1048"/>
      <c r="BY168" s="1048"/>
      <c r="BZ168" s="1048"/>
      <c r="CA168" s="1048"/>
      <c r="CB168" s="1048"/>
      <c r="CC168" s="1048"/>
      <c r="CD168" s="1048"/>
      <c r="CE168" s="1048"/>
      <c r="CF168" s="1048"/>
      <c r="CG168" s="1048"/>
      <c r="CH168" s="1048"/>
      <c r="CI168" s="1048"/>
      <c r="CJ168" s="1048"/>
      <c r="CK168" s="1048"/>
      <c r="CL168" s="1048"/>
      <c r="CM168" s="1048"/>
      <c r="CN168" s="1048"/>
      <c r="CO168" s="1048"/>
      <c r="CP168" s="1048"/>
      <c r="CQ168" s="1048"/>
      <c r="CR168" s="1048"/>
      <c r="CS168" s="1048"/>
      <c r="CT168" s="1048"/>
      <c r="CU168" s="1048"/>
      <c r="CV168" s="1048"/>
      <c r="CW168" s="1048"/>
      <c r="CX168" s="1048"/>
      <c r="CY168" s="1048"/>
      <c r="CZ168" s="1048"/>
      <c r="DA168" s="1048"/>
      <c r="DB168" s="1048"/>
      <c r="DC168" s="1048"/>
      <c r="DD168" s="1048"/>
      <c r="DE168" s="1048"/>
      <c r="DF168" s="1048"/>
      <c r="DG168" s="1048"/>
      <c r="DH168" s="1048"/>
      <c r="DI168" s="1048"/>
      <c r="DJ168" s="1048"/>
      <c r="DK168" s="1048"/>
      <c r="DL168" s="1048"/>
      <c r="DM168" s="1048"/>
    </row>
    <row r="169" spans="2:117" ht="14.5">
      <c r="B169" s="1048"/>
      <c r="C169" s="1048"/>
      <c r="D169" s="1048"/>
      <c r="E169" s="1048"/>
      <c r="F169" s="1048"/>
      <c r="G169" s="1048"/>
      <c r="H169" s="1048"/>
      <c r="I169" s="1048"/>
      <c r="J169" s="1048"/>
      <c r="K169" s="1048"/>
      <c r="L169" s="1048"/>
      <c r="M169" s="1048"/>
      <c r="N169" s="1048"/>
      <c r="O169" s="1048"/>
      <c r="P169" s="1048"/>
      <c r="Q169" s="1048"/>
      <c r="R169" s="1048"/>
      <c r="S169" s="1048"/>
      <c r="T169" s="1048"/>
      <c r="U169" s="1048"/>
      <c r="V169" s="1048"/>
      <c r="W169" s="1048"/>
      <c r="X169" s="1048"/>
      <c r="Y169" s="1048"/>
      <c r="Z169" s="1048"/>
      <c r="AA169" s="1048"/>
      <c r="AB169" s="1048"/>
      <c r="AC169" s="1048"/>
      <c r="AD169" s="1048"/>
      <c r="AE169" s="1048"/>
      <c r="AF169" s="1048"/>
      <c r="AG169" s="1048"/>
      <c r="AH169" s="1048"/>
      <c r="AI169" s="1048"/>
      <c r="AJ169" s="1048"/>
      <c r="AK169" s="1048"/>
      <c r="AL169" s="1048"/>
      <c r="AM169" s="1048"/>
      <c r="AN169" s="1048"/>
      <c r="AO169" s="1048"/>
      <c r="AP169" s="1048"/>
      <c r="AQ169" s="1048"/>
      <c r="AR169" s="1048"/>
      <c r="AS169" s="1048"/>
      <c r="AT169" s="1048"/>
      <c r="AU169" s="1048"/>
      <c r="AV169" s="1048"/>
      <c r="AW169" s="1048"/>
      <c r="AX169" s="1048"/>
      <c r="AY169" s="1048"/>
      <c r="AZ169" s="1048"/>
      <c r="BA169" s="1048"/>
      <c r="BB169" s="1048"/>
      <c r="BC169" s="1048"/>
      <c r="BD169" s="1048"/>
      <c r="BE169" s="1048"/>
      <c r="BF169" s="1048"/>
      <c r="BG169" s="1048"/>
      <c r="BH169" s="1048"/>
      <c r="BI169" s="1048"/>
      <c r="BJ169" s="1048"/>
      <c r="BK169" s="1048"/>
      <c r="BL169" s="1048"/>
      <c r="BM169" s="1048"/>
      <c r="BN169" s="1048"/>
      <c r="BO169" s="1048"/>
      <c r="BP169" s="1048"/>
      <c r="BQ169" s="1048"/>
      <c r="BR169" s="1048"/>
      <c r="BS169" s="1048"/>
      <c r="BT169" s="1048"/>
      <c r="BU169" s="1048"/>
      <c r="BV169" s="1048"/>
      <c r="BW169" s="1048"/>
      <c r="BX169" s="1048"/>
      <c r="BY169" s="1048"/>
      <c r="BZ169" s="1048"/>
      <c r="CA169" s="1048"/>
      <c r="CB169" s="1048"/>
      <c r="CC169" s="1048"/>
      <c r="CD169" s="1048"/>
      <c r="CE169" s="1048"/>
      <c r="CF169" s="1048"/>
      <c r="CG169" s="1048"/>
      <c r="CH169" s="1048"/>
      <c r="CI169" s="1048"/>
      <c r="CJ169" s="1048"/>
      <c r="CK169" s="1048"/>
      <c r="CL169" s="1048"/>
      <c r="CM169" s="1048"/>
      <c r="CN169" s="1048"/>
      <c r="CO169" s="1048"/>
      <c r="CP169" s="1048"/>
      <c r="CQ169" s="1048"/>
      <c r="CR169" s="1048"/>
      <c r="CS169" s="1048"/>
      <c r="CT169" s="1048"/>
      <c r="CU169" s="1048"/>
      <c r="CV169" s="1048"/>
      <c r="CW169" s="1048"/>
      <c r="CX169" s="1048"/>
      <c r="CY169" s="1048"/>
      <c r="CZ169" s="1048"/>
      <c r="DA169" s="1048"/>
      <c r="DB169" s="1048"/>
      <c r="DC169" s="1048"/>
      <c r="DD169" s="1048"/>
      <c r="DE169" s="1048"/>
      <c r="DF169" s="1048"/>
      <c r="DG169" s="1048"/>
      <c r="DH169" s="1048"/>
      <c r="DI169" s="1048"/>
      <c r="DJ169" s="1048"/>
      <c r="DK169" s="1048"/>
      <c r="DL169" s="1048"/>
      <c r="DM169" s="1048"/>
    </row>
    <row r="170" spans="2:117" ht="14.5">
      <c r="B170" s="1048"/>
      <c r="C170" s="1048"/>
      <c r="D170" s="1048"/>
      <c r="E170" s="1048"/>
      <c r="F170" s="1048"/>
      <c r="G170" s="1048"/>
      <c r="H170" s="1048"/>
      <c r="I170" s="1048"/>
      <c r="J170" s="1048"/>
      <c r="K170" s="1048"/>
      <c r="L170" s="1048"/>
      <c r="M170" s="1048"/>
      <c r="N170" s="1048"/>
      <c r="O170" s="1048"/>
      <c r="P170" s="1048"/>
      <c r="Q170" s="1048"/>
      <c r="R170" s="1048"/>
      <c r="S170" s="1048"/>
      <c r="T170" s="1048"/>
      <c r="U170" s="1048"/>
      <c r="V170" s="1048"/>
      <c r="W170" s="1048"/>
      <c r="X170" s="1048"/>
      <c r="Y170" s="1048"/>
      <c r="Z170" s="1048"/>
      <c r="AA170" s="1048"/>
      <c r="AB170" s="1048"/>
      <c r="AC170" s="1048"/>
      <c r="AD170" s="1048"/>
      <c r="AE170" s="1048"/>
      <c r="AF170" s="1048"/>
      <c r="AG170" s="1048"/>
      <c r="AH170" s="1048"/>
      <c r="AI170" s="1048"/>
      <c r="AJ170" s="1048"/>
      <c r="AK170" s="1048"/>
      <c r="AL170" s="1048"/>
      <c r="AM170" s="1048"/>
      <c r="AN170" s="1048"/>
      <c r="AO170" s="1048"/>
      <c r="AP170" s="1048"/>
      <c r="AQ170" s="1048"/>
      <c r="AR170" s="1048"/>
      <c r="AS170" s="1048"/>
      <c r="AT170" s="1048"/>
      <c r="AU170" s="1048"/>
      <c r="AV170" s="1048"/>
      <c r="AW170" s="1048"/>
      <c r="AX170" s="1048"/>
      <c r="AY170" s="1048"/>
      <c r="AZ170" s="1048"/>
      <c r="BA170" s="1048"/>
      <c r="BB170" s="1048"/>
      <c r="BC170" s="1048"/>
      <c r="BD170" s="1048"/>
      <c r="BE170" s="1048"/>
      <c r="BF170" s="1048"/>
      <c r="BG170" s="1048"/>
      <c r="BH170" s="1048"/>
      <c r="BI170" s="1048"/>
      <c r="BJ170" s="1048"/>
      <c r="BK170" s="1048"/>
      <c r="BL170" s="1048"/>
      <c r="BM170" s="1048"/>
      <c r="BN170" s="1048"/>
      <c r="BO170" s="1048"/>
      <c r="BP170" s="1048"/>
      <c r="BQ170" s="1048"/>
      <c r="BR170" s="1048"/>
      <c r="BS170" s="1048"/>
      <c r="BT170" s="1048"/>
      <c r="BU170" s="1048"/>
      <c r="BV170" s="1048"/>
      <c r="BW170" s="1048"/>
      <c r="BX170" s="1048"/>
      <c r="BY170" s="1048"/>
      <c r="BZ170" s="1048"/>
      <c r="CA170" s="1048"/>
      <c r="CB170" s="1048"/>
      <c r="CC170" s="1048"/>
      <c r="CD170" s="1048"/>
      <c r="CE170" s="1048"/>
      <c r="CF170" s="1048"/>
      <c r="CG170" s="1048"/>
      <c r="CH170" s="1048"/>
      <c r="CI170" s="1048"/>
      <c r="CJ170" s="1048"/>
      <c r="CK170" s="1048"/>
      <c r="CL170" s="1048"/>
      <c r="CM170" s="1048"/>
      <c r="CN170" s="1048"/>
      <c r="CO170" s="1048"/>
      <c r="CP170" s="1048"/>
      <c r="CQ170" s="1048"/>
      <c r="CR170" s="1048"/>
      <c r="CS170" s="1048"/>
      <c r="CT170" s="1048"/>
      <c r="CU170" s="1048"/>
      <c r="CV170" s="1048"/>
      <c r="CW170" s="1048"/>
      <c r="CX170" s="1048"/>
      <c r="CY170" s="1048"/>
      <c r="CZ170" s="1048"/>
      <c r="DA170" s="1048"/>
      <c r="DB170" s="1048"/>
      <c r="DC170" s="1048"/>
      <c r="DD170" s="1048"/>
      <c r="DE170" s="1048"/>
      <c r="DF170" s="1048"/>
      <c r="DG170" s="1048"/>
      <c r="DH170" s="1048"/>
      <c r="DI170" s="1048"/>
      <c r="DJ170" s="1048"/>
      <c r="DK170" s="1048"/>
      <c r="DL170" s="1048"/>
      <c r="DM170" s="1048"/>
    </row>
    <row r="171" spans="2:117" ht="14.5">
      <c r="B171" s="1048"/>
      <c r="C171" s="1048"/>
      <c r="D171" s="1048"/>
      <c r="E171" s="1048"/>
      <c r="F171" s="1048"/>
      <c r="G171" s="1048"/>
      <c r="H171" s="1048"/>
      <c r="I171" s="1048"/>
      <c r="J171" s="1048"/>
      <c r="K171" s="1048"/>
      <c r="L171" s="1048"/>
      <c r="M171" s="1048"/>
      <c r="N171" s="1048"/>
      <c r="O171" s="1048"/>
      <c r="P171" s="1048"/>
      <c r="Q171" s="1048"/>
      <c r="R171" s="1048"/>
      <c r="S171" s="1048"/>
      <c r="T171" s="1048"/>
      <c r="U171" s="1048"/>
      <c r="V171" s="1048"/>
      <c r="W171" s="1048"/>
      <c r="X171" s="1048"/>
      <c r="Y171" s="1048"/>
      <c r="Z171" s="1048"/>
      <c r="AA171" s="1048"/>
      <c r="AB171" s="1048"/>
      <c r="AC171" s="1048"/>
      <c r="AD171" s="1048"/>
      <c r="AE171" s="1048"/>
      <c r="AF171" s="1048"/>
      <c r="AG171" s="1048"/>
      <c r="AH171" s="1048"/>
      <c r="AI171" s="1048"/>
      <c r="AJ171" s="1048"/>
      <c r="AK171" s="1048"/>
      <c r="AL171" s="1048"/>
      <c r="AM171" s="1048"/>
      <c r="AN171" s="1048"/>
      <c r="AO171" s="1048"/>
      <c r="AP171" s="1048"/>
      <c r="AQ171" s="1048"/>
      <c r="AR171" s="1048"/>
      <c r="AS171" s="1048"/>
      <c r="AT171" s="1048"/>
      <c r="AU171" s="1048"/>
      <c r="AV171" s="1048"/>
      <c r="AW171" s="1048"/>
      <c r="AX171" s="1048"/>
      <c r="AY171" s="1048"/>
      <c r="AZ171" s="1048"/>
      <c r="BA171" s="1048"/>
      <c r="BB171" s="1048"/>
      <c r="BC171" s="1048"/>
      <c r="BD171" s="1048"/>
      <c r="BE171" s="1048"/>
      <c r="BF171" s="1048"/>
      <c r="BG171" s="1048"/>
      <c r="BH171" s="1048"/>
      <c r="BI171" s="1048"/>
      <c r="BJ171" s="1048"/>
      <c r="BK171" s="1048"/>
      <c r="BL171" s="1048"/>
      <c r="BM171" s="1048"/>
      <c r="BN171" s="1048"/>
      <c r="BO171" s="1048"/>
      <c r="BP171" s="1048"/>
      <c r="BQ171" s="1048"/>
      <c r="BR171" s="1048"/>
      <c r="BS171" s="1048"/>
      <c r="BT171" s="1048"/>
      <c r="BU171" s="1048"/>
      <c r="BV171" s="1048"/>
      <c r="BW171" s="1048"/>
      <c r="BX171" s="1048"/>
      <c r="BY171" s="1048"/>
      <c r="BZ171" s="1048"/>
      <c r="CA171" s="1048"/>
      <c r="CB171" s="1048"/>
      <c r="CC171" s="1048"/>
      <c r="CD171" s="1048"/>
      <c r="CE171" s="1048"/>
      <c r="CF171" s="1048"/>
      <c r="CG171" s="1048"/>
      <c r="CH171" s="1048"/>
      <c r="CI171" s="1048"/>
      <c r="CJ171" s="1048"/>
      <c r="CK171" s="1048"/>
      <c r="CL171" s="1048"/>
      <c r="CM171" s="1048"/>
      <c r="CN171" s="1048"/>
      <c r="CO171" s="1048"/>
      <c r="CP171" s="1048"/>
      <c r="CQ171" s="1048"/>
      <c r="CR171" s="1048"/>
      <c r="CS171" s="1048"/>
      <c r="CT171" s="1048"/>
      <c r="CU171" s="1048"/>
      <c r="CV171" s="1048"/>
      <c r="CW171" s="1048"/>
      <c r="CX171" s="1048"/>
      <c r="CY171" s="1048"/>
      <c r="CZ171" s="1048"/>
      <c r="DA171" s="1048"/>
      <c r="DB171" s="1048"/>
      <c r="DC171" s="1048"/>
      <c r="DD171" s="1048"/>
      <c r="DE171" s="1048"/>
      <c r="DF171" s="1048"/>
      <c r="DG171" s="1048"/>
      <c r="DH171" s="1048"/>
      <c r="DI171" s="1048"/>
      <c r="DJ171" s="1048"/>
      <c r="DK171" s="1048"/>
      <c r="DL171" s="1048"/>
      <c r="DM171" s="1048"/>
    </row>
    <row r="172" spans="2:117" ht="14.5">
      <c r="B172" s="1048"/>
      <c r="C172" s="1048"/>
      <c r="D172" s="1048"/>
      <c r="E172" s="1048"/>
      <c r="F172" s="1048"/>
      <c r="G172" s="1048"/>
      <c r="H172" s="1048"/>
      <c r="I172" s="1048"/>
      <c r="J172" s="1048"/>
      <c r="K172" s="1048"/>
      <c r="L172" s="1048"/>
      <c r="M172" s="1048"/>
      <c r="N172" s="1048"/>
      <c r="O172" s="1048"/>
      <c r="P172" s="1048"/>
      <c r="Q172" s="1048"/>
      <c r="R172" s="1048"/>
      <c r="S172" s="1048"/>
      <c r="T172" s="1048"/>
      <c r="U172" s="1048"/>
      <c r="V172" s="1048"/>
      <c r="W172" s="1048"/>
      <c r="X172" s="1048"/>
      <c r="Y172" s="1048"/>
      <c r="Z172" s="1048"/>
      <c r="AA172" s="1048"/>
      <c r="AB172" s="1048"/>
      <c r="AC172" s="1048"/>
      <c r="AD172" s="1048"/>
      <c r="AE172" s="1048"/>
      <c r="AF172" s="1048"/>
      <c r="AG172" s="1048"/>
      <c r="AH172" s="1048"/>
      <c r="AI172" s="1048"/>
      <c r="AJ172" s="1048"/>
      <c r="AK172" s="1048"/>
      <c r="AL172" s="1048"/>
      <c r="AM172" s="1048"/>
      <c r="AN172" s="1048"/>
      <c r="AO172" s="1048"/>
      <c r="AP172" s="1048"/>
      <c r="AQ172" s="1048"/>
      <c r="AR172" s="1048"/>
      <c r="AS172" s="1048"/>
      <c r="AT172" s="1048"/>
      <c r="AU172" s="1048"/>
      <c r="AV172" s="1048"/>
      <c r="AW172" s="1048"/>
      <c r="AX172" s="1048"/>
      <c r="AY172" s="1048"/>
      <c r="AZ172" s="1048"/>
      <c r="BA172" s="1048"/>
      <c r="BB172" s="1048"/>
      <c r="BC172" s="1048"/>
      <c r="BD172" s="1048"/>
      <c r="BE172" s="1048"/>
      <c r="BF172" s="1048"/>
      <c r="BG172" s="1048"/>
      <c r="BH172" s="1048"/>
      <c r="BI172" s="1048"/>
      <c r="BJ172" s="1048"/>
      <c r="BK172" s="1048"/>
      <c r="BL172" s="1048"/>
      <c r="BM172" s="1048"/>
      <c r="BN172" s="1048"/>
      <c r="BO172" s="1048"/>
      <c r="BP172" s="1048"/>
      <c r="BQ172" s="1048"/>
      <c r="BR172" s="1048"/>
      <c r="BS172" s="1048"/>
      <c r="BT172" s="1048"/>
      <c r="BU172" s="1048"/>
      <c r="BV172" s="1048"/>
      <c r="BW172" s="1048"/>
      <c r="BX172" s="1048"/>
      <c r="BY172" s="1048"/>
      <c r="BZ172" s="1048"/>
      <c r="CA172" s="1048"/>
      <c r="CB172" s="1048"/>
      <c r="CC172" s="1048"/>
      <c r="CD172" s="1048"/>
      <c r="CE172" s="1048"/>
      <c r="CF172" s="1048"/>
      <c r="CG172" s="1048"/>
      <c r="CH172" s="1048"/>
      <c r="CI172" s="1048"/>
      <c r="CJ172" s="1048"/>
      <c r="CK172" s="1048"/>
      <c r="CL172" s="1048"/>
      <c r="CM172" s="1048"/>
      <c r="CN172" s="1048"/>
      <c r="CO172" s="1048"/>
      <c r="CP172" s="1048"/>
      <c r="CQ172" s="1048"/>
      <c r="CR172" s="1048"/>
      <c r="CS172" s="1048"/>
      <c r="CT172" s="1048"/>
      <c r="CU172" s="1048"/>
      <c r="CV172" s="1048"/>
      <c r="CW172" s="1048"/>
      <c r="CX172" s="1048"/>
      <c r="CY172" s="1048"/>
      <c r="CZ172" s="1048"/>
      <c r="DA172" s="1048"/>
      <c r="DB172" s="1048"/>
      <c r="DC172" s="1048"/>
      <c r="DD172" s="1048"/>
      <c r="DE172" s="1048"/>
      <c r="DF172" s="1048"/>
      <c r="DG172" s="1048"/>
      <c r="DH172" s="1048"/>
      <c r="DI172" s="1048"/>
      <c r="DJ172" s="1048"/>
      <c r="DK172" s="1048"/>
      <c r="DL172" s="1048"/>
      <c r="DM172" s="1048"/>
    </row>
    <row r="173" spans="2:117" ht="14.5">
      <c r="B173" s="1048"/>
      <c r="C173" s="1048"/>
      <c r="D173" s="1048"/>
      <c r="E173" s="1048"/>
      <c r="F173" s="1048"/>
      <c r="G173" s="1048"/>
      <c r="H173" s="1048"/>
      <c r="I173" s="1048"/>
      <c r="J173" s="1048"/>
      <c r="K173" s="1048"/>
      <c r="L173" s="1048"/>
      <c r="M173" s="1048"/>
      <c r="N173" s="1048"/>
      <c r="O173" s="1048"/>
      <c r="P173" s="1048"/>
      <c r="Q173" s="1048"/>
      <c r="R173" s="1048"/>
      <c r="S173" s="1048"/>
      <c r="T173" s="1048"/>
      <c r="U173" s="1048"/>
      <c r="V173" s="1048"/>
      <c r="W173" s="1048"/>
      <c r="X173" s="1048"/>
      <c r="Y173" s="1048"/>
      <c r="Z173" s="1048"/>
      <c r="AA173" s="1048"/>
      <c r="AB173" s="1048"/>
      <c r="AC173" s="1048"/>
      <c r="AD173" s="1048"/>
      <c r="AE173" s="1048"/>
      <c r="AF173" s="1048"/>
      <c r="AG173" s="1048"/>
      <c r="AH173" s="1048"/>
      <c r="AI173" s="1048"/>
      <c r="AJ173" s="1048"/>
      <c r="AK173" s="1048"/>
      <c r="AL173" s="1048"/>
      <c r="AM173" s="1048"/>
      <c r="AN173" s="1048"/>
      <c r="AO173" s="1048"/>
      <c r="AP173" s="1048"/>
      <c r="AQ173" s="1048"/>
      <c r="AR173" s="1048"/>
      <c r="AS173" s="1048"/>
      <c r="AT173" s="1048"/>
      <c r="AU173" s="1048"/>
      <c r="AV173" s="1048"/>
      <c r="AW173" s="1048"/>
      <c r="AX173" s="1048"/>
      <c r="AY173" s="1048"/>
      <c r="AZ173" s="1048"/>
      <c r="BA173" s="1048"/>
      <c r="BB173" s="1048"/>
      <c r="BC173" s="1048"/>
      <c r="BD173" s="1048"/>
      <c r="BE173" s="1048"/>
      <c r="BF173" s="1048"/>
      <c r="BG173" s="1048"/>
      <c r="BH173" s="1048"/>
      <c r="BI173" s="1048"/>
      <c r="BJ173" s="1048"/>
      <c r="BK173" s="1048"/>
      <c r="BL173" s="1048"/>
      <c r="BM173" s="1048"/>
      <c r="BN173" s="1048"/>
      <c r="BO173" s="1048"/>
      <c r="BP173" s="1048"/>
      <c r="BQ173" s="1048"/>
      <c r="BR173" s="1048"/>
      <c r="BS173" s="1048"/>
      <c r="BT173" s="1048"/>
      <c r="BU173" s="1048"/>
      <c r="BV173" s="1048"/>
      <c r="BW173" s="1048"/>
      <c r="BX173" s="1048"/>
      <c r="BY173" s="1048"/>
      <c r="BZ173" s="1048"/>
      <c r="CA173" s="1048"/>
      <c r="CB173" s="1048"/>
      <c r="CC173" s="1048"/>
      <c r="CD173" s="1048"/>
      <c r="CE173" s="1048"/>
      <c r="CF173" s="1048"/>
      <c r="CG173" s="1048"/>
      <c r="CH173" s="1048"/>
      <c r="CI173" s="1048"/>
      <c r="CJ173" s="1048"/>
      <c r="CK173" s="1048"/>
      <c r="CL173" s="1048"/>
      <c r="CM173" s="1048"/>
      <c r="CN173" s="1048"/>
      <c r="CO173" s="1048"/>
      <c r="CP173" s="1048"/>
      <c r="CQ173" s="1048"/>
      <c r="CR173" s="1048"/>
      <c r="CS173" s="1048"/>
      <c r="CT173" s="1048"/>
      <c r="CU173" s="1048"/>
      <c r="CV173" s="1048"/>
      <c r="CW173" s="1048"/>
      <c r="CX173" s="1048"/>
      <c r="CY173" s="1048"/>
      <c r="CZ173" s="1048"/>
      <c r="DA173" s="1048"/>
      <c r="DB173" s="1048"/>
      <c r="DC173" s="1048"/>
      <c r="DD173" s="1048"/>
      <c r="DE173" s="1048"/>
      <c r="DF173" s="1048"/>
      <c r="DG173" s="1048"/>
      <c r="DH173" s="1048"/>
      <c r="DI173" s="1048"/>
      <c r="DJ173" s="1048"/>
      <c r="DK173" s="1048"/>
      <c r="DL173" s="1048"/>
      <c r="DM173" s="1048"/>
    </row>
    <row r="174" spans="2:117" ht="14.5">
      <c r="B174" s="1048"/>
      <c r="C174" s="1048"/>
      <c r="D174" s="1048"/>
      <c r="E174" s="1048"/>
      <c r="F174" s="1048"/>
      <c r="G174" s="1048"/>
      <c r="H174" s="1048"/>
      <c r="I174" s="1048"/>
      <c r="J174" s="1048"/>
      <c r="K174" s="1048"/>
      <c r="L174" s="1048"/>
      <c r="M174" s="1048"/>
      <c r="N174" s="1048"/>
      <c r="O174" s="1048"/>
      <c r="P174" s="1048"/>
      <c r="Q174" s="1048"/>
      <c r="R174" s="1048"/>
      <c r="S174" s="1048"/>
      <c r="T174" s="1048"/>
      <c r="U174" s="1048"/>
      <c r="V174" s="1048"/>
      <c r="W174" s="1048"/>
      <c r="X174" s="1048"/>
      <c r="Y174" s="1048"/>
      <c r="Z174" s="1048"/>
      <c r="AA174" s="1048"/>
      <c r="AB174" s="1048"/>
      <c r="AC174" s="1048"/>
      <c r="AD174" s="1048"/>
      <c r="AE174" s="1048"/>
      <c r="AF174" s="1048"/>
      <c r="AG174" s="1048"/>
      <c r="AH174" s="1048"/>
      <c r="AI174" s="1048"/>
      <c r="AJ174" s="1048"/>
      <c r="AK174" s="1048"/>
      <c r="AL174" s="1048"/>
      <c r="AM174" s="1048"/>
      <c r="AN174" s="1048"/>
      <c r="AO174" s="1048"/>
      <c r="AP174" s="1048"/>
      <c r="AQ174" s="1048"/>
      <c r="AR174" s="1048"/>
      <c r="AS174" s="1048"/>
      <c r="AT174" s="1048"/>
      <c r="AU174" s="1048"/>
      <c r="AV174" s="1048"/>
      <c r="AW174" s="1048"/>
      <c r="AX174" s="1048"/>
      <c r="AY174" s="1048"/>
      <c r="AZ174" s="1048"/>
      <c r="BA174" s="1048"/>
      <c r="BB174" s="1048"/>
      <c r="BC174" s="1048"/>
      <c r="BD174" s="1048"/>
      <c r="BE174" s="1048"/>
      <c r="BF174" s="1048"/>
      <c r="BG174" s="1048"/>
      <c r="BH174" s="1048"/>
      <c r="BI174" s="1048"/>
      <c r="BJ174" s="1048"/>
      <c r="BK174" s="1048"/>
      <c r="BL174" s="1048"/>
      <c r="BM174" s="1048"/>
      <c r="BN174" s="1048"/>
      <c r="BO174" s="1048"/>
      <c r="BP174" s="1048"/>
      <c r="BQ174" s="1048"/>
      <c r="BR174" s="1048"/>
      <c r="BS174" s="1048"/>
      <c r="BT174" s="1048"/>
      <c r="BU174" s="1048"/>
      <c r="BV174" s="1048"/>
      <c r="BW174" s="1048"/>
      <c r="BX174" s="1048"/>
      <c r="BY174" s="1048"/>
      <c r="BZ174" s="1048"/>
      <c r="CA174" s="1048"/>
      <c r="CB174" s="1048"/>
      <c r="CC174" s="1048"/>
      <c r="CD174" s="1048"/>
      <c r="CE174" s="1048"/>
      <c r="CF174" s="1048"/>
      <c r="CG174" s="1048"/>
      <c r="CH174" s="1048"/>
      <c r="CI174" s="1048"/>
      <c r="CJ174" s="1048"/>
      <c r="CK174" s="1048"/>
      <c r="CL174" s="1048"/>
      <c r="CM174" s="1048"/>
      <c r="CN174" s="1048"/>
      <c r="CO174" s="1048"/>
      <c r="CP174" s="1048"/>
      <c r="CQ174" s="1048"/>
      <c r="CR174" s="1048"/>
      <c r="CS174" s="1048"/>
      <c r="CT174" s="1048"/>
      <c r="CU174" s="1048"/>
      <c r="CV174" s="1048"/>
      <c r="CW174" s="1048"/>
      <c r="CX174" s="1048"/>
      <c r="CY174" s="1048"/>
      <c r="CZ174" s="1048"/>
      <c r="DA174" s="1048"/>
      <c r="DB174" s="1048"/>
      <c r="DC174" s="1048"/>
      <c r="DD174" s="1048"/>
      <c r="DE174" s="1048"/>
      <c r="DF174" s="1048"/>
      <c r="DG174" s="1048"/>
      <c r="DH174" s="1048"/>
      <c r="DI174" s="1048"/>
      <c r="DJ174" s="1048"/>
      <c r="DK174" s="1048"/>
      <c r="DL174" s="1048"/>
      <c r="DM174" s="1048"/>
    </row>
    <row r="175" spans="2:117" ht="14.5">
      <c r="B175" s="1048"/>
      <c r="C175" s="1048"/>
      <c r="D175" s="1048"/>
      <c r="E175" s="1048"/>
      <c r="F175" s="1048"/>
      <c r="G175" s="1048"/>
      <c r="H175" s="1048"/>
      <c r="I175" s="1048"/>
      <c r="J175" s="1048"/>
      <c r="K175" s="1048"/>
      <c r="L175" s="1048"/>
      <c r="M175" s="1048"/>
      <c r="N175" s="1048"/>
      <c r="O175" s="1048"/>
      <c r="P175" s="1048"/>
      <c r="Q175" s="1048"/>
      <c r="R175" s="1048"/>
      <c r="S175" s="1048"/>
      <c r="T175" s="1048"/>
      <c r="U175" s="1048"/>
      <c r="V175" s="1048"/>
      <c r="W175" s="1048"/>
      <c r="X175" s="1048"/>
      <c r="Y175" s="1048"/>
      <c r="Z175" s="1048"/>
      <c r="AA175" s="1048"/>
      <c r="AB175" s="1048"/>
      <c r="AC175" s="1048"/>
      <c r="AD175" s="1048"/>
      <c r="AE175" s="1048"/>
      <c r="AF175" s="1048"/>
      <c r="AG175" s="1048"/>
      <c r="AH175" s="1048"/>
      <c r="AI175" s="1048"/>
      <c r="AJ175" s="1048"/>
      <c r="AK175" s="1048"/>
      <c r="AL175" s="1048"/>
      <c r="AM175" s="1048"/>
      <c r="AN175" s="1048"/>
      <c r="AO175" s="1048"/>
      <c r="AP175" s="1048"/>
      <c r="AQ175" s="1048"/>
      <c r="AR175" s="1048"/>
      <c r="AS175" s="1048"/>
      <c r="AT175" s="1048"/>
      <c r="AU175" s="1048"/>
      <c r="AV175" s="1048"/>
      <c r="AW175" s="1048"/>
      <c r="AX175" s="1048"/>
      <c r="AY175" s="1048"/>
      <c r="AZ175" s="1048"/>
      <c r="BA175" s="1048"/>
      <c r="BB175" s="1048"/>
      <c r="BC175" s="1048"/>
      <c r="BD175" s="1048"/>
      <c r="BE175" s="1048"/>
      <c r="BF175" s="1048"/>
      <c r="BG175" s="1048"/>
      <c r="BH175" s="1048"/>
      <c r="BI175" s="1048"/>
      <c r="BJ175" s="1048"/>
      <c r="BK175" s="1048"/>
      <c r="BL175" s="1048"/>
      <c r="BM175" s="1048"/>
      <c r="BN175" s="1048"/>
      <c r="BO175" s="1048"/>
      <c r="BP175" s="1048"/>
      <c r="BQ175" s="1048"/>
      <c r="BR175" s="1048"/>
      <c r="BS175" s="1048"/>
      <c r="BT175" s="1048"/>
      <c r="BU175" s="1048"/>
      <c r="BV175" s="1048"/>
      <c r="BW175" s="1048"/>
      <c r="BX175" s="1048"/>
      <c r="BY175" s="1048"/>
      <c r="BZ175" s="1048"/>
      <c r="CA175" s="1048"/>
      <c r="CB175" s="1048"/>
      <c r="CC175" s="1048"/>
      <c r="CD175" s="1048"/>
      <c r="CE175" s="1048"/>
      <c r="CF175" s="1048"/>
      <c r="CG175" s="1048"/>
      <c r="CH175" s="1048"/>
      <c r="CI175" s="1048"/>
      <c r="CJ175" s="1048"/>
      <c r="CK175" s="1048"/>
      <c r="CL175" s="1048"/>
      <c r="CM175" s="1048"/>
      <c r="CN175" s="1048"/>
      <c r="CO175" s="1048"/>
      <c r="CP175" s="1048"/>
      <c r="CQ175" s="1048"/>
      <c r="CR175" s="1048"/>
      <c r="CS175" s="1048"/>
      <c r="CT175" s="1048"/>
      <c r="CU175" s="1048"/>
      <c r="CV175" s="1048"/>
      <c r="CW175" s="1048"/>
      <c r="CX175" s="1048"/>
      <c r="CY175" s="1048"/>
      <c r="CZ175" s="1048"/>
      <c r="DA175" s="1048"/>
      <c r="DB175" s="1048"/>
      <c r="DC175" s="1048"/>
      <c r="DD175" s="1048"/>
      <c r="DE175" s="1048"/>
      <c r="DF175" s="1048"/>
      <c r="DG175" s="1048"/>
      <c r="DH175" s="1048"/>
      <c r="DI175" s="1048"/>
      <c r="DJ175" s="1048"/>
      <c r="DK175" s="1048"/>
      <c r="DL175" s="1048"/>
      <c r="DM175" s="1048"/>
    </row>
    <row r="176" spans="2:117" ht="14.5">
      <c r="B176" s="1048"/>
      <c r="C176" s="1048"/>
      <c r="D176" s="1048"/>
      <c r="E176" s="1048"/>
      <c r="F176" s="1048"/>
      <c r="G176" s="1048"/>
      <c r="H176" s="1048"/>
      <c r="I176" s="1048"/>
      <c r="J176" s="1048"/>
      <c r="K176" s="1048"/>
      <c r="L176" s="1048"/>
      <c r="M176" s="1048"/>
      <c r="N176" s="1048"/>
      <c r="O176" s="1048"/>
      <c r="P176" s="1048"/>
      <c r="Q176" s="1048"/>
      <c r="R176" s="1048"/>
      <c r="S176" s="1048"/>
      <c r="T176" s="1048"/>
      <c r="U176" s="1048"/>
      <c r="V176" s="1048"/>
      <c r="W176" s="1048"/>
      <c r="X176" s="1048"/>
      <c r="Y176" s="1048"/>
      <c r="Z176" s="1048"/>
      <c r="AA176" s="1048"/>
      <c r="AB176" s="1048"/>
      <c r="AC176" s="1048"/>
      <c r="AD176" s="1048"/>
      <c r="AE176" s="1048"/>
      <c r="AF176" s="1048"/>
      <c r="AG176" s="1048"/>
      <c r="AH176" s="1048"/>
      <c r="AI176" s="1048"/>
      <c r="AJ176" s="1048"/>
      <c r="AK176" s="1048"/>
      <c r="AL176" s="1048"/>
      <c r="AM176" s="1048"/>
      <c r="AN176" s="1048"/>
      <c r="AO176" s="1048"/>
      <c r="AP176" s="1048"/>
      <c r="AQ176" s="1048"/>
      <c r="AR176" s="1048"/>
      <c r="AS176" s="1048"/>
      <c r="AT176" s="1048"/>
      <c r="AU176" s="1048"/>
      <c r="AV176" s="1048"/>
      <c r="AW176" s="1048"/>
      <c r="AX176" s="1048"/>
      <c r="AY176" s="1048"/>
      <c r="AZ176" s="1048"/>
      <c r="BA176" s="1048"/>
      <c r="BB176" s="1048"/>
      <c r="BC176" s="1048"/>
      <c r="BD176" s="1048"/>
      <c r="BE176" s="1048"/>
      <c r="BF176" s="1048"/>
      <c r="BG176" s="1048"/>
      <c r="BH176" s="1048"/>
      <c r="BI176" s="1048"/>
      <c r="BJ176" s="1048"/>
      <c r="BK176" s="1048"/>
      <c r="BL176" s="1048"/>
      <c r="BM176" s="1048"/>
      <c r="BN176" s="1048"/>
      <c r="BO176" s="1048"/>
      <c r="BP176" s="1048"/>
      <c r="BQ176" s="1048"/>
      <c r="BR176" s="1048"/>
      <c r="BS176" s="1048"/>
      <c r="BT176" s="1048"/>
      <c r="BU176" s="1048"/>
      <c r="BV176" s="1048"/>
      <c r="BW176" s="1048"/>
      <c r="BX176" s="1048"/>
      <c r="BY176" s="1048"/>
      <c r="BZ176" s="1048"/>
      <c r="CA176" s="1048"/>
      <c r="CB176" s="1048"/>
      <c r="CC176" s="1048"/>
      <c r="CD176" s="1048"/>
      <c r="CE176" s="1048"/>
      <c r="CF176" s="1048"/>
      <c r="CG176" s="1048"/>
      <c r="CH176" s="1048"/>
      <c r="CI176" s="1048"/>
      <c r="CJ176" s="1048"/>
      <c r="CK176" s="1048"/>
      <c r="CL176" s="1048"/>
      <c r="CM176" s="1048"/>
      <c r="CN176" s="1048"/>
      <c r="CO176" s="1048"/>
      <c r="CP176" s="1048"/>
      <c r="CQ176" s="1048"/>
      <c r="CR176" s="1048"/>
      <c r="CS176" s="1048"/>
      <c r="CT176" s="1048"/>
      <c r="CU176" s="1048"/>
      <c r="CV176" s="1048"/>
      <c r="CW176" s="1048"/>
      <c r="CX176" s="1048"/>
      <c r="CY176" s="1048"/>
      <c r="CZ176" s="1048"/>
      <c r="DA176" s="1048"/>
      <c r="DB176" s="1048"/>
      <c r="DC176" s="1048"/>
      <c r="DD176" s="1048"/>
      <c r="DE176" s="1048"/>
      <c r="DF176" s="1048"/>
      <c r="DG176" s="1048"/>
      <c r="DH176" s="1048"/>
      <c r="DI176" s="1048"/>
      <c r="DJ176" s="1048"/>
      <c r="DK176" s="1048"/>
      <c r="DL176" s="1048"/>
      <c r="DM176" s="1048"/>
    </row>
    <row r="177" spans="2:117" ht="14.5">
      <c r="B177" s="1048"/>
      <c r="C177" s="1048"/>
      <c r="D177" s="1048"/>
      <c r="E177" s="1048"/>
      <c r="F177" s="1048"/>
      <c r="G177" s="1048"/>
      <c r="H177" s="1048"/>
      <c r="I177" s="1048"/>
      <c r="J177" s="1048"/>
      <c r="K177" s="1048"/>
      <c r="L177" s="1048"/>
      <c r="M177" s="1048"/>
      <c r="N177" s="1048"/>
      <c r="O177" s="1048"/>
      <c r="P177" s="1048"/>
      <c r="Q177" s="1048"/>
      <c r="R177" s="1048"/>
      <c r="S177" s="1048"/>
      <c r="T177" s="1048"/>
      <c r="U177" s="1048"/>
      <c r="V177" s="1048"/>
      <c r="W177" s="1048"/>
      <c r="X177" s="1048"/>
      <c r="Y177" s="1048"/>
      <c r="Z177" s="1048"/>
      <c r="AA177" s="1048"/>
      <c r="AB177" s="1048"/>
      <c r="AC177" s="1048"/>
      <c r="AD177" s="1048"/>
      <c r="AE177" s="1048"/>
      <c r="AF177" s="1048"/>
      <c r="AG177" s="1048"/>
      <c r="AH177" s="1048"/>
      <c r="AI177" s="1048"/>
      <c r="AJ177" s="1048"/>
      <c r="AK177" s="1048"/>
      <c r="AL177" s="1048"/>
      <c r="AM177" s="1048"/>
      <c r="AN177" s="1048"/>
      <c r="AO177" s="1048"/>
      <c r="AP177" s="1048"/>
      <c r="AQ177" s="1048"/>
      <c r="AR177" s="1048"/>
      <c r="AS177" s="1048"/>
      <c r="AT177" s="1048"/>
      <c r="AU177" s="1048"/>
      <c r="AV177" s="1048"/>
      <c r="AW177" s="1048"/>
      <c r="AX177" s="1048"/>
      <c r="AY177" s="1048"/>
      <c r="AZ177" s="1048"/>
      <c r="BA177" s="1048"/>
      <c r="BB177" s="1048"/>
      <c r="BC177" s="1048"/>
      <c r="BD177" s="1048"/>
      <c r="BE177" s="1048"/>
      <c r="BF177" s="1048"/>
      <c r="BG177" s="1048"/>
      <c r="BH177" s="1048"/>
      <c r="BI177" s="1048"/>
      <c r="BJ177" s="1048"/>
      <c r="BK177" s="1048"/>
      <c r="BL177" s="1048"/>
      <c r="BM177" s="1048"/>
      <c r="BN177" s="1048"/>
      <c r="BO177" s="1048"/>
      <c r="BP177" s="1048"/>
      <c r="BQ177" s="1048"/>
      <c r="BR177" s="1048"/>
      <c r="BS177" s="1048"/>
      <c r="BT177" s="1048"/>
      <c r="BU177" s="1048"/>
      <c r="BV177" s="1048"/>
      <c r="BW177" s="1048"/>
      <c r="BX177" s="1048"/>
      <c r="BY177" s="1048"/>
      <c r="BZ177" s="1048"/>
      <c r="CA177" s="1048"/>
      <c r="CB177" s="1048"/>
      <c r="CC177" s="1048"/>
      <c r="CD177" s="1048"/>
      <c r="CE177" s="1048"/>
      <c r="CF177" s="1048"/>
      <c r="CG177" s="1048"/>
      <c r="CH177" s="1048"/>
      <c r="CI177" s="1048"/>
      <c r="CJ177" s="1048"/>
      <c r="CK177" s="1048"/>
      <c r="CL177" s="1048"/>
      <c r="CM177" s="1048"/>
      <c r="CN177" s="1048"/>
      <c r="CO177" s="1048"/>
      <c r="CP177" s="1048"/>
      <c r="CQ177" s="1048"/>
      <c r="CR177" s="1048"/>
      <c r="CS177" s="1048"/>
      <c r="CT177" s="1048"/>
      <c r="CU177" s="1048"/>
      <c r="CV177" s="1048"/>
      <c r="CW177" s="1048"/>
      <c r="CX177" s="1048"/>
      <c r="CY177" s="1048"/>
      <c r="CZ177" s="1048"/>
      <c r="DA177" s="1048"/>
      <c r="DB177" s="1048"/>
      <c r="DC177" s="1048"/>
      <c r="DD177" s="1048"/>
      <c r="DE177" s="1048"/>
      <c r="DF177" s="1048"/>
      <c r="DG177" s="1048"/>
      <c r="DH177" s="1048"/>
      <c r="DI177" s="1048"/>
      <c r="DJ177" s="1048"/>
      <c r="DK177" s="1048"/>
      <c r="DL177" s="1048"/>
      <c r="DM177" s="1048"/>
    </row>
    <row r="178" spans="2:117" ht="14.5">
      <c r="B178" s="1048"/>
      <c r="C178" s="1048"/>
      <c r="D178" s="1048"/>
      <c r="E178" s="1048"/>
      <c r="F178" s="1048"/>
      <c r="G178" s="1048"/>
      <c r="H178" s="1048"/>
      <c r="I178" s="1048"/>
      <c r="J178" s="1048"/>
      <c r="K178" s="1048"/>
      <c r="L178" s="1048"/>
      <c r="M178" s="1048"/>
      <c r="N178" s="1048"/>
      <c r="O178" s="1048"/>
      <c r="P178" s="1048"/>
      <c r="Q178" s="1048"/>
      <c r="R178" s="1048"/>
      <c r="S178" s="1048"/>
      <c r="T178" s="1048"/>
      <c r="U178" s="1048"/>
      <c r="V178" s="1048"/>
      <c r="W178" s="1048"/>
      <c r="X178" s="1048"/>
      <c r="Y178" s="1048"/>
      <c r="Z178" s="1048"/>
      <c r="AA178" s="1048"/>
      <c r="AB178" s="1048"/>
      <c r="AC178" s="1048"/>
      <c r="AD178" s="1048"/>
      <c r="AE178" s="1048"/>
      <c r="AF178" s="1048"/>
      <c r="AG178" s="1048"/>
      <c r="AH178" s="1048"/>
      <c r="AI178" s="1048"/>
      <c r="AJ178" s="1048"/>
      <c r="AK178" s="1048"/>
      <c r="AL178" s="1048"/>
      <c r="AM178" s="1048"/>
      <c r="AN178" s="1048"/>
      <c r="AO178" s="1048"/>
      <c r="AP178" s="1048"/>
      <c r="AQ178" s="1048"/>
      <c r="AR178" s="1048"/>
      <c r="AS178" s="1048"/>
      <c r="AT178" s="1048"/>
      <c r="AU178" s="1048"/>
      <c r="AV178" s="1048"/>
      <c r="AW178" s="1048"/>
      <c r="AX178" s="1048"/>
      <c r="AY178" s="1048"/>
      <c r="AZ178" s="1048"/>
      <c r="BA178" s="1048"/>
      <c r="BB178" s="1048"/>
      <c r="BC178" s="1048"/>
      <c r="BD178" s="1048"/>
      <c r="BE178" s="1048"/>
      <c r="BF178" s="1048"/>
      <c r="BG178" s="1048"/>
      <c r="BH178" s="1048"/>
      <c r="BI178" s="1048"/>
      <c r="BJ178" s="1048"/>
      <c r="BK178" s="1048"/>
      <c r="BL178" s="1048"/>
      <c r="BM178" s="1048"/>
      <c r="BN178" s="1048"/>
      <c r="BO178" s="1048"/>
      <c r="BP178" s="1048"/>
      <c r="BQ178" s="1048"/>
      <c r="BR178" s="1048"/>
      <c r="BS178" s="1048"/>
      <c r="BT178" s="1048"/>
      <c r="BU178" s="1048"/>
      <c r="BV178" s="1048"/>
      <c r="BW178" s="1048"/>
      <c r="BX178" s="1048"/>
      <c r="BY178" s="1048"/>
      <c r="BZ178" s="1048"/>
      <c r="CA178" s="1048"/>
      <c r="CB178" s="1048"/>
      <c r="CC178" s="1048"/>
      <c r="CD178" s="1048"/>
      <c r="CE178" s="1048"/>
      <c r="CF178" s="1048"/>
      <c r="CG178" s="1048"/>
      <c r="CH178" s="1048"/>
      <c r="CI178" s="1048"/>
      <c r="CJ178" s="1048"/>
      <c r="CK178" s="1048"/>
      <c r="CL178" s="1048"/>
      <c r="CM178" s="1048"/>
      <c r="CN178" s="1048"/>
      <c r="CO178" s="1048"/>
      <c r="CP178" s="1048"/>
      <c r="CQ178" s="1048"/>
      <c r="CR178" s="1048"/>
      <c r="CS178" s="1048"/>
      <c r="CT178" s="1048"/>
      <c r="CU178" s="1048"/>
      <c r="CV178" s="1048"/>
      <c r="CW178" s="1048"/>
      <c r="CX178" s="1048"/>
      <c r="CY178" s="1048"/>
      <c r="CZ178" s="1048"/>
      <c r="DA178" s="1048"/>
      <c r="DB178" s="1048"/>
      <c r="DC178" s="1048"/>
      <c r="DD178" s="1048"/>
      <c r="DE178" s="1048"/>
      <c r="DF178" s="1048"/>
      <c r="DG178" s="1048"/>
      <c r="DH178" s="1048"/>
      <c r="DI178" s="1048"/>
      <c r="DJ178" s="1048"/>
      <c r="DK178" s="1048"/>
      <c r="DL178" s="1048"/>
      <c r="DM178" s="1048"/>
    </row>
    <row r="179" spans="2:117" ht="14.5">
      <c r="B179" s="1048"/>
      <c r="C179" s="1048"/>
      <c r="D179" s="1048"/>
      <c r="E179" s="1048"/>
      <c r="F179" s="1048"/>
      <c r="G179" s="1048"/>
      <c r="H179" s="1048"/>
      <c r="I179" s="1048"/>
      <c r="J179" s="1048"/>
      <c r="K179" s="1048"/>
      <c r="L179" s="1048"/>
      <c r="M179" s="1048"/>
      <c r="N179" s="1048"/>
      <c r="O179" s="1048"/>
      <c r="P179" s="1048"/>
      <c r="Q179" s="1048"/>
      <c r="R179" s="1048"/>
      <c r="S179" s="1048"/>
      <c r="T179" s="1048"/>
      <c r="U179" s="1048"/>
      <c r="V179" s="1048"/>
      <c r="W179" s="1048"/>
      <c r="X179" s="1048"/>
      <c r="Y179" s="1048"/>
      <c r="Z179" s="1048"/>
      <c r="AA179" s="1048"/>
      <c r="AB179" s="1048"/>
      <c r="AC179" s="1048"/>
      <c r="AD179" s="1048"/>
      <c r="AE179" s="1048"/>
      <c r="AF179" s="1048"/>
      <c r="AG179" s="1048"/>
      <c r="AH179" s="1048"/>
      <c r="AI179" s="1048"/>
      <c r="AJ179" s="1048"/>
      <c r="AK179" s="1048"/>
      <c r="AL179" s="1048"/>
      <c r="AM179" s="1048"/>
      <c r="AN179" s="1048"/>
      <c r="AO179" s="1048"/>
      <c r="AP179" s="1048"/>
      <c r="AQ179" s="1048"/>
      <c r="AR179" s="1048"/>
      <c r="AS179" s="1048"/>
      <c r="AT179" s="1048"/>
      <c r="AU179" s="1048"/>
      <c r="AV179" s="1048"/>
      <c r="AW179" s="1048"/>
      <c r="AX179" s="1048"/>
      <c r="AY179" s="1048"/>
      <c r="AZ179" s="1048"/>
      <c r="BA179" s="1048"/>
      <c r="BB179" s="1048"/>
      <c r="BC179" s="1048"/>
      <c r="BD179" s="1048"/>
      <c r="BE179" s="1048"/>
      <c r="BF179" s="1048"/>
      <c r="BG179" s="1048"/>
      <c r="BH179" s="1048"/>
      <c r="BI179" s="1048"/>
      <c r="BJ179" s="1048"/>
      <c r="BK179" s="1048"/>
      <c r="BL179" s="1048"/>
      <c r="BM179" s="1048"/>
      <c r="BN179" s="1048"/>
      <c r="BO179" s="1048"/>
      <c r="BP179" s="1048"/>
      <c r="BQ179" s="1048"/>
      <c r="BR179" s="1048"/>
      <c r="BS179" s="1048"/>
      <c r="BT179" s="1048"/>
      <c r="BU179" s="1048"/>
      <c r="BV179" s="1048"/>
      <c r="BW179" s="1048"/>
      <c r="BX179" s="1048"/>
      <c r="BY179" s="1048"/>
      <c r="BZ179" s="1048"/>
      <c r="CA179" s="1048"/>
      <c r="CB179" s="1048"/>
      <c r="CC179" s="1048"/>
      <c r="CD179" s="1048"/>
      <c r="CE179" s="1048"/>
      <c r="CF179" s="1048"/>
      <c r="CG179" s="1048"/>
      <c r="CH179" s="1048"/>
      <c r="CI179" s="1048"/>
      <c r="CJ179" s="1048"/>
      <c r="CK179" s="1048"/>
      <c r="CL179" s="1048"/>
      <c r="CM179" s="1048"/>
      <c r="CN179" s="1048"/>
      <c r="CO179" s="1048"/>
      <c r="CP179" s="1048"/>
      <c r="CQ179" s="1048"/>
      <c r="CR179" s="1048"/>
      <c r="CS179" s="1048"/>
      <c r="CT179" s="1048"/>
      <c r="CU179" s="1048"/>
      <c r="CV179" s="1048"/>
      <c r="CW179" s="1048"/>
      <c r="CX179" s="1048"/>
      <c r="CY179" s="1048"/>
      <c r="CZ179" s="1048"/>
      <c r="DA179" s="1048"/>
      <c r="DB179" s="1048"/>
      <c r="DC179" s="1048"/>
      <c r="DD179" s="1048"/>
      <c r="DE179" s="1048"/>
      <c r="DF179" s="1048"/>
      <c r="DG179" s="1048"/>
      <c r="DH179" s="1048"/>
      <c r="DI179" s="1048"/>
      <c r="DJ179" s="1048"/>
      <c r="DK179" s="1048"/>
      <c r="DL179" s="1048"/>
      <c r="DM179" s="1048"/>
    </row>
    <row r="180" spans="2:117" ht="14.5">
      <c r="B180" s="1048"/>
      <c r="C180" s="1048"/>
      <c r="D180" s="1048"/>
      <c r="E180" s="1048"/>
      <c r="F180" s="1048"/>
      <c r="G180" s="1048"/>
      <c r="H180" s="1048"/>
      <c r="I180" s="1048"/>
      <c r="J180" s="1048"/>
      <c r="K180" s="1048"/>
      <c r="L180" s="1048"/>
      <c r="M180" s="1048"/>
      <c r="N180" s="1048"/>
      <c r="O180" s="1048"/>
      <c r="P180" s="1048"/>
      <c r="Q180" s="1048"/>
      <c r="R180" s="1048"/>
      <c r="S180" s="1048"/>
      <c r="T180" s="1048"/>
      <c r="U180" s="1048"/>
      <c r="V180" s="1048"/>
      <c r="W180" s="1048"/>
      <c r="X180" s="1048"/>
      <c r="Y180" s="1048"/>
      <c r="Z180" s="1048"/>
      <c r="AA180" s="1048"/>
      <c r="AB180" s="1048"/>
      <c r="AC180" s="1048"/>
      <c r="AD180" s="1048"/>
      <c r="AE180" s="1048"/>
      <c r="AF180" s="1048"/>
      <c r="AG180" s="1048"/>
      <c r="AH180" s="1048"/>
      <c r="AI180" s="1048"/>
      <c r="AJ180" s="1048"/>
      <c r="AK180" s="1048"/>
      <c r="AL180" s="1048"/>
      <c r="AM180" s="1048"/>
      <c r="AN180" s="1048"/>
      <c r="AO180" s="1048"/>
      <c r="AP180" s="1048"/>
      <c r="AQ180" s="1048"/>
      <c r="AR180" s="1048"/>
      <c r="AS180" s="1048"/>
      <c r="AT180" s="1048"/>
      <c r="AU180" s="1048"/>
      <c r="AV180" s="1048"/>
      <c r="AW180" s="1048"/>
      <c r="AX180" s="1048"/>
      <c r="AY180" s="1048"/>
      <c r="AZ180" s="1048"/>
      <c r="BA180" s="1048"/>
      <c r="BB180" s="1048"/>
      <c r="BC180" s="1048"/>
      <c r="BD180" s="1048"/>
      <c r="BE180" s="1048"/>
      <c r="BF180" s="1048"/>
      <c r="BG180" s="1048"/>
      <c r="BH180" s="1048"/>
      <c r="BI180" s="1048"/>
      <c r="BJ180" s="1048"/>
      <c r="BK180" s="1048"/>
      <c r="BL180" s="1048"/>
      <c r="BM180" s="1048"/>
      <c r="BN180" s="1048"/>
      <c r="BO180" s="1048"/>
      <c r="BP180" s="1048"/>
      <c r="BQ180" s="1048"/>
      <c r="BR180" s="1048"/>
      <c r="BS180" s="1048"/>
      <c r="BT180" s="1048"/>
      <c r="BU180" s="1048"/>
      <c r="BV180" s="1048"/>
      <c r="BW180" s="1048"/>
      <c r="BX180" s="1048"/>
      <c r="BY180" s="1048"/>
      <c r="BZ180" s="1048"/>
      <c r="CA180" s="1048"/>
      <c r="CB180" s="1048"/>
      <c r="CC180" s="1048"/>
      <c r="CD180" s="1048"/>
      <c r="CE180" s="1048"/>
      <c r="CF180" s="1048"/>
      <c r="CG180" s="1048"/>
      <c r="CH180" s="1048"/>
      <c r="CI180" s="1048"/>
      <c r="CJ180" s="1048"/>
      <c r="CK180" s="1048"/>
      <c r="CL180" s="1048"/>
      <c r="CM180" s="1048"/>
      <c r="CN180" s="1048"/>
      <c r="CO180" s="1048"/>
      <c r="CP180" s="1048"/>
      <c r="CQ180" s="1048"/>
      <c r="CR180" s="1048"/>
      <c r="CS180" s="1048"/>
      <c r="CT180" s="1048"/>
      <c r="CU180" s="1048"/>
      <c r="CV180" s="1048"/>
      <c r="CW180" s="1048"/>
      <c r="CX180" s="1048"/>
      <c r="CY180" s="1048"/>
      <c r="CZ180" s="1048"/>
      <c r="DA180" s="1048"/>
      <c r="DB180" s="1048"/>
      <c r="DC180" s="1048"/>
      <c r="DD180" s="1048"/>
      <c r="DE180" s="1048"/>
      <c r="DF180" s="1048"/>
      <c r="DG180" s="1048"/>
      <c r="DH180" s="1048"/>
      <c r="DI180" s="1048"/>
      <c r="DJ180" s="1048"/>
      <c r="DK180" s="1048"/>
      <c r="DL180" s="1048"/>
      <c r="DM180" s="1048"/>
    </row>
    <row r="181" spans="2:117" ht="14.5">
      <c r="B181" s="1048"/>
      <c r="C181" s="1048"/>
      <c r="D181" s="1048"/>
      <c r="E181" s="1048"/>
      <c r="F181" s="1048"/>
      <c r="G181" s="1048"/>
      <c r="H181" s="1048"/>
      <c r="I181" s="1048"/>
      <c r="J181" s="1048"/>
      <c r="K181" s="1048"/>
      <c r="L181" s="1048"/>
      <c r="M181" s="1048"/>
      <c r="N181" s="1048"/>
      <c r="O181" s="1048"/>
      <c r="P181" s="1048"/>
      <c r="Q181" s="1048"/>
      <c r="R181" s="1048"/>
      <c r="S181" s="1048"/>
      <c r="T181" s="1048"/>
      <c r="U181" s="1048"/>
      <c r="V181" s="1048"/>
      <c r="W181" s="1048"/>
      <c r="X181" s="1048"/>
      <c r="Y181" s="1048"/>
      <c r="Z181" s="1048"/>
      <c r="AA181" s="1048"/>
      <c r="AB181" s="1048"/>
      <c r="AC181" s="1048"/>
      <c r="AD181" s="1048"/>
      <c r="AE181" s="1048"/>
      <c r="AF181" s="1048"/>
      <c r="AG181" s="1048"/>
      <c r="AH181" s="1048"/>
      <c r="AI181" s="1048"/>
      <c r="AJ181" s="1048"/>
      <c r="AK181" s="1048"/>
      <c r="AL181" s="1048"/>
      <c r="AM181" s="1048"/>
      <c r="AN181" s="1048"/>
      <c r="AO181" s="1048"/>
      <c r="AP181" s="1048"/>
      <c r="AQ181" s="1048"/>
      <c r="AR181" s="1048"/>
      <c r="AS181" s="1048"/>
      <c r="AT181" s="1048"/>
      <c r="AU181" s="1048"/>
      <c r="AV181" s="1048"/>
      <c r="AW181" s="1048"/>
      <c r="AX181" s="1048"/>
      <c r="AY181" s="1048"/>
      <c r="AZ181" s="1048"/>
      <c r="BA181" s="1048"/>
      <c r="BB181" s="1048"/>
      <c r="BC181" s="1048"/>
      <c r="BD181" s="1048"/>
      <c r="BE181" s="1048"/>
      <c r="BF181" s="1048"/>
      <c r="BG181" s="1048"/>
      <c r="BH181" s="1048"/>
      <c r="BI181" s="1048"/>
      <c r="BJ181" s="1048"/>
      <c r="BK181" s="1048"/>
      <c r="BL181" s="1048"/>
      <c r="BM181" s="1048"/>
      <c r="BN181" s="1048"/>
      <c r="BO181" s="1048"/>
      <c r="BP181" s="1048"/>
      <c r="BQ181" s="1048"/>
      <c r="BR181" s="1048"/>
      <c r="BS181" s="1048"/>
      <c r="BT181" s="1048"/>
      <c r="BU181" s="1048"/>
      <c r="BV181" s="1048"/>
      <c r="BW181" s="1048"/>
      <c r="BX181" s="1048"/>
      <c r="BY181" s="1048"/>
      <c r="BZ181" s="1048"/>
      <c r="CA181" s="1048"/>
      <c r="CB181" s="1048"/>
      <c r="CC181" s="1048"/>
      <c r="CD181" s="1048"/>
      <c r="CE181" s="1048"/>
      <c r="CF181" s="1048"/>
      <c r="CG181" s="1048"/>
      <c r="CH181" s="1048"/>
      <c r="CI181" s="1048"/>
      <c r="CJ181" s="1048"/>
      <c r="CK181" s="1048"/>
      <c r="CL181" s="1048"/>
      <c r="CM181" s="1048"/>
      <c r="CN181" s="1048"/>
      <c r="CO181" s="1048"/>
      <c r="CP181" s="1048"/>
      <c r="CQ181" s="1048"/>
      <c r="CR181" s="1048"/>
      <c r="CS181" s="1048"/>
      <c r="CT181" s="1048"/>
      <c r="CU181" s="1048"/>
      <c r="CV181" s="1048"/>
      <c r="CW181" s="1048"/>
      <c r="CX181" s="1048"/>
      <c r="CY181" s="1048"/>
      <c r="CZ181" s="1048"/>
      <c r="DA181" s="1048"/>
      <c r="DB181" s="1048"/>
      <c r="DC181" s="1048"/>
      <c r="DD181" s="1048"/>
      <c r="DE181" s="1048"/>
      <c r="DF181" s="1048"/>
      <c r="DG181" s="1048"/>
      <c r="DH181" s="1048"/>
      <c r="DI181" s="1048"/>
      <c r="DJ181" s="1048"/>
      <c r="DK181" s="1048"/>
      <c r="DL181" s="1048"/>
      <c r="DM181" s="1048"/>
    </row>
    <row r="182" spans="2:117" ht="14.5">
      <c r="B182" s="1048"/>
      <c r="C182" s="1048"/>
      <c r="D182" s="1048"/>
      <c r="E182" s="1048"/>
      <c r="F182" s="1048"/>
      <c r="G182" s="1048"/>
      <c r="H182" s="1048"/>
      <c r="I182" s="1048"/>
      <c r="J182" s="1048"/>
      <c r="K182" s="1048"/>
      <c r="L182" s="1048"/>
      <c r="M182" s="1048"/>
      <c r="N182" s="1048"/>
      <c r="O182" s="1048"/>
      <c r="P182" s="1048"/>
      <c r="Q182" s="1048"/>
      <c r="R182" s="1048"/>
      <c r="S182" s="1048"/>
      <c r="T182" s="1048"/>
      <c r="U182" s="1048"/>
      <c r="V182" s="1048"/>
      <c r="W182" s="1048"/>
      <c r="X182" s="1048"/>
      <c r="Y182" s="1048"/>
      <c r="Z182" s="1048"/>
      <c r="AA182" s="1048"/>
      <c r="AB182" s="1048"/>
      <c r="AC182" s="1048"/>
      <c r="AD182" s="1048"/>
      <c r="AE182" s="1048"/>
      <c r="AF182" s="1048"/>
      <c r="AG182" s="1048"/>
      <c r="AH182" s="1048"/>
      <c r="AI182" s="1048"/>
      <c r="AJ182" s="1048"/>
      <c r="AK182" s="1048"/>
      <c r="AL182" s="1048"/>
      <c r="AM182" s="1048"/>
      <c r="AN182" s="1048"/>
      <c r="AO182" s="1048"/>
      <c r="AP182" s="1048"/>
      <c r="AQ182" s="1048"/>
      <c r="AR182" s="1048"/>
      <c r="AS182" s="1048"/>
      <c r="AT182" s="1048"/>
      <c r="AU182" s="1048"/>
      <c r="AV182" s="1048"/>
      <c r="AW182" s="1048"/>
      <c r="AX182" s="1048"/>
      <c r="AY182" s="1048"/>
      <c r="AZ182" s="1048"/>
      <c r="BA182" s="1048"/>
      <c r="BB182" s="1048"/>
      <c r="BC182" s="1048"/>
      <c r="BD182" s="1048"/>
      <c r="BE182" s="1048"/>
      <c r="BF182" s="1048"/>
      <c r="BG182" s="1048"/>
      <c r="BH182" s="1048"/>
      <c r="BI182" s="1048"/>
      <c r="BJ182" s="1048"/>
      <c r="BK182" s="1048"/>
      <c r="BL182" s="1048"/>
      <c r="BM182" s="1048"/>
      <c r="BN182" s="1048"/>
      <c r="BO182" s="1048"/>
      <c r="BP182" s="1048"/>
      <c r="BQ182" s="1048"/>
      <c r="BR182" s="1048"/>
      <c r="BS182" s="1048"/>
      <c r="BT182" s="1048"/>
      <c r="BU182" s="1048"/>
      <c r="BV182" s="1048"/>
      <c r="BW182" s="1048"/>
      <c r="BX182" s="1048"/>
      <c r="BY182" s="1048"/>
      <c r="BZ182" s="1048"/>
      <c r="CA182" s="1048"/>
      <c r="CB182" s="1048"/>
      <c r="CC182" s="1048"/>
      <c r="CD182" s="1048"/>
      <c r="CE182" s="1048"/>
      <c r="CF182" s="1048"/>
      <c r="CG182" s="1048"/>
      <c r="CH182" s="1048"/>
      <c r="CI182" s="1048"/>
      <c r="CJ182" s="1048"/>
      <c r="CK182" s="1048"/>
      <c r="CL182" s="1048"/>
      <c r="CM182" s="1048"/>
      <c r="CN182" s="1048"/>
      <c r="CO182" s="1048"/>
      <c r="CP182" s="1048"/>
      <c r="CQ182" s="1048"/>
      <c r="CR182" s="1048"/>
      <c r="CS182" s="1048"/>
      <c r="CT182" s="1048"/>
      <c r="CU182" s="1048"/>
      <c r="CV182" s="1048"/>
      <c r="CW182" s="1048"/>
      <c r="CX182" s="1048"/>
      <c r="CY182" s="1048"/>
      <c r="CZ182" s="1048"/>
      <c r="DA182" s="1048"/>
      <c r="DB182" s="1048"/>
      <c r="DC182" s="1048"/>
      <c r="DD182" s="1048"/>
      <c r="DE182" s="1048"/>
      <c r="DF182" s="1048"/>
      <c r="DG182" s="1048"/>
      <c r="DH182" s="1048"/>
      <c r="DI182" s="1048"/>
      <c r="DJ182" s="1048"/>
      <c r="DK182" s="1048"/>
      <c r="DL182" s="1048"/>
      <c r="DM182" s="1048"/>
    </row>
    <row r="183" spans="2:117" ht="14.5">
      <c r="B183" s="1048"/>
      <c r="C183" s="1048"/>
      <c r="D183" s="1048"/>
      <c r="E183" s="1048"/>
      <c r="F183" s="1048"/>
      <c r="G183" s="1048"/>
      <c r="H183" s="1048"/>
      <c r="I183" s="1048"/>
      <c r="J183" s="1048"/>
      <c r="K183" s="1048"/>
      <c r="L183" s="1048"/>
      <c r="M183" s="1048"/>
      <c r="N183" s="1048"/>
      <c r="O183" s="1048"/>
      <c r="P183" s="1048"/>
      <c r="Q183" s="1048"/>
      <c r="R183" s="1048"/>
      <c r="S183" s="1048"/>
      <c r="T183" s="1048"/>
      <c r="U183" s="1048"/>
      <c r="V183" s="1048"/>
      <c r="W183" s="1048"/>
      <c r="X183" s="1048"/>
      <c r="Y183" s="1048"/>
      <c r="Z183" s="1048"/>
      <c r="AA183" s="1048"/>
      <c r="AB183" s="1048"/>
      <c r="AC183" s="1048"/>
      <c r="AD183" s="1048"/>
      <c r="AE183" s="1048"/>
      <c r="AF183" s="1048"/>
      <c r="AG183" s="1048"/>
      <c r="AH183" s="1048"/>
      <c r="AI183" s="1048"/>
      <c r="AJ183" s="1048"/>
      <c r="AK183" s="1048"/>
      <c r="AL183" s="1048"/>
      <c r="AM183" s="1048"/>
      <c r="AN183" s="1048"/>
      <c r="AO183" s="1048"/>
      <c r="AP183" s="1048"/>
      <c r="AQ183" s="1048"/>
      <c r="AR183" s="1048"/>
      <c r="AS183" s="1048"/>
      <c r="AT183" s="1048"/>
      <c r="AU183" s="1048"/>
      <c r="AV183" s="1048"/>
      <c r="AW183" s="1048"/>
      <c r="AX183" s="1048"/>
      <c r="AY183" s="1048"/>
      <c r="AZ183" s="1048"/>
      <c r="BA183" s="1048"/>
      <c r="BB183" s="1048"/>
      <c r="BC183" s="1048"/>
      <c r="BD183" s="1048"/>
      <c r="BE183" s="1048"/>
      <c r="BF183" s="1048"/>
      <c r="BG183" s="1048"/>
      <c r="BH183" s="1048"/>
      <c r="BI183" s="1048"/>
      <c r="BJ183" s="1048"/>
      <c r="BK183" s="1048"/>
      <c r="BL183" s="1048"/>
      <c r="BM183" s="1048"/>
      <c r="BN183" s="1048"/>
      <c r="BO183" s="1048"/>
      <c r="BP183" s="1048"/>
      <c r="BQ183" s="1048"/>
      <c r="BR183" s="1048"/>
      <c r="BS183" s="1048"/>
      <c r="BT183" s="1048"/>
      <c r="BU183" s="1048"/>
      <c r="BV183" s="1048"/>
      <c r="BW183" s="1048"/>
      <c r="BX183" s="1048"/>
      <c r="BY183" s="1048"/>
      <c r="BZ183" s="1048"/>
      <c r="CA183" s="1048"/>
      <c r="CB183" s="1048"/>
      <c r="CC183" s="1048"/>
      <c r="CD183" s="1048"/>
      <c r="CE183" s="1048"/>
      <c r="CF183" s="1048"/>
      <c r="CG183" s="1048"/>
      <c r="CH183" s="1048"/>
      <c r="CI183" s="1048"/>
      <c r="CJ183" s="1048"/>
      <c r="CK183" s="1048"/>
      <c r="CL183" s="1048"/>
      <c r="CM183" s="1048"/>
      <c r="CN183" s="1048"/>
      <c r="CO183" s="1048"/>
      <c r="CP183" s="1048"/>
      <c r="CQ183" s="1048"/>
      <c r="CR183" s="1048"/>
      <c r="CS183" s="1048"/>
      <c r="CT183" s="1048"/>
      <c r="CU183" s="1048"/>
      <c r="CV183" s="1048"/>
      <c r="CW183" s="1048"/>
      <c r="CX183" s="1048"/>
      <c r="CY183" s="1048"/>
      <c r="CZ183" s="1048"/>
      <c r="DA183" s="1048"/>
      <c r="DB183" s="1048"/>
      <c r="DC183" s="1048"/>
      <c r="DD183" s="1048"/>
      <c r="DE183" s="1048"/>
      <c r="DF183" s="1048"/>
      <c r="DG183" s="1048"/>
      <c r="DH183" s="1048"/>
      <c r="DI183" s="1048"/>
      <c r="DJ183" s="1048"/>
      <c r="DK183" s="1048"/>
      <c r="DL183" s="1048"/>
      <c r="DM183" s="1048"/>
    </row>
    <row r="184" spans="2:117" ht="14.5">
      <c r="B184" s="1048"/>
      <c r="C184" s="1048"/>
      <c r="D184" s="1048"/>
      <c r="E184" s="1048"/>
      <c r="F184" s="1048"/>
      <c r="G184" s="1048"/>
      <c r="H184" s="1048"/>
      <c r="I184" s="1048"/>
      <c r="J184" s="1048"/>
      <c r="K184" s="1048"/>
      <c r="L184" s="1048"/>
      <c r="M184" s="1048"/>
      <c r="N184" s="1048"/>
      <c r="O184" s="1048"/>
      <c r="P184" s="1048"/>
      <c r="Q184" s="1048"/>
      <c r="R184" s="1048"/>
      <c r="S184" s="1048"/>
      <c r="T184" s="1048"/>
      <c r="U184" s="1048"/>
      <c r="V184" s="1048"/>
      <c r="W184" s="1048"/>
      <c r="X184" s="1048"/>
      <c r="Y184" s="1048"/>
      <c r="Z184" s="1048"/>
      <c r="AA184" s="1048"/>
      <c r="AB184" s="1048"/>
      <c r="AC184" s="1048"/>
      <c r="AD184" s="1048"/>
      <c r="AE184" s="1048"/>
      <c r="AF184" s="1048"/>
      <c r="AG184" s="1048"/>
      <c r="AH184" s="1048"/>
      <c r="AI184" s="1048"/>
      <c r="AJ184" s="1048"/>
      <c r="AK184" s="1048"/>
      <c r="AL184" s="1048"/>
      <c r="AM184" s="1048"/>
      <c r="AN184" s="1048"/>
      <c r="AO184" s="1048"/>
      <c r="AP184" s="1048"/>
      <c r="AQ184" s="1048"/>
      <c r="AR184" s="1048"/>
      <c r="AS184" s="1048"/>
      <c r="AT184" s="1048"/>
      <c r="AU184" s="1048"/>
      <c r="AV184" s="1048"/>
      <c r="AW184" s="1048"/>
      <c r="AX184" s="1048"/>
      <c r="AY184" s="1048"/>
      <c r="AZ184" s="1048"/>
      <c r="BA184" s="1048"/>
      <c r="BB184" s="1048"/>
      <c r="BC184" s="1048"/>
      <c r="BD184" s="1048"/>
      <c r="BE184" s="1048"/>
      <c r="BF184" s="1048"/>
      <c r="BG184" s="1048"/>
      <c r="BH184" s="1048"/>
      <c r="BI184" s="1048"/>
      <c r="BJ184" s="1048"/>
      <c r="BK184" s="1048"/>
      <c r="BL184" s="1048"/>
      <c r="BM184" s="1048"/>
      <c r="BN184" s="1048"/>
      <c r="BO184" s="1048"/>
      <c r="BP184" s="1048"/>
      <c r="BQ184" s="1048"/>
      <c r="BR184" s="1048"/>
      <c r="BS184" s="1048"/>
      <c r="BT184" s="1048"/>
      <c r="BU184" s="1048"/>
      <c r="BV184" s="1048"/>
      <c r="BW184" s="1048"/>
      <c r="BX184" s="1048"/>
      <c r="BY184" s="1048"/>
      <c r="BZ184" s="1048"/>
      <c r="CA184" s="1048"/>
      <c r="CB184" s="1048"/>
      <c r="CC184" s="1048"/>
      <c r="CD184" s="1048"/>
      <c r="CE184" s="1048"/>
      <c r="CF184" s="1048"/>
      <c r="CG184" s="1048"/>
      <c r="CH184" s="1048"/>
      <c r="CI184" s="1048"/>
      <c r="CJ184" s="1048"/>
      <c r="CK184" s="1048"/>
      <c r="CL184" s="1048"/>
      <c r="CM184" s="1048"/>
      <c r="CN184" s="1048"/>
      <c r="CO184" s="1048"/>
      <c r="CP184" s="1048"/>
      <c r="CQ184" s="1048"/>
      <c r="CR184" s="1048"/>
      <c r="CS184" s="1048"/>
      <c r="CT184" s="1048"/>
      <c r="CU184" s="1048"/>
      <c r="CV184" s="1048"/>
      <c r="CW184" s="1048"/>
      <c r="CX184" s="1048"/>
      <c r="CY184" s="1048"/>
      <c r="CZ184" s="1048"/>
      <c r="DA184" s="1048"/>
      <c r="DB184" s="1048"/>
      <c r="DC184" s="1048"/>
      <c r="DD184" s="1048"/>
      <c r="DE184" s="1048"/>
      <c r="DF184" s="1048"/>
      <c r="DG184" s="1048"/>
      <c r="DH184" s="1048"/>
      <c r="DI184" s="1048"/>
      <c r="DJ184" s="1048"/>
      <c r="DK184" s="1048"/>
      <c r="DL184" s="1048"/>
      <c r="DM184" s="1048"/>
    </row>
  </sheetData>
  <mergeCells count="1">
    <mergeCell ref="B4:DM4"/>
  </mergeCells>
  <pageMargins left="0.7" right="0.7" top="0.75" bottom="0.75" header="0.3" footer="0.3"/>
  <pageSetup orientation="portrait" r:id="rId1"/>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F211E-28F3-4DC7-AFE9-711855F0C618}">
  <sheetPr>
    <pageSetUpPr fitToPage="1"/>
  </sheetPr>
  <dimension ref="B1:DM184"/>
  <sheetViews>
    <sheetView workbookViewId="0"/>
    <sheetView workbookViewId="1"/>
  </sheetViews>
  <sheetFormatPr defaultColWidth="8.1796875" defaultRowHeight="14" outlineLevelRow="1" outlineLevelCol="2"/>
  <cols>
    <col min="1" max="1" width="1.453125" style="959" customWidth="1"/>
    <col min="2" max="2" width="13.1796875" style="960" customWidth="1"/>
    <col min="3" max="3" width="3.26953125" style="959" customWidth="1"/>
    <col min="4" max="4" width="66.453125" style="959" customWidth="1"/>
    <col min="5" max="5" width="14.453125" style="959" customWidth="1" outlineLevel="1"/>
    <col min="6" max="6" width="14.453125" style="959" hidden="1" customWidth="1" outlineLevel="2"/>
    <col min="7" max="7" width="13.7265625" style="959" hidden="1" customWidth="1" outlineLevel="2"/>
    <col min="8" max="8" width="12.81640625" style="959" hidden="1" customWidth="1" outlineLevel="2"/>
    <col min="9" max="9" width="9.1796875" style="959" hidden="1" customWidth="1" outlineLevel="2"/>
    <col min="10" max="10" width="11.81640625" style="959" hidden="1" customWidth="1" outlineLevel="2"/>
    <col min="11" max="11" width="9.453125" style="959" hidden="1" customWidth="1" outlineLevel="2"/>
    <col min="12" max="12" width="12.54296875" style="959" hidden="1" customWidth="1" outlineLevel="2"/>
    <col min="13" max="13" width="11.81640625" style="959" hidden="1" customWidth="1" outlineLevel="2"/>
    <col min="14" max="14" width="11.7265625" style="959" hidden="1" customWidth="1" outlineLevel="2"/>
    <col min="15" max="15" width="11.26953125" style="959" hidden="1" customWidth="1" outlineLevel="2"/>
    <col min="16" max="16" width="11.81640625" style="959" hidden="1" customWidth="1" outlineLevel="2"/>
    <col min="17" max="17" width="10.81640625" style="959" hidden="1" customWidth="1" outlineLevel="2"/>
    <col min="18" max="18" width="11.7265625" style="959" hidden="1" customWidth="1" outlineLevel="2"/>
    <col min="19" max="19" width="9" style="959" hidden="1" customWidth="1" outlineLevel="2"/>
    <col min="20" max="20" width="12.1796875" style="959" hidden="1" customWidth="1" outlineLevel="2"/>
    <col min="21" max="21" width="11.81640625" style="959" hidden="1" customWidth="1" outlineLevel="2"/>
    <col min="22" max="22" width="12.81640625" style="959" hidden="1" customWidth="1" outlineLevel="2"/>
    <col min="23" max="23" width="11.81640625" style="959" hidden="1" customWidth="1" outlineLevel="2"/>
    <col min="24" max="24" width="11.7265625" style="959" hidden="1" customWidth="1" outlineLevel="2"/>
    <col min="25" max="25" width="14.453125" style="959" customWidth="1" outlineLevel="1" collapsed="1"/>
    <col min="26" max="29" width="14.453125" style="959" hidden="1" customWidth="1" outlineLevel="2"/>
    <col min="30" max="30" width="14.453125" style="959" customWidth="1" outlineLevel="1" collapsed="1"/>
    <col min="31" max="34" width="14.453125" style="959" hidden="1" customWidth="1" outlineLevel="2"/>
    <col min="35" max="35" width="14.453125" style="959" customWidth="1" outlineLevel="1" collapsed="1"/>
    <col min="36" max="40" width="14.453125" style="959" hidden="1" customWidth="1" outlineLevel="2"/>
    <col min="41" max="41" width="14.453125" style="959" customWidth="1" outlineLevel="1" collapsed="1"/>
    <col min="42" max="42" width="3.54296875" style="959" customWidth="1" outlineLevel="1"/>
    <col min="43" max="43" width="14.453125" style="959" customWidth="1" outlineLevel="1"/>
    <col min="44" max="62" width="13.26953125" style="959" hidden="1" customWidth="1" outlineLevel="2"/>
    <col min="63" max="63" width="14.453125" style="959" customWidth="1" outlineLevel="1" collapsed="1"/>
    <col min="64" max="67" width="14.453125" style="959" hidden="1" customWidth="1" outlineLevel="2"/>
    <col min="68" max="68" width="14.453125" style="959" customWidth="1" outlineLevel="1" collapsed="1"/>
    <col min="69" max="72" width="14.453125" style="959" hidden="1" customWidth="1" outlineLevel="2"/>
    <col min="73" max="73" width="14.453125" style="959" customWidth="1" outlineLevel="1" collapsed="1"/>
    <col min="74" max="74" width="14.453125" style="959" hidden="1" customWidth="1" outlineLevel="1"/>
    <col min="75" max="75" width="12.54296875" style="959" hidden="1" customWidth="1" outlineLevel="1"/>
    <col min="76" max="76" width="14.453125" style="959" hidden="1" customWidth="1" outlineLevel="1"/>
    <col min="77" max="77" width="12.81640625" style="959" hidden="1" customWidth="1" outlineLevel="1"/>
    <col min="78" max="78" width="14.453125" style="959" hidden="1" customWidth="1"/>
    <col min="79" max="79" width="10.54296875" style="959" hidden="1" customWidth="1"/>
    <col min="80" max="80" width="2.81640625" style="959" customWidth="1"/>
    <col min="81" max="81" width="14.453125" style="959" customWidth="1" outlineLevel="1"/>
    <col min="82" max="100" width="14.453125" style="959" hidden="1" customWidth="1" outlineLevel="2"/>
    <col min="101" max="101" width="14.453125" style="959" customWidth="1" outlineLevel="1" collapsed="1"/>
    <col min="102" max="105" width="14.453125" style="959" hidden="1" customWidth="1" outlineLevel="2"/>
    <col min="106" max="106" width="14.453125" style="959" customWidth="1" outlineLevel="1" collapsed="1"/>
    <col min="107" max="110" width="14.453125" style="959" hidden="1" customWidth="1" outlineLevel="2"/>
    <col min="111" max="111" width="14.453125" style="959" customWidth="1" outlineLevel="1" collapsed="1"/>
    <col min="112" max="112" width="12.54296875" style="959" hidden="1" customWidth="1"/>
    <col min="113" max="113" width="12.453125" style="959" hidden="1" customWidth="1"/>
    <col min="114" max="114" width="10.81640625" style="959" hidden="1" customWidth="1"/>
    <col min="115" max="115" width="11.7265625" style="959" hidden="1" customWidth="1"/>
    <col min="116" max="116" width="11.453125" style="959" hidden="1" customWidth="1"/>
    <col min="117" max="117" width="9.1796875" style="959" bestFit="1" customWidth="1"/>
    <col min="118" max="16384" width="8.1796875" style="959"/>
  </cols>
  <sheetData>
    <row r="1" spans="2:117">
      <c r="B1" s="1038" t="s">
        <v>2814</v>
      </c>
      <c r="E1" s="1040"/>
      <c r="F1" s="1040"/>
      <c r="G1" s="1040"/>
      <c r="H1" s="1040"/>
      <c r="I1" s="1040"/>
      <c r="J1" s="1040"/>
      <c r="K1" s="1040"/>
      <c r="L1" s="1040"/>
      <c r="M1" s="1040"/>
      <c r="N1" s="1040"/>
      <c r="O1" s="1040"/>
      <c r="P1" s="1040"/>
      <c r="Q1" s="1040"/>
      <c r="R1" s="1040"/>
      <c r="S1" s="1040"/>
      <c r="T1" s="1040"/>
      <c r="U1" s="1040"/>
      <c r="V1" s="1040"/>
      <c r="W1" s="1040"/>
      <c r="X1" s="1040"/>
      <c r="Y1" s="1040"/>
      <c r="Z1" s="1040"/>
      <c r="AA1" s="1040"/>
      <c r="AB1" s="1040"/>
      <c r="AC1" s="1040"/>
      <c r="AD1" s="1040"/>
      <c r="AE1" s="1040"/>
      <c r="AF1" s="1040"/>
      <c r="AG1" s="1040"/>
      <c r="AH1" s="1040"/>
      <c r="AI1" s="1040"/>
      <c r="AJ1" s="1040"/>
      <c r="AK1" s="1040"/>
      <c r="AL1" s="1040"/>
      <c r="AM1" s="1040"/>
      <c r="AN1" s="1040"/>
      <c r="AO1" s="1040"/>
      <c r="AQ1" s="1040"/>
      <c r="AR1" s="1040"/>
      <c r="AS1" s="1040"/>
      <c r="AT1" s="1040"/>
      <c r="AU1" s="1040"/>
      <c r="AV1" s="1040"/>
      <c r="AW1" s="1040"/>
      <c r="AX1" s="1040"/>
      <c r="AY1" s="1040"/>
      <c r="AZ1" s="1040"/>
      <c r="BA1" s="1040"/>
      <c r="BB1" s="1040"/>
      <c r="BC1" s="1040"/>
      <c r="BD1" s="1040"/>
      <c r="BE1" s="1040"/>
      <c r="BF1" s="1040"/>
      <c r="BG1" s="1040"/>
      <c r="BH1" s="1040"/>
      <c r="BI1" s="1040"/>
      <c r="BJ1" s="1040"/>
      <c r="BK1" s="1040"/>
      <c r="BL1" s="1040"/>
      <c r="BM1" s="1040"/>
      <c r="BN1" s="1040"/>
      <c r="BO1" s="1040"/>
      <c r="BP1" s="1040"/>
      <c r="BQ1" s="1040"/>
      <c r="BR1" s="1040"/>
      <c r="BS1" s="1040"/>
      <c r="BT1" s="1040"/>
      <c r="BU1" s="1040"/>
      <c r="BV1" s="1040"/>
      <c r="BX1" s="1037"/>
      <c r="BZ1" s="1037"/>
      <c r="CA1" s="1037"/>
      <c r="CB1" s="1037"/>
      <c r="CC1" s="1040"/>
      <c r="CD1" s="1040"/>
      <c r="CE1" s="1040"/>
      <c r="CF1" s="1040"/>
      <c r="CG1" s="1040"/>
      <c r="CH1" s="1040"/>
      <c r="CI1" s="1040"/>
      <c r="CJ1" s="1040"/>
      <c r="CK1" s="1040"/>
      <c r="CL1" s="1040"/>
      <c r="CM1" s="1040"/>
      <c r="CN1" s="1040"/>
      <c r="CO1" s="1040"/>
      <c r="CP1" s="1040"/>
      <c r="CQ1" s="1040"/>
      <c r="CR1" s="1040"/>
      <c r="CS1" s="1040"/>
      <c r="CT1" s="1040"/>
      <c r="CU1" s="1040"/>
      <c r="CV1" s="1040"/>
      <c r="CW1" s="1040"/>
      <c r="CX1" s="1040"/>
      <c r="CY1" s="1040"/>
      <c r="CZ1" s="1040"/>
      <c r="DA1" s="1040"/>
      <c r="DB1" s="1040"/>
      <c r="DC1" s="1040"/>
      <c r="DD1" s="1040"/>
      <c r="DE1" s="1040"/>
      <c r="DF1" s="1040"/>
      <c r="DG1" s="1040"/>
    </row>
    <row r="2" spans="2:117">
      <c r="B2" s="1039" t="s">
        <v>2750</v>
      </c>
      <c r="E2" s="1037"/>
      <c r="F2" s="1037"/>
      <c r="G2" s="1037"/>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X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row>
    <row r="3" spans="2:117" ht="14.5" thickBot="1">
      <c r="B3" s="1038"/>
      <c r="CA3" s="1037"/>
      <c r="CB3" s="1037"/>
    </row>
    <row r="4" spans="2:117">
      <c r="B4" s="1419" t="s">
        <v>2815</v>
      </c>
      <c r="C4" s="1420"/>
      <c r="D4" s="1420"/>
      <c r="E4" s="1420"/>
      <c r="F4" s="1420"/>
      <c r="G4" s="1420"/>
      <c r="H4" s="1420"/>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c r="AK4" s="1420"/>
      <c r="AL4" s="1420"/>
      <c r="AM4" s="1420"/>
      <c r="AN4" s="1420"/>
      <c r="AO4" s="1420"/>
      <c r="AP4" s="1420"/>
      <c r="AQ4" s="1420"/>
      <c r="AR4" s="1420"/>
      <c r="AS4" s="1420"/>
      <c r="AT4" s="1420"/>
      <c r="AU4" s="1420"/>
      <c r="AV4" s="1420"/>
      <c r="AW4" s="1420"/>
      <c r="AX4" s="1420"/>
      <c r="AY4" s="1420"/>
      <c r="AZ4" s="1420"/>
      <c r="BA4" s="1420"/>
      <c r="BB4" s="1420"/>
      <c r="BC4" s="1420"/>
      <c r="BD4" s="1420"/>
      <c r="BE4" s="1420"/>
      <c r="BF4" s="1420"/>
      <c r="BG4" s="1420"/>
      <c r="BH4" s="1420"/>
      <c r="BI4" s="1420"/>
      <c r="BJ4" s="1420"/>
      <c r="BK4" s="1420"/>
      <c r="BL4" s="1420"/>
      <c r="BM4" s="1420"/>
      <c r="BN4" s="1420"/>
      <c r="BO4" s="1420"/>
      <c r="BP4" s="1420"/>
      <c r="BQ4" s="1420"/>
      <c r="BR4" s="1420"/>
      <c r="BS4" s="1420"/>
      <c r="BT4" s="1420"/>
      <c r="BU4" s="1420"/>
      <c r="BV4" s="1420"/>
      <c r="BW4" s="1420"/>
      <c r="BX4" s="1420"/>
      <c r="BY4" s="1420"/>
      <c r="BZ4" s="1420"/>
      <c r="CA4" s="1420"/>
      <c r="CB4" s="1420"/>
      <c r="CC4" s="1420"/>
      <c r="CD4" s="1420"/>
      <c r="CE4" s="1420"/>
      <c r="CF4" s="1420"/>
      <c r="CG4" s="1420"/>
      <c r="CH4" s="1420"/>
      <c r="CI4" s="1420"/>
      <c r="CJ4" s="1420"/>
      <c r="CK4" s="1420"/>
      <c r="CL4" s="1420"/>
      <c r="CM4" s="1420"/>
      <c r="CN4" s="1420"/>
      <c r="CO4" s="1420"/>
      <c r="CP4" s="1420"/>
      <c r="CQ4" s="1420"/>
      <c r="CR4" s="1420"/>
      <c r="CS4" s="1420"/>
      <c r="CT4" s="1420"/>
      <c r="CU4" s="1420"/>
      <c r="CV4" s="1420"/>
      <c r="CW4" s="1420"/>
      <c r="CX4" s="1420"/>
      <c r="CY4" s="1420"/>
      <c r="CZ4" s="1420"/>
      <c r="DA4" s="1420"/>
      <c r="DB4" s="1420"/>
      <c r="DC4" s="1420"/>
      <c r="DD4" s="1420"/>
      <c r="DE4" s="1420"/>
      <c r="DF4" s="1420"/>
      <c r="DG4" s="1420"/>
      <c r="DH4" s="1420"/>
      <c r="DI4" s="1420"/>
      <c r="DJ4" s="1420"/>
      <c r="DK4" s="1420"/>
      <c r="DL4" s="1420"/>
      <c r="DM4" s="1421"/>
    </row>
    <row r="5" spans="2:117" ht="25" customHeight="1">
      <c r="B5" s="1036"/>
      <c r="C5" s="961"/>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961"/>
      <c r="AG5" s="961"/>
      <c r="AH5" s="961"/>
      <c r="AI5" s="961"/>
      <c r="AJ5" s="961"/>
      <c r="AK5" s="961"/>
      <c r="AL5" s="961"/>
      <c r="AM5" s="961"/>
      <c r="AN5" s="961"/>
      <c r="AO5" s="961"/>
      <c r="AP5" s="961"/>
      <c r="AQ5" s="961"/>
      <c r="AR5" s="961"/>
      <c r="AS5" s="961"/>
      <c r="AT5" s="961"/>
      <c r="AU5" s="961"/>
      <c r="AV5" s="961"/>
      <c r="AW5" s="961"/>
      <c r="AX5" s="961"/>
      <c r="AY5" s="961"/>
      <c r="AZ5" s="961"/>
      <c r="BA5" s="961"/>
      <c r="BB5" s="961"/>
      <c r="BC5" s="961"/>
      <c r="BD5" s="961"/>
      <c r="BE5" s="961"/>
      <c r="BF5" s="961"/>
      <c r="BG5" s="961"/>
      <c r="BH5" s="961"/>
      <c r="BI5" s="961"/>
      <c r="BJ5" s="961"/>
      <c r="BK5" s="961"/>
      <c r="BL5" s="961"/>
      <c r="BM5" s="961"/>
      <c r="BN5" s="961"/>
      <c r="BO5" s="961"/>
      <c r="BP5" s="961"/>
      <c r="BQ5" s="961"/>
      <c r="BR5" s="961"/>
      <c r="BS5" s="961"/>
      <c r="BT5" s="961"/>
      <c r="BU5" s="961"/>
      <c r="BV5" s="961"/>
      <c r="BW5" s="961"/>
      <c r="BX5" s="961"/>
      <c r="BY5" s="961"/>
      <c r="BZ5" s="961"/>
      <c r="CA5" s="962"/>
      <c r="CB5" s="962"/>
      <c r="CC5" s="961"/>
      <c r="CD5" s="961"/>
      <c r="CE5" s="961"/>
      <c r="CF5" s="961"/>
      <c r="CG5" s="961"/>
      <c r="CH5" s="961"/>
      <c r="CI5" s="961"/>
      <c r="CJ5" s="961"/>
      <c r="CK5" s="961"/>
      <c r="CL5" s="961"/>
      <c r="CM5" s="961"/>
      <c r="CN5" s="961"/>
      <c r="CO5" s="961"/>
      <c r="CP5" s="961"/>
      <c r="CQ5" s="961"/>
      <c r="CR5" s="961"/>
      <c r="CS5" s="961"/>
      <c r="CT5" s="961"/>
      <c r="CU5" s="961"/>
      <c r="CV5" s="961"/>
      <c r="CW5" s="961"/>
      <c r="CX5" s="961"/>
      <c r="CY5" s="961"/>
      <c r="CZ5" s="961"/>
      <c r="DA5" s="961"/>
      <c r="DB5" s="961"/>
      <c r="DC5" s="961"/>
      <c r="DD5" s="961"/>
      <c r="DE5" s="961"/>
      <c r="DF5" s="961"/>
      <c r="DG5" s="961"/>
      <c r="DH5" s="961"/>
      <c r="DI5" s="961"/>
      <c r="DJ5" s="961"/>
      <c r="DK5" s="961"/>
      <c r="DL5" s="961"/>
      <c r="DM5" s="973"/>
    </row>
    <row r="6" spans="2:117" ht="18" customHeight="1">
      <c r="B6" s="1035"/>
      <c r="C6" s="961"/>
      <c r="D6" s="961"/>
      <c r="E6" s="1033"/>
      <c r="F6" s="1033"/>
      <c r="G6" s="1033"/>
      <c r="H6" s="1033"/>
      <c r="I6" s="1033"/>
      <c r="J6" s="1033"/>
      <c r="K6" s="1033"/>
      <c r="L6" s="1033"/>
      <c r="M6" s="1033"/>
      <c r="N6" s="1033"/>
      <c r="O6" s="1033"/>
      <c r="P6" s="1033"/>
      <c r="Q6" s="1033"/>
      <c r="R6" s="1033"/>
      <c r="S6" s="1033"/>
      <c r="T6" s="1033"/>
      <c r="U6" s="1033"/>
      <c r="V6" s="1033"/>
      <c r="W6" s="1033"/>
      <c r="X6" s="1033"/>
      <c r="Y6" s="1034"/>
      <c r="Z6" s="1033"/>
      <c r="AA6" s="1033"/>
      <c r="AB6" s="1033"/>
      <c r="AC6" s="1033"/>
      <c r="AD6" s="1034"/>
      <c r="AE6" s="1033"/>
      <c r="AF6" s="1033"/>
      <c r="AG6" s="1033"/>
      <c r="AH6" s="1033"/>
      <c r="AI6" s="1034"/>
      <c r="AJ6" s="1033" t="s">
        <v>2752</v>
      </c>
      <c r="AK6" s="1033"/>
      <c r="AL6" s="1033"/>
      <c r="AM6" s="1033"/>
      <c r="AN6" s="1033"/>
      <c r="AO6" s="1033"/>
      <c r="AP6" s="961"/>
      <c r="AQ6" s="1033"/>
      <c r="AR6" s="1033"/>
      <c r="AS6" s="1033"/>
      <c r="AT6" s="1033"/>
      <c r="AU6" s="1033"/>
      <c r="AV6" s="1033"/>
      <c r="AW6" s="1033"/>
      <c r="AX6" s="1033"/>
      <c r="AY6" s="1033"/>
      <c r="AZ6" s="1033"/>
      <c r="BA6" s="1033"/>
      <c r="BB6" s="1033"/>
      <c r="BC6" s="1033"/>
      <c r="BD6" s="1033"/>
      <c r="BE6" s="1033"/>
      <c r="BF6" s="1033"/>
      <c r="BG6" s="1033"/>
      <c r="BH6" s="1033"/>
      <c r="BI6" s="1033"/>
      <c r="BJ6" s="1033"/>
      <c r="BK6" s="1034"/>
      <c r="BL6" s="1033"/>
      <c r="BM6" s="1033"/>
      <c r="BN6" s="1033"/>
      <c r="BO6" s="1033"/>
      <c r="BP6" s="1034"/>
      <c r="BQ6" s="1033"/>
      <c r="BR6" s="1033"/>
      <c r="BS6" s="1033"/>
      <c r="BT6" s="1033"/>
      <c r="BU6" s="1034"/>
      <c r="BV6" s="1033" t="s">
        <v>2753</v>
      </c>
      <c r="BW6" s="1033"/>
      <c r="BX6" s="1033"/>
      <c r="BY6" s="1033"/>
      <c r="BZ6" s="1033"/>
      <c r="CA6" s="1033"/>
      <c r="CB6" s="962"/>
      <c r="CC6" s="1033"/>
      <c r="CD6" s="1033"/>
      <c r="CE6" s="1033"/>
      <c r="CF6" s="1033"/>
      <c r="CG6" s="1033"/>
      <c r="CH6" s="1033"/>
      <c r="CI6" s="1033"/>
      <c r="CJ6" s="1033"/>
      <c r="CK6" s="1033"/>
      <c r="CL6" s="1033"/>
      <c r="CM6" s="1033"/>
      <c r="CN6" s="1033"/>
      <c r="CO6" s="1033"/>
      <c r="CP6" s="1033"/>
      <c r="CQ6" s="1033"/>
      <c r="CR6" s="1033"/>
      <c r="CS6" s="1033"/>
      <c r="CT6" s="1033"/>
      <c r="CU6" s="1033"/>
      <c r="CV6" s="1033"/>
      <c r="CW6" s="1034"/>
      <c r="CX6" s="1033"/>
      <c r="CY6" s="1033"/>
      <c r="CZ6" s="1033"/>
      <c r="DA6" s="1033"/>
      <c r="DB6" s="1034"/>
      <c r="DC6" s="1033"/>
      <c r="DD6" s="1033"/>
      <c r="DE6" s="1033"/>
      <c r="DF6" s="1033"/>
      <c r="DG6" s="1034"/>
      <c r="DH6" s="1033" t="s">
        <v>2754</v>
      </c>
      <c r="DI6" s="1033"/>
      <c r="DJ6" s="1033"/>
      <c r="DK6" s="1033"/>
      <c r="DL6" s="1033"/>
      <c r="DM6" s="1032"/>
    </row>
    <row r="7" spans="2:117" ht="52.5" customHeight="1">
      <c r="B7" s="1031" t="s">
        <v>127</v>
      </c>
      <c r="C7" s="1030"/>
      <c r="D7" s="1028" t="s">
        <v>5</v>
      </c>
      <c r="E7" s="1028" t="s">
        <v>128</v>
      </c>
      <c r="F7" s="1029" t="s">
        <v>2755</v>
      </c>
      <c r="G7" s="1028" t="s">
        <v>153</v>
      </c>
      <c r="H7" s="1028" t="s">
        <v>2756</v>
      </c>
      <c r="I7" s="1028" t="s">
        <v>2757</v>
      </c>
      <c r="J7" s="1028" t="s">
        <v>2758</v>
      </c>
      <c r="K7" s="1028" t="s">
        <v>2759</v>
      </c>
      <c r="L7" s="1028" t="s">
        <v>2760</v>
      </c>
      <c r="M7" s="1028" t="s">
        <v>2664</v>
      </c>
      <c r="N7" s="1028" t="s">
        <v>2572</v>
      </c>
      <c r="O7" s="1028" t="s">
        <v>2761</v>
      </c>
      <c r="P7" s="1028" t="s">
        <v>2762</v>
      </c>
      <c r="Q7" s="1028" t="s">
        <v>169</v>
      </c>
      <c r="R7" s="1028" t="s">
        <v>2763</v>
      </c>
      <c r="S7" s="1028" t="s">
        <v>2764</v>
      </c>
      <c r="T7" s="1028" t="s">
        <v>2765</v>
      </c>
      <c r="U7" s="1028" t="s">
        <v>2766</v>
      </c>
      <c r="V7" s="1028" t="s">
        <v>2767</v>
      </c>
      <c r="W7" s="1028" t="s">
        <v>2768</v>
      </c>
      <c r="X7" s="1028" t="s">
        <v>2769</v>
      </c>
      <c r="Y7" s="1028" t="s">
        <v>130</v>
      </c>
      <c r="Z7" s="1028" t="s">
        <v>2770</v>
      </c>
      <c r="AA7" s="1028" t="s">
        <v>2771</v>
      </c>
      <c r="AB7" s="1028" t="s">
        <v>2772</v>
      </c>
      <c r="AC7" s="1028" t="s">
        <v>2773</v>
      </c>
      <c r="AD7" s="1028" t="s">
        <v>132</v>
      </c>
      <c r="AE7" s="1028" t="s">
        <v>2774</v>
      </c>
      <c r="AF7" s="1028" t="s">
        <v>2775</v>
      </c>
      <c r="AG7" s="1028" t="s">
        <v>2776</v>
      </c>
      <c r="AH7" s="1028" t="s">
        <v>2777</v>
      </c>
      <c r="AI7" s="1028" t="s">
        <v>131</v>
      </c>
      <c r="AJ7" s="1027" t="s">
        <v>1766</v>
      </c>
      <c r="AK7" s="1027" t="s">
        <v>2769</v>
      </c>
      <c r="AL7" s="1027" t="s">
        <v>2778</v>
      </c>
      <c r="AM7" s="1027" t="s">
        <v>1867</v>
      </c>
      <c r="AN7" s="1027" t="s">
        <v>2779</v>
      </c>
      <c r="AO7" s="1028" t="s">
        <v>129</v>
      </c>
      <c r="AP7" s="1030"/>
      <c r="AQ7" s="1028" t="s">
        <v>128</v>
      </c>
      <c r="AR7" s="1029" t="s">
        <v>2755</v>
      </c>
      <c r="AS7" s="1028" t="s">
        <v>153</v>
      </c>
      <c r="AT7" s="1028" t="s">
        <v>2756</v>
      </c>
      <c r="AU7" s="1028" t="s">
        <v>2757</v>
      </c>
      <c r="AV7" s="1028" t="s">
        <v>2758</v>
      </c>
      <c r="AW7" s="1028" t="s">
        <v>2759</v>
      </c>
      <c r="AX7" s="1028" t="s">
        <v>2760</v>
      </c>
      <c r="AY7" s="1028" t="s">
        <v>2664</v>
      </c>
      <c r="AZ7" s="1028" t="s">
        <v>2572</v>
      </c>
      <c r="BA7" s="1028" t="s">
        <v>2761</v>
      </c>
      <c r="BB7" s="1028" t="s">
        <v>2762</v>
      </c>
      <c r="BC7" s="1028" t="s">
        <v>169</v>
      </c>
      <c r="BD7" s="1028" t="s">
        <v>2763</v>
      </c>
      <c r="BE7" s="1028" t="s">
        <v>2764</v>
      </c>
      <c r="BF7" s="1028" t="s">
        <v>2765</v>
      </c>
      <c r="BG7" s="1028" t="s">
        <v>2766</v>
      </c>
      <c r="BH7" s="1028" t="s">
        <v>2767</v>
      </c>
      <c r="BI7" s="1028" t="s">
        <v>2768</v>
      </c>
      <c r="BJ7" s="1028" t="s">
        <v>2769</v>
      </c>
      <c r="BK7" s="1028" t="s">
        <v>130</v>
      </c>
      <c r="BL7" s="1028" t="s">
        <v>2770</v>
      </c>
      <c r="BM7" s="1028" t="s">
        <v>2771</v>
      </c>
      <c r="BN7" s="1028" t="s">
        <v>2772</v>
      </c>
      <c r="BO7" s="1028" t="s">
        <v>2773</v>
      </c>
      <c r="BP7" s="1028" t="s">
        <v>132</v>
      </c>
      <c r="BQ7" s="1028" t="s">
        <v>2774</v>
      </c>
      <c r="BR7" s="1028" t="s">
        <v>2775</v>
      </c>
      <c r="BS7" s="1028" t="s">
        <v>2776</v>
      </c>
      <c r="BT7" s="1028" t="s">
        <v>2777</v>
      </c>
      <c r="BU7" s="1028" t="s">
        <v>131</v>
      </c>
      <c r="BV7" s="1027" t="s">
        <v>1766</v>
      </c>
      <c r="BW7" s="1027" t="s">
        <v>2769</v>
      </c>
      <c r="BX7" s="1027" t="s">
        <v>2778</v>
      </c>
      <c r="BY7" s="1027" t="s">
        <v>1867</v>
      </c>
      <c r="BZ7" s="1027" t="s">
        <v>2779</v>
      </c>
      <c r="CA7" s="1028" t="s">
        <v>129</v>
      </c>
      <c r="CB7" s="961"/>
      <c r="CC7" s="1028" t="s">
        <v>128</v>
      </c>
      <c r="CD7" s="1029" t="s">
        <v>2755</v>
      </c>
      <c r="CE7" s="1028" t="s">
        <v>153</v>
      </c>
      <c r="CF7" s="1028" t="s">
        <v>2756</v>
      </c>
      <c r="CG7" s="1028" t="s">
        <v>2757</v>
      </c>
      <c r="CH7" s="1028" t="s">
        <v>2758</v>
      </c>
      <c r="CI7" s="1028" t="s">
        <v>2759</v>
      </c>
      <c r="CJ7" s="1028" t="s">
        <v>2760</v>
      </c>
      <c r="CK7" s="1028" t="s">
        <v>2664</v>
      </c>
      <c r="CL7" s="1028" t="s">
        <v>2572</v>
      </c>
      <c r="CM7" s="1028" t="s">
        <v>2761</v>
      </c>
      <c r="CN7" s="1028" t="s">
        <v>2762</v>
      </c>
      <c r="CO7" s="1028" t="s">
        <v>169</v>
      </c>
      <c r="CP7" s="1028" t="s">
        <v>2763</v>
      </c>
      <c r="CQ7" s="1028" t="s">
        <v>2764</v>
      </c>
      <c r="CR7" s="1028" t="s">
        <v>2765</v>
      </c>
      <c r="CS7" s="1028" t="s">
        <v>2766</v>
      </c>
      <c r="CT7" s="1028" t="s">
        <v>2767</v>
      </c>
      <c r="CU7" s="1028" t="s">
        <v>2768</v>
      </c>
      <c r="CV7" s="1028" t="s">
        <v>2769</v>
      </c>
      <c r="CW7" s="1028" t="s">
        <v>130</v>
      </c>
      <c r="CX7" s="1028" t="s">
        <v>2770</v>
      </c>
      <c r="CY7" s="1028" t="s">
        <v>2771</v>
      </c>
      <c r="CZ7" s="1028" t="s">
        <v>2772</v>
      </c>
      <c r="DA7" s="1028" t="s">
        <v>2773</v>
      </c>
      <c r="DB7" s="1028" t="s">
        <v>132</v>
      </c>
      <c r="DC7" s="1028" t="s">
        <v>2774</v>
      </c>
      <c r="DD7" s="1028" t="s">
        <v>2775</v>
      </c>
      <c r="DE7" s="1028" t="s">
        <v>2776</v>
      </c>
      <c r="DF7" s="1028" t="s">
        <v>2777</v>
      </c>
      <c r="DG7" s="1028" t="s">
        <v>131</v>
      </c>
      <c r="DH7" s="1027" t="s">
        <v>1766</v>
      </c>
      <c r="DI7" s="1027" t="s">
        <v>2769</v>
      </c>
      <c r="DJ7" s="1027" t="s">
        <v>2778</v>
      </c>
      <c r="DK7" s="1027" t="s">
        <v>1867</v>
      </c>
      <c r="DL7" s="1027" t="s">
        <v>2779</v>
      </c>
      <c r="DM7" s="1026" t="s">
        <v>129</v>
      </c>
    </row>
    <row r="8" spans="2:117" ht="14.25" customHeight="1">
      <c r="B8" s="972"/>
      <c r="C8" s="961"/>
      <c r="D8" s="961"/>
      <c r="E8" s="962"/>
      <c r="F8" s="962" t="s">
        <v>2780</v>
      </c>
      <c r="G8" s="962" t="s">
        <v>2781</v>
      </c>
      <c r="H8" s="962" t="s">
        <v>2782</v>
      </c>
      <c r="I8" s="962" t="s">
        <v>2783</v>
      </c>
      <c r="J8" s="962" t="s">
        <v>2784</v>
      </c>
      <c r="K8" s="962" t="s">
        <v>2785</v>
      </c>
      <c r="L8" s="962" t="s">
        <v>2786</v>
      </c>
      <c r="M8" s="962" t="s">
        <v>2787</v>
      </c>
      <c r="N8" s="962" t="s">
        <v>2788</v>
      </c>
      <c r="O8" s="962" t="s">
        <v>2789</v>
      </c>
      <c r="P8" s="962" t="s">
        <v>2790</v>
      </c>
      <c r="Q8" s="962" t="s">
        <v>2791</v>
      </c>
      <c r="R8" s="962" t="s">
        <v>2792</v>
      </c>
      <c r="S8" s="962" t="s">
        <v>2793</v>
      </c>
      <c r="T8" s="962" t="s">
        <v>2794</v>
      </c>
      <c r="U8" s="962" t="s">
        <v>2795</v>
      </c>
      <c r="V8" s="962" t="s">
        <v>2796</v>
      </c>
      <c r="W8" s="962" t="s">
        <v>2797</v>
      </c>
      <c r="X8" s="962" t="s">
        <v>2798</v>
      </c>
      <c r="Y8" s="962"/>
      <c r="Z8" s="962" t="s">
        <v>2799</v>
      </c>
      <c r="AA8" s="962" t="s">
        <v>2800</v>
      </c>
      <c r="AB8" s="962" t="s">
        <v>2801</v>
      </c>
      <c r="AC8" s="962" t="s">
        <v>2802</v>
      </c>
      <c r="AD8" s="962"/>
      <c r="AE8" s="962" t="s">
        <v>2803</v>
      </c>
      <c r="AF8" s="962" t="s">
        <v>2804</v>
      </c>
      <c r="AG8" s="962" t="s">
        <v>2805</v>
      </c>
      <c r="AH8" s="962" t="s">
        <v>2806</v>
      </c>
      <c r="AI8" s="962"/>
      <c r="AJ8" s="1025">
        <v>1</v>
      </c>
      <c r="AK8" s="1025">
        <v>2</v>
      </c>
      <c r="AL8" s="1025">
        <v>3</v>
      </c>
      <c r="AM8" s="1025">
        <v>4</v>
      </c>
      <c r="AN8" s="1025">
        <v>5</v>
      </c>
      <c r="AO8" s="962" t="s">
        <v>2807</v>
      </c>
      <c r="AP8" s="961"/>
      <c r="AQ8" s="962"/>
      <c r="AR8" s="962" t="s">
        <v>2780</v>
      </c>
      <c r="AS8" s="962" t="s">
        <v>2781</v>
      </c>
      <c r="AT8" s="962" t="s">
        <v>2782</v>
      </c>
      <c r="AU8" s="962" t="s">
        <v>2783</v>
      </c>
      <c r="AV8" s="962" t="s">
        <v>2784</v>
      </c>
      <c r="AW8" s="962" t="s">
        <v>2785</v>
      </c>
      <c r="AX8" s="962" t="s">
        <v>2786</v>
      </c>
      <c r="AY8" s="962" t="s">
        <v>2787</v>
      </c>
      <c r="AZ8" s="962" t="s">
        <v>2788</v>
      </c>
      <c r="BA8" s="962" t="s">
        <v>2789</v>
      </c>
      <c r="BB8" s="962" t="s">
        <v>2790</v>
      </c>
      <c r="BC8" s="962" t="s">
        <v>2791</v>
      </c>
      <c r="BD8" s="962" t="s">
        <v>2792</v>
      </c>
      <c r="BE8" s="962" t="s">
        <v>2793</v>
      </c>
      <c r="BF8" s="962" t="s">
        <v>2794</v>
      </c>
      <c r="BG8" s="962" t="s">
        <v>2795</v>
      </c>
      <c r="BH8" s="962" t="s">
        <v>2796</v>
      </c>
      <c r="BI8" s="962" t="s">
        <v>2797</v>
      </c>
      <c r="BJ8" s="962" t="s">
        <v>2798</v>
      </c>
      <c r="BK8" s="962"/>
      <c r="BL8" s="962" t="s">
        <v>2799</v>
      </c>
      <c r="BM8" s="962" t="s">
        <v>2800</v>
      </c>
      <c r="BN8" s="962" t="s">
        <v>2801</v>
      </c>
      <c r="BO8" s="962" t="s">
        <v>2802</v>
      </c>
      <c r="BP8" s="962"/>
      <c r="BQ8" s="962" t="s">
        <v>2803</v>
      </c>
      <c r="BR8" s="962" t="s">
        <v>2804</v>
      </c>
      <c r="BS8" s="962" t="s">
        <v>2805</v>
      </c>
      <c r="BT8" s="962" t="s">
        <v>2806</v>
      </c>
      <c r="BU8" s="962"/>
      <c r="BV8" s="1025">
        <v>1</v>
      </c>
      <c r="BW8" s="1025">
        <v>2</v>
      </c>
      <c r="BX8" s="1025">
        <v>3</v>
      </c>
      <c r="BY8" s="1025">
        <v>4</v>
      </c>
      <c r="BZ8" s="1025">
        <v>5</v>
      </c>
      <c r="CA8" s="962" t="s">
        <v>2807</v>
      </c>
      <c r="CB8" s="961"/>
      <c r="CC8" s="962"/>
      <c r="CD8" s="962" t="s">
        <v>2780</v>
      </c>
      <c r="CE8" s="962" t="s">
        <v>2781</v>
      </c>
      <c r="CF8" s="962" t="s">
        <v>2782</v>
      </c>
      <c r="CG8" s="962" t="s">
        <v>2783</v>
      </c>
      <c r="CH8" s="962" t="s">
        <v>2784</v>
      </c>
      <c r="CI8" s="962" t="s">
        <v>2785</v>
      </c>
      <c r="CJ8" s="962" t="s">
        <v>2786</v>
      </c>
      <c r="CK8" s="962" t="s">
        <v>2787</v>
      </c>
      <c r="CL8" s="962" t="s">
        <v>2788</v>
      </c>
      <c r="CM8" s="962" t="s">
        <v>2789</v>
      </c>
      <c r="CN8" s="962" t="s">
        <v>2790</v>
      </c>
      <c r="CO8" s="962" t="s">
        <v>2791</v>
      </c>
      <c r="CP8" s="962" t="s">
        <v>2792</v>
      </c>
      <c r="CQ8" s="962" t="s">
        <v>2793</v>
      </c>
      <c r="CR8" s="962" t="s">
        <v>2794</v>
      </c>
      <c r="CS8" s="962" t="s">
        <v>2795</v>
      </c>
      <c r="CT8" s="962" t="s">
        <v>2796</v>
      </c>
      <c r="CU8" s="962" t="s">
        <v>2797</v>
      </c>
      <c r="CV8" s="962" t="s">
        <v>2798</v>
      </c>
      <c r="CW8" s="962"/>
      <c r="CX8" s="962" t="s">
        <v>2799</v>
      </c>
      <c r="CY8" s="962" t="s">
        <v>2800</v>
      </c>
      <c r="CZ8" s="962" t="s">
        <v>2801</v>
      </c>
      <c r="DA8" s="962" t="s">
        <v>2802</v>
      </c>
      <c r="DB8" s="962"/>
      <c r="DC8" s="962" t="s">
        <v>2803</v>
      </c>
      <c r="DD8" s="962" t="s">
        <v>2804</v>
      </c>
      <c r="DE8" s="962" t="s">
        <v>2805</v>
      </c>
      <c r="DF8" s="962" t="s">
        <v>2806</v>
      </c>
      <c r="DG8" s="962"/>
      <c r="DH8" s="1025">
        <v>1</v>
      </c>
      <c r="DI8" s="1025">
        <v>2</v>
      </c>
      <c r="DJ8" s="1025">
        <v>3</v>
      </c>
      <c r="DK8" s="1025">
        <v>4</v>
      </c>
      <c r="DL8" s="1025">
        <v>5</v>
      </c>
      <c r="DM8" s="962" t="s">
        <v>2807</v>
      </c>
    </row>
    <row r="9" spans="2:117" ht="14.5" hidden="1" customHeight="1" outlineLevel="1">
      <c r="B9" s="972">
        <v>1</v>
      </c>
      <c r="C9" s="961"/>
      <c r="D9" s="994" t="s">
        <v>138</v>
      </c>
      <c r="E9" s="994" t="s">
        <v>139</v>
      </c>
      <c r="F9" s="994"/>
      <c r="G9" s="994"/>
      <c r="H9" s="994"/>
      <c r="I9" s="994"/>
      <c r="J9" s="994"/>
      <c r="K9" s="994"/>
      <c r="L9" s="994"/>
      <c r="M9" s="994"/>
      <c r="N9" s="994"/>
      <c r="O9" s="994"/>
      <c r="P9" s="994"/>
      <c r="Q9" s="994"/>
      <c r="R9" s="994"/>
      <c r="S9" s="994"/>
      <c r="T9" s="994"/>
      <c r="U9" s="994"/>
      <c r="V9" s="994"/>
      <c r="W9" s="994"/>
      <c r="X9" s="994"/>
      <c r="Y9" s="994" t="s">
        <v>139</v>
      </c>
      <c r="Z9" s="994"/>
      <c r="AA9" s="994"/>
      <c r="AB9" s="994"/>
      <c r="AC9" s="994"/>
      <c r="AD9" s="994" t="s">
        <v>139</v>
      </c>
      <c r="AE9" s="994"/>
      <c r="AF9" s="994"/>
      <c r="AG9" s="994"/>
      <c r="AH9" s="994"/>
      <c r="AI9" s="994" t="s">
        <v>139</v>
      </c>
      <c r="AJ9" s="1008"/>
      <c r="AK9" s="1008"/>
      <c r="AL9" s="1008"/>
      <c r="AM9" s="1008"/>
      <c r="AN9" s="1008"/>
      <c r="AO9" s="994" t="s">
        <v>139</v>
      </c>
      <c r="AP9" s="969"/>
      <c r="AQ9" s="994" t="s">
        <v>139</v>
      </c>
      <c r="AR9" s="994"/>
      <c r="AS9" s="994"/>
      <c r="AT9" s="994"/>
      <c r="AU9" s="994"/>
      <c r="AV9" s="994"/>
      <c r="AW9" s="994"/>
      <c r="AX9" s="994"/>
      <c r="AY9" s="994"/>
      <c r="AZ9" s="994"/>
      <c r="BA9" s="994"/>
      <c r="BB9" s="994"/>
      <c r="BC9" s="994"/>
      <c r="BD9" s="994"/>
      <c r="BE9" s="994"/>
      <c r="BF9" s="994"/>
      <c r="BG9" s="994"/>
      <c r="BH9" s="994"/>
      <c r="BI9" s="994"/>
      <c r="BJ9" s="994"/>
      <c r="BK9" s="994" t="s">
        <v>139</v>
      </c>
      <c r="BL9" s="994"/>
      <c r="BM9" s="994"/>
      <c r="BN9" s="994"/>
      <c r="BO9" s="994"/>
      <c r="BP9" s="994" t="s">
        <v>139</v>
      </c>
      <c r="BQ9" s="994"/>
      <c r="BR9" s="994"/>
      <c r="BS9" s="994"/>
      <c r="BT9" s="994"/>
      <c r="BU9" s="994" t="s">
        <v>139</v>
      </c>
      <c r="BV9" s="1008"/>
      <c r="BW9" s="1008"/>
      <c r="BX9" s="1008"/>
      <c r="BY9" s="1008"/>
      <c r="BZ9" s="1008"/>
      <c r="CA9" s="994" t="s">
        <v>139</v>
      </c>
      <c r="CB9" s="969"/>
      <c r="CC9" s="994" t="s">
        <v>139</v>
      </c>
      <c r="CD9" s="994"/>
      <c r="CE9" s="994"/>
      <c r="CF9" s="994"/>
      <c r="CG9" s="994"/>
      <c r="CH9" s="994"/>
      <c r="CI9" s="994"/>
      <c r="CJ9" s="994"/>
      <c r="CK9" s="994"/>
      <c r="CL9" s="994"/>
      <c r="CM9" s="994"/>
      <c r="CN9" s="994"/>
      <c r="CO9" s="994"/>
      <c r="CP9" s="994"/>
      <c r="CQ9" s="994"/>
      <c r="CR9" s="994"/>
      <c r="CS9" s="994"/>
      <c r="CT9" s="994"/>
      <c r="CU9" s="994"/>
      <c r="CV9" s="994"/>
      <c r="CW9" s="994" t="s">
        <v>139</v>
      </c>
      <c r="CX9" s="994"/>
      <c r="CY9" s="994"/>
      <c r="CZ9" s="994"/>
      <c r="DA9" s="994"/>
      <c r="DB9" s="994" t="s">
        <v>139</v>
      </c>
      <c r="DC9" s="994"/>
      <c r="DD9" s="994"/>
      <c r="DE9" s="994"/>
      <c r="DF9" s="994"/>
      <c r="DG9" s="994" t="s">
        <v>139</v>
      </c>
      <c r="DH9" s="1008"/>
      <c r="DI9" s="1008"/>
      <c r="DJ9" s="1008"/>
      <c r="DK9" s="1008"/>
      <c r="DL9" s="1008"/>
      <c r="DM9" s="994" t="s">
        <v>139</v>
      </c>
    </row>
    <row r="10" spans="2:117" ht="6.75" hidden="1" customHeight="1" outlineLevel="1">
      <c r="B10" s="972"/>
      <c r="C10" s="961"/>
      <c r="D10" s="994"/>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c r="AB10" s="1023"/>
      <c r="AC10" s="1023"/>
      <c r="AD10" s="1023"/>
      <c r="AE10" s="1023"/>
      <c r="AF10" s="1023"/>
      <c r="AG10" s="1023"/>
      <c r="AH10" s="1023"/>
      <c r="AI10" s="1023"/>
      <c r="AJ10" s="1024"/>
      <c r="AK10" s="1024"/>
      <c r="AL10" s="1024"/>
      <c r="AM10" s="1024"/>
      <c r="AN10" s="1024"/>
      <c r="AO10" s="1023"/>
      <c r="AP10" s="969"/>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4"/>
      <c r="BW10" s="1024"/>
      <c r="BX10" s="1024"/>
      <c r="BY10" s="1024"/>
      <c r="BZ10" s="1024"/>
      <c r="CA10" s="1023"/>
      <c r="CB10" s="969"/>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4"/>
      <c r="DI10" s="1024"/>
      <c r="DJ10" s="1024"/>
      <c r="DK10" s="1024"/>
      <c r="DL10" s="1024"/>
      <c r="DM10" s="1023"/>
    </row>
    <row r="11" spans="2:117" ht="14.5" hidden="1" customHeight="1" outlineLevel="1">
      <c r="B11" s="972">
        <f>IF(D11&lt;&gt;"",MAX(B8:B10)+1,"")</f>
        <v>2</v>
      </c>
      <c r="C11" s="961"/>
      <c r="D11" s="994" t="s">
        <v>140</v>
      </c>
      <c r="E11" s="986"/>
      <c r="F11" s="986"/>
      <c r="G11" s="986"/>
      <c r="H11" s="986"/>
      <c r="I11" s="986"/>
      <c r="J11" s="986"/>
      <c r="K11" s="986"/>
      <c r="L11" s="986"/>
      <c r="M11" s="986"/>
      <c r="N11" s="986"/>
      <c r="O11" s="986"/>
      <c r="P11" s="986"/>
      <c r="Q11" s="986"/>
      <c r="R11" s="986"/>
      <c r="S11" s="986"/>
      <c r="T11" s="986"/>
      <c r="U11" s="986"/>
      <c r="V11" s="986"/>
      <c r="W11" s="986"/>
      <c r="X11" s="986"/>
      <c r="Y11" s="986"/>
      <c r="Z11" s="986"/>
      <c r="AA11" s="986"/>
      <c r="AB11" s="986"/>
      <c r="AC11" s="986"/>
      <c r="AD11" s="986"/>
      <c r="AE11" s="986"/>
      <c r="AF11" s="986"/>
      <c r="AG11" s="986"/>
      <c r="AH11" s="986"/>
      <c r="AI11" s="986"/>
      <c r="AJ11" s="1011"/>
      <c r="AK11" s="1011"/>
      <c r="AL11" s="1011"/>
      <c r="AM11" s="1011"/>
      <c r="AN11" s="1011"/>
      <c r="AO11" s="986"/>
      <c r="AP11" s="969"/>
      <c r="AQ11" s="986"/>
      <c r="AR11" s="986"/>
      <c r="AS11" s="986"/>
      <c r="AT11" s="986"/>
      <c r="AU11" s="986"/>
      <c r="AV11" s="986"/>
      <c r="AW11" s="986"/>
      <c r="AX11" s="986"/>
      <c r="AY11" s="986"/>
      <c r="AZ11" s="986"/>
      <c r="BA11" s="986"/>
      <c r="BB11" s="986"/>
      <c r="BC11" s="986"/>
      <c r="BD11" s="986"/>
      <c r="BE11" s="986"/>
      <c r="BF11" s="986"/>
      <c r="BG11" s="986"/>
      <c r="BH11" s="986"/>
      <c r="BI11" s="986"/>
      <c r="BJ11" s="986"/>
      <c r="BK11" s="986"/>
      <c r="BL11" s="986"/>
      <c r="BM11" s="986"/>
      <c r="BN11" s="986"/>
      <c r="BO11" s="986"/>
      <c r="BP11" s="986"/>
      <c r="BQ11" s="986"/>
      <c r="BR11" s="986"/>
      <c r="BS11" s="986"/>
      <c r="BT11" s="986"/>
      <c r="BU11" s="986"/>
      <c r="BV11" s="1011"/>
      <c r="BW11" s="1011"/>
      <c r="BX11" s="1011"/>
      <c r="BY11" s="1011"/>
      <c r="BZ11" s="1011"/>
      <c r="CA11" s="986"/>
      <c r="CB11" s="969"/>
      <c r="CC11" s="986"/>
      <c r="CD11" s="986"/>
      <c r="CE11" s="986"/>
      <c r="CF11" s="986"/>
      <c r="CG11" s="986"/>
      <c r="CH11" s="986"/>
      <c r="CI11" s="986"/>
      <c r="CJ11" s="986"/>
      <c r="CK11" s="986"/>
      <c r="CL11" s="986"/>
      <c r="CM11" s="986"/>
      <c r="CN11" s="986"/>
      <c r="CO11" s="986"/>
      <c r="CP11" s="986"/>
      <c r="CQ11" s="986"/>
      <c r="CR11" s="986"/>
      <c r="CS11" s="986"/>
      <c r="CT11" s="986"/>
      <c r="CU11" s="986"/>
      <c r="CV11" s="986"/>
      <c r="CW11" s="986"/>
      <c r="CX11" s="986"/>
      <c r="CY11" s="986"/>
      <c r="CZ11" s="986"/>
      <c r="DA11" s="986"/>
      <c r="DB11" s="986"/>
      <c r="DC11" s="986"/>
      <c r="DD11" s="986"/>
      <c r="DE11" s="986"/>
      <c r="DF11" s="986"/>
      <c r="DG11" s="986"/>
      <c r="DH11" s="1011"/>
      <c r="DI11" s="1011"/>
      <c r="DJ11" s="1011"/>
      <c r="DK11" s="1011"/>
      <c r="DL11" s="1011"/>
      <c r="DM11" s="986"/>
    </row>
    <row r="12" spans="2:117" ht="14.5" hidden="1" customHeight="1" outlineLevel="1">
      <c r="B12" s="972">
        <f>IF(D12&lt;&gt;"",MAX(B9:B11)+1,"")</f>
        <v>3</v>
      </c>
      <c r="C12" s="961"/>
      <c r="D12" s="998" t="s">
        <v>141</v>
      </c>
      <c r="E12" s="1020">
        <v>0</v>
      </c>
      <c r="F12" s="1020">
        <v>0</v>
      </c>
      <c r="G12" s="1020"/>
      <c r="H12" s="1020"/>
      <c r="I12" s="1020"/>
      <c r="J12" s="1020"/>
      <c r="K12" s="1020"/>
      <c r="L12" s="1020"/>
      <c r="M12" s="1020"/>
      <c r="N12" s="1020"/>
      <c r="O12" s="1020"/>
      <c r="P12" s="1020"/>
      <c r="Q12" s="1020"/>
      <c r="R12" s="1020"/>
      <c r="S12" s="1020"/>
      <c r="T12" s="1020"/>
      <c r="U12" s="1020"/>
      <c r="V12" s="1020"/>
      <c r="W12" s="1020">
        <v>0</v>
      </c>
      <c r="X12" s="1020">
        <v>0</v>
      </c>
      <c r="Y12" s="1020">
        <f>SUM(F12:X12)</f>
        <v>0</v>
      </c>
      <c r="Z12" s="1020">
        <v>0</v>
      </c>
      <c r="AA12" s="1020">
        <v>0</v>
      </c>
      <c r="AB12" s="1020">
        <v>0</v>
      </c>
      <c r="AC12" s="1020">
        <v>0</v>
      </c>
      <c r="AD12" s="1020">
        <f>SUM(Z12:AC12)</f>
        <v>0</v>
      </c>
      <c r="AE12" s="1020">
        <v>0</v>
      </c>
      <c r="AF12" s="1020">
        <v>0</v>
      </c>
      <c r="AG12" s="1020">
        <v>0</v>
      </c>
      <c r="AH12" s="1020">
        <v>0</v>
      </c>
      <c r="AI12" s="1020">
        <f>SUM(AE12:AH12)</f>
        <v>0</v>
      </c>
      <c r="AJ12" s="1021">
        <v>0</v>
      </c>
      <c r="AK12" s="1021">
        <v>0</v>
      </c>
      <c r="AL12" s="1021">
        <v>0</v>
      </c>
      <c r="AM12" s="1021">
        <v>0</v>
      </c>
      <c r="AN12" s="1021">
        <v>0</v>
      </c>
      <c r="AO12" s="1020">
        <f>SUM(AJ12:AN12)</f>
        <v>0</v>
      </c>
      <c r="AP12" s="1022"/>
      <c r="AQ12" s="1020">
        <v>0</v>
      </c>
      <c r="AR12" s="1020">
        <v>0</v>
      </c>
      <c r="AS12" s="1020"/>
      <c r="AT12" s="1020"/>
      <c r="AU12" s="1020"/>
      <c r="AV12" s="1020"/>
      <c r="AW12" s="1020"/>
      <c r="AX12" s="1020"/>
      <c r="AY12" s="1020"/>
      <c r="AZ12" s="1020"/>
      <c r="BA12" s="1020"/>
      <c r="BB12" s="1020"/>
      <c r="BC12" s="1020"/>
      <c r="BD12" s="1020"/>
      <c r="BE12" s="1020"/>
      <c r="BF12" s="1020"/>
      <c r="BG12" s="1020"/>
      <c r="BH12" s="1020"/>
      <c r="BI12" s="1020">
        <v>0</v>
      </c>
      <c r="BJ12" s="1020">
        <v>0</v>
      </c>
      <c r="BK12" s="1020">
        <f>SUM(AR12:BJ12)</f>
        <v>0</v>
      </c>
      <c r="BL12" s="1020">
        <v>0</v>
      </c>
      <c r="BM12" s="1020">
        <v>0</v>
      </c>
      <c r="BN12" s="1020">
        <v>0</v>
      </c>
      <c r="BO12" s="1020">
        <v>0</v>
      </c>
      <c r="BP12" s="1020">
        <f>SUM(BL12:BO12)</f>
        <v>0</v>
      </c>
      <c r="BQ12" s="1020">
        <v>0</v>
      </c>
      <c r="BR12" s="1020">
        <v>0</v>
      </c>
      <c r="BS12" s="1020">
        <v>0</v>
      </c>
      <c r="BT12" s="1020">
        <v>0</v>
      </c>
      <c r="BU12" s="1020">
        <f>SUM(BQ12:BT12)</f>
        <v>0</v>
      </c>
      <c r="BV12" s="1021">
        <v>0</v>
      </c>
      <c r="BW12" s="1021">
        <v>0</v>
      </c>
      <c r="BX12" s="1021">
        <v>0</v>
      </c>
      <c r="BY12" s="1021">
        <v>0</v>
      </c>
      <c r="BZ12" s="1021">
        <v>0</v>
      </c>
      <c r="CA12" s="1020">
        <f>SUM(BV12:BZ12)</f>
        <v>0</v>
      </c>
      <c r="CB12" s="969"/>
      <c r="CC12" s="1020">
        <v>0</v>
      </c>
      <c r="CD12" s="1020">
        <v>0</v>
      </c>
      <c r="CE12" s="1020"/>
      <c r="CF12" s="1020"/>
      <c r="CG12" s="1020"/>
      <c r="CH12" s="1020"/>
      <c r="CI12" s="1020"/>
      <c r="CJ12" s="1020"/>
      <c r="CK12" s="1020"/>
      <c r="CL12" s="1020"/>
      <c r="CM12" s="1020"/>
      <c r="CN12" s="1020"/>
      <c r="CO12" s="1020"/>
      <c r="CP12" s="1020"/>
      <c r="CQ12" s="1020"/>
      <c r="CR12" s="1020"/>
      <c r="CS12" s="1020"/>
      <c r="CT12" s="1020"/>
      <c r="CU12" s="1020">
        <v>0</v>
      </c>
      <c r="CV12" s="1020">
        <v>0</v>
      </c>
      <c r="CW12" s="1020">
        <f>SUM(CD12:CV12)</f>
        <v>0</v>
      </c>
      <c r="CX12" s="1020">
        <v>0</v>
      </c>
      <c r="CY12" s="1020">
        <v>0</v>
      </c>
      <c r="CZ12" s="1020">
        <v>0</v>
      </c>
      <c r="DA12" s="1020">
        <v>0</v>
      </c>
      <c r="DB12" s="1020">
        <f>SUM(CX12:DA12)</f>
        <v>0</v>
      </c>
      <c r="DC12" s="1020">
        <v>0</v>
      </c>
      <c r="DD12" s="1020">
        <v>0</v>
      </c>
      <c r="DE12" s="1020">
        <v>0</v>
      </c>
      <c r="DF12" s="1020">
        <v>0</v>
      </c>
      <c r="DG12" s="1020">
        <f>SUM(DC12:DF12)</f>
        <v>0</v>
      </c>
      <c r="DH12" s="1021">
        <v>0</v>
      </c>
      <c r="DI12" s="1021">
        <v>0</v>
      </c>
      <c r="DJ12" s="1021">
        <v>0</v>
      </c>
      <c r="DK12" s="1021">
        <v>0</v>
      </c>
      <c r="DL12" s="1021">
        <v>0</v>
      </c>
      <c r="DM12" s="1020">
        <f>SUM(DH12:DL12)</f>
        <v>0</v>
      </c>
    </row>
    <row r="13" spans="2:117" ht="14.5" hidden="1" customHeight="1" outlineLevel="1">
      <c r="B13" s="972">
        <f>IF(D13&lt;&gt;"",MAX(B10:B12)+1,"")</f>
        <v>4</v>
      </c>
      <c r="C13" s="961"/>
      <c r="D13" s="998" t="s">
        <v>142</v>
      </c>
      <c r="E13" s="968">
        <v>0</v>
      </c>
      <c r="F13" s="968">
        <v>0</v>
      </c>
      <c r="G13" s="968"/>
      <c r="H13" s="968"/>
      <c r="I13" s="968"/>
      <c r="J13" s="968"/>
      <c r="K13" s="968"/>
      <c r="L13" s="968"/>
      <c r="M13" s="968"/>
      <c r="N13" s="968"/>
      <c r="O13" s="968"/>
      <c r="P13" s="968"/>
      <c r="Q13" s="968"/>
      <c r="R13" s="968"/>
      <c r="S13" s="968"/>
      <c r="T13" s="968"/>
      <c r="U13" s="968"/>
      <c r="V13" s="968"/>
      <c r="W13" s="968">
        <v>0</v>
      </c>
      <c r="X13" s="968">
        <v>0</v>
      </c>
      <c r="Y13" s="968">
        <f>SUM(F13:X13)</f>
        <v>0</v>
      </c>
      <c r="Z13" s="968">
        <v>0</v>
      </c>
      <c r="AA13" s="968">
        <v>0</v>
      </c>
      <c r="AB13" s="968">
        <v>0</v>
      </c>
      <c r="AC13" s="968">
        <v>0</v>
      </c>
      <c r="AD13" s="968">
        <f>SUM(Z13:AC13)</f>
        <v>0</v>
      </c>
      <c r="AE13" s="968">
        <v>0</v>
      </c>
      <c r="AF13" s="968">
        <v>0</v>
      </c>
      <c r="AG13" s="968">
        <v>0</v>
      </c>
      <c r="AH13" s="968">
        <v>0</v>
      </c>
      <c r="AI13" s="968">
        <f>SUM(AE13:AH13)</f>
        <v>0</v>
      </c>
      <c r="AJ13" s="1006">
        <v>0</v>
      </c>
      <c r="AK13" s="1006">
        <v>0</v>
      </c>
      <c r="AL13" s="1006">
        <v>0</v>
      </c>
      <c r="AM13" s="1006">
        <v>0</v>
      </c>
      <c r="AN13" s="1006">
        <v>0</v>
      </c>
      <c r="AO13" s="968">
        <f>SUM(AJ13:AN13)</f>
        <v>0</v>
      </c>
      <c r="AP13" s="969"/>
      <c r="AQ13" s="968">
        <v>0</v>
      </c>
      <c r="AR13" s="968">
        <v>0</v>
      </c>
      <c r="AS13" s="968"/>
      <c r="AT13" s="968"/>
      <c r="AU13" s="968"/>
      <c r="AV13" s="968"/>
      <c r="AW13" s="968"/>
      <c r="AX13" s="968"/>
      <c r="AY13" s="968"/>
      <c r="AZ13" s="968"/>
      <c r="BA13" s="968"/>
      <c r="BB13" s="968"/>
      <c r="BC13" s="968"/>
      <c r="BD13" s="968"/>
      <c r="BE13" s="968"/>
      <c r="BF13" s="968"/>
      <c r="BG13" s="968"/>
      <c r="BH13" s="968"/>
      <c r="BI13" s="968">
        <v>0</v>
      </c>
      <c r="BJ13" s="968">
        <v>0</v>
      </c>
      <c r="BK13" s="968">
        <f>SUM(AR13:BJ13)</f>
        <v>0</v>
      </c>
      <c r="BL13" s="968">
        <v>0</v>
      </c>
      <c r="BM13" s="968">
        <v>0</v>
      </c>
      <c r="BN13" s="968">
        <v>0</v>
      </c>
      <c r="BO13" s="968">
        <v>0</v>
      </c>
      <c r="BP13" s="968">
        <f>SUM(BL13:BO13)</f>
        <v>0</v>
      </c>
      <c r="BQ13" s="968">
        <v>0</v>
      </c>
      <c r="BR13" s="968">
        <v>0</v>
      </c>
      <c r="BS13" s="968">
        <v>0</v>
      </c>
      <c r="BT13" s="968">
        <v>0</v>
      </c>
      <c r="BU13" s="968">
        <f>SUM(BQ13:BT13)</f>
        <v>0</v>
      </c>
      <c r="BV13" s="1006">
        <v>0</v>
      </c>
      <c r="BW13" s="1006">
        <v>0</v>
      </c>
      <c r="BX13" s="1006">
        <v>0</v>
      </c>
      <c r="BY13" s="1006">
        <v>0</v>
      </c>
      <c r="BZ13" s="1006">
        <v>0</v>
      </c>
      <c r="CA13" s="968">
        <f>SUM(BV13:BZ13)</f>
        <v>0</v>
      </c>
      <c r="CB13" s="969"/>
      <c r="CC13" s="968">
        <v>0</v>
      </c>
      <c r="CD13" s="968">
        <v>0</v>
      </c>
      <c r="CE13" s="968"/>
      <c r="CF13" s="968"/>
      <c r="CG13" s="968"/>
      <c r="CH13" s="968"/>
      <c r="CI13" s="968"/>
      <c r="CJ13" s="968"/>
      <c r="CK13" s="968"/>
      <c r="CL13" s="968"/>
      <c r="CM13" s="968"/>
      <c r="CN13" s="968"/>
      <c r="CO13" s="968"/>
      <c r="CP13" s="968"/>
      <c r="CQ13" s="968"/>
      <c r="CR13" s="968"/>
      <c r="CS13" s="968"/>
      <c r="CT13" s="968"/>
      <c r="CU13" s="968">
        <v>0</v>
      </c>
      <c r="CV13" s="968">
        <v>0</v>
      </c>
      <c r="CW13" s="968">
        <f>SUM(CD13:CV13)</f>
        <v>0</v>
      </c>
      <c r="CX13" s="968">
        <v>0</v>
      </c>
      <c r="CY13" s="968">
        <v>0</v>
      </c>
      <c r="CZ13" s="968">
        <v>0</v>
      </c>
      <c r="DA13" s="968">
        <v>0</v>
      </c>
      <c r="DB13" s="968">
        <f>SUM(CX13:DA13)</f>
        <v>0</v>
      </c>
      <c r="DC13" s="968">
        <v>0</v>
      </c>
      <c r="DD13" s="968">
        <v>0</v>
      </c>
      <c r="DE13" s="968">
        <v>0</v>
      </c>
      <c r="DF13" s="968">
        <v>0</v>
      </c>
      <c r="DG13" s="968">
        <f>SUM(DC13:DF13)</f>
        <v>0</v>
      </c>
      <c r="DH13" s="1006">
        <v>0</v>
      </c>
      <c r="DI13" s="1006">
        <v>0</v>
      </c>
      <c r="DJ13" s="1006">
        <v>0</v>
      </c>
      <c r="DK13" s="1006">
        <v>0</v>
      </c>
      <c r="DL13" s="1006">
        <v>0</v>
      </c>
      <c r="DM13" s="968">
        <f>SUM(DH13:DL13)</f>
        <v>0</v>
      </c>
    </row>
    <row r="14" spans="2:117" ht="14.5" hidden="1" customHeight="1" outlineLevel="1">
      <c r="B14" s="972">
        <f>IF(D14&lt;&gt;"",MAX(B11:B13)+1,"")</f>
        <v>5</v>
      </c>
      <c r="C14" s="961"/>
      <c r="D14" s="998" t="s">
        <v>265</v>
      </c>
      <c r="E14" s="968">
        <v>0</v>
      </c>
      <c r="F14" s="968">
        <v>0</v>
      </c>
      <c r="G14" s="968"/>
      <c r="H14" s="968"/>
      <c r="I14" s="968"/>
      <c r="J14" s="968"/>
      <c r="K14" s="968"/>
      <c r="L14" s="968"/>
      <c r="M14" s="968"/>
      <c r="N14" s="968"/>
      <c r="O14" s="968"/>
      <c r="P14" s="968"/>
      <c r="Q14" s="968"/>
      <c r="R14" s="968"/>
      <c r="S14" s="968"/>
      <c r="T14" s="968"/>
      <c r="U14" s="968"/>
      <c r="V14" s="968"/>
      <c r="W14" s="968">
        <v>0</v>
      </c>
      <c r="X14" s="968">
        <v>0</v>
      </c>
      <c r="Y14" s="968">
        <f>SUM(F14:X14)</f>
        <v>0</v>
      </c>
      <c r="Z14" s="968">
        <v>0</v>
      </c>
      <c r="AA14" s="968">
        <v>0</v>
      </c>
      <c r="AB14" s="968">
        <v>0</v>
      </c>
      <c r="AC14" s="968">
        <v>0</v>
      </c>
      <c r="AD14" s="968">
        <f>SUM(Z14:AC14)</f>
        <v>0</v>
      </c>
      <c r="AE14" s="968">
        <v>0</v>
      </c>
      <c r="AF14" s="968">
        <v>0</v>
      </c>
      <c r="AG14" s="968">
        <v>0</v>
      </c>
      <c r="AH14" s="968">
        <v>0</v>
      </c>
      <c r="AI14" s="968">
        <f>SUM(AE14:AH14)</f>
        <v>0</v>
      </c>
      <c r="AJ14" s="1006">
        <v>0</v>
      </c>
      <c r="AK14" s="1006">
        <v>0</v>
      </c>
      <c r="AL14" s="1006">
        <v>0</v>
      </c>
      <c r="AM14" s="1006">
        <v>0</v>
      </c>
      <c r="AN14" s="1006">
        <v>0</v>
      </c>
      <c r="AO14" s="968">
        <f>SUM(AJ14:AN14)</f>
        <v>0</v>
      </c>
      <c r="AP14" s="969"/>
      <c r="AQ14" s="968">
        <v>0</v>
      </c>
      <c r="AR14" s="968">
        <v>0</v>
      </c>
      <c r="AS14" s="968"/>
      <c r="AT14" s="968"/>
      <c r="AU14" s="968"/>
      <c r="AV14" s="968"/>
      <c r="AW14" s="968"/>
      <c r="AX14" s="968"/>
      <c r="AY14" s="968"/>
      <c r="AZ14" s="968"/>
      <c r="BA14" s="968"/>
      <c r="BB14" s="968"/>
      <c r="BC14" s="968"/>
      <c r="BD14" s="968"/>
      <c r="BE14" s="968"/>
      <c r="BF14" s="968"/>
      <c r="BG14" s="968"/>
      <c r="BH14" s="968"/>
      <c r="BI14" s="968">
        <v>0</v>
      </c>
      <c r="BJ14" s="968">
        <v>0</v>
      </c>
      <c r="BK14" s="968">
        <f>SUM(AR14:BJ14)</f>
        <v>0</v>
      </c>
      <c r="BL14" s="968">
        <v>0</v>
      </c>
      <c r="BM14" s="968">
        <v>0</v>
      </c>
      <c r="BN14" s="968">
        <v>0</v>
      </c>
      <c r="BO14" s="968">
        <v>0</v>
      </c>
      <c r="BP14" s="968">
        <f>SUM(BL14:BO14)</f>
        <v>0</v>
      </c>
      <c r="BQ14" s="968">
        <v>0</v>
      </c>
      <c r="BR14" s="968">
        <v>0</v>
      </c>
      <c r="BS14" s="968">
        <v>0</v>
      </c>
      <c r="BT14" s="968">
        <v>0</v>
      </c>
      <c r="BU14" s="968">
        <f>SUM(BQ14:BT14)</f>
        <v>0</v>
      </c>
      <c r="BV14" s="1006">
        <v>0</v>
      </c>
      <c r="BW14" s="1006">
        <v>0</v>
      </c>
      <c r="BX14" s="1006">
        <v>0</v>
      </c>
      <c r="BY14" s="1006">
        <v>0</v>
      </c>
      <c r="BZ14" s="1006">
        <v>0</v>
      </c>
      <c r="CA14" s="968">
        <f>SUM(BV14:BZ14)</f>
        <v>0</v>
      </c>
      <c r="CB14" s="969"/>
      <c r="CC14" s="968">
        <v>0</v>
      </c>
      <c r="CD14" s="968">
        <v>0</v>
      </c>
      <c r="CE14" s="968"/>
      <c r="CF14" s="968"/>
      <c r="CG14" s="968"/>
      <c r="CH14" s="968"/>
      <c r="CI14" s="968"/>
      <c r="CJ14" s="968"/>
      <c r="CK14" s="968"/>
      <c r="CL14" s="968"/>
      <c r="CM14" s="968"/>
      <c r="CN14" s="968"/>
      <c r="CO14" s="968"/>
      <c r="CP14" s="968"/>
      <c r="CQ14" s="968"/>
      <c r="CR14" s="968"/>
      <c r="CS14" s="968"/>
      <c r="CT14" s="968"/>
      <c r="CU14" s="968">
        <v>0</v>
      </c>
      <c r="CV14" s="968">
        <v>0</v>
      </c>
      <c r="CW14" s="968">
        <f>SUM(CD14:CV14)</f>
        <v>0</v>
      </c>
      <c r="CX14" s="968">
        <v>0</v>
      </c>
      <c r="CY14" s="968">
        <v>0</v>
      </c>
      <c r="CZ14" s="968">
        <v>0</v>
      </c>
      <c r="DA14" s="968">
        <v>0</v>
      </c>
      <c r="DB14" s="968">
        <f>SUM(CX14:DA14)</f>
        <v>0</v>
      </c>
      <c r="DC14" s="968">
        <v>0</v>
      </c>
      <c r="DD14" s="968">
        <v>0</v>
      </c>
      <c r="DE14" s="968">
        <v>0</v>
      </c>
      <c r="DF14" s="968">
        <v>0</v>
      </c>
      <c r="DG14" s="968">
        <f>SUM(DC14:DF14)</f>
        <v>0</v>
      </c>
      <c r="DH14" s="1006">
        <v>0</v>
      </c>
      <c r="DI14" s="1006">
        <v>0</v>
      </c>
      <c r="DJ14" s="1006">
        <v>0</v>
      </c>
      <c r="DK14" s="1006">
        <v>0</v>
      </c>
      <c r="DL14" s="1006">
        <v>0</v>
      </c>
      <c r="DM14" s="968">
        <f>SUM(DH14:DL14)</f>
        <v>0</v>
      </c>
    </row>
    <row r="15" spans="2:117" ht="14.5" hidden="1" customHeight="1" outlineLevel="1">
      <c r="B15" s="972">
        <f>IF(D15&lt;&gt;"",MAX(B13:B14)+1,"")</f>
        <v>6</v>
      </c>
      <c r="C15" s="961"/>
      <c r="D15" s="994" t="s">
        <v>145</v>
      </c>
      <c r="E15" s="1017">
        <f>SUM(E12:E14)</f>
        <v>0</v>
      </c>
      <c r="F15" s="1017">
        <f>SUM(F12:F14)</f>
        <v>0</v>
      </c>
      <c r="G15" s="1017"/>
      <c r="H15" s="1017"/>
      <c r="I15" s="1017"/>
      <c r="J15" s="1017"/>
      <c r="K15" s="1017"/>
      <c r="L15" s="1017"/>
      <c r="M15" s="1017"/>
      <c r="N15" s="1017"/>
      <c r="O15" s="1017"/>
      <c r="P15" s="1017"/>
      <c r="Q15" s="1017"/>
      <c r="R15" s="1017"/>
      <c r="S15" s="1017"/>
      <c r="T15" s="1017"/>
      <c r="U15" s="1017"/>
      <c r="V15" s="1017"/>
      <c r="W15" s="1017">
        <f t="shared" ref="W15:AO15" si="0">SUM(W12:W14)</f>
        <v>0</v>
      </c>
      <c r="X15" s="1017">
        <f t="shared" si="0"/>
        <v>0</v>
      </c>
      <c r="Y15" s="1017">
        <f t="shared" si="0"/>
        <v>0</v>
      </c>
      <c r="Z15" s="1017">
        <f t="shared" si="0"/>
        <v>0</v>
      </c>
      <c r="AA15" s="1017">
        <f t="shared" si="0"/>
        <v>0</v>
      </c>
      <c r="AB15" s="1017">
        <f t="shared" si="0"/>
        <v>0</v>
      </c>
      <c r="AC15" s="1017">
        <f t="shared" si="0"/>
        <v>0</v>
      </c>
      <c r="AD15" s="1017">
        <f t="shared" si="0"/>
        <v>0</v>
      </c>
      <c r="AE15" s="1017">
        <f t="shared" si="0"/>
        <v>0</v>
      </c>
      <c r="AF15" s="1017">
        <f t="shared" si="0"/>
        <v>0</v>
      </c>
      <c r="AG15" s="1017">
        <f t="shared" si="0"/>
        <v>0</v>
      </c>
      <c r="AH15" s="1017">
        <f t="shared" si="0"/>
        <v>0</v>
      </c>
      <c r="AI15" s="1017">
        <f t="shared" si="0"/>
        <v>0</v>
      </c>
      <c r="AJ15" s="1016">
        <f t="shared" si="0"/>
        <v>0</v>
      </c>
      <c r="AK15" s="1016">
        <f t="shared" si="0"/>
        <v>0</v>
      </c>
      <c r="AL15" s="1016">
        <f t="shared" si="0"/>
        <v>0</v>
      </c>
      <c r="AM15" s="1016">
        <f t="shared" si="0"/>
        <v>0</v>
      </c>
      <c r="AN15" s="1016">
        <f t="shared" si="0"/>
        <v>0</v>
      </c>
      <c r="AO15" s="1017">
        <f t="shared" si="0"/>
        <v>0</v>
      </c>
      <c r="AP15" s="969"/>
      <c r="AQ15" s="1017">
        <f>SUM(AQ12:AQ14)</f>
        <v>0</v>
      </c>
      <c r="AR15" s="1017">
        <f>SUM(AR12:AR14)</f>
        <v>0</v>
      </c>
      <c r="AS15" s="1017"/>
      <c r="AT15" s="1017"/>
      <c r="AU15" s="1017"/>
      <c r="AV15" s="1017"/>
      <c r="AW15" s="1017"/>
      <c r="AX15" s="1017"/>
      <c r="AY15" s="1017"/>
      <c r="AZ15" s="1017"/>
      <c r="BA15" s="1017"/>
      <c r="BB15" s="1017"/>
      <c r="BC15" s="1017"/>
      <c r="BD15" s="1017"/>
      <c r="BE15" s="1017"/>
      <c r="BF15" s="1017"/>
      <c r="BG15" s="1017"/>
      <c r="BH15" s="1017"/>
      <c r="BI15" s="1017">
        <f t="shared" ref="BI15:CA15" si="1">SUM(BI12:BI14)</f>
        <v>0</v>
      </c>
      <c r="BJ15" s="1017">
        <f t="shared" si="1"/>
        <v>0</v>
      </c>
      <c r="BK15" s="1017">
        <f t="shared" si="1"/>
        <v>0</v>
      </c>
      <c r="BL15" s="1017">
        <f t="shared" si="1"/>
        <v>0</v>
      </c>
      <c r="BM15" s="1017">
        <f t="shared" si="1"/>
        <v>0</v>
      </c>
      <c r="BN15" s="1017">
        <f t="shared" si="1"/>
        <v>0</v>
      </c>
      <c r="BO15" s="1017">
        <f t="shared" si="1"/>
        <v>0</v>
      </c>
      <c r="BP15" s="1017">
        <f t="shared" si="1"/>
        <v>0</v>
      </c>
      <c r="BQ15" s="1017">
        <f t="shared" si="1"/>
        <v>0</v>
      </c>
      <c r="BR15" s="1017">
        <f t="shared" si="1"/>
        <v>0</v>
      </c>
      <c r="BS15" s="1017">
        <f t="shared" si="1"/>
        <v>0</v>
      </c>
      <c r="BT15" s="1017">
        <f t="shared" si="1"/>
        <v>0</v>
      </c>
      <c r="BU15" s="1017">
        <f t="shared" si="1"/>
        <v>0</v>
      </c>
      <c r="BV15" s="1016">
        <f t="shared" si="1"/>
        <v>0</v>
      </c>
      <c r="BW15" s="1016">
        <f t="shared" si="1"/>
        <v>0</v>
      </c>
      <c r="BX15" s="1016">
        <f t="shared" si="1"/>
        <v>0</v>
      </c>
      <c r="BY15" s="1016">
        <f t="shared" si="1"/>
        <v>0</v>
      </c>
      <c r="BZ15" s="1016">
        <f t="shared" si="1"/>
        <v>0</v>
      </c>
      <c r="CA15" s="1017">
        <f t="shared" si="1"/>
        <v>0</v>
      </c>
      <c r="CB15" s="969"/>
      <c r="CC15" s="1017">
        <f>SUM(CC12:CC14)</f>
        <v>0</v>
      </c>
      <c r="CD15" s="1017">
        <f>SUM(CD12:CD14)</f>
        <v>0</v>
      </c>
      <c r="CE15" s="1017"/>
      <c r="CF15" s="1017"/>
      <c r="CG15" s="1017"/>
      <c r="CH15" s="1017"/>
      <c r="CI15" s="1017"/>
      <c r="CJ15" s="1017"/>
      <c r="CK15" s="1017"/>
      <c r="CL15" s="1017"/>
      <c r="CM15" s="1017"/>
      <c r="CN15" s="1017"/>
      <c r="CO15" s="1017"/>
      <c r="CP15" s="1017"/>
      <c r="CQ15" s="1017"/>
      <c r="CR15" s="1017"/>
      <c r="CS15" s="1017"/>
      <c r="CT15" s="1017"/>
      <c r="CU15" s="1017">
        <f t="shared" ref="CU15:DM15" si="2">SUM(CU12:CU14)</f>
        <v>0</v>
      </c>
      <c r="CV15" s="1017">
        <f t="shared" si="2"/>
        <v>0</v>
      </c>
      <c r="CW15" s="1017">
        <f t="shared" si="2"/>
        <v>0</v>
      </c>
      <c r="CX15" s="1017">
        <f t="shared" si="2"/>
        <v>0</v>
      </c>
      <c r="CY15" s="1017">
        <f t="shared" si="2"/>
        <v>0</v>
      </c>
      <c r="CZ15" s="1017">
        <f t="shared" si="2"/>
        <v>0</v>
      </c>
      <c r="DA15" s="1017">
        <f t="shared" si="2"/>
        <v>0</v>
      </c>
      <c r="DB15" s="1017">
        <f t="shared" si="2"/>
        <v>0</v>
      </c>
      <c r="DC15" s="1017">
        <f t="shared" si="2"/>
        <v>0</v>
      </c>
      <c r="DD15" s="1017">
        <f t="shared" si="2"/>
        <v>0</v>
      </c>
      <c r="DE15" s="1017">
        <f t="shared" si="2"/>
        <v>0</v>
      </c>
      <c r="DF15" s="1017">
        <f t="shared" si="2"/>
        <v>0</v>
      </c>
      <c r="DG15" s="1017">
        <f t="shared" si="2"/>
        <v>0</v>
      </c>
      <c r="DH15" s="1016">
        <f t="shared" si="2"/>
        <v>0</v>
      </c>
      <c r="DI15" s="1016">
        <f t="shared" si="2"/>
        <v>0</v>
      </c>
      <c r="DJ15" s="1016">
        <f t="shared" si="2"/>
        <v>0</v>
      </c>
      <c r="DK15" s="1016">
        <f t="shared" si="2"/>
        <v>0</v>
      </c>
      <c r="DL15" s="1016">
        <f t="shared" si="2"/>
        <v>0</v>
      </c>
      <c r="DM15" s="1017">
        <f t="shared" si="2"/>
        <v>0</v>
      </c>
    </row>
    <row r="16" spans="2:117" ht="14.5" hidden="1" customHeight="1" outlineLevel="1">
      <c r="B16" s="972">
        <f>IF(D16&lt;&gt;"",MAX(B14:B15)+1,"")</f>
        <v>7</v>
      </c>
      <c r="C16" s="961"/>
      <c r="D16" s="998" t="s">
        <v>292</v>
      </c>
      <c r="E16" s="968">
        <v>0</v>
      </c>
      <c r="F16" s="968">
        <v>0</v>
      </c>
      <c r="G16" s="968"/>
      <c r="H16" s="968"/>
      <c r="I16" s="968"/>
      <c r="J16" s="968"/>
      <c r="K16" s="968"/>
      <c r="L16" s="968"/>
      <c r="M16" s="968"/>
      <c r="N16" s="968"/>
      <c r="O16" s="968"/>
      <c r="P16" s="968"/>
      <c r="Q16" s="968"/>
      <c r="R16" s="968"/>
      <c r="S16" s="968"/>
      <c r="T16" s="968"/>
      <c r="U16" s="968"/>
      <c r="V16" s="968"/>
      <c r="W16" s="968">
        <v>0</v>
      </c>
      <c r="X16" s="968">
        <v>0</v>
      </c>
      <c r="Y16" s="968">
        <f>SUM(F16:X16)</f>
        <v>0</v>
      </c>
      <c r="Z16" s="968">
        <v>0</v>
      </c>
      <c r="AA16" s="968">
        <v>0</v>
      </c>
      <c r="AB16" s="968">
        <v>0</v>
      </c>
      <c r="AC16" s="968">
        <v>0</v>
      </c>
      <c r="AD16" s="968">
        <f>SUM(Z16:AC16)</f>
        <v>0</v>
      </c>
      <c r="AE16" s="968">
        <v>0</v>
      </c>
      <c r="AF16" s="968">
        <v>0</v>
      </c>
      <c r="AG16" s="968">
        <v>0</v>
      </c>
      <c r="AH16" s="968">
        <v>0</v>
      </c>
      <c r="AI16" s="968">
        <f>SUM(AE16:AH16)</f>
        <v>0</v>
      </c>
      <c r="AJ16" s="1006">
        <v>0</v>
      </c>
      <c r="AK16" s="1006">
        <v>0</v>
      </c>
      <c r="AL16" s="1006">
        <v>0</v>
      </c>
      <c r="AM16" s="1006">
        <v>0</v>
      </c>
      <c r="AN16" s="1006">
        <v>0</v>
      </c>
      <c r="AO16" s="968">
        <f>SUM(AJ16:AN16)</f>
        <v>0</v>
      </c>
      <c r="AP16" s="969"/>
      <c r="AQ16" s="968">
        <v>0</v>
      </c>
      <c r="AR16" s="968">
        <v>0</v>
      </c>
      <c r="AS16" s="968"/>
      <c r="AT16" s="968"/>
      <c r="AU16" s="968"/>
      <c r="AV16" s="968"/>
      <c r="AW16" s="968"/>
      <c r="AX16" s="968"/>
      <c r="AY16" s="968"/>
      <c r="AZ16" s="968"/>
      <c r="BA16" s="968"/>
      <c r="BB16" s="968"/>
      <c r="BC16" s="968"/>
      <c r="BD16" s="968"/>
      <c r="BE16" s="968"/>
      <c r="BF16" s="968"/>
      <c r="BG16" s="968"/>
      <c r="BH16" s="968"/>
      <c r="BI16" s="968">
        <v>0</v>
      </c>
      <c r="BJ16" s="968">
        <v>0</v>
      </c>
      <c r="BK16" s="968">
        <f>SUM(AR16:BJ16)</f>
        <v>0</v>
      </c>
      <c r="BL16" s="968">
        <v>0</v>
      </c>
      <c r="BM16" s="968">
        <v>0</v>
      </c>
      <c r="BN16" s="968">
        <v>0</v>
      </c>
      <c r="BO16" s="968">
        <v>0</v>
      </c>
      <c r="BP16" s="968">
        <f>SUM(BL16:BO16)</f>
        <v>0</v>
      </c>
      <c r="BQ16" s="968">
        <v>0</v>
      </c>
      <c r="BR16" s="968">
        <v>0</v>
      </c>
      <c r="BS16" s="968">
        <v>0</v>
      </c>
      <c r="BT16" s="968">
        <v>0</v>
      </c>
      <c r="BU16" s="968">
        <f>SUM(BQ16:BT16)</f>
        <v>0</v>
      </c>
      <c r="BV16" s="1006">
        <v>0</v>
      </c>
      <c r="BW16" s="1006">
        <v>0</v>
      </c>
      <c r="BX16" s="1006">
        <v>0</v>
      </c>
      <c r="BY16" s="1006">
        <v>0</v>
      </c>
      <c r="BZ16" s="1006">
        <v>0</v>
      </c>
      <c r="CA16" s="968">
        <f>SUM(BV16:BZ16)</f>
        <v>0</v>
      </c>
      <c r="CB16" s="969"/>
      <c r="CC16" s="968">
        <v>0</v>
      </c>
      <c r="CD16" s="968">
        <v>0</v>
      </c>
      <c r="CE16" s="968"/>
      <c r="CF16" s="968"/>
      <c r="CG16" s="968"/>
      <c r="CH16" s="968"/>
      <c r="CI16" s="968"/>
      <c r="CJ16" s="968"/>
      <c r="CK16" s="968"/>
      <c r="CL16" s="968"/>
      <c r="CM16" s="968"/>
      <c r="CN16" s="968"/>
      <c r="CO16" s="968"/>
      <c r="CP16" s="968"/>
      <c r="CQ16" s="968"/>
      <c r="CR16" s="968"/>
      <c r="CS16" s="968"/>
      <c r="CT16" s="968"/>
      <c r="CU16" s="968">
        <v>0</v>
      </c>
      <c r="CV16" s="968">
        <v>0</v>
      </c>
      <c r="CW16" s="968">
        <f>SUM(CD16:CV16)</f>
        <v>0</v>
      </c>
      <c r="CX16" s="968">
        <v>0</v>
      </c>
      <c r="CY16" s="968">
        <v>0</v>
      </c>
      <c r="CZ16" s="968">
        <v>0</v>
      </c>
      <c r="DA16" s="968">
        <v>0</v>
      </c>
      <c r="DB16" s="968">
        <f>SUM(CX16:DA16)</f>
        <v>0</v>
      </c>
      <c r="DC16" s="968">
        <v>0</v>
      </c>
      <c r="DD16" s="968">
        <v>0</v>
      </c>
      <c r="DE16" s="968">
        <v>0</v>
      </c>
      <c r="DF16" s="968">
        <v>0</v>
      </c>
      <c r="DG16" s="968">
        <f>SUM(DC16:DF16)</f>
        <v>0</v>
      </c>
      <c r="DH16" s="1006">
        <v>0</v>
      </c>
      <c r="DI16" s="1006">
        <v>0</v>
      </c>
      <c r="DJ16" s="1006">
        <v>0</v>
      </c>
      <c r="DK16" s="1006">
        <v>0</v>
      </c>
      <c r="DL16" s="1006">
        <v>0</v>
      </c>
      <c r="DM16" s="968">
        <f>SUM(DH16:DL16)</f>
        <v>0</v>
      </c>
    </row>
    <row r="17" spans="2:117" ht="14.5" hidden="1" customHeight="1" outlineLevel="1">
      <c r="B17" s="972">
        <f>IF(D17&lt;&gt;"",MAX(B15:B16)+1,"")</f>
        <v>8</v>
      </c>
      <c r="C17" s="961"/>
      <c r="D17" s="998" t="s">
        <v>147</v>
      </c>
      <c r="E17" s="968">
        <v>0</v>
      </c>
      <c r="F17" s="968">
        <v>0</v>
      </c>
      <c r="G17" s="968"/>
      <c r="H17" s="968"/>
      <c r="I17" s="968"/>
      <c r="J17" s="968"/>
      <c r="K17" s="968"/>
      <c r="L17" s="968"/>
      <c r="M17" s="968"/>
      <c r="N17" s="968"/>
      <c r="O17" s="968"/>
      <c r="P17" s="968"/>
      <c r="Q17" s="968"/>
      <c r="R17" s="968"/>
      <c r="S17" s="968"/>
      <c r="T17" s="968"/>
      <c r="U17" s="968"/>
      <c r="V17" s="968"/>
      <c r="W17" s="968">
        <v>0</v>
      </c>
      <c r="X17" s="968">
        <v>0</v>
      </c>
      <c r="Y17" s="968">
        <f>SUM(F17:X17)</f>
        <v>0</v>
      </c>
      <c r="Z17" s="968">
        <v>0</v>
      </c>
      <c r="AA17" s="968">
        <v>0</v>
      </c>
      <c r="AB17" s="968">
        <v>0</v>
      </c>
      <c r="AC17" s="968">
        <v>0</v>
      </c>
      <c r="AD17" s="968">
        <f>SUM(Z17:AC17)</f>
        <v>0</v>
      </c>
      <c r="AE17" s="968">
        <v>0</v>
      </c>
      <c r="AF17" s="968">
        <v>0</v>
      </c>
      <c r="AG17" s="968">
        <v>0</v>
      </c>
      <c r="AH17" s="968">
        <v>0</v>
      </c>
      <c r="AI17" s="968">
        <f>SUM(AE17:AH17)</f>
        <v>0</v>
      </c>
      <c r="AJ17" s="1006">
        <v>0</v>
      </c>
      <c r="AK17" s="1006">
        <v>0</v>
      </c>
      <c r="AL17" s="1006">
        <v>0</v>
      </c>
      <c r="AM17" s="1006">
        <v>0</v>
      </c>
      <c r="AN17" s="1006">
        <v>0</v>
      </c>
      <c r="AO17" s="968">
        <f>SUM(AJ17:AN17)</f>
        <v>0</v>
      </c>
      <c r="AP17" s="969"/>
      <c r="AQ17" s="968">
        <v>0</v>
      </c>
      <c r="AR17" s="968">
        <v>0</v>
      </c>
      <c r="AS17" s="968"/>
      <c r="AT17" s="968"/>
      <c r="AU17" s="968"/>
      <c r="AV17" s="968"/>
      <c r="AW17" s="968"/>
      <c r="AX17" s="968"/>
      <c r="AY17" s="968"/>
      <c r="AZ17" s="968"/>
      <c r="BA17" s="968"/>
      <c r="BB17" s="968"/>
      <c r="BC17" s="968"/>
      <c r="BD17" s="968"/>
      <c r="BE17" s="968"/>
      <c r="BF17" s="968"/>
      <c r="BG17" s="968"/>
      <c r="BH17" s="968"/>
      <c r="BI17" s="968">
        <v>0</v>
      </c>
      <c r="BJ17" s="968">
        <v>0</v>
      </c>
      <c r="BK17" s="968">
        <f>SUM(AR17:BJ17)</f>
        <v>0</v>
      </c>
      <c r="BL17" s="968">
        <v>0</v>
      </c>
      <c r="BM17" s="968">
        <v>0</v>
      </c>
      <c r="BN17" s="968">
        <v>0</v>
      </c>
      <c r="BO17" s="968">
        <v>0</v>
      </c>
      <c r="BP17" s="968">
        <f>SUM(BL17:BO17)</f>
        <v>0</v>
      </c>
      <c r="BQ17" s="968">
        <v>0</v>
      </c>
      <c r="BR17" s="968">
        <v>0</v>
      </c>
      <c r="BS17" s="968">
        <v>0</v>
      </c>
      <c r="BT17" s="968">
        <v>0</v>
      </c>
      <c r="BU17" s="968">
        <f>SUM(BQ17:BT17)</f>
        <v>0</v>
      </c>
      <c r="BV17" s="1006">
        <v>0</v>
      </c>
      <c r="BW17" s="1006">
        <v>0</v>
      </c>
      <c r="BX17" s="1006">
        <v>0</v>
      </c>
      <c r="BY17" s="1006">
        <v>0</v>
      </c>
      <c r="BZ17" s="1006">
        <v>0</v>
      </c>
      <c r="CA17" s="968">
        <f>SUM(BV17:BZ17)</f>
        <v>0</v>
      </c>
      <c r="CB17" s="969"/>
      <c r="CC17" s="968">
        <v>0</v>
      </c>
      <c r="CD17" s="968">
        <v>0</v>
      </c>
      <c r="CE17" s="968"/>
      <c r="CF17" s="968"/>
      <c r="CG17" s="968"/>
      <c r="CH17" s="968"/>
      <c r="CI17" s="968"/>
      <c r="CJ17" s="968"/>
      <c r="CK17" s="968"/>
      <c r="CL17" s="968"/>
      <c r="CM17" s="968"/>
      <c r="CN17" s="968"/>
      <c r="CO17" s="968"/>
      <c r="CP17" s="968"/>
      <c r="CQ17" s="968"/>
      <c r="CR17" s="968"/>
      <c r="CS17" s="968"/>
      <c r="CT17" s="968"/>
      <c r="CU17" s="968">
        <v>0</v>
      </c>
      <c r="CV17" s="968">
        <v>0</v>
      </c>
      <c r="CW17" s="968">
        <f>SUM(CD17:CV17)</f>
        <v>0</v>
      </c>
      <c r="CX17" s="968">
        <v>0</v>
      </c>
      <c r="CY17" s="968">
        <v>0</v>
      </c>
      <c r="CZ17" s="968">
        <v>0</v>
      </c>
      <c r="DA17" s="968">
        <v>0</v>
      </c>
      <c r="DB17" s="968">
        <f>SUM(CX17:DA17)</f>
        <v>0</v>
      </c>
      <c r="DC17" s="968">
        <v>0</v>
      </c>
      <c r="DD17" s="968">
        <v>0</v>
      </c>
      <c r="DE17" s="968">
        <v>0</v>
      </c>
      <c r="DF17" s="968">
        <v>0</v>
      </c>
      <c r="DG17" s="968">
        <f>SUM(DC17:DF17)</f>
        <v>0</v>
      </c>
      <c r="DH17" s="1006">
        <v>0</v>
      </c>
      <c r="DI17" s="1006">
        <v>0</v>
      </c>
      <c r="DJ17" s="1006">
        <v>0</v>
      </c>
      <c r="DK17" s="1006">
        <v>0</v>
      </c>
      <c r="DL17" s="1006">
        <v>0</v>
      </c>
      <c r="DM17" s="968">
        <f>SUM(DH17:DL17)</f>
        <v>0</v>
      </c>
    </row>
    <row r="18" spans="2:117" ht="14.5" hidden="1" customHeight="1" outlineLevel="1">
      <c r="B18" s="972">
        <f>IF(D18&lt;&gt;"",MAX(B15:B17)+1,"")</f>
        <v>9</v>
      </c>
      <c r="C18" s="961"/>
      <c r="D18" s="994" t="s">
        <v>149</v>
      </c>
      <c r="E18" s="1017">
        <f>E15+SUM(E16:E17)</f>
        <v>0</v>
      </c>
      <c r="F18" s="1017">
        <f>F15+SUM(F16:F17)</f>
        <v>0</v>
      </c>
      <c r="G18" s="1017"/>
      <c r="H18" s="1017"/>
      <c r="I18" s="1017"/>
      <c r="J18" s="1017"/>
      <c r="K18" s="1017"/>
      <c r="L18" s="1017"/>
      <c r="M18" s="1017"/>
      <c r="N18" s="1017"/>
      <c r="O18" s="1017"/>
      <c r="P18" s="1017"/>
      <c r="Q18" s="1017"/>
      <c r="R18" s="1017"/>
      <c r="S18" s="1017"/>
      <c r="T18" s="1017"/>
      <c r="U18" s="1017"/>
      <c r="V18" s="1017"/>
      <c r="W18" s="1017">
        <f t="shared" ref="W18:AO18" si="3">W15+SUM(W16:W17)</f>
        <v>0</v>
      </c>
      <c r="X18" s="1017">
        <f t="shared" si="3"/>
        <v>0</v>
      </c>
      <c r="Y18" s="1017">
        <f t="shared" si="3"/>
        <v>0</v>
      </c>
      <c r="Z18" s="1017">
        <f t="shared" si="3"/>
        <v>0</v>
      </c>
      <c r="AA18" s="1017">
        <f t="shared" si="3"/>
        <v>0</v>
      </c>
      <c r="AB18" s="1017">
        <f t="shared" si="3"/>
        <v>0</v>
      </c>
      <c r="AC18" s="1017">
        <f t="shared" si="3"/>
        <v>0</v>
      </c>
      <c r="AD18" s="1017">
        <f t="shared" si="3"/>
        <v>0</v>
      </c>
      <c r="AE18" s="1017">
        <f t="shared" si="3"/>
        <v>0</v>
      </c>
      <c r="AF18" s="1017">
        <f t="shared" si="3"/>
        <v>0</v>
      </c>
      <c r="AG18" s="1017">
        <f t="shared" si="3"/>
        <v>0</v>
      </c>
      <c r="AH18" s="1017">
        <f t="shared" si="3"/>
        <v>0</v>
      </c>
      <c r="AI18" s="1017">
        <f t="shared" si="3"/>
        <v>0</v>
      </c>
      <c r="AJ18" s="1016">
        <f t="shared" si="3"/>
        <v>0</v>
      </c>
      <c r="AK18" s="1016">
        <f t="shared" si="3"/>
        <v>0</v>
      </c>
      <c r="AL18" s="1016">
        <f t="shared" si="3"/>
        <v>0</v>
      </c>
      <c r="AM18" s="1016">
        <f t="shared" si="3"/>
        <v>0</v>
      </c>
      <c r="AN18" s="1016">
        <f t="shared" si="3"/>
        <v>0</v>
      </c>
      <c r="AO18" s="1017">
        <f t="shared" si="3"/>
        <v>0</v>
      </c>
      <c r="AP18" s="969"/>
      <c r="AQ18" s="1017">
        <f>AQ15+SUM(AQ16:AQ17)</f>
        <v>0</v>
      </c>
      <c r="AR18" s="1017">
        <f>AR15+SUM(AR16:AR17)</f>
        <v>0</v>
      </c>
      <c r="AS18" s="1017"/>
      <c r="AT18" s="1017"/>
      <c r="AU18" s="1017"/>
      <c r="AV18" s="1017"/>
      <c r="AW18" s="1017"/>
      <c r="AX18" s="1017"/>
      <c r="AY18" s="1017"/>
      <c r="AZ18" s="1017"/>
      <c r="BA18" s="1017"/>
      <c r="BB18" s="1017"/>
      <c r="BC18" s="1017"/>
      <c r="BD18" s="1017"/>
      <c r="BE18" s="1017"/>
      <c r="BF18" s="1017"/>
      <c r="BG18" s="1017"/>
      <c r="BH18" s="1017"/>
      <c r="BI18" s="1017">
        <f t="shared" ref="BI18:CA18" si="4">BI15+SUM(BI16:BI17)</f>
        <v>0</v>
      </c>
      <c r="BJ18" s="1017">
        <f t="shared" si="4"/>
        <v>0</v>
      </c>
      <c r="BK18" s="1017">
        <f t="shared" si="4"/>
        <v>0</v>
      </c>
      <c r="BL18" s="1017">
        <f t="shared" si="4"/>
        <v>0</v>
      </c>
      <c r="BM18" s="1017">
        <f t="shared" si="4"/>
        <v>0</v>
      </c>
      <c r="BN18" s="1017">
        <f t="shared" si="4"/>
        <v>0</v>
      </c>
      <c r="BO18" s="1017">
        <f t="shared" si="4"/>
        <v>0</v>
      </c>
      <c r="BP18" s="1017">
        <f t="shared" si="4"/>
        <v>0</v>
      </c>
      <c r="BQ18" s="1017">
        <f t="shared" si="4"/>
        <v>0</v>
      </c>
      <c r="BR18" s="1017">
        <f t="shared" si="4"/>
        <v>0</v>
      </c>
      <c r="BS18" s="1017">
        <f t="shared" si="4"/>
        <v>0</v>
      </c>
      <c r="BT18" s="1017">
        <f t="shared" si="4"/>
        <v>0</v>
      </c>
      <c r="BU18" s="1017">
        <f t="shared" si="4"/>
        <v>0</v>
      </c>
      <c r="BV18" s="1016">
        <f t="shared" si="4"/>
        <v>0</v>
      </c>
      <c r="BW18" s="1016">
        <f t="shared" si="4"/>
        <v>0</v>
      </c>
      <c r="BX18" s="1016">
        <f t="shared" si="4"/>
        <v>0</v>
      </c>
      <c r="BY18" s="1016">
        <f t="shared" si="4"/>
        <v>0</v>
      </c>
      <c r="BZ18" s="1016">
        <f t="shared" si="4"/>
        <v>0</v>
      </c>
      <c r="CA18" s="1017">
        <f t="shared" si="4"/>
        <v>0</v>
      </c>
      <c r="CB18" s="969"/>
      <c r="CC18" s="1017">
        <f>CC15+SUM(CC16:CC17)</f>
        <v>0</v>
      </c>
      <c r="CD18" s="1017">
        <f>CD15+SUM(CD16:CD17)</f>
        <v>0</v>
      </c>
      <c r="CE18" s="1017"/>
      <c r="CF18" s="1017"/>
      <c r="CG18" s="1017"/>
      <c r="CH18" s="1017"/>
      <c r="CI18" s="1017"/>
      <c r="CJ18" s="1017"/>
      <c r="CK18" s="1017"/>
      <c r="CL18" s="1017"/>
      <c r="CM18" s="1017"/>
      <c r="CN18" s="1017"/>
      <c r="CO18" s="1017"/>
      <c r="CP18" s="1017"/>
      <c r="CQ18" s="1017"/>
      <c r="CR18" s="1017"/>
      <c r="CS18" s="1017"/>
      <c r="CT18" s="1017"/>
      <c r="CU18" s="1017">
        <f t="shared" ref="CU18:DM18" si="5">CU15+SUM(CU16:CU17)</f>
        <v>0</v>
      </c>
      <c r="CV18" s="1017">
        <f t="shared" si="5"/>
        <v>0</v>
      </c>
      <c r="CW18" s="1017">
        <f t="shared" si="5"/>
        <v>0</v>
      </c>
      <c r="CX18" s="1017">
        <f t="shared" si="5"/>
        <v>0</v>
      </c>
      <c r="CY18" s="1017">
        <f t="shared" si="5"/>
        <v>0</v>
      </c>
      <c r="CZ18" s="1017">
        <f t="shared" si="5"/>
        <v>0</v>
      </c>
      <c r="DA18" s="1017">
        <f t="shared" si="5"/>
        <v>0</v>
      </c>
      <c r="DB18" s="1017">
        <f t="shared" si="5"/>
        <v>0</v>
      </c>
      <c r="DC18" s="1017">
        <f t="shared" si="5"/>
        <v>0</v>
      </c>
      <c r="DD18" s="1017">
        <f t="shared" si="5"/>
        <v>0</v>
      </c>
      <c r="DE18" s="1017">
        <f t="shared" si="5"/>
        <v>0</v>
      </c>
      <c r="DF18" s="1017">
        <f t="shared" si="5"/>
        <v>0</v>
      </c>
      <c r="DG18" s="1017">
        <f t="shared" si="5"/>
        <v>0</v>
      </c>
      <c r="DH18" s="1016">
        <f t="shared" si="5"/>
        <v>0</v>
      </c>
      <c r="DI18" s="1016">
        <f t="shared" si="5"/>
        <v>0</v>
      </c>
      <c r="DJ18" s="1016">
        <f t="shared" si="5"/>
        <v>0</v>
      </c>
      <c r="DK18" s="1016">
        <f t="shared" si="5"/>
        <v>0</v>
      </c>
      <c r="DL18" s="1016">
        <f t="shared" si="5"/>
        <v>0</v>
      </c>
      <c r="DM18" s="1017">
        <f t="shared" si="5"/>
        <v>0</v>
      </c>
    </row>
    <row r="19" spans="2:117" ht="14.5" hidden="1" customHeight="1" outlineLevel="1">
      <c r="B19" s="972">
        <f>IF(D19&lt;&gt;"",MAX(B16:B18)+1,"")</f>
        <v>10</v>
      </c>
      <c r="C19" s="961"/>
      <c r="D19" s="998" t="s">
        <v>195</v>
      </c>
      <c r="E19" s="968">
        <v>0</v>
      </c>
      <c r="F19" s="968">
        <v>0</v>
      </c>
      <c r="G19" s="968"/>
      <c r="H19" s="968"/>
      <c r="I19" s="968"/>
      <c r="J19" s="968"/>
      <c r="K19" s="968"/>
      <c r="L19" s="968"/>
      <c r="M19" s="968"/>
      <c r="N19" s="968"/>
      <c r="O19" s="968"/>
      <c r="P19" s="968"/>
      <c r="Q19" s="968"/>
      <c r="R19" s="968"/>
      <c r="S19" s="968"/>
      <c r="T19" s="968"/>
      <c r="U19" s="968"/>
      <c r="V19" s="968"/>
      <c r="W19" s="968">
        <v>0</v>
      </c>
      <c r="X19" s="968">
        <v>0</v>
      </c>
      <c r="Y19" s="968">
        <f>SUM(F19:X19)</f>
        <v>0</v>
      </c>
      <c r="Z19" s="968">
        <v>0</v>
      </c>
      <c r="AA19" s="968">
        <v>0</v>
      </c>
      <c r="AB19" s="968">
        <v>0</v>
      </c>
      <c r="AC19" s="968">
        <v>0</v>
      </c>
      <c r="AD19" s="968">
        <f>SUM(Z19:AC19)</f>
        <v>0</v>
      </c>
      <c r="AE19" s="968">
        <v>0</v>
      </c>
      <c r="AF19" s="968">
        <v>0</v>
      </c>
      <c r="AG19" s="968">
        <v>0</v>
      </c>
      <c r="AH19" s="968">
        <v>0</v>
      </c>
      <c r="AI19" s="968">
        <f>SUM(AE19:AH19)</f>
        <v>0</v>
      </c>
      <c r="AJ19" s="1006">
        <v>0</v>
      </c>
      <c r="AK19" s="1006">
        <v>0</v>
      </c>
      <c r="AL19" s="1006">
        <v>0</v>
      </c>
      <c r="AM19" s="1006">
        <v>0</v>
      </c>
      <c r="AN19" s="1006">
        <v>0</v>
      </c>
      <c r="AO19" s="968">
        <f>SUM(AJ19:AN19)</f>
        <v>0</v>
      </c>
      <c r="AP19" s="969"/>
      <c r="AQ19" s="968">
        <v>0</v>
      </c>
      <c r="AR19" s="968">
        <v>0</v>
      </c>
      <c r="AS19" s="968"/>
      <c r="AT19" s="968"/>
      <c r="AU19" s="968"/>
      <c r="AV19" s="968"/>
      <c r="AW19" s="968"/>
      <c r="AX19" s="968"/>
      <c r="AY19" s="968"/>
      <c r="AZ19" s="968"/>
      <c r="BA19" s="968"/>
      <c r="BB19" s="968"/>
      <c r="BC19" s="968"/>
      <c r="BD19" s="968"/>
      <c r="BE19" s="968"/>
      <c r="BF19" s="968"/>
      <c r="BG19" s="968"/>
      <c r="BH19" s="968"/>
      <c r="BI19" s="968">
        <v>0</v>
      </c>
      <c r="BJ19" s="968">
        <v>0</v>
      </c>
      <c r="BK19" s="968">
        <f>SUM(AR19:BJ19)</f>
        <v>0</v>
      </c>
      <c r="BL19" s="968">
        <v>0</v>
      </c>
      <c r="BM19" s="968">
        <v>0</v>
      </c>
      <c r="BN19" s="968">
        <v>0</v>
      </c>
      <c r="BO19" s="968">
        <v>0</v>
      </c>
      <c r="BP19" s="968">
        <f>SUM(BL19:BO19)</f>
        <v>0</v>
      </c>
      <c r="BQ19" s="968">
        <v>0</v>
      </c>
      <c r="BR19" s="968">
        <v>0</v>
      </c>
      <c r="BS19" s="968">
        <v>0</v>
      </c>
      <c r="BT19" s="968">
        <v>0</v>
      </c>
      <c r="BU19" s="968">
        <f>SUM(BQ19:BT19)</f>
        <v>0</v>
      </c>
      <c r="BV19" s="1006">
        <v>0</v>
      </c>
      <c r="BW19" s="1006">
        <v>0</v>
      </c>
      <c r="BX19" s="1006">
        <v>0</v>
      </c>
      <c r="BY19" s="1006">
        <v>0</v>
      </c>
      <c r="BZ19" s="1006">
        <v>0</v>
      </c>
      <c r="CA19" s="968">
        <f>SUM(BV19:BZ19)</f>
        <v>0</v>
      </c>
      <c r="CB19" s="969"/>
      <c r="CC19" s="968">
        <v>0</v>
      </c>
      <c r="CD19" s="968">
        <v>0</v>
      </c>
      <c r="CE19" s="968"/>
      <c r="CF19" s="968"/>
      <c r="CG19" s="968"/>
      <c r="CH19" s="968"/>
      <c r="CI19" s="968"/>
      <c r="CJ19" s="968"/>
      <c r="CK19" s="968"/>
      <c r="CL19" s="968"/>
      <c r="CM19" s="968"/>
      <c r="CN19" s="968"/>
      <c r="CO19" s="968"/>
      <c r="CP19" s="968"/>
      <c r="CQ19" s="968"/>
      <c r="CR19" s="968"/>
      <c r="CS19" s="968"/>
      <c r="CT19" s="968"/>
      <c r="CU19" s="968">
        <v>0</v>
      </c>
      <c r="CV19" s="968">
        <v>0</v>
      </c>
      <c r="CW19" s="968">
        <f>SUM(CD19:CV19)</f>
        <v>0</v>
      </c>
      <c r="CX19" s="968">
        <v>0</v>
      </c>
      <c r="CY19" s="968">
        <v>0</v>
      </c>
      <c r="CZ19" s="968">
        <v>0</v>
      </c>
      <c r="DA19" s="968">
        <v>0</v>
      </c>
      <c r="DB19" s="968">
        <f>SUM(CX19:DA19)</f>
        <v>0</v>
      </c>
      <c r="DC19" s="968">
        <v>0</v>
      </c>
      <c r="DD19" s="968">
        <v>0</v>
      </c>
      <c r="DE19" s="968">
        <v>0</v>
      </c>
      <c r="DF19" s="968">
        <v>0</v>
      </c>
      <c r="DG19" s="968">
        <f>SUM(DC19:DF19)</f>
        <v>0</v>
      </c>
      <c r="DH19" s="1006">
        <v>0</v>
      </c>
      <c r="DI19" s="1006">
        <v>0</v>
      </c>
      <c r="DJ19" s="1006">
        <v>0</v>
      </c>
      <c r="DK19" s="1006">
        <v>0</v>
      </c>
      <c r="DL19" s="1006">
        <v>0</v>
      </c>
      <c r="DM19" s="968">
        <f>SUM(DH19:DL19)</f>
        <v>0</v>
      </c>
    </row>
    <row r="20" spans="2:117" ht="14.5" hidden="1" customHeight="1" outlineLevel="1">
      <c r="B20" s="972">
        <f>IF(D20&lt;&gt;"",MAX(B17:B19)+1,"")</f>
        <v>11</v>
      </c>
      <c r="C20" s="961"/>
      <c r="D20" s="998" t="s">
        <v>293</v>
      </c>
      <c r="E20" s="968">
        <v>0</v>
      </c>
      <c r="F20" s="968">
        <v>0</v>
      </c>
      <c r="G20" s="968"/>
      <c r="H20" s="968"/>
      <c r="I20" s="968"/>
      <c r="J20" s="968"/>
      <c r="K20" s="968"/>
      <c r="L20" s="968"/>
      <c r="M20" s="968"/>
      <c r="N20" s="968"/>
      <c r="O20" s="968"/>
      <c r="P20" s="968"/>
      <c r="Q20" s="968"/>
      <c r="R20" s="968"/>
      <c r="S20" s="968"/>
      <c r="T20" s="968"/>
      <c r="U20" s="968"/>
      <c r="V20" s="968"/>
      <c r="W20" s="968">
        <v>0</v>
      </c>
      <c r="X20" s="968">
        <v>0</v>
      </c>
      <c r="Y20" s="968">
        <f>SUM(F20:X20)</f>
        <v>0</v>
      </c>
      <c r="Z20" s="968">
        <v>0</v>
      </c>
      <c r="AA20" s="968">
        <v>0</v>
      </c>
      <c r="AB20" s="968">
        <v>0</v>
      </c>
      <c r="AC20" s="968">
        <v>0</v>
      </c>
      <c r="AD20" s="968">
        <f>SUM(Z20:AC20)</f>
        <v>0</v>
      </c>
      <c r="AE20" s="968">
        <v>0</v>
      </c>
      <c r="AF20" s="968">
        <v>0</v>
      </c>
      <c r="AG20" s="968">
        <v>0</v>
      </c>
      <c r="AH20" s="968">
        <v>0</v>
      </c>
      <c r="AI20" s="968">
        <f>SUM(AE20:AH20)</f>
        <v>0</v>
      </c>
      <c r="AJ20" s="1006">
        <v>0</v>
      </c>
      <c r="AK20" s="1006">
        <v>0</v>
      </c>
      <c r="AL20" s="1006">
        <v>0</v>
      </c>
      <c r="AM20" s="1006">
        <v>0</v>
      </c>
      <c r="AN20" s="1006">
        <v>0</v>
      </c>
      <c r="AO20" s="968">
        <f>SUM(AJ20:AN20)</f>
        <v>0</v>
      </c>
      <c r="AP20" s="969"/>
      <c r="AQ20" s="968">
        <v>0</v>
      </c>
      <c r="AR20" s="968">
        <v>0</v>
      </c>
      <c r="AS20" s="968"/>
      <c r="AT20" s="968"/>
      <c r="AU20" s="968"/>
      <c r="AV20" s="968"/>
      <c r="AW20" s="968"/>
      <c r="AX20" s="968"/>
      <c r="AY20" s="968"/>
      <c r="AZ20" s="968"/>
      <c r="BA20" s="968"/>
      <c r="BB20" s="968"/>
      <c r="BC20" s="968"/>
      <c r="BD20" s="968"/>
      <c r="BE20" s="968"/>
      <c r="BF20" s="968"/>
      <c r="BG20" s="968"/>
      <c r="BH20" s="968"/>
      <c r="BI20" s="968">
        <v>0</v>
      </c>
      <c r="BJ20" s="968">
        <v>0</v>
      </c>
      <c r="BK20" s="968">
        <f>SUM(AR20:BJ20)</f>
        <v>0</v>
      </c>
      <c r="BL20" s="968">
        <v>0</v>
      </c>
      <c r="BM20" s="968">
        <v>0</v>
      </c>
      <c r="BN20" s="968">
        <v>0</v>
      </c>
      <c r="BO20" s="968">
        <v>0</v>
      </c>
      <c r="BP20" s="968">
        <f>SUM(BL20:BO20)</f>
        <v>0</v>
      </c>
      <c r="BQ20" s="968">
        <v>0</v>
      </c>
      <c r="BR20" s="968">
        <v>0</v>
      </c>
      <c r="BS20" s="968">
        <v>0</v>
      </c>
      <c r="BT20" s="968">
        <v>0</v>
      </c>
      <c r="BU20" s="968">
        <f>SUM(BQ20:BT20)</f>
        <v>0</v>
      </c>
      <c r="BV20" s="1006">
        <v>0</v>
      </c>
      <c r="BW20" s="1006">
        <v>0</v>
      </c>
      <c r="BX20" s="1006">
        <v>0</v>
      </c>
      <c r="BY20" s="1006">
        <v>0</v>
      </c>
      <c r="BZ20" s="1006">
        <v>0</v>
      </c>
      <c r="CA20" s="968">
        <f>SUM(BV20:BZ20)</f>
        <v>0</v>
      </c>
      <c r="CB20" s="969"/>
      <c r="CC20" s="968">
        <v>0</v>
      </c>
      <c r="CD20" s="968">
        <v>0</v>
      </c>
      <c r="CE20" s="968"/>
      <c r="CF20" s="968"/>
      <c r="CG20" s="968"/>
      <c r="CH20" s="968"/>
      <c r="CI20" s="968"/>
      <c r="CJ20" s="968"/>
      <c r="CK20" s="968"/>
      <c r="CL20" s="968"/>
      <c r="CM20" s="968"/>
      <c r="CN20" s="968"/>
      <c r="CO20" s="968"/>
      <c r="CP20" s="968"/>
      <c r="CQ20" s="968"/>
      <c r="CR20" s="968"/>
      <c r="CS20" s="968"/>
      <c r="CT20" s="968"/>
      <c r="CU20" s="968">
        <v>0</v>
      </c>
      <c r="CV20" s="968">
        <v>0</v>
      </c>
      <c r="CW20" s="968">
        <f>SUM(CD20:CV20)</f>
        <v>0</v>
      </c>
      <c r="CX20" s="968">
        <v>0</v>
      </c>
      <c r="CY20" s="968">
        <v>0</v>
      </c>
      <c r="CZ20" s="968">
        <v>0</v>
      </c>
      <c r="DA20" s="968">
        <v>0</v>
      </c>
      <c r="DB20" s="968">
        <f>SUM(CX20:DA20)</f>
        <v>0</v>
      </c>
      <c r="DC20" s="968">
        <v>0</v>
      </c>
      <c r="DD20" s="968">
        <v>0</v>
      </c>
      <c r="DE20" s="968">
        <v>0</v>
      </c>
      <c r="DF20" s="968">
        <v>0</v>
      </c>
      <c r="DG20" s="968">
        <f>SUM(DC20:DF20)</f>
        <v>0</v>
      </c>
      <c r="DH20" s="1006">
        <v>0</v>
      </c>
      <c r="DI20" s="1006">
        <v>0</v>
      </c>
      <c r="DJ20" s="1006">
        <v>0</v>
      </c>
      <c r="DK20" s="1006">
        <v>0</v>
      </c>
      <c r="DL20" s="1006">
        <v>0</v>
      </c>
      <c r="DM20" s="968">
        <f>SUM(DH20:DL20)</f>
        <v>0</v>
      </c>
    </row>
    <row r="21" spans="2:117" ht="15" hidden="1" customHeight="1" outlineLevel="1" thickBot="1">
      <c r="B21" s="972">
        <f>IF(D21&lt;&gt;"",MAX(B19:B20)+1,"")</f>
        <v>12</v>
      </c>
      <c r="C21" s="961"/>
      <c r="D21" s="994" t="s">
        <v>150</v>
      </c>
      <c r="E21" s="1018">
        <f>E18+SUM(E19:E20)</f>
        <v>0</v>
      </c>
      <c r="F21" s="1018">
        <f>F18+SUM(F19:F20)</f>
        <v>0</v>
      </c>
      <c r="G21" s="1018"/>
      <c r="H21" s="1018"/>
      <c r="I21" s="1018"/>
      <c r="J21" s="1018"/>
      <c r="K21" s="1018"/>
      <c r="L21" s="1018"/>
      <c r="M21" s="1018"/>
      <c r="N21" s="1018"/>
      <c r="O21" s="1018"/>
      <c r="P21" s="1018"/>
      <c r="Q21" s="1018"/>
      <c r="R21" s="1018"/>
      <c r="S21" s="1018"/>
      <c r="T21" s="1018"/>
      <c r="U21" s="1018"/>
      <c r="V21" s="1018"/>
      <c r="W21" s="1018">
        <f t="shared" ref="W21:AO21" si="6">W18+SUM(W19:W20)</f>
        <v>0</v>
      </c>
      <c r="X21" s="1018">
        <f t="shared" si="6"/>
        <v>0</v>
      </c>
      <c r="Y21" s="1018">
        <f t="shared" si="6"/>
        <v>0</v>
      </c>
      <c r="Z21" s="1018">
        <f t="shared" si="6"/>
        <v>0</v>
      </c>
      <c r="AA21" s="1018">
        <f t="shared" si="6"/>
        <v>0</v>
      </c>
      <c r="AB21" s="1018">
        <f t="shared" si="6"/>
        <v>0</v>
      </c>
      <c r="AC21" s="1018">
        <f t="shared" si="6"/>
        <v>0</v>
      </c>
      <c r="AD21" s="1018">
        <f t="shared" si="6"/>
        <v>0</v>
      </c>
      <c r="AE21" s="1018">
        <f t="shared" si="6"/>
        <v>0</v>
      </c>
      <c r="AF21" s="1018">
        <f t="shared" si="6"/>
        <v>0</v>
      </c>
      <c r="AG21" s="1018">
        <f t="shared" si="6"/>
        <v>0</v>
      </c>
      <c r="AH21" s="1018">
        <f t="shared" si="6"/>
        <v>0</v>
      </c>
      <c r="AI21" s="1018">
        <f t="shared" si="6"/>
        <v>0</v>
      </c>
      <c r="AJ21" s="1019">
        <f t="shared" si="6"/>
        <v>0</v>
      </c>
      <c r="AK21" s="1019">
        <f t="shared" si="6"/>
        <v>0</v>
      </c>
      <c r="AL21" s="1019">
        <f t="shared" si="6"/>
        <v>0</v>
      </c>
      <c r="AM21" s="1019">
        <f t="shared" si="6"/>
        <v>0</v>
      </c>
      <c r="AN21" s="1019">
        <f t="shared" si="6"/>
        <v>0</v>
      </c>
      <c r="AO21" s="1018">
        <f t="shared" si="6"/>
        <v>0</v>
      </c>
      <c r="AP21" s="969"/>
      <c r="AQ21" s="1018">
        <f>AQ18+SUM(AQ19:AQ20)</f>
        <v>0</v>
      </c>
      <c r="AR21" s="1018">
        <f>AR18+SUM(AR19:AR20)</f>
        <v>0</v>
      </c>
      <c r="AS21" s="1018"/>
      <c r="AT21" s="1018"/>
      <c r="AU21" s="1018"/>
      <c r="AV21" s="1018"/>
      <c r="AW21" s="1018"/>
      <c r="AX21" s="1018"/>
      <c r="AY21" s="1018"/>
      <c r="AZ21" s="1018"/>
      <c r="BA21" s="1018"/>
      <c r="BB21" s="1018"/>
      <c r="BC21" s="1018"/>
      <c r="BD21" s="1018"/>
      <c r="BE21" s="1018"/>
      <c r="BF21" s="1018"/>
      <c r="BG21" s="1018"/>
      <c r="BH21" s="1018"/>
      <c r="BI21" s="1018">
        <f t="shared" ref="BI21:CA21" si="7">BI18+SUM(BI19:BI20)</f>
        <v>0</v>
      </c>
      <c r="BJ21" s="1018">
        <f t="shared" si="7"/>
        <v>0</v>
      </c>
      <c r="BK21" s="1018">
        <f t="shared" si="7"/>
        <v>0</v>
      </c>
      <c r="BL21" s="1018">
        <f t="shared" si="7"/>
        <v>0</v>
      </c>
      <c r="BM21" s="1018">
        <f t="shared" si="7"/>
        <v>0</v>
      </c>
      <c r="BN21" s="1018">
        <f t="shared" si="7"/>
        <v>0</v>
      </c>
      <c r="BO21" s="1018">
        <f t="shared" si="7"/>
        <v>0</v>
      </c>
      <c r="BP21" s="1018">
        <f t="shared" si="7"/>
        <v>0</v>
      </c>
      <c r="BQ21" s="1018">
        <f t="shared" si="7"/>
        <v>0</v>
      </c>
      <c r="BR21" s="1018">
        <f t="shared" si="7"/>
        <v>0</v>
      </c>
      <c r="BS21" s="1018">
        <f t="shared" si="7"/>
        <v>0</v>
      </c>
      <c r="BT21" s="1018">
        <f t="shared" si="7"/>
        <v>0</v>
      </c>
      <c r="BU21" s="1018">
        <f t="shared" si="7"/>
        <v>0</v>
      </c>
      <c r="BV21" s="1019">
        <f t="shared" si="7"/>
        <v>0</v>
      </c>
      <c r="BW21" s="1019">
        <f t="shared" si="7"/>
        <v>0</v>
      </c>
      <c r="BX21" s="1019">
        <f t="shared" si="7"/>
        <v>0</v>
      </c>
      <c r="BY21" s="1019">
        <f t="shared" si="7"/>
        <v>0</v>
      </c>
      <c r="BZ21" s="1019">
        <f t="shared" si="7"/>
        <v>0</v>
      </c>
      <c r="CA21" s="1018">
        <f t="shared" si="7"/>
        <v>0</v>
      </c>
      <c r="CB21" s="969"/>
      <c r="CC21" s="1018">
        <f>CC18+SUM(CC19:CC20)</f>
        <v>0</v>
      </c>
      <c r="CD21" s="1018">
        <f>CD18+SUM(CD19:CD20)</f>
        <v>0</v>
      </c>
      <c r="CE21" s="1018"/>
      <c r="CF21" s="1018"/>
      <c r="CG21" s="1018"/>
      <c r="CH21" s="1018"/>
      <c r="CI21" s="1018"/>
      <c r="CJ21" s="1018"/>
      <c r="CK21" s="1018"/>
      <c r="CL21" s="1018"/>
      <c r="CM21" s="1018"/>
      <c r="CN21" s="1018"/>
      <c r="CO21" s="1018"/>
      <c r="CP21" s="1018"/>
      <c r="CQ21" s="1018"/>
      <c r="CR21" s="1018"/>
      <c r="CS21" s="1018"/>
      <c r="CT21" s="1018"/>
      <c r="CU21" s="1018">
        <f t="shared" ref="CU21:DM21" si="8">CU18+SUM(CU19:CU20)</f>
        <v>0</v>
      </c>
      <c r="CV21" s="1018">
        <f t="shared" si="8"/>
        <v>0</v>
      </c>
      <c r="CW21" s="1018">
        <f t="shared" si="8"/>
        <v>0</v>
      </c>
      <c r="CX21" s="1018">
        <f t="shared" si="8"/>
        <v>0</v>
      </c>
      <c r="CY21" s="1018">
        <f t="shared" si="8"/>
        <v>0</v>
      </c>
      <c r="CZ21" s="1018">
        <f t="shared" si="8"/>
        <v>0</v>
      </c>
      <c r="DA21" s="1018">
        <f t="shared" si="8"/>
        <v>0</v>
      </c>
      <c r="DB21" s="1018">
        <f t="shared" si="8"/>
        <v>0</v>
      </c>
      <c r="DC21" s="1018">
        <f t="shared" si="8"/>
        <v>0</v>
      </c>
      <c r="DD21" s="1018">
        <f t="shared" si="8"/>
        <v>0</v>
      </c>
      <c r="DE21" s="1018">
        <f t="shared" si="8"/>
        <v>0</v>
      </c>
      <c r="DF21" s="1018">
        <f t="shared" si="8"/>
        <v>0</v>
      </c>
      <c r="DG21" s="1018">
        <f t="shared" si="8"/>
        <v>0</v>
      </c>
      <c r="DH21" s="1019">
        <f t="shared" si="8"/>
        <v>0</v>
      </c>
      <c r="DI21" s="1019">
        <f t="shared" si="8"/>
        <v>0</v>
      </c>
      <c r="DJ21" s="1019">
        <f t="shared" si="8"/>
        <v>0</v>
      </c>
      <c r="DK21" s="1019">
        <f t="shared" si="8"/>
        <v>0</v>
      </c>
      <c r="DL21" s="1019">
        <f t="shared" si="8"/>
        <v>0</v>
      </c>
      <c r="DM21" s="1018">
        <f t="shared" si="8"/>
        <v>0</v>
      </c>
    </row>
    <row r="22" spans="2:117" ht="6" customHeight="1" collapsed="1">
      <c r="B22" s="972" t="str">
        <f>IF(D22&lt;&gt;"",MAX(B20:B21)+1,"")</f>
        <v/>
      </c>
      <c r="C22" s="961"/>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1008"/>
      <c r="AK22" s="1008"/>
      <c r="AL22" s="1008"/>
      <c r="AM22" s="1008"/>
      <c r="AN22" s="1008"/>
      <c r="AO22" s="994"/>
      <c r="AP22" s="969"/>
      <c r="AQ22" s="994"/>
      <c r="AR22" s="994"/>
      <c r="AS22" s="994"/>
      <c r="AT22" s="994"/>
      <c r="AU22" s="994"/>
      <c r="AV22" s="994"/>
      <c r="AW22" s="994"/>
      <c r="AX22" s="994"/>
      <c r="AY22" s="994"/>
      <c r="AZ22" s="994"/>
      <c r="BA22" s="994"/>
      <c r="BB22" s="994"/>
      <c r="BC22" s="994"/>
      <c r="BD22" s="994"/>
      <c r="BE22" s="994"/>
      <c r="BF22" s="994"/>
      <c r="BG22" s="994"/>
      <c r="BH22" s="994"/>
      <c r="BI22" s="994"/>
      <c r="BJ22" s="994"/>
      <c r="BK22" s="994"/>
      <c r="BL22" s="994"/>
      <c r="BM22" s="994"/>
      <c r="BN22" s="994"/>
      <c r="BO22" s="994"/>
      <c r="BP22" s="994"/>
      <c r="BQ22" s="994"/>
      <c r="BR22" s="994"/>
      <c r="BS22" s="994"/>
      <c r="BT22" s="994"/>
      <c r="BU22" s="994"/>
      <c r="BV22" s="1008"/>
      <c r="BW22" s="1008"/>
      <c r="BX22" s="1008"/>
      <c r="BY22" s="1008"/>
      <c r="BZ22" s="1008"/>
      <c r="CA22" s="994"/>
      <c r="CB22" s="969"/>
      <c r="CC22" s="994"/>
      <c r="CD22" s="994"/>
      <c r="CE22" s="994"/>
      <c r="CF22" s="994"/>
      <c r="CG22" s="994"/>
      <c r="CH22" s="994"/>
      <c r="CI22" s="994"/>
      <c r="CJ22" s="994"/>
      <c r="CK22" s="994"/>
      <c r="CL22" s="994"/>
      <c r="CM22" s="994"/>
      <c r="CN22" s="994"/>
      <c r="CO22" s="994"/>
      <c r="CP22" s="994"/>
      <c r="CQ22" s="994"/>
      <c r="CR22" s="994"/>
      <c r="CS22" s="994"/>
      <c r="CT22" s="994"/>
      <c r="CU22" s="994"/>
      <c r="CV22" s="994"/>
      <c r="CW22" s="994"/>
      <c r="CX22" s="994"/>
      <c r="CY22" s="994"/>
      <c r="CZ22" s="994"/>
      <c r="DA22" s="994"/>
      <c r="DB22" s="994"/>
      <c r="DC22" s="994"/>
      <c r="DD22" s="994"/>
      <c r="DE22" s="994"/>
      <c r="DF22" s="994"/>
      <c r="DG22" s="994"/>
      <c r="DH22" s="1008"/>
      <c r="DI22" s="1008"/>
      <c r="DJ22" s="1008"/>
      <c r="DK22" s="1008"/>
      <c r="DL22" s="1008"/>
      <c r="DM22" s="994"/>
    </row>
    <row r="23" spans="2:117" ht="14.5">
      <c r="B23" s="972">
        <f>IF(D23&lt;&gt;"",MAX(B21:B22)+1,"")</f>
        <v>13</v>
      </c>
      <c r="C23" s="961"/>
      <c r="D23" s="994" t="s">
        <v>151</v>
      </c>
      <c r="E23" s="994" t="s">
        <v>139</v>
      </c>
      <c r="F23" s="994"/>
      <c r="G23" s="994"/>
      <c r="H23" s="994"/>
      <c r="I23" s="994"/>
      <c r="J23" s="994"/>
      <c r="K23" s="994"/>
      <c r="L23" s="994"/>
      <c r="M23" s="994"/>
      <c r="N23" s="994"/>
      <c r="O23" s="994"/>
      <c r="P23" s="994"/>
      <c r="Q23" s="994"/>
      <c r="R23" s="994"/>
      <c r="S23" s="994"/>
      <c r="T23" s="994"/>
      <c r="U23" s="994"/>
      <c r="V23" s="994"/>
      <c r="W23" s="994"/>
      <c r="X23" s="994"/>
      <c r="Y23" s="994" t="s">
        <v>139</v>
      </c>
      <c r="Z23" s="994"/>
      <c r="AA23" s="994"/>
      <c r="AB23" s="994"/>
      <c r="AC23" s="994"/>
      <c r="AD23" s="994" t="s">
        <v>139</v>
      </c>
      <c r="AE23" s="994"/>
      <c r="AF23" s="994"/>
      <c r="AG23" s="994"/>
      <c r="AH23" s="994"/>
      <c r="AI23" s="994" t="s">
        <v>139</v>
      </c>
      <c r="AJ23" s="1008"/>
      <c r="AK23" s="1008"/>
      <c r="AL23" s="1008"/>
      <c r="AM23" s="1008"/>
      <c r="AN23" s="1008"/>
      <c r="AO23" s="994" t="s">
        <v>139</v>
      </c>
      <c r="AP23" s="969"/>
      <c r="AQ23" s="994" t="s">
        <v>139</v>
      </c>
      <c r="AR23" s="994"/>
      <c r="AS23" s="994"/>
      <c r="AT23" s="994"/>
      <c r="AU23" s="994"/>
      <c r="AV23" s="994"/>
      <c r="AW23" s="994"/>
      <c r="AX23" s="994"/>
      <c r="AY23" s="994"/>
      <c r="AZ23" s="994"/>
      <c r="BA23" s="994"/>
      <c r="BB23" s="994"/>
      <c r="BC23" s="994"/>
      <c r="BD23" s="994"/>
      <c r="BE23" s="994"/>
      <c r="BF23" s="994"/>
      <c r="BG23" s="994"/>
      <c r="BH23" s="994"/>
      <c r="BI23" s="994"/>
      <c r="BJ23" s="994"/>
      <c r="BK23" s="994" t="s">
        <v>139</v>
      </c>
      <c r="BL23" s="994"/>
      <c r="BM23" s="994"/>
      <c r="BN23" s="994"/>
      <c r="BO23" s="994"/>
      <c r="BP23" s="994" t="s">
        <v>139</v>
      </c>
      <c r="BQ23" s="994"/>
      <c r="BR23" s="994"/>
      <c r="BS23" s="994"/>
      <c r="BT23" s="994"/>
      <c r="BU23" s="994" t="s">
        <v>139</v>
      </c>
      <c r="BV23" s="1008"/>
      <c r="BW23" s="1008"/>
      <c r="BX23" s="1008"/>
      <c r="BY23" s="1008"/>
      <c r="BZ23" s="1008"/>
      <c r="CA23" s="994" t="s">
        <v>139</v>
      </c>
      <c r="CB23" s="969"/>
      <c r="CC23" s="994" t="s">
        <v>139</v>
      </c>
      <c r="CD23" s="994"/>
      <c r="CE23" s="994"/>
      <c r="CF23" s="994"/>
      <c r="CG23" s="994"/>
      <c r="CH23" s="994"/>
      <c r="CI23" s="994"/>
      <c r="CJ23" s="994"/>
      <c r="CK23" s="994"/>
      <c r="CL23" s="994"/>
      <c r="CM23" s="994"/>
      <c r="CN23" s="994"/>
      <c r="CO23" s="994"/>
      <c r="CP23" s="994"/>
      <c r="CQ23" s="994"/>
      <c r="CR23" s="994"/>
      <c r="CS23" s="994"/>
      <c r="CT23" s="994"/>
      <c r="CU23" s="994"/>
      <c r="CV23" s="994"/>
      <c r="CW23" s="994" t="s">
        <v>139</v>
      </c>
      <c r="CX23" s="994"/>
      <c r="CY23" s="994"/>
      <c r="CZ23" s="994"/>
      <c r="DA23" s="994"/>
      <c r="DB23" s="994" t="s">
        <v>139</v>
      </c>
      <c r="DC23" s="994"/>
      <c r="DD23" s="994"/>
      <c r="DE23" s="994"/>
      <c r="DF23" s="994"/>
      <c r="DG23" s="994" t="s">
        <v>139</v>
      </c>
      <c r="DH23" s="1008"/>
      <c r="DI23" s="1008"/>
      <c r="DJ23" s="1008"/>
      <c r="DK23" s="1008"/>
      <c r="DL23" s="1008"/>
      <c r="DM23" s="1007" t="s">
        <v>139</v>
      </c>
    </row>
    <row r="24" spans="2:117" ht="6" customHeight="1">
      <c r="B24" s="972" t="str">
        <f t="shared" ref="B24:B32" si="9">IF(D24&lt;&gt;"",MAX(B21:B23)+1,"")</f>
        <v/>
      </c>
      <c r="C24" s="961"/>
      <c r="D24" s="994"/>
      <c r="E24" s="994"/>
      <c r="F24" s="994"/>
      <c r="G24" s="994"/>
      <c r="H24" s="994"/>
      <c r="I24" s="994"/>
      <c r="J24" s="994"/>
      <c r="K24" s="994"/>
      <c r="L24" s="994"/>
      <c r="M24" s="994"/>
      <c r="N24" s="994"/>
      <c r="O24" s="994"/>
      <c r="P24" s="994"/>
      <c r="Q24" s="994"/>
      <c r="R24" s="994"/>
      <c r="S24" s="994"/>
      <c r="T24" s="994"/>
      <c r="U24" s="994"/>
      <c r="V24" s="994"/>
      <c r="W24" s="994"/>
      <c r="X24" s="994"/>
      <c r="Y24" s="994"/>
      <c r="Z24" s="994"/>
      <c r="AA24" s="994"/>
      <c r="AB24" s="994"/>
      <c r="AC24" s="994"/>
      <c r="AD24" s="994"/>
      <c r="AE24" s="994"/>
      <c r="AF24" s="994"/>
      <c r="AG24" s="994"/>
      <c r="AH24" s="994"/>
      <c r="AI24" s="994"/>
      <c r="AJ24" s="1008"/>
      <c r="AK24" s="1008"/>
      <c r="AL24" s="1008"/>
      <c r="AM24" s="1008"/>
      <c r="AN24" s="1008"/>
      <c r="AO24" s="994"/>
      <c r="AP24" s="969"/>
      <c r="AQ24" s="994"/>
      <c r="AR24" s="994"/>
      <c r="AS24" s="994"/>
      <c r="AT24" s="994"/>
      <c r="AU24" s="994"/>
      <c r="AV24" s="994"/>
      <c r="AW24" s="994"/>
      <c r="AX24" s="994"/>
      <c r="AY24" s="994"/>
      <c r="AZ24" s="994"/>
      <c r="BA24" s="994"/>
      <c r="BB24" s="994"/>
      <c r="BC24" s="994"/>
      <c r="BD24" s="994"/>
      <c r="BE24" s="994"/>
      <c r="BF24" s="994"/>
      <c r="BG24" s="994"/>
      <c r="BH24" s="994"/>
      <c r="BI24" s="994"/>
      <c r="BJ24" s="994"/>
      <c r="BK24" s="994"/>
      <c r="BL24" s="994"/>
      <c r="BM24" s="994"/>
      <c r="BN24" s="994"/>
      <c r="BO24" s="994"/>
      <c r="BP24" s="994"/>
      <c r="BQ24" s="994"/>
      <c r="BR24" s="994"/>
      <c r="BS24" s="994"/>
      <c r="BT24" s="994"/>
      <c r="BU24" s="994"/>
      <c r="BV24" s="1008"/>
      <c r="BW24" s="1008"/>
      <c r="BX24" s="1008"/>
      <c r="BY24" s="1008"/>
      <c r="BZ24" s="1008"/>
      <c r="CA24" s="994"/>
      <c r="CB24" s="969"/>
      <c r="CC24" s="994"/>
      <c r="CD24" s="994"/>
      <c r="CE24" s="994"/>
      <c r="CF24" s="994"/>
      <c r="CG24" s="994"/>
      <c r="CH24" s="994"/>
      <c r="CI24" s="994"/>
      <c r="CJ24" s="994"/>
      <c r="CK24" s="994"/>
      <c r="CL24" s="994"/>
      <c r="CM24" s="994"/>
      <c r="CN24" s="994"/>
      <c r="CO24" s="994"/>
      <c r="CP24" s="994"/>
      <c r="CQ24" s="994"/>
      <c r="CR24" s="994"/>
      <c r="CS24" s="994"/>
      <c r="CT24" s="994"/>
      <c r="CU24" s="994"/>
      <c r="CV24" s="994"/>
      <c r="CW24" s="994"/>
      <c r="CX24" s="994"/>
      <c r="CY24" s="994"/>
      <c r="CZ24" s="994"/>
      <c r="DA24" s="994"/>
      <c r="DB24" s="994"/>
      <c r="DC24" s="994"/>
      <c r="DD24" s="994"/>
      <c r="DE24" s="994"/>
      <c r="DF24" s="994"/>
      <c r="DG24" s="994"/>
      <c r="DH24" s="1008"/>
      <c r="DI24" s="1008"/>
      <c r="DJ24" s="1008"/>
      <c r="DK24" s="1008"/>
      <c r="DL24" s="1008"/>
      <c r="DM24" s="1007"/>
    </row>
    <row r="25" spans="2:117" ht="14.5" hidden="1" customHeight="1" outlineLevel="1">
      <c r="B25" s="972">
        <f t="shared" si="9"/>
        <v>14</v>
      </c>
      <c r="C25" s="961"/>
      <c r="D25" s="994" t="s">
        <v>152</v>
      </c>
      <c r="E25" s="986"/>
      <c r="F25" s="986"/>
      <c r="G25" s="986"/>
      <c r="H25" s="986"/>
      <c r="I25" s="986"/>
      <c r="J25" s="986"/>
      <c r="K25" s="986"/>
      <c r="L25" s="986"/>
      <c r="M25" s="986"/>
      <c r="N25" s="986"/>
      <c r="O25" s="986"/>
      <c r="P25" s="986"/>
      <c r="Q25" s="986"/>
      <c r="R25" s="986"/>
      <c r="S25" s="986"/>
      <c r="T25" s="986"/>
      <c r="U25" s="986"/>
      <c r="V25" s="986"/>
      <c r="W25" s="986"/>
      <c r="X25" s="986"/>
      <c r="Y25" s="986"/>
      <c r="Z25" s="986"/>
      <c r="AA25" s="986"/>
      <c r="AB25" s="986"/>
      <c r="AC25" s="986"/>
      <c r="AD25" s="986"/>
      <c r="AE25" s="986"/>
      <c r="AF25" s="986"/>
      <c r="AG25" s="986"/>
      <c r="AH25" s="986"/>
      <c r="AI25" s="986"/>
      <c r="AJ25" s="1011"/>
      <c r="AK25" s="1011"/>
      <c r="AL25" s="1011"/>
      <c r="AM25" s="1011"/>
      <c r="AN25" s="1011"/>
      <c r="AO25" s="986"/>
      <c r="AP25" s="969"/>
      <c r="AQ25" s="986"/>
      <c r="AR25" s="986"/>
      <c r="AS25" s="986"/>
      <c r="AT25" s="986"/>
      <c r="AU25" s="986"/>
      <c r="AV25" s="986"/>
      <c r="AW25" s="986"/>
      <c r="AX25" s="986"/>
      <c r="AY25" s="986"/>
      <c r="AZ25" s="986"/>
      <c r="BA25" s="986"/>
      <c r="BB25" s="986"/>
      <c r="BC25" s="986"/>
      <c r="BD25" s="986"/>
      <c r="BE25" s="986"/>
      <c r="BF25" s="986"/>
      <c r="BG25" s="986"/>
      <c r="BH25" s="986"/>
      <c r="BI25" s="986"/>
      <c r="BJ25" s="986"/>
      <c r="BK25" s="986"/>
      <c r="BL25" s="986"/>
      <c r="BM25" s="986"/>
      <c r="BN25" s="986"/>
      <c r="BO25" s="986"/>
      <c r="BP25" s="986"/>
      <c r="BQ25" s="986"/>
      <c r="BR25" s="986"/>
      <c r="BS25" s="986"/>
      <c r="BT25" s="986"/>
      <c r="BU25" s="986"/>
      <c r="BV25" s="1011"/>
      <c r="BW25" s="1011"/>
      <c r="BX25" s="1011"/>
      <c r="BY25" s="1011"/>
      <c r="BZ25" s="1011"/>
      <c r="CA25" s="986"/>
      <c r="CB25" s="969"/>
      <c r="CC25" s="986"/>
      <c r="CD25" s="986"/>
      <c r="CE25" s="986"/>
      <c r="CF25" s="986"/>
      <c r="CG25" s="986"/>
      <c r="CH25" s="986"/>
      <c r="CI25" s="986"/>
      <c r="CJ25" s="986"/>
      <c r="CK25" s="986"/>
      <c r="CL25" s="986"/>
      <c r="CM25" s="986"/>
      <c r="CN25" s="986"/>
      <c r="CO25" s="986"/>
      <c r="CP25" s="986"/>
      <c r="CQ25" s="986"/>
      <c r="CR25" s="986"/>
      <c r="CS25" s="986"/>
      <c r="CT25" s="986"/>
      <c r="CU25" s="986"/>
      <c r="CV25" s="986"/>
      <c r="CW25" s="986"/>
      <c r="CX25" s="986"/>
      <c r="CY25" s="986"/>
      <c r="CZ25" s="986"/>
      <c r="DA25" s="986"/>
      <c r="DB25" s="986"/>
      <c r="DC25" s="986"/>
      <c r="DD25" s="986"/>
      <c r="DE25" s="986"/>
      <c r="DF25" s="986"/>
      <c r="DG25" s="986"/>
      <c r="DH25" s="1011"/>
      <c r="DI25" s="1011"/>
      <c r="DJ25" s="1011"/>
      <c r="DK25" s="1011"/>
      <c r="DL25" s="1011"/>
      <c r="DM25" s="1010"/>
    </row>
    <row r="26" spans="2:117" ht="14.5" hidden="1" customHeight="1" outlineLevel="1">
      <c r="B26" s="972">
        <f t="shared" si="9"/>
        <v>15</v>
      </c>
      <c r="C26" s="961"/>
      <c r="D26" s="998" t="s">
        <v>153</v>
      </c>
      <c r="E26" s="968">
        <v>0</v>
      </c>
      <c r="F26" s="968">
        <v>0</v>
      </c>
      <c r="G26" s="968"/>
      <c r="H26" s="968"/>
      <c r="I26" s="968"/>
      <c r="J26" s="968"/>
      <c r="K26" s="968"/>
      <c r="L26" s="968"/>
      <c r="M26" s="968"/>
      <c r="N26" s="968"/>
      <c r="O26" s="968"/>
      <c r="P26" s="968"/>
      <c r="Q26" s="968"/>
      <c r="R26" s="968"/>
      <c r="S26" s="968"/>
      <c r="T26" s="968"/>
      <c r="U26" s="968"/>
      <c r="V26" s="968"/>
      <c r="W26" s="968">
        <v>0</v>
      </c>
      <c r="X26" s="968">
        <v>0</v>
      </c>
      <c r="Y26" s="968">
        <f>SUM(F26:X26)</f>
        <v>0</v>
      </c>
      <c r="Z26" s="968">
        <v>0</v>
      </c>
      <c r="AA26" s="968">
        <v>0</v>
      </c>
      <c r="AB26" s="968">
        <v>0</v>
      </c>
      <c r="AC26" s="968">
        <v>0</v>
      </c>
      <c r="AD26" s="968">
        <f>SUM(Z26:AC26)</f>
        <v>0</v>
      </c>
      <c r="AE26" s="968">
        <v>0</v>
      </c>
      <c r="AF26" s="968">
        <v>0</v>
      </c>
      <c r="AG26" s="968">
        <v>0</v>
      </c>
      <c r="AH26" s="968">
        <v>0</v>
      </c>
      <c r="AI26" s="968">
        <f>SUM(AE26:AH26)</f>
        <v>0</v>
      </c>
      <c r="AJ26" s="1006">
        <v>0</v>
      </c>
      <c r="AK26" s="1006">
        <v>0</v>
      </c>
      <c r="AL26" s="1006">
        <v>0</v>
      </c>
      <c r="AM26" s="1006">
        <v>0</v>
      </c>
      <c r="AN26" s="1006">
        <v>0</v>
      </c>
      <c r="AO26" s="968">
        <f>SUM(AJ26:AN26)</f>
        <v>0</v>
      </c>
      <c r="AP26" s="969"/>
      <c r="AQ26" s="968">
        <v>0</v>
      </c>
      <c r="AR26" s="968">
        <v>0</v>
      </c>
      <c r="AS26" s="968">
        <v>0</v>
      </c>
      <c r="AT26" s="968">
        <v>0</v>
      </c>
      <c r="AU26" s="968">
        <v>0</v>
      </c>
      <c r="AV26" s="968">
        <v>0</v>
      </c>
      <c r="AW26" s="968">
        <v>0</v>
      </c>
      <c r="AX26" s="968">
        <v>0</v>
      </c>
      <c r="AY26" s="968">
        <v>0</v>
      </c>
      <c r="AZ26" s="968">
        <v>0</v>
      </c>
      <c r="BA26" s="968">
        <v>0</v>
      </c>
      <c r="BB26" s="968">
        <v>0</v>
      </c>
      <c r="BC26" s="968">
        <v>0</v>
      </c>
      <c r="BD26" s="968"/>
      <c r="BE26" s="968">
        <v>0</v>
      </c>
      <c r="BF26" s="968">
        <v>0</v>
      </c>
      <c r="BG26" s="968">
        <v>0</v>
      </c>
      <c r="BH26" s="968"/>
      <c r="BI26" s="968">
        <v>0</v>
      </c>
      <c r="BJ26" s="968">
        <v>0</v>
      </c>
      <c r="BK26" s="968">
        <f>SUM(AR26:BJ26)</f>
        <v>0</v>
      </c>
      <c r="BL26" s="968">
        <v>0</v>
      </c>
      <c r="BM26" s="968">
        <v>0</v>
      </c>
      <c r="BN26" s="968">
        <v>0</v>
      </c>
      <c r="BO26" s="968">
        <v>0</v>
      </c>
      <c r="BP26" s="968">
        <f>SUM(BL26:BO26)</f>
        <v>0</v>
      </c>
      <c r="BQ26" s="968">
        <v>0</v>
      </c>
      <c r="BR26" s="968">
        <v>0</v>
      </c>
      <c r="BS26" s="968">
        <v>0</v>
      </c>
      <c r="BT26" s="968">
        <v>0</v>
      </c>
      <c r="BU26" s="968">
        <f>SUM(BQ26:BT26)</f>
        <v>0</v>
      </c>
      <c r="BV26" s="1006">
        <v>0</v>
      </c>
      <c r="BW26" s="1006">
        <v>0</v>
      </c>
      <c r="BX26" s="1006">
        <v>0</v>
      </c>
      <c r="BY26" s="1006">
        <v>0</v>
      </c>
      <c r="BZ26" s="1006">
        <v>0</v>
      </c>
      <c r="CA26" s="968">
        <f>SUM(BV26:BZ26)</f>
        <v>0</v>
      </c>
      <c r="CB26" s="969"/>
      <c r="CC26" s="968">
        <v>0</v>
      </c>
      <c r="CD26" s="968">
        <v>0</v>
      </c>
      <c r="CE26" s="968"/>
      <c r="CF26" s="968"/>
      <c r="CG26" s="968"/>
      <c r="CH26" s="968"/>
      <c r="CI26" s="968"/>
      <c r="CJ26" s="968"/>
      <c r="CK26" s="968"/>
      <c r="CL26" s="968"/>
      <c r="CM26" s="968"/>
      <c r="CN26" s="968"/>
      <c r="CO26" s="968"/>
      <c r="CP26" s="968"/>
      <c r="CQ26" s="968"/>
      <c r="CR26" s="968"/>
      <c r="CS26" s="968"/>
      <c r="CT26" s="968"/>
      <c r="CU26" s="968">
        <v>0</v>
      </c>
      <c r="CV26" s="968">
        <v>0</v>
      </c>
      <c r="CW26" s="968">
        <f>SUM(CD26:CV26)</f>
        <v>0</v>
      </c>
      <c r="CX26" s="968">
        <v>0</v>
      </c>
      <c r="CY26" s="968">
        <v>0</v>
      </c>
      <c r="CZ26" s="968">
        <v>0</v>
      </c>
      <c r="DA26" s="968">
        <v>0</v>
      </c>
      <c r="DB26" s="968">
        <f>SUM(CX26:DA26)</f>
        <v>0</v>
      </c>
      <c r="DC26" s="968">
        <v>0</v>
      </c>
      <c r="DD26" s="968">
        <v>0</v>
      </c>
      <c r="DE26" s="968">
        <v>0</v>
      </c>
      <c r="DF26" s="968">
        <v>0</v>
      </c>
      <c r="DG26" s="968">
        <f>SUM(DC26:DF26)</f>
        <v>0</v>
      </c>
      <c r="DH26" s="1006">
        <v>0</v>
      </c>
      <c r="DI26" s="1006">
        <v>0</v>
      </c>
      <c r="DJ26" s="1006">
        <v>0</v>
      </c>
      <c r="DK26" s="1006">
        <v>0</v>
      </c>
      <c r="DL26" s="1006">
        <v>0</v>
      </c>
      <c r="DM26" s="966">
        <f>SUM(DH26:DL26)</f>
        <v>0</v>
      </c>
    </row>
    <row r="27" spans="2:117" ht="14.5" hidden="1" customHeight="1" outlineLevel="1">
      <c r="B27" s="972">
        <f t="shared" si="9"/>
        <v>16</v>
      </c>
      <c r="C27" s="961"/>
      <c r="D27" s="998" t="s">
        <v>154</v>
      </c>
      <c r="E27" s="968">
        <v>0</v>
      </c>
      <c r="F27" s="968">
        <v>0</v>
      </c>
      <c r="G27" s="968"/>
      <c r="H27" s="968"/>
      <c r="I27" s="968"/>
      <c r="J27" s="968"/>
      <c r="K27" s="968"/>
      <c r="L27" s="968"/>
      <c r="M27" s="968"/>
      <c r="N27" s="968"/>
      <c r="O27" s="968"/>
      <c r="P27" s="968"/>
      <c r="Q27" s="968"/>
      <c r="R27" s="968"/>
      <c r="S27" s="968"/>
      <c r="T27" s="968"/>
      <c r="U27" s="968"/>
      <c r="V27" s="968"/>
      <c r="W27" s="968">
        <v>0</v>
      </c>
      <c r="X27" s="968">
        <v>0</v>
      </c>
      <c r="Y27" s="968">
        <f>SUM(F27:X27)</f>
        <v>0</v>
      </c>
      <c r="Z27" s="968">
        <v>0</v>
      </c>
      <c r="AA27" s="968">
        <v>0</v>
      </c>
      <c r="AB27" s="968">
        <v>0</v>
      </c>
      <c r="AC27" s="968">
        <v>0</v>
      </c>
      <c r="AD27" s="968">
        <f>SUM(Z27:AC27)</f>
        <v>0</v>
      </c>
      <c r="AE27" s="968">
        <v>0</v>
      </c>
      <c r="AF27" s="968">
        <v>0</v>
      </c>
      <c r="AG27" s="968">
        <v>0</v>
      </c>
      <c r="AH27" s="968">
        <v>0</v>
      </c>
      <c r="AI27" s="968">
        <f>SUM(AE27:AH27)</f>
        <v>0</v>
      </c>
      <c r="AJ27" s="1006">
        <v>0</v>
      </c>
      <c r="AK27" s="1006">
        <v>0</v>
      </c>
      <c r="AL27" s="1006">
        <v>0</v>
      </c>
      <c r="AM27" s="1006">
        <v>0</v>
      </c>
      <c r="AN27" s="1006">
        <v>0</v>
      </c>
      <c r="AO27" s="968">
        <f>SUM(AJ27:AN27)</f>
        <v>0</v>
      </c>
      <c r="AP27" s="969"/>
      <c r="AQ27" s="968">
        <v>0</v>
      </c>
      <c r="AR27" s="968">
        <v>0</v>
      </c>
      <c r="AS27" s="968">
        <v>0</v>
      </c>
      <c r="AT27" s="968">
        <v>0</v>
      </c>
      <c r="AU27" s="968">
        <v>0</v>
      </c>
      <c r="AV27" s="968">
        <v>0</v>
      </c>
      <c r="AW27" s="968">
        <v>0</v>
      </c>
      <c r="AX27" s="968">
        <v>0</v>
      </c>
      <c r="AY27" s="968">
        <v>0</v>
      </c>
      <c r="AZ27" s="968">
        <v>0</v>
      </c>
      <c r="BA27" s="968">
        <v>0</v>
      </c>
      <c r="BB27" s="968">
        <v>0</v>
      </c>
      <c r="BC27" s="968">
        <v>0</v>
      </c>
      <c r="BD27" s="968"/>
      <c r="BE27" s="968">
        <v>0</v>
      </c>
      <c r="BF27" s="968">
        <v>0</v>
      </c>
      <c r="BG27" s="968">
        <v>0</v>
      </c>
      <c r="BH27" s="968"/>
      <c r="BI27" s="968">
        <v>0</v>
      </c>
      <c r="BJ27" s="968">
        <v>0</v>
      </c>
      <c r="BK27" s="968">
        <f>SUM(AR27:BJ27)</f>
        <v>0</v>
      </c>
      <c r="BL27" s="968">
        <v>0</v>
      </c>
      <c r="BM27" s="968">
        <v>0</v>
      </c>
      <c r="BN27" s="968">
        <v>0</v>
      </c>
      <c r="BO27" s="968">
        <v>0</v>
      </c>
      <c r="BP27" s="968">
        <f>SUM(BL27:BO27)</f>
        <v>0</v>
      </c>
      <c r="BQ27" s="968">
        <v>0</v>
      </c>
      <c r="BR27" s="968">
        <v>0</v>
      </c>
      <c r="BS27" s="968">
        <v>0</v>
      </c>
      <c r="BT27" s="968">
        <v>0</v>
      </c>
      <c r="BU27" s="968">
        <f>SUM(BQ27:BT27)</f>
        <v>0</v>
      </c>
      <c r="BV27" s="1006">
        <v>0</v>
      </c>
      <c r="BW27" s="1006">
        <v>0</v>
      </c>
      <c r="BX27" s="1006">
        <v>0</v>
      </c>
      <c r="BY27" s="1006">
        <v>0</v>
      </c>
      <c r="BZ27" s="1006">
        <v>0</v>
      </c>
      <c r="CA27" s="968">
        <f>SUM(BV27:BZ27)</f>
        <v>0</v>
      </c>
      <c r="CB27" s="969"/>
      <c r="CC27" s="968">
        <v>0</v>
      </c>
      <c r="CD27" s="968">
        <v>0</v>
      </c>
      <c r="CE27" s="968"/>
      <c r="CF27" s="968"/>
      <c r="CG27" s="968"/>
      <c r="CH27" s="968"/>
      <c r="CI27" s="968"/>
      <c r="CJ27" s="968"/>
      <c r="CK27" s="968"/>
      <c r="CL27" s="968"/>
      <c r="CM27" s="968"/>
      <c r="CN27" s="968"/>
      <c r="CO27" s="968"/>
      <c r="CP27" s="968"/>
      <c r="CQ27" s="968"/>
      <c r="CR27" s="968"/>
      <c r="CS27" s="968"/>
      <c r="CT27" s="968"/>
      <c r="CU27" s="968">
        <v>0</v>
      </c>
      <c r="CV27" s="968">
        <v>0</v>
      </c>
      <c r="CW27" s="968">
        <f>SUM(CD27:CV27)</f>
        <v>0</v>
      </c>
      <c r="CX27" s="968">
        <v>0</v>
      </c>
      <c r="CY27" s="968">
        <v>0</v>
      </c>
      <c r="CZ27" s="968">
        <v>0</v>
      </c>
      <c r="DA27" s="968">
        <v>0</v>
      </c>
      <c r="DB27" s="968">
        <f>SUM(CX27:DA27)</f>
        <v>0</v>
      </c>
      <c r="DC27" s="968">
        <v>0</v>
      </c>
      <c r="DD27" s="968">
        <v>0</v>
      </c>
      <c r="DE27" s="968">
        <v>0</v>
      </c>
      <c r="DF27" s="968">
        <v>0</v>
      </c>
      <c r="DG27" s="968">
        <f>SUM(DC27:DF27)</f>
        <v>0</v>
      </c>
      <c r="DH27" s="1006">
        <v>0</v>
      </c>
      <c r="DI27" s="1006">
        <v>0</v>
      </c>
      <c r="DJ27" s="1006">
        <v>0</v>
      </c>
      <c r="DK27" s="1006">
        <v>0</v>
      </c>
      <c r="DL27" s="1006">
        <v>0</v>
      </c>
      <c r="DM27" s="966">
        <f>SUM(DH27:DL27)</f>
        <v>0</v>
      </c>
    </row>
    <row r="28" spans="2:117" ht="14.5" hidden="1" customHeight="1" outlineLevel="1">
      <c r="B28" s="972">
        <f t="shared" si="9"/>
        <v>17</v>
      </c>
      <c r="C28" s="961"/>
      <c r="D28" s="998" t="s">
        <v>155</v>
      </c>
      <c r="E28" s="968">
        <v>0</v>
      </c>
      <c r="F28" s="968">
        <v>0</v>
      </c>
      <c r="G28" s="968"/>
      <c r="H28" s="968"/>
      <c r="I28" s="968"/>
      <c r="J28" s="968"/>
      <c r="K28" s="968"/>
      <c r="L28" s="968"/>
      <c r="M28" s="968"/>
      <c r="N28" s="968"/>
      <c r="O28" s="968"/>
      <c r="P28" s="968"/>
      <c r="Q28" s="968"/>
      <c r="R28" s="968"/>
      <c r="S28" s="968"/>
      <c r="T28" s="968"/>
      <c r="U28" s="968"/>
      <c r="V28" s="968"/>
      <c r="W28" s="968">
        <v>0</v>
      </c>
      <c r="X28" s="968">
        <v>0</v>
      </c>
      <c r="Y28" s="968">
        <f>SUM(F28:X28)</f>
        <v>0</v>
      </c>
      <c r="Z28" s="968">
        <v>0</v>
      </c>
      <c r="AA28" s="968">
        <v>0</v>
      </c>
      <c r="AB28" s="968">
        <v>0</v>
      </c>
      <c r="AC28" s="968">
        <v>0</v>
      </c>
      <c r="AD28" s="968">
        <f>SUM(Z28:AC28)</f>
        <v>0</v>
      </c>
      <c r="AE28" s="968">
        <v>0</v>
      </c>
      <c r="AF28" s="968">
        <v>0</v>
      </c>
      <c r="AG28" s="968">
        <v>0</v>
      </c>
      <c r="AH28" s="968">
        <v>0</v>
      </c>
      <c r="AI28" s="968">
        <f>SUM(AE28:AH28)</f>
        <v>0</v>
      </c>
      <c r="AJ28" s="1006">
        <v>0</v>
      </c>
      <c r="AK28" s="1006">
        <v>0</v>
      </c>
      <c r="AL28" s="1006">
        <v>0</v>
      </c>
      <c r="AM28" s="1006">
        <v>0</v>
      </c>
      <c r="AN28" s="1006">
        <v>0</v>
      </c>
      <c r="AO28" s="968">
        <f>SUM(AJ28:AN28)</f>
        <v>0</v>
      </c>
      <c r="AP28" s="969"/>
      <c r="AQ28" s="968">
        <v>0</v>
      </c>
      <c r="AR28" s="968">
        <v>0</v>
      </c>
      <c r="AS28" s="968">
        <v>0</v>
      </c>
      <c r="AT28" s="968">
        <v>0</v>
      </c>
      <c r="AU28" s="968">
        <v>0</v>
      </c>
      <c r="AV28" s="968">
        <v>0</v>
      </c>
      <c r="AW28" s="968">
        <v>0</v>
      </c>
      <c r="AX28" s="968">
        <v>0</v>
      </c>
      <c r="AY28" s="968">
        <v>0</v>
      </c>
      <c r="AZ28" s="968">
        <v>0</v>
      </c>
      <c r="BA28" s="968">
        <v>0</v>
      </c>
      <c r="BB28" s="968">
        <v>0</v>
      </c>
      <c r="BC28" s="968">
        <v>0</v>
      </c>
      <c r="BD28" s="968"/>
      <c r="BE28" s="968">
        <v>0</v>
      </c>
      <c r="BF28" s="968">
        <v>0</v>
      </c>
      <c r="BG28" s="968">
        <v>0</v>
      </c>
      <c r="BH28" s="968"/>
      <c r="BI28" s="968">
        <v>0</v>
      </c>
      <c r="BJ28" s="968">
        <v>0</v>
      </c>
      <c r="BK28" s="968">
        <f>SUM(AR28:BJ28)</f>
        <v>0</v>
      </c>
      <c r="BL28" s="968">
        <v>0</v>
      </c>
      <c r="BM28" s="968">
        <v>0</v>
      </c>
      <c r="BN28" s="968">
        <v>0</v>
      </c>
      <c r="BO28" s="968">
        <v>0</v>
      </c>
      <c r="BP28" s="968">
        <f>SUM(BL28:BO28)</f>
        <v>0</v>
      </c>
      <c r="BQ28" s="968">
        <v>0</v>
      </c>
      <c r="BR28" s="968">
        <v>0</v>
      </c>
      <c r="BS28" s="968">
        <v>0</v>
      </c>
      <c r="BT28" s="968">
        <v>0</v>
      </c>
      <c r="BU28" s="968">
        <f>SUM(BQ28:BT28)</f>
        <v>0</v>
      </c>
      <c r="BV28" s="1006">
        <v>0</v>
      </c>
      <c r="BW28" s="1006">
        <v>0</v>
      </c>
      <c r="BX28" s="1006">
        <v>0</v>
      </c>
      <c r="BY28" s="1006">
        <v>0</v>
      </c>
      <c r="BZ28" s="1006">
        <v>0</v>
      </c>
      <c r="CA28" s="968">
        <f>SUM(BV28:BZ28)</f>
        <v>0</v>
      </c>
      <c r="CB28" s="969"/>
      <c r="CC28" s="968">
        <v>0</v>
      </c>
      <c r="CD28" s="968">
        <v>0</v>
      </c>
      <c r="CE28" s="968"/>
      <c r="CF28" s="968"/>
      <c r="CG28" s="968"/>
      <c r="CH28" s="968"/>
      <c r="CI28" s="968"/>
      <c r="CJ28" s="968"/>
      <c r="CK28" s="968"/>
      <c r="CL28" s="968"/>
      <c r="CM28" s="968"/>
      <c r="CN28" s="968"/>
      <c r="CO28" s="968"/>
      <c r="CP28" s="968"/>
      <c r="CQ28" s="968"/>
      <c r="CR28" s="968"/>
      <c r="CS28" s="968"/>
      <c r="CT28" s="968"/>
      <c r="CU28" s="968">
        <v>0</v>
      </c>
      <c r="CV28" s="968">
        <v>0</v>
      </c>
      <c r="CW28" s="968">
        <f>SUM(CD28:CV28)</f>
        <v>0</v>
      </c>
      <c r="CX28" s="968">
        <v>0</v>
      </c>
      <c r="CY28" s="968">
        <v>0</v>
      </c>
      <c r="CZ28" s="968">
        <v>0</v>
      </c>
      <c r="DA28" s="968">
        <v>0</v>
      </c>
      <c r="DB28" s="968">
        <f>SUM(CX28:DA28)</f>
        <v>0</v>
      </c>
      <c r="DC28" s="968">
        <v>0</v>
      </c>
      <c r="DD28" s="968">
        <v>0</v>
      </c>
      <c r="DE28" s="968">
        <v>0</v>
      </c>
      <c r="DF28" s="968">
        <v>0</v>
      </c>
      <c r="DG28" s="968">
        <f>SUM(DC28:DF28)</f>
        <v>0</v>
      </c>
      <c r="DH28" s="1006">
        <v>0</v>
      </c>
      <c r="DI28" s="1006">
        <v>0</v>
      </c>
      <c r="DJ28" s="1006">
        <v>0</v>
      </c>
      <c r="DK28" s="1006">
        <v>0</v>
      </c>
      <c r="DL28" s="1006">
        <v>0</v>
      </c>
      <c r="DM28" s="966">
        <f>SUM(DH28:DL28)</f>
        <v>0</v>
      </c>
    </row>
    <row r="29" spans="2:117" ht="14.5" hidden="1" customHeight="1" outlineLevel="1">
      <c r="B29" s="972">
        <f t="shared" si="9"/>
        <v>18</v>
      </c>
      <c r="C29" s="961"/>
      <c r="D29" s="994" t="s">
        <v>156</v>
      </c>
      <c r="E29" s="1017">
        <f>SUM(E26:E28)</f>
        <v>0</v>
      </c>
      <c r="F29" s="1017">
        <f>SUM(F26:F28)</f>
        <v>0</v>
      </c>
      <c r="G29" s="1017"/>
      <c r="H29" s="1017"/>
      <c r="I29" s="1017"/>
      <c r="J29" s="1017"/>
      <c r="K29" s="1017"/>
      <c r="L29" s="1017"/>
      <c r="M29" s="1017"/>
      <c r="N29" s="1017"/>
      <c r="O29" s="1017"/>
      <c r="P29" s="1017"/>
      <c r="Q29" s="1017"/>
      <c r="R29" s="1017"/>
      <c r="S29" s="1017"/>
      <c r="T29" s="1017"/>
      <c r="U29" s="1017"/>
      <c r="V29" s="1017"/>
      <c r="W29" s="1017">
        <f t="shared" ref="W29:AO29" si="10">SUM(W26:W28)</f>
        <v>0</v>
      </c>
      <c r="X29" s="1017">
        <f t="shared" si="10"/>
        <v>0</v>
      </c>
      <c r="Y29" s="1017">
        <f t="shared" si="10"/>
        <v>0</v>
      </c>
      <c r="Z29" s="1017">
        <f t="shared" si="10"/>
        <v>0</v>
      </c>
      <c r="AA29" s="1017">
        <f t="shared" si="10"/>
        <v>0</v>
      </c>
      <c r="AB29" s="1017">
        <f t="shared" si="10"/>
        <v>0</v>
      </c>
      <c r="AC29" s="1017">
        <f t="shared" si="10"/>
        <v>0</v>
      </c>
      <c r="AD29" s="1017">
        <f t="shared" si="10"/>
        <v>0</v>
      </c>
      <c r="AE29" s="1017">
        <f t="shared" si="10"/>
        <v>0</v>
      </c>
      <c r="AF29" s="1017">
        <f t="shared" si="10"/>
        <v>0</v>
      </c>
      <c r="AG29" s="1017">
        <f t="shared" si="10"/>
        <v>0</v>
      </c>
      <c r="AH29" s="1017">
        <f t="shared" si="10"/>
        <v>0</v>
      </c>
      <c r="AI29" s="1017">
        <f t="shared" si="10"/>
        <v>0</v>
      </c>
      <c r="AJ29" s="1016">
        <f t="shared" si="10"/>
        <v>0</v>
      </c>
      <c r="AK29" s="1016">
        <f t="shared" si="10"/>
        <v>0</v>
      </c>
      <c r="AL29" s="1016">
        <f t="shared" si="10"/>
        <v>0</v>
      </c>
      <c r="AM29" s="1016">
        <f t="shared" si="10"/>
        <v>0</v>
      </c>
      <c r="AN29" s="1016">
        <f t="shared" si="10"/>
        <v>0</v>
      </c>
      <c r="AO29" s="1017">
        <f t="shared" si="10"/>
        <v>0</v>
      </c>
      <c r="AP29" s="969"/>
      <c r="AQ29" s="1017">
        <f t="shared" ref="AQ29:BC29" si="11">SUM(AQ26:AQ28)</f>
        <v>0</v>
      </c>
      <c r="AR29" s="1017">
        <f t="shared" si="11"/>
        <v>0</v>
      </c>
      <c r="AS29" s="1017">
        <f t="shared" si="11"/>
        <v>0</v>
      </c>
      <c r="AT29" s="1017">
        <f t="shared" si="11"/>
        <v>0</v>
      </c>
      <c r="AU29" s="1017">
        <f t="shared" si="11"/>
        <v>0</v>
      </c>
      <c r="AV29" s="1017">
        <f t="shared" si="11"/>
        <v>0</v>
      </c>
      <c r="AW29" s="1017">
        <f t="shared" si="11"/>
        <v>0</v>
      </c>
      <c r="AX29" s="1017">
        <f t="shared" si="11"/>
        <v>0</v>
      </c>
      <c r="AY29" s="1017">
        <f t="shared" si="11"/>
        <v>0</v>
      </c>
      <c r="AZ29" s="1017">
        <f t="shared" si="11"/>
        <v>0</v>
      </c>
      <c r="BA29" s="1017">
        <f t="shared" si="11"/>
        <v>0</v>
      </c>
      <c r="BB29" s="1017">
        <f t="shared" si="11"/>
        <v>0</v>
      </c>
      <c r="BC29" s="1017">
        <f t="shared" si="11"/>
        <v>0</v>
      </c>
      <c r="BD29" s="1017"/>
      <c r="BE29" s="1017">
        <f>SUM(BE26:BE28)</f>
        <v>0</v>
      </c>
      <c r="BF29" s="1017">
        <f>SUM(BF26:BF28)</f>
        <v>0</v>
      </c>
      <c r="BG29" s="1017">
        <f>SUM(BG26:BG28)</f>
        <v>0</v>
      </c>
      <c r="BH29" s="1017"/>
      <c r="BI29" s="1017">
        <f t="shared" ref="BI29:CA29" si="12">SUM(BI26:BI28)</f>
        <v>0</v>
      </c>
      <c r="BJ29" s="1017">
        <f t="shared" si="12"/>
        <v>0</v>
      </c>
      <c r="BK29" s="1017">
        <f t="shared" si="12"/>
        <v>0</v>
      </c>
      <c r="BL29" s="1017">
        <f t="shared" si="12"/>
        <v>0</v>
      </c>
      <c r="BM29" s="1017">
        <f t="shared" si="12"/>
        <v>0</v>
      </c>
      <c r="BN29" s="1017">
        <f t="shared" si="12"/>
        <v>0</v>
      </c>
      <c r="BO29" s="1017">
        <f t="shared" si="12"/>
        <v>0</v>
      </c>
      <c r="BP29" s="1017">
        <f t="shared" si="12"/>
        <v>0</v>
      </c>
      <c r="BQ29" s="1017">
        <f t="shared" si="12"/>
        <v>0</v>
      </c>
      <c r="BR29" s="1017">
        <f t="shared" si="12"/>
        <v>0</v>
      </c>
      <c r="BS29" s="1017">
        <f t="shared" si="12"/>
        <v>0</v>
      </c>
      <c r="BT29" s="1017">
        <f t="shared" si="12"/>
        <v>0</v>
      </c>
      <c r="BU29" s="1017">
        <f t="shared" si="12"/>
        <v>0</v>
      </c>
      <c r="BV29" s="1016">
        <f t="shared" si="12"/>
        <v>0</v>
      </c>
      <c r="BW29" s="1016">
        <f t="shared" si="12"/>
        <v>0</v>
      </c>
      <c r="BX29" s="1016">
        <f t="shared" si="12"/>
        <v>0</v>
      </c>
      <c r="BY29" s="1016">
        <f t="shared" si="12"/>
        <v>0</v>
      </c>
      <c r="BZ29" s="1016">
        <f t="shared" si="12"/>
        <v>0</v>
      </c>
      <c r="CA29" s="1017">
        <f t="shared" si="12"/>
        <v>0</v>
      </c>
      <c r="CB29" s="969"/>
      <c r="CC29" s="1017">
        <f>SUM(CC26:CC28)</f>
        <v>0</v>
      </c>
      <c r="CD29" s="1017">
        <f>SUM(CD26:CD28)</f>
        <v>0</v>
      </c>
      <c r="CE29" s="1017"/>
      <c r="CF29" s="1017"/>
      <c r="CG29" s="1017"/>
      <c r="CH29" s="1017"/>
      <c r="CI29" s="1017"/>
      <c r="CJ29" s="1017"/>
      <c r="CK29" s="1017"/>
      <c r="CL29" s="1017"/>
      <c r="CM29" s="1017"/>
      <c r="CN29" s="1017"/>
      <c r="CO29" s="1017"/>
      <c r="CP29" s="1017"/>
      <c r="CQ29" s="1017"/>
      <c r="CR29" s="1017"/>
      <c r="CS29" s="1017"/>
      <c r="CT29" s="1017"/>
      <c r="CU29" s="1017">
        <f t="shared" ref="CU29:DM29" si="13">SUM(CU26:CU28)</f>
        <v>0</v>
      </c>
      <c r="CV29" s="1017">
        <f t="shared" si="13"/>
        <v>0</v>
      </c>
      <c r="CW29" s="1017">
        <f t="shared" si="13"/>
        <v>0</v>
      </c>
      <c r="CX29" s="1017">
        <f t="shared" si="13"/>
        <v>0</v>
      </c>
      <c r="CY29" s="1017">
        <f t="shared" si="13"/>
        <v>0</v>
      </c>
      <c r="CZ29" s="1017">
        <f t="shared" si="13"/>
        <v>0</v>
      </c>
      <c r="DA29" s="1017">
        <f t="shared" si="13"/>
        <v>0</v>
      </c>
      <c r="DB29" s="1017">
        <f t="shared" si="13"/>
        <v>0</v>
      </c>
      <c r="DC29" s="1017">
        <f t="shared" si="13"/>
        <v>0</v>
      </c>
      <c r="DD29" s="1017">
        <f t="shared" si="13"/>
        <v>0</v>
      </c>
      <c r="DE29" s="1017">
        <f t="shared" si="13"/>
        <v>0</v>
      </c>
      <c r="DF29" s="1017">
        <f t="shared" si="13"/>
        <v>0</v>
      </c>
      <c r="DG29" s="1017">
        <f t="shared" si="13"/>
        <v>0</v>
      </c>
      <c r="DH29" s="1016">
        <f t="shared" si="13"/>
        <v>0</v>
      </c>
      <c r="DI29" s="1016">
        <f t="shared" si="13"/>
        <v>0</v>
      </c>
      <c r="DJ29" s="1016">
        <f t="shared" si="13"/>
        <v>0</v>
      </c>
      <c r="DK29" s="1016">
        <f t="shared" si="13"/>
        <v>0</v>
      </c>
      <c r="DL29" s="1016">
        <f t="shared" si="13"/>
        <v>0</v>
      </c>
      <c r="DM29" s="1015">
        <f t="shared" si="13"/>
        <v>0</v>
      </c>
    </row>
    <row r="30" spans="2:117" ht="14.5" collapsed="1">
      <c r="B30" s="972" t="str">
        <f t="shared" si="9"/>
        <v/>
      </c>
      <c r="C30" s="961"/>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1008"/>
      <c r="AK30" s="1008"/>
      <c r="AL30" s="1008"/>
      <c r="AM30" s="1008"/>
      <c r="AN30" s="1008"/>
      <c r="AO30" s="994"/>
      <c r="AP30" s="969"/>
      <c r="AQ30" s="994"/>
      <c r="AR30" s="994"/>
      <c r="AS30" s="994"/>
      <c r="AT30" s="994"/>
      <c r="AU30" s="994"/>
      <c r="AV30" s="994"/>
      <c r="AW30" s="994"/>
      <c r="AX30" s="994"/>
      <c r="AY30" s="994"/>
      <c r="AZ30" s="994"/>
      <c r="BA30" s="994"/>
      <c r="BB30" s="994"/>
      <c r="BC30" s="994"/>
      <c r="BD30" s="994"/>
      <c r="BE30" s="994"/>
      <c r="BF30" s="994"/>
      <c r="BG30" s="994"/>
      <c r="BH30" s="994"/>
      <c r="BI30" s="994"/>
      <c r="BJ30" s="994"/>
      <c r="BK30" s="994"/>
      <c r="BL30" s="994"/>
      <c r="BM30" s="994"/>
      <c r="BN30" s="994"/>
      <c r="BO30" s="994"/>
      <c r="BP30" s="994"/>
      <c r="BQ30" s="994"/>
      <c r="BR30" s="994"/>
      <c r="BS30" s="994"/>
      <c r="BT30" s="994"/>
      <c r="BU30" s="994"/>
      <c r="BV30" s="1008"/>
      <c r="BW30" s="1008"/>
      <c r="BX30" s="1008"/>
      <c r="BY30" s="1008"/>
      <c r="BZ30" s="1008"/>
      <c r="CA30" s="994"/>
      <c r="CB30" s="969"/>
      <c r="CC30" s="994"/>
      <c r="CD30" s="994"/>
      <c r="CE30" s="994"/>
      <c r="CF30" s="994"/>
      <c r="CG30" s="994"/>
      <c r="CH30" s="994"/>
      <c r="CI30" s="994"/>
      <c r="CJ30" s="994"/>
      <c r="CK30" s="994"/>
      <c r="CL30" s="994"/>
      <c r="CM30" s="994"/>
      <c r="CN30" s="994"/>
      <c r="CO30" s="994"/>
      <c r="CP30" s="994"/>
      <c r="CQ30" s="994"/>
      <c r="CR30" s="994"/>
      <c r="CS30" s="994"/>
      <c r="CT30" s="994"/>
      <c r="CU30" s="994"/>
      <c r="CV30" s="994"/>
      <c r="CW30" s="994"/>
      <c r="CX30" s="994"/>
      <c r="CY30" s="994"/>
      <c r="CZ30" s="994"/>
      <c r="DA30" s="994"/>
      <c r="DB30" s="994"/>
      <c r="DC30" s="994"/>
      <c r="DD30" s="994"/>
      <c r="DE30" s="994"/>
      <c r="DF30" s="994"/>
      <c r="DG30" s="994"/>
      <c r="DH30" s="1008"/>
      <c r="DI30" s="1008"/>
      <c r="DJ30" s="1008"/>
      <c r="DK30" s="1008"/>
      <c r="DL30" s="1008"/>
      <c r="DM30" s="1007"/>
    </row>
    <row r="31" spans="2:117" ht="14.5">
      <c r="B31" s="972">
        <f t="shared" si="9"/>
        <v>19</v>
      </c>
      <c r="C31" s="961"/>
      <c r="D31" s="1014" t="s">
        <v>157</v>
      </c>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1008"/>
      <c r="AK31" s="1008"/>
      <c r="AL31" s="1008"/>
      <c r="AM31" s="1008"/>
      <c r="AN31" s="1008"/>
      <c r="AO31" s="994"/>
      <c r="AP31" s="969"/>
      <c r="AQ31" s="994"/>
      <c r="AR31" s="994"/>
      <c r="AS31" s="994"/>
      <c r="AT31" s="994"/>
      <c r="AU31" s="994"/>
      <c r="AV31" s="994"/>
      <c r="AW31" s="994"/>
      <c r="AX31" s="994"/>
      <c r="AY31" s="994"/>
      <c r="AZ31" s="994"/>
      <c r="BA31" s="994"/>
      <c r="BB31" s="994"/>
      <c r="BC31" s="994"/>
      <c r="BD31" s="994"/>
      <c r="BE31" s="994"/>
      <c r="BF31" s="994"/>
      <c r="BG31" s="994"/>
      <c r="BH31" s="994"/>
      <c r="BI31" s="994"/>
      <c r="BJ31" s="994"/>
      <c r="BK31" s="994"/>
      <c r="BL31" s="994"/>
      <c r="BM31" s="994"/>
      <c r="BN31" s="994"/>
      <c r="BO31" s="994"/>
      <c r="BP31" s="994"/>
      <c r="BQ31" s="994"/>
      <c r="BR31" s="994"/>
      <c r="BS31" s="994"/>
      <c r="BT31" s="994"/>
      <c r="BU31" s="994"/>
      <c r="BV31" s="1008"/>
      <c r="BW31" s="1008"/>
      <c r="BX31" s="1008"/>
      <c r="BY31" s="1008"/>
      <c r="BZ31" s="1008"/>
      <c r="CA31" s="994"/>
      <c r="CB31" s="969"/>
      <c r="CC31" s="994"/>
      <c r="CD31" s="994"/>
      <c r="CE31" s="994"/>
      <c r="CF31" s="994"/>
      <c r="CG31" s="994"/>
      <c r="CH31" s="994"/>
      <c r="CI31" s="994"/>
      <c r="CJ31" s="994"/>
      <c r="CK31" s="994"/>
      <c r="CL31" s="994"/>
      <c r="CM31" s="994"/>
      <c r="CN31" s="994"/>
      <c r="CO31" s="994"/>
      <c r="CP31" s="994"/>
      <c r="CQ31" s="994"/>
      <c r="CR31" s="994"/>
      <c r="CS31" s="994"/>
      <c r="CT31" s="994"/>
      <c r="CU31" s="994"/>
      <c r="CV31" s="994"/>
      <c r="CW31" s="994"/>
      <c r="CX31" s="994"/>
      <c r="CY31" s="994"/>
      <c r="CZ31" s="994"/>
      <c r="DA31" s="994"/>
      <c r="DB31" s="994"/>
      <c r="DC31" s="994"/>
      <c r="DD31" s="994"/>
      <c r="DE31" s="994"/>
      <c r="DF31" s="994"/>
      <c r="DG31" s="994"/>
      <c r="DH31" s="1008"/>
      <c r="DI31" s="1008"/>
      <c r="DJ31" s="1008"/>
      <c r="DK31" s="1008"/>
      <c r="DL31" s="1008"/>
      <c r="DM31" s="1007"/>
    </row>
    <row r="32" spans="2:117" ht="14.5">
      <c r="B32" s="972">
        <f t="shared" si="9"/>
        <v>20</v>
      </c>
      <c r="C32" s="961"/>
      <c r="D32" s="994" t="s">
        <v>158</v>
      </c>
      <c r="E32" s="986"/>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1011"/>
      <c r="AK32" s="1011"/>
      <c r="AL32" s="1011"/>
      <c r="AM32" s="1011"/>
      <c r="AN32" s="1011"/>
      <c r="AO32" s="986"/>
      <c r="AP32" s="969"/>
      <c r="AQ32" s="986"/>
      <c r="AR32" s="986"/>
      <c r="AS32" s="986"/>
      <c r="AT32" s="986"/>
      <c r="AU32" s="986"/>
      <c r="AV32" s="986"/>
      <c r="AW32" s="986"/>
      <c r="AX32" s="986"/>
      <c r="AY32" s="986"/>
      <c r="AZ32" s="986"/>
      <c r="BA32" s="986"/>
      <c r="BB32" s="986"/>
      <c r="BC32" s="986"/>
      <c r="BD32" s="986"/>
      <c r="BE32" s="986"/>
      <c r="BF32" s="986"/>
      <c r="BG32" s="986"/>
      <c r="BH32" s="986"/>
      <c r="BI32" s="986"/>
      <c r="BJ32" s="986"/>
      <c r="BK32" s="986"/>
      <c r="BL32" s="986"/>
      <c r="BM32" s="986"/>
      <c r="BN32" s="986"/>
      <c r="BO32" s="986"/>
      <c r="BP32" s="986"/>
      <c r="BQ32" s="986"/>
      <c r="BR32" s="986"/>
      <c r="BS32" s="986"/>
      <c r="BT32" s="986"/>
      <c r="BU32" s="986"/>
      <c r="BV32" s="1011"/>
      <c r="BW32" s="1011"/>
      <c r="BX32" s="1011"/>
      <c r="BY32" s="1011"/>
      <c r="BZ32" s="1011"/>
      <c r="CA32" s="986"/>
      <c r="CB32" s="969"/>
      <c r="CC32" s="986"/>
      <c r="CD32" s="986"/>
      <c r="CE32" s="986"/>
      <c r="CF32" s="986"/>
      <c r="CG32" s="986"/>
      <c r="CH32" s="986"/>
      <c r="CI32" s="986"/>
      <c r="CJ32" s="986"/>
      <c r="CK32" s="986"/>
      <c r="CL32" s="986"/>
      <c r="CM32" s="986"/>
      <c r="CN32" s="986"/>
      <c r="CO32" s="986"/>
      <c r="CP32" s="986"/>
      <c r="CQ32" s="986"/>
      <c r="CR32" s="986"/>
      <c r="CS32" s="986"/>
      <c r="CT32" s="986"/>
      <c r="CU32" s="986"/>
      <c r="CV32" s="986"/>
      <c r="CW32" s="986"/>
      <c r="CX32" s="986"/>
      <c r="CY32" s="986"/>
      <c r="CZ32" s="986"/>
      <c r="DA32" s="986"/>
      <c r="DB32" s="986"/>
      <c r="DC32" s="986"/>
      <c r="DD32" s="986"/>
      <c r="DE32" s="986"/>
      <c r="DF32" s="986"/>
      <c r="DG32" s="986"/>
      <c r="DH32" s="1011"/>
      <c r="DI32" s="1011"/>
      <c r="DJ32" s="1011"/>
      <c r="DK32" s="1011"/>
      <c r="DL32" s="1011"/>
      <c r="DM32" s="1010"/>
    </row>
    <row r="33" spans="2:117" ht="14.5">
      <c r="B33" s="972">
        <v>21</v>
      </c>
      <c r="C33" s="961"/>
      <c r="D33" s="1013" t="s">
        <v>159</v>
      </c>
      <c r="E33" s="984">
        <v>0</v>
      </c>
      <c r="F33" s="984">
        <v>0</v>
      </c>
      <c r="G33" s="984">
        <v>0</v>
      </c>
      <c r="H33" s="984">
        <v>0</v>
      </c>
      <c r="I33" s="984">
        <v>0</v>
      </c>
      <c r="J33" s="984">
        <v>0</v>
      </c>
      <c r="K33" s="984">
        <v>0</v>
      </c>
      <c r="L33" s="984">
        <v>0</v>
      </c>
      <c r="M33" s="984">
        <v>0</v>
      </c>
      <c r="N33" s="984">
        <v>0</v>
      </c>
      <c r="O33" s="984">
        <v>0</v>
      </c>
      <c r="P33" s="984">
        <v>0</v>
      </c>
      <c r="Q33" s="984">
        <v>0</v>
      </c>
      <c r="R33" s="984">
        <v>0</v>
      </c>
      <c r="S33" s="984">
        <v>0</v>
      </c>
      <c r="T33" s="984">
        <v>0</v>
      </c>
      <c r="U33" s="984">
        <v>0</v>
      </c>
      <c r="V33" s="984">
        <v>0</v>
      </c>
      <c r="W33" s="984">
        <v>0</v>
      </c>
      <c r="X33" s="984">
        <v>0</v>
      </c>
      <c r="Y33" s="984">
        <v>52766361.928000003</v>
      </c>
      <c r="Z33" s="984">
        <v>0</v>
      </c>
      <c r="AA33" s="984">
        <v>0</v>
      </c>
      <c r="AB33" s="984">
        <v>0</v>
      </c>
      <c r="AC33" s="984">
        <v>0</v>
      </c>
      <c r="AD33" s="984">
        <v>0</v>
      </c>
      <c r="AE33" s="984">
        <v>0</v>
      </c>
      <c r="AF33" s="984">
        <v>0</v>
      </c>
      <c r="AG33" s="984">
        <v>0</v>
      </c>
      <c r="AH33" s="984">
        <v>0</v>
      </c>
      <c r="AI33" s="984">
        <v>0</v>
      </c>
      <c r="AJ33" s="1006">
        <v>0</v>
      </c>
      <c r="AK33" s="1006">
        <v>0</v>
      </c>
      <c r="AL33" s="1006">
        <v>0</v>
      </c>
      <c r="AM33" s="1006">
        <v>0</v>
      </c>
      <c r="AN33" s="1006">
        <v>0</v>
      </c>
      <c r="AO33" s="984">
        <v>0</v>
      </c>
      <c r="AP33" s="969"/>
      <c r="AQ33" s="984">
        <v>0</v>
      </c>
      <c r="AR33" s="984">
        <v>0</v>
      </c>
      <c r="AS33" s="984">
        <v>0</v>
      </c>
      <c r="AT33" s="984">
        <v>0</v>
      </c>
      <c r="AU33" s="984">
        <v>0</v>
      </c>
      <c r="AV33" s="984">
        <v>0</v>
      </c>
      <c r="AW33" s="984">
        <v>0</v>
      </c>
      <c r="AX33" s="984">
        <v>0</v>
      </c>
      <c r="AY33" s="984">
        <v>0</v>
      </c>
      <c r="AZ33" s="984">
        <v>0</v>
      </c>
      <c r="BA33" s="984">
        <v>0</v>
      </c>
      <c r="BB33" s="984">
        <v>0</v>
      </c>
      <c r="BC33" s="984">
        <v>0</v>
      </c>
      <c r="BD33" s="984">
        <v>0</v>
      </c>
      <c r="BE33" s="984">
        <v>0</v>
      </c>
      <c r="BF33" s="984">
        <v>0</v>
      </c>
      <c r="BG33" s="984">
        <v>0</v>
      </c>
      <c r="BH33" s="984">
        <v>0</v>
      </c>
      <c r="BI33" s="984">
        <v>0</v>
      </c>
      <c r="BJ33" s="984">
        <v>0</v>
      </c>
      <c r="BK33" s="984">
        <v>67937352.785840005</v>
      </c>
      <c r="BL33" s="984">
        <v>0</v>
      </c>
      <c r="BM33" s="984">
        <v>0</v>
      </c>
      <c r="BN33" s="984">
        <v>0</v>
      </c>
      <c r="BO33" s="984">
        <v>0</v>
      </c>
      <c r="BP33" s="984">
        <v>0</v>
      </c>
      <c r="BQ33" s="984">
        <v>0</v>
      </c>
      <c r="BR33" s="984">
        <v>0</v>
      </c>
      <c r="BS33" s="984">
        <v>0</v>
      </c>
      <c r="BT33" s="984">
        <v>0</v>
      </c>
      <c r="BU33" s="984">
        <v>0</v>
      </c>
      <c r="BV33" s="1006">
        <v>0</v>
      </c>
      <c r="BW33" s="1006">
        <v>0</v>
      </c>
      <c r="BX33" s="1006">
        <v>0</v>
      </c>
      <c r="BY33" s="1006">
        <v>0</v>
      </c>
      <c r="BZ33" s="1006">
        <v>0</v>
      </c>
      <c r="CA33" s="984">
        <v>0</v>
      </c>
      <c r="CB33" s="969"/>
      <c r="CC33" s="984">
        <v>0</v>
      </c>
      <c r="CD33" s="984">
        <v>0</v>
      </c>
      <c r="CE33" s="984">
        <v>0</v>
      </c>
      <c r="CF33" s="984">
        <v>0</v>
      </c>
      <c r="CG33" s="984">
        <v>0</v>
      </c>
      <c r="CH33" s="984">
        <v>0</v>
      </c>
      <c r="CI33" s="984">
        <v>0</v>
      </c>
      <c r="CJ33" s="984">
        <v>0</v>
      </c>
      <c r="CK33" s="984">
        <v>0</v>
      </c>
      <c r="CL33" s="984">
        <v>0</v>
      </c>
      <c r="CM33" s="984">
        <v>0</v>
      </c>
      <c r="CN33" s="984">
        <v>0</v>
      </c>
      <c r="CO33" s="984">
        <v>0</v>
      </c>
      <c r="CP33" s="984">
        <v>0</v>
      </c>
      <c r="CQ33" s="984">
        <v>0</v>
      </c>
      <c r="CR33" s="984">
        <v>0</v>
      </c>
      <c r="CS33" s="984">
        <v>0</v>
      </c>
      <c r="CT33" s="984">
        <v>0</v>
      </c>
      <c r="CU33" s="984">
        <v>0</v>
      </c>
      <c r="CV33" s="984">
        <v>0</v>
      </c>
      <c r="CW33" s="984">
        <v>69567833.369415209</v>
      </c>
      <c r="CX33" s="984">
        <v>0</v>
      </c>
      <c r="CY33" s="984">
        <v>0</v>
      </c>
      <c r="CZ33" s="984">
        <v>0</v>
      </c>
      <c r="DA33" s="984">
        <v>0</v>
      </c>
      <c r="DB33" s="984">
        <v>0</v>
      </c>
      <c r="DC33" s="984">
        <v>0</v>
      </c>
      <c r="DD33" s="984">
        <v>0</v>
      </c>
      <c r="DE33" s="984">
        <v>0</v>
      </c>
      <c r="DF33" s="984">
        <v>0</v>
      </c>
      <c r="DG33" s="984">
        <v>0</v>
      </c>
      <c r="DH33" s="1006">
        <v>0</v>
      </c>
      <c r="DI33" s="1006">
        <v>0</v>
      </c>
      <c r="DJ33" s="1006">
        <v>0</v>
      </c>
      <c r="DK33" s="1006">
        <v>0</v>
      </c>
      <c r="DL33" s="1006">
        <v>0</v>
      </c>
      <c r="DM33" s="982">
        <v>0</v>
      </c>
    </row>
    <row r="34" spans="2:117" ht="14.5">
      <c r="B34" s="972">
        <v>22</v>
      </c>
      <c r="C34" s="961"/>
      <c r="D34" s="1013" t="s">
        <v>160</v>
      </c>
      <c r="E34" s="984">
        <v>0</v>
      </c>
      <c r="F34" s="984">
        <v>0</v>
      </c>
      <c r="G34" s="984">
        <v>0</v>
      </c>
      <c r="H34" s="984">
        <v>0</v>
      </c>
      <c r="I34" s="984">
        <v>0</v>
      </c>
      <c r="J34" s="984">
        <v>0</v>
      </c>
      <c r="K34" s="984">
        <v>0</v>
      </c>
      <c r="L34" s="984">
        <v>0</v>
      </c>
      <c r="M34" s="984">
        <v>0</v>
      </c>
      <c r="N34" s="984">
        <v>0</v>
      </c>
      <c r="O34" s="984">
        <v>0</v>
      </c>
      <c r="P34" s="984">
        <v>0</v>
      </c>
      <c r="Q34" s="984">
        <v>0</v>
      </c>
      <c r="R34" s="984">
        <v>0</v>
      </c>
      <c r="S34" s="984">
        <v>0</v>
      </c>
      <c r="T34" s="984">
        <v>0</v>
      </c>
      <c r="U34" s="984">
        <v>0</v>
      </c>
      <c r="V34" s="984">
        <v>0</v>
      </c>
      <c r="W34" s="984">
        <v>0</v>
      </c>
      <c r="X34" s="984">
        <v>0</v>
      </c>
      <c r="Y34" s="984">
        <v>19245664.535999998</v>
      </c>
      <c r="Z34" s="984">
        <v>0</v>
      </c>
      <c r="AA34" s="984">
        <v>0</v>
      </c>
      <c r="AB34" s="984">
        <v>0</v>
      </c>
      <c r="AC34" s="984">
        <v>0</v>
      </c>
      <c r="AD34" s="984">
        <v>0</v>
      </c>
      <c r="AE34" s="984">
        <v>0</v>
      </c>
      <c r="AF34" s="984">
        <v>0</v>
      </c>
      <c r="AG34" s="984">
        <v>0</v>
      </c>
      <c r="AH34" s="984">
        <v>0</v>
      </c>
      <c r="AI34" s="984">
        <v>0</v>
      </c>
      <c r="AJ34" s="1006">
        <v>0</v>
      </c>
      <c r="AK34" s="1006">
        <v>0</v>
      </c>
      <c r="AL34" s="1006">
        <v>0</v>
      </c>
      <c r="AM34" s="1006">
        <v>0</v>
      </c>
      <c r="AN34" s="1006">
        <v>0</v>
      </c>
      <c r="AO34" s="984">
        <v>0</v>
      </c>
      <c r="AP34" s="969"/>
      <c r="AQ34" s="984">
        <v>0</v>
      </c>
      <c r="AR34" s="984">
        <v>0</v>
      </c>
      <c r="AS34" s="984">
        <v>0</v>
      </c>
      <c r="AT34" s="984">
        <v>0</v>
      </c>
      <c r="AU34" s="984">
        <v>0</v>
      </c>
      <c r="AV34" s="984">
        <v>0</v>
      </c>
      <c r="AW34" s="984">
        <v>0</v>
      </c>
      <c r="AX34" s="984">
        <v>0</v>
      </c>
      <c r="AY34" s="984">
        <v>0</v>
      </c>
      <c r="AZ34" s="984">
        <v>0</v>
      </c>
      <c r="BA34" s="984">
        <v>0</v>
      </c>
      <c r="BB34" s="984">
        <v>0</v>
      </c>
      <c r="BC34" s="984">
        <v>0</v>
      </c>
      <c r="BD34" s="984">
        <v>0</v>
      </c>
      <c r="BE34" s="984">
        <v>0</v>
      </c>
      <c r="BF34" s="984">
        <v>0</v>
      </c>
      <c r="BG34" s="984">
        <v>0</v>
      </c>
      <c r="BH34" s="984">
        <v>0</v>
      </c>
      <c r="BI34" s="984">
        <v>0</v>
      </c>
      <c r="BJ34" s="984">
        <v>0</v>
      </c>
      <c r="BK34" s="984">
        <v>24779034.47208</v>
      </c>
      <c r="BL34" s="984">
        <v>0</v>
      </c>
      <c r="BM34" s="984">
        <v>0</v>
      </c>
      <c r="BN34" s="984">
        <v>0</v>
      </c>
      <c r="BO34" s="984">
        <v>0</v>
      </c>
      <c r="BP34" s="984">
        <v>0</v>
      </c>
      <c r="BQ34" s="984">
        <v>0</v>
      </c>
      <c r="BR34" s="984">
        <v>0</v>
      </c>
      <c r="BS34" s="984">
        <v>0</v>
      </c>
      <c r="BT34" s="984">
        <v>0</v>
      </c>
      <c r="BU34" s="984">
        <v>0</v>
      </c>
      <c r="BV34" s="1006">
        <v>0</v>
      </c>
      <c r="BW34" s="1006">
        <v>0</v>
      </c>
      <c r="BX34" s="1006">
        <v>0</v>
      </c>
      <c r="BY34" s="1006">
        <v>0</v>
      </c>
      <c r="BZ34" s="1006">
        <v>0</v>
      </c>
      <c r="CA34" s="984">
        <v>0</v>
      </c>
      <c r="CB34" s="969"/>
      <c r="CC34" s="984">
        <v>0</v>
      </c>
      <c r="CD34" s="984">
        <v>0</v>
      </c>
      <c r="CE34" s="984">
        <v>0</v>
      </c>
      <c r="CF34" s="984">
        <v>0</v>
      </c>
      <c r="CG34" s="984">
        <v>0</v>
      </c>
      <c r="CH34" s="984">
        <v>0</v>
      </c>
      <c r="CI34" s="984">
        <v>0</v>
      </c>
      <c r="CJ34" s="984">
        <v>0</v>
      </c>
      <c r="CK34" s="984">
        <v>0</v>
      </c>
      <c r="CL34" s="984">
        <v>0</v>
      </c>
      <c r="CM34" s="984">
        <v>0</v>
      </c>
      <c r="CN34" s="984">
        <v>0</v>
      </c>
      <c r="CO34" s="984">
        <v>0</v>
      </c>
      <c r="CP34" s="984">
        <v>0</v>
      </c>
      <c r="CQ34" s="984">
        <v>0</v>
      </c>
      <c r="CR34" s="984">
        <v>0</v>
      </c>
      <c r="CS34" s="984">
        <v>0</v>
      </c>
      <c r="CT34" s="984">
        <v>0</v>
      </c>
      <c r="CU34" s="984">
        <v>0</v>
      </c>
      <c r="CV34" s="984">
        <v>0</v>
      </c>
      <c r="CW34" s="984">
        <v>25373725.506242398</v>
      </c>
      <c r="CX34" s="984">
        <v>0</v>
      </c>
      <c r="CY34" s="984">
        <v>0</v>
      </c>
      <c r="CZ34" s="984">
        <v>0</v>
      </c>
      <c r="DA34" s="984">
        <v>0</v>
      </c>
      <c r="DB34" s="984">
        <v>0</v>
      </c>
      <c r="DC34" s="984">
        <v>0</v>
      </c>
      <c r="DD34" s="984">
        <v>0</v>
      </c>
      <c r="DE34" s="984">
        <v>0</v>
      </c>
      <c r="DF34" s="984">
        <v>0</v>
      </c>
      <c r="DG34" s="984">
        <v>0</v>
      </c>
      <c r="DH34" s="1006">
        <v>0</v>
      </c>
      <c r="DI34" s="1006">
        <v>0</v>
      </c>
      <c r="DJ34" s="1006">
        <v>0</v>
      </c>
      <c r="DK34" s="1006">
        <v>0</v>
      </c>
      <c r="DL34" s="1006">
        <v>0</v>
      </c>
      <c r="DM34" s="982">
        <v>0</v>
      </c>
    </row>
    <row r="35" spans="2:117" ht="14.5">
      <c r="B35" s="972">
        <v>23</v>
      </c>
      <c r="C35" s="961"/>
      <c r="D35" s="1013" t="s">
        <v>161</v>
      </c>
      <c r="E35" s="984">
        <v>0</v>
      </c>
      <c r="F35" s="984">
        <v>0</v>
      </c>
      <c r="G35" s="984">
        <v>0</v>
      </c>
      <c r="H35" s="984">
        <v>0</v>
      </c>
      <c r="I35" s="984">
        <v>0</v>
      </c>
      <c r="J35" s="984">
        <v>0</v>
      </c>
      <c r="K35" s="984">
        <v>0</v>
      </c>
      <c r="L35" s="984">
        <v>0</v>
      </c>
      <c r="M35" s="984">
        <v>0</v>
      </c>
      <c r="N35" s="984">
        <v>0</v>
      </c>
      <c r="O35" s="984">
        <v>0</v>
      </c>
      <c r="P35" s="984">
        <v>0</v>
      </c>
      <c r="Q35" s="984">
        <v>0</v>
      </c>
      <c r="R35" s="984">
        <v>0</v>
      </c>
      <c r="S35" s="984">
        <v>0</v>
      </c>
      <c r="T35" s="984">
        <v>0</v>
      </c>
      <c r="U35" s="984">
        <v>0</v>
      </c>
      <c r="V35" s="984">
        <v>0</v>
      </c>
      <c r="W35" s="984">
        <v>0</v>
      </c>
      <c r="X35" s="984">
        <v>0</v>
      </c>
      <c r="Y35" s="984">
        <v>5654093.5360000003</v>
      </c>
      <c r="Z35" s="984">
        <v>0</v>
      </c>
      <c r="AA35" s="984">
        <v>0</v>
      </c>
      <c r="AB35" s="984">
        <v>0</v>
      </c>
      <c r="AC35" s="984">
        <v>0</v>
      </c>
      <c r="AD35" s="984">
        <v>0</v>
      </c>
      <c r="AE35" s="984">
        <v>0</v>
      </c>
      <c r="AF35" s="984">
        <v>0</v>
      </c>
      <c r="AG35" s="984">
        <v>0</v>
      </c>
      <c r="AH35" s="984">
        <v>0</v>
      </c>
      <c r="AI35" s="984">
        <v>0</v>
      </c>
      <c r="AJ35" s="1006">
        <v>0</v>
      </c>
      <c r="AK35" s="1006">
        <v>0</v>
      </c>
      <c r="AL35" s="1006">
        <v>0</v>
      </c>
      <c r="AM35" s="1006">
        <v>0</v>
      </c>
      <c r="AN35" s="1006">
        <v>0</v>
      </c>
      <c r="AO35" s="984">
        <v>0</v>
      </c>
      <c r="AP35" s="969"/>
      <c r="AQ35" s="984">
        <v>0</v>
      </c>
      <c r="AR35" s="984">
        <v>0</v>
      </c>
      <c r="AS35" s="984">
        <v>0</v>
      </c>
      <c r="AT35" s="984">
        <v>0</v>
      </c>
      <c r="AU35" s="984">
        <v>0</v>
      </c>
      <c r="AV35" s="984">
        <v>0</v>
      </c>
      <c r="AW35" s="984">
        <v>0</v>
      </c>
      <c r="AX35" s="984">
        <v>0</v>
      </c>
      <c r="AY35" s="984">
        <v>0</v>
      </c>
      <c r="AZ35" s="984">
        <v>0</v>
      </c>
      <c r="BA35" s="984">
        <v>0</v>
      </c>
      <c r="BB35" s="984">
        <v>0</v>
      </c>
      <c r="BC35" s="984">
        <v>0</v>
      </c>
      <c r="BD35" s="984">
        <v>0</v>
      </c>
      <c r="BE35" s="984">
        <v>0</v>
      </c>
      <c r="BF35" s="984">
        <v>0</v>
      </c>
      <c r="BG35" s="984">
        <v>0</v>
      </c>
      <c r="BH35" s="984">
        <v>0</v>
      </c>
      <c r="BI35" s="984">
        <v>0</v>
      </c>
      <c r="BJ35" s="984">
        <v>0</v>
      </c>
      <c r="BK35" s="984">
        <v>7279716.3420800017</v>
      </c>
      <c r="BL35" s="984">
        <v>0</v>
      </c>
      <c r="BM35" s="984">
        <v>0</v>
      </c>
      <c r="BN35" s="984">
        <v>0</v>
      </c>
      <c r="BO35" s="984">
        <v>0</v>
      </c>
      <c r="BP35" s="984">
        <v>0</v>
      </c>
      <c r="BQ35" s="984">
        <v>0</v>
      </c>
      <c r="BR35" s="984">
        <v>0</v>
      </c>
      <c r="BS35" s="984">
        <v>0</v>
      </c>
      <c r="BT35" s="984">
        <v>0</v>
      </c>
      <c r="BU35" s="984">
        <v>0</v>
      </c>
      <c r="BV35" s="1006">
        <v>0</v>
      </c>
      <c r="BW35" s="1006">
        <v>0</v>
      </c>
      <c r="BX35" s="1006">
        <v>0</v>
      </c>
      <c r="BY35" s="1006">
        <v>0</v>
      </c>
      <c r="BZ35" s="1006">
        <v>0</v>
      </c>
      <c r="CA35" s="984">
        <v>0</v>
      </c>
      <c r="CB35" s="969"/>
      <c r="CC35" s="984">
        <v>0</v>
      </c>
      <c r="CD35" s="984">
        <v>0</v>
      </c>
      <c r="CE35" s="984">
        <v>0</v>
      </c>
      <c r="CF35" s="984">
        <v>0</v>
      </c>
      <c r="CG35" s="984">
        <v>0</v>
      </c>
      <c r="CH35" s="984">
        <v>0</v>
      </c>
      <c r="CI35" s="984">
        <v>0</v>
      </c>
      <c r="CJ35" s="984">
        <v>0</v>
      </c>
      <c r="CK35" s="984">
        <v>0</v>
      </c>
      <c r="CL35" s="984">
        <v>0</v>
      </c>
      <c r="CM35" s="984">
        <v>0</v>
      </c>
      <c r="CN35" s="984">
        <v>0</v>
      </c>
      <c r="CO35" s="984">
        <v>0</v>
      </c>
      <c r="CP35" s="984">
        <v>0</v>
      </c>
      <c r="CQ35" s="984">
        <v>0</v>
      </c>
      <c r="CR35" s="984">
        <v>0</v>
      </c>
      <c r="CS35" s="984">
        <v>0</v>
      </c>
      <c r="CT35" s="984">
        <v>0</v>
      </c>
      <c r="CU35" s="984">
        <v>0</v>
      </c>
      <c r="CV35" s="984">
        <v>0</v>
      </c>
      <c r="CW35" s="984">
        <v>7454427.8323424002</v>
      </c>
      <c r="CX35" s="984">
        <v>0</v>
      </c>
      <c r="CY35" s="984">
        <v>0</v>
      </c>
      <c r="CZ35" s="984">
        <v>0</v>
      </c>
      <c r="DA35" s="984">
        <v>0</v>
      </c>
      <c r="DB35" s="984">
        <v>0</v>
      </c>
      <c r="DC35" s="984">
        <v>0</v>
      </c>
      <c r="DD35" s="984">
        <v>0</v>
      </c>
      <c r="DE35" s="984">
        <v>0</v>
      </c>
      <c r="DF35" s="984">
        <v>0</v>
      </c>
      <c r="DG35" s="984">
        <v>0</v>
      </c>
      <c r="DH35" s="1006">
        <v>0</v>
      </c>
      <c r="DI35" s="1006">
        <v>0</v>
      </c>
      <c r="DJ35" s="1006">
        <v>0</v>
      </c>
      <c r="DK35" s="1006">
        <v>0</v>
      </c>
      <c r="DL35" s="1006">
        <v>0</v>
      </c>
      <c r="DM35" s="982">
        <v>0</v>
      </c>
    </row>
    <row r="36" spans="2:117" ht="14.5">
      <c r="B36" s="972">
        <v>24</v>
      </c>
      <c r="C36" s="961"/>
      <c r="D36" s="1013" t="s">
        <v>162</v>
      </c>
      <c r="E36" s="984">
        <v>0</v>
      </c>
      <c r="F36" s="984">
        <v>0</v>
      </c>
      <c r="G36" s="984">
        <v>0</v>
      </c>
      <c r="H36" s="984">
        <v>0</v>
      </c>
      <c r="I36" s="984">
        <v>0</v>
      </c>
      <c r="J36" s="984">
        <v>0</v>
      </c>
      <c r="K36" s="984">
        <v>0</v>
      </c>
      <c r="L36" s="984">
        <v>0</v>
      </c>
      <c r="M36" s="984">
        <v>0</v>
      </c>
      <c r="N36" s="984">
        <v>0</v>
      </c>
      <c r="O36" s="984">
        <v>0</v>
      </c>
      <c r="P36" s="984">
        <v>0</v>
      </c>
      <c r="Q36" s="984">
        <v>0</v>
      </c>
      <c r="R36" s="984">
        <v>0</v>
      </c>
      <c r="S36" s="984">
        <v>0</v>
      </c>
      <c r="T36" s="984">
        <v>0</v>
      </c>
      <c r="U36" s="984">
        <v>0</v>
      </c>
      <c r="V36" s="984">
        <v>0</v>
      </c>
      <c r="W36" s="984">
        <v>0</v>
      </c>
      <c r="X36" s="984">
        <v>0</v>
      </c>
      <c r="Y36" s="984">
        <v>0</v>
      </c>
      <c r="Z36" s="984">
        <v>0</v>
      </c>
      <c r="AA36" s="984">
        <v>0</v>
      </c>
      <c r="AB36" s="984">
        <v>0</v>
      </c>
      <c r="AC36" s="984">
        <v>0</v>
      </c>
      <c r="AD36" s="984">
        <v>0</v>
      </c>
      <c r="AE36" s="984">
        <v>0</v>
      </c>
      <c r="AF36" s="984">
        <v>0</v>
      </c>
      <c r="AG36" s="984">
        <v>0</v>
      </c>
      <c r="AH36" s="984">
        <v>0</v>
      </c>
      <c r="AI36" s="984">
        <v>0</v>
      </c>
      <c r="AJ36" s="1006">
        <v>0</v>
      </c>
      <c r="AK36" s="1006">
        <v>0</v>
      </c>
      <c r="AL36" s="1006">
        <v>0</v>
      </c>
      <c r="AM36" s="1006">
        <v>0</v>
      </c>
      <c r="AN36" s="1006">
        <v>0</v>
      </c>
      <c r="AO36" s="984">
        <v>0</v>
      </c>
      <c r="AP36" s="969"/>
      <c r="AQ36" s="984">
        <v>0</v>
      </c>
      <c r="AR36" s="984">
        <v>0</v>
      </c>
      <c r="AS36" s="984">
        <v>0</v>
      </c>
      <c r="AT36" s="984">
        <v>0</v>
      </c>
      <c r="AU36" s="984">
        <v>0</v>
      </c>
      <c r="AV36" s="984">
        <v>0</v>
      </c>
      <c r="AW36" s="984">
        <v>0</v>
      </c>
      <c r="AX36" s="984">
        <v>0</v>
      </c>
      <c r="AY36" s="984">
        <v>0</v>
      </c>
      <c r="AZ36" s="984">
        <v>0</v>
      </c>
      <c r="BA36" s="984">
        <v>0</v>
      </c>
      <c r="BB36" s="984">
        <v>0</v>
      </c>
      <c r="BC36" s="984">
        <v>0</v>
      </c>
      <c r="BD36" s="984">
        <v>0</v>
      </c>
      <c r="BE36" s="984">
        <v>0</v>
      </c>
      <c r="BF36" s="984">
        <v>0</v>
      </c>
      <c r="BG36" s="984">
        <v>0</v>
      </c>
      <c r="BH36" s="984">
        <v>0</v>
      </c>
      <c r="BI36" s="984">
        <v>0</v>
      </c>
      <c r="BJ36" s="984">
        <v>0</v>
      </c>
      <c r="BK36" s="984">
        <v>0</v>
      </c>
      <c r="BL36" s="984">
        <v>0</v>
      </c>
      <c r="BM36" s="984">
        <v>0</v>
      </c>
      <c r="BN36" s="984">
        <v>0</v>
      </c>
      <c r="BO36" s="984">
        <v>0</v>
      </c>
      <c r="BP36" s="984">
        <v>0</v>
      </c>
      <c r="BQ36" s="984">
        <v>0</v>
      </c>
      <c r="BR36" s="984">
        <v>0</v>
      </c>
      <c r="BS36" s="984">
        <v>0</v>
      </c>
      <c r="BT36" s="984">
        <v>0</v>
      </c>
      <c r="BU36" s="984">
        <v>0</v>
      </c>
      <c r="BV36" s="1006">
        <v>0</v>
      </c>
      <c r="BW36" s="1006">
        <v>0</v>
      </c>
      <c r="BX36" s="1006">
        <v>0</v>
      </c>
      <c r="BY36" s="1006">
        <v>0</v>
      </c>
      <c r="BZ36" s="1006">
        <v>0</v>
      </c>
      <c r="CA36" s="984">
        <v>0</v>
      </c>
      <c r="CB36" s="969"/>
      <c r="CC36" s="984">
        <v>0</v>
      </c>
      <c r="CD36" s="984">
        <v>0</v>
      </c>
      <c r="CE36" s="984">
        <v>0</v>
      </c>
      <c r="CF36" s="984">
        <v>0</v>
      </c>
      <c r="CG36" s="984">
        <v>0</v>
      </c>
      <c r="CH36" s="984">
        <v>0</v>
      </c>
      <c r="CI36" s="984">
        <v>0</v>
      </c>
      <c r="CJ36" s="984">
        <v>0</v>
      </c>
      <c r="CK36" s="984">
        <v>0</v>
      </c>
      <c r="CL36" s="984">
        <v>0</v>
      </c>
      <c r="CM36" s="984">
        <v>0</v>
      </c>
      <c r="CN36" s="984">
        <v>0</v>
      </c>
      <c r="CO36" s="984">
        <v>0</v>
      </c>
      <c r="CP36" s="984">
        <v>0</v>
      </c>
      <c r="CQ36" s="984">
        <v>0</v>
      </c>
      <c r="CR36" s="984">
        <v>0</v>
      </c>
      <c r="CS36" s="984">
        <v>0</v>
      </c>
      <c r="CT36" s="984">
        <v>0</v>
      </c>
      <c r="CU36" s="984">
        <v>0</v>
      </c>
      <c r="CV36" s="984">
        <v>0</v>
      </c>
      <c r="CW36" s="984">
        <v>0</v>
      </c>
      <c r="CX36" s="984">
        <v>0</v>
      </c>
      <c r="CY36" s="984">
        <v>0</v>
      </c>
      <c r="CZ36" s="984">
        <v>0</v>
      </c>
      <c r="DA36" s="984">
        <v>0</v>
      </c>
      <c r="DB36" s="984">
        <v>0</v>
      </c>
      <c r="DC36" s="984">
        <v>0</v>
      </c>
      <c r="DD36" s="984">
        <v>0</v>
      </c>
      <c r="DE36" s="984">
        <v>0</v>
      </c>
      <c r="DF36" s="984">
        <v>0</v>
      </c>
      <c r="DG36" s="984">
        <v>0</v>
      </c>
      <c r="DH36" s="1006">
        <v>0</v>
      </c>
      <c r="DI36" s="1006">
        <v>0</v>
      </c>
      <c r="DJ36" s="1006">
        <v>0</v>
      </c>
      <c r="DK36" s="1006">
        <v>0</v>
      </c>
      <c r="DL36" s="1006">
        <v>0</v>
      </c>
      <c r="DM36" s="982">
        <v>0</v>
      </c>
    </row>
    <row r="37" spans="2:117" ht="14.5">
      <c r="B37" s="972">
        <f>IF(D37&lt;&gt;"",MAX(B34:B36)+1,"")</f>
        <v>25</v>
      </c>
      <c r="C37" s="961"/>
      <c r="D37" s="980" t="s">
        <v>163</v>
      </c>
      <c r="E37" s="997">
        <f t="shared" ref="E37:AO37" si="14">SUM(E33:E36)</f>
        <v>0</v>
      </c>
      <c r="F37" s="997">
        <f t="shared" si="14"/>
        <v>0</v>
      </c>
      <c r="G37" s="997">
        <f t="shared" si="14"/>
        <v>0</v>
      </c>
      <c r="H37" s="997">
        <f t="shared" si="14"/>
        <v>0</v>
      </c>
      <c r="I37" s="997">
        <f t="shared" si="14"/>
        <v>0</v>
      </c>
      <c r="J37" s="997">
        <f t="shared" si="14"/>
        <v>0</v>
      </c>
      <c r="K37" s="997">
        <f t="shared" si="14"/>
        <v>0</v>
      </c>
      <c r="L37" s="997">
        <f t="shared" si="14"/>
        <v>0</v>
      </c>
      <c r="M37" s="997">
        <f t="shared" si="14"/>
        <v>0</v>
      </c>
      <c r="N37" s="997">
        <f t="shared" si="14"/>
        <v>0</v>
      </c>
      <c r="O37" s="997">
        <f t="shared" si="14"/>
        <v>0</v>
      </c>
      <c r="P37" s="997">
        <f t="shared" si="14"/>
        <v>0</v>
      </c>
      <c r="Q37" s="997">
        <f t="shared" si="14"/>
        <v>0</v>
      </c>
      <c r="R37" s="997">
        <f t="shared" si="14"/>
        <v>0</v>
      </c>
      <c r="S37" s="997">
        <f t="shared" si="14"/>
        <v>0</v>
      </c>
      <c r="T37" s="997">
        <f t="shared" si="14"/>
        <v>0</v>
      </c>
      <c r="U37" s="997">
        <f t="shared" si="14"/>
        <v>0</v>
      </c>
      <c r="V37" s="997">
        <f t="shared" si="14"/>
        <v>0</v>
      </c>
      <c r="W37" s="997">
        <f t="shared" si="14"/>
        <v>0</v>
      </c>
      <c r="X37" s="997">
        <f t="shared" si="14"/>
        <v>0</v>
      </c>
      <c r="Y37" s="997">
        <f t="shared" si="14"/>
        <v>77666120</v>
      </c>
      <c r="Z37" s="997">
        <f t="shared" si="14"/>
        <v>0</v>
      </c>
      <c r="AA37" s="997">
        <f t="shared" si="14"/>
        <v>0</v>
      </c>
      <c r="AB37" s="997">
        <f t="shared" si="14"/>
        <v>0</v>
      </c>
      <c r="AC37" s="997">
        <f t="shared" si="14"/>
        <v>0</v>
      </c>
      <c r="AD37" s="997">
        <f t="shared" si="14"/>
        <v>0</v>
      </c>
      <c r="AE37" s="997">
        <f t="shared" si="14"/>
        <v>0</v>
      </c>
      <c r="AF37" s="997">
        <f t="shared" si="14"/>
        <v>0</v>
      </c>
      <c r="AG37" s="997">
        <f t="shared" si="14"/>
        <v>0</v>
      </c>
      <c r="AH37" s="997">
        <f t="shared" si="14"/>
        <v>0</v>
      </c>
      <c r="AI37" s="997">
        <f t="shared" si="14"/>
        <v>0</v>
      </c>
      <c r="AJ37" s="996">
        <f t="shared" si="14"/>
        <v>0</v>
      </c>
      <c r="AK37" s="996">
        <f t="shared" si="14"/>
        <v>0</v>
      </c>
      <c r="AL37" s="996">
        <f t="shared" si="14"/>
        <v>0</v>
      </c>
      <c r="AM37" s="996">
        <f t="shared" si="14"/>
        <v>0</v>
      </c>
      <c r="AN37" s="996">
        <f t="shared" si="14"/>
        <v>0</v>
      </c>
      <c r="AO37" s="997">
        <f t="shared" si="14"/>
        <v>0</v>
      </c>
      <c r="AP37" s="979"/>
      <c r="AQ37" s="997">
        <f t="shared" ref="AQ37:CA37" si="15">SUM(AQ33:AQ36)</f>
        <v>0</v>
      </c>
      <c r="AR37" s="997">
        <f t="shared" si="15"/>
        <v>0</v>
      </c>
      <c r="AS37" s="997">
        <f t="shared" si="15"/>
        <v>0</v>
      </c>
      <c r="AT37" s="997">
        <f t="shared" si="15"/>
        <v>0</v>
      </c>
      <c r="AU37" s="997">
        <f t="shared" si="15"/>
        <v>0</v>
      </c>
      <c r="AV37" s="997">
        <f t="shared" si="15"/>
        <v>0</v>
      </c>
      <c r="AW37" s="997">
        <f t="shared" si="15"/>
        <v>0</v>
      </c>
      <c r="AX37" s="997">
        <f t="shared" si="15"/>
        <v>0</v>
      </c>
      <c r="AY37" s="997">
        <f t="shared" si="15"/>
        <v>0</v>
      </c>
      <c r="AZ37" s="997">
        <f t="shared" si="15"/>
        <v>0</v>
      </c>
      <c r="BA37" s="997">
        <f t="shared" si="15"/>
        <v>0</v>
      </c>
      <c r="BB37" s="997">
        <f t="shared" si="15"/>
        <v>0</v>
      </c>
      <c r="BC37" s="997">
        <f t="shared" si="15"/>
        <v>0</v>
      </c>
      <c r="BD37" s="997">
        <f t="shared" si="15"/>
        <v>0</v>
      </c>
      <c r="BE37" s="997">
        <f t="shared" si="15"/>
        <v>0</v>
      </c>
      <c r="BF37" s="997">
        <f t="shared" si="15"/>
        <v>0</v>
      </c>
      <c r="BG37" s="997">
        <f t="shared" si="15"/>
        <v>0</v>
      </c>
      <c r="BH37" s="997">
        <f t="shared" si="15"/>
        <v>0</v>
      </c>
      <c r="BI37" s="997">
        <f t="shared" si="15"/>
        <v>0</v>
      </c>
      <c r="BJ37" s="997">
        <f t="shared" si="15"/>
        <v>0</v>
      </c>
      <c r="BK37" s="997">
        <f t="shared" si="15"/>
        <v>99996103.599999994</v>
      </c>
      <c r="BL37" s="997">
        <f t="shared" si="15"/>
        <v>0</v>
      </c>
      <c r="BM37" s="997">
        <f t="shared" si="15"/>
        <v>0</v>
      </c>
      <c r="BN37" s="997">
        <f t="shared" si="15"/>
        <v>0</v>
      </c>
      <c r="BO37" s="997">
        <f t="shared" si="15"/>
        <v>0</v>
      </c>
      <c r="BP37" s="997">
        <f t="shared" si="15"/>
        <v>0</v>
      </c>
      <c r="BQ37" s="997">
        <f t="shared" si="15"/>
        <v>0</v>
      </c>
      <c r="BR37" s="997">
        <f t="shared" si="15"/>
        <v>0</v>
      </c>
      <c r="BS37" s="997">
        <f t="shared" si="15"/>
        <v>0</v>
      </c>
      <c r="BT37" s="997">
        <f t="shared" si="15"/>
        <v>0</v>
      </c>
      <c r="BU37" s="997">
        <f t="shared" si="15"/>
        <v>0</v>
      </c>
      <c r="BV37" s="996">
        <f t="shared" si="15"/>
        <v>0</v>
      </c>
      <c r="BW37" s="996">
        <f t="shared" si="15"/>
        <v>0</v>
      </c>
      <c r="BX37" s="996">
        <f t="shared" si="15"/>
        <v>0</v>
      </c>
      <c r="BY37" s="996">
        <f t="shared" si="15"/>
        <v>0</v>
      </c>
      <c r="BZ37" s="996">
        <f t="shared" si="15"/>
        <v>0</v>
      </c>
      <c r="CA37" s="997">
        <f t="shared" si="15"/>
        <v>0</v>
      </c>
      <c r="CB37" s="979"/>
      <c r="CC37" s="997">
        <f t="shared" ref="CC37:DM37" si="16">SUM(CC33:CC36)</f>
        <v>0</v>
      </c>
      <c r="CD37" s="997">
        <f t="shared" si="16"/>
        <v>0</v>
      </c>
      <c r="CE37" s="997">
        <f t="shared" si="16"/>
        <v>0</v>
      </c>
      <c r="CF37" s="997">
        <f t="shared" si="16"/>
        <v>0</v>
      </c>
      <c r="CG37" s="997">
        <f t="shared" si="16"/>
        <v>0</v>
      </c>
      <c r="CH37" s="997">
        <f t="shared" si="16"/>
        <v>0</v>
      </c>
      <c r="CI37" s="997">
        <f t="shared" si="16"/>
        <v>0</v>
      </c>
      <c r="CJ37" s="997">
        <f t="shared" si="16"/>
        <v>0</v>
      </c>
      <c r="CK37" s="997">
        <f t="shared" si="16"/>
        <v>0</v>
      </c>
      <c r="CL37" s="997">
        <f t="shared" si="16"/>
        <v>0</v>
      </c>
      <c r="CM37" s="997">
        <f t="shared" si="16"/>
        <v>0</v>
      </c>
      <c r="CN37" s="997">
        <f t="shared" si="16"/>
        <v>0</v>
      </c>
      <c r="CO37" s="997">
        <f t="shared" si="16"/>
        <v>0</v>
      </c>
      <c r="CP37" s="997">
        <f t="shared" si="16"/>
        <v>0</v>
      </c>
      <c r="CQ37" s="997">
        <f t="shared" si="16"/>
        <v>0</v>
      </c>
      <c r="CR37" s="997">
        <f t="shared" si="16"/>
        <v>0</v>
      </c>
      <c r="CS37" s="997">
        <f t="shared" si="16"/>
        <v>0</v>
      </c>
      <c r="CT37" s="997">
        <f t="shared" si="16"/>
        <v>0</v>
      </c>
      <c r="CU37" s="997">
        <f t="shared" si="16"/>
        <v>0</v>
      </c>
      <c r="CV37" s="997">
        <f t="shared" si="16"/>
        <v>0</v>
      </c>
      <c r="CW37" s="997">
        <f t="shared" si="16"/>
        <v>102395986.708</v>
      </c>
      <c r="CX37" s="997">
        <f t="shared" si="16"/>
        <v>0</v>
      </c>
      <c r="CY37" s="997">
        <f t="shared" si="16"/>
        <v>0</v>
      </c>
      <c r="CZ37" s="997">
        <f t="shared" si="16"/>
        <v>0</v>
      </c>
      <c r="DA37" s="997">
        <f t="shared" si="16"/>
        <v>0</v>
      </c>
      <c r="DB37" s="997">
        <f t="shared" si="16"/>
        <v>0</v>
      </c>
      <c r="DC37" s="997">
        <f t="shared" si="16"/>
        <v>0</v>
      </c>
      <c r="DD37" s="997">
        <f t="shared" si="16"/>
        <v>0</v>
      </c>
      <c r="DE37" s="997">
        <f t="shared" si="16"/>
        <v>0</v>
      </c>
      <c r="DF37" s="997">
        <f t="shared" si="16"/>
        <v>0</v>
      </c>
      <c r="DG37" s="997">
        <f t="shared" si="16"/>
        <v>0</v>
      </c>
      <c r="DH37" s="996">
        <f t="shared" si="16"/>
        <v>0</v>
      </c>
      <c r="DI37" s="996">
        <f t="shared" si="16"/>
        <v>0</v>
      </c>
      <c r="DJ37" s="996">
        <f t="shared" si="16"/>
        <v>0</v>
      </c>
      <c r="DK37" s="996">
        <f t="shared" si="16"/>
        <v>0</v>
      </c>
      <c r="DL37" s="996">
        <f t="shared" si="16"/>
        <v>0</v>
      </c>
      <c r="DM37" s="995">
        <f t="shared" si="16"/>
        <v>0</v>
      </c>
    </row>
    <row r="38" spans="2:117" ht="14.5">
      <c r="B38" s="972">
        <f>IF(D38&lt;&gt;"",MAX(B35:B37)+1,"")</f>
        <v>26</v>
      </c>
      <c r="C38" s="961"/>
      <c r="D38" s="994" t="s">
        <v>139</v>
      </c>
      <c r="E38" s="994" t="s">
        <v>139</v>
      </c>
      <c r="F38" s="994"/>
      <c r="G38" s="994"/>
      <c r="H38" s="994"/>
      <c r="I38" s="994"/>
      <c r="J38" s="994"/>
      <c r="K38" s="994"/>
      <c r="L38" s="994"/>
      <c r="M38" s="994"/>
      <c r="N38" s="994"/>
      <c r="O38" s="994"/>
      <c r="P38" s="994"/>
      <c r="Q38" s="994"/>
      <c r="R38" s="994"/>
      <c r="S38" s="994"/>
      <c r="T38" s="994"/>
      <c r="U38" s="994"/>
      <c r="V38" s="994"/>
      <c r="W38" s="994"/>
      <c r="X38" s="994"/>
      <c r="Y38" s="994" t="s">
        <v>139</v>
      </c>
      <c r="Z38" s="994"/>
      <c r="AA38" s="994"/>
      <c r="AB38" s="994"/>
      <c r="AC38" s="994"/>
      <c r="AD38" s="994" t="s">
        <v>139</v>
      </c>
      <c r="AE38" s="994"/>
      <c r="AF38" s="994"/>
      <c r="AG38" s="994"/>
      <c r="AH38" s="994"/>
      <c r="AI38" s="994" t="s">
        <v>139</v>
      </c>
      <c r="AJ38" s="1008"/>
      <c r="AK38" s="1008"/>
      <c r="AL38" s="1008"/>
      <c r="AM38" s="1008"/>
      <c r="AN38" s="1008"/>
      <c r="AO38" s="994" t="s">
        <v>139</v>
      </c>
      <c r="AP38" s="969"/>
      <c r="AQ38" s="994" t="s">
        <v>139</v>
      </c>
      <c r="AR38" s="994"/>
      <c r="AS38" s="994"/>
      <c r="AT38" s="994"/>
      <c r="AU38" s="994"/>
      <c r="AV38" s="994"/>
      <c r="AW38" s="994"/>
      <c r="AX38" s="994"/>
      <c r="AY38" s="994"/>
      <c r="AZ38" s="994"/>
      <c r="BA38" s="994"/>
      <c r="BB38" s="994"/>
      <c r="BC38" s="994"/>
      <c r="BD38" s="994"/>
      <c r="BE38" s="994"/>
      <c r="BF38" s="994"/>
      <c r="BG38" s="994"/>
      <c r="BH38" s="994"/>
      <c r="BI38" s="994"/>
      <c r="BJ38" s="994"/>
      <c r="BK38" s="994" t="s">
        <v>139</v>
      </c>
      <c r="BL38" s="994"/>
      <c r="BM38" s="994"/>
      <c r="BN38" s="994"/>
      <c r="BO38" s="994"/>
      <c r="BP38" s="994" t="s">
        <v>139</v>
      </c>
      <c r="BQ38" s="994"/>
      <c r="BR38" s="994"/>
      <c r="BS38" s="994"/>
      <c r="BT38" s="994"/>
      <c r="BU38" s="994" t="s">
        <v>139</v>
      </c>
      <c r="BV38" s="1008"/>
      <c r="BW38" s="1008"/>
      <c r="BX38" s="1008"/>
      <c r="BY38" s="1008"/>
      <c r="BZ38" s="1008"/>
      <c r="CA38" s="994" t="s">
        <v>139</v>
      </c>
      <c r="CB38" s="969"/>
      <c r="CC38" s="994" t="s">
        <v>139</v>
      </c>
      <c r="CD38" s="994"/>
      <c r="CE38" s="994"/>
      <c r="CF38" s="994"/>
      <c r="CG38" s="994"/>
      <c r="CH38" s="994"/>
      <c r="CI38" s="994"/>
      <c r="CJ38" s="994"/>
      <c r="CK38" s="994"/>
      <c r="CL38" s="994"/>
      <c r="CM38" s="994"/>
      <c r="CN38" s="994"/>
      <c r="CO38" s="994"/>
      <c r="CP38" s="994"/>
      <c r="CQ38" s="994"/>
      <c r="CR38" s="994"/>
      <c r="CS38" s="994"/>
      <c r="CT38" s="994"/>
      <c r="CU38" s="994"/>
      <c r="CV38" s="994"/>
      <c r="CW38" s="994" t="s">
        <v>139</v>
      </c>
      <c r="CX38" s="994"/>
      <c r="CY38" s="994"/>
      <c r="CZ38" s="994"/>
      <c r="DA38" s="994"/>
      <c r="DB38" s="994" t="s">
        <v>139</v>
      </c>
      <c r="DC38" s="994"/>
      <c r="DD38" s="994"/>
      <c r="DE38" s="994"/>
      <c r="DF38" s="994"/>
      <c r="DG38" s="994" t="s">
        <v>139</v>
      </c>
      <c r="DH38" s="1008"/>
      <c r="DI38" s="1008"/>
      <c r="DJ38" s="1008"/>
      <c r="DK38" s="1008"/>
      <c r="DL38" s="1008"/>
      <c r="DM38" s="1007" t="s">
        <v>139</v>
      </c>
    </row>
    <row r="39" spans="2:117" ht="14.5">
      <c r="B39" s="972">
        <f>IF(D39&lt;&gt;"",MAX(B36:B38)+1,"")</f>
        <v>27</v>
      </c>
      <c r="C39" s="961"/>
      <c r="D39" s="994" t="s">
        <v>164</v>
      </c>
      <c r="E39" s="986"/>
      <c r="F39" s="986"/>
      <c r="G39" s="986"/>
      <c r="H39" s="986"/>
      <c r="I39" s="986"/>
      <c r="J39" s="986"/>
      <c r="K39" s="986"/>
      <c r="L39" s="986"/>
      <c r="M39" s="986"/>
      <c r="N39" s="986"/>
      <c r="O39" s="986"/>
      <c r="P39" s="986"/>
      <c r="Q39" s="986"/>
      <c r="R39" s="986"/>
      <c r="S39" s="986"/>
      <c r="T39" s="986"/>
      <c r="U39" s="986"/>
      <c r="V39" s="986"/>
      <c r="W39" s="986"/>
      <c r="X39" s="986"/>
      <c r="Y39" s="1012"/>
      <c r="Z39" s="986"/>
      <c r="AA39" s="986"/>
      <c r="AB39" s="986"/>
      <c r="AC39" s="986"/>
      <c r="AD39" s="986"/>
      <c r="AE39" s="986"/>
      <c r="AF39" s="986"/>
      <c r="AG39" s="986"/>
      <c r="AH39" s="986"/>
      <c r="AI39" s="986"/>
      <c r="AJ39" s="1011"/>
      <c r="AK39" s="1011"/>
      <c r="AL39" s="1011"/>
      <c r="AM39" s="1011"/>
      <c r="AN39" s="1011"/>
      <c r="AO39" s="986"/>
      <c r="AP39" s="969"/>
      <c r="AQ39" s="986"/>
      <c r="AR39" s="986"/>
      <c r="AS39" s="986"/>
      <c r="AT39" s="986"/>
      <c r="AU39" s="986"/>
      <c r="AV39" s="986"/>
      <c r="AW39" s="986"/>
      <c r="AX39" s="986"/>
      <c r="AY39" s="986"/>
      <c r="AZ39" s="986"/>
      <c r="BA39" s="986"/>
      <c r="BB39" s="986"/>
      <c r="BC39" s="986"/>
      <c r="BD39" s="986"/>
      <c r="BE39" s="986"/>
      <c r="BF39" s="986"/>
      <c r="BG39" s="986"/>
      <c r="BH39" s="986"/>
      <c r="BI39" s="986"/>
      <c r="BJ39" s="986"/>
      <c r="BK39" s="986"/>
      <c r="BL39" s="986"/>
      <c r="BM39" s="986"/>
      <c r="BN39" s="986"/>
      <c r="BO39" s="986"/>
      <c r="BP39" s="986"/>
      <c r="BQ39" s="986"/>
      <c r="BR39" s="986"/>
      <c r="BS39" s="986"/>
      <c r="BT39" s="986"/>
      <c r="BU39" s="986"/>
      <c r="BV39" s="1011"/>
      <c r="BW39" s="1011"/>
      <c r="BX39" s="1011"/>
      <c r="BY39" s="1011"/>
      <c r="BZ39" s="1011"/>
      <c r="CA39" s="986"/>
      <c r="CB39" s="969"/>
      <c r="CC39" s="986"/>
      <c r="CD39" s="986"/>
      <c r="CE39" s="986"/>
      <c r="CF39" s="986"/>
      <c r="CG39" s="986"/>
      <c r="CH39" s="986"/>
      <c r="CI39" s="986"/>
      <c r="CJ39" s="986"/>
      <c r="CK39" s="986"/>
      <c r="CL39" s="986"/>
      <c r="CM39" s="986"/>
      <c r="CN39" s="986"/>
      <c r="CO39" s="986"/>
      <c r="CP39" s="986"/>
      <c r="CQ39" s="986"/>
      <c r="CR39" s="986"/>
      <c r="CS39" s="986"/>
      <c r="CT39" s="986"/>
      <c r="CU39" s="986"/>
      <c r="CV39" s="986"/>
      <c r="CW39" s="986"/>
      <c r="CX39" s="986"/>
      <c r="CY39" s="986"/>
      <c r="CZ39" s="986"/>
      <c r="DA39" s="986"/>
      <c r="DB39" s="986"/>
      <c r="DC39" s="986"/>
      <c r="DD39" s="986"/>
      <c r="DE39" s="986"/>
      <c r="DF39" s="986"/>
      <c r="DG39" s="986"/>
      <c r="DH39" s="1011"/>
      <c r="DI39" s="1011"/>
      <c r="DJ39" s="1011"/>
      <c r="DK39" s="1011"/>
      <c r="DL39" s="1011"/>
      <c r="DM39" s="1010"/>
    </row>
    <row r="40" spans="2:117" ht="14.5">
      <c r="B40" s="972">
        <v>28</v>
      </c>
      <c r="C40" s="961"/>
      <c r="D40" s="998" t="s">
        <v>165</v>
      </c>
      <c r="E40" s="984">
        <v>0</v>
      </c>
      <c r="F40" s="984">
        <v>0</v>
      </c>
      <c r="G40" s="984">
        <v>25000</v>
      </c>
      <c r="H40" s="984">
        <v>235000</v>
      </c>
      <c r="I40" s="984">
        <v>0</v>
      </c>
      <c r="J40" s="984">
        <v>1330570</v>
      </c>
      <c r="K40" s="984">
        <v>0</v>
      </c>
      <c r="L40" s="984">
        <v>500000</v>
      </c>
      <c r="M40" s="984">
        <v>2000</v>
      </c>
      <c r="N40" s="984">
        <v>0</v>
      </c>
      <c r="O40" s="984">
        <v>3890</v>
      </c>
      <c r="P40" s="984">
        <v>0</v>
      </c>
      <c r="Q40" s="984">
        <v>3500</v>
      </c>
      <c r="R40" s="984">
        <v>0</v>
      </c>
      <c r="S40" s="984">
        <v>14000</v>
      </c>
      <c r="T40" s="984">
        <v>8400</v>
      </c>
      <c r="U40" s="984">
        <v>0</v>
      </c>
      <c r="V40" s="984">
        <v>1050000</v>
      </c>
      <c r="W40" s="984">
        <v>164115</v>
      </c>
      <c r="X40" s="984">
        <v>26825933.600000001</v>
      </c>
      <c r="Y40" s="984">
        <v>30162408.600000001</v>
      </c>
      <c r="Z40" s="984">
        <v>0</v>
      </c>
      <c r="AA40" s="984">
        <v>0</v>
      </c>
      <c r="AB40" s="984">
        <v>0</v>
      </c>
      <c r="AC40" s="984">
        <v>0</v>
      </c>
      <c r="AD40" s="984">
        <v>0</v>
      </c>
      <c r="AE40" s="984">
        <v>0</v>
      </c>
      <c r="AF40" s="984">
        <v>0</v>
      </c>
      <c r="AG40" s="984">
        <v>0</v>
      </c>
      <c r="AH40" s="984">
        <v>0</v>
      </c>
      <c r="AI40" s="984">
        <v>0</v>
      </c>
      <c r="AJ40" s="1006">
        <v>0</v>
      </c>
      <c r="AK40" s="1006">
        <v>0</v>
      </c>
      <c r="AL40" s="1006">
        <v>0</v>
      </c>
      <c r="AM40" s="1006">
        <v>0</v>
      </c>
      <c r="AN40" s="1006">
        <v>0</v>
      </c>
      <c r="AO40" s="984">
        <v>0</v>
      </c>
      <c r="AP40" s="969"/>
      <c r="AQ40" s="984">
        <v>0</v>
      </c>
      <c r="AR40" s="984">
        <v>0</v>
      </c>
      <c r="AS40" s="984">
        <v>27500</v>
      </c>
      <c r="AT40" s="984">
        <v>260200</v>
      </c>
      <c r="AU40" s="984">
        <v>0</v>
      </c>
      <c r="AV40" s="984">
        <v>1330570</v>
      </c>
      <c r="AW40" s="984">
        <v>0</v>
      </c>
      <c r="AX40" s="984">
        <v>500000</v>
      </c>
      <c r="AY40" s="984">
        <v>2000</v>
      </c>
      <c r="AZ40" s="984">
        <v>0</v>
      </c>
      <c r="BA40" s="984">
        <v>3890</v>
      </c>
      <c r="BB40" s="984">
        <v>0</v>
      </c>
      <c r="BC40" s="984">
        <v>3600</v>
      </c>
      <c r="BD40" s="984">
        <v>0</v>
      </c>
      <c r="BE40" s="984">
        <v>14000</v>
      </c>
      <c r="BF40" s="984">
        <v>8400</v>
      </c>
      <c r="BG40" s="984">
        <v>0</v>
      </c>
      <c r="BH40" s="984">
        <v>885000</v>
      </c>
      <c r="BI40" s="984">
        <v>164115</v>
      </c>
      <c r="BJ40" s="984">
        <v>26350368</v>
      </c>
      <c r="BK40" s="984">
        <v>29549643</v>
      </c>
      <c r="BL40" s="984">
        <v>0</v>
      </c>
      <c r="BM40" s="984">
        <v>0</v>
      </c>
      <c r="BN40" s="984">
        <v>0</v>
      </c>
      <c r="BO40" s="984">
        <v>0</v>
      </c>
      <c r="BP40" s="984">
        <v>0</v>
      </c>
      <c r="BQ40" s="984">
        <v>0</v>
      </c>
      <c r="BR40" s="984">
        <v>0</v>
      </c>
      <c r="BS40" s="984">
        <v>0</v>
      </c>
      <c r="BT40" s="984">
        <v>0</v>
      </c>
      <c r="BU40" s="984">
        <v>0</v>
      </c>
      <c r="BV40" s="1006">
        <v>0</v>
      </c>
      <c r="BW40" s="1006">
        <v>0</v>
      </c>
      <c r="BX40" s="1006">
        <v>0</v>
      </c>
      <c r="BY40" s="1006">
        <v>0</v>
      </c>
      <c r="BZ40" s="1006">
        <v>0</v>
      </c>
      <c r="CA40" s="984">
        <v>0</v>
      </c>
      <c r="CB40" s="969"/>
      <c r="CC40" s="984">
        <v>0</v>
      </c>
      <c r="CD40" s="984">
        <v>0</v>
      </c>
      <c r="CE40" s="984">
        <v>30000</v>
      </c>
      <c r="CF40" s="984">
        <v>280608</v>
      </c>
      <c r="CG40" s="984">
        <v>0</v>
      </c>
      <c r="CH40" s="984">
        <v>1330570</v>
      </c>
      <c r="CI40" s="984">
        <v>0</v>
      </c>
      <c r="CJ40" s="984">
        <v>500000</v>
      </c>
      <c r="CK40" s="984">
        <v>2000</v>
      </c>
      <c r="CL40" s="984">
        <v>0</v>
      </c>
      <c r="CM40" s="984">
        <v>3890</v>
      </c>
      <c r="CN40" s="984">
        <v>0</v>
      </c>
      <c r="CO40" s="984">
        <v>3700</v>
      </c>
      <c r="CP40" s="984">
        <v>0</v>
      </c>
      <c r="CQ40" s="984">
        <v>14000</v>
      </c>
      <c r="CR40" s="984">
        <v>8400</v>
      </c>
      <c r="CS40" s="984">
        <v>0</v>
      </c>
      <c r="CT40" s="984">
        <v>825000</v>
      </c>
      <c r="CU40" s="984">
        <v>164115</v>
      </c>
      <c r="CV40" s="984">
        <v>26839977.824999999</v>
      </c>
      <c r="CW40" s="984">
        <v>30002260.824999999</v>
      </c>
      <c r="CX40" s="984">
        <v>0</v>
      </c>
      <c r="CY40" s="984">
        <v>0</v>
      </c>
      <c r="CZ40" s="984">
        <v>0</v>
      </c>
      <c r="DA40" s="984">
        <v>0</v>
      </c>
      <c r="DB40" s="984">
        <v>0</v>
      </c>
      <c r="DC40" s="984">
        <v>0</v>
      </c>
      <c r="DD40" s="984">
        <v>0</v>
      </c>
      <c r="DE40" s="984">
        <v>0</v>
      </c>
      <c r="DF40" s="984">
        <v>0</v>
      </c>
      <c r="DG40" s="984">
        <v>0</v>
      </c>
      <c r="DH40" s="1006">
        <v>0</v>
      </c>
      <c r="DI40" s="1006">
        <v>0</v>
      </c>
      <c r="DJ40" s="1006">
        <v>0</v>
      </c>
      <c r="DK40" s="1006">
        <v>0</v>
      </c>
      <c r="DL40" s="1006">
        <v>0</v>
      </c>
      <c r="DM40" s="982">
        <v>0</v>
      </c>
    </row>
    <row r="41" spans="2:117" ht="14.5">
      <c r="B41" s="972">
        <v>29</v>
      </c>
      <c r="C41" s="961"/>
      <c r="D41" s="998" t="s">
        <v>166</v>
      </c>
      <c r="E41" s="984">
        <v>0</v>
      </c>
      <c r="F41" s="984">
        <v>275000</v>
      </c>
      <c r="G41" s="984">
        <v>10000</v>
      </c>
      <c r="H41" s="984">
        <v>25000</v>
      </c>
      <c r="I41" s="984">
        <v>0</v>
      </c>
      <c r="J41" s="984">
        <v>0</v>
      </c>
      <c r="K41" s="984">
        <v>15000</v>
      </c>
      <c r="L41" s="984">
        <v>0</v>
      </c>
      <c r="M41" s="984">
        <v>0</v>
      </c>
      <c r="N41" s="984">
        <v>20000</v>
      </c>
      <c r="O41" s="984">
        <v>15000</v>
      </c>
      <c r="P41" s="984">
        <v>10000</v>
      </c>
      <c r="Q41" s="984">
        <v>0</v>
      </c>
      <c r="R41" s="984">
        <v>0</v>
      </c>
      <c r="S41" s="984">
        <v>62902</v>
      </c>
      <c r="T41" s="984">
        <v>0</v>
      </c>
      <c r="U41" s="984">
        <v>725000</v>
      </c>
      <c r="V41" s="984">
        <v>35000</v>
      </c>
      <c r="W41" s="984">
        <v>0</v>
      </c>
      <c r="X41" s="984">
        <v>1000000</v>
      </c>
      <c r="Y41" s="984">
        <v>2192902</v>
      </c>
      <c r="Z41" s="984">
        <v>0</v>
      </c>
      <c r="AA41" s="984">
        <v>0</v>
      </c>
      <c r="AB41" s="984">
        <v>0</v>
      </c>
      <c r="AC41" s="984">
        <v>0</v>
      </c>
      <c r="AD41" s="984">
        <v>0</v>
      </c>
      <c r="AE41" s="984">
        <v>0</v>
      </c>
      <c r="AF41" s="984">
        <v>0</v>
      </c>
      <c r="AG41" s="984">
        <v>0</v>
      </c>
      <c r="AH41" s="984">
        <v>0</v>
      </c>
      <c r="AI41" s="984">
        <v>0</v>
      </c>
      <c r="AJ41" s="1006">
        <v>0</v>
      </c>
      <c r="AK41" s="1006">
        <v>0</v>
      </c>
      <c r="AL41" s="1006">
        <v>0</v>
      </c>
      <c r="AM41" s="1006">
        <v>0</v>
      </c>
      <c r="AN41" s="1006">
        <v>0</v>
      </c>
      <c r="AO41" s="984">
        <v>0</v>
      </c>
      <c r="AP41" s="969"/>
      <c r="AQ41" s="984">
        <v>0</v>
      </c>
      <c r="AR41" s="984">
        <v>302500</v>
      </c>
      <c r="AS41" s="984">
        <v>10000</v>
      </c>
      <c r="AT41" s="984">
        <v>45000</v>
      </c>
      <c r="AU41" s="984">
        <v>0</v>
      </c>
      <c r="AV41" s="984">
        <v>0</v>
      </c>
      <c r="AW41" s="984">
        <v>15000</v>
      </c>
      <c r="AX41" s="984">
        <v>0</v>
      </c>
      <c r="AY41" s="984">
        <v>0</v>
      </c>
      <c r="AZ41" s="984">
        <v>20000</v>
      </c>
      <c r="BA41" s="984">
        <v>15000</v>
      </c>
      <c r="BB41" s="984">
        <v>10200</v>
      </c>
      <c r="BC41" s="984">
        <v>0</v>
      </c>
      <c r="BD41" s="984">
        <v>0</v>
      </c>
      <c r="BE41" s="984">
        <v>62902</v>
      </c>
      <c r="BF41" s="984">
        <v>0</v>
      </c>
      <c r="BG41" s="984">
        <v>725000</v>
      </c>
      <c r="BH41" s="984">
        <v>35000</v>
      </c>
      <c r="BI41" s="984">
        <v>0</v>
      </c>
      <c r="BJ41" s="984">
        <v>1000000</v>
      </c>
      <c r="BK41" s="984">
        <v>2240602</v>
      </c>
      <c r="BL41" s="984">
        <v>0</v>
      </c>
      <c r="BM41" s="984">
        <v>0</v>
      </c>
      <c r="BN41" s="984">
        <v>0</v>
      </c>
      <c r="BO41" s="984">
        <v>0</v>
      </c>
      <c r="BP41" s="984">
        <v>0</v>
      </c>
      <c r="BQ41" s="984">
        <v>0</v>
      </c>
      <c r="BR41" s="984">
        <v>0</v>
      </c>
      <c r="BS41" s="984">
        <v>0</v>
      </c>
      <c r="BT41" s="984">
        <v>0</v>
      </c>
      <c r="BU41" s="984">
        <v>0</v>
      </c>
      <c r="BV41" s="1006">
        <v>0</v>
      </c>
      <c r="BW41" s="1006">
        <v>0</v>
      </c>
      <c r="BX41" s="1006">
        <v>0</v>
      </c>
      <c r="BY41" s="1006">
        <v>0</v>
      </c>
      <c r="BZ41" s="1006">
        <v>0</v>
      </c>
      <c r="CA41" s="984">
        <v>0</v>
      </c>
      <c r="CB41" s="969"/>
      <c r="CC41" s="984">
        <v>0</v>
      </c>
      <c r="CD41" s="984">
        <v>332750</v>
      </c>
      <c r="CE41" s="984">
        <v>10000</v>
      </c>
      <c r="CF41" s="984">
        <v>45000</v>
      </c>
      <c r="CG41" s="984">
        <v>0</v>
      </c>
      <c r="CH41" s="984">
        <v>0</v>
      </c>
      <c r="CI41" s="984">
        <v>15000</v>
      </c>
      <c r="CJ41" s="984">
        <v>0</v>
      </c>
      <c r="CK41" s="984">
        <v>0</v>
      </c>
      <c r="CL41" s="984">
        <v>20000</v>
      </c>
      <c r="CM41" s="984">
        <v>15000</v>
      </c>
      <c r="CN41" s="984">
        <v>10404</v>
      </c>
      <c r="CO41" s="984">
        <v>0</v>
      </c>
      <c r="CP41" s="984">
        <v>0</v>
      </c>
      <c r="CQ41" s="984">
        <v>62902</v>
      </c>
      <c r="CR41" s="984">
        <v>0</v>
      </c>
      <c r="CS41" s="984">
        <v>725000</v>
      </c>
      <c r="CT41" s="984">
        <v>35000</v>
      </c>
      <c r="CU41" s="984">
        <v>0</v>
      </c>
      <c r="CV41" s="984">
        <v>1000000</v>
      </c>
      <c r="CW41" s="984">
        <v>2271056</v>
      </c>
      <c r="CX41" s="984">
        <v>0</v>
      </c>
      <c r="CY41" s="984">
        <v>0</v>
      </c>
      <c r="CZ41" s="984">
        <v>0</v>
      </c>
      <c r="DA41" s="984">
        <v>0</v>
      </c>
      <c r="DB41" s="984">
        <v>0</v>
      </c>
      <c r="DC41" s="984">
        <v>0</v>
      </c>
      <c r="DD41" s="984">
        <v>0</v>
      </c>
      <c r="DE41" s="984">
        <v>0</v>
      </c>
      <c r="DF41" s="984">
        <v>0</v>
      </c>
      <c r="DG41" s="984">
        <v>0</v>
      </c>
      <c r="DH41" s="1006">
        <v>0</v>
      </c>
      <c r="DI41" s="1006">
        <v>0</v>
      </c>
      <c r="DJ41" s="1006">
        <v>0</v>
      </c>
      <c r="DK41" s="1006">
        <v>0</v>
      </c>
      <c r="DL41" s="1006">
        <v>0</v>
      </c>
      <c r="DM41" s="982">
        <v>0</v>
      </c>
    </row>
    <row r="42" spans="2:117" ht="14.5">
      <c r="B42" s="972">
        <v>30</v>
      </c>
      <c r="C42" s="961"/>
      <c r="D42" s="998" t="s">
        <v>167</v>
      </c>
      <c r="E42" s="984">
        <v>0</v>
      </c>
      <c r="F42" s="984">
        <v>0</v>
      </c>
      <c r="G42" s="984">
        <v>0</v>
      </c>
      <c r="H42" s="984">
        <v>0</v>
      </c>
      <c r="I42" s="984">
        <v>0</v>
      </c>
      <c r="J42" s="984">
        <v>0</v>
      </c>
      <c r="K42" s="984">
        <v>0</v>
      </c>
      <c r="L42" s="984">
        <v>0</v>
      </c>
      <c r="M42" s="984">
        <v>0</v>
      </c>
      <c r="N42" s="984">
        <v>49900000</v>
      </c>
      <c r="O42" s="984">
        <v>0</v>
      </c>
      <c r="P42" s="984">
        <v>0</v>
      </c>
      <c r="Q42" s="984">
        <v>0</v>
      </c>
      <c r="R42" s="984">
        <v>0</v>
      </c>
      <c r="S42" s="984">
        <v>0</v>
      </c>
      <c r="T42" s="984">
        <v>0</v>
      </c>
      <c r="U42" s="984">
        <v>0</v>
      </c>
      <c r="V42" s="984">
        <v>0</v>
      </c>
      <c r="W42" s="984">
        <v>0</v>
      </c>
      <c r="X42" s="984">
        <v>0</v>
      </c>
      <c r="Y42" s="984">
        <v>49900000</v>
      </c>
      <c r="Z42" s="984">
        <v>0</v>
      </c>
      <c r="AA42" s="984">
        <v>0</v>
      </c>
      <c r="AB42" s="984">
        <v>0</v>
      </c>
      <c r="AC42" s="984">
        <v>0</v>
      </c>
      <c r="AD42" s="984">
        <v>0</v>
      </c>
      <c r="AE42" s="984">
        <v>0</v>
      </c>
      <c r="AF42" s="984">
        <v>0</v>
      </c>
      <c r="AG42" s="984">
        <v>0</v>
      </c>
      <c r="AH42" s="984">
        <v>0</v>
      </c>
      <c r="AI42" s="984">
        <v>0</v>
      </c>
      <c r="AJ42" s="1006">
        <v>0</v>
      </c>
      <c r="AK42" s="1006">
        <v>0</v>
      </c>
      <c r="AL42" s="1006">
        <v>0</v>
      </c>
      <c r="AM42" s="1006">
        <v>0</v>
      </c>
      <c r="AN42" s="1006">
        <v>0</v>
      </c>
      <c r="AO42" s="984">
        <v>0</v>
      </c>
      <c r="AP42" s="969"/>
      <c r="AQ42" s="984">
        <v>0</v>
      </c>
      <c r="AR42" s="984">
        <v>0</v>
      </c>
      <c r="AS42" s="984">
        <v>0</v>
      </c>
      <c r="AT42" s="984">
        <v>0</v>
      </c>
      <c r="AU42" s="984">
        <v>0</v>
      </c>
      <c r="AV42" s="984">
        <v>0</v>
      </c>
      <c r="AW42" s="984">
        <v>0</v>
      </c>
      <c r="AX42" s="984">
        <v>0</v>
      </c>
      <c r="AY42" s="984">
        <v>0</v>
      </c>
      <c r="AZ42" s="984">
        <v>55150000</v>
      </c>
      <c r="BA42" s="984">
        <v>0</v>
      </c>
      <c r="BB42" s="984">
        <v>0</v>
      </c>
      <c r="BC42" s="984">
        <v>0</v>
      </c>
      <c r="BD42" s="984">
        <v>0</v>
      </c>
      <c r="BE42" s="984">
        <v>0</v>
      </c>
      <c r="BF42" s="984">
        <v>0</v>
      </c>
      <c r="BG42" s="984">
        <v>0</v>
      </c>
      <c r="BH42" s="984">
        <v>0</v>
      </c>
      <c r="BI42" s="984">
        <v>0</v>
      </c>
      <c r="BJ42" s="984">
        <v>0</v>
      </c>
      <c r="BK42" s="984">
        <v>55150000</v>
      </c>
      <c r="BL42" s="984">
        <v>0</v>
      </c>
      <c r="BM42" s="984">
        <v>0</v>
      </c>
      <c r="BN42" s="984">
        <v>0</v>
      </c>
      <c r="BO42" s="984">
        <v>0</v>
      </c>
      <c r="BP42" s="984">
        <v>0</v>
      </c>
      <c r="BQ42" s="984">
        <v>0</v>
      </c>
      <c r="BR42" s="984">
        <v>0</v>
      </c>
      <c r="BS42" s="984">
        <v>0</v>
      </c>
      <c r="BT42" s="984">
        <v>0</v>
      </c>
      <c r="BU42" s="984">
        <v>0</v>
      </c>
      <c r="BV42" s="1006">
        <v>0</v>
      </c>
      <c r="BW42" s="1006">
        <v>0</v>
      </c>
      <c r="BX42" s="1006">
        <v>0</v>
      </c>
      <c r="BY42" s="1006">
        <v>0</v>
      </c>
      <c r="BZ42" s="1006">
        <v>0</v>
      </c>
      <c r="CA42" s="984">
        <v>0</v>
      </c>
      <c r="CB42" s="969"/>
      <c r="CC42" s="984">
        <v>0</v>
      </c>
      <c r="CD42" s="984">
        <v>0</v>
      </c>
      <c r="CE42" s="984">
        <v>0</v>
      </c>
      <c r="CF42" s="984">
        <v>0</v>
      </c>
      <c r="CG42" s="984">
        <v>0</v>
      </c>
      <c r="CH42" s="984">
        <v>0</v>
      </c>
      <c r="CI42" s="984">
        <v>0</v>
      </c>
      <c r="CJ42" s="984">
        <v>0</v>
      </c>
      <c r="CK42" s="984">
        <v>0</v>
      </c>
      <c r="CL42" s="984">
        <v>55400000</v>
      </c>
      <c r="CM42" s="984">
        <v>0</v>
      </c>
      <c r="CN42" s="984">
        <v>0</v>
      </c>
      <c r="CO42" s="984">
        <v>0</v>
      </c>
      <c r="CP42" s="984">
        <v>0</v>
      </c>
      <c r="CQ42" s="984">
        <v>0</v>
      </c>
      <c r="CR42" s="984">
        <v>0</v>
      </c>
      <c r="CS42" s="984">
        <v>0</v>
      </c>
      <c r="CT42" s="984">
        <v>0</v>
      </c>
      <c r="CU42" s="984">
        <v>0</v>
      </c>
      <c r="CV42" s="984">
        <v>0</v>
      </c>
      <c r="CW42" s="984">
        <v>55400000</v>
      </c>
      <c r="CX42" s="984">
        <v>0</v>
      </c>
      <c r="CY42" s="984">
        <v>0</v>
      </c>
      <c r="CZ42" s="984">
        <v>0</v>
      </c>
      <c r="DA42" s="984">
        <v>0</v>
      </c>
      <c r="DB42" s="984">
        <v>0</v>
      </c>
      <c r="DC42" s="984">
        <v>0</v>
      </c>
      <c r="DD42" s="984">
        <v>0</v>
      </c>
      <c r="DE42" s="984">
        <v>0</v>
      </c>
      <c r="DF42" s="984">
        <v>0</v>
      </c>
      <c r="DG42" s="984">
        <v>0</v>
      </c>
      <c r="DH42" s="1006">
        <v>0</v>
      </c>
      <c r="DI42" s="1006">
        <v>0</v>
      </c>
      <c r="DJ42" s="1006">
        <v>0</v>
      </c>
      <c r="DK42" s="1006">
        <v>0</v>
      </c>
      <c r="DL42" s="1006">
        <v>0</v>
      </c>
      <c r="DM42" s="982">
        <v>0</v>
      </c>
    </row>
    <row r="43" spans="2:117" ht="14.5">
      <c r="B43" s="972">
        <v>31</v>
      </c>
      <c r="C43" s="961"/>
      <c r="D43" s="998" t="s">
        <v>168</v>
      </c>
      <c r="E43" s="984">
        <v>0</v>
      </c>
      <c r="F43" s="984">
        <v>0</v>
      </c>
      <c r="G43" s="984">
        <v>0</v>
      </c>
      <c r="H43" s="984">
        <v>0</v>
      </c>
      <c r="I43" s="984">
        <v>0</v>
      </c>
      <c r="J43" s="984">
        <v>0</v>
      </c>
      <c r="K43" s="984">
        <v>0</v>
      </c>
      <c r="L43" s="984">
        <v>0</v>
      </c>
      <c r="M43" s="984">
        <v>0</v>
      </c>
      <c r="N43" s="984">
        <v>0</v>
      </c>
      <c r="O43" s="984">
        <v>0</v>
      </c>
      <c r="P43" s="984">
        <v>0</v>
      </c>
      <c r="Q43" s="984">
        <v>0</v>
      </c>
      <c r="R43" s="984">
        <v>0</v>
      </c>
      <c r="S43" s="984">
        <v>0</v>
      </c>
      <c r="T43" s="984">
        <v>0</v>
      </c>
      <c r="U43" s="984">
        <v>0</v>
      </c>
      <c r="V43" s="984">
        <v>0</v>
      </c>
      <c r="W43" s="984">
        <v>0</v>
      </c>
      <c r="X43" s="984">
        <v>0</v>
      </c>
      <c r="Y43" s="984">
        <v>0</v>
      </c>
      <c r="Z43" s="984">
        <v>0</v>
      </c>
      <c r="AA43" s="984">
        <v>0</v>
      </c>
      <c r="AB43" s="984">
        <v>0</v>
      </c>
      <c r="AC43" s="984">
        <v>0</v>
      </c>
      <c r="AD43" s="984">
        <v>0</v>
      </c>
      <c r="AE43" s="984">
        <v>0</v>
      </c>
      <c r="AF43" s="984">
        <v>0</v>
      </c>
      <c r="AG43" s="984">
        <v>0</v>
      </c>
      <c r="AH43" s="984">
        <v>0</v>
      </c>
      <c r="AI43" s="984">
        <v>0</v>
      </c>
      <c r="AJ43" s="1006">
        <v>0</v>
      </c>
      <c r="AK43" s="1006">
        <v>0</v>
      </c>
      <c r="AL43" s="1006">
        <v>0</v>
      </c>
      <c r="AM43" s="1006">
        <v>0</v>
      </c>
      <c r="AN43" s="1006">
        <v>0</v>
      </c>
      <c r="AO43" s="984">
        <v>0</v>
      </c>
      <c r="AP43" s="969"/>
      <c r="AQ43" s="984">
        <v>0</v>
      </c>
      <c r="AR43" s="984">
        <v>0</v>
      </c>
      <c r="AS43" s="984">
        <v>0</v>
      </c>
      <c r="AT43" s="984">
        <v>0</v>
      </c>
      <c r="AU43" s="984">
        <v>0</v>
      </c>
      <c r="AV43" s="984">
        <v>0</v>
      </c>
      <c r="AW43" s="984">
        <v>0</v>
      </c>
      <c r="AX43" s="984">
        <v>0</v>
      </c>
      <c r="AY43" s="984">
        <v>0</v>
      </c>
      <c r="AZ43" s="984">
        <v>0</v>
      </c>
      <c r="BA43" s="984">
        <v>0</v>
      </c>
      <c r="BB43" s="984">
        <v>0</v>
      </c>
      <c r="BC43" s="984">
        <v>0</v>
      </c>
      <c r="BD43" s="984">
        <v>0</v>
      </c>
      <c r="BE43" s="984">
        <v>0</v>
      </c>
      <c r="BF43" s="984">
        <v>0</v>
      </c>
      <c r="BG43" s="984">
        <v>0</v>
      </c>
      <c r="BH43" s="984">
        <v>0</v>
      </c>
      <c r="BI43" s="984">
        <v>0</v>
      </c>
      <c r="BJ43" s="984">
        <v>0</v>
      </c>
      <c r="BK43" s="984">
        <v>0</v>
      </c>
      <c r="BL43" s="984">
        <v>0</v>
      </c>
      <c r="BM43" s="984">
        <v>0</v>
      </c>
      <c r="BN43" s="984">
        <v>0</v>
      </c>
      <c r="BO43" s="984">
        <v>0</v>
      </c>
      <c r="BP43" s="984">
        <v>0</v>
      </c>
      <c r="BQ43" s="984">
        <v>0</v>
      </c>
      <c r="BR43" s="984">
        <v>0</v>
      </c>
      <c r="BS43" s="984">
        <v>0</v>
      </c>
      <c r="BT43" s="984">
        <v>0</v>
      </c>
      <c r="BU43" s="984">
        <v>0</v>
      </c>
      <c r="BV43" s="1006">
        <v>0</v>
      </c>
      <c r="BW43" s="1006">
        <v>0</v>
      </c>
      <c r="BX43" s="1006">
        <v>0</v>
      </c>
      <c r="BY43" s="1006">
        <v>0</v>
      </c>
      <c r="BZ43" s="1006">
        <v>0</v>
      </c>
      <c r="CA43" s="984">
        <v>0</v>
      </c>
      <c r="CB43" s="969"/>
      <c r="CC43" s="984">
        <v>0</v>
      </c>
      <c r="CD43" s="984">
        <v>0</v>
      </c>
      <c r="CE43" s="984">
        <v>0</v>
      </c>
      <c r="CF43" s="984">
        <v>0</v>
      </c>
      <c r="CG43" s="984">
        <v>0</v>
      </c>
      <c r="CH43" s="984">
        <v>0</v>
      </c>
      <c r="CI43" s="984">
        <v>0</v>
      </c>
      <c r="CJ43" s="984">
        <v>0</v>
      </c>
      <c r="CK43" s="984">
        <v>0</v>
      </c>
      <c r="CL43" s="984">
        <v>0</v>
      </c>
      <c r="CM43" s="984">
        <v>0</v>
      </c>
      <c r="CN43" s="984">
        <v>0</v>
      </c>
      <c r="CO43" s="984">
        <v>0</v>
      </c>
      <c r="CP43" s="984">
        <v>0</v>
      </c>
      <c r="CQ43" s="984">
        <v>0</v>
      </c>
      <c r="CR43" s="984">
        <v>0</v>
      </c>
      <c r="CS43" s="984">
        <v>0</v>
      </c>
      <c r="CT43" s="984">
        <v>0</v>
      </c>
      <c r="CU43" s="984">
        <v>0</v>
      </c>
      <c r="CV43" s="984">
        <v>0</v>
      </c>
      <c r="CW43" s="984">
        <v>0</v>
      </c>
      <c r="CX43" s="984">
        <v>0</v>
      </c>
      <c r="CY43" s="984">
        <v>0</v>
      </c>
      <c r="CZ43" s="984">
        <v>0</v>
      </c>
      <c r="DA43" s="984">
        <v>0</v>
      </c>
      <c r="DB43" s="984">
        <v>0</v>
      </c>
      <c r="DC43" s="984">
        <v>0</v>
      </c>
      <c r="DD43" s="984">
        <v>0</v>
      </c>
      <c r="DE43" s="984">
        <v>0</v>
      </c>
      <c r="DF43" s="984">
        <v>0</v>
      </c>
      <c r="DG43" s="984">
        <v>0</v>
      </c>
      <c r="DH43" s="1006">
        <v>0</v>
      </c>
      <c r="DI43" s="1006">
        <v>0</v>
      </c>
      <c r="DJ43" s="1006">
        <v>0</v>
      </c>
      <c r="DK43" s="1006">
        <v>0</v>
      </c>
      <c r="DL43" s="1006">
        <v>0</v>
      </c>
      <c r="DM43" s="982">
        <v>0</v>
      </c>
    </row>
    <row r="44" spans="2:117" ht="14.5">
      <c r="B44" s="972">
        <v>32</v>
      </c>
      <c r="C44" s="961"/>
      <c r="D44" s="998" t="s">
        <v>169</v>
      </c>
      <c r="E44" s="984">
        <v>0</v>
      </c>
      <c r="F44" s="984">
        <v>0</v>
      </c>
      <c r="G44" s="984">
        <v>0</v>
      </c>
      <c r="H44" s="984">
        <v>0</v>
      </c>
      <c r="I44" s="984">
        <v>0</v>
      </c>
      <c r="J44" s="984">
        <v>0</v>
      </c>
      <c r="K44" s="984">
        <v>0</v>
      </c>
      <c r="L44" s="984">
        <v>0</v>
      </c>
      <c r="M44" s="984">
        <v>0</v>
      </c>
      <c r="N44" s="984">
        <v>0</v>
      </c>
      <c r="O44" s="984">
        <v>0</v>
      </c>
      <c r="P44" s="984">
        <v>0</v>
      </c>
      <c r="Q44" s="984">
        <v>7126875</v>
      </c>
      <c r="R44" s="984">
        <v>0</v>
      </c>
      <c r="S44" s="984">
        <v>0</v>
      </c>
      <c r="T44" s="984">
        <v>0</v>
      </c>
      <c r="U44" s="984">
        <v>0</v>
      </c>
      <c r="V44" s="984">
        <v>0</v>
      </c>
      <c r="W44" s="984">
        <v>0</v>
      </c>
      <c r="X44" s="984">
        <v>0</v>
      </c>
      <c r="Y44" s="984">
        <v>7126875</v>
      </c>
      <c r="Z44" s="984">
        <v>0</v>
      </c>
      <c r="AA44" s="984">
        <v>0</v>
      </c>
      <c r="AB44" s="984">
        <v>0</v>
      </c>
      <c r="AC44" s="984">
        <v>0</v>
      </c>
      <c r="AD44" s="984">
        <v>0</v>
      </c>
      <c r="AE44" s="984">
        <v>0</v>
      </c>
      <c r="AF44" s="984">
        <v>0</v>
      </c>
      <c r="AG44" s="984">
        <v>0</v>
      </c>
      <c r="AH44" s="984">
        <v>0</v>
      </c>
      <c r="AI44" s="984">
        <v>0</v>
      </c>
      <c r="AJ44" s="1006">
        <v>0</v>
      </c>
      <c r="AK44" s="1006">
        <v>0</v>
      </c>
      <c r="AL44" s="1006">
        <v>0</v>
      </c>
      <c r="AM44" s="1006">
        <v>0</v>
      </c>
      <c r="AN44" s="1006">
        <v>0</v>
      </c>
      <c r="AO44" s="984">
        <v>0</v>
      </c>
      <c r="AP44" s="969"/>
      <c r="AQ44" s="984">
        <v>0</v>
      </c>
      <c r="AR44" s="984">
        <v>0</v>
      </c>
      <c r="AS44" s="984">
        <v>0</v>
      </c>
      <c r="AT44" s="984">
        <v>0</v>
      </c>
      <c r="AU44" s="984">
        <v>0</v>
      </c>
      <c r="AV44" s="984">
        <v>0</v>
      </c>
      <c r="AW44" s="984">
        <v>0</v>
      </c>
      <c r="AX44" s="984">
        <v>0</v>
      </c>
      <c r="AY44" s="984">
        <v>0</v>
      </c>
      <c r="AZ44" s="984">
        <v>0</v>
      </c>
      <c r="BA44" s="984">
        <v>0</v>
      </c>
      <c r="BB44" s="984">
        <v>0</v>
      </c>
      <c r="BC44" s="984">
        <v>7483218.75</v>
      </c>
      <c r="BD44" s="984">
        <v>0</v>
      </c>
      <c r="BE44" s="984">
        <v>0</v>
      </c>
      <c r="BF44" s="984">
        <v>0</v>
      </c>
      <c r="BG44" s="984">
        <v>0</v>
      </c>
      <c r="BH44" s="984">
        <v>0</v>
      </c>
      <c r="BI44" s="984">
        <v>0</v>
      </c>
      <c r="BJ44" s="984">
        <v>0</v>
      </c>
      <c r="BK44" s="984">
        <v>7483218.75</v>
      </c>
      <c r="BL44" s="984">
        <v>0</v>
      </c>
      <c r="BM44" s="984">
        <v>0</v>
      </c>
      <c r="BN44" s="984">
        <v>0</v>
      </c>
      <c r="BO44" s="984">
        <v>0</v>
      </c>
      <c r="BP44" s="984">
        <v>0</v>
      </c>
      <c r="BQ44" s="984">
        <v>0</v>
      </c>
      <c r="BR44" s="984">
        <v>0</v>
      </c>
      <c r="BS44" s="984">
        <v>0</v>
      </c>
      <c r="BT44" s="984">
        <v>0</v>
      </c>
      <c r="BU44" s="984">
        <v>0</v>
      </c>
      <c r="BV44" s="1006">
        <v>0</v>
      </c>
      <c r="BW44" s="1006">
        <v>0</v>
      </c>
      <c r="BX44" s="1006">
        <v>0</v>
      </c>
      <c r="BY44" s="1006">
        <v>0</v>
      </c>
      <c r="BZ44" s="1006">
        <v>0</v>
      </c>
      <c r="CA44" s="984">
        <v>0</v>
      </c>
      <c r="CB44" s="969"/>
      <c r="CC44" s="984">
        <v>0</v>
      </c>
      <c r="CD44" s="984">
        <v>0</v>
      </c>
      <c r="CE44" s="984">
        <v>0</v>
      </c>
      <c r="CF44" s="984">
        <v>0</v>
      </c>
      <c r="CG44" s="984">
        <v>0</v>
      </c>
      <c r="CH44" s="984">
        <v>0</v>
      </c>
      <c r="CI44" s="984">
        <v>0</v>
      </c>
      <c r="CJ44" s="984">
        <v>0</v>
      </c>
      <c r="CK44" s="984">
        <v>0</v>
      </c>
      <c r="CL44" s="984">
        <v>0</v>
      </c>
      <c r="CM44" s="984">
        <v>0</v>
      </c>
      <c r="CN44" s="984">
        <v>0</v>
      </c>
      <c r="CO44" s="984">
        <v>7857379.4375</v>
      </c>
      <c r="CP44" s="984">
        <v>0</v>
      </c>
      <c r="CQ44" s="984">
        <v>0</v>
      </c>
      <c r="CR44" s="984">
        <v>0</v>
      </c>
      <c r="CS44" s="984">
        <v>0</v>
      </c>
      <c r="CT44" s="984">
        <v>0</v>
      </c>
      <c r="CU44" s="984">
        <v>0</v>
      </c>
      <c r="CV44" s="984">
        <v>0</v>
      </c>
      <c r="CW44" s="984">
        <v>7857379.4375</v>
      </c>
      <c r="CX44" s="984">
        <v>0</v>
      </c>
      <c r="CY44" s="984">
        <v>0</v>
      </c>
      <c r="CZ44" s="984">
        <v>0</v>
      </c>
      <c r="DA44" s="984">
        <v>0</v>
      </c>
      <c r="DB44" s="984">
        <v>0</v>
      </c>
      <c r="DC44" s="984">
        <v>0</v>
      </c>
      <c r="DD44" s="984">
        <v>0</v>
      </c>
      <c r="DE44" s="984">
        <v>0</v>
      </c>
      <c r="DF44" s="984">
        <v>0</v>
      </c>
      <c r="DG44" s="984">
        <v>0</v>
      </c>
      <c r="DH44" s="1006">
        <v>0</v>
      </c>
      <c r="DI44" s="1006">
        <v>0</v>
      </c>
      <c r="DJ44" s="1006">
        <v>0</v>
      </c>
      <c r="DK44" s="1006">
        <v>0</v>
      </c>
      <c r="DL44" s="1006">
        <v>0</v>
      </c>
      <c r="DM44" s="982">
        <v>0</v>
      </c>
    </row>
    <row r="45" spans="2:117" s="960" customFormat="1" ht="14.5">
      <c r="B45" s="972">
        <v>33</v>
      </c>
      <c r="C45" s="961"/>
      <c r="D45" s="998" t="s">
        <v>170</v>
      </c>
      <c r="E45" s="984">
        <v>0</v>
      </c>
      <c r="F45" s="984">
        <v>0</v>
      </c>
      <c r="G45" s="984">
        <v>0</v>
      </c>
      <c r="H45" s="984">
        <v>8529500</v>
      </c>
      <c r="I45" s="984">
        <v>0</v>
      </c>
      <c r="J45" s="984">
        <v>0</v>
      </c>
      <c r="K45" s="984">
        <v>0</v>
      </c>
      <c r="L45" s="984">
        <v>0</v>
      </c>
      <c r="M45" s="984">
        <v>0</v>
      </c>
      <c r="N45" s="984">
        <v>0</v>
      </c>
      <c r="O45" s="984">
        <v>0</v>
      </c>
      <c r="P45" s="984">
        <v>0</v>
      </c>
      <c r="Q45" s="984">
        <v>0</v>
      </c>
      <c r="R45" s="984">
        <v>0</v>
      </c>
      <c r="S45" s="984">
        <v>0</v>
      </c>
      <c r="T45" s="984">
        <v>0</v>
      </c>
      <c r="U45" s="984">
        <v>0</v>
      </c>
      <c r="V45" s="984">
        <v>0</v>
      </c>
      <c r="W45" s="984">
        <v>0</v>
      </c>
      <c r="X45" s="984">
        <v>0</v>
      </c>
      <c r="Y45" s="984">
        <v>8529500</v>
      </c>
      <c r="Z45" s="984">
        <v>0</v>
      </c>
      <c r="AA45" s="984">
        <v>0</v>
      </c>
      <c r="AB45" s="984">
        <v>0</v>
      </c>
      <c r="AC45" s="984">
        <v>0</v>
      </c>
      <c r="AD45" s="984">
        <v>0</v>
      </c>
      <c r="AE45" s="984">
        <v>0</v>
      </c>
      <c r="AF45" s="984">
        <v>0</v>
      </c>
      <c r="AG45" s="984">
        <v>0</v>
      </c>
      <c r="AH45" s="984">
        <v>0</v>
      </c>
      <c r="AI45" s="984">
        <v>0</v>
      </c>
      <c r="AJ45" s="1006">
        <v>0</v>
      </c>
      <c r="AK45" s="1006">
        <v>0</v>
      </c>
      <c r="AL45" s="1006">
        <v>0</v>
      </c>
      <c r="AM45" s="1006">
        <v>0</v>
      </c>
      <c r="AN45" s="1006">
        <v>0</v>
      </c>
      <c r="AO45" s="984">
        <v>0</v>
      </c>
      <c r="AP45" s="969"/>
      <c r="AQ45" s="984">
        <v>0</v>
      </c>
      <c r="AR45" s="984">
        <v>0</v>
      </c>
      <c r="AS45" s="984">
        <v>0</v>
      </c>
      <c r="AT45" s="984">
        <v>10165124.35</v>
      </c>
      <c r="AU45" s="984">
        <v>0</v>
      </c>
      <c r="AV45" s="984">
        <v>0</v>
      </c>
      <c r="AW45" s="984">
        <v>0</v>
      </c>
      <c r="AX45" s="984">
        <v>0</v>
      </c>
      <c r="AY45" s="984">
        <v>0</v>
      </c>
      <c r="AZ45" s="984">
        <v>0</v>
      </c>
      <c r="BA45" s="984">
        <v>0</v>
      </c>
      <c r="BB45" s="984">
        <v>0</v>
      </c>
      <c r="BC45" s="984">
        <v>0</v>
      </c>
      <c r="BD45" s="984">
        <v>0</v>
      </c>
      <c r="BE45" s="984">
        <v>0</v>
      </c>
      <c r="BF45" s="984">
        <v>0</v>
      </c>
      <c r="BG45" s="984">
        <v>0</v>
      </c>
      <c r="BH45" s="984">
        <v>0</v>
      </c>
      <c r="BI45" s="984">
        <v>0</v>
      </c>
      <c r="BJ45" s="984">
        <v>0</v>
      </c>
      <c r="BK45" s="984">
        <v>10165124.35</v>
      </c>
      <c r="BL45" s="984">
        <v>0</v>
      </c>
      <c r="BM45" s="984">
        <v>0</v>
      </c>
      <c r="BN45" s="984">
        <v>0</v>
      </c>
      <c r="BO45" s="984">
        <v>0</v>
      </c>
      <c r="BP45" s="984">
        <v>0</v>
      </c>
      <c r="BQ45" s="984">
        <v>0</v>
      </c>
      <c r="BR45" s="984">
        <v>0</v>
      </c>
      <c r="BS45" s="984">
        <v>0</v>
      </c>
      <c r="BT45" s="984">
        <v>0</v>
      </c>
      <c r="BU45" s="984">
        <v>0</v>
      </c>
      <c r="BV45" s="1006">
        <v>0</v>
      </c>
      <c r="BW45" s="1006">
        <v>0</v>
      </c>
      <c r="BX45" s="1006">
        <v>0</v>
      </c>
      <c r="BY45" s="1006">
        <v>0</v>
      </c>
      <c r="BZ45" s="1006">
        <v>0</v>
      </c>
      <c r="CA45" s="984">
        <v>0</v>
      </c>
      <c r="CB45" s="969"/>
      <c r="CC45" s="984">
        <v>0</v>
      </c>
      <c r="CD45" s="984">
        <v>0</v>
      </c>
      <c r="CE45" s="984">
        <v>0</v>
      </c>
      <c r="CF45" s="984">
        <v>10719021.109999999</v>
      </c>
      <c r="CG45" s="984">
        <v>0</v>
      </c>
      <c r="CH45" s="984">
        <v>0</v>
      </c>
      <c r="CI45" s="984">
        <v>0</v>
      </c>
      <c r="CJ45" s="984">
        <v>0</v>
      </c>
      <c r="CK45" s="984">
        <v>0</v>
      </c>
      <c r="CL45" s="984">
        <v>0</v>
      </c>
      <c r="CM45" s="984">
        <v>0</v>
      </c>
      <c r="CN45" s="984">
        <v>0</v>
      </c>
      <c r="CO45" s="984">
        <v>0</v>
      </c>
      <c r="CP45" s="984">
        <v>0</v>
      </c>
      <c r="CQ45" s="984">
        <v>0</v>
      </c>
      <c r="CR45" s="984">
        <v>0</v>
      </c>
      <c r="CS45" s="984">
        <v>0</v>
      </c>
      <c r="CT45" s="984">
        <v>0</v>
      </c>
      <c r="CU45" s="984">
        <v>0</v>
      </c>
      <c r="CV45" s="984">
        <v>0</v>
      </c>
      <c r="CW45" s="984">
        <v>10719021.109999999</v>
      </c>
      <c r="CX45" s="984">
        <v>0</v>
      </c>
      <c r="CY45" s="984">
        <v>0</v>
      </c>
      <c r="CZ45" s="984">
        <v>0</v>
      </c>
      <c r="DA45" s="984">
        <v>0</v>
      </c>
      <c r="DB45" s="984">
        <v>0</v>
      </c>
      <c r="DC45" s="984">
        <v>0</v>
      </c>
      <c r="DD45" s="984">
        <v>0</v>
      </c>
      <c r="DE45" s="984">
        <v>0</v>
      </c>
      <c r="DF45" s="984">
        <v>0</v>
      </c>
      <c r="DG45" s="984">
        <v>0</v>
      </c>
      <c r="DH45" s="1006">
        <v>0</v>
      </c>
      <c r="DI45" s="1006">
        <v>0</v>
      </c>
      <c r="DJ45" s="1006">
        <v>0</v>
      </c>
      <c r="DK45" s="1006">
        <v>0</v>
      </c>
      <c r="DL45" s="1006">
        <v>0</v>
      </c>
      <c r="DM45" s="982">
        <v>0</v>
      </c>
    </row>
    <row r="46" spans="2:117" s="960" customFormat="1" ht="14.5">
      <c r="B46" s="972">
        <v>34</v>
      </c>
      <c r="C46" s="961"/>
      <c r="D46" s="998" t="s">
        <v>171</v>
      </c>
      <c r="E46" s="984">
        <v>0</v>
      </c>
      <c r="F46" s="984">
        <v>0</v>
      </c>
      <c r="G46" s="984">
        <v>0</v>
      </c>
      <c r="H46" s="984">
        <v>0</v>
      </c>
      <c r="I46" s="984">
        <v>0</v>
      </c>
      <c r="J46" s="984">
        <v>0</v>
      </c>
      <c r="K46" s="984">
        <v>0</v>
      </c>
      <c r="L46" s="984">
        <v>0</v>
      </c>
      <c r="M46" s="984">
        <v>0</v>
      </c>
      <c r="N46" s="984">
        <v>0</v>
      </c>
      <c r="O46" s="984">
        <v>0</v>
      </c>
      <c r="P46" s="984">
        <v>0</v>
      </c>
      <c r="Q46" s="984">
        <v>0</v>
      </c>
      <c r="R46" s="984">
        <v>0</v>
      </c>
      <c r="S46" s="984">
        <v>0</v>
      </c>
      <c r="T46" s="984">
        <v>0</v>
      </c>
      <c r="U46" s="984">
        <v>0</v>
      </c>
      <c r="V46" s="984">
        <v>0</v>
      </c>
      <c r="W46" s="984">
        <v>0</v>
      </c>
      <c r="X46" s="984">
        <v>0</v>
      </c>
      <c r="Y46" s="984">
        <v>0</v>
      </c>
      <c r="Z46" s="984">
        <v>0</v>
      </c>
      <c r="AA46" s="984">
        <v>0</v>
      </c>
      <c r="AB46" s="984">
        <v>0</v>
      </c>
      <c r="AC46" s="984">
        <v>0</v>
      </c>
      <c r="AD46" s="984">
        <v>0</v>
      </c>
      <c r="AE46" s="984">
        <v>0</v>
      </c>
      <c r="AF46" s="984">
        <v>0</v>
      </c>
      <c r="AG46" s="984">
        <v>0</v>
      </c>
      <c r="AH46" s="984">
        <v>0</v>
      </c>
      <c r="AI46" s="984">
        <v>0</v>
      </c>
      <c r="AJ46" s="1006">
        <v>0</v>
      </c>
      <c r="AK46" s="1006">
        <v>0</v>
      </c>
      <c r="AL46" s="1006">
        <v>0</v>
      </c>
      <c r="AM46" s="1006">
        <v>0</v>
      </c>
      <c r="AN46" s="1006">
        <v>0</v>
      </c>
      <c r="AO46" s="984">
        <v>0</v>
      </c>
      <c r="AP46" s="969"/>
      <c r="AQ46" s="984">
        <v>0</v>
      </c>
      <c r="AR46" s="984">
        <v>0</v>
      </c>
      <c r="AS46" s="984">
        <v>0</v>
      </c>
      <c r="AT46" s="984">
        <v>0</v>
      </c>
      <c r="AU46" s="984">
        <v>0</v>
      </c>
      <c r="AV46" s="984">
        <v>0</v>
      </c>
      <c r="AW46" s="984">
        <v>0</v>
      </c>
      <c r="AX46" s="984">
        <v>0</v>
      </c>
      <c r="AY46" s="984">
        <v>0</v>
      </c>
      <c r="AZ46" s="984">
        <v>0</v>
      </c>
      <c r="BA46" s="984">
        <v>0</v>
      </c>
      <c r="BB46" s="984">
        <v>0</v>
      </c>
      <c r="BC46" s="984">
        <v>0</v>
      </c>
      <c r="BD46" s="984">
        <v>0</v>
      </c>
      <c r="BE46" s="984">
        <v>0</v>
      </c>
      <c r="BF46" s="984">
        <v>0</v>
      </c>
      <c r="BG46" s="984">
        <v>0</v>
      </c>
      <c r="BH46" s="984">
        <v>0</v>
      </c>
      <c r="BI46" s="984">
        <v>0</v>
      </c>
      <c r="BJ46" s="984">
        <v>0</v>
      </c>
      <c r="BK46" s="984">
        <v>0</v>
      </c>
      <c r="BL46" s="984">
        <v>0</v>
      </c>
      <c r="BM46" s="984">
        <v>0</v>
      </c>
      <c r="BN46" s="984">
        <v>0</v>
      </c>
      <c r="BO46" s="984">
        <v>0</v>
      </c>
      <c r="BP46" s="984">
        <v>0</v>
      </c>
      <c r="BQ46" s="984">
        <v>0</v>
      </c>
      <c r="BR46" s="984">
        <v>0</v>
      </c>
      <c r="BS46" s="984">
        <v>0</v>
      </c>
      <c r="BT46" s="984">
        <v>0</v>
      </c>
      <c r="BU46" s="984">
        <v>0</v>
      </c>
      <c r="BV46" s="1006">
        <v>0</v>
      </c>
      <c r="BW46" s="1006">
        <v>0</v>
      </c>
      <c r="BX46" s="1006">
        <v>0</v>
      </c>
      <c r="BY46" s="1006">
        <v>0</v>
      </c>
      <c r="BZ46" s="1006">
        <v>0</v>
      </c>
      <c r="CA46" s="984">
        <v>0</v>
      </c>
      <c r="CB46" s="969"/>
      <c r="CC46" s="984">
        <v>0</v>
      </c>
      <c r="CD46" s="984">
        <v>0</v>
      </c>
      <c r="CE46" s="984">
        <v>0</v>
      </c>
      <c r="CF46" s="984">
        <v>0</v>
      </c>
      <c r="CG46" s="984">
        <v>0</v>
      </c>
      <c r="CH46" s="984">
        <v>0</v>
      </c>
      <c r="CI46" s="984">
        <v>0</v>
      </c>
      <c r="CJ46" s="984">
        <v>0</v>
      </c>
      <c r="CK46" s="984">
        <v>0</v>
      </c>
      <c r="CL46" s="984">
        <v>0</v>
      </c>
      <c r="CM46" s="984">
        <v>0</v>
      </c>
      <c r="CN46" s="984">
        <v>0</v>
      </c>
      <c r="CO46" s="984">
        <v>0</v>
      </c>
      <c r="CP46" s="984">
        <v>0</v>
      </c>
      <c r="CQ46" s="984">
        <v>0</v>
      </c>
      <c r="CR46" s="984">
        <v>0</v>
      </c>
      <c r="CS46" s="984">
        <v>0</v>
      </c>
      <c r="CT46" s="984">
        <v>0</v>
      </c>
      <c r="CU46" s="984">
        <v>0</v>
      </c>
      <c r="CV46" s="984">
        <v>0</v>
      </c>
      <c r="CW46" s="984">
        <v>0</v>
      </c>
      <c r="CX46" s="984">
        <v>0</v>
      </c>
      <c r="CY46" s="984">
        <v>0</v>
      </c>
      <c r="CZ46" s="984">
        <v>0</v>
      </c>
      <c r="DA46" s="984">
        <v>0</v>
      </c>
      <c r="DB46" s="984">
        <v>0</v>
      </c>
      <c r="DC46" s="984">
        <v>0</v>
      </c>
      <c r="DD46" s="984">
        <v>0</v>
      </c>
      <c r="DE46" s="984">
        <v>0</v>
      </c>
      <c r="DF46" s="984">
        <v>0</v>
      </c>
      <c r="DG46" s="984">
        <v>0</v>
      </c>
      <c r="DH46" s="1006">
        <v>0</v>
      </c>
      <c r="DI46" s="1006">
        <v>0</v>
      </c>
      <c r="DJ46" s="1006">
        <v>0</v>
      </c>
      <c r="DK46" s="1006">
        <v>0</v>
      </c>
      <c r="DL46" s="1006">
        <v>0</v>
      </c>
      <c r="DM46" s="982">
        <v>0</v>
      </c>
    </row>
    <row r="47" spans="2:117" ht="14.5">
      <c r="B47" s="972">
        <v>35</v>
      </c>
      <c r="C47" s="961"/>
      <c r="D47" s="998" t="s">
        <v>172</v>
      </c>
      <c r="E47" s="984">
        <v>0</v>
      </c>
      <c r="F47" s="984">
        <v>0</v>
      </c>
      <c r="G47" s="984">
        <v>0</v>
      </c>
      <c r="H47" s="984">
        <v>0</v>
      </c>
      <c r="I47" s="984">
        <v>0</v>
      </c>
      <c r="J47" s="984">
        <v>0</v>
      </c>
      <c r="K47" s="984">
        <v>0</v>
      </c>
      <c r="L47" s="984">
        <v>0</v>
      </c>
      <c r="M47" s="984">
        <v>0</v>
      </c>
      <c r="N47" s="984">
        <v>0</v>
      </c>
      <c r="O47" s="984">
        <v>0</v>
      </c>
      <c r="P47" s="984">
        <v>0</v>
      </c>
      <c r="Q47" s="984">
        <v>0</v>
      </c>
      <c r="R47" s="984">
        <v>0</v>
      </c>
      <c r="S47" s="984">
        <v>0</v>
      </c>
      <c r="T47" s="984">
        <v>1002294</v>
      </c>
      <c r="U47" s="984">
        <v>0</v>
      </c>
      <c r="V47" s="984">
        <v>10000</v>
      </c>
      <c r="W47" s="984">
        <v>0</v>
      </c>
      <c r="X47" s="984">
        <v>17860000</v>
      </c>
      <c r="Y47" s="984">
        <v>18872294</v>
      </c>
      <c r="Z47" s="984">
        <v>0</v>
      </c>
      <c r="AA47" s="984">
        <v>0</v>
      </c>
      <c r="AB47" s="984">
        <v>0</v>
      </c>
      <c r="AC47" s="984">
        <v>0</v>
      </c>
      <c r="AD47" s="984">
        <v>0</v>
      </c>
      <c r="AE47" s="984">
        <v>0</v>
      </c>
      <c r="AF47" s="984">
        <v>0</v>
      </c>
      <c r="AG47" s="984">
        <v>0</v>
      </c>
      <c r="AH47" s="984">
        <v>0</v>
      </c>
      <c r="AI47" s="984">
        <v>0</v>
      </c>
      <c r="AJ47" s="1006">
        <v>0</v>
      </c>
      <c r="AK47" s="1006">
        <v>0</v>
      </c>
      <c r="AL47" s="1006">
        <v>0</v>
      </c>
      <c r="AM47" s="1006">
        <v>0</v>
      </c>
      <c r="AN47" s="1006">
        <v>0</v>
      </c>
      <c r="AO47" s="984">
        <v>0</v>
      </c>
      <c r="AP47" s="969"/>
      <c r="AQ47" s="984">
        <v>0</v>
      </c>
      <c r="AR47" s="984">
        <v>0</v>
      </c>
      <c r="AS47" s="984">
        <v>0</v>
      </c>
      <c r="AT47" s="984">
        <v>0</v>
      </c>
      <c r="AU47" s="984">
        <v>0</v>
      </c>
      <c r="AV47" s="984">
        <v>0</v>
      </c>
      <c r="AW47" s="984">
        <v>0</v>
      </c>
      <c r="AX47" s="984">
        <v>0</v>
      </c>
      <c r="AY47" s="984">
        <v>0</v>
      </c>
      <c r="AZ47" s="984">
        <v>0</v>
      </c>
      <c r="BA47" s="984">
        <v>0</v>
      </c>
      <c r="BB47" s="984">
        <v>0</v>
      </c>
      <c r="BC47" s="984">
        <v>0</v>
      </c>
      <c r="BD47" s="984">
        <v>0</v>
      </c>
      <c r="BE47" s="984">
        <v>0</v>
      </c>
      <c r="BF47" s="984">
        <v>1023168.8799999999</v>
      </c>
      <c r="BG47" s="984">
        <v>0</v>
      </c>
      <c r="BH47" s="984">
        <v>10000</v>
      </c>
      <c r="BI47" s="984">
        <v>0</v>
      </c>
      <c r="BJ47" s="984">
        <v>17860000</v>
      </c>
      <c r="BK47" s="984">
        <v>18893168.879999999</v>
      </c>
      <c r="BL47" s="984">
        <v>0</v>
      </c>
      <c r="BM47" s="984">
        <v>0</v>
      </c>
      <c r="BN47" s="984">
        <v>0</v>
      </c>
      <c r="BO47" s="984">
        <v>0</v>
      </c>
      <c r="BP47" s="984">
        <v>0</v>
      </c>
      <c r="BQ47" s="984">
        <v>0</v>
      </c>
      <c r="BR47" s="984">
        <v>0</v>
      </c>
      <c r="BS47" s="984">
        <v>0</v>
      </c>
      <c r="BT47" s="984">
        <v>0</v>
      </c>
      <c r="BU47" s="984">
        <v>0</v>
      </c>
      <c r="BV47" s="1006">
        <v>0</v>
      </c>
      <c r="BW47" s="1006">
        <v>0</v>
      </c>
      <c r="BX47" s="1006">
        <v>0</v>
      </c>
      <c r="BY47" s="1006">
        <v>0</v>
      </c>
      <c r="BZ47" s="1006">
        <v>0</v>
      </c>
      <c r="CA47" s="984">
        <v>0</v>
      </c>
      <c r="CB47" s="969"/>
      <c r="CC47" s="984">
        <v>0</v>
      </c>
      <c r="CD47" s="984">
        <v>0</v>
      </c>
      <c r="CE47" s="984">
        <v>0</v>
      </c>
      <c r="CF47" s="984">
        <v>0</v>
      </c>
      <c r="CG47" s="984">
        <v>0</v>
      </c>
      <c r="CH47" s="984">
        <v>0</v>
      </c>
      <c r="CI47" s="984">
        <v>0</v>
      </c>
      <c r="CJ47" s="984">
        <v>0</v>
      </c>
      <c r="CK47" s="984">
        <v>0</v>
      </c>
      <c r="CL47" s="984">
        <v>0</v>
      </c>
      <c r="CM47" s="984">
        <v>0</v>
      </c>
      <c r="CN47" s="984">
        <v>0</v>
      </c>
      <c r="CO47" s="984">
        <v>0</v>
      </c>
      <c r="CP47" s="984">
        <v>0</v>
      </c>
      <c r="CQ47" s="984">
        <v>0</v>
      </c>
      <c r="CR47" s="984">
        <v>1044519.44</v>
      </c>
      <c r="CS47" s="984">
        <v>0</v>
      </c>
      <c r="CT47" s="984">
        <v>10000</v>
      </c>
      <c r="CU47" s="984">
        <v>0</v>
      </c>
      <c r="CV47" s="984">
        <v>17860000</v>
      </c>
      <c r="CW47" s="984">
        <v>18914519.440000001</v>
      </c>
      <c r="CX47" s="984">
        <v>0</v>
      </c>
      <c r="CY47" s="984">
        <v>0</v>
      </c>
      <c r="CZ47" s="984">
        <v>0</v>
      </c>
      <c r="DA47" s="984">
        <v>0</v>
      </c>
      <c r="DB47" s="984">
        <v>0</v>
      </c>
      <c r="DC47" s="984">
        <v>0</v>
      </c>
      <c r="DD47" s="984">
        <v>0</v>
      </c>
      <c r="DE47" s="984">
        <v>0</v>
      </c>
      <c r="DF47" s="984">
        <v>0</v>
      </c>
      <c r="DG47" s="984">
        <v>0</v>
      </c>
      <c r="DH47" s="1006">
        <v>0</v>
      </c>
      <c r="DI47" s="1006">
        <v>0</v>
      </c>
      <c r="DJ47" s="1006">
        <v>0</v>
      </c>
      <c r="DK47" s="1006">
        <v>0</v>
      </c>
      <c r="DL47" s="1006">
        <v>0</v>
      </c>
      <c r="DM47" s="982">
        <v>0</v>
      </c>
    </row>
    <row r="48" spans="2:117" ht="14.5">
      <c r="B48" s="972">
        <v>36</v>
      </c>
      <c r="C48" s="961"/>
      <c r="D48" s="998" t="s">
        <v>173</v>
      </c>
      <c r="E48" s="984">
        <v>0</v>
      </c>
      <c r="F48" s="984">
        <v>0</v>
      </c>
      <c r="G48" s="984">
        <v>0</v>
      </c>
      <c r="H48" s="984">
        <v>0</v>
      </c>
      <c r="I48" s="984">
        <v>0</v>
      </c>
      <c r="J48" s="984">
        <v>0</v>
      </c>
      <c r="K48" s="984">
        <v>0</v>
      </c>
      <c r="L48" s="984">
        <v>0</v>
      </c>
      <c r="M48" s="984">
        <v>2500000</v>
      </c>
      <c r="N48" s="984">
        <v>0</v>
      </c>
      <c r="O48" s="984">
        <v>0</v>
      </c>
      <c r="P48" s="984">
        <v>0</v>
      </c>
      <c r="Q48" s="984">
        <v>0</v>
      </c>
      <c r="R48" s="984">
        <v>0</v>
      </c>
      <c r="S48" s="984">
        <v>0</v>
      </c>
      <c r="T48" s="984">
        <v>0</v>
      </c>
      <c r="U48" s="984">
        <v>0</v>
      </c>
      <c r="V48" s="984">
        <v>0</v>
      </c>
      <c r="W48" s="984">
        <v>0</v>
      </c>
      <c r="X48" s="984">
        <v>0</v>
      </c>
      <c r="Y48" s="984">
        <v>2500000</v>
      </c>
      <c r="Z48" s="984">
        <v>0</v>
      </c>
      <c r="AA48" s="984">
        <v>0</v>
      </c>
      <c r="AB48" s="984">
        <v>0</v>
      </c>
      <c r="AC48" s="984">
        <v>0</v>
      </c>
      <c r="AD48" s="984">
        <v>0</v>
      </c>
      <c r="AE48" s="984">
        <v>0</v>
      </c>
      <c r="AF48" s="984">
        <v>0</v>
      </c>
      <c r="AG48" s="984">
        <v>0</v>
      </c>
      <c r="AH48" s="984">
        <v>0</v>
      </c>
      <c r="AI48" s="984">
        <v>0</v>
      </c>
      <c r="AJ48" s="1006">
        <v>0</v>
      </c>
      <c r="AK48" s="1006">
        <v>0</v>
      </c>
      <c r="AL48" s="1006">
        <v>0</v>
      </c>
      <c r="AM48" s="1006">
        <v>0</v>
      </c>
      <c r="AN48" s="1006">
        <v>0</v>
      </c>
      <c r="AO48" s="984">
        <v>0</v>
      </c>
      <c r="AP48" s="969"/>
      <c r="AQ48" s="984">
        <v>0</v>
      </c>
      <c r="AR48" s="984">
        <v>0</v>
      </c>
      <c r="AS48" s="984">
        <v>0</v>
      </c>
      <c r="AT48" s="984">
        <v>0</v>
      </c>
      <c r="AU48" s="984">
        <v>0</v>
      </c>
      <c r="AV48" s="984">
        <v>0</v>
      </c>
      <c r="AW48" s="984">
        <v>0</v>
      </c>
      <c r="AX48" s="984">
        <v>0</v>
      </c>
      <c r="AY48" s="984">
        <v>2500000</v>
      </c>
      <c r="AZ48" s="984">
        <v>0</v>
      </c>
      <c r="BA48" s="984">
        <v>0</v>
      </c>
      <c r="BB48" s="984">
        <v>0</v>
      </c>
      <c r="BC48" s="984">
        <v>0</v>
      </c>
      <c r="BD48" s="984">
        <v>0</v>
      </c>
      <c r="BE48" s="984">
        <v>0</v>
      </c>
      <c r="BF48" s="984">
        <v>0</v>
      </c>
      <c r="BG48" s="984">
        <v>0</v>
      </c>
      <c r="BH48" s="984">
        <v>0</v>
      </c>
      <c r="BI48" s="984">
        <v>0</v>
      </c>
      <c r="BJ48" s="984">
        <v>0</v>
      </c>
      <c r="BK48" s="984">
        <v>2500000</v>
      </c>
      <c r="BL48" s="984">
        <v>0</v>
      </c>
      <c r="BM48" s="984">
        <v>0</v>
      </c>
      <c r="BN48" s="984">
        <v>0</v>
      </c>
      <c r="BO48" s="984">
        <v>0</v>
      </c>
      <c r="BP48" s="984">
        <v>0</v>
      </c>
      <c r="BQ48" s="984">
        <v>0</v>
      </c>
      <c r="BR48" s="984">
        <v>0</v>
      </c>
      <c r="BS48" s="984">
        <v>0</v>
      </c>
      <c r="BT48" s="984">
        <v>0</v>
      </c>
      <c r="BU48" s="984">
        <v>0</v>
      </c>
      <c r="BV48" s="1006">
        <v>0</v>
      </c>
      <c r="BW48" s="1006">
        <v>0</v>
      </c>
      <c r="BX48" s="1006">
        <v>0</v>
      </c>
      <c r="BY48" s="1006">
        <v>0</v>
      </c>
      <c r="BZ48" s="1006">
        <v>0</v>
      </c>
      <c r="CA48" s="984">
        <v>0</v>
      </c>
      <c r="CB48" s="969"/>
      <c r="CC48" s="984">
        <v>0</v>
      </c>
      <c r="CD48" s="984">
        <v>0</v>
      </c>
      <c r="CE48" s="984">
        <v>0</v>
      </c>
      <c r="CF48" s="984">
        <v>0</v>
      </c>
      <c r="CG48" s="984">
        <v>0</v>
      </c>
      <c r="CH48" s="984">
        <v>0</v>
      </c>
      <c r="CI48" s="984">
        <v>0</v>
      </c>
      <c r="CJ48" s="984">
        <v>0</v>
      </c>
      <c r="CK48" s="984">
        <v>2500000</v>
      </c>
      <c r="CL48" s="984">
        <v>0</v>
      </c>
      <c r="CM48" s="984">
        <v>0</v>
      </c>
      <c r="CN48" s="984">
        <v>0</v>
      </c>
      <c r="CO48" s="984">
        <v>0</v>
      </c>
      <c r="CP48" s="984">
        <v>0</v>
      </c>
      <c r="CQ48" s="984">
        <v>0</v>
      </c>
      <c r="CR48" s="984">
        <v>0</v>
      </c>
      <c r="CS48" s="984">
        <v>0</v>
      </c>
      <c r="CT48" s="984">
        <v>0</v>
      </c>
      <c r="CU48" s="984">
        <v>0</v>
      </c>
      <c r="CV48" s="984">
        <v>0</v>
      </c>
      <c r="CW48" s="984">
        <v>2500000</v>
      </c>
      <c r="CX48" s="984">
        <v>0</v>
      </c>
      <c r="CY48" s="984">
        <v>0</v>
      </c>
      <c r="CZ48" s="984">
        <v>0</v>
      </c>
      <c r="DA48" s="984">
        <v>0</v>
      </c>
      <c r="DB48" s="984">
        <v>0</v>
      </c>
      <c r="DC48" s="984">
        <v>0</v>
      </c>
      <c r="DD48" s="984">
        <v>0</v>
      </c>
      <c r="DE48" s="984">
        <v>0</v>
      </c>
      <c r="DF48" s="984">
        <v>0</v>
      </c>
      <c r="DG48" s="984">
        <v>0</v>
      </c>
      <c r="DH48" s="1006">
        <v>0</v>
      </c>
      <c r="DI48" s="1006">
        <v>0</v>
      </c>
      <c r="DJ48" s="1006">
        <v>0</v>
      </c>
      <c r="DK48" s="1006">
        <v>0</v>
      </c>
      <c r="DL48" s="1006">
        <v>0</v>
      </c>
      <c r="DM48" s="982">
        <v>0</v>
      </c>
    </row>
    <row r="49" spans="2:117" ht="14.5">
      <c r="B49" s="972">
        <v>37</v>
      </c>
      <c r="C49" s="961"/>
      <c r="D49" s="998" t="s">
        <v>174</v>
      </c>
      <c r="E49" s="984">
        <v>0</v>
      </c>
      <c r="F49" s="984">
        <v>832000</v>
      </c>
      <c r="G49" s="984">
        <v>0</v>
      </c>
      <c r="H49" s="984">
        <v>0</v>
      </c>
      <c r="I49" s="984">
        <v>0</v>
      </c>
      <c r="J49" s="984">
        <v>0</v>
      </c>
      <c r="K49" s="984">
        <v>0</v>
      </c>
      <c r="L49" s="984">
        <v>0</v>
      </c>
      <c r="M49" s="984">
        <v>0</v>
      </c>
      <c r="N49" s="984">
        <v>0</v>
      </c>
      <c r="O49" s="984">
        <v>0</v>
      </c>
      <c r="P49" s="984">
        <v>0</v>
      </c>
      <c r="Q49" s="984">
        <v>0</v>
      </c>
      <c r="R49" s="984">
        <v>0</v>
      </c>
      <c r="S49" s="984">
        <v>0</v>
      </c>
      <c r="T49" s="984">
        <v>0</v>
      </c>
      <c r="U49" s="984">
        <v>0</v>
      </c>
      <c r="V49" s="984">
        <v>0</v>
      </c>
      <c r="W49" s="984">
        <v>0</v>
      </c>
      <c r="X49" s="984">
        <v>0</v>
      </c>
      <c r="Y49" s="984">
        <v>832000</v>
      </c>
      <c r="Z49" s="984">
        <v>0</v>
      </c>
      <c r="AA49" s="984">
        <v>0</v>
      </c>
      <c r="AB49" s="984">
        <v>0</v>
      </c>
      <c r="AC49" s="984">
        <v>0</v>
      </c>
      <c r="AD49" s="984">
        <v>0</v>
      </c>
      <c r="AE49" s="984">
        <v>0</v>
      </c>
      <c r="AF49" s="984">
        <v>0</v>
      </c>
      <c r="AG49" s="984">
        <v>0</v>
      </c>
      <c r="AH49" s="984">
        <v>0</v>
      </c>
      <c r="AI49" s="984">
        <v>0</v>
      </c>
      <c r="AJ49" s="1006">
        <v>0</v>
      </c>
      <c r="AK49" s="1006">
        <v>0</v>
      </c>
      <c r="AL49" s="1006">
        <v>0</v>
      </c>
      <c r="AM49" s="1006">
        <v>0</v>
      </c>
      <c r="AN49" s="1006">
        <v>0</v>
      </c>
      <c r="AO49" s="984">
        <v>0</v>
      </c>
      <c r="AP49" s="969"/>
      <c r="AQ49" s="984">
        <v>0</v>
      </c>
      <c r="AR49" s="984">
        <v>832000</v>
      </c>
      <c r="AS49" s="984">
        <v>0</v>
      </c>
      <c r="AT49" s="984">
        <v>0</v>
      </c>
      <c r="AU49" s="984">
        <v>0</v>
      </c>
      <c r="AV49" s="984">
        <v>0</v>
      </c>
      <c r="AW49" s="984">
        <v>0</v>
      </c>
      <c r="AX49" s="984">
        <v>0</v>
      </c>
      <c r="AY49" s="984">
        <v>0</v>
      </c>
      <c r="AZ49" s="984">
        <v>0</v>
      </c>
      <c r="BA49" s="984">
        <v>0</v>
      </c>
      <c r="BB49" s="984">
        <v>0</v>
      </c>
      <c r="BC49" s="984">
        <v>0</v>
      </c>
      <c r="BD49" s="984">
        <v>0</v>
      </c>
      <c r="BE49" s="984">
        <v>0</v>
      </c>
      <c r="BF49" s="984">
        <v>0</v>
      </c>
      <c r="BG49" s="984">
        <v>0</v>
      </c>
      <c r="BH49" s="984">
        <v>0</v>
      </c>
      <c r="BI49" s="984">
        <v>0</v>
      </c>
      <c r="BJ49" s="984">
        <v>0</v>
      </c>
      <c r="BK49" s="984">
        <v>832000</v>
      </c>
      <c r="BL49" s="984">
        <v>0</v>
      </c>
      <c r="BM49" s="984">
        <v>0</v>
      </c>
      <c r="BN49" s="984">
        <v>0</v>
      </c>
      <c r="BO49" s="984">
        <v>0</v>
      </c>
      <c r="BP49" s="984">
        <v>0</v>
      </c>
      <c r="BQ49" s="984">
        <v>0</v>
      </c>
      <c r="BR49" s="984">
        <v>0</v>
      </c>
      <c r="BS49" s="984">
        <v>0</v>
      </c>
      <c r="BT49" s="984">
        <v>0</v>
      </c>
      <c r="BU49" s="984">
        <v>0</v>
      </c>
      <c r="BV49" s="1006">
        <v>0</v>
      </c>
      <c r="BW49" s="1006">
        <v>0</v>
      </c>
      <c r="BX49" s="1006">
        <v>0</v>
      </c>
      <c r="BY49" s="1006">
        <v>0</v>
      </c>
      <c r="BZ49" s="1006">
        <v>0</v>
      </c>
      <c r="CA49" s="984">
        <v>0</v>
      </c>
      <c r="CB49" s="969"/>
      <c r="CC49" s="984">
        <v>0</v>
      </c>
      <c r="CD49" s="984">
        <v>832000</v>
      </c>
      <c r="CE49" s="984">
        <v>0</v>
      </c>
      <c r="CF49" s="984">
        <v>0</v>
      </c>
      <c r="CG49" s="984">
        <v>0</v>
      </c>
      <c r="CH49" s="984">
        <v>0</v>
      </c>
      <c r="CI49" s="984">
        <v>0</v>
      </c>
      <c r="CJ49" s="984">
        <v>0</v>
      </c>
      <c r="CK49" s="984">
        <v>0</v>
      </c>
      <c r="CL49" s="984">
        <v>0</v>
      </c>
      <c r="CM49" s="984">
        <v>0</v>
      </c>
      <c r="CN49" s="984">
        <v>0</v>
      </c>
      <c r="CO49" s="984">
        <v>0</v>
      </c>
      <c r="CP49" s="984">
        <v>0</v>
      </c>
      <c r="CQ49" s="984">
        <v>0</v>
      </c>
      <c r="CR49" s="984">
        <v>0</v>
      </c>
      <c r="CS49" s="984">
        <v>0</v>
      </c>
      <c r="CT49" s="984">
        <v>0</v>
      </c>
      <c r="CU49" s="984">
        <v>0</v>
      </c>
      <c r="CV49" s="984">
        <v>0</v>
      </c>
      <c r="CW49" s="984">
        <v>832000</v>
      </c>
      <c r="CX49" s="984">
        <v>0</v>
      </c>
      <c r="CY49" s="984">
        <v>0</v>
      </c>
      <c r="CZ49" s="984">
        <v>0</v>
      </c>
      <c r="DA49" s="984">
        <v>0</v>
      </c>
      <c r="DB49" s="984">
        <v>0</v>
      </c>
      <c r="DC49" s="984">
        <v>0</v>
      </c>
      <c r="DD49" s="984">
        <v>0</v>
      </c>
      <c r="DE49" s="984">
        <v>0</v>
      </c>
      <c r="DF49" s="984">
        <v>0</v>
      </c>
      <c r="DG49" s="984">
        <v>0</v>
      </c>
      <c r="DH49" s="1006">
        <v>0</v>
      </c>
      <c r="DI49" s="1006">
        <v>0</v>
      </c>
      <c r="DJ49" s="1006">
        <v>0</v>
      </c>
      <c r="DK49" s="1006">
        <v>0</v>
      </c>
      <c r="DL49" s="1006">
        <v>0</v>
      </c>
      <c r="DM49" s="982">
        <v>0</v>
      </c>
    </row>
    <row r="50" spans="2:117" ht="14.25" customHeight="1">
      <c r="B50" s="972">
        <v>38</v>
      </c>
      <c r="C50" s="961"/>
      <c r="D50" s="998" t="s">
        <v>175</v>
      </c>
      <c r="E50" s="984">
        <v>0</v>
      </c>
      <c r="F50" s="984">
        <v>0</v>
      </c>
      <c r="G50" s="984">
        <v>200000</v>
      </c>
      <c r="H50" s="984">
        <v>0</v>
      </c>
      <c r="I50" s="984">
        <v>495000</v>
      </c>
      <c r="J50" s="984">
        <v>265000</v>
      </c>
      <c r="K50" s="984">
        <v>350000</v>
      </c>
      <c r="L50" s="984">
        <v>5040000</v>
      </c>
      <c r="M50" s="984">
        <v>5426174.79</v>
      </c>
      <c r="N50" s="984">
        <v>0</v>
      </c>
      <c r="O50" s="984">
        <v>50000</v>
      </c>
      <c r="P50" s="984">
        <v>1070930</v>
      </c>
      <c r="Q50" s="984">
        <v>0</v>
      </c>
      <c r="R50" s="984">
        <v>117000</v>
      </c>
      <c r="S50" s="984">
        <v>11657.555</v>
      </c>
      <c r="T50" s="984">
        <v>0</v>
      </c>
      <c r="U50" s="984">
        <v>0</v>
      </c>
      <c r="V50" s="984">
        <v>3710000</v>
      </c>
      <c r="W50" s="984">
        <v>0</v>
      </c>
      <c r="X50" s="984">
        <v>0</v>
      </c>
      <c r="Y50" s="984">
        <v>16735762.344999999</v>
      </c>
      <c r="Z50" s="984">
        <v>0</v>
      </c>
      <c r="AA50" s="984">
        <v>0</v>
      </c>
      <c r="AB50" s="984">
        <v>0</v>
      </c>
      <c r="AC50" s="984">
        <v>0</v>
      </c>
      <c r="AD50" s="984">
        <v>0</v>
      </c>
      <c r="AE50" s="984">
        <v>0</v>
      </c>
      <c r="AF50" s="984">
        <v>0</v>
      </c>
      <c r="AG50" s="984">
        <v>0</v>
      </c>
      <c r="AH50" s="984">
        <v>0</v>
      </c>
      <c r="AI50" s="984">
        <v>0</v>
      </c>
      <c r="AJ50" s="1006">
        <v>0</v>
      </c>
      <c r="AK50" s="1006">
        <v>0</v>
      </c>
      <c r="AL50" s="1006">
        <v>0</v>
      </c>
      <c r="AM50" s="1006">
        <v>0</v>
      </c>
      <c r="AN50" s="1006">
        <v>0</v>
      </c>
      <c r="AO50" s="984">
        <v>0</v>
      </c>
      <c r="AP50" s="969"/>
      <c r="AQ50" s="984">
        <v>0</v>
      </c>
      <c r="AR50" s="984">
        <v>0</v>
      </c>
      <c r="AS50" s="984">
        <v>212000</v>
      </c>
      <c r="AT50" s="984">
        <v>0</v>
      </c>
      <c r="AU50" s="984">
        <v>495000</v>
      </c>
      <c r="AV50" s="984">
        <v>265000</v>
      </c>
      <c r="AW50" s="984">
        <v>325000</v>
      </c>
      <c r="AX50" s="984">
        <v>5292000</v>
      </c>
      <c r="AY50" s="984">
        <v>4850000</v>
      </c>
      <c r="AZ50" s="984">
        <v>0</v>
      </c>
      <c r="BA50" s="984">
        <v>50000</v>
      </c>
      <c r="BB50" s="984">
        <v>1072348.6000000001</v>
      </c>
      <c r="BC50" s="984">
        <v>0</v>
      </c>
      <c r="BD50" s="984">
        <v>117000</v>
      </c>
      <c r="BE50" s="984">
        <v>12028.682750000002</v>
      </c>
      <c r="BF50" s="984">
        <v>0</v>
      </c>
      <c r="BG50" s="984">
        <v>0</v>
      </c>
      <c r="BH50" s="984">
        <v>2285000</v>
      </c>
      <c r="BI50" s="984">
        <v>0</v>
      </c>
      <c r="BJ50" s="984">
        <v>0</v>
      </c>
      <c r="BK50" s="984">
        <v>14975377.282749999</v>
      </c>
      <c r="BL50" s="984">
        <v>0</v>
      </c>
      <c r="BM50" s="984">
        <v>0</v>
      </c>
      <c r="BN50" s="984">
        <v>0</v>
      </c>
      <c r="BO50" s="984">
        <v>0</v>
      </c>
      <c r="BP50" s="984">
        <v>0</v>
      </c>
      <c r="BQ50" s="984">
        <v>0</v>
      </c>
      <c r="BR50" s="984">
        <v>0</v>
      </c>
      <c r="BS50" s="984">
        <v>0</v>
      </c>
      <c r="BT50" s="984">
        <v>0</v>
      </c>
      <c r="BU50" s="984">
        <v>0</v>
      </c>
      <c r="BV50" s="1006">
        <v>0</v>
      </c>
      <c r="BW50" s="1006">
        <v>0</v>
      </c>
      <c r="BX50" s="1006">
        <v>0</v>
      </c>
      <c r="BY50" s="1006">
        <v>0</v>
      </c>
      <c r="BZ50" s="1006">
        <v>0</v>
      </c>
      <c r="CA50" s="984">
        <v>0</v>
      </c>
      <c r="CB50" s="969"/>
      <c r="CC50" s="984">
        <v>0</v>
      </c>
      <c r="CD50" s="984">
        <v>0</v>
      </c>
      <c r="CE50" s="984">
        <v>225000</v>
      </c>
      <c r="CF50" s="984">
        <v>0</v>
      </c>
      <c r="CG50" s="984">
        <v>495000</v>
      </c>
      <c r="CH50" s="984">
        <v>265000</v>
      </c>
      <c r="CI50" s="984">
        <v>300000</v>
      </c>
      <c r="CJ50" s="984">
        <v>5292000</v>
      </c>
      <c r="CK50" s="984">
        <v>4600000</v>
      </c>
      <c r="CL50" s="984">
        <v>0</v>
      </c>
      <c r="CM50" s="984">
        <v>50000</v>
      </c>
      <c r="CN50" s="984">
        <v>1073795.5719999999</v>
      </c>
      <c r="CO50" s="984">
        <v>0</v>
      </c>
      <c r="CP50" s="984">
        <v>117000</v>
      </c>
      <c r="CQ50" s="984">
        <v>12418.366887500002</v>
      </c>
      <c r="CR50" s="984">
        <v>0</v>
      </c>
      <c r="CS50" s="984">
        <v>0</v>
      </c>
      <c r="CT50" s="984">
        <v>2475000</v>
      </c>
      <c r="CU50" s="984">
        <v>0</v>
      </c>
      <c r="CV50" s="984">
        <v>0</v>
      </c>
      <c r="CW50" s="984">
        <v>14905213.938887501</v>
      </c>
      <c r="CX50" s="984">
        <v>0</v>
      </c>
      <c r="CY50" s="984">
        <v>0</v>
      </c>
      <c r="CZ50" s="984">
        <v>0</v>
      </c>
      <c r="DA50" s="984">
        <v>0</v>
      </c>
      <c r="DB50" s="984">
        <v>0</v>
      </c>
      <c r="DC50" s="984">
        <v>0</v>
      </c>
      <c r="DD50" s="984">
        <v>0</v>
      </c>
      <c r="DE50" s="984">
        <v>0</v>
      </c>
      <c r="DF50" s="984">
        <v>0</v>
      </c>
      <c r="DG50" s="984">
        <v>0</v>
      </c>
      <c r="DH50" s="1006">
        <v>0</v>
      </c>
      <c r="DI50" s="1006">
        <v>0</v>
      </c>
      <c r="DJ50" s="1006">
        <v>0</v>
      </c>
      <c r="DK50" s="1006">
        <v>0</v>
      </c>
      <c r="DL50" s="1006">
        <v>0</v>
      </c>
      <c r="DM50" s="982">
        <v>0</v>
      </c>
    </row>
    <row r="51" spans="2:117" ht="14.5">
      <c r="B51" s="972">
        <v>39</v>
      </c>
      <c r="C51" s="961"/>
      <c r="D51" s="998" t="s">
        <v>177</v>
      </c>
      <c r="E51" s="984">
        <v>0</v>
      </c>
      <c r="F51" s="984">
        <v>0</v>
      </c>
      <c r="G51" s="984">
        <v>0</v>
      </c>
      <c r="H51" s="984">
        <v>0</v>
      </c>
      <c r="I51" s="984">
        <v>0</v>
      </c>
      <c r="J51" s="984">
        <v>0</v>
      </c>
      <c r="K51" s="984">
        <v>0</v>
      </c>
      <c r="L51" s="984">
        <v>0</v>
      </c>
      <c r="M51" s="984">
        <v>0</v>
      </c>
      <c r="N51" s="984">
        <v>0</v>
      </c>
      <c r="O51" s="984">
        <v>0</v>
      </c>
      <c r="P51" s="984">
        <v>0</v>
      </c>
      <c r="Q51" s="984">
        <v>0</v>
      </c>
      <c r="R51" s="984">
        <v>0</v>
      </c>
      <c r="S51" s="984">
        <v>0</v>
      </c>
      <c r="T51" s="984">
        <v>0</v>
      </c>
      <c r="U51" s="984">
        <v>0</v>
      </c>
      <c r="V51" s="984">
        <v>0</v>
      </c>
      <c r="W51" s="984">
        <v>0</v>
      </c>
      <c r="X51" s="984">
        <v>0</v>
      </c>
      <c r="Y51" s="984">
        <v>0</v>
      </c>
      <c r="Z51" s="984">
        <v>0</v>
      </c>
      <c r="AA51" s="984">
        <v>0</v>
      </c>
      <c r="AB51" s="984">
        <v>0</v>
      </c>
      <c r="AC51" s="984">
        <v>0</v>
      </c>
      <c r="AD51" s="984">
        <v>0</v>
      </c>
      <c r="AE51" s="984">
        <v>0</v>
      </c>
      <c r="AF51" s="984">
        <v>0</v>
      </c>
      <c r="AG51" s="984">
        <v>0</v>
      </c>
      <c r="AH51" s="984">
        <v>0</v>
      </c>
      <c r="AI51" s="984">
        <v>0</v>
      </c>
      <c r="AJ51" s="1006">
        <v>0</v>
      </c>
      <c r="AK51" s="1006">
        <v>0</v>
      </c>
      <c r="AL51" s="1006">
        <v>0</v>
      </c>
      <c r="AM51" s="1006">
        <v>0</v>
      </c>
      <c r="AN51" s="1006">
        <v>0</v>
      </c>
      <c r="AO51" s="984">
        <v>0</v>
      </c>
      <c r="AP51" s="969"/>
      <c r="AQ51" s="984">
        <v>0</v>
      </c>
      <c r="AR51" s="984">
        <v>0</v>
      </c>
      <c r="AS51" s="984">
        <v>0</v>
      </c>
      <c r="AT51" s="984">
        <v>0</v>
      </c>
      <c r="AU51" s="984">
        <v>0</v>
      </c>
      <c r="AV51" s="984">
        <v>0</v>
      </c>
      <c r="AW51" s="984">
        <v>0</v>
      </c>
      <c r="AX51" s="984">
        <v>0</v>
      </c>
      <c r="AY51" s="984">
        <v>0</v>
      </c>
      <c r="AZ51" s="984">
        <v>0</v>
      </c>
      <c r="BA51" s="984">
        <v>0</v>
      </c>
      <c r="BB51" s="984">
        <v>0</v>
      </c>
      <c r="BC51" s="984">
        <v>0</v>
      </c>
      <c r="BD51" s="984">
        <v>0</v>
      </c>
      <c r="BE51" s="984">
        <v>0</v>
      </c>
      <c r="BF51" s="984">
        <v>0</v>
      </c>
      <c r="BG51" s="984">
        <v>0</v>
      </c>
      <c r="BH51" s="984">
        <v>0</v>
      </c>
      <c r="BI51" s="984">
        <v>0</v>
      </c>
      <c r="BJ51" s="984">
        <v>0</v>
      </c>
      <c r="BK51" s="984">
        <v>0</v>
      </c>
      <c r="BL51" s="984">
        <v>0</v>
      </c>
      <c r="BM51" s="984">
        <v>0</v>
      </c>
      <c r="BN51" s="984">
        <v>0</v>
      </c>
      <c r="BO51" s="984">
        <v>0</v>
      </c>
      <c r="BP51" s="984">
        <v>0</v>
      </c>
      <c r="BQ51" s="984">
        <v>0</v>
      </c>
      <c r="BR51" s="984">
        <v>0</v>
      </c>
      <c r="BS51" s="984">
        <v>0</v>
      </c>
      <c r="BT51" s="984">
        <v>0</v>
      </c>
      <c r="BU51" s="984">
        <v>0</v>
      </c>
      <c r="BV51" s="1006">
        <v>0</v>
      </c>
      <c r="BW51" s="1006">
        <v>0</v>
      </c>
      <c r="BX51" s="1006">
        <v>0</v>
      </c>
      <c r="BY51" s="1006">
        <v>0</v>
      </c>
      <c r="BZ51" s="1006">
        <v>0</v>
      </c>
      <c r="CA51" s="984">
        <v>0</v>
      </c>
      <c r="CB51" s="969"/>
      <c r="CC51" s="984">
        <v>0</v>
      </c>
      <c r="CD51" s="984">
        <v>0</v>
      </c>
      <c r="CE51" s="984">
        <v>0</v>
      </c>
      <c r="CF51" s="984">
        <v>0</v>
      </c>
      <c r="CG51" s="984">
        <v>0</v>
      </c>
      <c r="CH51" s="984">
        <v>0</v>
      </c>
      <c r="CI51" s="984">
        <v>0</v>
      </c>
      <c r="CJ51" s="984">
        <v>0</v>
      </c>
      <c r="CK51" s="984">
        <v>0</v>
      </c>
      <c r="CL51" s="984">
        <v>0</v>
      </c>
      <c r="CM51" s="984">
        <v>0</v>
      </c>
      <c r="CN51" s="984">
        <v>0</v>
      </c>
      <c r="CO51" s="984">
        <v>0</v>
      </c>
      <c r="CP51" s="984">
        <v>0</v>
      </c>
      <c r="CQ51" s="984">
        <v>0</v>
      </c>
      <c r="CR51" s="984">
        <v>0</v>
      </c>
      <c r="CS51" s="984">
        <v>0</v>
      </c>
      <c r="CT51" s="984">
        <v>0</v>
      </c>
      <c r="CU51" s="984">
        <v>0</v>
      </c>
      <c r="CV51" s="984">
        <v>0</v>
      </c>
      <c r="CW51" s="984">
        <v>0</v>
      </c>
      <c r="CX51" s="984">
        <v>0</v>
      </c>
      <c r="CY51" s="984">
        <v>0</v>
      </c>
      <c r="CZ51" s="984">
        <v>0</v>
      </c>
      <c r="DA51" s="984">
        <v>0</v>
      </c>
      <c r="DB51" s="984">
        <v>0</v>
      </c>
      <c r="DC51" s="984">
        <v>0</v>
      </c>
      <c r="DD51" s="984">
        <v>0</v>
      </c>
      <c r="DE51" s="984">
        <v>0</v>
      </c>
      <c r="DF51" s="984">
        <v>0</v>
      </c>
      <c r="DG51" s="984">
        <v>0</v>
      </c>
      <c r="DH51" s="1006">
        <v>0</v>
      </c>
      <c r="DI51" s="1006">
        <v>0</v>
      </c>
      <c r="DJ51" s="1006">
        <v>0</v>
      </c>
      <c r="DK51" s="1006">
        <v>0</v>
      </c>
      <c r="DL51" s="1006">
        <v>0</v>
      </c>
      <c r="DM51" s="982">
        <v>0</v>
      </c>
    </row>
    <row r="52" spans="2:117" ht="14.25" customHeight="1">
      <c r="B52" s="972">
        <v>40</v>
      </c>
      <c r="C52" s="961"/>
      <c r="D52" s="998" t="s">
        <v>178</v>
      </c>
      <c r="E52" s="984">
        <v>0</v>
      </c>
      <c r="F52" s="984">
        <v>0</v>
      </c>
      <c r="G52" s="984">
        <v>0</v>
      </c>
      <c r="H52" s="984">
        <v>0</v>
      </c>
      <c r="I52" s="984">
        <v>0</v>
      </c>
      <c r="J52" s="984">
        <v>0</v>
      </c>
      <c r="K52" s="984">
        <v>0</v>
      </c>
      <c r="L52" s="984">
        <v>5172500</v>
      </c>
      <c r="M52" s="984">
        <v>0</v>
      </c>
      <c r="N52" s="984">
        <v>0</v>
      </c>
      <c r="O52" s="984">
        <v>0</v>
      </c>
      <c r="P52" s="984">
        <v>0</v>
      </c>
      <c r="Q52" s="984">
        <v>0</v>
      </c>
      <c r="R52" s="984">
        <v>0</v>
      </c>
      <c r="S52" s="984">
        <v>0</v>
      </c>
      <c r="T52" s="984">
        <v>0</v>
      </c>
      <c r="U52" s="984">
        <v>0</v>
      </c>
      <c r="V52" s="984">
        <v>0</v>
      </c>
      <c r="W52" s="984">
        <v>0</v>
      </c>
      <c r="X52" s="984">
        <v>0</v>
      </c>
      <c r="Y52" s="984">
        <v>5172500</v>
      </c>
      <c r="Z52" s="984">
        <v>0</v>
      </c>
      <c r="AA52" s="984">
        <v>0</v>
      </c>
      <c r="AB52" s="984">
        <v>0</v>
      </c>
      <c r="AC52" s="984">
        <v>0</v>
      </c>
      <c r="AD52" s="984">
        <v>0</v>
      </c>
      <c r="AE52" s="984">
        <v>0</v>
      </c>
      <c r="AF52" s="984">
        <v>0</v>
      </c>
      <c r="AG52" s="984">
        <v>0</v>
      </c>
      <c r="AH52" s="984">
        <v>0</v>
      </c>
      <c r="AI52" s="984">
        <v>0</v>
      </c>
      <c r="AJ52" s="1006">
        <v>0</v>
      </c>
      <c r="AK52" s="1006">
        <v>0</v>
      </c>
      <c r="AL52" s="1006">
        <v>0</v>
      </c>
      <c r="AM52" s="1006">
        <v>0</v>
      </c>
      <c r="AN52" s="1006">
        <v>0</v>
      </c>
      <c r="AO52" s="984">
        <v>0</v>
      </c>
      <c r="AP52" s="969"/>
      <c r="AQ52" s="984">
        <v>0</v>
      </c>
      <c r="AR52" s="984">
        <v>0</v>
      </c>
      <c r="AS52" s="984">
        <v>0</v>
      </c>
      <c r="AT52" s="984">
        <v>0</v>
      </c>
      <c r="AU52" s="984">
        <v>0</v>
      </c>
      <c r="AV52" s="984">
        <v>0</v>
      </c>
      <c r="AW52" s="984">
        <v>0</v>
      </c>
      <c r="AX52" s="984">
        <v>5206625</v>
      </c>
      <c r="AY52" s="984">
        <v>0</v>
      </c>
      <c r="AZ52" s="984">
        <v>0</v>
      </c>
      <c r="BA52" s="984">
        <v>0</v>
      </c>
      <c r="BB52" s="984">
        <v>0</v>
      </c>
      <c r="BC52" s="984">
        <v>0</v>
      </c>
      <c r="BD52" s="984">
        <v>0</v>
      </c>
      <c r="BE52" s="984">
        <v>0</v>
      </c>
      <c r="BF52" s="984">
        <v>0</v>
      </c>
      <c r="BG52" s="984">
        <v>0</v>
      </c>
      <c r="BH52" s="984">
        <v>0</v>
      </c>
      <c r="BI52" s="984">
        <v>0</v>
      </c>
      <c r="BJ52" s="984">
        <v>0</v>
      </c>
      <c r="BK52" s="984">
        <v>5206625</v>
      </c>
      <c r="BL52" s="984">
        <v>0</v>
      </c>
      <c r="BM52" s="984">
        <v>0</v>
      </c>
      <c r="BN52" s="984">
        <v>0</v>
      </c>
      <c r="BO52" s="984">
        <v>0</v>
      </c>
      <c r="BP52" s="984">
        <v>0</v>
      </c>
      <c r="BQ52" s="984">
        <v>0</v>
      </c>
      <c r="BR52" s="984">
        <v>0</v>
      </c>
      <c r="BS52" s="984">
        <v>0</v>
      </c>
      <c r="BT52" s="984">
        <v>0</v>
      </c>
      <c r="BU52" s="984">
        <v>0</v>
      </c>
      <c r="BV52" s="1006">
        <v>0</v>
      </c>
      <c r="BW52" s="1006">
        <v>0</v>
      </c>
      <c r="BX52" s="1006">
        <v>0</v>
      </c>
      <c r="BY52" s="1006">
        <v>0</v>
      </c>
      <c r="BZ52" s="1006">
        <v>0</v>
      </c>
      <c r="CA52" s="984">
        <v>0</v>
      </c>
      <c r="CB52" s="969"/>
      <c r="CC52" s="984">
        <v>0</v>
      </c>
      <c r="CD52" s="984">
        <v>0</v>
      </c>
      <c r="CE52" s="984">
        <v>0</v>
      </c>
      <c r="CF52" s="984">
        <v>0</v>
      </c>
      <c r="CG52" s="984">
        <v>0</v>
      </c>
      <c r="CH52" s="984">
        <v>0</v>
      </c>
      <c r="CI52" s="984">
        <v>0</v>
      </c>
      <c r="CJ52" s="984">
        <v>5206625</v>
      </c>
      <c r="CK52" s="984">
        <v>0</v>
      </c>
      <c r="CL52" s="984">
        <v>0</v>
      </c>
      <c r="CM52" s="984">
        <v>0</v>
      </c>
      <c r="CN52" s="984">
        <v>0</v>
      </c>
      <c r="CO52" s="984">
        <v>0</v>
      </c>
      <c r="CP52" s="984">
        <v>0</v>
      </c>
      <c r="CQ52" s="984">
        <v>0</v>
      </c>
      <c r="CR52" s="984">
        <v>0</v>
      </c>
      <c r="CS52" s="984">
        <v>0</v>
      </c>
      <c r="CT52" s="984">
        <v>0</v>
      </c>
      <c r="CU52" s="984">
        <v>0</v>
      </c>
      <c r="CV52" s="984">
        <v>0</v>
      </c>
      <c r="CW52" s="984">
        <v>5206625</v>
      </c>
      <c r="CX52" s="984">
        <v>0</v>
      </c>
      <c r="CY52" s="984">
        <v>0</v>
      </c>
      <c r="CZ52" s="984">
        <v>0</v>
      </c>
      <c r="DA52" s="984">
        <v>0</v>
      </c>
      <c r="DB52" s="984">
        <v>0</v>
      </c>
      <c r="DC52" s="984">
        <v>0</v>
      </c>
      <c r="DD52" s="984">
        <v>0</v>
      </c>
      <c r="DE52" s="984">
        <v>0</v>
      </c>
      <c r="DF52" s="984">
        <v>0</v>
      </c>
      <c r="DG52" s="984">
        <v>0</v>
      </c>
      <c r="DH52" s="1006">
        <v>0</v>
      </c>
      <c r="DI52" s="1006">
        <v>0</v>
      </c>
      <c r="DJ52" s="1006">
        <v>0</v>
      </c>
      <c r="DK52" s="1006">
        <v>0</v>
      </c>
      <c r="DL52" s="1006">
        <v>0</v>
      </c>
      <c r="DM52" s="982">
        <v>0</v>
      </c>
    </row>
    <row r="53" spans="2:117" ht="14.5">
      <c r="B53" s="972">
        <v>41</v>
      </c>
      <c r="C53" s="961"/>
      <c r="D53" s="998" t="s">
        <v>179</v>
      </c>
      <c r="E53" s="984">
        <v>0</v>
      </c>
      <c r="F53" s="984">
        <v>0</v>
      </c>
      <c r="G53" s="984">
        <v>0</v>
      </c>
      <c r="H53" s="984">
        <v>0</v>
      </c>
      <c r="I53" s="984">
        <v>0</v>
      </c>
      <c r="J53" s="984">
        <v>0</v>
      </c>
      <c r="K53" s="984">
        <v>0</v>
      </c>
      <c r="L53" s="984">
        <v>0</v>
      </c>
      <c r="M53" s="984">
        <v>0</v>
      </c>
      <c r="N53" s="984">
        <v>0</v>
      </c>
      <c r="O53" s="984">
        <v>0</v>
      </c>
      <c r="P53" s="984">
        <v>500000</v>
      </c>
      <c r="Q53" s="984">
        <v>0</v>
      </c>
      <c r="R53" s="984">
        <v>0</v>
      </c>
      <c r="S53" s="984">
        <v>0</v>
      </c>
      <c r="T53" s="984">
        <v>0</v>
      </c>
      <c r="U53" s="984">
        <v>0</v>
      </c>
      <c r="V53" s="984">
        <v>0</v>
      </c>
      <c r="W53" s="984">
        <v>0</v>
      </c>
      <c r="X53" s="984">
        <v>0</v>
      </c>
      <c r="Y53" s="984">
        <v>500000</v>
      </c>
      <c r="Z53" s="984">
        <v>0</v>
      </c>
      <c r="AA53" s="984">
        <v>0</v>
      </c>
      <c r="AB53" s="984">
        <v>0</v>
      </c>
      <c r="AC53" s="984">
        <v>0</v>
      </c>
      <c r="AD53" s="984">
        <v>0</v>
      </c>
      <c r="AE53" s="984">
        <v>0</v>
      </c>
      <c r="AF53" s="984">
        <v>0</v>
      </c>
      <c r="AG53" s="984">
        <v>0</v>
      </c>
      <c r="AH53" s="984">
        <v>0</v>
      </c>
      <c r="AI53" s="984">
        <v>0</v>
      </c>
      <c r="AJ53" s="1006">
        <v>0</v>
      </c>
      <c r="AK53" s="1006">
        <v>0</v>
      </c>
      <c r="AL53" s="1006">
        <v>0</v>
      </c>
      <c r="AM53" s="1006">
        <v>0</v>
      </c>
      <c r="AN53" s="1006">
        <v>0</v>
      </c>
      <c r="AO53" s="984">
        <v>0</v>
      </c>
      <c r="AP53" s="969"/>
      <c r="AQ53" s="984">
        <v>0</v>
      </c>
      <c r="AR53" s="984">
        <v>0</v>
      </c>
      <c r="AS53" s="984">
        <v>0</v>
      </c>
      <c r="AT53" s="984">
        <v>0</v>
      </c>
      <c r="AU53" s="984">
        <v>0</v>
      </c>
      <c r="AV53" s="984">
        <v>0</v>
      </c>
      <c r="AW53" s="984">
        <v>0</v>
      </c>
      <c r="AX53" s="984">
        <v>0</v>
      </c>
      <c r="AY53" s="984">
        <v>0</v>
      </c>
      <c r="AZ53" s="984">
        <v>0</v>
      </c>
      <c r="BA53" s="984">
        <v>0</v>
      </c>
      <c r="BB53" s="984">
        <v>510000</v>
      </c>
      <c r="BC53" s="984">
        <v>0</v>
      </c>
      <c r="BD53" s="984">
        <v>0</v>
      </c>
      <c r="BE53" s="984">
        <v>0</v>
      </c>
      <c r="BF53" s="984">
        <v>0</v>
      </c>
      <c r="BG53" s="984">
        <v>0</v>
      </c>
      <c r="BH53" s="984">
        <v>0</v>
      </c>
      <c r="BI53" s="984">
        <v>0</v>
      </c>
      <c r="BJ53" s="984">
        <v>0</v>
      </c>
      <c r="BK53" s="984">
        <v>510000</v>
      </c>
      <c r="BL53" s="984">
        <v>0</v>
      </c>
      <c r="BM53" s="984">
        <v>0</v>
      </c>
      <c r="BN53" s="984">
        <v>0</v>
      </c>
      <c r="BO53" s="984">
        <v>0</v>
      </c>
      <c r="BP53" s="984">
        <v>0</v>
      </c>
      <c r="BQ53" s="984">
        <v>0</v>
      </c>
      <c r="BR53" s="984">
        <v>0</v>
      </c>
      <c r="BS53" s="984">
        <v>0</v>
      </c>
      <c r="BT53" s="984">
        <v>0</v>
      </c>
      <c r="BU53" s="984">
        <v>0</v>
      </c>
      <c r="BV53" s="1006">
        <v>0</v>
      </c>
      <c r="BW53" s="1006">
        <v>0</v>
      </c>
      <c r="BX53" s="1006">
        <v>0</v>
      </c>
      <c r="BY53" s="1006">
        <v>0</v>
      </c>
      <c r="BZ53" s="1006">
        <v>0</v>
      </c>
      <c r="CA53" s="984">
        <v>0</v>
      </c>
      <c r="CB53" s="969"/>
      <c r="CC53" s="984">
        <v>0</v>
      </c>
      <c r="CD53" s="984">
        <v>0</v>
      </c>
      <c r="CE53" s="984">
        <v>0</v>
      </c>
      <c r="CF53" s="984">
        <v>0</v>
      </c>
      <c r="CG53" s="984">
        <v>0</v>
      </c>
      <c r="CH53" s="984">
        <v>0</v>
      </c>
      <c r="CI53" s="984">
        <v>0</v>
      </c>
      <c r="CJ53" s="984">
        <v>0</v>
      </c>
      <c r="CK53" s="984">
        <v>0</v>
      </c>
      <c r="CL53" s="984">
        <v>0</v>
      </c>
      <c r="CM53" s="984">
        <v>0</v>
      </c>
      <c r="CN53" s="984">
        <v>520200</v>
      </c>
      <c r="CO53" s="984">
        <v>0</v>
      </c>
      <c r="CP53" s="984">
        <v>0</v>
      </c>
      <c r="CQ53" s="984">
        <v>0</v>
      </c>
      <c r="CR53" s="984">
        <v>0</v>
      </c>
      <c r="CS53" s="984">
        <v>0</v>
      </c>
      <c r="CT53" s="984">
        <v>0</v>
      </c>
      <c r="CU53" s="984">
        <v>0</v>
      </c>
      <c r="CV53" s="984">
        <v>0</v>
      </c>
      <c r="CW53" s="984">
        <v>520200</v>
      </c>
      <c r="CX53" s="984">
        <v>0</v>
      </c>
      <c r="CY53" s="984">
        <v>0</v>
      </c>
      <c r="CZ53" s="984">
        <v>0</v>
      </c>
      <c r="DA53" s="984">
        <v>0</v>
      </c>
      <c r="DB53" s="984">
        <v>0</v>
      </c>
      <c r="DC53" s="984">
        <v>0</v>
      </c>
      <c r="DD53" s="984">
        <v>0</v>
      </c>
      <c r="DE53" s="984">
        <v>0</v>
      </c>
      <c r="DF53" s="984">
        <v>0</v>
      </c>
      <c r="DG53" s="984">
        <v>0</v>
      </c>
      <c r="DH53" s="1006">
        <v>0</v>
      </c>
      <c r="DI53" s="1006">
        <v>0</v>
      </c>
      <c r="DJ53" s="1006">
        <v>0</v>
      </c>
      <c r="DK53" s="1006">
        <v>0</v>
      </c>
      <c r="DL53" s="1006">
        <v>0</v>
      </c>
      <c r="DM53" s="982">
        <v>0</v>
      </c>
    </row>
    <row r="54" spans="2:117" ht="14.5">
      <c r="B54" s="972">
        <v>42</v>
      </c>
      <c r="C54" s="961"/>
      <c r="D54" s="998" t="s">
        <v>297</v>
      </c>
      <c r="E54" s="984">
        <v>0</v>
      </c>
      <c r="F54" s="984"/>
      <c r="G54" s="984"/>
      <c r="H54" s="984"/>
      <c r="I54" s="984"/>
      <c r="J54" s="984"/>
      <c r="K54" s="984"/>
      <c r="L54" s="984"/>
      <c r="M54" s="984"/>
      <c r="N54" s="984"/>
      <c r="O54" s="984"/>
      <c r="P54" s="984"/>
      <c r="Q54" s="984"/>
      <c r="R54" s="984"/>
      <c r="S54" s="984"/>
      <c r="T54" s="984"/>
      <c r="U54" s="984"/>
      <c r="V54" s="984"/>
      <c r="W54" s="984"/>
      <c r="X54" s="984">
        <v>30256411.579999998</v>
      </c>
      <c r="Y54" s="984">
        <v>30256411.579999998</v>
      </c>
      <c r="Z54" s="984"/>
      <c r="AA54" s="984"/>
      <c r="AB54" s="984"/>
      <c r="AC54" s="984"/>
      <c r="AD54" s="984">
        <v>0</v>
      </c>
      <c r="AE54" s="984"/>
      <c r="AF54" s="984"/>
      <c r="AG54" s="984"/>
      <c r="AH54" s="984"/>
      <c r="AI54" s="984">
        <v>0</v>
      </c>
      <c r="AJ54" s="1006">
        <v>0</v>
      </c>
      <c r="AK54" s="1006">
        <v>0</v>
      </c>
      <c r="AL54" s="1006">
        <v>0</v>
      </c>
      <c r="AM54" s="1006">
        <v>0</v>
      </c>
      <c r="AN54" s="1006">
        <v>0</v>
      </c>
      <c r="AO54" s="984">
        <v>0</v>
      </c>
      <c r="AP54" s="969"/>
      <c r="AQ54" s="984"/>
      <c r="AR54" s="984"/>
      <c r="AS54" s="984"/>
      <c r="AT54" s="984"/>
      <c r="AU54" s="984"/>
      <c r="AV54" s="984"/>
      <c r="AW54" s="984"/>
      <c r="AX54" s="984"/>
      <c r="AY54" s="984"/>
      <c r="AZ54" s="984"/>
      <c r="BA54" s="984"/>
      <c r="BB54" s="984"/>
      <c r="BC54" s="984"/>
      <c r="BD54" s="984"/>
      <c r="BE54" s="984"/>
      <c r="BF54" s="984"/>
      <c r="BG54" s="984"/>
      <c r="BH54" s="984"/>
      <c r="BI54" s="984"/>
      <c r="BJ54" s="984">
        <v>31450746.938000001</v>
      </c>
      <c r="BK54" s="984">
        <v>31450746.938000001</v>
      </c>
      <c r="BL54" s="984"/>
      <c r="BM54" s="984"/>
      <c r="BN54" s="984"/>
      <c r="BO54" s="984"/>
      <c r="BP54" s="984"/>
      <c r="BQ54" s="984"/>
      <c r="BR54" s="984"/>
      <c r="BS54" s="984"/>
      <c r="BT54" s="984"/>
      <c r="BU54" s="984"/>
      <c r="BV54" s="1006"/>
      <c r="BW54" s="1006"/>
      <c r="BX54" s="1006"/>
      <c r="BY54" s="1006"/>
      <c r="BZ54" s="1006"/>
      <c r="CA54" s="984"/>
      <c r="CB54" s="969"/>
      <c r="CC54" s="984"/>
      <c r="CD54" s="984"/>
      <c r="CE54" s="984"/>
      <c r="CF54" s="984"/>
      <c r="CG54" s="984"/>
      <c r="CH54" s="984"/>
      <c r="CI54" s="984"/>
      <c r="CJ54" s="984"/>
      <c r="CK54" s="984"/>
      <c r="CL54" s="984"/>
      <c r="CM54" s="984"/>
      <c r="CN54" s="984"/>
      <c r="CO54" s="984"/>
      <c r="CP54" s="984"/>
      <c r="CQ54" s="984"/>
      <c r="CR54" s="984"/>
      <c r="CS54" s="984"/>
      <c r="CT54" s="984"/>
      <c r="CU54" s="984"/>
      <c r="CV54" s="984">
        <v>33295260.624299999</v>
      </c>
      <c r="CW54" s="984">
        <v>33295260.624299999</v>
      </c>
      <c r="CX54" s="984">
        <v>0</v>
      </c>
      <c r="CY54" s="984">
        <v>0</v>
      </c>
      <c r="CZ54" s="984">
        <v>0</v>
      </c>
      <c r="DA54" s="984">
        <v>0</v>
      </c>
      <c r="DB54" s="984">
        <v>0</v>
      </c>
      <c r="DC54" s="984">
        <v>0</v>
      </c>
      <c r="DD54" s="984">
        <v>0</v>
      </c>
      <c r="DE54" s="984">
        <v>0</v>
      </c>
      <c r="DF54" s="984">
        <v>0</v>
      </c>
      <c r="DG54" s="984">
        <v>0</v>
      </c>
      <c r="DH54" s="1006">
        <v>0</v>
      </c>
      <c r="DI54" s="1006">
        <v>0</v>
      </c>
      <c r="DJ54" s="1006">
        <v>0</v>
      </c>
      <c r="DK54" s="1006">
        <v>0</v>
      </c>
      <c r="DL54" s="1006">
        <v>0</v>
      </c>
      <c r="DM54" s="982">
        <v>0</v>
      </c>
    </row>
    <row r="55" spans="2:117" ht="14.5">
      <c r="B55" s="972">
        <v>43</v>
      </c>
      <c r="C55" s="961"/>
      <c r="D55" s="998" t="s">
        <v>181</v>
      </c>
      <c r="E55" s="984">
        <v>0</v>
      </c>
      <c r="F55" s="984">
        <v>0</v>
      </c>
      <c r="G55" s="984">
        <v>0</v>
      </c>
      <c r="H55" s="984">
        <v>0</v>
      </c>
      <c r="I55" s="984">
        <v>0</v>
      </c>
      <c r="J55" s="984">
        <v>0</v>
      </c>
      <c r="K55" s="984">
        <v>0</v>
      </c>
      <c r="L55" s="984">
        <v>0</v>
      </c>
      <c r="M55" s="984">
        <v>0</v>
      </c>
      <c r="N55" s="984">
        <v>0</v>
      </c>
      <c r="O55" s="984">
        <v>0</v>
      </c>
      <c r="P55" s="984">
        <v>0</v>
      </c>
      <c r="Q55" s="984">
        <v>0</v>
      </c>
      <c r="R55" s="984">
        <v>0</v>
      </c>
      <c r="S55" s="984">
        <v>0</v>
      </c>
      <c r="T55" s="984">
        <v>0</v>
      </c>
      <c r="U55" s="984">
        <v>0</v>
      </c>
      <c r="V55" s="984">
        <v>0</v>
      </c>
      <c r="W55" s="984">
        <v>0</v>
      </c>
      <c r="X55" s="984">
        <v>0</v>
      </c>
      <c r="Y55" s="984">
        <v>0</v>
      </c>
      <c r="Z55" s="984">
        <v>0</v>
      </c>
      <c r="AA55" s="984">
        <v>0</v>
      </c>
      <c r="AB55" s="984">
        <v>0</v>
      </c>
      <c r="AC55" s="984">
        <v>0</v>
      </c>
      <c r="AD55" s="984">
        <v>0</v>
      </c>
      <c r="AE55" s="984">
        <v>0</v>
      </c>
      <c r="AF55" s="984">
        <v>0</v>
      </c>
      <c r="AG55" s="984">
        <v>0</v>
      </c>
      <c r="AH55" s="984">
        <v>0</v>
      </c>
      <c r="AI55" s="984">
        <v>0</v>
      </c>
      <c r="AJ55" s="1006">
        <v>0</v>
      </c>
      <c r="AK55" s="1006">
        <v>0</v>
      </c>
      <c r="AL55" s="1006">
        <v>0</v>
      </c>
      <c r="AM55" s="1006">
        <v>0</v>
      </c>
      <c r="AN55" s="1006">
        <v>0</v>
      </c>
      <c r="AO55" s="984">
        <v>0</v>
      </c>
      <c r="AP55" s="969"/>
      <c r="AQ55" s="984">
        <v>0</v>
      </c>
      <c r="AR55" s="984">
        <v>0</v>
      </c>
      <c r="AS55" s="984">
        <v>0</v>
      </c>
      <c r="AT55" s="984">
        <v>0</v>
      </c>
      <c r="AU55" s="984">
        <v>0</v>
      </c>
      <c r="AV55" s="984">
        <v>0</v>
      </c>
      <c r="AW55" s="984">
        <v>0</v>
      </c>
      <c r="AX55" s="984">
        <v>0</v>
      </c>
      <c r="AY55" s="984">
        <v>0</v>
      </c>
      <c r="AZ55" s="984">
        <v>0</v>
      </c>
      <c r="BA55" s="984">
        <v>0</v>
      </c>
      <c r="BB55" s="984">
        <v>0</v>
      </c>
      <c r="BC55" s="984">
        <v>0</v>
      </c>
      <c r="BD55" s="984">
        <v>0</v>
      </c>
      <c r="BE55" s="984">
        <v>0</v>
      </c>
      <c r="BF55" s="984">
        <v>0</v>
      </c>
      <c r="BG55" s="984">
        <v>0</v>
      </c>
      <c r="BH55" s="984">
        <v>0</v>
      </c>
      <c r="BI55" s="984">
        <v>0</v>
      </c>
      <c r="BJ55" s="984">
        <v>0</v>
      </c>
      <c r="BK55" s="984">
        <v>0</v>
      </c>
      <c r="BL55" s="984">
        <v>0</v>
      </c>
      <c r="BM55" s="984">
        <v>0</v>
      </c>
      <c r="BN55" s="984">
        <v>0</v>
      </c>
      <c r="BO55" s="984">
        <v>0</v>
      </c>
      <c r="BP55" s="984">
        <v>0</v>
      </c>
      <c r="BQ55" s="984">
        <v>0</v>
      </c>
      <c r="BR55" s="984">
        <v>0</v>
      </c>
      <c r="BS55" s="984">
        <v>0</v>
      </c>
      <c r="BT55" s="984">
        <v>0</v>
      </c>
      <c r="BU55" s="984">
        <v>0</v>
      </c>
      <c r="BV55" s="1006">
        <v>0</v>
      </c>
      <c r="BW55" s="1006">
        <v>0</v>
      </c>
      <c r="BX55" s="1006">
        <v>0</v>
      </c>
      <c r="BY55" s="1006">
        <v>0</v>
      </c>
      <c r="BZ55" s="1006">
        <v>0</v>
      </c>
      <c r="CA55" s="984">
        <v>0</v>
      </c>
      <c r="CB55" s="969"/>
      <c r="CC55" s="984">
        <v>0</v>
      </c>
      <c r="CD55" s="984">
        <v>0</v>
      </c>
      <c r="CE55" s="984">
        <v>0</v>
      </c>
      <c r="CF55" s="984">
        <v>0</v>
      </c>
      <c r="CG55" s="984">
        <v>0</v>
      </c>
      <c r="CH55" s="984">
        <v>0</v>
      </c>
      <c r="CI55" s="984">
        <v>0</v>
      </c>
      <c r="CJ55" s="984">
        <v>0</v>
      </c>
      <c r="CK55" s="984">
        <v>0</v>
      </c>
      <c r="CL55" s="984">
        <v>0</v>
      </c>
      <c r="CM55" s="984">
        <v>0</v>
      </c>
      <c r="CN55" s="984">
        <v>0</v>
      </c>
      <c r="CO55" s="984">
        <v>0</v>
      </c>
      <c r="CP55" s="984">
        <v>0</v>
      </c>
      <c r="CQ55" s="984">
        <v>0</v>
      </c>
      <c r="CR55" s="984">
        <v>0</v>
      </c>
      <c r="CS55" s="984">
        <v>0</v>
      </c>
      <c r="CT55" s="984">
        <v>0</v>
      </c>
      <c r="CU55" s="984">
        <v>0</v>
      </c>
      <c r="CV55" s="984">
        <v>0</v>
      </c>
      <c r="CW55" s="984">
        <v>0</v>
      </c>
      <c r="CX55" s="984">
        <v>0</v>
      </c>
      <c r="CY55" s="984">
        <v>0</v>
      </c>
      <c r="CZ55" s="984">
        <v>0</v>
      </c>
      <c r="DA55" s="984">
        <v>0</v>
      </c>
      <c r="DB55" s="984">
        <v>0</v>
      </c>
      <c r="DC55" s="984">
        <v>0</v>
      </c>
      <c r="DD55" s="984">
        <v>0</v>
      </c>
      <c r="DE55" s="984">
        <v>0</v>
      </c>
      <c r="DF55" s="984">
        <v>0</v>
      </c>
      <c r="DG55" s="984">
        <v>0</v>
      </c>
      <c r="DH55" s="1006">
        <v>0</v>
      </c>
      <c r="DI55" s="1006">
        <v>0</v>
      </c>
      <c r="DJ55" s="1006">
        <v>0</v>
      </c>
      <c r="DK55" s="1006">
        <v>0</v>
      </c>
      <c r="DL55" s="1006">
        <v>0</v>
      </c>
      <c r="DM55" s="982">
        <v>0</v>
      </c>
    </row>
    <row r="56" spans="2:117" ht="14.25" customHeight="1">
      <c r="B56" s="972">
        <v>44</v>
      </c>
      <c r="C56" s="961"/>
      <c r="D56" s="998" t="s">
        <v>182</v>
      </c>
      <c r="E56" s="984">
        <v>0</v>
      </c>
      <c r="F56" s="984">
        <v>0</v>
      </c>
      <c r="G56" s="984">
        <v>0</v>
      </c>
      <c r="H56" s="984">
        <v>0</v>
      </c>
      <c r="I56" s="984">
        <v>0</v>
      </c>
      <c r="J56" s="984">
        <v>0</v>
      </c>
      <c r="K56" s="984">
        <v>0</v>
      </c>
      <c r="L56" s="984">
        <v>0</v>
      </c>
      <c r="M56" s="984">
        <v>0</v>
      </c>
      <c r="N56" s="984">
        <v>0</v>
      </c>
      <c r="O56" s="984">
        <v>0</v>
      </c>
      <c r="P56" s="984">
        <v>0</v>
      </c>
      <c r="Q56" s="984">
        <v>0</v>
      </c>
      <c r="R56" s="984">
        <v>0</v>
      </c>
      <c r="S56" s="984">
        <v>0</v>
      </c>
      <c r="T56" s="984">
        <v>0</v>
      </c>
      <c r="U56" s="984">
        <v>0</v>
      </c>
      <c r="V56" s="984">
        <v>0</v>
      </c>
      <c r="W56" s="984">
        <v>0</v>
      </c>
      <c r="X56" s="984">
        <v>0</v>
      </c>
      <c r="Y56" s="984">
        <v>0</v>
      </c>
      <c r="Z56" s="984">
        <v>0</v>
      </c>
      <c r="AA56" s="984">
        <v>0</v>
      </c>
      <c r="AB56" s="984">
        <v>0</v>
      </c>
      <c r="AC56" s="984">
        <v>0</v>
      </c>
      <c r="AD56" s="984">
        <v>0</v>
      </c>
      <c r="AE56" s="984">
        <v>0</v>
      </c>
      <c r="AF56" s="984">
        <v>0</v>
      </c>
      <c r="AG56" s="984">
        <v>0</v>
      </c>
      <c r="AH56" s="984">
        <v>0</v>
      </c>
      <c r="AI56" s="984">
        <v>0</v>
      </c>
      <c r="AJ56" s="1006">
        <v>0</v>
      </c>
      <c r="AK56" s="1006">
        <v>0</v>
      </c>
      <c r="AL56" s="1006">
        <v>0</v>
      </c>
      <c r="AM56" s="1006">
        <v>0</v>
      </c>
      <c r="AN56" s="1006">
        <v>0</v>
      </c>
      <c r="AO56" s="984">
        <v>0</v>
      </c>
      <c r="AP56" s="969"/>
      <c r="AQ56" s="984">
        <v>0</v>
      </c>
      <c r="AR56" s="984">
        <v>0</v>
      </c>
      <c r="AS56" s="984">
        <v>0</v>
      </c>
      <c r="AT56" s="984">
        <v>0</v>
      </c>
      <c r="AU56" s="984">
        <v>0</v>
      </c>
      <c r="AV56" s="984">
        <v>0</v>
      </c>
      <c r="AW56" s="984">
        <v>0</v>
      </c>
      <c r="AX56" s="984">
        <v>0</v>
      </c>
      <c r="AY56" s="984">
        <v>0</v>
      </c>
      <c r="AZ56" s="984">
        <v>0</v>
      </c>
      <c r="BA56" s="984">
        <v>0</v>
      </c>
      <c r="BB56" s="984">
        <v>0</v>
      </c>
      <c r="BC56" s="984">
        <v>0</v>
      </c>
      <c r="BD56" s="984">
        <v>0</v>
      </c>
      <c r="BE56" s="984">
        <v>0</v>
      </c>
      <c r="BF56" s="984">
        <v>0</v>
      </c>
      <c r="BG56" s="984">
        <v>0</v>
      </c>
      <c r="BH56" s="984">
        <v>0</v>
      </c>
      <c r="BI56" s="984">
        <v>0</v>
      </c>
      <c r="BJ56" s="984">
        <v>0</v>
      </c>
      <c r="BK56" s="984">
        <v>0</v>
      </c>
      <c r="BL56" s="984">
        <v>0</v>
      </c>
      <c r="BM56" s="984">
        <v>0</v>
      </c>
      <c r="BN56" s="984">
        <v>0</v>
      </c>
      <c r="BO56" s="984">
        <v>0</v>
      </c>
      <c r="BP56" s="984">
        <v>0</v>
      </c>
      <c r="BQ56" s="984">
        <v>0</v>
      </c>
      <c r="BR56" s="984">
        <v>0</v>
      </c>
      <c r="BS56" s="984">
        <v>0</v>
      </c>
      <c r="BT56" s="984">
        <v>0</v>
      </c>
      <c r="BU56" s="984">
        <v>0</v>
      </c>
      <c r="BV56" s="1006">
        <v>0</v>
      </c>
      <c r="BW56" s="1006">
        <v>0</v>
      </c>
      <c r="BX56" s="1006">
        <v>0</v>
      </c>
      <c r="BY56" s="1006">
        <v>0</v>
      </c>
      <c r="BZ56" s="1006">
        <v>0</v>
      </c>
      <c r="CA56" s="984">
        <v>0</v>
      </c>
      <c r="CB56" s="969"/>
      <c r="CC56" s="984">
        <v>0</v>
      </c>
      <c r="CD56" s="984">
        <v>0</v>
      </c>
      <c r="CE56" s="984">
        <v>0</v>
      </c>
      <c r="CF56" s="984">
        <v>0</v>
      </c>
      <c r="CG56" s="984">
        <v>0</v>
      </c>
      <c r="CH56" s="984">
        <v>0</v>
      </c>
      <c r="CI56" s="984">
        <v>0</v>
      </c>
      <c r="CJ56" s="984">
        <v>0</v>
      </c>
      <c r="CK56" s="984">
        <v>0</v>
      </c>
      <c r="CL56" s="984">
        <v>0</v>
      </c>
      <c r="CM56" s="984">
        <v>0</v>
      </c>
      <c r="CN56" s="984">
        <v>0</v>
      </c>
      <c r="CO56" s="984">
        <v>0</v>
      </c>
      <c r="CP56" s="984">
        <v>0</v>
      </c>
      <c r="CQ56" s="984">
        <v>0</v>
      </c>
      <c r="CR56" s="984">
        <v>0</v>
      </c>
      <c r="CS56" s="984">
        <v>0</v>
      </c>
      <c r="CT56" s="984">
        <v>0</v>
      </c>
      <c r="CU56" s="984">
        <v>0</v>
      </c>
      <c r="CV56" s="984">
        <v>0</v>
      </c>
      <c r="CW56" s="984">
        <v>0</v>
      </c>
      <c r="CX56" s="984">
        <v>0</v>
      </c>
      <c r="CY56" s="984">
        <v>0</v>
      </c>
      <c r="CZ56" s="984">
        <v>0</v>
      </c>
      <c r="DA56" s="984">
        <v>0</v>
      </c>
      <c r="DB56" s="984">
        <v>0</v>
      </c>
      <c r="DC56" s="984">
        <v>0</v>
      </c>
      <c r="DD56" s="984">
        <v>0</v>
      </c>
      <c r="DE56" s="984">
        <v>0</v>
      </c>
      <c r="DF56" s="984">
        <v>0</v>
      </c>
      <c r="DG56" s="984">
        <v>0</v>
      </c>
      <c r="DH56" s="1006">
        <v>0</v>
      </c>
      <c r="DI56" s="1006">
        <v>0</v>
      </c>
      <c r="DJ56" s="1006">
        <v>0</v>
      </c>
      <c r="DK56" s="1006">
        <v>0</v>
      </c>
      <c r="DL56" s="1006">
        <v>0</v>
      </c>
      <c r="DM56" s="982">
        <v>0</v>
      </c>
    </row>
    <row r="57" spans="2:117" ht="14.25" customHeight="1">
      <c r="B57" s="972">
        <v>45</v>
      </c>
      <c r="C57" s="961"/>
      <c r="D57" s="998" t="s">
        <v>184</v>
      </c>
      <c r="E57" s="984">
        <v>0</v>
      </c>
      <c r="F57" s="984">
        <v>0</v>
      </c>
      <c r="G57" s="984">
        <v>0</v>
      </c>
      <c r="H57" s="984">
        <v>0</v>
      </c>
      <c r="I57" s="984">
        <v>0</v>
      </c>
      <c r="J57" s="984">
        <v>0</v>
      </c>
      <c r="K57" s="984">
        <v>0</v>
      </c>
      <c r="L57" s="984">
        <v>0</v>
      </c>
      <c r="M57" s="984">
        <v>0</v>
      </c>
      <c r="N57" s="984">
        <v>0</v>
      </c>
      <c r="O57" s="984">
        <v>0</v>
      </c>
      <c r="P57" s="984">
        <v>0</v>
      </c>
      <c r="Q57" s="984">
        <v>0</v>
      </c>
      <c r="R57" s="984">
        <v>0</v>
      </c>
      <c r="S57" s="984">
        <v>0</v>
      </c>
      <c r="T57" s="984">
        <v>0</v>
      </c>
      <c r="U57" s="984">
        <v>0</v>
      </c>
      <c r="V57" s="984">
        <v>0</v>
      </c>
      <c r="W57" s="984">
        <v>0</v>
      </c>
      <c r="X57" s="984">
        <v>0</v>
      </c>
      <c r="Y57" s="984">
        <v>0</v>
      </c>
      <c r="Z57" s="984">
        <v>0</v>
      </c>
      <c r="AA57" s="984">
        <v>0</v>
      </c>
      <c r="AB57" s="984">
        <v>0</v>
      </c>
      <c r="AC57" s="984">
        <v>0</v>
      </c>
      <c r="AD57" s="984">
        <v>0</v>
      </c>
      <c r="AE57" s="984">
        <v>0</v>
      </c>
      <c r="AF57" s="984">
        <v>0</v>
      </c>
      <c r="AG57" s="984">
        <v>0</v>
      </c>
      <c r="AH57" s="984">
        <v>0</v>
      </c>
      <c r="AI57" s="984">
        <v>0</v>
      </c>
      <c r="AJ57" s="1006">
        <v>0</v>
      </c>
      <c r="AK57" s="1006">
        <v>0</v>
      </c>
      <c r="AL57" s="1006">
        <v>0</v>
      </c>
      <c r="AM57" s="1006">
        <v>0</v>
      </c>
      <c r="AN57" s="1006">
        <v>0</v>
      </c>
      <c r="AO57" s="984">
        <v>0</v>
      </c>
      <c r="AP57" s="969"/>
      <c r="AQ57" s="984">
        <v>0</v>
      </c>
      <c r="AR57" s="984">
        <v>0</v>
      </c>
      <c r="AS57" s="984">
        <v>0</v>
      </c>
      <c r="AT57" s="984">
        <v>0</v>
      </c>
      <c r="AU57" s="984">
        <v>0</v>
      </c>
      <c r="AV57" s="984">
        <v>0</v>
      </c>
      <c r="AW57" s="984">
        <v>0</v>
      </c>
      <c r="AX57" s="984">
        <v>0</v>
      </c>
      <c r="AY57" s="984">
        <v>0</v>
      </c>
      <c r="AZ57" s="984">
        <v>0</v>
      </c>
      <c r="BA57" s="984">
        <v>0</v>
      </c>
      <c r="BB57" s="984">
        <v>0</v>
      </c>
      <c r="BC57" s="984">
        <v>0</v>
      </c>
      <c r="BD57" s="984">
        <v>0</v>
      </c>
      <c r="BE57" s="984">
        <v>0</v>
      </c>
      <c r="BF57" s="984">
        <v>0</v>
      </c>
      <c r="BG57" s="984">
        <v>0</v>
      </c>
      <c r="BH57" s="984">
        <v>0</v>
      </c>
      <c r="BI57" s="984">
        <v>0</v>
      </c>
      <c r="BJ57" s="984">
        <v>0</v>
      </c>
      <c r="BK57" s="984">
        <v>0</v>
      </c>
      <c r="BL57" s="984">
        <v>0</v>
      </c>
      <c r="BM57" s="984">
        <v>0</v>
      </c>
      <c r="BN57" s="984">
        <v>0</v>
      </c>
      <c r="BO57" s="984">
        <v>0</v>
      </c>
      <c r="BP57" s="984">
        <v>0</v>
      </c>
      <c r="BQ57" s="984">
        <v>0</v>
      </c>
      <c r="BR57" s="984">
        <v>0</v>
      </c>
      <c r="BS57" s="984">
        <v>0</v>
      </c>
      <c r="BT57" s="984">
        <v>0</v>
      </c>
      <c r="BU57" s="984">
        <v>0</v>
      </c>
      <c r="BV57" s="1006">
        <v>0</v>
      </c>
      <c r="BW57" s="1006">
        <v>0</v>
      </c>
      <c r="BX57" s="1006">
        <v>0</v>
      </c>
      <c r="BY57" s="1006">
        <v>0</v>
      </c>
      <c r="BZ57" s="1006">
        <v>0</v>
      </c>
      <c r="CA57" s="984">
        <v>0</v>
      </c>
      <c r="CB57" s="969"/>
      <c r="CC57" s="984">
        <v>0</v>
      </c>
      <c r="CD57" s="984">
        <v>0</v>
      </c>
      <c r="CE57" s="984">
        <v>0</v>
      </c>
      <c r="CF57" s="984">
        <v>0</v>
      </c>
      <c r="CG57" s="984">
        <v>0</v>
      </c>
      <c r="CH57" s="984">
        <v>0</v>
      </c>
      <c r="CI57" s="984">
        <v>0</v>
      </c>
      <c r="CJ57" s="984">
        <v>0</v>
      </c>
      <c r="CK57" s="984">
        <v>0</v>
      </c>
      <c r="CL57" s="984">
        <v>0</v>
      </c>
      <c r="CM57" s="984">
        <v>0</v>
      </c>
      <c r="CN57" s="984">
        <v>0</v>
      </c>
      <c r="CO57" s="984">
        <v>0</v>
      </c>
      <c r="CP57" s="984">
        <v>0</v>
      </c>
      <c r="CQ57" s="984">
        <v>0</v>
      </c>
      <c r="CR57" s="984">
        <v>0</v>
      </c>
      <c r="CS57" s="984">
        <v>0</v>
      </c>
      <c r="CT57" s="984">
        <v>0</v>
      </c>
      <c r="CU57" s="984">
        <v>0</v>
      </c>
      <c r="CV57" s="984">
        <v>0</v>
      </c>
      <c r="CW57" s="984">
        <v>0</v>
      </c>
      <c r="CX57" s="984">
        <v>0</v>
      </c>
      <c r="CY57" s="984">
        <v>0</v>
      </c>
      <c r="CZ57" s="984">
        <v>0</v>
      </c>
      <c r="DA57" s="984">
        <v>0</v>
      </c>
      <c r="DB57" s="984">
        <v>0</v>
      </c>
      <c r="DC57" s="984">
        <v>0</v>
      </c>
      <c r="DD57" s="984">
        <v>0</v>
      </c>
      <c r="DE57" s="984">
        <v>0</v>
      </c>
      <c r="DF57" s="984">
        <v>0</v>
      </c>
      <c r="DG57" s="984">
        <v>0</v>
      </c>
      <c r="DH57" s="1006">
        <v>0</v>
      </c>
      <c r="DI57" s="1006">
        <v>0</v>
      </c>
      <c r="DJ57" s="1006">
        <v>0</v>
      </c>
      <c r="DK57" s="1006">
        <v>0</v>
      </c>
      <c r="DL57" s="1006">
        <v>0</v>
      </c>
      <c r="DM57" s="982">
        <v>0</v>
      </c>
    </row>
    <row r="58" spans="2:117" ht="14.25" customHeight="1">
      <c r="B58" s="972">
        <v>46</v>
      </c>
      <c r="C58" s="961"/>
      <c r="D58" s="998" t="s">
        <v>186</v>
      </c>
      <c r="E58" s="984">
        <v>0</v>
      </c>
      <c r="F58" s="984">
        <v>0</v>
      </c>
      <c r="G58" s="984">
        <v>0</v>
      </c>
      <c r="H58" s="984">
        <v>0</v>
      </c>
      <c r="I58" s="984">
        <v>0</v>
      </c>
      <c r="J58" s="984">
        <v>0</v>
      </c>
      <c r="K58" s="984">
        <v>0</v>
      </c>
      <c r="L58" s="984">
        <v>0</v>
      </c>
      <c r="M58" s="984">
        <v>0</v>
      </c>
      <c r="N58" s="984">
        <v>0</v>
      </c>
      <c r="O58" s="984">
        <v>0</v>
      </c>
      <c r="P58" s="984">
        <v>0</v>
      </c>
      <c r="Q58" s="984">
        <v>0</v>
      </c>
      <c r="R58" s="984">
        <v>0</v>
      </c>
      <c r="S58" s="984">
        <v>0</v>
      </c>
      <c r="T58" s="984">
        <v>0</v>
      </c>
      <c r="U58" s="984">
        <v>0</v>
      </c>
      <c r="V58" s="984">
        <v>0</v>
      </c>
      <c r="W58" s="984">
        <v>0</v>
      </c>
      <c r="X58" s="984">
        <v>0</v>
      </c>
      <c r="Y58" s="984">
        <v>0</v>
      </c>
      <c r="Z58" s="984">
        <v>0</v>
      </c>
      <c r="AA58" s="984">
        <v>0</v>
      </c>
      <c r="AB58" s="984">
        <v>0</v>
      </c>
      <c r="AC58" s="984">
        <v>0</v>
      </c>
      <c r="AD58" s="984">
        <v>0</v>
      </c>
      <c r="AE58" s="984">
        <v>0</v>
      </c>
      <c r="AF58" s="984">
        <v>0</v>
      </c>
      <c r="AG58" s="984">
        <v>0</v>
      </c>
      <c r="AH58" s="984">
        <v>0</v>
      </c>
      <c r="AI58" s="984">
        <v>0</v>
      </c>
      <c r="AJ58" s="1006">
        <v>0</v>
      </c>
      <c r="AK58" s="1006">
        <v>0</v>
      </c>
      <c r="AL58" s="1006">
        <v>0</v>
      </c>
      <c r="AM58" s="1006">
        <v>0</v>
      </c>
      <c r="AN58" s="1006">
        <v>0</v>
      </c>
      <c r="AO58" s="984">
        <v>0</v>
      </c>
      <c r="AP58" s="969"/>
      <c r="AQ58" s="984">
        <v>0</v>
      </c>
      <c r="AR58" s="984">
        <v>0</v>
      </c>
      <c r="AS58" s="984">
        <v>0</v>
      </c>
      <c r="AT58" s="984">
        <v>0</v>
      </c>
      <c r="AU58" s="984">
        <v>0</v>
      </c>
      <c r="AV58" s="984">
        <v>0</v>
      </c>
      <c r="AW58" s="984">
        <v>0</v>
      </c>
      <c r="AX58" s="984">
        <v>0</v>
      </c>
      <c r="AY58" s="984">
        <v>0</v>
      </c>
      <c r="AZ58" s="984">
        <v>0</v>
      </c>
      <c r="BA58" s="984">
        <v>0</v>
      </c>
      <c r="BB58" s="984">
        <v>0</v>
      </c>
      <c r="BC58" s="984">
        <v>0</v>
      </c>
      <c r="BD58" s="984">
        <v>0</v>
      </c>
      <c r="BE58" s="984">
        <v>0</v>
      </c>
      <c r="BF58" s="984">
        <v>0</v>
      </c>
      <c r="BG58" s="984">
        <v>0</v>
      </c>
      <c r="BH58" s="984">
        <v>0</v>
      </c>
      <c r="BI58" s="984">
        <v>0</v>
      </c>
      <c r="BJ58" s="984">
        <v>0</v>
      </c>
      <c r="BK58" s="984">
        <v>0</v>
      </c>
      <c r="BL58" s="984">
        <v>0</v>
      </c>
      <c r="BM58" s="984">
        <v>0</v>
      </c>
      <c r="BN58" s="984">
        <v>0</v>
      </c>
      <c r="BO58" s="984">
        <v>0</v>
      </c>
      <c r="BP58" s="984">
        <v>0</v>
      </c>
      <c r="BQ58" s="984">
        <v>0</v>
      </c>
      <c r="BR58" s="984">
        <v>0</v>
      </c>
      <c r="BS58" s="984">
        <v>0</v>
      </c>
      <c r="BT58" s="984">
        <v>0</v>
      </c>
      <c r="BU58" s="984">
        <v>0</v>
      </c>
      <c r="BV58" s="1006">
        <v>0</v>
      </c>
      <c r="BW58" s="1006">
        <v>0</v>
      </c>
      <c r="BX58" s="1006">
        <v>0</v>
      </c>
      <c r="BY58" s="1006">
        <v>0</v>
      </c>
      <c r="BZ58" s="1006">
        <v>0</v>
      </c>
      <c r="CA58" s="984">
        <v>0</v>
      </c>
      <c r="CB58" s="969"/>
      <c r="CC58" s="984">
        <v>0</v>
      </c>
      <c r="CD58" s="984">
        <v>0</v>
      </c>
      <c r="CE58" s="984">
        <v>0</v>
      </c>
      <c r="CF58" s="984">
        <v>0</v>
      </c>
      <c r="CG58" s="984">
        <v>0</v>
      </c>
      <c r="CH58" s="984">
        <v>0</v>
      </c>
      <c r="CI58" s="984">
        <v>0</v>
      </c>
      <c r="CJ58" s="984">
        <v>0</v>
      </c>
      <c r="CK58" s="984">
        <v>0</v>
      </c>
      <c r="CL58" s="984">
        <v>0</v>
      </c>
      <c r="CM58" s="984">
        <v>0</v>
      </c>
      <c r="CN58" s="984">
        <v>0</v>
      </c>
      <c r="CO58" s="984">
        <v>0</v>
      </c>
      <c r="CP58" s="984">
        <v>0</v>
      </c>
      <c r="CQ58" s="984">
        <v>0</v>
      </c>
      <c r="CR58" s="984">
        <v>0</v>
      </c>
      <c r="CS58" s="984">
        <v>0</v>
      </c>
      <c r="CT58" s="984">
        <v>0</v>
      </c>
      <c r="CU58" s="984">
        <v>0</v>
      </c>
      <c r="CV58" s="984">
        <v>0</v>
      </c>
      <c r="CW58" s="984">
        <v>0</v>
      </c>
      <c r="CX58" s="984">
        <v>0</v>
      </c>
      <c r="CY58" s="984">
        <v>0</v>
      </c>
      <c r="CZ58" s="984">
        <v>0</v>
      </c>
      <c r="DA58" s="984">
        <v>0</v>
      </c>
      <c r="DB58" s="984">
        <v>0</v>
      </c>
      <c r="DC58" s="984">
        <v>0</v>
      </c>
      <c r="DD58" s="984">
        <v>0</v>
      </c>
      <c r="DE58" s="984">
        <v>0</v>
      </c>
      <c r="DF58" s="984">
        <v>0</v>
      </c>
      <c r="DG58" s="984">
        <v>0</v>
      </c>
      <c r="DH58" s="1006">
        <v>0</v>
      </c>
      <c r="DI58" s="1006">
        <v>0</v>
      </c>
      <c r="DJ58" s="1006">
        <v>0</v>
      </c>
      <c r="DK58" s="1006">
        <v>0</v>
      </c>
      <c r="DL58" s="1006">
        <v>0</v>
      </c>
      <c r="DM58" s="982">
        <v>0</v>
      </c>
    </row>
    <row r="59" spans="2:117" ht="14.25" customHeight="1">
      <c r="B59" s="972">
        <v>47</v>
      </c>
      <c r="C59" s="961"/>
      <c r="D59" s="998" t="s">
        <v>298</v>
      </c>
      <c r="E59" s="984">
        <v>0</v>
      </c>
      <c r="F59" s="984">
        <v>400000.00000000006</v>
      </c>
      <c r="G59" s="984">
        <v>2500</v>
      </c>
      <c r="H59" s="984">
        <v>4067323</v>
      </c>
      <c r="I59" s="984">
        <v>65000</v>
      </c>
      <c r="J59" s="984">
        <v>0</v>
      </c>
      <c r="K59" s="984">
        <v>0</v>
      </c>
      <c r="L59" s="984">
        <v>100000</v>
      </c>
      <c r="M59" s="984">
        <v>1013116.3999999999</v>
      </c>
      <c r="N59" s="984">
        <v>0</v>
      </c>
      <c r="O59" s="984">
        <v>0</v>
      </c>
      <c r="P59" s="984">
        <v>950</v>
      </c>
      <c r="Q59" s="984">
        <v>0</v>
      </c>
      <c r="R59" s="984">
        <v>0</v>
      </c>
      <c r="S59" s="984">
        <v>52500</v>
      </c>
      <c r="T59" s="984">
        <v>96308.800000000003</v>
      </c>
      <c r="U59" s="984">
        <v>8000</v>
      </c>
      <c r="V59" s="984">
        <v>0</v>
      </c>
      <c r="W59" s="984">
        <v>0</v>
      </c>
      <c r="X59" s="984">
        <v>0</v>
      </c>
      <c r="Y59" s="984">
        <v>5805698.2000000002</v>
      </c>
      <c r="Z59" s="984">
        <v>0</v>
      </c>
      <c r="AA59" s="984">
        <v>0</v>
      </c>
      <c r="AB59" s="984">
        <v>0</v>
      </c>
      <c r="AC59" s="984">
        <v>0</v>
      </c>
      <c r="AD59" s="984">
        <v>0</v>
      </c>
      <c r="AE59" s="984">
        <v>0</v>
      </c>
      <c r="AF59" s="984">
        <v>0</v>
      </c>
      <c r="AG59" s="984">
        <v>0</v>
      </c>
      <c r="AH59" s="984">
        <v>0</v>
      </c>
      <c r="AI59" s="984">
        <v>0</v>
      </c>
      <c r="AJ59" s="1006">
        <v>0</v>
      </c>
      <c r="AK59" s="1006">
        <v>0</v>
      </c>
      <c r="AL59" s="1006">
        <v>0</v>
      </c>
      <c r="AM59" s="1006">
        <v>0</v>
      </c>
      <c r="AN59" s="1006">
        <v>0</v>
      </c>
      <c r="AO59" s="984">
        <v>0</v>
      </c>
      <c r="AP59" s="969"/>
      <c r="AQ59" s="984">
        <v>0</v>
      </c>
      <c r="AR59" s="984">
        <v>400000.00000000006</v>
      </c>
      <c r="AS59" s="984">
        <v>2500</v>
      </c>
      <c r="AT59" s="984">
        <v>5327288.34</v>
      </c>
      <c r="AU59" s="984">
        <v>65000</v>
      </c>
      <c r="AV59" s="984">
        <v>0</v>
      </c>
      <c r="AW59" s="984">
        <v>0</v>
      </c>
      <c r="AX59" s="984">
        <v>100000</v>
      </c>
      <c r="AY59" s="984">
        <v>142500</v>
      </c>
      <c r="AZ59" s="984">
        <v>0</v>
      </c>
      <c r="BA59" s="984">
        <v>0</v>
      </c>
      <c r="BB59" s="984">
        <v>969</v>
      </c>
      <c r="BC59" s="984">
        <v>0</v>
      </c>
      <c r="BD59" s="984">
        <v>0</v>
      </c>
      <c r="BE59" s="984">
        <v>52500</v>
      </c>
      <c r="BF59" s="984">
        <v>96308.800000000003</v>
      </c>
      <c r="BG59" s="984">
        <v>68000</v>
      </c>
      <c r="BH59" s="984">
        <v>0</v>
      </c>
      <c r="BI59" s="984">
        <v>0</v>
      </c>
      <c r="BJ59" s="984">
        <v>0</v>
      </c>
      <c r="BK59" s="984">
        <v>6255066.1399999997</v>
      </c>
      <c r="BL59" s="984">
        <v>0</v>
      </c>
      <c r="BM59" s="984">
        <v>0</v>
      </c>
      <c r="BN59" s="984">
        <v>0</v>
      </c>
      <c r="BO59" s="984">
        <v>0</v>
      </c>
      <c r="BP59" s="984">
        <v>0</v>
      </c>
      <c r="BQ59" s="984">
        <v>0</v>
      </c>
      <c r="BR59" s="984">
        <v>0</v>
      </c>
      <c r="BS59" s="984">
        <v>0</v>
      </c>
      <c r="BT59" s="984">
        <v>0</v>
      </c>
      <c r="BU59" s="984">
        <v>0</v>
      </c>
      <c r="BV59" s="1006">
        <v>0</v>
      </c>
      <c r="BW59" s="1006">
        <v>0</v>
      </c>
      <c r="BX59" s="1006">
        <v>0</v>
      </c>
      <c r="BY59" s="1006">
        <v>0</v>
      </c>
      <c r="BZ59" s="1006">
        <v>0</v>
      </c>
      <c r="CA59" s="984">
        <v>0</v>
      </c>
      <c r="CB59" s="969"/>
      <c r="CC59" s="984">
        <v>0</v>
      </c>
      <c r="CD59" s="984">
        <v>400000.00000000006</v>
      </c>
      <c r="CE59" s="984">
        <v>2500</v>
      </c>
      <c r="CF59" s="984">
        <v>5627903.3777000001</v>
      </c>
      <c r="CG59" s="984">
        <v>65000</v>
      </c>
      <c r="CH59" s="984">
        <v>0</v>
      </c>
      <c r="CI59" s="984">
        <v>0</v>
      </c>
      <c r="CJ59" s="984">
        <v>100000</v>
      </c>
      <c r="CK59" s="984">
        <v>137500</v>
      </c>
      <c r="CL59" s="984">
        <v>0</v>
      </c>
      <c r="CM59" s="984">
        <v>0</v>
      </c>
      <c r="CN59" s="984">
        <v>988.38000000000011</v>
      </c>
      <c r="CO59" s="984">
        <v>0</v>
      </c>
      <c r="CP59" s="984">
        <v>0</v>
      </c>
      <c r="CQ59" s="984">
        <v>70000</v>
      </c>
      <c r="CR59" s="984">
        <v>96308.800000000003</v>
      </c>
      <c r="CS59" s="984">
        <v>68000</v>
      </c>
      <c r="CT59" s="984">
        <v>0</v>
      </c>
      <c r="CU59" s="984">
        <v>0</v>
      </c>
      <c r="CV59" s="984">
        <v>0</v>
      </c>
      <c r="CW59" s="984">
        <v>6568200.5576999998</v>
      </c>
      <c r="CX59" s="984">
        <v>0</v>
      </c>
      <c r="CY59" s="984">
        <v>0</v>
      </c>
      <c r="CZ59" s="984">
        <v>0</v>
      </c>
      <c r="DA59" s="984">
        <v>0</v>
      </c>
      <c r="DB59" s="984">
        <v>0</v>
      </c>
      <c r="DC59" s="984">
        <v>0</v>
      </c>
      <c r="DD59" s="984">
        <v>0</v>
      </c>
      <c r="DE59" s="984">
        <v>0</v>
      </c>
      <c r="DF59" s="984">
        <v>0</v>
      </c>
      <c r="DG59" s="984">
        <v>0</v>
      </c>
      <c r="DH59" s="1006">
        <v>0</v>
      </c>
      <c r="DI59" s="1006">
        <v>0</v>
      </c>
      <c r="DJ59" s="1006">
        <v>0</v>
      </c>
      <c r="DK59" s="1006">
        <v>0</v>
      </c>
      <c r="DL59" s="1006">
        <v>0</v>
      </c>
      <c r="DM59" s="982">
        <v>0</v>
      </c>
    </row>
    <row r="60" spans="2:117" ht="14.25" customHeight="1">
      <c r="B60" s="972">
        <f>IF(D60&lt;&gt;"",MAX(B57:B59)+1,"")</f>
        <v>48</v>
      </c>
      <c r="C60" s="961"/>
      <c r="D60" s="980" t="s">
        <v>188</v>
      </c>
      <c r="E60" s="997">
        <f t="shared" ref="E60:AO60" si="17">SUM(E40:E59)</f>
        <v>0</v>
      </c>
      <c r="F60" s="997">
        <f t="shared" si="17"/>
        <v>1507000</v>
      </c>
      <c r="G60" s="997">
        <f t="shared" si="17"/>
        <v>237500</v>
      </c>
      <c r="H60" s="997">
        <f t="shared" si="17"/>
        <v>12856823</v>
      </c>
      <c r="I60" s="997">
        <f t="shared" si="17"/>
        <v>560000</v>
      </c>
      <c r="J60" s="997">
        <f t="shared" si="17"/>
        <v>1595570</v>
      </c>
      <c r="K60" s="997">
        <f t="shared" si="17"/>
        <v>365000</v>
      </c>
      <c r="L60" s="997">
        <f t="shared" si="17"/>
        <v>10812500</v>
      </c>
      <c r="M60" s="997">
        <f t="shared" si="17"/>
        <v>8941291.1899999995</v>
      </c>
      <c r="N60" s="997">
        <f t="shared" si="17"/>
        <v>49920000</v>
      </c>
      <c r="O60" s="997">
        <f t="shared" si="17"/>
        <v>68890</v>
      </c>
      <c r="P60" s="997">
        <f t="shared" si="17"/>
        <v>1581880</v>
      </c>
      <c r="Q60" s="997">
        <f t="shared" si="17"/>
        <v>7130375</v>
      </c>
      <c r="R60" s="997">
        <f t="shared" si="17"/>
        <v>117000</v>
      </c>
      <c r="S60" s="997">
        <f t="shared" si="17"/>
        <v>141059.55499999999</v>
      </c>
      <c r="T60" s="997">
        <f t="shared" si="17"/>
        <v>1107002.8</v>
      </c>
      <c r="U60" s="997">
        <f t="shared" si="17"/>
        <v>733000</v>
      </c>
      <c r="V60" s="997">
        <f t="shared" si="17"/>
        <v>4805000</v>
      </c>
      <c r="W60" s="997">
        <f t="shared" si="17"/>
        <v>164115</v>
      </c>
      <c r="X60" s="997">
        <f t="shared" si="17"/>
        <v>75942345.180000007</v>
      </c>
      <c r="Y60" s="997">
        <f t="shared" si="17"/>
        <v>178586351.72499996</v>
      </c>
      <c r="Z60" s="997">
        <f t="shared" si="17"/>
        <v>0</v>
      </c>
      <c r="AA60" s="997">
        <f t="shared" si="17"/>
        <v>0</v>
      </c>
      <c r="AB60" s="997">
        <f t="shared" si="17"/>
        <v>0</v>
      </c>
      <c r="AC60" s="997">
        <f t="shared" si="17"/>
        <v>0</v>
      </c>
      <c r="AD60" s="997">
        <f t="shared" si="17"/>
        <v>0</v>
      </c>
      <c r="AE60" s="997">
        <f t="shared" si="17"/>
        <v>0</v>
      </c>
      <c r="AF60" s="997">
        <f t="shared" si="17"/>
        <v>0</v>
      </c>
      <c r="AG60" s="997">
        <f t="shared" si="17"/>
        <v>0</v>
      </c>
      <c r="AH60" s="997">
        <f t="shared" si="17"/>
        <v>0</v>
      </c>
      <c r="AI60" s="997">
        <f t="shared" si="17"/>
        <v>0</v>
      </c>
      <c r="AJ60" s="996">
        <f t="shared" si="17"/>
        <v>0</v>
      </c>
      <c r="AK60" s="996">
        <f t="shared" si="17"/>
        <v>0</v>
      </c>
      <c r="AL60" s="996">
        <f t="shared" si="17"/>
        <v>0</v>
      </c>
      <c r="AM60" s="996">
        <f t="shared" si="17"/>
        <v>0</v>
      </c>
      <c r="AN60" s="996">
        <f t="shared" si="17"/>
        <v>0</v>
      </c>
      <c r="AO60" s="997">
        <f t="shared" si="17"/>
        <v>0</v>
      </c>
      <c r="AP60" s="979"/>
      <c r="AQ60" s="997">
        <f t="shared" ref="AQ60:CA60" si="18">SUM(AQ40:AQ59)</f>
        <v>0</v>
      </c>
      <c r="AR60" s="997">
        <f t="shared" si="18"/>
        <v>1534500</v>
      </c>
      <c r="AS60" s="997">
        <f t="shared" si="18"/>
        <v>252000</v>
      </c>
      <c r="AT60" s="997">
        <f t="shared" si="18"/>
        <v>15797612.689999999</v>
      </c>
      <c r="AU60" s="997">
        <f t="shared" si="18"/>
        <v>560000</v>
      </c>
      <c r="AV60" s="997">
        <f t="shared" si="18"/>
        <v>1595570</v>
      </c>
      <c r="AW60" s="997">
        <f t="shared" si="18"/>
        <v>340000</v>
      </c>
      <c r="AX60" s="997">
        <f t="shared" si="18"/>
        <v>11098625</v>
      </c>
      <c r="AY60" s="997">
        <f t="shared" si="18"/>
        <v>7494500</v>
      </c>
      <c r="AZ60" s="997">
        <f t="shared" si="18"/>
        <v>55170000</v>
      </c>
      <c r="BA60" s="997">
        <f t="shared" si="18"/>
        <v>68890</v>
      </c>
      <c r="BB60" s="997">
        <f t="shared" si="18"/>
        <v>1593517.6</v>
      </c>
      <c r="BC60" s="997">
        <f t="shared" si="18"/>
        <v>7486818.75</v>
      </c>
      <c r="BD60" s="997">
        <f t="shared" si="18"/>
        <v>117000</v>
      </c>
      <c r="BE60" s="997">
        <f t="shared" si="18"/>
        <v>141430.68275000001</v>
      </c>
      <c r="BF60" s="997">
        <f t="shared" si="18"/>
        <v>1127877.68</v>
      </c>
      <c r="BG60" s="997">
        <f t="shared" si="18"/>
        <v>793000</v>
      </c>
      <c r="BH60" s="997">
        <f t="shared" si="18"/>
        <v>3215000</v>
      </c>
      <c r="BI60" s="997">
        <f t="shared" si="18"/>
        <v>164115</v>
      </c>
      <c r="BJ60" s="997">
        <f t="shared" si="18"/>
        <v>76661114.937999994</v>
      </c>
      <c r="BK60" s="997">
        <f t="shared" si="18"/>
        <v>185211572.34074998</v>
      </c>
      <c r="BL60" s="997">
        <f t="shared" si="18"/>
        <v>0</v>
      </c>
      <c r="BM60" s="997">
        <f t="shared" si="18"/>
        <v>0</v>
      </c>
      <c r="BN60" s="997">
        <f t="shared" si="18"/>
        <v>0</v>
      </c>
      <c r="BO60" s="997">
        <f t="shared" si="18"/>
        <v>0</v>
      </c>
      <c r="BP60" s="997">
        <f t="shared" si="18"/>
        <v>0</v>
      </c>
      <c r="BQ60" s="997">
        <f t="shared" si="18"/>
        <v>0</v>
      </c>
      <c r="BR60" s="997">
        <f t="shared" si="18"/>
        <v>0</v>
      </c>
      <c r="BS60" s="997">
        <f t="shared" si="18"/>
        <v>0</v>
      </c>
      <c r="BT60" s="997">
        <f t="shared" si="18"/>
        <v>0</v>
      </c>
      <c r="BU60" s="997">
        <f t="shared" si="18"/>
        <v>0</v>
      </c>
      <c r="BV60" s="996">
        <f t="shared" si="18"/>
        <v>0</v>
      </c>
      <c r="BW60" s="996">
        <f t="shared" si="18"/>
        <v>0</v>
      </c>
      <c r="BX60" s="996">
        <f t="shared" si="18"/>
        <v>0</v>
      </c>
      <c r="BY60" s="996">
        <f t="shared" si="18"/>
        <v>0</v>
      </c>
      <c r="BZ60" s="996">
        <f t="shared" si="18"/>
        <v>0</v>
      </c>
      <c r="CA60" s="997">
        <f t="shared" si="18"/>
        <v>0</v>
      </c>
      <c r="CB60" s="979"/>
      <c r="CC60" s="997">
        <f t="shared" ref="CC60:DM60" si="19">SUM(CC40:CC59)</f>
        <v>0</v>
      </c>
      <c r="CD60" s="997">
        <f t="shared" si="19"/>
        <v>1564750</v>
      </c>
      <c r="CE60" s="997">
        <f t="shared" si="19"/>
        <v>267500</v>
      </c>
      <c r="CF60" s="997">
        <f t="shared" si="19"/>
        <v>16672532.4877</v>
      </c>
      <c r="CG60" s="997">
        <f t="shared" si="19"/>
        <v>560000</v>
      </c>
      <c r="CH60" s="997">
        <f t="shared" si="19"/>
        <v>1595570</v>
      </c>
      <c r="CI60" s="997">
        <f t="shared" si="19"/>
        <v>315000</v>
      </c>
      <c r="CJ60" s="997">
        <f t="shared" si="19"/>
        <v>11098625</v>
      </c>
      <c r="CK60" s="997">
        <f t="shared" si="19"/>
        <v>7239500</v>
      </c>
      <c r="CL60" s="997">
        <f t="shared" si="19"/>
        <v>55420000</v>
      </c>
      <c r="CM60" s="997">
        <f t="shared" si="19"/>
        <v>68890</v>
      </c>
      <c r="CN60" s="997">
        <f t="shared" si="19"/>
        <v>1605387.9519999998</v>
      </c>
      <c r="CO60" s="997">
        <f t="shared" si="19"/>
        <v>7861079.4375</v>
      </c>
      <c r="CP60" s="997">
        <f t="shared" si="19"/>
        <v>117000</v>
      </c>
      <c r="CQ60" s="997">
        <f t="shared" si="19"/>
        <v>159320.36688749999</v>
      </c>
      <c r="CR60" s="997">
        <f t="shared" si="19"/>
        <v>1149228.24</v>
      </c>
      <c r="CS60" s="997">
        <f t="shared" si="19"/>
        <v>793000</v>
      </c>
      <c r="CT60" s="997">
        <f t="shared" si="19"/>
        <v>3345000</v>
      </c>
      <c r="CU60" s="997">
        <f t="shared" si="19"/>
        <v>164115</v>
      </c>
      <c r="CV60" s="997">
        <f t="shared" si="19"/>
        <v>78995238.449300006</v>
      </c>
      <c r="CW60" s="997">
        <f t="shared" si="19"/>
        <v>188991736.93338752</v>
      </c>
      <c r="CX60" s="997">
        <f t="shared" si="19"/>
        <v>0</v>
      </c>
      <c r="CY60" s="997">
        <f t="shared" si="19"/>
        <v>0</v>
      </c>
      <c r="CZ60" s="997">
        <f t="shared" si="19"/>
        <v>0</v>
      </c>
      <c r="DA60" s="997">
        <f t="shared" si="19"/>
        <v>0</v>
      </c>
      <c r="DB60" s="997">
        <f t="shared" si="19"/>
        <v>0</v>
      </c>
      <c r="DC60" s="997">
        <f t="shared" si="19"/>
        <v>0</v>
      </c>
      <c r="DD60" s="997">
        <f t="shared" si="19"/>
        <v>0</v>
      </c>
      <c r="DE60" s="997">
        <f t="shared" si="19"/>
        <v>0</v>
      </c>
      <c r="DF60" s="997">
        <f t="shared" si="19"/>
        <v>0</v>
      </c>
      <c r="DG60" s="997">
        <f t="shared" si="19"/>
        <v>0</v>
      </c>
      <c r="DH60" s="996">
        <f t="shared" si="19"/>
        <v>0</v>
      </c>
      <c r="DI60" s="996">
        <f t="shared" si="19"/>
        <v>0</v>
      </c>
      <c r="DJ60" s="996">
        <f t="shared" si="19"/>
        <v>0</v>
      </c>
      <c r="DK60" s="996">
        <f t="shared" si="19"/>
        <v>0</v>
      </c>
      <c r="DL60" s="996">
        <f t="shared" si="19"/>
        <v>0</v>
      </c>
      <c r="DM60" s="995">
        <f t="shared" si="19"/>
        <v>0</v>
      </c>
    </row>
    <row r="61" spans="2:117" ht="14.5">
      <c r="B61" s="972">
        <f>IF(D61&lt;&gt;"",MAX(B58:B60)+1,"")</f>
        <v>49</v>
      </c>
      <c r="C61" s="961"/>
      <c r="D61" s="980" t="s">
        <v>300</v>
      </c>
      <c r="E61" s="997">
        <f>E29+E37+E60</f>
        <v>0</v>
      </c>
      <c r="F61" s="997"/>
      <c r="G61" s="997"/>
      <c r="H61" s="997"/>
      <c r="I61" s="997"/>
      <c r="J61" s="997"/>
      <c r="K61" s="997"/>
      <c r="L61" s="997"/>
      <c r="M61" s="997"/>
      <c r="N61" s="997"/>
      <c r="O61" s="997"/>
      <c r="P61" s="997"/>
      <c r="Q61" s="997"/>
      <c r="R61" s="997"/>
      <c r="S61" s="997"/>
      <c r="T61" s="997"/>
      <c r="U61" s="997"/>
      <c r="V61" s="997"/>
      <c r="W61" s="997"/>
      <c r="X61" s="997"/>
      <c r="Y61" s="997">
        <f>Y29+Y37+Y60</f>
        <v>256252471.72499996</v>
      </c>
      <c r="Z61" s="997"/>
      <c r="AA61" s="997"/>
      <c r="AB61" s="997"/>
      <c r="AC61" s="997"/>
      <c r="AD61" s="997">
        <f>AD29+AD37+AD60</f>
        <v>0</v>
      </c>
      <c r="AE61" s="997"/>
      <c r="AF61" s="997"/>
      <c r="AG61" s="997"/>
      <c r="AH61" s="997"/>
      <c r="AI61" s="997">
        <f t="shared" ref="AI61:AO61" si="20">AI29+AI37+AI60</f>
        <v>0</v>
      </c>
      <c r="AJ61" s="996">
        <f t="shared" si="20"/>
        <v>0</v>
      </c>
      <c r="AK61" s="996">
        <f t="shared" si="20"/>
        <v>0</v>
      </c>
      <c r="AL61" s="996">
        <f t="shared" si="20"/>
        <v>0</v>
      </c>
      <c r="AM61" s="996">
        <f t="shared" si="20"/>
        <v>0</v>
      </c>
      <c r="AN61" s="996">
        <f t="shared" si="20"/>
        <v>0</v>
      </c>
      <c r="AO61" s="997">
        <f t="shared" si="20"/>
        <v>0</v>
      </c>
      <c r="AP61" s="979"/>
      <c r="AQ61" s="997">
        <f>AQ29+AQ37+AQ60</f>
        <v>0</v>
      </c>
      <c r="AR61" s="997"/>
      <c r="AS61" s="997"/>
      <c r="AT61" s="997"/>
      <c r="AU61" s="997"/>
      <c r="AV61" s="997"/>
      <c r="AW61" s="997"/>
      <c r="AX61" s="997"/>
      <c r="AY61" s="997"/>
      <c r="AZ61" s="997"/>
      <c r="BA61" s="997"/>
      <c r="BB61" s="997"/>
      <c r="BC61" s="997"/>
      <c r="BD61" s="997"/>
      <c r="BE61" s="997"/>
      <c r="BF61" s="997"/>
      <c r="BG61" s="997"/>
      <c r="BH61" s="997"/>
      <c r="BI61" s="997"/>
      <c r="BJ61" s="997"/>
      <c r="BK61" s="997">
        <f>BK29+BK37+BK60</f>
        <v>285207675.94075</v>
      </c>
      <c r="BL61" s="997"/>
      <c r="BM61" s="997"/>
      <c r="BN61" s="997"/>
      <c r="BO61" s="997"/>
      <c r="BP61" s="997">
        <f>BP29+BP37+BP60</f>
        <v>0</v>
      </c>
      <c r="BQ61" s="997"/>
      <c r="BR61" s="997"/>
      <c r="BS61" s="997"/>
      <c r="BT61" s="997"/>
      <c r="BU61" s="997">
        <f t="shared" ref="BU61:CA61" si="21">BU29+BU37+BU60</f>
        <v>0</v>
      </c>
      <c r="BV61" s="996">
        <f t="shared" si="21"/>
        <v>0</v>
      </c>
      <c r="BW61" s="996">
        <f t="shared" si="21"/>
        <v>0</v>
      </c>
      <c r="BX61" s="996">
        <f t="shared" si="21"/>
        <v>0</v>
      </c>
      <c r="BY61" s="996">
        <f t="shared" si="21"/>
        <v>0</v>
      </c>
      <c r="BZ61" s="996">
        <f t="shared" si="21"/>
        <v>0</v>
      </c>
      <c r="CA61" s="997">
        <f t="shared" si="21"/>
        <v>0</v>
      </c>
      <c r="CB61" s="979"/>
      <c r="CC61" s="997">
        <f>CC29+CC37+CC60</f>
        <v>0</v>
      </c>
      <c r="CD61" s="997"/>
      <c r="CE61" s="997"/>
      <c r="CF61" s="997"/>
      <c r="CG61" s="997"/>
      <c r="CH61" s="997"/>
      <c r="CI61" s="997"/>
      <c r="CJ61" s="997"/>
      <c r="CK61" s="997"/>
      <c r="CL61" s="997"/>
      <c r="CM61" s="997"/>
      <c r="CN61" s="997"/>
      <c r="CO61" s="997"/>
      <c r="CP61" s="997"/>
      <c r="CQ61" s="997"/>
      <c r="CR61" s="997"/>
      <c r="CS61" s="997"/>
      <c r="CT61" s="997"/>
      <c r="CU61" s="997"/>
      <c r="CV61" s="997"/>
      <c r="CW61" s="997">
        <f>CW29+CW37+CW60</f>
        <v>291387723.64138752</v>
      </c>
      <c r="CX61" s="997"/>
      <c r="CY61" s="997"/>
      <c r="CZ61" s="997"/>
      <c r="DA61" s="997"/>
      <c r="DB61" s="997">
        <f>DB29+DB37+DB60</f>
        <v>0</v>
      </c>
      <c r="DC61" s="997"/>
      <c r="DD61" s="997"/>
      <c r="DE61" s="997"/>
      <c r="DF61" s="997"/>
      <c r="DG61" s="997">
        <f t="shared" ref="DG61:DM61" si="22">DG29+DG37+DG60</f>
        <v>0</v>
      </c>
      <c r="DH61" s="996">
        <f t="shared" si="22"/>
        <v>0</v>
      </c>
      <c r="DI61" s="996">
        <f t="shared" si="22"/>
        <v>0</v>
      </c>
      <c r="DJ61" s="996">
        <f t="shared" si="22"/>
        <v>0</v>
      </c>
      <c r="DK61" s="996">
        <f t="shared" si="22"/>
        <v>0</v>
      </c>
      <c r="DL61" s="996">
        <f t="shared" si="22"/>
        <v>0</v>
      </c>
      <c r="DM61" s="995">
        <f t="shared" si="22"/>
        <v>0</v>
      </c>
    </row>
    <row r="62" spans="2:117" ht="14.25" customHeight="1">
      <c r="B62" s="972">
        <v>50</v>
      </c>
      <c r="C62" s="961"/>
      <c r="D62" s="998" t="s">
        <v>191</v>
      </c>
      <c r="E62" s="1000">
        <v>0</v>
      </c>
      <c r="F62" s="1000">
        <v>0</v>
      </c>
      <c r="G62" s="1000">
        <v>0</v>
      </c>
      <c r="H62" s="1000">
        <v>0</v>
      </c>
      <c r="I62" s="1000">
        <v>0</v>
      </c>
      <c r="J62" s="1000">
        <v>0</v>
      </c>
      <c r="K62" s="1000">
        <v>0</v>
      </c>
      <c r="L62" s="1000">
        <v>0</v>
      </c>
      <c r="M62" s="1000">
        <v>0</v>
      </c>
      <c r="N62" s="1000">
        <v>0</v>
      </c>
      <c r="O62" s="1000">
        <v>0</v>
      </c>
      <c r="P62" s="1000">
        <v>0</v>
      </c>
      <c r="Q62" s="1000">
        <v>0</v>
      </c>
      <c r="R62" s="1000">
        <v>0</v>
      </c>
      <c r="S62" s="1000">
        <v>0</v>
      </c>
      <c r="T62" s="1000">
        <v>0</v>
      </c>
      <c r="U62" s="1000">
        <v>0</v>
      </c>
      <c r="V62" s="1000"/>
      <c r="W62" s="1000">
        <v>0</v>
      </c>
      <c r="X62" s="1000">
        <v>0</v>
      </c>
      <c r="Y62" s="984">
        <v>0</v>
      </c>
      <c r="Z62" s="1000">
        <v>0</v>
      </c>
      <c r="AA62" s="1000">
        <v>0</v>
      </c>
      <c r="AB62" s="1000">
        <v>0</v>
      </c>
      <c r="AC62" s="1000">
        <v>0</v>
      </c>
      <c r="AD62" s="984">
        <v>0</v>
      </c>
      <c r="AE62" s="1000">
        <v>0</v>
      </c>
      <c r="AF62" s="1000">
        <v>0</v>
      </c>
      <c r="AG62" s="1000">
        <v>0</v>
      </c>
      <c r="AH62" s="1000">
        <v>0</v>
      </c>
      <c r="AI62" s="984">
        <v>0</v>
      </c>
      <c r="AJ62" s="999">
        <v>0</v>
      </c>
      <c r="AK62" s="999">
        <v>0</v>
      </c>
      <c r="AL62" s="999">
        <v>0</v>
      </c>
      <c r="AM62" s="999">
        <v>0</v>
      </c>
      <c r="AN62" s="999">
        <v>0</v>
      </c>
      <c r="AO62" s="984">
        <v>0</v>
      </c>
      <c r="AP62" s="969"/>
      <c r="AQ62" s="1000">
        <v>0</v>
      </c>
      <c r="AR62" s="1000">
        <v>0</v>
      </c>
      <c r="AS62" s="1000">
        <v>0</v>
      </c>
      <c r="AT62" s="1000">
        <v>0</v>
      </c>
      <c r="AU62" s="1000">
        <v>0</v>
      </c>
      <c r="AV62" s="1000">
        <v>0</v>
      </c>
      <c r="AW62" s="1000">
        <v>0</v>
      </c>
      <c r="AX62" s="1000">
        <v>0</v>
      </c>
      <c r="AY62" s="1000">
        <v>0</v>
      </c>
      <c r="AZ62" s="1000">
        <v>0</v>
      </c>
      <c r="BA62" s="1000">
        <v>0</v>
      </c>
      <c r="BB62" s="1000">
        <v>0</v>
      </c>
      <c r="BC62" s="1000">
        <v>0</v>
      </c>
      <c r="BD62" s="1000">
        <v>0</v>
      </c>
      <c r="BE62" s="1000">
        <v>0</v>
      </c>
      <c r="BF62" s="1000">
        <v>0</v>
      </c>
      <c r="BG62" s="1000">
        <v>0</v>
      </c>
      <c r="BH62" s="1000">
        <v>0</v>
      </c>
      <c r="BI62" s="1000">
        <v>0</v>
      </c>
      <c r="BJ62" s="1000">
        <v>0</v>
      </c>
      <c r="BK62" s="984">
        <v>0</v>
      </c>
      <c r="BL62" s="1000">
        <v>0</v>
      </c>
      <c r="BM62" s="1000">
        <v>0</v>
      </c>
      <c r="BN62" s="1000">
        <v>0</v>
      </c>
      <c r="BO62" s="1000">
        <v>0</v>
      </c>
      <c r="BP62" s="984">
        <v>0</v>
      </c>
      <c r="BQ62" s="1000">
        <v>0</v>
      </c>
      <c r="BR62" s="1000">
        <v>0</v>
      </c>
      <c r="BS62" s="1000">
        <v>0</v>
      </c>
      <c r="BT62" s="1000">
        <v>0</v>
      </c>
      <c r="BU62" s="984">
        <v>0</v>
      </c>
      <c r="BV62" s="999">
        <v>0</v>
      </c>
      <c r="BW62" s="999">
        <v>0</v>
      </c>
      <c r="BX62" s="999">
        <v>0</v>
      </c>
      <c r="BY62" s="999">
        <v>0</v>
      </c>
      <c r="BZ62" s="999">
        <v>0</v>
      </c>
      <c r="CA62" s="984">
        <v>0</v>
      </c>
      <c r="CB62" s="969"/>
      <c r="CC62" s="1000">
        <v>0</v>
      </c>
      <c r="CD62" s="1000">
        <v>0</v>
      </c>
      <c r="CE62" s="1000">
        <v>0</v>
      </c>
      <c r="CF62" s="1000">
        <v>0</v>
      </c>
      <c r="CG62" s="1000">
        <v>0</v>
      </c>
      <c r="CH62" s="1000">
        <v>0</v>
      </c>
      <c r="CI62" s="1000">
        <v>0</v>
      </c>
      <c r="CJ62" s="1000">
        <v>0</v>
      </c>
      <c r="CK62" s="1000">
        <v>0</v>
      </c>
      <c r="CL62" s="1000">
        <v>0</v>
      </c>
      <c r="CM62" s="1000">
        <v>0</v>
      </c>
      <c r="CN62" s="1000">
        <v>0</v>
      </c>
      <c r="CO62" s="1000"/>
      <c r="CP62" s="1000">
        <v>0</v>
      </c>
      <c r="CQ62" s="1000">
        <v>0</v>
      </c>
      <c r="CR62" s="1000">
        <v>0</v>
      </c>
      <c r="CS62" s="1000">
        <v>0</v>
      </c>
      <c r="CT62" s="1000"/>
      <c r="CU62" s="1000">
        <v>0</v>
      </c>
      <c r="CV62" s="1000">
        <v>0</v>
      </c>
      <c r="CW62" s="984">
        <v>0</v>
      </c>
      <c r="CX62" s="1000">
        <v>0</v>
      </c>
      <c r="CY62" s="1000">
        <v>0</v>
      </c>
      <c r="CZ62" s="1000">
        <v>0</v>
      </c>
      <c r="DA62" s="1000">
        <v>0</v>
      </c>
      <c r="DB62" s="984">
        <v>0</v>
      </c>
      <c r="DC62" s="1000">
        <v>0</v>
      </c>
      <c r="DD62" s="1000">
        <v>0</v>
      </c>
      <c r="DE62" s="1000">
        <v>0</v>
      </c>
      <c r="DF62" s="1000">
        <v>0</v>
      </c>
      <c r="DG62" s="984">
        <v>0</v>
      </c>
      <c r="DH62" s="999">
        <v>0</v>
      </c>
      <c r="DI62" s="999">
        <v>0</v>
      </c>
      <c r="DJ62" s="999">
        <v>0</v>
      </c>
      <c r="DK62" s="999">
        <v>0</v>
      </c>
      <c r="DL62" s="999">
        <v>0</v>
      </c>
      <c r="DM62" s="982">
        <v>0</v>
      </c>
    </row>
    <row r="63" spans="2:117" ht="14.5">
      <c r="B63" s="972">
        <f>IF(D63&lt;&gt;"",MAX(B61:B62)+1,"")</f>
        <v>51</v>
      </c>
      <c r="C63" s="961"/>
      <c r="D63" s="980" t="s">
        <v>192</v>
      </c>
      <c r="E63" s="997">
        <f>E61+SUM(E62:E62)</f>
        <v>0</v>
      </c>
      <c r="F63" s="997">
        <f>F61+SUM(F62:F62)</f>
        <v>0</v>
      </c>
      <c r="G63" s="997">
        <v>0</v>
      </c>
      <c r="H63" s="997">
        <f>H61+SUM(H62:H62)</f>
        <v>0</v>
      </c>
      <c r="I63" s="997">
        <v>0</v>
      </c>
      <c r="J63" s="997">
        <f>J61+SUM(J62:J62)</f>
        <v>0</v>
      </c>
      <c r="K63" s="997">
        <v>0</v>
      </c>
      <c r="L63" s="997">
        <f>L61+SUM(L62:L62)</f>
        <v>0</v>
      </c>
      <c r="M63" s="997">
        <v>0</v>
      </c>
      <c r="N63" s="997">
        <f>N61+SUM(N62:N62)</f>
        <v>0</v>
      </c>
      <c r="O63" s="997">
        <v>0</v>
      </c>
      <c r="P63" s="997">
        <f>P61+SUM(P62:P62)</f>
        <v>0</v>
      </c>
      <c r="Q63" s="997">
        <v>0</v>
      </c>
      <c r="R63" s="997">
        <v>0</v>
      </c>
      <c r="S63" s="997">
        <f>S61+SUM(S62:S62)</f>
        <v>0</v>
      </c>
      <c r="T63" s="997">
        <v>0</v>
      </c>
      <c r="U63" s="997">
        <f>U61+SUM(U62:U62)</f>
        <v>0</v>
      </c>
      <c r="V63" s="997"/>
      <c r="W63" s="997">
        <f t="shared" ref="W63:AO63" si="23">W61+SUM(W62:W62)</f>
        <v>0</v>
      </c>
      <c r="X63" s="997">
        <f t="shared" si="23"/>
        <v>0</v>
      </c>
      <c r="Y63" s="997">
        <f t="shared" si="23"/>
        <v>256252471.72499996</v>
      </c>
      <c r="Z63" s="997">
        <f t="shared" si="23"/>
        <v>0</v>
      </c>
      <c r="AA63" s="997">
        <f t="shared" si="23"/>
        <v>0</v>
      </c>
      <c r="AB63" s="997">
        <f t="shared" si="23"/>
        <v>0</v>
      </c>
      <c r="AC63" s="997">
        <f t="shared" si="23"/>
        <v>0</v>
      </c>
      <c r="AD63" s="997">
        <f t="shared" si="23"/>
        <v>0</v>
      </c>
      <c r="AE63" s="997">
        <f t="shared" si="23"/>
        <v>0</v>
      </c>
      <c r="AF63" s="997">
        <f t="shared" si="23"/>
        <v>0</v>
      </c>
      <c r="AG63" s="997">
        <f t="shared" si="23"/>
        <v>0</v>
      </c>
      <c r="AH63" s="997">
        <f t="shared" si="23"/>
        <v>0</v>
      </c>
      <c r="AI63" s="997">
        <f t="shared" si="23"/>
        <v>0</v>
      </c>
      <c r="AJ63" s="996">
        <f t="shared" si="23"/>
        <v>0</v>
      </c>
      <c r="AK63" s="996">
        <f t="shared" si="23"/>
        <v>0</v>
      </c>
      <c r="AL63" s="996">
        <f t="shared" si="23"/>
        <v>0</v>
      </c>
      <c r="AM63" s="996">
        <f t="shared" si="23"/>
        <v>0</v>
      </c>
      <c r="AN63" s="996">
        <f t="shared" si="23"/>
        <v>0</v>
      </c>
      <c r="AO63" s="997">
        <f t="shared" si="23"/>
        <v>0</v>
      </c>
      <c r="AP63" s="979"/>
      <c r="AQ63" s="997">
        <f>AQ61+SUM(AQ62:AQ62)</f>
        <v>0</v>
      </c>
      <c r="AR63" s="997">
        <f>AR61+SUM(AR62:AR62)</f>
        <v>0</v>
      </c>
      <c r="AS63" s="997">
        <v>0</v>
      </c>
      <c r="AT63" s="997">
        <f>AT61+SUM(AT62:AT62)</f>
        <v>0</v>
      </c>
      <c r="AU63" s="997">
        <v>0</v>
      </c>
      <c r="AV63" s="997">
        <f>AV61+SUM(AV62:AV62)</f>
        <v>0</v>
      </c>
      <c r="AW63" s="997">
        <v>0</v>
      </c>
      <c r="AX63" s="997">
        <f>AX61+SUM(AX62:AX62)</f>
        <v>0</v>
      </c>
      <c r="AY63" s="997">
        <v>0</v>
      </c>
      <c r="AZ63" s="997">
        <f>AZ61+SUM(AZ62:AZ62)</f>
        <v>0</v>
      </c>
      <c r="BA63" s="997">
        <v>0</v>
      </c>
      <c r="BB63" s="997">
        <f>BB61+SUM(BB62:BB62)</f>
        <v>0</v>
      </c>
      <c r="BC63" s="997">
        <v>0</v>
      </c>
      <c r="BD63" s="997">
        <v>0</v>
      </c>
      <c r="BE63" s="997">
        <f>BE61+SUM(BE62:BE62)</f>
        <v>0</v>
      </c>
      <c r="BF63" s="997">
        <v>0</v>
      </c>
      <c r="BG63" s="997">
        <f>BG61+SUM(BG62:BG62)</f>
        <v>0</v>
      </c>
      <c r="BH63" s="997">
        <f>BH61+SUM(BH62:BH62)</f>
        <v>0</v>
      </c>
      <c r="BI63" s="997">
        <v>0</v>
      </c>
      <c r="BJ63" s="997">
        <v>0</v>
      </c>
      <c r="BK63" s="997">
        <f t="shared" ref="BK63:CA63" si="24">BK61+SUM(BK62:BK62)</f>
        <v>285207675.94075</v>
      </c>
      <c r="BL63" s="997">
        <f t="shared" si="24"/>
        <v>0</v>
      </c>
      <c r="BM63" s="997">
        <f t="shared" si="24"/>
        <v>0</v>
      </c>
      <c r="BN63" s="997">
        <f t="shared" si="24"/>
        <v>0</v>
      </c>
      <c r="BO63" s="997">
        <f t="shared" si="24"/>
        <v>0</v>
      </c>
      <c r="BP63" s="997">
        <f t="shared" si="24"/>
        <v>0</v>
      </c>
      <c r="BQ63" s="997">
        <f t="shared" si="24"/>
        <v>0</v>
      </c>
      <c r="BR63" s="997">
        <f t="shared" si="24"/>
        <v>0</v>
      </c>
      <c r="BS63" s="997">
        <f t="shared" si="24"/>
        <v>0</v>
      </c>
      <c r="BT63" s="997">
        <f t="shared" si="24"/>
        <v>0</v>
      </c>
      <c r="BU63" s="997">
        <f t="shared" si="24"/>
        <v>0</v>
      </c>
      <c r="BV63" s="996">
        <f t="shared" si="24"/>
        <v>0</v>
      </c>
      <c r="BW63" s="996">
        <f t="shared" si="24"/>
        <v>0</v>
      </c>
      <c r="BX63" s="996">
        <f t="shared" si="24"/>
        <v>0</v>
      </c>
      <c r="BY63" s="996">
        <f t="shared" si="24"/>
        <v>0</v>
      </c>
      <c r="BZ63" s="996">
        <f t="shared" si="24"/>
        <v>0</v>
      </c>
      <c r="CA63" s="997">
        <f t="shared" si="24"/>
        <v>0</v>
      </c>
      <c r="CB63" s="979"/>
      <c r="CC63" s="997">
        <f t="shared" ref="CC63:CS63" si="25">CC61+SUM(CC62:CC62)</f>
        <v>0</v>
      </c>
      <c r="CD63" s="997">
        <f t="shared" si="25"/>
        <v>0</v>
      </c>
      <c r="CE63" s="997">
        <f t="shared" si="25"/>
        <v>0</v>
      </c>
      <c r="CF63" s="997">
        <f t="shared" si="25"/>
        <v>0</v>
      </c>
      <c r="CG63" s="997">
        <f t="shared" si="25"/>
        <v>0</v>
      </c>
      <c r="CH63" s="997">
        <f t="shared" si="25"/>
        <v>0</v>
      </c>
      <c r="CI63" s="997">
        <f t="shared" si="25"/>
        <v>0</v>
      </c>
      <c r="CJ63" s="997">
        <f t="shared" si="25"/>
        <v>0</v>
      </c>
      <c r="CK63" s="997">
        <f t="shared" si="25"/>
        <v>0</v>
      </c>
      <c r="CL63" s="997">
        <f t="shared" si="25"/>
        <v>0</v>
      </c>
      <c r="CM63" s="997">
        <f t="shared" si="25"/>
        <v>0</v>
      </c>
      <c r="CN63" s="997">
        <f t="shared" si="25"/>
        <v>0</v>
      </c>
      <c r="CO63" s="997">
        <f t="shared" si="25"/>
        <v>0</v>
      </c>
      <c r="CP63" s="997">
        <f t="shared" si="25"/>
        <v>0</v>
      </c>
      <c r="CQ63" s="997">
        <f t="shared" si="25"/>
        <v>0</v>
      </c>
      <c r="CR63" s="997">
        <f t="shared" si="25"/>
        <v>0</v>
      </c>
      <c r="CS63" s="997">
        <f t="shared" si="25"/>
        <v>0</v>
      </c>
      <c r="CT63" s="997"/>
      <c r="CU63" s="997">
        <f t="shared" ref="CU63:DM63" si="26">CU61+SUM(CU62:CU62)</f>
        <v>0</v>
      </c>
      <c r="CV63" s="997">
        <f t="shared" si="26"/>
        <v>0</v>
      </c>
      <c r="CW63" s="997">
        <f t="shared" si="26"/>
        <v>291387723.64138752</v>
      </c>
      <c r="CX63" s="997">
        <f t="shared" si="26"/>
        <v>0</v>
      </c>
      <c r="CY63" s="997">
        <f t="shared" si="26"/>
        <v>0</v>
      </c>
      <c r="CZ63" s="997">
        <f t="shared" si="26"/>
        <v>0</v>
      </c>
      <c r="DA63" s="997">
        <f t="shared" si="26"/>
        <v>0</v>
      </c>
      <c r="DB63" s="997">
        <f t="shared" si="26"/>
        <v>0</v>
      </c>
      <c r="DC63" s="997">
        <f t="shared" si="26"/>
        <v>0</v>
      </c>
      <c r="DD63" s="997">
        <f t="shared" si="26"/>
        <v>0</v>
      </c>
      <c r="DE63" s="997">
        <f t="shared" si="26"/>
        <v>0</v>
      </c>
      <c r="DF63" s="997">
        <f t="shared" si="26"/>
        <v>0</v>
      </c>
      <c r="DG63" s="997">
        <f t="shared" si="26"/>
        <v>0</v>
      </c>
      <c r="DH63" s="996">
        <f t="shared" si="26"/>
        <v>0</v>
      </c>
      <c r="DI63" s="996">
        <f t="shared" si="26"/>
        <v>0</v>
      </c>
      <c r="DJ63" s="996">
        <f t="shared" si="26"/>
        <v>0</v>
      </c>
      <c r="DK63" s="996">
        <f t="shared" si="26"/>
        <v>0</v>
      </c>
      <c r="DL63" s="996">
        <f t="shared" si="26"/>
        <v>0</v>
      </c>
      <c r="DM63" s="995">
        <f t="shared" si="26"/>
        <v>0</v>
      </c>
    </row>
    <row r="64" spans="2:117" ht="14.5">
      <c r="B64" s="972" t="str">
        <f>IF(D64&lt;&gt;"",MAX(B62:B63)+1,"")</f>
        <v/>
      </c>
      <c r="C64" s="961"/>
      <c r="D64" s="994"/>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c r="AJ64" s="1008"/>
      <c r="AK64" s="1008"/>
      <c r="AL64" s="1008"/>
      <c r="AM64" s="1008"/>
      <c r="AN64" s="1008"/>
      <c r="AO64" s="994"/>
      <c r="AP64" s="969"/>
      <c r="AQ64" s="994"/>
      <c r="AR64" s="994"/>
      <c r="AS64" s="994"/>
      <c r="AT64" s="994"/>
      <c r="AU64" s="994"/>
      <c r="AV64" s="994"/>
      <c r="AW64" s="994"/>
      <c r="AX64" s="994"/>
      <c r="AY64" s="994"/>
      <c r="AZ64" s="994"/>
      <c r="BA64" s="994"/>
      <c r="BB64" s="994"/>
      <c r="BC64" s="994"/>
      <c r="BD64" s="994"/>
      <c r="BE64" s="994"/>
      <c r="BF64" s="994"/>
      <c r="BG64" s="994"/>
      <c r="BH64" s="994"/>
      <c r="BI64" s="994"/>
      <c r="BJ64" s="994"/>
      <c r="BK64" s="994"/>
      <c r="BL64" s="994"/>
      <c r="BM64" s="994"/>
      <c r="BN64" s="994"/>
      <c r="BO64" s="994"/>
      <c r="BP64" s="994"/>
      <c r="BQ64" s="994"/>
      <c r="BR64" s="994"/>
      <c r="BS64" s="994"/>
      <c r="BT64" s="994"/>
      <c r="BU64" s="994"/>
      <c r="BV64" s="1008"/>
      <c r="BW64" s="1008"/>
      <c r="BX64" s="1008"/>
      <c r="BY64" s="1008"/>
      <c r="BZ64" s="1008"/>
      <c r="CA64" s="994"/>
      <c r="CB64" s="969"/>
      <c r="CC64" s="994"/>
      <c r="CD64" s="994"/>
      <c r="CE64" s="994"/>
      <c r="CF64" s="994"/>
      <c r="CG64" s="994"/>
      <c r="CH64" s="994"/>
      <c r="CI64" s="994"/>
      <c r="CJ64" s="994"/>
      <c r="CK64" s="994"/>
      <c r="CL64" s="994"/>
      <c r="CM64" s="994"/>
      <c r="CN64" s="994"/>
      <c r="CO64" s="994"/>
      <c r="CP64" s="994"/>
      <c r="CQ64" s="994"/>
      <c r="CR64" s="994"/>
      <c r="CS64" s="994"/>
      <c r="CT64" s="994"/>
      <c r="CU64" s="994"/>
      <c r="CV64" s="994"/>
      <c r="CW64" s="994"/>
      <c r="CX64" s="994"/>
      <c r="CY64" s="994"/>
      <c r="CZ64" s="994"/>
      <c r="DA64" s="994"/>
      <c r="DB64" s="994"/>
      <c r="DC64" s="994"/>
      <c r="DD64" s="994"/>
      <c r="DE64" s="994"/>
      <c r="DF64" s="994"/>
      <c r="DG64" s="994"/>
      <c r="DH64" s="1008"/>
      <c r="DI64" s="1008"/>
      <c r="DJ64" s="1008"/>
      <c r="DK64" s="1008"/>
      <c r="DL64" s="1008"/>
      <c r="DM64" s="1007"/>
    </row>
    <row r="65" spans="2:117" ht="14.25" customHeight="1">
      <c r="B65" s="972">
        <v>52</v>
      </c>
      <c r="C65" s="961"/>
      <c r="D65" s="998" t="s">
        <v>194</v>
      </c>
      <c r="E65" s="984">
        <v>0</v>
      </c>
      <c r="F65" s="984">
        <v>0</v>
      </c>
      <c r="G65" s="984">
        <v>0</v>
      </c>
      <c r="H65" s="984">
        <v>0</v>
      </c>
      <c r="I65" s="984">
        <v>0</v>
      </c>
      <c r="J65" s="984">
        <v>0</v>
      </c>
      <c r="K65" s="984">
        <v>0</v>
      </c>
      <c r="L65" s="984">
        <v>0</v>
      </c>
      <c r="M65" s="984">
        <v>0</v>
      </c>
      <c r="N65" s="984">
        <v>0</v>
      </c>
      <c r="O65" s="984">
        <v>0</v>
      </c>
      <c r="P65" s="984">
        <v>0</v>
      </c>
      <c r="Q65" s="984">
        <v>0</v>
      </c>
      <c r="R65" s="984">
        <v>0</v>
      </c>
      <c r="S65" s="984">
        <v>0</v>
      </c>
      <c r="T65" s="984">
        <v>0</v>
      </c>
      <c r="U65" s="984">
        <v>0</v>
      </c>
      <c r="V65" s="984"/>
      <c r="W65" s="984">
        <v>0</v>
      </c>
      <c r="X65" s="984">
        <v>0</v>
      </c>
      <c r="Y65" s="984">
        <v>0</v>
      </c>
      <c r="Z65" s="984">
        <v>0</v>
      </c>
      <c r="AA65" s="984">
        <v>0</v>
      </c>
      <c r="AB65" s="984">
        <v>0</v>
      </c>
      <c r="AC65" s="984">
        <v>0</v>
      </c>
      <c r="AD65" s="984">
        <v>0</v>
      </c>
      <c r="AE65" s="984">
        <v>0</v>
      </c>
      <c r="AF65" s="984">
        <v>0</v>
      </c>
      <c r="AG65" s="984">
        <v>0</v>
      </c>
      <c r="AH65" s="984">
        <v>0</v>
      </c>
      <c r="AI65" s="984">
        <v>0</v>
      </c>
      <c r="AJ65" s="1006">
        <v>0</v>
      </c>
      <c r="AK65" s="1006">
        <v>0</v>
      </c>
      <c r="AL65" s="1006">
        <v>0</v>
      </c>
      <c r="AM65" s="1006">
        <v>0</v>
      </c>
      <c r="AN65" s="1006">
        <v>0</v>
      </c>
      <c r="AO65" s="984">
        <v>0</v>
      </c>
      <c r="AP65" s="969"/>
      <c r="AQ65" s="984">
        <v>0</v>
      </c>
      <c r="AR65" s="984">
        <v>0</v>
      </c>
      <c r="AS65" s="984">
        <v>0</v>
      </c>
      <c r="AT65" s="984">
        <v>0</v>
      </c>
      <c r="AU65" s="984">
        <v>0</v>
      </c>
      <c r="AV65" s="984">
        <v>0</v>
      </c>
      <c r="AW65" s="984">
        <v>0</v>
      </c>
      <c r="AX65" s="984">
        <v>0</v>
      </c>
      <c r="AY65" s="984">
        <v>0</v>
      </c>
      <c r="AZ65" s="984">
        <v>0</v>
      </c>
      <c r="BA65" s="984">
        <v>0</v>
      </c>
      <c r="BB65" s="984">
        <v>0</v>
      </c>
      <c r="BC65" s="984">
        <v>0</v>
      </c>
      <c r="BD65" s="984">
        <v>0</v>
      </c>
      <c r="BE65" s="984">
        <v>0</v>
      </c>
      <c r="BF65" s="984">
        <v>0</v>
      </c>
      <c r="BG65" s="984">
        <v>0</v>
      </c>
      <c r="BH65" s="984">
        <v>0</v>
      </c>
      <c r="BI65" s="984">
        <v>0</v>
      </c>
      <c r="BJ65" s="984">
        <v>0</v>
      </c>
      <c r="BK65" s="984">
        <v>0</v>
      </c>
      <c r="BL65" s="984">
        <v>0</v>
      </c>
      <c r="BM65" s="984">
        <v>0</v>
      </c>
      <c r="BN65" s="984">
        <v>0</v>
      </c>
      <c r="BO65" s="984">
        <v>0</v>
      </c>
      <c r="BP65" s="984">
        <v>0</v>
      </c>
      <c r="BQ65" s="984">
        <v>0</v>
      </c>
      <c r="BR65" s="984">
        <v>0</v>
      </c>
      <c r="BS65" s="984">
        <v>0</v>
      </c>
      <c r="BT65" s="984">
        <v>0</v>
      </c>
      <c r="BU65" s="984">
        <v>0</v>
      </c>
      <c r="BV65" s="1006">
        <v>0</v>
      </c>
      <c r="BW65" s="1006">
        <v>0</v>
      </c>
      <c r="BX65" s="1006">
        <v>0</v>
      </c>
      <c r="BY65" s="1006">
        <v>0</v>
      </c>
      <c r="BZ65" s="1006">
        <v>0</v>
      </c>
      <c r="CA65" s="984">
        <v>0</v>
      </c>
      <c r="CB65" s="969"/>
      <c r="CC65" s="984">
        <v>0</v>
      </c>
      <c r="CD65" s="984">
        <v>0</v>
      </c>
      <c r="CE65" s="984">
        <v>0</v>
      </c>
      <c r="CF65" s="984">
        <v>0</v>
      </c>
      <c r="CG65" s="984">
        <v>0</v>
      </c>
      <c r="CH65" s="984">
        <v>0</v>
      </c>
      <c r="CI65" s="984">
        <v>0</v>
      </c>
      <c r="CJ65" s="984">
        <v>0</v>
      </c>
      <c r="CK65" s="984">
        <v>0</v>
      </c>
      <c r="CL65" s="984">
        <v>0</v>
      </c>
      <c r="CM65" s="984">
        <v>0</v>
      </c>
      <c r="CN65" s="984">
        <v>0</v>
      </c>
      <c r="CO65" s="984">
        <v>0</v>
      </c>
      <c r="CP65" s="984">
        <v>0</v>
      </c>
      <c r="CQ65" s="984">
        <v>0</v>
      </c>
      <c r="CR65" s="984">
        <v>0</v>
      </c>
      <c r="CS65" s="984">
        <v>0</v>
      </c>
      <c r="CT65" s="984"/>
      <c r="CU65" s="984">
        <v>0</v>
      </c>
      <c r="CV65" s="984">
        <v>0</v>
      </c>
      <c r="CW65" s="984">
        <v>0</v>
      </c>
      <c r="CX65" s="984">
        <v>0</v>
      </c>
      <c r="CY65" s="984">
        <v>0</v>
      </c>
      <c r="CZ65" s="984">
        <v>0</v>
      </c>
      <c r="DA65" s="984">
        <v>0</v>
      </c>
      <c r="DB65" s="984">
        <v>0</v>
      </c>
      <c r="DC65" s="984">
        <v>0</v>
      </c>
      <c r="DD65" s="984">
        <v>0</v>
      </c>
      <c r="DE65" s="984">
        <v>0</v>
      </c>
      <c r="DF65" s="984">
        <v>0</v>
      </c>
      <c r="DG65" s="984">
        <v>0</v>
      </c>
      <c r="DH65" s="1006">
        <v>0</v>
      </c>
      <c r="DI65" s="1006">
        <v>0</v>
      </c>
      <c r="DJ65" s="1006">
        <v>0</v>
      </c>
      <c r="DK65" s="1006">
        <v>0</v>
      </c>
      <c r="DL65" s="1006">
        <v>0</v>
      </c>
      <c r="DM65" s="982">
        <v>0</v>
      </c>
    </row>
    <row r="66" spans="2:117" ht="14.5">
      <c r="B66" s="972">
        <v>53</v>
      </c>
      <c r="C66" s="961"/>
      <c r="D66" s="998" t="s">
        <v>197</v>
      </c>
      <c r="E66" s="984">
        <v>0</v>
      </c>
      <c r="F66" s="984">
        <v>0</v>
      </c>
      <c r="G66" s="984">
        <v>0</v>
      </c>
      <c r="H66" s="984">
        <v>0</v>
      </c>
      <c r="I66" s="984">
        <v>0</v>
      </c>
      <c r="J66" s="984">
        <v>0</v>
      </c>
      <c r="K66" s="984">
        <v>0</v>
      </c>
      <c r="L66" s="984">
        <v>0</v>
      </c>
      <c r="M66" s="984">
        <v>0</v>
      </c>
      <c r="N66" s="984">
        <v>0</v>
      </c>
      <c r="O66" s="984">
        <v>0</v>
      </c>
      <c r="P66" s="984">
        <v>0</v>
      </c>
      <c r="Q66" s="984">
        <v>0</v>
      </c>
      <c r="R66" s="984">
        <v>0</v>
      </c>
      <c r="S66" s="984">
        <v>0</v>
      </c>
      <c r="T66" s="984">
        <v>0</v>
      </c>
      <c r="U66" s="984">
        <v>0</v>
      </c>
      <c r="V66" s="984"/>
      <c r="W66" s="984">
        <v>0</v>
      </c>
      <c r="X66" s="984">
        <v>0</v>
      </c>
      <c r="Y66" s="984">
        <v>0</v>
      </c>
      <c r="Z66" s="984">
        <v>0</v>
      </c>
      <c r="AA66" s="984">
        <v>0</v>
      </c>
      <c r="AB66" s="984">
        <v>0</v>
      </c>
      <c r="AC66" s="984">
        <v>0</v>
      </c>
      <c r="AD66" s="984">
        <v>0</v>
      </c>
      <c r="AE66" s="984">
        <v>0</v>
      </c>
      <c r="AF66" s="984">
        <v>0</v>
      </c>
      <c r="AG66" s="984">
        <v>0</v>
      </c>
      <c r="AH66" s="984">
        <v>0</v>
      </c>
      <c r="AI66" s="984">
        <v>0</v>
      </c>
      <c r="AJ66" s="1006">
        <v>0</v>
      </c>
      <c r="AK66" s="1006">
        <v>0</v>
      </c>
      <c r="AL66" s="1006">
        <v>0</v>
      </c>
      <c r="AM66" s="1006">
        <v>0</v>
      </c>
      <c r="AN66" s="1006">
        <v>0</v>
      </c>
      <c r="AO66" s="984">
        <v>0</v>
      </c>
      <c r="AP66" s="969"/>
      <c r="AQ66" s="984">
        <v>0</v>
      </c>
      <c r="AR66" s="984">
        <v>0</v>
      </c>
      <c r="AS66" s="984">
        <v>0</v>
      </c>
      <c r="AT66" s="984">
        <v>0</v>
      </c>
      <c r="AU66" s="984">
        <v>0</v>
      </c>
      <c r="AV66" s="984">
        <v>0</v>
      </c>
      <c r="AW66" s="984">
        <v>0</v>
      </c>
      <c r="AX66" s="984">
        <v>0</v>
      </c>
      <c r="AY66" s="984">
        <v>0</v>
      </c>
      <c r="AZ66" s="984">
        <v>0</v>
      </c>
      <c r="BA66" s="984">
        <v>0</v>
      </c>
      <c r="BB66" s="984">
        <v>0</v>
      </c>
      <c r="BC66" s="984">
        <v>0</v>
      </c>
      <c r="BD66" s="984">
        <v>0</v>
      </c>
      <c r="BE66" s="984">
        <v>0</v>
      </c>
      <c r="BF66" s="984">
        <v>0</v>
      </c>
      <c r="BG66" s="984">
        <v>0</v>
      </c>
      <c r="BH66" s="984">
        <v>0</v>
      </c>
      <c r="BI66" s="984">
        <v>0</v>
      </c>
      <c r="BJ66" s="984">
        <v>0</v>
      </c>
      <c r="BK66" s="984">
        <v>0</v>
      </c>
      <c r="BL66" s="984">
        <v>0</v>
      </c>
      <c r="BM66" s="984">
        <v>0</v>
      </c>
      <c r="BN66" s="984">
        <v>0</v>
      </c>
      <c r="BO66" s="984">
        <v>0</v>
      </c>
      <c r="BP66" s="984">
        <v>0</v>
      </c>
      <c r="BQ66" s="984">
        <v>0</v>
      </c>
      <c r="BR66" s="984">
        <v>0</v>
      </c>
      <c r="BS66" s="984">
        <v>0</v>
      </c>
      <c r="BT66" s="984">
        <v>0</v>
      </c>
      <c r="BU66" s="984">
        <v>0</v>
      </c>
      <c r="BV66" s="1006">
        <v>0</v>
      </c>
      <c r="BW66" s="1006">
        <v>0</v>
      </c>
      <c r="BX66" s="1006">
        <v>0</v>
      </c>
      <c r="BY66" s="1006">
        <v>0</v>
      </c>
      <c r="BZ66" s="1006">
        <v>0</v>
      </c>
      <c r="CA66" s="984">
        <v>0</v>
      </c>
      <c r="CB66" s="969"/>
      <c r="CC66" s="984">
        <v>0</v>
      </c>
      <c r="CD66" s="984">
        <v>0</v>
      </c>
      <c r="CE66" s="984">
        <v>0</v>
      </c>
      <c r="CF66" s="984">
        <v>0</v>
      </c>
      <c r="CG66" s="984">
        <v>0</v>
      </c>
      <c r="CH66" s="984">
        <v>0</v>
      </c>
      <c r="CI66" s="984">
        <v>0</v>
      </c>
      <c r="CJ66" s="984">
        <v>0</v>
      </c>
      <c r="CK66" s="984">
        <v>0</v>
      </c>
      <c r="CL66" s="984">
        <v>0</v>
      </c>
      <c r="CM66" s="984">
        <v>0</v>
      </c>
      <c r="CN66" s="984">
        <v>0</v>
      </c>
      <c r="CO66" s="984">
        <v>0</v>
      </c>
      <c r="CP66" s="984">
        <v>0</v>
      </c>
      <c r="CQ66" s="984">
        <v>0</v>
      </c>
      <c r="CR66" s="984">
        <v>0</v>
      </c>
      <c r="CS66" s="984">
        <v>0</v>
      </c>
      <c r="CT66" s="984"/>
      <c r="CU66" s="984">
        <v>0</v>
      </c>
      <c r="CV66" s="984">
        <v>0</v>
      </c>
      <c r="CW66" s="984">
        <v>0</v>
      </c>
      <c r="CX66" s="984">
        <v>0</v>
      </c>
      <c r="CY66" s="984">
        <v>0</v>
      </c>
      <c r="CZ66" s="984">
        <v>0</v>
      </c>
      <c r="DA66" s="984">
        <v>0</v>
      </c>
      <c r="DB66" s="984">
        <v>0</v>
      </c>
      <c r="DC66" s="984">
        <v>0</v>
      </c>
      <c r="DD66" s="984">
        <v>0</v>
      </c>
      <c r="DE66" s="984">
        <v>0</v>
      </c>
      <c r="DF66" s="984">
        <v>0</v>
      </c>
      <c r="DG66" s="984">
        <v>0</v>
      </c>
      <c r="DH66" s="1006">
        <v>0</v>
      </c>
      <c r="DI66" s="1006">
        <v>0</v>
      </c>
      <c r="DJ66" s="1006">
        <v>0</v>
      </c>
      <c r="DK66" s="1006">
        <v>0</v>
      </c>
      <c r="DL66" s="1006">
        <v>0</v>
      </c>
      <c r="DM66" s="982">
        <v>0</v>
      </c>
    </row>
    <row r="67" spans="2:117" ht="14.5">
      <c r="B67" s="972">
        <v>54</v>
      </c>
      <c r="C67" s="1002"/>
      <c r="D67" s="998" t="s">
        <v>204</v>
      </c>
      <c r="E67" s="984"/>
      <c r="F67" s="984"/>
      <c r="G67" s="984"/>
      <c r="H67" s="984"/>
      <c r="I67" s="984"/>
      <c r="J67" s="984"/>
      <c r="K67" s="984"/>
      <c r="L67" s="984"/>
      <c r="M67" s="984"/>
      <c r="N67" s="984"/>
      <c r="O67" s="984"/>
      <c r="P67" s="984"/>
      <c r="Q67" s="984"/>
      <c r="R67" s="984"/>
      <c r="S67" s="984"/>
      <c r="T67" s="984"/>
      <c r="U67" s="984"/>
      <c r="V67" s="984"/>
      <c r="W67" s="984"/>
      <c r="X67" s="984"/>
      <c r="Y67" s="1001">
        <v>30000000</v>
      </c>
      <c r="Z67" s="984"/>
      <c r="AA67" s="984"/>
      <c r="AB67" s="984"/>
      <c r="AC67" s="984"/>
      <c r="AD67" s="984"/>
      <c r="AE67" s="984"/>
      <c r="AF67" s="984"/>
      <c r="AG67" s="984"/>
      <c r="AH67" s="984"/>
      <c r="AI67" s="984"/>
      <c r="AJ67" s="1006"/>
      <c r="AK67" s="1006"/>
      <c r="AL67" s="1006"/>
      <c r="AM67" s="1006"/>
      <c r="AN67" s="1006"/>
      <c r="AO67" s="984"/>
      <c r="AP67" s="969"/>
      <c r="AQ67" s="984"/>
      <c r="AR67" s="984"/>
      <c r="AS67" s="984"/>
      <c r="AT67" s="984"/>
      <c r="AU67" s="984"/>
      <c r="AV67" s="984"/>
      <c r="AW67" s="984"/>
      <c r="AX67" s="984"/>
      <c r="AY67" s="984"/>
      <c r="AZ67" s="984"/>
      <c r="BA67" s="984"/>
      <c r="BB67" s="984"/>
      <c r="BC67" s="984"/>
      <c r="BD67" s="984"/>
      <c r="BE67" s="984"/>
      <c r="BF67" s="984"/>
      <c r="BG67" s="984"/>
      <c r="BH67" s="984"/>
      <c r="BI67" s="984"/>
      <c r="BJ67" s="984"/>
      <c r="BK67" s="1001">
        <v>30000000</v>
      </c>
      <c r="BL67" s="984"/>
      <c r="BM67" s="984"/>
      <c r="BN67" s="984"/>
      <c r="BO67" s="984"/>
      <c r="BP67" s="984"/>
      <c r="BQ67" s="984"/>
      <c r="BR67" s="984"/>
      <c r="BS67" s="984"/>
      <c r="BT67" s="984"/>
      <c r="BU67" s="984"/>
      <c r="BV67" s="1006"/>
      <c r="BW67" s="1006"/>
      <c r="BX67" s="1006"/>
      <c r="BY67" s="1006"/>
      <c r="BZ67" s="1006"/>
      <c r="CA67" s="984"/>
      <c r="CB67" s="969"/>
      <c r="CC67" s="984"/>
      <c r="CD67" s="984"/>
      <c r="CE67" s="984"/>
      <c r="CF67" s="984"/>
      <c r="CG67" s="984"/>
      <c r="CH67" s="984"/>
      <c r="CI67" s="984"/>
      <c r="CJ67" s="984"/>
      <c r="CK67" s="984"/>
      <c r="CL67" s="984"/>
      <c r="CM67" s="984"/>
      <c r="CN67" s="984"/>
      <c r="CO67" s="984"/>
      <c r="CP67" s="984"/>
      <c r="CQ67" s="984"/>
      <c r="CR67" s="984"/>
      <c r="CS67" s="984"/>
      <c r="CT67" s="984"/>
      <c r="CU67" s="984"/>
      <c r="CV67" s="984"/>
      <c r="CW67" s="1001">
        <v>30000000</v>
      </c>
      <c r="CX67" s="984"/>
      <c r="CY67" s="984"/>
      <c r="CZ67" s="984"/>
      <c r="DA67" s="984"/>
      <c r="DB67" s="984"/>
      <c r="DC67" s="984"/>
      <c r="DD67" s="984"/>
      <c r="DE67" s="984"/>
      <c r="DF67" s="984"/>
      <c r="DG67" s="984"/>
      <c r="DH67" s="1006"/>
      <c r="DI67" s="1006"/>
      <c r="DJ67" s="1006"/>
      <c r="DK67" s="1006"/>
      <c r="DL67" s="1006"/>
      <c r="DM67" s="982"/>
    </row>
    <row r="68" spans="2:117" ht="14.5">
      <c r="B68" s="972">
        <v>54</v>
      </c>
      <c r="C68" s="961"/>
      <c r="D68" s="998" t="s">
        <v>205</v>
      </c>
      <c r="E68" s="984">
        <v>0</v>
      </c>
      <c r="F68" s="984">
        <v>0</v>
      </c>
      <c r="G68" s="984">
        <v>0</v>
      </c>
      <c r="H68" s="984">
        <v>0</v>
      </c>
      <c r="I68" s="984">
        <v>0</v>
      </c>
      <c r="J68" s="984">
        <v>0</v>
      </c>
      <c r="K68" s="984">
        <v>0</v>
      </c>
      <c r="L68" s="984">
        <v>0</v>
      </c>
      <c r="M68" s="984">
        <v>0</v>
      </c>
      <c r="N68" s="984">
        <v>0</v>
      </c>
      <c r="O68" s="984">
        <v>0</v>
      </c>
      <c r="P68" s="984">
        <v>0</v>
      </c>
      <c r="Q68" s="984">
        <v>0</v>
      </c>
      <c r="R68" s="984">
        <v>0</v>
      </c>
      <c r="S68" s="984">
        <v>0</v>
      </c>
      <c r="T68" s="984">
        <v>0</v>
      </c>
      <c r="U68" s="984">
        <v>0</v>
      </c>
      <c r="V68" s="984"/>
      <c r="W68" s="984">
        <v>0</v>
      </c>
      <c r="X68" s="984">
        <v>0</v>
      </c>
      <c r="Y68" s="1001">
        <v>26585154.466419831</v>
      </c>
      <c r="Z68" s="984">
        <v>0</v>
      </c>
      <c r="AA68" s="984">
        <v>0</v>
      </c>
      <c r="AB68" s="984">
        <v>0</v>
      </c>
      <c r="AC68" s="984">
        <v>0</v>
      </c>
      <c r="AD68" s="984">
        <v>0</v>
      </c>
      <c r="AE68" s="984">
        <v>0</v>
      </c>
      <c r="AF68" s="984">
        <v>0</v>
      </c>
      <c r="AG68" s="984">
        <v>0</v>
      </c>
      <c r="AH68" s="984">
        <v>0</v>
      </c>
      <c r="AI68" s="984">
        <v>0</v>
      </c>
      <c r="AJ68" s="1006">
        <v>0</v>
      </c>
      <c r="AK68" s="1006">
        <v>0</v>
      </c>
      <c r="AL68" s="1006">
        <v>0</v>
      </c>
      <c r="AM68" s="1006">
        <v>0</v>
      </c>
      <c r="AN68" s="1006">
        <v>0</v>
      </c>
      <c r="AO68" s="984">
        <v>0</v>
      </c>
      <c r="AP68" s="969"/>
      <c r="AQ68" s="984">
        <v>0</v>
      </c>
      <c r="AR68" s="984">
        <v>0</v>
      </c>
      <c r="AS68" s="984">
        <v>0</v>
      </c>
      <c r="AT68" s="984">
        <v>0</v>
      </c>
      <c r="AU68" s="984">
        <v>0</v>
      </c>
      <c r="AV68" s="984">
        <v>0</v>
      </c>
      <c r="AW68" s="984">
        <v>0</v>
      </c>
      <c r="AX68" s="984">
        <v>0</v>
      </c>
      <c r="AY68" s="984">
        <v>0</v>
      </c>
      <c r="AZ68" s="984">
        <v>0</v>
      </c>
      <c r="BA68" s="984">
        <v>0</v>
      </c>
      <c r="BB68" s="984">
        <v>0</v>
      </c>
      <c r="BC68" s="984">
        <v>0</v>
      </c>
      <c r="BD68" s="984">
        <v>0</v>
      </c>
      <c r="BE68" s="984">
        <v>0</v>
      </c>
      <c r="BF68" s="984">
        <v>0</v>
      </c>
      <c r="BG68" s="984">
        <v>0</v>
      </c>
      <c r="BH68" s="984">
        <v>0</v>
      </c>
      <c r="BI68" s="984">
        <v>0</v>
      </c>
      <c r="BJ68" s="984">
        <v>0</v>
      </c>
      <c r="BK68" s="984">
        <v>27621329.57647486</v>
      </c>
      <c r="BL68" s="984">
        <v>0</v>
      </c>
      <c r="BM68" s="984">
        <v>0</v>
      </c>
      <c r="BN68" s="984">
        <v>0</v>
      </c>
      <c r="BO68" s="984">
        <v>0</v>
      </c>
      <c r="BP68" s="984">
        <v>0</v>
      </c>
      <c r="BQ68" s="984">
        <v>0</v>
      </c>
      <c r="BR68" s="984">
        <v>0</v>
      </c>
      <c r="BS68" s="984">
        <v>0</v>
      </c>
      <c r="BT68" s="984">
        <v>0</v>
      </c>
      <c r="BU68" s="984">
        <v>0</v>
      </c>
      <c r="BV68" s="1006">
        <v>0</v>
      </c>
      <c r="BW68" s="1006">
        <v>0</v>
      </c>
      <c r="BX68" s="1006">
        <v>0</v>
      </c>
      <c r="BY68" s="1006">
        <v>0</v>
      </c>
      <c r="BZ68" s="1006">
        <v>0</v>
      </c>
      <c r="CA68" s="984">
        <v>0</v>
      </c>
      <c r="CB68" s="969"/>
      <c r="CC68" s="984">
        <v>0</v>
      </c>
      <c r="CD68" s="984">
        <v>0</v>
      </c>
      <c r="CE68" s="984">
        <v>0</v>
      </c>
      <c r="CF68" s="984">
        <v>0</v>
      </c>
      <c r="CG68" s="984">
        <v>0</v>
      </c>
      <c r="CH68" s="984">
        <v>0</v>
      </c>
      <c r="CI68" s="984">
        <v>0</v>
      </c>
      <c r="CJ68" s="984">
        <v>0</v>
      </c>
      <c r="CK68" s="984">
        <v>0</v>
      </c>
      <c r="CL68" s="984">
        <v>0</v>
      </c>
      <c r="CM68" s="984">
        <v>0</v>
      </c>
      <c r="CN68" s="984">
        <v>0</v>
      </c>
      <c r="CO68" s="984">
        <v>0</v>
      </c>
      <c r="CP68" s="984">
        <v>0</v>
      </c>
      <c r="CQ68" s="984">
        <v>0</v>
      </c>
      <c r="CR68" s="984">
        <v>0</v>
      </c>
      <c r="CS68" s="984">
        <v>0</v>
      </c>
      <c r="CT68" s="984"/>
      <c r="CU68" s="984">
        <v>0</v>
      </c>
      <c r="CV68" s="984">
        <v>0</v>
      </c>
      <c r="CW68" s="984">
        <v>28697890.340863917</v>
      </c>
      <c r="CX68" s="984">
        <v>0</v>
      </c>
      <c r="CY68" s="984">
        <v>0</v>
      </c>
      <c r="CZ68" s="984">
        <v>0</v>
      </c>
      <c r="DA68" s="984">
        <v>0</v>
      </c>
      <c r="DB68" s="984">
        <v>0</v>
      </c>
      <c r="DC68" s="984">
        <v>0</v>
      </c>
      <c r="DD68" s="984">
        <v>0</v>
      </c>
      <c r="DE68" s="984">
        <v>0</v>
      </c>
      <c r="DF68" s="984">
        <v>0</v>
      </c>
      <c r="DG68" s="984">
        <v>0</v>
      </c>
      <c r="DH68" s="1006">
        <v>0</v>
      </c>
      <c r="DI68" s="1006">
        <v>0</v>
      </c>
      <c r="DJ68" s="1006">
        <v>0</v>
      </c>
      <c r="DK68" s="1006">
        <v>0</v>
      </c>
      <c r="DL68" s="1006">
        <v>0</v>
      </c>
      <c r="DM68" s="982">
        <v>0</v>
      </c>
    </row>
    <row r="69" spans="2:117" ht="14.5">
      <c r="B69" s="972">
        <v>55</v>
      </c>
      <c r="C69" s="961"/>
      <c r="D69" s="998" t="s">
        <v>206</v>
      </c>
      <c r="E69" s="984">
        <v>0</v>
      </c>
      <c r="F69" s="984">
        <v>0</v>
      </c>
      <c r="G69" s="984">
        <v>0</v>
      </c>
      <c r="H69" s="984">
        <v>0</v>
      </c>
      <c r="I69" s="984">
        <v>0</v>
      </c>
      <c r="J69" s="984">
        <v>0</v>
      </c>
      <c r="K69" s="984">
        <v>0</v>
      </c>
      <c r="L69" s="984">
        <v>0</v>
      </c>
      <c r="M69" s="984">
        <v>0</v>
      </c>
      <c r="N69" s="984">
        <v>0</v>
      </c>
      <c r="O69" s="984">
        <v>0</v>
      </c>
      <c r="P69" s="984">
        <v>0</v>
      </c>
      <c r="Q69" s="984">
        <v>0</v>
      </c>
      <c r="R69" s="984">
        <v>0</v>
      </c>
      <c r="S69" s="984">
        <v>0</v>
      </c>
      <c r="T69" s="984">
        <v>0</v>
      </c>
      <c r="U69" s="984">
        <v>0</v>
      </c>
      <c r="V69" s="984"/>
      <c r="W69" s="984">
        <v>0</v>
      </c>
      <c r="X69" s="984">
        <v>0</v>
      </c>
      <c r="Y69" s="984">
        <v>0</v>
      </c>
      <c r="Z69" s="984">
        <v>0</v>
      </c>
      <c r="AA69" s="984">
        <v>0</v>
      </c>
      <c r="AB69" s="984">
        <v>0</v>
      </c>
      <c r="AC69" s="984">
        <v>0</v>
      </c>
      <c r="AD69" s="984">
        <v>0</v>
      </c>
      <c r="AE69" s="984">
        <v>0</v>
      </c>
      <c r="AF69" s="984">
        <v>0</v>
      </c>
      <c r="AG69" s="984">
        <v>0</v>
      </c>
      <c r="AH69" s="984">
        <v>0</v>
      </c>
      <c r="AI69" s="984">
        <v>0</v>
      </c>
      <c r="AJ69" s="1006">
        <v>0</v>
      </c>
      <c r="AK69" s="1006">
        <v>0</v>
      </c>
      <c r="AL69" s="1006">
        <v>0</v>
      </c>
      <c r="AM69" s="1006">
        <v>0</v>
      </c>
      <c r="AN69" s="1006">
        <v>0</v>
      </c>
      <c r="AO69" s="984">
        <v>0</v>
      </c>
      <c r="AP69" s="969"/>
      <c r="AQ69" s="984">
        <v>0</v>
      </c>
      <c r="AR69" s="984">
        <v>0</v>
      </c>
      <c r="AS69" s="984">
        <v>0</v>
      </c>
      <c r="AT69" s="984">
        <v>0</v>
      </c>
      <c r="AU69" s="984">
        <v>0</v>
      </c>
      <c r="AV69" s="984">
        <v>0</v>
      </c>
      <c r="AW69" s="984">
        <v>0</v>
      </c>
      <c r="AX69" s="984">
        <v>0</v>
      </c>
      <c r="AY69" s="984">
        <v>0</v>
      </c>
      <c r="AZ69" s="984">
        <v>0</v>
      </c>
      <c r="BA69" s="984">
        <v>0</v>
      </c>
      <c r="BB69" s="984">
        <v>0</v>
      </c>
      <c r="BC69" s="984">
        <v>0</v>
      </c>
      <c r="BD69" s="984">
        <v>0</v>
      </c>
      <c r="BE69" s="984">
        <v>0</v>
      </c>
      <c r="BF69" s="984">
        <v>0</v>
      </c>
      <c r="BG69" s="984">
        <v>0</v>
      </c>
      <c r="BH69" s="984">
        <v>0</v>
      </c>
      <c r="BI69" s="984">
        <v>0</v>
      </c>
      <c r="BJ69" s="984">
        <v>0</v>
      </c>
      <c r="BK69" s="984">
        <v>0</v>
      </c>
      <c r="BL69" s="984">
        <v>0</v>
      </c>
      <c r="BM69" s="984">
        <v>0</v>
      </c>
      <c r="BN69" s="984">
        <v>0</v>
      </c>
      <c r="BO69" s="984">
        <v>0</v>
      </c>
      <c r="BP69" s="984">
        <v>0</v>
      </c>
      <c r="BQ69" s="984">
        <v>0</v>
      </c>
      <c r="BR69" s="984">
        <v>0</v>
      </c>
      <c r="BS69" s="984">
        <v>0</v>
      </c>
      <c r="BT69" s="984">
        <v>0</v>
      </c>
      <c r="BU69" s="984">
        <v>0</v>
      </c>
      <c r="BV69" s="1006">
        <v>0</v>
      </c>
      <c r="BW69" s="1006">
        <v>0</v>
      </c>
      <c r="BX69" s="1006">
        <v>0</v>
      </c>
      <c r="BY69" s="1006">
        <v>0</v>
      </c>
      <c r="BZ69" s="1006">
        <v>0</v>
      </c>
      <c r="CA69" s="984">
        <v>0</v>
      </c>
      <c r="CB69" s="969"/>
      <c r="CC69" s="984">
        <v>0</v>
      </c>
      <c r="CD69" s="984">
        <v>0</v>
      </c>
      <c r="CE69" s="984">
        <v>0</v>
      </c>
      <c r="CF69" s="984">
        <v>0</v>
      </c>
      <c r="CG69" s="984">
        <v>0</v>
      </c>
      <c r="CH69" s="984">
        <v>0</v>
      </c>
      <c r="CI69" s="984">
        <v>0</v>
      </c>
      <c r="CJ69" s="984">
        <v>0</v>
      </c>
      <c r="CK69" s="984">
        <v>0</v>
      </c>
      <c r="CL69" s="984">
        <v>0</v>
      </c>
      <c r="CM69" s="984">
        <v>0</v>
      </c>
      <c r="CN69" s="984">
        <v>0</v>
      </c>
      <c r="CO69" s="984">
        <v>0</v>
      </c>
      <c r="CP69" s="984">
        <v>0</v>
      </c>
      <c r="CQ69" s="984">
        <v>0</v>
      </c>
      <c r="CR69" s="984">
        <v>0</v>
      </c>
      <c r="CS69" s="984">
        <v>0</v>
      </c>
      <c r="CT69" s="984"/>
      <c r="CU69" s="984">
        <v>0</v>
      </c>
      <c r="CV69" s="984">
        <v>0</v>
      </c>
      <c r="CW69" s="984">
        <v>0</v>
      </c>
      <c r="CX69" s="984">
        <v>0</v>
      </c>
      <c r="CY69" s="984">
        <v>0</v>
      </c>
      <c r="CZ69" s="984">
        <v>0</v>
      </c>
      <c r="DA69" s="984">
        <v>0</v>
      </c>
      <c r="DB69" s="984">
        <v>0</v>
      </c>
      <c r="DC69" s="984">
        <v>0</v>
      </c>
      <c r="DD69" s="984">
        <v>0</v>
      </c>
      <c r="DE69" s="984">
        <v>0</v>
      </c>
      <c r="DF69" s="984">
        <v>0</v>
      </c>
      <c r="DG69" s="984">
        <v>0</v>
      </c>
      <c r="DH69" s="1006">
        <v>0</v>
      </c>
      <c r="DI69" s="1006">
        <v>0</v>
      </c>
      <c r="DJ69" s="1006">
        <v>0</v>
      </c>
      <c r="DK69" s="1006">
        <v>0</v>
      </c>
      <c r="DL69" s="1006">
        <v>0</v>
      </c>
      <c r="DM69" s="982">
        <v>0</v>
      </c>
    </row>
    <row r="70" spans="2:117" ht="14.5">
      <c r="B70" s="972">
        <f>IF(D70&lt;&gt;"",MAX(B66:B69)+1,"")</f>
        <v>56</v>
      </c>
      <c r="C70" s="961"/>
      <c r="D70" s="980" t="s">
        <v>207</v>
      </c>
      <c r="E70" s="997">
        <f t="shared" ref="E70:U70" si="27">SUM(E65:E69)</f>
        <v>0</v>
      </c>
      <c r="F70" s="997">
        <f t="shared" si="27"/>
        <v>0</v>
      </c>
      <c r="G70" s="997">
        <f t="shared" si="27"/>
        <v>0</v>
      </c>
      <c r="H70" s="997">
        <f t="shared" si="27"/>
        <v>0</v>
      </c>
      <c r="I70" s="997">
        <f t="shared" si="27"/>
        <v>0</v>
      </c>
      <c r="J70" s="997">
        <f t="shared" si="27"/>
        <v>0</v>
      </c>
      <c r="K70" s="997">
        <f t="shared" si="27"/>
        <v>0</v>
      </c>
      <c r="L70" s="997">
        <f t="shared" si="27"/>
        <v>0</v>
      </c>
      <c r="M70" s="997">
        <f t="shared" si="27"/>
        <v>0</v>
      </c>
      <c r="N70" s="997">
        <f t="shared" si="27"/>
        <v>0</v>
      </c>
      <c r="O70" s="997">
        <f t="shared" si="27"/>
        <v>0</v>
      </c>
      <c r="P70" s="997">
        <f t="shared" si="27"/>
        <v>0</v>
      </c>
      <c r="Q70" s="997">
        <f t="shared" si="27"/>
        <v>0</v>
      </c>
      <c r="R70" s="997">
        <f t="shared" si="27"/>
        <v>0</v>
      </c>
      <c r="S70" s="997">
        <f t="shared" si="27"/>
        <v>0</v>
      </c>
      <c r="T70" s="997">
        <f t="shared" si="27"/>
        <v>0</v>
      </c>
      <c r="U70" s="997">
        <f t="shared" si="27"/>
        <v>0</v>
      </c>
      <c r="V70" s="997"/>
      <c r="W70" s="997">
        <f t="shared" ref="W70:AO70" si="28">SUM(W65:W69)</f>
        <v>0</v>
      </c>
      <c r="X70" s="997">
        <f t="shared" si="28"/>
        <v>0</v>
      </c>
      <c r="Y70" s="997">
        <f t="shared" si="28"/>
        <v>56585154.466419831</v>
      </c>
      <c r="Z70" s="997">
        <f t="shared" si="28"/>
        <v>0</v>
      </c>
      <c r="AA70" s="997">
        <f t="shared" si="28"/>
        <v>0</v>
      </c>
      <c r="AB70" s="997">
        <f t="shared" si="28"/>
        <v>0</v>
      </c>
      <c r="AC70" s="997">
        <f t="shared" si="28"/>
        <v>0</v>
      </c>
      <c r="AD70" s="997">
        <f t="shared" si="28"/>
        <v>0</v>
      </c>
      <c r="AE70" s="997">
        <f t="shared" si="28"/>
        <v>0</v>
      </c>
      <c r="AF70" s="997">
        <f t="shared" si="28"/>
        <v>0</v>
      </c>
      <c r="AG70" s="997">
        <f t="shared" si="28"/>
        <v>0</v>
      </c>
      <c r="AH70" s="997">
        <f t="shared" si="28"/>
        <v>0</v>
      </c>
      <c r="AI70" s="997">
        <f t="shared" si="28"/>
        <v>0</v>
      </c>
      <c r="AJ70" s="996">
        <f t="shared" si="28"/>
        <v>0</v>
      </c>
      <c r="AK70" s="996">
        <f t="shared" si="28"/>
        <v>0</v>
      </c>
      <c r="AL70" s="996">
        <f t="shared" si="28"/>
        <v>0</v>
      </c>
      <c r="AM70" s="996">
        <f t="shared" si="28"/>
        <v>0</v>
      </c>
      <c r="AN70" s="996">
        <f t="shared" si="28"/>
        <v>0</v>
      </c>
      <c r="AO70" s="997">
        <f t="shared" si="28"/>
        <v>0</v>
      </c>
      <c r="AP70" s="979"/>
      <c r="AQ70" s="997">
        <f t="shared" ref="AQ70:CA70" si="29">SUM(AQ65:AQ69)</f>
        <v>0</v>
      </c>
      <c r="AR70" s="997">
        <f t="shared" si="29"/>
        <v>0</v>
      </c>
      <c r="AS70" s="997">
        <f t="shared" si="29"/>
        <v>0</v>
      </c>
      <c r="AT70" s="997">
        <f t="shared" si="29"/>
        <v>0</v>
      </c>
      <c r="AU70" s="997">
        <f t="shared" si="29"/>
        <v>0</v>
      </c>
      <c r="AV70" s="997">
        <f t="shared" si="29"/>
        <v>0</v>
      </c>
      <c r="AW70" s="997">
        <f t="shared" si="29"/>
        <v>0</v>
      </c>
      <c r="AX70" s="997">
        <f t="shared" si="29"/>
        <v>0</v>
      </c>
      <c r="AY70" s="997">
        <f t="shared" si="29"/>
        <v>0</v>
      </c>
      <c r="AZ70" s="997">
        <f t="shared" si="29"/>
        <v>0</v>
      </c>
      <c r="BA70" s="997">
        <f t="shared" si="29"/>
        <v>0</v>
      </c>
      <c r="BB70" s="997">
        <f t="shared" si="29"/>
        <v>0</v>
      </c>
      <c r="BC70" s="997">
        <f t="shared" si="29"/>
        <v>0</v>
      </c>
      <c r="BD70" s="997">
        <f t="shared" si="29"/>
        <v>0</v>
      </c>
      <c r="BE70" s="997">
        <f t="shared" si="29"/>
        <v>0</v>
      </c>
      <c r="BF70" s="997">
        <f t="shared" si="29"/>
        <v>0</v>
      </c>
      <c r="BG70" s="997">
        <f t="shared" si="29"/>
        <v>0</v>
      </c>
      <c r="BH70" s="997">
        <f t="shared" si="29"/>
        <v>0</v>
      </c>
      <c r="BI70" s="997">
        <f t="shared" si="29"/>
        <v>0</v>
      </c>
      <c r="BJ70" s="997">
        <f t="shared" si="29"/>
        <v>0</v>
      </c>
      <c r="BK70" s="997">
        <f t="shared" si="29"/>
        <v>57621329.57647486</v>
      </c>
      <c r="BL70" s="997">
        <f t="shared" si="29"/>
        <v>0</v>
      </c>
      <c r="BM70" s="997">
        <f t="shared" si="29"/>
        <v>0</v>
      </c>
      <c r="BN70" s="997">
        <f t="shared" si="29"/>
        <v>0</v>
      </c>
      <c r="BO70" s="997">
        <f t="shared" si="29"/>
        <v>0</v>
      </c>
      <c r="BP70" s="997">
        <f t="shared" si="29"/>
        <v>0</v>
      </c>
      <c r="BQ70" s="997">
        <f t="shared" si="29"/>
        <v>0</v>
      </c>
      <c r="BR70" s="997">
        <f t="shared" si="29"/>
        <v>0</v>
      </c>
      <c r="BS70" s="997">
        <f t="shared" si="29"/>
        <v>0</v>
      </c>
      <c r="BT70" s="997">
        <f t="shared" si="29"/>
        <v>0</v>
      </c>
      <c r="BU70" s="997">
        <f t="shared" si="29"/>
        <v>0</v>
      </c>
      <c r="BV70" s="996">
        <f t="shared" si="29"/>
        <v>0</v>
      </c>
      <c r="BW70" s="996">
        <f t="shared" si="29"/>
        <v>0</v>
      </c>
      <c r="BX70" s="996">
        <f t="shared" si="29"/>
        <v>0</v>
      </c>
      <c r="BY70" s="996">
        <f t="shared" si="29"/>
        <v>0</v>
      </c>
      <c r="BZ70" s="996">
        <f t="shared" si="29"/>
        <v>0</v>
      </c>
      <c r="CA70" s="997">
        <f t="shared" si="29"/>
        <v>0</v>
      </c>
      <c r="CB70" s="979"/>
      <c r="CC70" s="997">
        <f t="shared" ref="CC70:CS70" si="30">SUM(CC65:CC69)</f>
        <v>0</v>
      </c>
      <c r="CD70" s="997">
        <f t="shared" si="30"/>
        <v>0</v>
      </c>
      <c r="CE70" s="997">
        <f t="shared" si="30"/>
        <v>0</v>
      </c>
      <c r="CF70" s="997">
        <f t="shared" si="30"/>
        <v>0</v>
      </c>
      <c r="CG70" s="997">
        <f t="shared" si="30"/>
        <v>0</v>
      </c>
      <c r="CH70" s="997">
        <f t="shared" si="30"/>
        <v>0</v>
      </c>
      <c r="CI70" s="997">
        <f t="shared" si="30"/>
        <v>0</v>
      </c>
      <c r="CJ70" s="997">
        <f t="shared" si="30"/>
        <v>0</v>
      </c>
      <c r="CK70" s="997">
        <f t="shared" si="30"/>
        <v>0</v>
      </c>
      <c r="CL70" s="997">
        <f t="shared" si="30"/>
        <v>0</v>
      </c>
      <c r="CM70" s="997">
        <f t="shared" si="30"/>
        <v>0</v>
      </c>
      <c r="CN70" s="997">
        <f t="shared" si="30"/>
        <v>0</v>
      </c>
      <c r="CO70" s="997">
        <f t="shared" si="30"/>
        <v>0</v>
      </c>
      <c r="CP70" s="997">
        <f t="shared" si="30"/>
        <v>0</v>
      </c>
      <c r="CQ70" s="997">
        <f t="shared" si="30"/>
        <v>0</v>
      </c>
      <c r="CR70" s="997">
        <f t="shared" si="30"/>
        <v>0</v>
      </c>
      <c r="CS70" s="997">
        <f t="shared" si="30"/>
        <v>0</v>
      </c>
      <c r="CT70" s="997"/>
      <c r="CU70" s="997">
        <f t="shared" ref="CU70:DM70" si="31">SUM(CU65:CU69)</f>
        <v>0</v>
      </c>
      <c r="CV70" s="997">
        <f t="shared" si="31"/>
        <v>0</v>
      </c>
      <c r="CW70" s="997">
        <f t="shared" si="31"/>
        <v>58697890.340863913</v>
      </c>
      <c r="CX70" s="997">
        <f t="shared" si="31"/>
        <v>0</v>
      </c>
      <c r="CY70" s="997">
        <f t="shared" si="31"/>
        <v>0</v>
      </c>
      <c r="CZ70" s="997">
        <f t="shared" si="31"/>
        <v>0</v>
      </c>
      <c r="DA70" s="997">
        <f t="shared" si="31"/>
        <v>0</v>
      </c>
      <c r="DB70" s="997">
        <f t="shared" si="31"/>
        <v>0</v>
      </c>
      <c r="DC70" s="997">
        <f t="shared" si="31"/>
        <v>0</v>
      </c>
      <c r="DD70" s="997">
        <f t="shared" si="31"/>
        <v>0</v>
      </c>
      <c r="DE70" s="997">
        <f t="shared" si="31"/>
        <v>0</v>
      </c>
      <c r="DF70" s="997">
        <f t="shared" si="31"/>
        <v>0</v>
      </c>
      <c r="DG70" s="997">
        <f t="shared" si="31"/>
        <v>0</v>
      </c>
      <c r="DH70" s="996">
        <f t="shared" si="31"/>
        <v>0</v>
      </c>
      <c r="DI70" s="996">
        <f t="shared" si="31"/>
        <v>0</v>
      </c>
      <c r="DJ70" s="996">
        <f t="shared" si="31"/>
        <v>0</v>
      </c>
      <c r="DK70" s="996">
        <f t="shared" si="31"/>
        <v>0</v>
      </c>
      <c r="DL70" s="996">
        <f t="shared" si="31"/>
        <v>0</v>
      </c>
      <c r="DM70" s="995">
        <f t="shared" si="31"/>
        <v>0</v>
      </c>
    </row>
    <row r="71" spans="2:117" ht="14.5">
      <c r="B71" s="972" t="str">
        <f>IF(D71&lt;&gt;"",MAX(B68:B70)+1,"")</f>
        <v/>
      </c>
      <c r="C71" s="961"/>
      <c r="D71" s="994"/>
      <c r="E71" s="994"/>
      <c r="F71" s="994"/>
      <c r="G71" s="994"/>
      <c r="H71" s="994"/>
      <c r="I71" s="994"/>
      <c r="J71" s="994"/>
      <c r="K71" s="994"/>
      <c r="L71" s="994"/>
      <c r="M71" s="994"/>
      <c r="N71" s="994"/>
      <c r="O71" s="994"/>
      <c r="P71" s="994"/>
      <c r="Q71" s="994"/>
      <c r="R71" s="994"/>
      <c r="S71" s="994"/>
      <c r="T71" s="994"/>
      <c r="U71" s="994"/>
      <c r="V71" s="994"/>
      <c r="W71" s="994"/>
      <c r="X71" s="994"/>
      <c r="Y71" s="994"/>
      <c r="Z71" s="994"/>
      <c r="AA71" s="994"/>
      <c r="AB71" s="994"/>
      <c r="AC71" s="994"/>
      <c r="AD71" s="994"/>
      <c r="AE71" s="994"/>
      <c r="AF71" s="994"/>
      <c r="AG71" s="994"/>
      <c r="AH71" s="994"/>
      <c r="AI71" s="994"/>
      <c r="AJ71" s="1008"/>
      <c r="AK71" s="1008"/>
      <c r="AL71" s="1008"/>
      <c r="AM71" s="1008"/>
      <c r="AN71" s="1008"/>
      <c r="AO71" s="994"/>
      <c r="AP71" s="969"/>
      <c r="AQ71" s="994"/>
      <c r="AR71" s="994"/>
      <c r="AS71" s="994"/>
      <c r="AT71" s="994"/>
      <c r="AU71" s="994"/>
      <c r="AV71" s="994"/>
      <c r="AW71" s="994"/>
      <c r="AX71" s="994"/>
      <c r="AY71" s="994"/>
      <c r="AZ71" s="994"/>
      <c r="BA71" s="994"/>
      <c r="BB71" s="994"/>
      <c r="BC71" s="994"/>
      <c r="BD71" s="994"/>
      <c r="BE71" s="994"/>
      <c r="BF71" s="994"/>
      <c r="BG71" s="994"/>
      <c r="BH71" s="994"/>
      <c r="BI71" s="994"/>
      <c r="BJ71" s="994"/>
      <c r="BK71" s="994"/>
      <c r="BL71" s="994"/>
      <c r="BM71" s="994"/>
      <c r="BN71" s="994"/>
      <c r="BO71" s="994"/>
      <c r="BP71" s="994"/>
      <c r="BQ71" s="994"/>
      <c r="BR71" s="994"/>
      <c r="BS71" s="994"/>
      <c r="BT71" s="994"/>
      <c r="BU71" s="994"/>
      <c r="BV71" s="1008"/>
      <c r="BW71" s="1008"/>
      <c r="BX71" s="1008"/>
      <c r="BY71" s="1008"/>
      <c r="BZ71" s="1008"/>
      <c r="CA71" s="994"/>
      <c r="CB71" s="969"/>
      <c r="CC71" s="994"/>
      <c r="CD71" s="994"/>
      <c r="CE71" s="994"/>
      <c r="CF71" s="994"/>
      <c r="CG71" s="994"/>
      <c r="CH71" s="994"/>
      <c r="CI71" s="994"/>
      <c r="CJ71" s="994"/>
      <c r="CK71" s="994"/>
      <c r="CL71" s="994"/>
      <c r="CM71" s="994"/>
      <c r="CN71" s="994"/>
      <c r="CO71" s="994"/>
      <c r="CP71" s="994"/>
      <c r="CQ71" s="994"/>
      <c r="CR71" s="994"/>
      <c r="CS71" s="994"/>
      <c r="CT71" s="994"/>
      <c r="CU71" s="994"/>
      <c r="CV71" s="994"/>
      <c r="CW71" s="994"/>
      <c r="CX71" s="994"/>
      <c r="CY71" s="994"/>
      <c r="CZ71" s="994"/>
      <c r="DA71" s="994"/>
      <c r="DB71" s="994"/>
      <c r="DC71" s="994"/>
      <c r="DD71" s="994"/>
      <c r="DE71" s="994"/>
      <c r="DF71" s="994"/>
      <c r="DG71" s="994"/>
      <c r="DH71" s="1008"/>
      <c r="DI71" s="1008"/>
      <c r="DJ71" s="1008"/>
      <c r="DK71" s="1008"/>
      <c r="DL71" s="1008"/>
      <c r="DM71" s="1007"/>
    </row>
    <row r="72" spans="2:117">
      <c r="B72" s="972">
        <f>IF(D72&lt;&gt;"",MAX(B69:B71)+1,"")</f>
        <v>57</v>
      </c>
      <c r="C72" s="961"/>
      <c r="D72" s="994" t="s">
        <v>208</v>
      </c>
      <c r="E72" s="994"/>
      <c r="F72" s="994"/>
      <c r="G72" s="994"/>
      <c r="H72" s="994"/>
      <c r="I72" s="994"/>
      <c r="J72" s="994"/>
      <c r="K72" s="994"/>
      <c r="L72" s="994"/>
      <c r="M72" s="994"/>
      <c r="N72" s="994"/>
      <c r="O72" s="994"/>
      <c r="P72" s="994"/>
      <c r="Q72" s="994"/>
      <c r="R72" s="994"/>
      <c r="S72" s="994"/>
      <c r="T72" s="994"/>
      <c r="U72" s="994"/>
      <c r="V72" s="994"/>
      <c r="W72" s="994"/>
      <c r="X72" s="994"/>
      <c r="Y72" s="1009"/>
      <c r="Z72" s="994"/>
      <c r="AA72" s="994"/>
      <c r="AB72" s="994"/>
      <c r="AC72" s="994"/>
      <c r="AD72" s="994"/>
      <c r="AE72" s="994"/>
      <c r="AF72" s="994"/>
      <c r="AG72" s="994"/>
      <c r="AH72" s="994"/>
      <c r="AI72" s="994"/>
      <c r="AJ72" s="1008"/>
      <c r="AK72" s="1008"/>
      <c r="AL72" s="1008"/>
      <c r="AM72" s="1008"/>
      <c r="AN72" s="1008"/>
      <c r="AO72" s="994"/>
      <c r="AP72" s="994"/>
      <c r="AQ72" s="994"/>
      <c r="AR72" s="994"/>
      <c r="AS72" s="994"/>
      <c r="AT72" s="994"/>
      <c r="AU72" s="994"/>
      <c r="AV72" s="994"/>
      <c r="AW72" s="994"/>
      <c r="AX72" s="994"/>
      <c r="AY72" s="994"/>
      <c r="AZ72" s="994"/>
      <c r="BA72" s="994"/>
      <c r="BB72" s="994"/>
      <c r="BC72" s="994"/>
      <c r="BD72" s="994"/>
      <c r="BE72" s="994"/>
      <c r="BF72" s="994"/>
      <c r="BG72" s="994"/>
      <c r="BH72" s="994"/>
      <c r="BI72" s="994"/>
      <c r="BJ72" s="994"/>
      <c r="BK72" s="994"/>
      <c r="BL72" s="994"/>
      <c r="BM72" s="994"/>
      <c r="BN72" s="994"/>
      <c r="BO72" s="994"/>
      <c r="BP72" s="994"/>
      <c r="BQ72" s="994"/>
      <c r="BR72" s="994"/>
      <c r="BS72" s="994"/>
      <c r="BT72" s="994"/>
      <c r="BU72" s="994"/>
      <c r="BV72" s="1008"/>
      <c r="BW72" s="1008"/>
      <c r="BX72" s="1008"/>
      <c r="BY72" s="1008"/>
      <c r="BZ72" s="1008"/>
      <c r="CA72" s="994"/>
      <c r="CB72" s="994"/>
      <c r="CC72" s="994"/>
      <c r="CD72" s="994"/>
      <c r="CE72" s="994"/>
      <c r="CF72" s="994"/>
      <c r="CG72" s="994"/>
      <c r="CH72" s="994"/>
      <c r="CI72" s="994"/>
      <c r="CJ72" s="994"/>
      <c r="CK72" s="994"/>
      <c r="CL72" s="994"/>
      <c r="CM72" s="994"/>
      <c r="CN72" s="994"/>
      <c r="CO72" s="994"/>
      <c r="CP72" s="994"/>
      <c r="CQ72" s="994"/>
      <c r="CR72" s="994"/>
      <c r="CS72" s="994"/>
      <c r="CT72" s="994"/>
      <c r="CU72" s="994"/>
      <c r="CV72" s="994"/>
      <c r="CW72" s="994"/>
      <c r="CX72" s="994"/>
      <c r="CY72" s="994"/>
      <c r="CZ72" s="994"/>
      <c r="DA72" s="994"/>
      <c r="DB72" s="994"/>
      <c r="DC72" s="994"/>
      <c r="DD72" s="994"/>
      <c r="DE72" s="994"/>
      <c r="DF72" s="994"/>
      <c r="DG72" s="994"/>
      <c r="DH72" s="1008"/>
      <c r="DI72" s="1008"/>
      <c r="DJ72" s="1008"/>
      <c r="DK72" s="1008"/>
      <c r="DL72" s="1008"/>
      <c r="DM72" s="1007"/>
    </row>
    <row r="73" spans="2:117" ht="14.25" customHeight="1">
      <c r="B73" s="972">
        <v>58</v>
      </c>
      <c r="C73" s="961"/>
      <c r="D73" s="998" t="s">
        <v>2808</v>
      </c>
      <c r="E73" s="984">
        <v>0</v>
      </c>
      <c r="F73" s="984">
        <v>0</v>
      </c>
      <c r="G73" s="984">
        <v>0</v>
      </c>
      <c r="H73" s="984">
        <v>0</v>
      </c>
      <c r="I73" s="984">
        <v>0</v>
      </c>
      <c r="J73" s="984">
        <v>0</v>
      </c>
      <c r="K73" s="984">
        <v>0</v>
      </c>
      <c r="L73" s="984">
        <v>0</v>
      </c>
      <c r="M73" s="984">
        <v>0</v>
      </c>
      <c r="N73" s="984">
        <v>0</v>
      </c>
      <c r="O73" s="984">
        <v>0</v>
      </c>
      <c r="P73" s="984">
        <v>0</v>
      </c>
      <c r="Q73" s="984">
        <v>0</v>
      </c>
      <c r="R73" s="984">
        <v>0</v>
      </c>
      <c r="S73" s="984">
        <v>0</v>
      </c>
      <c r="T73" s="984">
        <v>0</v>
      </c>
      <c r="U73" s="984">
        <v>0</v>
      </c>
      <c r="V73" s="984"/>
      <c r="W73" s="984">
        <v>0</v>
      </c>
      <c r="X73" s="984">
        <v>0</v>
      </c>
      <c r="Y73" s="984">
        <v>0</v>
      </c>
      <c r="Z73" s="984">
        <v>0</v>
      </c>
      <c r="AA73" s="984">
        <v>0</v>
      </c>
      <c r="AB73" s="984">
        <v>0</v>
      </c>
      <c r="AC73" s="984">
        <v>0</v>
      </c>
      <c r="AD73" s="984">
        <v>0</v>
      </c>
      <c r="AE73" s="984">
        <v>0</v>
      </c>
      <c r="AF73" s="984">
        <v>0</v>
      </c>
      <c r="AG73" s="984">
        <v>0</v>
      </c>
      <c r="AH73" s="984">
        <v>0</v>
      </c>
      <c r="AI73" s="984">
        <v>0</v>
      </c>
      <c r="AJ73" s="1006">
        <v>0</v>
      </c>
      <c r="AK73" s="1006">
        <v>0</v>
      </c>
      <c r="AL73" s="1006">
        <v>0</v>
      </c>
      <c r="AM73" s="1006">
        <v>0</v>
      </c>
      <c r="AN73" s="1006"/>
      <c r="AO73" s="984">
        <v>0</v>
      </c>
      <c r="AP73" s="969"/>
      <c r="AQ73" s="984">
        <v>0</v>
      </c>
      <c r="AR73" s="984">
        <v>0</v>
      </c>
      <c r="AS73" s="984">
        <v>0</v>
      </c>
      <c r="AT73" s="984">
        <v>0</v>
      </c>
      <c r="AU73" s="984">
        <v>0</v>
      </c>
      <c r="AV73" s="984">
        <v>0</v>
      </c>
      <c r="AW73" s="984">
        <v>0</v>
      </c>
      <c r="AX73" s="984">
        <v>0</v>
      </c>
      <c r="AY73" s="984">
        <v>0</v>
      </c>
      <c r="AZ73" s="984">
        <v>0</v>
      </c>
      <c r="BA73" s="984">
        <v>0</v>
      </c>
      <c r="BB73" s="984">
        <v>0</v>
      </c>
      <c r="BC73" s="984">
        <v>0</v>
      </c>
      <c r="BD73" s="984">
        <v>0</v>
      </c>
      <c r="BE73" s="984">
        <v>0</v>
      </c>
      <c r="BF73" s="984">
        <v>0</v>
      </c>
      <c r="BG73" s="984">
        <v>0</v>
      </c>
      <c r="BH73" s="984">
        <v>0</v>
      </c>
      <c r="BI73" s="984">
        <v>0</v>
      </c>
      <c r="BJ73" s="984">
        <v>0</v>
      </c>
      <c r="BK73" s="984">
        <v>0</v>
      </c>
      <c r="BL73" s="984">
        <v>0</v>
      </c>
      <c r="BM73" s="984">
        <v>0</v>
      </c>
      <c r="BN73" s="984">
        <v>0</v>
      </c>
      <c r="BO73" s="984">
        <v>0</v>
      </c>
      <c r="BP73" s="984">
        <v>0</v>
      </c>
      <c r="BQ73" s="984">
        <v>0</v>
      </c>
      <c r="BR73" s="984">
        <v>0</v>
      </c>
      <c r="BS73" s="984">
        <v>0</v>
      </c>
      <c r="BT73" s="984">
        <v>0</v>
      </c>
      <c r="BU73" s="984">
        <v>0</v>
      </c>
      <c r="BV73" s="1006">
        <v>0</v>
      </c>
      <c r="BW73" s="1006">
        <v>0</v>
      </c>
      <c r="BX73" s="1006">
        <v>0</v>
      </c>
      <c r="BY73" s="1006">
        <v>0</v>
      </c>
      <c r="BZ73" s="1006">
        <v>0</v>
      </c>
      <c r="CA73" s="984">
        <v>0</v>
      </c>
      <c r="CB73" s="969"/>
      <c r="CC73" s="984">
        <v>0</v>
      </c>
      <c r="CD73" s="984">
        <v>0</v>
      </c>
      <c r="CE73" s="984">
        <v>0</v>
      </c>
      <c r="CF73" s="984">
        <v>0</v>
      </c>
      <c r="CG73" s="984">
        <v>0</v>
      </c>
      <c r="CH73" s="984">
        <v>0</v>
      </c>
      <c r="CI73" s="984">
        <v>0</v>
      </c>
      <c r="CJ73" s="984">
        <v>0</v>
      </c>
      <c r="CK73" s="984">
        <v>0</v>
      </c>
      <c r="CL73" s="984">
        <v>0</v>
      </c>
      <c r="CM73" s="984">
        <v>0</v>
      </c>
      <c r="CN73" s="984">
        <v>0</v>
      </c>
      <c r="CO73" s="984">
        <v>0</v>
      </c>
      <c r="CP73" s="984">
        <v>0</v>
      </c>
      <c r="CQ73" s="984">
        <v>0</v>
      </c>
      <c r="CR73" s="984">
        <v>0</v>
      </c>
      <c r="CS73" s="984">
        <v>0</v>
      </c>
      <c r="CT73" s="984"/>
      <c r="CU73" s="984">
        <v>0</v>
      </c>
      <c r="CV73" s="984">
        <v>0</v>
      </c>
      <c r="CW73" s="984">
        <v>0</v>
      </c>
      <c r="CX73" s="984">
        <v>0</v>
      </c>
      <c r="CY73" s="984">
        <v>0</v>
      </c>
      <c r="CZ73" s="984">
        <v>0</v>
      </c>
      <c r="DA73" s="984">
        <v>0</v>
      </c>
      <c r="DB73" s="984">
        <v>0</v>
      </c>
      <c r="DC73" s="984">
        <v>0</v>
      </c>
      <c r="DD73" s="984">
        <v>0</v>
      </c>
      <c r="DE73" s="984">
        <v>0</v>
      </c>
      <c r="DF73" s="984">
        <v>0</v>
      </c>
      <c r="DG73" s="984">
        <v>0</v>
      </c>
      <c r="DH73" s="1006">
        <v>0</v>
      </c>
      <c r="DI73" s="1006">
        <v>0</v>
      </c>
      <c r="DJ73" s="1006">
        <v>0</v>
      </c>
      <c r="DK73" s="1006">
        <v>0</v>
      </c>
      <c r="DL73" s="1006">
        <v>0</v>
      </c>
      <c r="DM73" s="982">
        <v>0</v>
      </c>
    </row>
    <row r="74" spans="2:117" ht="14.25" customHeight="1">
      <c r="B74" s="972">
        <v>59</v>
      </c>
      <c r="C74" s="1002"/>
      <c r="D74" s="998" t="s">
        <v>130</v>
      </c>
      <c r="E74" s="984">
        <v>0</v>
      </c>
      <c r="F74" s="984">
        <v>0</v>
      </c>
      <c r="G74" s="984">
        <v>0</v>
      </c>
      <c r="H74" s="984">
        <v>0</v>
      </c>
      <c r="I74" s="984">
        <v>0</v>
      </c>
      <c r="J74" s="984">
        <v>0</v>
      </c>
      <c r="K74" s="984">
        <v>0</v>
      </c>
      <c r="L74" s="984">
        <v>0</v>
      </c>
      <c r="M74" s="984">
        <v>0</v>
      </c>
      <c r="N74" s="984">
        <v>0</v>
      </c>
      <c r="O74" s="984">
        <v>0</v>
      </c>
      <c r="P74" s="984">
        <v>0</v>
      </c>
      <c r="Q74" s="984">
        <v>0</v>
      </c>
      <c r="R74" s="984">
        <v>0</v>
      </c>
      <c r="S74" s="984">
        <v>0</v>
      </c>
      <c r="T74" s="984">
        <v>0</v>
      </c>
      <c r="U74" s="984">
        <v>0</v>
      </c>
      <c r="V74" s="984"/>
      <c r="W74" s="984">
        <v>0</v>
      </c>
      <c r="X74" s="984">
        <v>0</v>
      </c>
      <c r="Y74" s="984">
        <f>Projects!I11</f>
        <v>144699710</v>
      </c>
      <c r="Z74" s="984">
        <v>0</v>
      </c>
      <c r="AA74" s="984">
        <v>0</v>
      </c>
      <c r="AB74" s="984">
        <v>0</v>
      </c>
      <c r="AC74" s="984">
        <v>0</v>
      </c>
      <c r="AD74" s="984">
        <v>0</v>
      </c>
      <c r="AE74" s="984">
        <v>0</v>
      </c>
      <c r="AF74" s="984">
        <v>0</v>
      </c>
      <c r="AG74" s="984">
        <v>0</v>
      </c>
      <c r="AH74" s="984">
        <v>0</v>
      </c>
      <c r="AI74" s="984">
        <v>0</v>
      </c>
      <c r="AJ74" s="1006">
        <v>0</v>
      </c>
      <c r="AK74" s="1006">
        <v>0</v>
      </c>
      <c r="AL74" s="1006">
        <v>0</v>
      </c>
      <c r="AM74" s="1006">
        <v>0</v>
      </c>
      <c r="AN74" s="1006">
        <v>0</v>
      </c>
      <c r="AO74" s="984">
        <v>0</v>
      </c>
      <c r="AP74" s="969"/>
      <c r="AQ74" s="984">
        <v>0</v>
      </c>
      <c r="AR74" s="984">
        <v>0</v>
      </c>
      <c r="AS74" s="984">
        <v>0</v>
      </c>
      <c r="AT74" s="984">
        <v>0</v>
      </c>
      <c r="AU74" s="984">
        <v>0</v>
      </c>
      <c r="AV74" s="984">
        <v>0</v>
      </c>
      <c r="AW74" s="984">
        <v>0</v>
      </c>
      <c r="AX74" s="984">
        <v>0</v>
      </c>
      <c r="AY74" s="984">
        <v>0</v>
      </c>
      <c r="AZ74" s="984">
        <v>0</v>
      </c>
      <c r="BA74" s="984">
        <v>0</v>
      </c>
      <c r="BB74" s="984">
        <v>0</v>
      </c>
      <c r="BC74" s="984">
        <v>0</v>
      </c>
      <c r="BD74" s="984">
        <v>0</v>
      </c>
      <c r="BE74" s="984">
        <v>0</v>
      </c>
      <c r="BF74" s="984">
        <v>0</v>
      </c>
      <c r="BG74" s="984">
        <v>0</v>
      </c>
      <c r="BH74" s="984">
        <v>0</v>
      </c>
      <c r="BI74" s="984">
        <v>0</v>
      </c>
      <c r="BJ74" s="984">
        <v>0</v>
      </c>
      <c r="BK74" s="984">
        <f>Projects!N11</f>
        <v>164270978.26999998</v>
      </c>
      <c r="BL74" s="984">
        <v>0</v>
      </c>
      <c r="BM74" s="984">
        <v>0</v>
      </c>
      <c r="BN74" s="984">
        <v>0</v>
      </c>
      <c r="BO74" s="984">
        <v>0</v>
      </c>
      <c r="BP74" s="984">
        <v>0</v>
      </c>
      <c r="BQ74" s="984">
        <v>0</v>
      </c>
      <c r="BR74" s="984">
        <v>0</v>
      </c>
      <c r="BS74" s="984">
        <v>0</v>
      </c>
      <c r="BT74" s="984">
        <v>0</v>
      </c>
      <c r="BU74" s="984">
        <v>0</v>
      </c>
      <c r="BV74" s="1006">
        <v>0</v>
      </c>
      <c r="BW74" s="1006">
        <v>0</v>
      </c>
      <c r="BX74" s="1006">
        <v>0</v>
      </c>
      <c r="BY74" s="1006">
        <v>0</v>
      </c>
      <c r="BZ74" s="1006">
        <v>0</v>
      </c>
      <c r="CA74" s="984">
        <v>0</v>
      </c>
      <c r="CB74" s="969"/>
      <c r="CC74" s="984">
        <v>0</v>
      </c>
      <c r="CD74" s="984">
        <v>0</v>
      </c>
      <c r="CE74" s="984">
        <v>0</v>
      </c>
      <c r="CF74" s="984">
        <v>0</v>
      </c>
      <c r="CG74" s="984">
        <v>0</v>
      </c>
      <c r="CH74" s="984">
        <v>0</v>
      </c>
      <c r="CI74" s="984">
        <v>0</v>
      </c>
      <c r="CJ74" s="984">
        <v>0</v>
      </c>
      <c r="CK74" s="984">
        <v>0</v>
      </c>
      <c r="CL74" s="984">
        <v>0</v>
      </c>
      <c r="CM74" s="984">
        <v>0</v>
      </c>
      <c r="CN74" s="984">
        <v>0</v>
      </c>
      <c r="CO74" s="984">
        <v>0</v>
      </c>
      <c r="CP74" s="984">
        <v>0</v>
      </c>
      <c r="CQ74" s="984">
        <v>0</v>
      </c>
      <c r="CR74" s="984">
        <v>0</v>
      </c>
      <c r="CS74" s="984">
        <v>0</v>
      </c>
      <c r="CT74" s="984"/>
      <c r="CU74" s="984">
        <v>0</v>
      </c>
      <c r="CV74" s="984">
        <v>0</v>
      </c>
      <c r="CW74" s="984">
        <f>Projects!S11</f>
        <v>161109546</v>
      </c>
      <c r="CX74" s="984">
        <v>0</v>
      </c>
      <c r="CY74" s="984">
        <v>0</v>
      </c>
      <c r="CZ74" s="984">
        <v>0</v>
      </c>
      <c r="DA74" s="984">
        <v>0</v>
      </c>
      <c r="DB74" s="984">
        <v>0</v>
      </c>
      <c r="DC74" s="984">
        <v>0</v>
      </c>
      <c r="DD74" s="984">
        <v>0</v>
      </c>
      <c r="DE74" s="984">
        <v>0</v>
      </c>
      <c r="DF74" s="984">
        <v>0</v>
      </c>
      <c r="DG74" s="984">
        <v>0</v>
      </c>
      <c r="DH74" s="1006">
        <v>0</v>
      </c>
      <c r="DI74" s="1006">
        <v>0</v>
      </c>
      <c r="DJ74" s="1006">
        <v>0</v>
      </c>
      <c r="DK74" s="1006">
        <v>0</v>
      </c>
      <c r="DL74" s="1006">
        <v>0</v>
      </c>
      <c r="DM74" s="982">
        <v>0</v>
      </c>
    </row>
    <row r="75" spans="2:117" ht="14.25" customHeight="1">
      <c r="B75" s="972">
        <v>60</v>
      </c>
      <c r="C75" s="961"/>
      <c r="D75" s="998" t="s">
        <v>132</v>
      </c>
      <c r="E75" s="984">
        <v>0</v>
      </c>
      <c r="F75" s="984">
        <v>0</v>
      </c>
      <c r="G75" s="984">
        <v>0</v>
      </c>
      <c r="H75" s="984">
        <v>0</v>
      </c>
      <c r="I75" s="984">
        <v>0</v>
      </c>
      <c r="J75" s="984">
        <v>0</v>
      </c>
      <c r="K75" s="984">
        <v>0</v>
      </c>
      <c r="L75" s="984">
        <v>0</v>
      </c>
      <c r="M75" s="984">
        <v>0</v>
      </c>
      <c r="N75" s="984">
        <v>0</v>
      </c>
      <c r="O75" s="984">
        <v>0</v>
      </c>
      <c r="P75" s="984">
        <v>0</v>
      </c>
      <c r="Q75" s="984">
        <v>0</v>
      </c>
      <c r="R75" s="984">
        <v>0</v>
      </c>
      <c r="S75" s="984">
        <v>0</v>
      </c>
      <c r="T75" s="984">
        <v>0</v>
      </c>
      <c r="U75" s="984">
        <v>0</v>
      </c>
      <c r="V75" s="984"/>
      <c r="W75" s="984">
        <v>0</v>
      </c>
      <c r="X75" s="984">
        <v>0</v>
      </c>
      <c r="Y75" s="984">
        <v>0</v>
      </c>
      <c r="Z75" s="984">
        <v>0</v>
      </c>
      <c r="AA75" s="984">
        <v>0</v>
      </c>
      <c r="AB75" s="984">
        <v>0</v>
      </c>
      <c r="AC75" s="984">
        <v>0</v>
      </c>
      <c r="AD75" s="984">
        <v>0</v>
      </c>
      <c r="AE75" s="984">
        <v>0</v>
      </c>
      <c r="AF75" s="984">
        <v>0</v>
      </c>
      <c r="AG75" s="984">
        <v>0</v>
      </c>
      <c r="AH75" s="984">
        <v>0</v>
      </c>
      <c r="AI75" s="984">
        <v>0</v>
      </c>
      <c r="AJ75" s="1006">
        <v>0</v>
      </c>
      <c r="AK75" s="1006">
        <v>0</v>
      </c>
      <c r="AL75" s="1006">
        <v>0</v>
      </c>
      <c r="AM75" s="1006">
        <v>0</v>
      </c>
      <c r="AN75" s="1006">
        <v>0</v>
      </c>
      <c r="AO75" s="984">
        <v>0</v>
      </c>
      <c r="AP75" s="969"/>
      <c r="AQ75" s="984">
        <v>0</v>
      </c>
      <c r="AR75" s="984">
        <v>0</v>
      </c>
      <c r="AS75" s="984">
        <v>0</v>
      </c>
      <c r="AT75" s="984">
        <v>0</v>
      </c>
      <c r="AU75" s="984">
        <v>0</v>
      </c>
      <c r="AV75" s="984">
        <v>0</v>
      </c>
      <c r="AW75" s="984">
        <v>0</v>
      </c>
      <c r="AX75" s="984">
        <v>0</v>
      </c>
      <c r="AY75" s="984">
        <v>0</v>
      </c>
      <c r="AZ75" s="984">
        <v>0</v>
      </c>
      <c r="BA75" s="984">
        <v>0</v>
      </c>
      <c r="BB75" s="984">
        <v>0</v>
      </c>
      <c r="BC75" s="984">
        <v>0</v>
      </c>
      <c r="BD75" s="984">
        <v>0</v>
      </c>
      <c r="BE75" s="984">
        <v>0</v>
      </c>
      <c r="BF75" s="984">
        <v>0</v>
      </c>
      <c r="BG75" s="984">
        <v>0</v>
      </c>
      <c r="BH75" s="984">
        <v>0</v>
      </c>
      <c r="BI75" s="984">
        <v>0</v>
      </c>
      <c r="BJ75" s="984">
        <v>0</v>
      </c>
      <c r="BK75" s="984">
        <v>0</v>
      </c>
      <c r="BL75" s="984">
        <v>0</v>
      </c>
      <c r="BM75" s="984">
        <v>0</v>
      </c>
      <c r="BN75" s="984">
        <v>0</v>
      </c>
      <c r="BO75" s="984">
        <v>0</v>
      </c>
      <c r="BP75" s="984">
        <v>0</v>
      </c>
      <c r="BQ75" s="984">
        <v>0</v>
      </c>
      <c r="BR75" s="984">
        <v>0</v>
      </c>
      <c r="BS75" s="984">
        <v>0</v>
      </c>
      <c r="BT75" s="984">
        <v>0</v>
      </c>
      <c r="BU75" s="984">
        <v>0</v>
      </c>
      <c r="BV75" s="1006">
        <v>0</v>
      </c>
      <c r="BW75" s="1006">
        <v>0</v>
      </c>
      <c r="BX75" s="1006">
        <v>0</v>
      </c>
      <c r="BY75" s="1006">
        <v>0</v>
      </c>
      <c r="BZ75" s="1006">
        <v>0</v>
      </c>
      <c r="CA75" s="984">
        <v>0</v>
      </c>
      <c r="CB75" s="969"/>
      <c r="CC75" s="984">
        <v>0</v>
      </c>
      <c r="CD75" s="984">
        <v>0</v>
      </c>
      <c r="CE75" s="984">
        <v>0</v>
      </c>
      <c r="CF75" s="984">
        <v>0</v>
      </c>
      <c r="CG75" s="984">
        <v>0</v>
      </c>
      <c r="CH75" s="984">
        <v>0</v>
      </c>
      <c r="CI75" s="984">
        <v>0</v>
      </c>
      <c r="CJ75" s="984">
        <v>0</v>
      </c>
      <c r="CK75" s="984">
        <v>0</v>
      </c>
      <c r="CL75" s="984">
        <v>0</v>
      </c>
      <c r="CM75" s="984">
        <v>0</v>
      </c>
      <c r="CN75" s="984">
        <v>0</v>
      </c>
      <c r="CO75" s="984">
        <v>0</v>
      </c>
      <c r="CP75" s="984">
        <v>0</v>
      </c>
      <c r="CQ75" s="984">
        <v>0</v>
      </c>
      <c r="CR75" s="984">
        <v>0</v>
      </c>
      <c r="CS75" s="984">
        <v>0</v>
      </c>
      <c r="CT75" s="984"/>
      <c r="CU75" s="984">
        <v>0</v>
      </c>
      <c r="CV75" s="984">
        <v>0</v>
      </c>
      <c r="CW75" s="984">
        <v>0</v>
      </c>
      <c r="CX75" s="984">
        <v>0</v>
      </c>
      <c r="CY75" s="984">
        <v>0</v>
      </c>
      <c r="CZ75" s="984">
        <v>0</v>
      </c>
      <c r="DA75" s="984">
        <v>0</v>
      </c>
      <c r="DB75" s="984">
        <v>0</v>
      </c>
      <c r="DC75" s="984">
        <v>0</v>
      </c>
      <c r="DD75" s="984">
        <v>0</v>
      </c>
      <c r="DE75" s="984">
        <v>0</v>
      </c>
      <c r="DF75" s="984">
        <v>0</v>
      </c>
      <c r="DG75" s="984">
        <v>0</v>
      </c>
      <c r="DH75" s="1006">
        <v>0</v>
      </c>
      <c r="DI75" s="1006">
        <v>0</v>
      </c>
      <c r="DJ75" s="1006">
        <v>0</v>
      </c>
      <c r="DK75" s="1006">
        <v>0</v>
      </c>
      <c r="DL75" s="1006">
        <v>0</v>
      </c>
      <c r="DM75" s="982">
        <v>0</v>
      </c>
    </row>
    <row r="76" spans="2:117" ht="14.5">
      <c r="B76" s="972">
        <v>61</v>
      </c>
      <c r="C76" s="961"/>
      <c r="D76" s="998" t="s">
        <v>131</v>
      </c>
      <c r="E76" s="984">
        <v>0</v>
      </c>
      <c r="F76" s="984">
        <v>0</v>
      </c>
      <c r="G76" s="984">
        <v>0</v>
      </c>
      <c r="H76" s="984">
        <v>0</v>
      </c>
      <c r="I76" s="984">
        <v>0</v>
      </c>
      <c r="J76" s="984">
        <v>0</v>
      </c>
      <c r="K76" s="984">
        <v>0</v>
      </c>
      <c r="L76" s="984">
        <v>0</v>
      </c>
      <c r="M76" s="984">
        <v>0</v>
      </c>
      <c r="N76" s="984">
        <v>0</v>
      </c>
      <c r="O76" s="984">
        <v>0</v>
      </c>
      <c r="P76" s="984">
        <v>0</v>
      </c>
      <c r="Q76" s="984">
        <v>0</v>
      </c>
      <c r="R76" s="984">
        <v>0</v>
      </c>
      <c r="S76" s="984">
        <v>0</v>
      </c>
      <c r="T76" s="984">
        <v>0</v>
      </c>
      <c r="U76" s="984">
        <v>0</v>
      </c>
      <c r="V76" s="984"/>
      <c r="W76" s="984">
        <v>0</v>
      </c>
      <c r="X76" s="984">
        <v>0</v>
      </c>
      <c r="Y76" s="984">
        <v>0</v>
      </c>
      <c r="Z76" s="984">
        <v>0</v>
      </c>
      <c r="AA76" s="984">
        <v>0</v>
      </c>
      <c r="AB76" s="984">
        <v>0</v>
      </c>
      <c r="AC76" s="984">
        <v>0</v>
      </c>
      <c r="AD76" s="984">
        <v>0</v>
      </c>
      <c r="AE76" s="984">
        <v>0</v>
      </c>
      <c r="AF76" s="984">
        <v>0</v>
      </c>
      <c r="AG76" s="984">
        <v>0</v>
      </c>
      <c r="AH76" s="984">
        <v>0</v>
      </c>
      <c r="AI76" s="984">
        <v>0</v>
      </c>
      <c r="AJ76" s="1006">
        <v>0</v>
      </c>
      <c r="AK76" s="1006">
        <v>0</v>
      </c>
      <c r="AL76" s="1006">
        <v>0</v>
      </c>
      <c r="AM76" s="1006">
        <v>0</v>
      </c>
      <c r="AN76" s="1006">
        <v>0</v>
      </c>
      <c r="AO76" s="984">
        <v>0</v>
      </c>
      <c r="AP76" s="969"/>
      <c r="AQ76" s="984">
        <v>0</v>
      </c>
      <c r="AR76" s="984">
        <v>0</v>
      </c>
      <c r="AS76" s="984">
        <v>0</v>
      </c>
      <c r="AT76" s="984">
        <v>0</v>
      </c>
      <c r="AU76" s="984">
        <v>0</v>
      </c>
      <c r="AV76" s="984">
        <v>0</v>
      </c>
      <c r="AW76" s="984">
        <v>0</v>
      </c>
      <c r="AX76" s="984">
        <v>0</v>
      </c>
      <c r="AY76" s="984">
        <v>0</v>
      </c>
      <c r="AZ76" s="984">
        <v>0</v>
      </c>
      <c r="BA76" s="984">
        <v>0</v>
      </c>
      <c r="BB76" s="984">
        <v>0</v>
      </c>
      <c r="BC76" s="984">
        <v>0</v>
      </c>
      <c r="BD76" s="984">
        <v>0</v>
      </c>
      <c r="BE76" s="984">
        <v>0</v>
      </c>
      <c r="BF76" s="984">
        <v>0</v>
      </c>
      <c r="BG76" s="984">
        <v>0</v>
      </c>
      <c r="BH76" s="984">
        <v>0</v>
      </c>
      <c r="BI76" s="984">
        <v>0</v>
      </c>
      <c r="BJ76" s="984">
        <v>0</v>
      </c>
      <c r="BK76" s="984">
        <v>0</v>
      </c>
      <c r="BL76" s="984">
        <v>0</v>
      </c>
      <c r="BM76" s="984">
        <v>0</v>
      </c>
      <c r="BN76" s="984">
        <v>0</v>
      </c>
      <c r="BO76" s="984">
        <v>0</v>
      </c>
      <c r="BP76" s="984">
        <v>0</v>
      </c>
      <c r="BQ76" s="984">
        <v>0</v>
      </c>
      <c r="BR76" s="984">
        <v>0</v>
      </c>
      <c r="BS76" s="984">
        <v>0</v>
      </c>
      <c r="BT76" s="984">
        <v>0</v>
      </c>
      <c r="BU76" s="984">
        <v>0</v>
      </c>
      <c r="BV76" s="1006">
        <v>0</v>
      </c>
      <c r="BW76" s="1006">
        <v>0</v>
      </c>
      <c r="BX76" s="1006">
        <v>0</v>
      </c>
      <c r="BY76" s="1006">
        <v>0</v>
      </c>
      <c r="BZ76" s="1006">
        <v>0</v>
      </c>
      <c r="CA76" s="984">
        <v>0</v>
      </c>
      <c r="CB76" s="969"/>
      <c r="CC76" s="984">
        <v>0</v>
      </c>
      <c r="CD76" s="984">
        <v>0</v>
      </c>
      <c r="CE76" s="984">
        <v>0</v>
      </c>
      <c r="CF76" s="984">
        <v>0</v>
      </c>
      <c r="CG76" s="984">
        <v>0</v>
      </c>
      <c r="CH76" s="984">
        <v>0</v>
      </c>
      <c r="CI76" s="984">
        <v>0</v>
      </c>
      <c r="CJ76" s="984">
        <v>0</v>
      </c>
      <c r="CK76" s="984">
        <v>0</v>
      </c>
      <c r="CL76" s="984">
        <v>0</v>
      </c>
      <c r="CM76" s="984">
        <v>0</v>
      </c>
      <c r="CN76" s="984">
        <v>0</v>
      </c>
      <c r="CO76" s="984">
        <v>0</v>
      </c>
      <c r="CP76" s="984">
        <v>0</v>
      </c>
      <c r="CQ76" s="984">
        <v>0</v>
      </c>
      <c r="CR76" s="984">
        <v>0</v>
      </c>
      <c r="CS76" s="984">
        <v>0</v>
      </c>
      <c r="CT76" s="984"/>
      <c r="CU76" s="984">
        <v>0</v>
      </c>
      <c r="CV76" s="984">
        <v>0</v>
      </c>
      <c r="CW76" s="984">
        <v>0</v>
      </c>
      <c r="CX76" s="984">
        <v>0</v>
      </c>
      <c r="CY76" s="984">
        <v>0</v>
      </c>
      <c r="CZ76" s="984">
        <v>0</v>
      </c>
      <c r="DA76" s="984">
        <v>0</v>
      </c>
      <c r="DB76" s="984">
        <v>0</v>
      </c>
      <c r="DC76" s="984">
        <v>0</v>
      </c>
      <c r="DD76" s="984">
        <v>0</v>
      </c>
      <c r="DE76" s="984">
        <v>0</v>
      </c>
      <c r="DF76" s="984">
        <v>0</v>
      </c>
      <c r="DG76" s="984">
        <v>0</v>
      </c>
      <c r="DH76" s="1006">
        <v>0</v>
      </c>
      <c r="DI76" s="1006">
        <v>0</v>
      </c>
      <c r="DJ76" s="1006">
        <v>0</v>
      </c>
      <c r="DK76" s="1006">
        <v>0</v>
      </c>
      <c r="DL76" s="1006">
        <v>0</v>
      </c>
      <c r="DM76" s="982">
        <v>0</v>
      </c>
    </row>
    <row r="77" spans="2:117" ht="14.5">
      <c r="B77" s="972">
        <v>62</v>
      </c>
      <c r="C77" s="961"/>
      <c r="D77" s="998" t="s">
        <v>209</v>
      </c>
      <c r="E77" s="1005" t="s">
        <v>139</v>
      </c>
      <c r="F77" s="1005"/>
      <c r="G77" s="1005"/>
      <c r="H77" s="1005"/>
      <c r="I77" s="1005"/>
      <c r="J77" s="1005"/>
      <c r="K77" s="1005"/>
      <c r="L77" s="1005"/>
      <c r="M77" s="1005"/>
      <c r="N77" s="1005"/>
      <c r="O77" s="1005"/>
      <c r="P77" s="1005"/>
      <c r="Q77" s="1005"/>
      <c r="R77" s="1005"/>
      <c r="S77" s="1005"/>
      <c r="T77" s="1005"/>
      <c r="U77" s="1005"/>
      <c r="V77" s="1005"/>
      <c r="W77" s="1005"/>
      <c r="X77" s="1005"/>
      <c r="Y77" s="1005" t="s">
        <v>139</v>
      </c>
      <c r="Z77" s="1005"/>
      <c r="AA77" s="1005"/>
      <c r="AB77" s="1005"/>
      <c r="AC77" s="1005"/>
      <c r="AD77" s="1005" t="s">
        <v>139</v>
      </c>
      <c r="AE77" s="1005"/>
      <c r="AF77" s="1005"/>
      <c r="AG77" s="1005"/>
      <c r="AH77" s="1005"/>
      <c r="AI77" s="1005" t="s">
        <v>139</v>
      </c>
      <c r="AJ77" s="1004"/>
      <c r="AK77" s="1004"/>
      <c r="AL77" s="1004"/>
      <c r="AM77" s="1004"/>
      <c r="AN77" s="1004"/>
      <c r="AO77" s="1005" t="s">
        <v>139</v>
      </c>
      <c r="AP77" s="969"/>
      <c r="AQ77" s="1005" t="s">
        <v>139</v>
      </c>
      <c r="AR77" s="1005"/>
      <c r="AS77" s="1005"/>
      <c r="AT77" s="1005"/>
      <c r="AU77" s="1005"/>
      <c r="AV77" s="1005"/>
      <c r="AW77" s="1005"/>
      <c r="AX77" s="1005"/>
      <c r="AY77" s="1005"/>
      <c r="AZ77" s="1005"/>
      <c r="BA77" s="1005"/>
      <c r="BB77" s="1005"/>
      <c r="BC77" s="1005"/>
      <c r="BD77" s="1005"/>
      <c r="BE77" s="1005"/>
      <c r="BF77" s="1005"/>
      <c r="BG77" s="1005"/>
      <c r="BH77" s="1005"/>
      <c r="BI77" s="1005"/>
      <c r="BJ77" s="1005"/>
      <c r="BK77" s="1005" t="s">
        <v>139</v>
      </c>
      <c r="BL77" s="1005"/>
      <c r="BM77" s="1005"/>
      <c r="BN77" s="1005"/>
      <c r="BO77" s="1005"/>
      <c r="BP77" s="1005" t="s">
        <v>139</v>
      </c>
      <c r="BQ77" s="1005"/>
      <c r="BR77" s="1005"/>
      <c r="BS77" s="1005"/>
      <c r="BT77" s="1005"/>
      <c r="BU77" s="1005" t="s">
        <v>139</v>
      </c>
      <c r="BV77" s="1004"/>
      <c r="BW77" s="1004"/>
      <c r="BX77" s="1004"/>
      <c r="BY77" s="1004"/>
      <c r="BZ77" s="1004"/>
      <c r="CA77" s="1005" t="s">
        <v>139</v>
      </c>
      <c r="CB77" s="969"/>
      <c r="CC77" s="1005" t="s">
        <v>139</v>
      </c>
      <c r="CD77" s="1005"/>
      <c r="CE77" s="1005"/>
      <c r="CF77" s="1005"/>
      <c r="CG77" s="1005"/>
      <c r="CH77" s="1005"/>
      <c r="CI77" s="1005"/>
      <c r="CJ77" s="1005"/>
      <c r="CK77" s="1005"/>
      <c r="CL77" s="1005"/>
      <c r="CM77" s="1005"/>
      <c r="CN77" s="1005"/>
      <c r="CO77" s="1005"/>
      <c r="CP77" s="1005"/>
      <c r="CQ77" s="1005"/>
      <c r="CR77" s="1005"/>
      <c r="CS77" s="1005"/>
      <c r="CT77" s="1005"/>
      <c r="CU77" s="1005"/>
      <c r="CV77" s="1005"/>
      <c r="CW77" s="1005" t="s">
        <v>139</v>
      </c>
      <c r="CX77" s="1005"/>
      <c r="CY77" s="1005"/>
      <c r="CZ77" s="1005"/>
      <c r="DA77" s="1005"/>
      <c r="DB77" s="1005" t="s">
        <v>139</v>
      </c>
      <c r="DC77" s="1005"/>
      <c r="DD77" s="1005"/>
      <c r="DE77" s="1005"/>
      <c r="DF77" s="1005"/>
      <c r="DG77" s="1005" t="s">
        <v>139</v>
      </c>
      <c r="DH77" s="1004"/>
      <c r="DI77" s="1004"/>
      <c r="DJ77" s="1004"/>
      <c r="DK77" s="1004"/>
      <c r="DL77" s="1004"/>
      <c r="DM77" s="1003" t="s">
        <v>139</v>
      </c>
    </row>
    <row r="78" spans="2:117" ht="14.5">
      <c r="B78" s="972">
        <v>63</v>
      </c>
      <c r="C78" s="961"/>
      <c r="D78" s="998" t="s">
        <v>210</v>
      </c>
      <c r="E78" s="1005" t="s">
        <v>139</v>
      </c>
      <c r="F78" s="1005"/>
      <c r="G78" s="1005"/>
      <c r="H78" s="1005"/>
      <c r="I78" s="1005"/>
      <c r="J78" s="1005"/>
      <c r="K78" s="1005"/>
      <c r="L78" s="1005"/>
      <c r="M78" s="1005"/>
      <c r="N78" s="1005"/>
      <c r="O78" s="1005"/>
      <c r="P78" s="1005"/>
      <c r="Q78" s="1005"/>
      <c r="R78" s="1005"/>
      <c r="S78" s="1005"/>
      <c r="T78" s="1005"/>
      <c r="U78" s="1005"/>
      <c r="V78" s="1005"/>
      <c r="W78" s="1005"/>
      <c r="X78" s="1005"/>
      <c r="Y78" s="1005" t="s">
        <v>139</v>
      </c>
      <c r="Z78" s="1005"/>
      <c r="AA78" s="1005"/>
      <c r="AB78" s="1005"/>
      <c r="AC78" s="1005"/>
      <c r="AD78" s="1005" t="s">
        <v>139</v>
      </c>
      <c r="AE78" s="1005"/>
      <c r="AF78" s="1005"/>
      <c r="AG78" s="1005"/>
      <c r="AH78" s="1005"/>
      <c r="AI78" s="1005" t="s">
        <v>139</v>
      </c>
      <c r="AJ78" s="1004"/>
      <c r="AK78" s="1004"/>
      <c r="AL78" s="1004"/>
      <c r="AM78" s="1004"/>
      <c r="AN78" s="1004"/>
      <c r="AO78" s="1005" t="s">
        <v>139</v>
      </c>
      <c r="AP78" s="969"/>
      <c r="AQ78" s="1005" t="s">
        <v>139</v>
      </c>
      <c r="AR78" s="1005"/>
      <c r="AS78" s="1005"/>
      <c r="AT78" s="1005"/>
      <c r="AU78" s="1005"/>
      <c r="AV78" s="1005"/>
      <c r="AW78" s="1005"/>
      <c r="AX78" s="1005"/>
      <c r="AY78" s="1005"/>
      <c r="AZ78" s="1005"/>
      <c r="BA78" s="1005"/>
      <c r="BB78" s="1005"/>
      <c r="BC78" s="1005"/>
      <c r="BD78" s="1005"/>
      <c r="BE78" s="1005"/>
      <c r="BF78" s="1005"/>
      <c r="BG78" s="1005"/>
      <c r="BH78" s="1005"/>
      <c r="BI78" s="1005"/>
      <c r="BJ78" s="1005"/>
      <c r="BK78" s="1005" t="s">
        <v>139</v>
      </c>
      <c r="BL78" s="1005"/>
      <c r="BM78" s="1005"/>
      <c r="BN78" s="1005"/>
      <c r="BO78" s="1005"/>
      <c r="BP78" s="1005" t="s">
        <v>139</v>
      </c>
      <c r="BQ78" s="1005"/>
      <c r="BR78" s="1005"/>
      <c r="BS78" s="1005"/>
      <c r="BT78" s="1005"/>
      <c r="BU78" s="1005" t="s">
        <v>139</v>
      </c>
      <c r="BV78" s="1004"/>
      <c r="BW78" s="1004"/>
      <c r="BX78" s="1004"/>
      <c r="BY78" s="1004"/>
      <c r="BZ78" s="1004"/>
      <c r="CA78" s="1005" t="s">
        <v>139</v>
      </c>
      <c r="CB78" s="969"/>
      <c r="CC78" s="1005" t="s">
        <v>139</v>
      </c>
      <c r="CD78" s="1005"/>
      <c r="CE78" s="1005"/>
      <c r="CF78" s="1005"/>
      <c r="CG78" s="1005"/>
      <c r="CH78" s="1005"/>
      <c r="CI78" s="1005"/>
      <c r="CJ78" s="1005"/>
      <c r="CK78" s="1005"/>
      <c r="CL78" s="1005"/>
      <c r="CM78" s="1005"/>
      <c r="CN78" s="1005"/>
      <c r="CO78" s="1005"/>
      <c r="CP78" s="1005"/>
      <c r="CQ78" s="1005"/>
      <c r="CR78" s="1005"/>
      <c r="CS78" s="1005"/>
      <c r="CT78" s="1005"/>
      <c r="CU78" s="1005"/>
      <c r="CV78" s="1005"/>
      <c r="CW78" s="1005" t="s">
        <v>139</v>
      </c>
      <c r="CX78" s="1005"/>
      <c r="CY78" s="1005"/>
      <c r="CZ78" s="1005"/>
      <c r="DA78" s="1005"/>
      <c r="DB78" s="1005" t="s">
        <v>139</v>
      </c>
      <c r="DC78" s="1005"/>
      <c r="DD78" s="1005"/>
      <c r="DE78" s="1005"/>
      <c r="DF78" s="1005"/>
      <c r="DG78" s="1005" t="s">
        <v>139</v>
      </c>
      <c r="DH78" s="1004"/>
      <c r="DI78" s="1004"/>
      <c r="DJ78" s="1004"/>
      <c r="DK78" s="1004"/>
      <c r="DL78" s="1004"/>
      <c r="DM78" s="1003" t="s">
        <v>139</v>
      </c>
    </row>
    <row r="79" spans="2:117" ht="14.5">
      <c r="B79" s="972">
        <v>64</v>
      </c>
      <c r="C79" s="961"/>
      <c r="D79" s="998" t="s">
        <v>211</v>
      </c>
      <c r="E79" s="1005" t="s">
        <v>139</v>
      </c>
      <c r="F79" s="1005"/>
      <c r="G79" s="1005"/>
      <c r="H79" s="1005"/>
      <c r="I79" s="1005"/>
      <c r="J79" s="1005"/>
      <c r="K79" s="1005"/>
      <c r="L79" s="1005"/>
      <c r="M79" s="1005"/>
      <c r="N79" s="1005"/>
      <c r="O79" s="1005"/>
      <c r="P79" s="1005"/>
      <c r="Q79" s="1005"/>
      <c r="R79" s="1005"/>
      <c r="S79" s="1005"/>
      <c r="T79" s="1005"/>
      <c r="U79" s="1005"/>
      <c r="V79" s="1005"/>
      <c r="W79" s="1005"/>
      <c r="X79" s="1005"/>
      <c r="Y79" s="1005" t="s">
        <v>139</v>
      </c>
      <c r="Z79" s="1005"/>
      <c r="AA79" s="1005"/>
      <c r="AB79" s="1005"/>
      <c r="AC79" s="1005"/>
      <c r="AD79" s="1005" t="s">
        <v>139</v>
      </c>
      <c r="AE79" s="1005"/>
      <c r="AF79" s="1005"/>
      <c r="AG79" s="1005"/>
      <c r="AH79" s="1005"/>
      <c r="AI79" s="1005" t="s">
        <v>139</v>
      </c>
      <c r="AJ79" s="1004"/>
      <c r="AK79" s="1004"/>
      <c r="AL79" s="1004"/>
      <c r="AM79" s="1004"/>
      <c r="AN79" s="1004"/>
      <c r="AO79" s="1005" t="s">
        <v>139</v>
      </c>
      <c r="AP79" s="969"/>
      <c r="AQ79" s="1005" t="s">
        <v>139</v>
      </c>
      <c r="AR79" s="1005"/>
      <c r="AS79" s="1005"/>
      <c r="AT79" s="1005"/>
      <c r="AU79" s="1005"/>
      <c r="AV79" s="1005"/>
      <c r="AW79" s="1005"/>
      <c r="AX79" s="1005"/>
      <c r="AY79" s="1005"/>
      <c r="AZ79" s="1005"/>
      <c r="BA79" s="1005"/>
      <c r="BB79" s="1005"/>
      <c r="BC79" s="1005"/>
      <c r="BD79" s="1005"/>
      <c r="BE79" s="1005"/>
      <c r="BF79" s="1005"/>
      <c r="BG79" s="1005"/>
      <c r="BH79" s="1005"/>
      <c r="BI79" s="1005"/>
      <c r="BJ79" s="1005"/>
      <c r="BK79" s="1005" t="s">
        <v>139</v>
      </c>
      <c r="BL79" s="1005"/>
      <c r="BM79" s="1005"/>
      <c r="BN79" s="1005"/>
      <c r="BO79" s="1005"/>
      <c r="BP79" s="1005" t="s">
        <v>139</v>
      </c>
      <c r="BQ79" s="1005"/>
      <c r="BR79" s="1005"/>
      <c r="BS79" s="1005"/>
      <c r="BT79" s="1005"/>
      <c r="BU79" s="1005" t="s">
        <v>139</v>
      </c>
      <c r="BV79" s="1004"/>
      <c r="BW79" s="1004"/>
      <c r="BX79" s="1004"/>
      <c r="BY79" s="1004"/>
      <c r="BZ79" s="1004"/>
      <c r="CA79" s="1005" t="s">
        <v>139</v>
      </c>
      <c r="CB79" s="969"/>
      <c r="CC79" s="1005" t="s">
        <v>139</v>
      </c>
      <c r="CD79" s="1005"/>
      <c r="CE79" s="1005"/>
      <c r="CF79" s="1005"/>
      <c r="CG79" s="1005"/>
      <c r="CH79" s="1005"/>
      <c r="CI79" s="1005"/>
      <c r="CJ79" s="1005"/>
      <c r="CK79" s="1005"/>
      <c r="CL79" s="1005"/>
      <c r="CM79" s="1005"/>
      <c r="CN79" s="1005"/>
      <c r="CO79" s="1005"/>
      <c r="CP79" s="1005"/>
      <c r="CQ79" s="1005"/>
      <c r="CR79" s="1005"/>
      <c r="CS79" s="1005"/>
      <c r="CT79" s="1005"/>
      <c r="CU79" s="1005"/>
      <c r="CV79" s="1005"/>
      <c r="CW79" s="1005" t="s">
        <v>139</v>
      </c>
      <c r="CX79" s="1005"/>
      <c r="CY79" s="1005"/>
      <c r="CZ79" s="1005"/>
      <c r="DA79" s="1005"/>
      <c r="DB79" s="1005" t="s">
        <v>139</v>
      </c>
      <c r="DC79" s="1005"/>
      <c r="DD79" s="1005"/>
      <c r="DE79" s="1005"/>
      <c r="DF79" s="1005"/>
      <c r="DG79" s="1005" t="s">
        <v>139</v>
      </c>
      <c r="DH79" s="1004"/>
      <c r="DI79" s="1004"/>
      <c r="DJ79" s="1004"/>
      <c r="DK79" s="1004"/>
      <c r="DL79" s="1004"/>
      <c r="DM79" s="1003" t="s">
        <v>139</v>
      </c>
    </row>
    <row r="80" spans="2:117" ht="14.5">
      <c r="B80" s="972">
        <f>IF(D80&lt;&gt;"",MAX(B77:B79)+1,"")</f>
        <v>65</v>
      </c>
      <c r="C80" s="961"/>
      <c r="D80" s="980" t="s">
        <v>212</v>
      </c>
      <c r="E80" s="997">
        <f t="shared" ref="E80:U80" si="32">SUM(E73:E76)</f>
        <v>0</v>
      </c>
      <c r="F80" s="997">
        <f t="shared" si="32"/>
        <v>0</v>
      </c>
      <c r="G80" s="997">
        <f t="shared" si="32"/>
        <v>0</v>
      </c>
      <c r="H80" s="997">
        <f t="shared" si="32"/>
        <v>0</v>
      </c>
      <c r="I80" s="997">
        <f t="shared" si="32"/>
        <v>0</v>
      </c>
      <c r="J80" s="997">
        <f t="shared" si="32"/>
        <v>0</v>
      </c>
      <c r="K80" s="997">
        <f t="shared" si="32"/>
        <v>0</v>
      </c>
      <c r="L80" s="997">
        <f t="shared" si="32"/>
        <v>0</v>
      </c>
      <c r="M80" s="997">
        <f t="shared" si="32"/>
        <v>0</v>
      </c>
      <c r="N80" s="997">
        <f t="shared" si="32"/>
        <v>0</v>
      </c>
      <c r="O80" s="997">
        <f t="shared" si="32"/>
        <v>0</v>
      </c>
      <c r="P80" s="997">
        <f t="shared" si="32"/>
        <v>0</v>
      </c>
      <c r="Q80" s="997">
        <f t="shared" si="32"/>
        <v>0</v>
      </c>
      <c r="R80" s="997">
        <f t="shared" si="32"/>
        <v>0</v>
      </c>
      <c r="S80" s="997">
        <f t="shared" si="32"/>
        <v>0</v>
      </c>
      <c r="T80" s="997">
        <f t="shared" si="32"/>
        <v>0</v>
      </c>
      <c r="U80" s="997">
        <f t="shared" si="32"/>
        <v>0</v>
      </c>
      <c r="V80" s="997"/>
      <c r="W80" s="997">
        <f t="shared" ref="W80:AO80" si="33">SUM(W73:W76)</f>
        <v>0</v>
      </c>
      <c r="X80" s="997">
        <f t="shared" si="33"/>
        <v>0</v>
      </c>
      <c r="Y80" s="997">
        <f t="shared" si="33"/>
        <v>144699710</v>
      </c>
      <c r="Z80" s="997">
        <f t="shared" si="33"/>
        <v>0</v>
      </c>
      <c r="AA80" s="997">
        <f t="shared" si="33"/>
        <v>0</v>
      </c>
      <c r="AB80" s="997">
        <f t="shared" si="33"/>
        <v>0</v>
      </c>
      <c r="AC80" s="997">
        <f t="shared" si="33"/>
        <v>0</v>
      </c>
      <c r="AD80" s="997">
        <f t="shared" si="33"/>
        <v>0</v>
      </c>
      <c r="AE80" s="997">
        <f t="shared" si="33"/>
        <v>0</v>
      </c>
      <c r="AF80" s="997">
        <f t="shared" si="33"/>
        <v>0</v>
      </c>
      <c r="AG80" s="997">
        <f t="shared" si="33"/>
        <v>0</v>
      </c>
      <c r="AH80" s="997">
        <f t="shared" si="33"/>
        <v>0</v>
      </c>
      <c r="AI80" s="997">
        <f t="shared" si="33"/>
        <v>0</v>
      </c>
      <c r="AJ80" s="996">
        <f t="shared" si="33"/>
        <v>0</v>
      </c>
      <c r="AK80" s="996">
        <f t="shared" si="33"/>
        <v>0</v>
      </c>
      <c r="AL80" s="996">
        <f t="shared" si="33"/>
        <v>0</v>
      </c>
      <c r="AM80" s="996">
        <f t="shared" si="33"/>
        <v>0</v>
      </c>
      <c r="AN80" s="996">
        <f t="shared" si="33"/>
        <v>0</v>
      </c>
      <c r="AO80" s="997">
        <f t="shared" si="33"/>
        <v>0</v>
      </c>
      <c r="AP80" s="979"/>
      <c r="AQ80" s="997">
        <f t="shared" ref="AQ80:BC80" si="34">SUM(AQ73:AQ76)</f>
        <v>0</v>
      </c>
      <c r="AR80" s="997">
        <f t="shared" si="34"/>
        <v>0</v>
      </c>
      <c r="AS80" s="997">
        <f t="shared" si="34"/>
        <v>0</v>
      </c>
      <c r="AT80" s="997">
        <f t="shared" si="34"/>
        <v>0</v>
      </c>
      <c r="AU80" s="997">
        <f t="shared" si="34"/>
        <v>0</v>
      </c>
      <c r="AV80" s="997">
        <f t="shared" si="34"/>
        <v>0</v>
      </c>
      <c r="AW80" s="997">
        <f t="shared" si="34"/>
        <v>0</v>
      </c>
      <c r="AX80" s="997">
        <f t="shared" si="34"/>
        <v>0</v>
      </c>
      <c r="AY80" s="997">
        <f t="shared" si="34"/>
        <v>0</v>
      </c>
      <c r="AZ80" s="997">
        <f t="shared" si="34"/>
        <v>0</v>
      </c>
      <c r="BA80" s="997">
        <f t="shared" si="34"/>
        <v>0</v>
      </c>
      <c r="BB80" s="997">
        <f t="shared" si="34"/>
        <v>0</v>
      </c>
      <c r="BC80" s="997">
        <f t="shared" si="34"/>
        <v>0</v>
      </c>
      <c r="BD80" s="997"/>
      <c r="BE80" s="997">
        <f t="shared" ref="BE80:CA80" si="35">SUM(BE73:BE76)</f>
        <v>0</v>
      </c>
      <c r="BF80" s="997">
        <f t="shared" si="35"/>
        <v>0</v>
      </c>
      <c r="BG80" s="997">
        <f t="shared" si="35"/>
        <v>0</v>
      </c>
      <c r="BH80" s="997">
        <f t="shared" si="35"/>
        <v>0</v>
      </c>
      <c r="BI80" s="997">
        <f t="shared" si="35"/>
        <v>0</v>
      </c>
      <c r="BJ80" s="997">
        <f t="shared" si="35"/>
        <v>0</v>
      </c>
      <c r="BK80" s="997">
        <f t="shared" si="35"/>
        <v>164270978.26999998</v>
      </c>
      <c r="BL80" s="997">
        <f t="shared" si="35"/>
        <v>0</v>
      </c>
      <c r="BM80" s="997">
        <f t="shared" si="35"/>
        <v>0</v>
      </c>
      <c r="BN80" s="997">
        <f t="shared" si="35"/>
        <v>0</v>
      </c>
      <c r="BO80" s="997">
        <f t="shared" si="35"/>
        <v>0</v>
      </c>
      <c r="BP80" s="997">
        <f t="shared" si="35"/>
        <v>0</v>
      </c>
      <c r="BQ80" s="997">
        <f t="shared" si="35"/>
        <v>0</v>
      </c>
      <c r="BR80" s="997">
        <f t="shared" si="35"/>
        <v>0</v>
      </c>
      <c r="BS80" s="997">
        <f t="shared" si="35"/>
        <v>0</v>
      </c>
      <c r="BT80" s="997">
        <f t="shared" si="35"/>
        <v>0</v>
      </c>
      <c r="BU80" s="997">
        <f t="shared" si="35"/>
        <v>0</v>
      </c>
      <c r="BV80" s="996">
        <f t="shared" si="35"/>
        <v>0</v>
      </c>
      <c r="BW80" s="996">
        <f t="shared" si="35"/>
        <v>0</v>
      </c>
      <c r="BX80" s="996">
        <f t="shared" si="35"/>
        <v>0</v>
      </c>
      <c r="BY80" s="996">
        <f t="shared" si="35"/>
        <v>0</v>
      </c>
      <c r="BZ80" s="996">
        <f t="shared" si="35"/>
        <v>0</v>
      </c>
      <c r="CA80" s="997">
        <f t="shared" si="35"/>
        <v>0</v>
      </c>
      <c r="CB80" s="979"/>
      <c r="CC80" s="997">
        <f t="shared" ref="CC80:CS80" si="36">SUM(CC73:CC76)</f>
        <v>0</v>
      </c>
      <c r="CD80" s="997">
        <f t="shared" si="36"/>
        <v>0</v>
      </c>
      <c r="CE80" s="997">
        <f t="shared" si="36"/>
        <v>0</v>
      </c>
      <c r="CF80" s="997">
        <f t="shared" si="36"/>
        <v>0</v>
      </c>
      <c r="CG80" s="997">
        <f t="shared" si="36"/>
        <v>0</v>
      </c>
      <c r="CH80" s="997">
        <f t="shared" si="36"/>
        <v>0</v>
      </c>
      <c r="CI80" s="997">
        <f t="shared" si="36"/>
        <v>0</v>
      </c>
      <c r="CJ80" s="997">
        <f t="shared" si="36"/>
        <v>0</v>
      </c>
      <c r="CK80" s="997">
        <f t="shared" si="36"/>
        <v>0</v>
      </c>
      <c r="CL80" s="997">
        <f t="shared" si="36"/>
        <v>0</v>
      </c>
      <c r="CM80" s="997">
        <f t="shared" si="36"/>
        <v>0</v>
      </c>
      <c r="CN80" s="997">
        <f t="shared" si="36"/>
        <v>0</v>
      </c>
      <c r="CO80" s="997">
        <f t="shared" si="36"/>
        <v>0</v>
      </c>
      <c r="CP80" s="997">
        <f t="shared" si="36"/>
        <v>0</v>
      </c>
      <c r="CQ80" s="997">
        <f t="shared" si="36"/>
        <v>0</v>
      </c>
      <c r="CR80" s="997">
        <f t="shared" si="36"/>
        <v>0</v>
      </c>
      <c r="CS80" s="997">
        <f t="shared" si="36"/>
        <v>0</v>
      </c>
      <c r="CT80" s="997"/>
      <c r="CU80" s="997">
        <f t="shared" ref="CU80:DM80" si="37">SUM(CU73:CU76)</f>
        <v>0</v>
      </c>
      <c r="CV80" s="997">
        <f t="shared" si="37"/>
        <v>0</v>
      </c>
      <c r="CW80" s="997">
        <f t="shared" si="37"/>
        <v>161109546</v>
      </c>
      <c r="CX80" s="997">
        <f t="shared" si="37"/>
        <v>0</v>
      </c>
      <c r="CY80" s="997">
        <f t="shared" si="37"/>
        <v>0</v>
      </c>
      <c r="CZ80" s="997">
        <f t="shared" si="37"/>
        <v>0</v>
      </c>
      <c r="DA80" s="997">
        <f t="shared" si="37"/>
        <v>0</v>
      </c>
      <c r="DB80" s="997">
        <f t="shared" si="37"/>
        <v>0</v>
      </c>
      <c r="DC80" s="997">
        <f t="shared" si="37"/>
        <v>0</v>
      </c>
      <c r="DD80" s="997">
        <f t="shared" si="37"/>
        <v>0</v>
      </c>
      <c r="DE80" s="997">
        <f t="shared" si="37"/>
        <v>0</v>
      </c>
      <c r="DF80" s="997">
        <f t="shared" si="37"/>
        <v>0</v>
      </c>
      <c r="DG80" s="997">
        <f t="shared" si="37"/>
        <v>0</v>
      </c>
      <c r="DH80" s="996">
        <f t="shared" si="37"/>
        <v>0</v>
      </c>
      <c r="DI80" s="996">
        <f t="shared" si="37"/>
        <v>0</v>
      </c>
      <c r="DJ80" s="996">
        <f t="shared" si="37"/>
        <v>0</v>
      </c>
      <c r="DK80" s="996">
        <f t="shared" si="37"/>
        <v>0</v>
      </c>
      <c r="DL80" s="996">
        <f t="shared" si="37"/>
        <v>0</v>
      </c>
      <c r="DM80" s="995">
        <f t="shared" si="37"/>
        <v>0</v>
      </c>
    </row>
    <row r="81" spans="2:117" ht="14.5">
      <c r="B81" s="972">
        <v>66</v>
      </c>
      <c r="C81" s="1002"/>
      <c r="D81" s="998" t="s">
        <v>2816</v>
      </c>
      <c r="E81" s="1000">
        <v>0</v>
      </c>
      <c r="F81" s="1000">
        <v>0</v>
      </c>
      <c r="G81" s="1000"/>
      <c r="H81" s="1000"/>
      <c r="I81" s="1000"/>
      <c r="J81" s="1000"/>
      <c r="K81" s="1000"/>
      <c r="L81" s="1000"/>
      <c r="M81" s="1000"/>
      <c r="N81" s="1000"/>
      <c r="O81" s="1000"/>
      <c r="P81" s="1000"/>
      <c r="Q81" s="1000"/>
      <c r="R81" s="1000"/>
      <c r="S81" s="1000"/>
      <c r="T81" s="1000"/>
      <c r="U81" s="1000"/>
      <c r="V81" s="1000"/>
      <c r="W81" s="1000">
        <v>0</v>
      </c>
      <c r="X81" s="1000">
        <v>0</v>
      </c>
      <c r="Y81" s="1001">
        <v>30000000</v>
      </c>
      <c r="Z81" s="1000">
        <v>0</v>
      </c>
      <c r="AA81" s="1000">
        <v>0</v>
      </c>
      <c r="AB81" s="1000">
        <v>0</v>
      </c>
      <c r="AC81" s="1000">
        <v>0</v>
      </c>
      <c r="AD81" s="984">
        <v>0</v>
      </c>
      <c r="AE81" s="1000">
        <v>0</v>
      </c>
      <c r="AF81" s="1000">
        <v>0</v>
      </c>
      <c r="AG81" s="1000">
        <v>0</v>
      </c>
      <c r="AH81" s="1000">
        <v>0</v>
      </c>
      <c r="AI81" s="984">
        <v>0</v>
      </c>
      <c r="AJ81" s="999">
        <v>0</v>
      </c>
      <c r="AK81" s="999">
        <v>0</v>
      </c>
      <c r="AL81" s="999">
        <v>0</v>
      </c>
      <c r="AM81" s="999">
        <v>0</v>
      </c>
      <c r="AN81" s="999">
        <v>0</v>
      </c>
      <c r="AO81" s="984">
        <v>0</v>
      </c>
      <c r="AP81" s="969"/>
      <c r="AQ81" s="1000">
        <v>0</v>
      </c>
      <c r="AR81" s="1000">
        <v>0</v>
      </c>
      <c r="AS81" s="1000">
        <v>0</v>
      </c>
      <c r="AT81" s="1000">
        <v>0</v>
      </c>
      <c r="AU81" s="1000">
        <v>0</v>
      </c>
      <c r="AV81" s="1000">
        <v>0</v>
      </c>
      <c r="AW81" s="1000">
        <v>0</v>
      </c>
      <c r="AX81" s="1000">
        <v>0</v>
      </c>
      <c r="AY81" s="1000">
        <v>0</v>
      </c>
      <c r="AZ81" s="1000">
        <v>0</v>
      </c>
      <c r="BA81" s="1000">
        <v>0</v>
      </c>
      <c r="BB81" s="1000">
        <v>0</v>
      </c>
      <c r="BC81" s="1000">
        <v>0</v>
      </c>
      <c r="BD81" s="1000">
        <v>0</v>
      </c>
      <c r="BE81" s="1000">
        <v>0</v>
      </c>
      <c r="BF81" s="1000">
        <v>0</v>
      </c>
      <c r="BG81" s="1000">
        <v>0</v>
      </c>
      <c r="BH81" s="1000">
        <v>0</v>
      </c>
      <c r="BI81" s="1000">
        <v>0</v>
      </c>
      <c r="BJ81" s="1000">
        <v>0</v>
      </c>
      <c r="BK81" s="1001">
        <v>0</v>
      </c>
      <c r="BL81" s="1000">
        <v>0</v>
      </c>
      <c r="BM81" s="1000">
        <v>0</v>
      </c>
      <c r="BN81" s="1000">
        <v>0</v>
      </c>
      <c r="BO81" s="1000">
        <v>0</v>
      </c>
      <c r="BP81" s="984">
        <v>0</v>
      </c>
      <c r="BQ81" s="1000">
        <v>0</v>
      </c>
      <c r="BR81" s="1000">
        <v>0</v>
      </c>
      <c r="BS81" s="1000">
        <v>0</v>
      </c>
      <c r="BT81" s="1000">
        <v>0</v>
      </c>
      <c r="BU81" s="984">
        <v>0</v>
      </c>
      <c r="BV81" s="999">
        <v>0</v>
      </c>
      <c r="BW81" s="999">
        <v>0</v>
      </c>
      <c r="BX81" s="999">
        <v>0</v>
      </c>
      <c r="BY81" s="999">
        <v>0</v>
      </c>
      <c r="BZ81" s="999">
        <v>0</v>
      </c>
      <c r="CA81" s="984">
        <v>0</v>
      </c>
      <c r="CB81" s="969"/>
      <c r="CC81" s="1000">
        <v>0</v>
      </c>
      <c r="CD81" s="1000">
        <v>0</v>
      </c>
      <c r="CE81" s="1000">
        <v>0</v>
      </c>
      <c r="CF81" s="1000">
        <v>0</v>
      </c>
      <c r="CG81" s="1000">
        <v>0</v>
      </c>
      <c r="CH81" s="1000">
        <v>0</v>
      </c>
      <c r="CI81" s="1000">
        <v>0</v>
      </c>
      <c r="CJ81" s="1000">
        <v>0</v>
      </c>
      <c r="CK81" s="1000">
        <v>0</v>
      </c>
      <c r="CL81" s="1000">
        <v>0</v>
      </c>
      <c r="CM81" s="1000">
        <v>0</v>
      </c>
      <c r="CN81" s="1000">
        <v>0</v>
      </c>
      <c r="CO81" s="1000"/>
      <c r="CP81" s="1000">
        <v>0</v>
      </c>
      <c r="CQ81" s="1000">
        <v>0</v>
      </c>
      <c r="CR81" s="1000">
        <v>0</v>
      </c>
      <c r="CS81" s="1000">
        <v>0</v>
      </c>
      <c r="CT81" s="1000"/>
      <c r="CU81" s="1000">
        <v>0</v>
      </c>
      <c r="CV81" s="1000">
        <v>0</v>
      </c>
      <c r="CW81" s="1001">
        <v>0</v>
      </c>
      <c r="CX81" s="1000">
        <v>0</v>
      </c>
      <c r="CY81" s="1000">
        <v>0</v>
      </c>
      <c r="CZ81" s="1000">
        <v>0</v>
      </c>
      <c r="DA81" s="1000">
        <v>0</v>
      </c>
      <c r="DB81" s="984">
        <v>0</v>
      </c>
      <c r="DC81" s="1000">
        <v>0</v>
      </c>
      <c r="DD81" s="1000">
        <v>0</v>
      </c>
      <c r="DE81" s="1000">
        <v>0</v>
      </c>
      <c r="DF81" s="1000">
        <v>0</v>
      </c>
      <c r="DG81" s="984">
        <v>0</v>
      </c>
      <c r="DH81" s="999">
        <v>0</v>
      </c>
      <c r="DI81" s="999">
        <v>0</v>
      </c>
      <c r="DJ81" s="999">
        <v>0</v>
      </c>
      <c r="DK81" s="999">
        <v>0</v>
      </c>
      <c r="DL81" s="999">
        <v>0</v>
      </c>
      <c r="DM81" s="982">
        <v>0</v>
      </c>
    </row>
    <row r="82" spans="2:117" ht="14.25" customHeight="1">
      <c r="B82" s="972">
        <v>67</v>
      </c>
      <c r="C82" s="961"/>
      <c r="D82" s="998" t="s">
        <v>218</v>
      </c>
      <c r="E82" s="989">
        <v>0</v>
      </c>
      <c r="F82" s="989">
        <v>1507000</v>
      </c>
      <c r="G82" s="989">
        <v>237500</v>
      </c>
      <c r="H82" s="989">
        <v>12856823</v>
      </c>
      <c r="I82" s="989">
        <v>440000</v>
      </c>
      <c r="J82" s="989">
        <v>1545570</v>
      </c>
      <c r="K82" s="989">
        <v>365000</v>
      </c>
      <c r="L82" s="989">
        <v>9842500</v>
      </c>
      <c r="M82" s="989">
        <v>7949291.1900000004</v>
      </c>
      <c r="N82" s="989">
        <v>49920000</v>
      </c>
      <c r="O82" s="989">
        <v>7750</v>
      </c>
      <c r="P82" s="989">
        <v>505000</v>
      </c>
      <c r="Q82" s="989">
        <v>7130375</v>
      </c>
      <c r="R82" s="989">
        <v>75000</v>
      </c>
      <c r="S82" s="989">
        <v>141059.55499999999</v>
      </c>
      <c r="T82" s="989">
        <v>1107002.8</v>
      </c>
      <c r="U82" s="989">
        <v>793000</v>
      </c>
      <c r="V82" s="989"/>
      <c r="W82" s="989">
        <v>7343026.3700000001</v>
      </c>
      <c r="X82" s="989">
        <v>61988440.213</v>
      </c>
      <c r="Y82" s="1135">
        <v>455502126.12800002</v>
      </c>
      <c r="Z82" s="989">
        <v>0</v>
      </c>
      <c r="AA82" s="989">
        <v>0</v>
      </c>
      <c r="AB82" s="989">
        <v>0</v>
      </c>
      <c r="AC82" s="989">
        <v>0</v>
      </c>
      <c r="AD82" s="989">
        <v>0</v>
      </c>
      <c r="AE82" s="989">
        <v>0</v>
      </c>
      <c r="AF82" s="989">
        <v>0</v>
      </c>
      <c r="AG82" s="989">
        <v>0</v>
      </c>
      <c r="AH82" s="989">
        <v>0</v>
      </c>
      <c r="AI82" s="989">
        <v>0</v>
      </c>
      <c r="AJ82" s="988">
        <v>0</v>
      </c>
      <c r="AK82" s="988">
        <v>0</v>
      </c>
      <c r="AL82" s="988">
        <v>0</v>
      </c>
      <c r="AM82" s="988">
        <v>0</v>
      </c>
      <c r="AN82" s="988">
        <v>0</v>
      </c>
      <c r="AO82" s="989">
        <v>0</v>
      </c>
      <c r="AP82" s="969"/>
      <c r="AQ82" s="989">
        <v>0</v>
      </c>
      <c r="AR82" s="989">
        <v>1534500</v>
      </c>
      <c r="AS82" s="989">
        <v>252000</v>
      </c>
      <c r="AT82" s="989">
        <v>13637481.99</v>
      </c>
      <c r="AU82" s="989">
        <v>440000</v>
      </c>
      <c r="AV82" s="989">
        <v>1545570</v>
      </c>
      <c r="AW82" s="989">
        <v>340000</v>
      </c>
      <c r="AX82" s="989">
        <v>9906375</v>
      </c>
      <c r="AY82" s="989">
        <v>6757500</v>
      </c>
      <c r="AZ82" s="989">
        <v>55170000</v>
      </c>
      <c r="BA82" s="989">
        <v>7750</v>
      </c>
      <c r="BB82" s="989">
        <v>515100</v>
      </c>
      <c r="BC82" s="989">
        <v>7486818.75</v>
      </c>
      <c r="BD82" s="989"/>
      <c r="BE82" s="989">
        <v>141430.68275000001</v>
      </c>
      <c r="BF82" s="989">
        <v>1127877.68</v>
      </c>
      <c r="BG82" s="989">
        <v>793000</v>
      </c>
      <c r="BH82" s="989"/>
      <c r="BI82" s="989">
        <v>164115</v>
      </c>
      <c r="BJ82" s="989">
        <v>62539863.843500003</v>
      </c>
      <c r="BK82" s="1135">
        <v>425733285.81624997</v>
      </c>
      <c r="BL82" s="989">
        <v>0</v>
      </c>
      <c r="BM82" s="989">
        <v>0</v>
      </c>
      <c r="BN82" s="989">
        <v>0</v>
      </c>
      <c r="BO82" s="989">
        <v>0</v>
      </c>
      <c r="BP82" s="989">
        <v>0</v>
      </c>
      <c r="BQ82" s="989">
        <v>0</v>
      </c>
      <c r="BR82" s="989">
        <v>0</v>
      </c>
      <c r="BS82" s="989">
        <v>0</v>
      </c>
      <c r="BT82" s="989">
        <v>0</v>
      </c>
      <c r="BU82" s="989">
        <v>0</v>
      </c>
      <c r="BV82" s="988">
        <v>0</v>
      </c>
      <c r="BW82" s="988">
        <v>0</v>
      </c>
      <c r="BX82" s="988">
        <v>0</v>
      </c>
      <c r="BY82" s="988">
        <v>0</v>
      </c>
      <c r="BZ82" s="988">
        <v>0</v>
      </c>
      <c r="CA82" s="989">
        <v>0</v>
      </c>
      <c r="CB82" s="969"/>
      <c r="CC82" s="989">
        <v>0</v>
      </c>
      <c r="CD82" s="989">
        <v>1564750</v>
      </c>
      <c r="CE82" s="989">
        <v>267500</v>
      </c>
      <c r="CF82" s="989">
        <v>14484260.7182</v>
      </c>
      <c r="CG82" s="989">
        <v>440000</v>
      </c>
      <c r="CH82" s="989">
        <v>1545570</v>
      </c>
      <c r="CI82" s="989">
        <v>315000</v>
      </c>
      <c r="CJ82" s="989">
        <v>9806375</v>
      </c>
      <c r="CK82" s="989">
        <v>6757500</v>
      </c>
      <c r="CL82" s="989">
        <v>55420000</v>
      </c>
      <c r="CM82" s="989">
        <v>7750</v>
      </c>
      <c r="CN82" s="989">
        <v>525402</v>
      </c>
      <c r="CO82" s="989">
        <v>7861079.4375</v>
      </c>
      <c r="CP82" s="989">
        <v>75000</v>
      </c>
      <c r="CQ82" s="989">
        <v>159320.36688749999</v>
      </c>
      <c r="CR82" s="989">
        <v>1149228.24</v>
      </c>
      <c r="CS82" s="989">
        <v>793000</v>
      </c>
      <c r="CT82" s="989"/>
      <c r="CU82" s="989">
        <v>164115</v>
      </c>
      <c r="CV82" s="989">
        <v>64283641.030475006</v>
      </c>
      <c r="CW82" s="1135">
        <v>431718916.50106251</v>
      </c>
      <c r="CX82" s="989">
        <v>0</v>
      </c>
      <c r="CY82" s="989">
        <v>0</v>
      </c>
      <c r="CZ82" s="989">
        <v>0</v>
      </c>
      <c r="DA82" s="989">
        <v>0</v>
      </c>
      <c r="DB82" s="989">
        <v>0</v>
      </c>
      <c r="DC82" s="989">
        <v>0</v>
      </c>
      <c r="DD82" s="989">
        <v>0</v>
      </c>
      <c r="DE82" s="989">
        <v>0</v>
      </c>
      <c r="DF82" s="989">
        <v>0</v>
      </c>
      <c r="DG82" s="989">
        <v>0</v>
      </c>
      <c r="DH82" s="988">
        <v>0</v>
      </c>
      <c r="DI82" s="988">
        <v>0</v>
      </c>
      <c r="DJ82" s="988">
        <v>0</v>
      </c>
      <c r="DK82" s="988">
        <v>0</v>
      </c>
      <c r="DL82" s="988">
        <v>0</v>
      </c>
      <c r="DM82" s="987">
        <v>0</v>
      </c>
    </row>
    <row r="83" spans="2:117" ht="14.25" customHeight="1">
      <c r="B83" s="972">
        <f>IF(D83&lt;&gt;"",MAX(B80:B82)+1,"")</f>
        <v>68</v>
      </c>
      <c r="C83" s="961"/>
      <c r="D83" s="980" t="s">
        <v>216</v>
      </c>
      <c r="E83" s="997">
        <f t="shared" ref="E83:U83" si="38">E29+E37+E60+E62+E70+E80</f>
        <v>0</v>
      </c>
      <c r="F83" s="997">
        <f t="shared" si="38"/>
        <v>1507000</v>
      </c>
      <c r="G83" s="997">
        <f t="shared" si="38"/>
        <v>237500</v>
      </c>
      <c r="H83" s="997">
        <f t="shared" si="38"/>
        <v>12856823</v>
      </c>
      <c r="I83" s="997">
        <f t="shared" si="38"/>
        <v>560000</v>
      </c>
      <c r="J83" s="997">
        <f t="shared" si="38"/>
        <v>1595570</v>
      </c>
      <c r="K83" s="997">
        <f t="shared" si="38"/>
        <v>365000</v>
      </c>
      <c r="L83" s="997">
        <f t="shared" si="38"/>
        <v>10812500</v>
      </c>
      <c r="M83" s="997">
        <f t="shared" si="38"/>
        <v>8941291.1899999995</v>
      </c>
      <c r="N83" s="997">
        <f t="shared" si="38"/>
        <v>49920000</v>
      </c>
      <c r="O83" s="997">
        <f t="shared" si="38"/>
        <v>68890</v>
      </c>
      <c r="P83" s="997">
        <f t="shared" si="38"/>
        <v>1581880</v>
      </c>
      <c r="Q83" s="997">
        <f t="shared" si="38"/>
        <v>7130375</v>
      </c>
      <c r="R83" s="997">
        <f t="shared" si="38"/>
        <v>117000</v>
      </c>
      <c r="S83" s="997">
        <f t="shared" si="38"/>
        <v>141059.55499999999</v>
      </c>
      <c r="T83" s="997">
        <f t="shared" si="38"/>
        <v>1107002.8</v>
      </c>
      <c r="U83" s="997">
        <f t="shared" si="38"/>
        <v>733000</v>
      </c>
      <c r="V83" s="997"/>
      <c r="W83" s="997">
        <f>W29+W37+W60+W62+W70+W80</f>
        <v>164115</v>
      </c>
      <c r="X83" s="997">
        <f>X29+X37+X60+X62+X70+X80</f>
        <v>75942345.180000007</v>
      </c>
      <c r="Y83" s="997">
        <f>Y29+Y37+Y60+Y62+Y70+Y80+Y81</f>
        <v>487537336.19141978</v>
      </c>
      <c r="Z83" s="997">
        <f t="shared" ref="Z83:AO83" si="39">Z29+Z37+Z60+Z62+Z70+Z80</f>
        <v>0</v>
      </c>
      <c r="AA83" s="997">
        <f t="shared" si="39"/>
        <v>0</v>
      </c>
      <c r="AB83" s="997">
        <f t="shared" si="39"/>
        <v>0</v>
      </c>
      <c r="AC83" s="997">
        <f t="shared" si="39"/>
        <v>0</v>
      </c>
      <c r="AD83" s="997">
        <f t="shared" si="39"/>
        <v>0</v>
      </c>
      <c r="AE83" s="997">
        <f t="shared" si="39"/>
        <v>0</v>
      </c>
      <c r="AF83" s="997">
        <f t="shared" si="39"/>
        <v>0</v>
      </c>
      <c r="AG83" s="997">
        <f t="shared" si="39"/>
        <v>0</v>
      </c>
      <c r="AH83" s="997">
        <f t="shared" si="39"/>
        <v>0</v>
      </c>
      <c r="AI83" s="997">
        <f t="shared" si="39"/>
        <v>0</v>
      </c>
      <c r="AJ83" s="996">
        <f t="shared" si="39"/>
        <v>0</v>
      </c>
      <c r="AK83" s="996">
        <f t="shared" si="39"/>
        <v>0</v>
      </c>
      <c r="AL83" s="996">
        <f t="shared" si="39"/>
        <v>0</v>
      </c>
      <c r="AM83" s="996">
        <f t="shared" si="39"/>
        <v>0</v>
      </c>
      <c r="AN83" s="996">
        <f t="shared" si="39"/>
        <v>0</v>
      </c>
      <c r="AO83" s="997">
        <f t="shared" si="39"/>
        <v>0</v>
      </c>
      <c r="AP83" s="979"/>
      <c r="AQ83" s="997">
        <f t="shared" ref="AQ83:BC83" si="40">AQ29+AQ37+AQ60+AQ62+AQ70+AQ80</f>
        <v>0</v>
      </c>
      <c r="AR83" s="997">
        <f t="shared" si="40"/>
        <v>1534500</v>
      </c>
      <c r="AS83" s="997">
        <f t="shared" si="40"/>
        <v>252000</v>
      </c>
      <c r="AT83" s="997">
        <f t="shared" si="40"/>
        <v>15797612.689999999</v>
      </c>
      <c r="AU83" s="997">
        <f t="shared" si="40"/>
        <v>560000</v>
      </c>
      <c r="AV83" s="997">
        <f t="shared" si="40"/>
        <v>1595570</v>
      </c>
      <c r="AW83" s="997">
        <f t="shared" si="40"/>
        <v>340000</v>
      </c>
      <c r="AX83" s="997">
        <f t="shared" si="40"/>
        <v>11098625</v>
      </c>
      <c r="AY83" s="997">
        <f t="shared" si="40"/>
        <v>7494500</v>
      </c>
      <c r="AZ83" s="997">
        <f t="shared" si="40"/>
        <v>55170000</v>
      </c>
      <c r="BA83" s="997">
        <f t="shared" si="40"/>
        <v>68890</v>
      </c>
      <c r="BB83" s="997">
        <f t="shared" si="40"/>
        <v>1593517.6</v>
      </c>
      <c r="BC83" s="997">
        <f t="shared" si="40"/>
        <v>7486818.75</v>
      </c>
      <c r="BD83" s="997"/>
      <c r="BE83" s="997">
        <f>BE29+BE37+BE60+BE62+BE70+BE80</f>
        <v>141430.68275000001</v>
      </c>
      <c r="BF83" s="997">
        <f>BF29+BF37+BF60+BF62+BF70+BF80</f>
        <v>1127877.68</v>
      </c>
      <c r="BG83" s="997">
        <f>BG29+BG37+BG60+BG62+BG70+BG80</f>
        <v>793000</v>
      </c>
      <c r="BH83" s="997"/>
      <c r="BI83" s="997">
        <f>BI29+BI37+BI60+BI62+BI70+BI80</f>
        <v>164115</v>
      </c>
      <c r="BJ83" s="997">
        <f>BJ29+BJ37+BJ60+BJ62+BJ70+BJ80</f>
        <v>76661114.937999994</v>
      </c>
      <c r="BK83" s="997">
        <f>BK29+BK37+BK60+BK62+BK70+BK80+BK81</f>
        <v>507099983.78722483</v>
      </c>
      <c r="BL83" s="997">
        <f t="shared" ref="BL83:CA83" si="41">BL29+BL37+BL60+BL62+BL70+BL80</f>
        <v>0</v>
      </c>
      <c r="BM83" s="997">
        <f t="shared" si="41"/>
        <v>0</v>
      </c>
      <c r="BN83" s="997">
        <f t="shared" si="41"/>
        <v>0</v>
      </c>
      <c r="BO83" s="997">
        <f t="shared" si="41"/>
        <v>0</v>
      </c>
      <c r="BP83" s="997">
        <f t="shared" si="41"/>
        <v>0</v>
      </c>
      <c r="BQ83" s="997">
        <f t="shared" si="41"/>
        <v>0</v>
      </c>
      <c r="BR83" s="997">
        <f t="shared" si="41"/>
        <v>0</v>
      </c>
      <c r="BS83" s="997">
        <f t="shared" si="41"/>
        <v>0</v>
      </c>
      <c r="BT83" s="997">
        <f t="shared" si="41"/>
        <v>0</v>
      </c>
      <c r="BU83" s="997">
        <f t="shared" si="41"/>
        <v>0</v>
      </c>
      <c r="BV83" s="996">
        <f t="shared" si="41"/>
        <v>0</v>
      </c>
      <c r="BW83" s="996">
        <f t="shared" si="41"/>
        <v>0</v>
      </c>
      <c r="BX83" s="996">
        <f t="shared" si="41"/>
        <v>0</v>
      </c>
      <c r="BY83" s="996">
        <f t="shared" si="41"/>
        <v>0</v>
      </c>
      <c r="BZ83" s="996">
        <f t="shared" si="41"/>
        <v>0</v>
      </c>
      <c r="CA83" s="997">
        <f t="shared" si="41"/>
        <v>0</v>
      </c>
      <c r="CB83" s="979"/>
      <c r="CC83" s="997">
        <f>CC29+CC37+CC60+CC62+CC70+CC80</f>
        <v>0</v>
      </c>
      <c r="CD83" s="997">
        <f>CD29+CD37+CD60+CD62+CD70+CD80</f>
        <v>1564750</v>
      </c>
      <c r="CE83" s="997">
        <v>0</v>
      </c>
      <c r="CF83" s="997">
        <v>0</v>
      </c>
      <c r="CG83" s="997">
        <v>0</v>
      </c>
      <c r="CH83" s="997">
        <v>0</v>
      </c>
      <c r="CI83" s="997">
        <v>0</v>
      </c>
      <c r="CJ83" s="997">
        <v>0</v>
      </c>
      <c r="CK83" s="997">
        <v>0</v>
      </c>
      <c r="CL83" s="997">
        <v>0</v>
      </c>
      <c r="CM83" s="997">
        <v>0</v>
      </c>
      <c r="CN83" s="997">
        <v>0</v>
      </c>
      <c r="CO83" s="997"/>
      <c r="CP83" s="997">
        <v>0</v>
      </c>
      <c r="CQ83" s="997">
        <v>0</v>
      </c>
      <c r="CR83" s="997">
        <v>0</v>
      </c>
      <c r="CS83" s="997">
        <v>0</v>
      </c>
      <c r="CT83" s="997"/>
      <c r="CU83" s="997">
        <v>0</v>
      </c>
      <c r="CV83" s="997">
        <v>0</v>
      </c>
      <c r="CW83" s="997">
        <f>CW29+CW37+CW60+CW62+CW70+CW80+CW81</f>
        <v>511195159.98225141</v>
      </c>
      <c r="CX83" s="997">
        <f t="shared" ref="CX83:DM83" si="42">CX29+CX37+CX60+CX62+CX70+CX80</f>
        <v>0</v>
      </c>
      <c r="CY83" s="997">
        <f t="shared" si="42"/>
        <v>0</v>
      </c>
      <c r="CZ83" s="997">
        <f t="shared" si="42"/>
        <v>0</v>
      </c>
      <c r="DA83" s="997">
        <f t="shared" si="42"/>
        <v>0</v>
      </c>
      <c r="DB83" s="997">
        <f t="shared" si="42"/>
        <v>0</v>
      </c>
      <c r="DC83" s="997">
        <f t="shared" si="42"/>
        <v>0</v>
      </c>
      <c r="DD83" s="997">
        <f t="shared" si="42"/>
        <v>0</v>
      </c>
      <c r="DE83" s="997">
        <f t="shared" si="42"/>
        <v>0</v>
      </c>
      <c r="DF83" s="997">
        <f t="shared" si="42"/>
        <v>0</v>
      </c>
      <c r="DG83" s="997">
        <f t="shared" si="42"/>
        <v>0</v>
      </c>
      <c r="DH83" s="996">
        <f t="shared" si="42"/>
        <v>0</v>
      </c>
      <c r="DI83" s="996">
        <f t="shared" si="42"/>
        <v>0</v>
      </c>
      <c r="DJ83" s="996">
        <f t="shared" si="42"/>
        <v>0</v>
      </c>
      <c r="DK83" s="996">
        <f t="shared" si="42"/>
        <v>0</v>
      </c>
      <c r="DL83" s="996">
        <f t="shared" si="42"/>
        <v>0</v>
      </c>
      <c r="DM83" s="995">
        <f t="shared" si="42"/>
        <v>0</v>
      </c>
    </row>
    <row r="84" spans="2:117" ht="14.25" customHeight="1">
      <c r="B84" s="972"/>
      <c r="C84" s="961"/>
      <c r="D84" s="994"/>
      <c r="E84" s="993"/>
      <c r="F84" s="993"/>
      <c r="G84" s="993"/>
      <c r="H84" s="993"/>
      <c r="I84" s="993"/>
      <c r="J84" s="993"/>
      <c r="K84" s="993"/>
      <c r="L84" s="993"/>
      <c r="M84" s="993"/>
      <c r="N84" s="993"/>
      <c r="O84" s="993"/>
      <c r="P84" s="993"/>
      <c r="Q84" s="993"/>
      <c r="R84" s="993"/>
      <c r="S84" s="993"/>
      <c r="T84" s="993"/>
      <c r="U84" s="993"/>
      <c r="V84" s="993"/>
      <c r="W84" s="993"/>
      <c r="X84" s="993"/>
      <c r="Y84" s="993"/>
      <c r="Z84" s="993"/>
      <c r="AA84" s="993"/>
      <c r="AB84" s="993"/>
      <c r="AC84" s="993"/>
      <c r="AD84" s="993"/>
      <c r="AE84" s="993"/>
      <c r="AF84" s="993"/>
      <c r="AG84" s="993"/>
      <c r="AH84" s="993"/>
      <c r="AI84" s="993"/>
      <c r="AJ84" s="992"/>
      <c r="AK84" s="992"/>
      <c r="AL84" s="992"/>
      <c r="AM84" s="992"/>
      <c r="AN84" s="992"/>
      <c r="AO84" s="993"/>
      <c r="AP84" s="969"/>
      <c r="AQ84" s="993"/>
      <c r="AR84" s="993"/>
      <c r="AS84" s="993"/>
      <c r="AT84" s="993"/>
      <c r="AU84" s="993"/>
      <c r="AV84" s="993"/>
      <c r="AW84" s="993"/>
      <c r="AX84" s="993"/>
      <c r="AY84" s="993"/>
      <c r="AZ84" s="993"/>
      <c r="BA84" s="993"/>
      <c r="BB84" s="993"/>
      <c r="BC84" s="993"/>
      <c r="BD84" s="993"/>
      <c r="BE84" s="993"/>
      <c r="BF84" s="993"/>
      <c r="BG84" s="993"/>
      <c r="BH84" s="993"/>
      <c r="BI84" s="993"/>
      <c r="BJ84" s="993"/>
      <c r="BK84" s="993"/>
      <c r="BL84" s="993"/>
      <c r="BM84" s="993"/>
      <c r="BN84" s="993"/>
      <c r="BO84" s="993"/>
      <c r="BP84" s="993"/>
      <c r="BQ84" s="993"/>
      <c r="BR84" s="993"/>
      <c r="BS84" s="993"/>
      <c r="BT84" s="993"/>
      <c r="BU84" s="993"/>
      <c r="BV84" s="992"/>
      <c r="BW84" s="992"/>
      <c r="BX84" s="992"/>
      <c r="BY84" s="992"/>
      <c r="BZ84" s="992"/>
      <c r="CA84" s="993"/>
      <c r="CB84" s="969"/>
      <c r="CC84" s="993"/>
      <c r="CD84" s="993"/>
      <c r="CE84" s="993"/>
      <c r="CF84" s="993"/>
      <c r="CG84" s="993"/>
      <c r="CH84" s="993"/>
      <c r="CI84" s="993"/>
      <c r="CJ84" s="993"/>
      <c r="CK84" s="993"/>
      <c r="CL84" s="993"/>
      <c r="CM84" s="993"/>
      <c r="CN84" s="993"/>
      <c r="CO84" s="993"/>
      <c r="CP84" s="993"/>
      <c r="CQ84" s="993"/>
      <c r="CR84" s="993"/>
      <c r="CS84" s="993"/>
      <c r="CT84" s="993"/>
      <c r="CU84" s="993"/>
      <c r="CV84" s="993"/>
      <c r="CW84" s="993"/>
      <c r="CX84" s="993"/>
      <c r="CY84" s="993"/>
      <c r="CZ84" s="993"/>
      <c r="DA84" s="993"/>
      <c r="DB84" s="993"/>
      <c r="DC84" s="993"/>
      <c r="DD84" s="993"/>
      <c r="DE84" s="993"/>
      <c r="DF84" s="993"/>
      <c r="DG84" s="993"/>
      <c r="DH84" s="992"/>
      <c r="DI84" s="992"/>
      <c r="DJ84" s="992"/>
      <c r="DK84" s="992"/>
      <c r="DL84" s="992"/>
      <c r="DM84" s="991"/>
    </row>
    <row r="85" spans="2:117" ht="14.25" customHeight="1">
      <c r="B85" s="972">
        <v>69</v>
      </c>
      <c r="C85" s="961"/>
      <c r="D85" s="986" t="s">
        <v>2809</v>
      </c>
      <c r="E85" s="989">
        <v>0</v>
      </c>
      <c r="F85" s="989">
        <v>-1507000</v>
      </c>
      <c r="G85" s="989">
        <v>-237500</v>
      </c>
      <c r="H85" s="989">
        <v>-12856823</v>
      </c>
      <c r="I85" s="989">
        <v>-440000</v>
      </c>
      <c r="J85" s="989">
        <v>-1545570</v>
      </c>
      <c r="K85" s="989">
        <v>-365000</v>
      </c>
      <c r="L85" s="989">
        <v>-9842500</v>
      </c>
      <c r="M85" s="989">
        <v>-7949291.1900000004</v>
      </c>
      <c r="N85" s="989">
        <v>-49920000</v>
      </c>
      <c r="O85" s="989">
        <v>-7750</v>
      </c>
      <c r="P85" s="989">
        <v>-505000</v>
      </c>
      <c r="Q85" s="989">
        <v>-7130375</v>
      </c>
      <c r="R85" s="989">
        <v>-75000</v>
      </c>
      <c r="S85" s="989">
        <v>-141059.55499999999</v>
      </c>
      <c r="T85" s="989">
        <v>-1107002.8</v>
      </c>
      <c r="U85" s="989">
        <v>-793000</v>
      </c>
      <c r="V85" s="989"/>
      <c r="W85" s="989">
        <v>-7343026.3700000001</v>
      </c>
      <c r="X85" s="989">
        <v>-61988440.213</v>
      </c>
      <c r="Y85" s="989">
        <f>Y21-Y83</f>
        <v>-487537336.19141978</v>
      </c>
      <c r="Z85" s="989">
        <v>0</v>
      </c>
      <c r="AA85" s="989">
        <v>0</v>
      </c>
      <c r="AB85" s="989">
        <v>0</v>
      </c>
      <c r="AC85" s="989">
        <v>0</v>
      </c>
      <c r="AD85" s="989">
        <v>0</v>
      </c>
      <c r="AE85" s="989">
        <v>0</v>
      </c>
      <c r="AF85" s="989">
        <v>0</v>
      </c>
      <c r="AG85" s="989">
        <v>0</v>
      </c>
      <c r="AH85" s="989">
        <v>0</v>
      </c>
      <c r="AI85" s="989">
        <v>0</v>
      </c>
      <c r="AJ85" s="988">
        <v>0</v>
      </c>
      <c r="AK85" s="988">
        <v>0</v>
      </c>
      <c r="AL85" s="988">
        <v>0</v>
      </c>
      <c r="AM85" s="988">
        <v>0</v>
      </c>
      <c r="AN85" s="988">
        <v>0</v>
      </c>
      <c r="AO85" s="989">
        <v>0</v>
      </c>
      <c r="AP85" s="990"/>
      <c r="AQ85" s="989">
        <v>0</v>
      </c>
      <c r="AR85" s="989">
        <v>-1534500</v>
      </c>
      <c r="AS85" s="989">
        <v>-252000</v>
      </c>
      <c r="AT85" s="989">
        <v>-13637481.99</v>
      </c>
      <c r="AU85" s="989">
        <v>-440000</v>
      </c>
      <c r="AV85" s="989">
        <v>-1545570</v>
      </c>
      <c r="AW85" s="989">
        <v>-340000</v>
      </c>
      <c r="AX85" s="989">
        <v>-9906375</v>
      </c>
      <c r="AY85" s="989">
        <v>-6757500</v>
      </c>
      <c r="AZ85" s="989">
        <v>-55170000</v>
      </c>
      <c r="BA85" s="989">
        <v>-7750</v>
      </c>
      <c r="BB85" s="989">
        <v>-515100</v>
      </c>
      <c r="BC85" s="989">
        <v>-7486818.75</v>
      </c>
      <c r="BD85" s="989"/>
      <c r="BE85" s="989">
        <v>-141430.68275000001</v>
      </c>
      <c r="BF85" s="989">
        <v>-1127877.68</v>
      </c>
      <c r="BG85" s="989">
        <v>-793000</v>
      </c>
      <c r="BH85" s="989"/>
      <c r="BI85" s="989">
        <v>-164115</v>
      </c>
      <c r="BJ85" s="989">
        <v>-62539863.843500003</v>
      </c>
      <c r="BK85" s="989">
        <f>BK21-BK83</f>
        <v>-507099983.78722483</v>
      </c>
      <c r="BL85" s="989">
        <v>0</v>
      </c>
      <c r="BM85" s="989">
        <v>0</v>
      </c>
      <c r="BN85" s="989">
        <v>0</v>
      </c>
      <c r="BO85" s="989">
        <v>0</v>
      </c>
      <c r="BP85" s="989">
        <v>0</v>
      </c>
      <c r="BQ85" s="989">
        <v>0</v>
      </c>
      <c r="BR85" s="989">
        <v>0</v>
      </c>
      <c r="BS85" s="989">
        <v>0</v>
      </c>
      <c r="BT85" s="989">
        <v>0</v>
      </c>
      <c r="BU85" s="989">
        <v>0</v>
      </c>
      <c r="BV85" s="988">
        <v>0</v>
      </c>
      <c r="BW85" s="988">
        <v>0</v>
      </c>
      <c r="BX85" s="988">
        <v>0</v>
      </c>
      <c r="BY85" s="988">
        <v>0</v>
      </c>
      <c r="BZ85" s="988">
        <v>0</v>
      </c>
      <c r="CA85" s="989">
        <v>0</v>
      </c>
      <c r="CB85" s="969"/>
      <c r="CC85" s="989">
        <v>0</v>
      </c>
      <c r="CD85" s="989">
        <v>-1564750</v>
      </c>
      <c r="CE85" s="989">
        <v>0</v>
      </c>
      <c r="CF85" s="989">
        <v>0</v>
      </c>
      <c r="CG85" s="989">
        <v>0</v>
      </c>
      <c r="CH85" s="989">
        <v>0</v>
      </c>
      <c r="CI85" s="989">
        <v>0</v>
      </c>
      <c r="CJ85" s="989">
        <v>0</v>
      </c>
      <c r="CK85" s="989">
        <v>0</v>
      </c>
      <c r="CL85" s="989">
        <v>0</v>
      </c>
      <c r="CM85" s="989">
        <v>0</v>
      </c>
      <c r="CN85" s="989">
        <v>0</v>
      </c>
      <c r="CO85" s="989">
        <v>0</v>
      </c>
      <c r="CP85" s="989">
        <v>0</v>
      </c>
      <c r="CQ85" s="989">
        <v>0</v>
      </c>
      <c r="CR85" s="989">
        <v>0</v>
      </c>
      <c r="CS85" s="989">
        <v>0</v>
      </c>
      <c r="CT85" s="989"/>
      <c r="CU85" s="989">
        <v>0</v>
      </c>
      <c r="CV85" s="989">
        <v>0</v>
      </c>
      <c r="CW85" s="989">
        <f>CW21-CW83</f>
        <v>-511195159.98225141</v>
      </c>
      <c r="CX85" s="989">
        <v>0</v>
      </c>
      <c r="CY85" s="989">
        <v>0</v>
      </c>
      <c r="CZ85" s="989">
        <v>0</v>
      </c>
      <c r="DA85" s="989">
        <v>0</v>
      </c>
      <c r="DB85" s="989">
        <v>0</v>
      </c>
      <c r="DC85" s="989">
        <v>0</v>
      </c>
      <c r="DD85" s="989">
        <v>0</v>
      </c>
      <c r="DE85" s="989">
        <v>0</v>
      </c>
      <c r="DF85" s="989">
        <v>0</v>
      </c>
      <c r="DG85" s="989">
        <v>0</v>
      </c>
      <c r="DH85" s="988">
        <v>0</v>
      </c>
      <c r="DI85" s="988">
        <v>0</v>
      </c>
      <c r="DJ85" s="988">
        <v>0</v>
      </c>
      <c r="DK85" s="988">
        <v>0</v>
      </c>
      <c r="DL85" s="988">
        <v>0</v>
      </c>
      <c r="DM85" s="987">
        <v>0</v>
      </c>
    </row>
    <row r="86" spans="2:117" ht="14.25" customHeight="1">
      <c r="B86" s="972">
        <v>70</v>
      </c>
      <c r="C86" s="961"/>
      <c r="D86" s="986" t="s">
        <v>2810</v>
      </c>
      <c r="E86" s="985">
        <v>0</v>
      </c>
      <c r="F86" s="985">
        <v>0</v>
      </c>
      <c r="G86" s="985"/>
      <c r="H86" s="985"/>
      <c r="I86" s="985"/>
      <c r="J86" s="985"/>
      <c r="K86" s="985"/>
      <c r="L86" s="985"/>
      <c r="M86" s="985"/>
      <c r="N86" s="985"/>
      <c r="O86" s="985"/>
      <c r="P86" s="985"/>
      <c r="Q86" s="985"/>
      <c r="R86" s="985"/>
      <c r="S86" s="985"/>
      <c r="T86" s="985"/>
      <c r="U86" s="985"/>
      <c r="V86" s="985"/>
      <c r="W86" s="985">
        <v>0</v>
      </c>
      <c r="X86" s="985">
        <v>0</v>
      </c>
      <c r="Y86" s="984">
        <v>0</v>
      </c>
      <c r="Z86" s="985">
        <v>0</v>
      </c>
      <c r="AA86" s="985">
        <v>0</v>
      </c>
      <c r="AB86" s="985">
        <v>0</v>
      </c>
      <c r="AC86" s="985">
        <v>0</v>
      </c>
      <c r="AD86" s="984">
        <v>0</v>
      </c>
      <c r="AE86" s="985">
        <v>0</v>
      </c>
      <c r="AF86" s="985">
        <v>0</v>
      </c>
      <c r="AG86" s="985">
        <v>0</v>
      </c>
      <c r="AH86" s="985">
        <v>0</v>
      </c>
      <c r="AI86" s="984">
        <v>0</v>
      </c>
      <c r="AJ86" s="983">
        <v>0</v>
      </c>
      <c r="AK86" s="983">
        <v>0</v>
      </c>
      <c r="AL86" s="983">
        <v>0</v>
      </c>
      <c r="AM86" s="983">
        <v>0</v>
      </c>
      <c r="AN86" s="983">
        <v>0</v>
      </c>
      <c r="AO86" s="984">
        <v>0</v>
      </c>
      <c r="AP86" s="969"/>
      <c r="AQ86" s="985">
        <v>0</v>
      </c>
      <c r="AR86" s="985">
        <v>0</v>
      </c>
      <c r="AS86" s="985"/>
      <c r="AT86" s="985"/>
      <c r="AU86" s="985"/>
      <c r="AV86" s="985"/>
      <c r="AW86" s="985"/>
      <c r="AX86" s="985"/>
      <c r="AY86" s="985"/>
      <c r="AZ86" s="985"/>
      <c r="BA86" s="985"/>
      <c r="BB86" s="985"/>
      <c r="BC86" s="985"/>
      <c r="BD86" s="985"/>
      <c r="BE86" s="985"/>
      <c r="BF86" s="985"/>
      <c r="BG86" s="985"/>
      <c r="BH86" s="985"/>
      <c r="BI86" s="985"/>
      <c r="BJ86" s="985"/>
      <c r="BK86" s="984">
        <v>0</v>
      </c>
      <c r="BL86" s="985">
        <v>0</v>
      </c>
      <c r="BM86" s="985">
        <v>0</v>
      </c>
      <c r="BN86" s="985">
        <v>0</v>
      </c>
      <c r="BO86" s="985">
        <v>0</v>
      </c>
      <c r="BP86" s="984">
        <v>0</v>
      </c>
      <c r="BQ86" s="985">
        <v>0</v>
      </c>
      <c r="BR86" s="985">
        <v>0</v>
      </c>
      <c r="BS86" s="985">
        <v>0</v>
      </c>
      <c r="BT86" s="985">
        <v>0</v>
      </c>
      <c r="BU86" s="984">
        <v>0</v>
      </c>
      <c r="BV86" s="983">
        <v>0</v>
      </c>
      <c r="BW86" s="983">
        <v>0</v>
      </c>
      <c r="BX86" s="983">
        <v>0</v>
      </c>
      <c r="BY86" s="983">
        <v>0</v>
      </c>
      <c r="BZ86" s="983">
        <v>0</v>
      </c>
      <c r="CA86" s="984">
        <v>0</v>
      </c>
      <c r="CB86" s="969"/>
      <c r="CC86" s="985">
        <v>0</v>
      </c>
      <c r="CD86" s="985">
        <v>0</v>
      </c>
      <c r="CE86" s="985">
        <v>0</v>
      </c>
      <c r="CF86" s="985">
        <v>0</v>
      </c>
      <c r="CG86" s="985">
        <v>0</v>
      </c>
      <c r="CH86" s="985">
        <v>0</v>
      </c>
      <c r="CI86" s="985">
        <v>0</v>
      </c>
      <c r="CJ86" s="985">
        <v>0</v>
      </c>
      <c r="CK86" s="985">
        <v>0</v>
      </c>
      <c r="CL86" s="985">
        <v>0</v>
      </c>
      <c r="CM86" s="985">
        <v>0</v>
      </c>
      <c r="CN86" s="985">
        <v>0</v>
      </c>
      <c r="CO86" s="985"/>
      <c r="CP86" s="985">
        <v>0</v>
      </c>
      <c r="CQ86" s="985">
        <v>0</v>
      </c>
      <c r="CR86" s="985">
        <v>0</v>
      </c>
      <c r="CS86" s="985">
        <v>0</v>
      </c>
      <c r="CT86" s="985"/>
      <c r="CU86" s="985">
        <v>0</v>
      </c>
      <c r="CV86" s="985">
        <v>0</v>
      </c>
      <c r="CW86" s="984">
        <v>0</v>
      </c>
      <c r="CX86" s="985">
        <v>0</v>
      </c>
      <c r="CY86" s="985">
        <v>0</v>
      </c>
      <c r="CZ86" s="985">
        <v>0</v>
      </c>
      <c r="DA86" s="985">
        <v>0</v>
      </c>
      <c r="DB86" s="984">
        <v>0</v>
      </c>
      <c r="DC86" s="985">
        <v>0</v>
      </c>
      <c r="DD86" s="985">
        <v>0</v>
      </c>
      <c r="DE86" s="985">
        <v>0</v>
      </c>
      <c r="DF86" s="985">
        <v>0</v>
      </c>
      <c r="DG86" s="984">
        <v>0</v>
      </c>
      <c r="DH86" s="983">
        <v>0</v>
      </c>
      <c r="DI86" s="983">
        <v>0</v>
      </c>
      <c r="DJ86" s="983">
        <v>0</v>
      </c>
      <c r="DK86" s="983">
        <v>0</v>
      </c>
      <c r="DL86" s="983">
        <v>0</v>
      </c>
      <c r="DM86" s="982">
        <v>0</v>
      </c>
    </row>
    <row r="87" spans="2:117" ht="14.25" customHeight="1">
      <c r="B87" s="972">
        <f>IF(D87&lt;&gt;"",MAX(B85:B86)+1,"")</f>
        <v>71</v>
      </c>
      <c r="C87" s="961"/>
      <c r="D87" s="980" t="s">
        <v>302</v>
      </c>
      <c r="E87" s="976">
        <f t="shared" ref="E87:U87" si="43">E85-E86</f>
        <v>0</v>
      </c>
      <c r="F87" s="976">
        <f t="shared" si="43"/>
        <v>-1507000</v>
      </c>
      <c r="G87" s="976">
        <f t="shared" si="43"/>
        <v>-237500</v>
      </c>
      <c r="H87" s="976">
        <f t="shared" si="43"/>
        <v>-12856823</v>
      </c>
      <c r="I87" s="976">
        <f t="shared" si="43"/>
        <v>-440000</v>
      </c>
      <c r="J87" s="976">
        <f t="shared" si="43"/>
        <v>-1545570</v>
      </c>
      <c r="K87" s="976">
        <f t="shared" si="43"/>
        <v>-365000</v>
      </c>
      <c r="L87" s="976">
        <f t="shared" si="43"/>
        <v>-9842500</v>
      </c>
      <c r="M87" s="976">
        <f t="shared" si="43"/>
        <v>-7949291.1900000004</v>
      </c>
      <c r="N87" s="976">
        <f t="shared" si="43"/>
        <v>-49920000</v>
      </c>
      <c r="O87" s="976">
        <f t="shared" si="43"/>
        <v>-7750</v>
      </c>
      <c r="P87" s="976">
        <f t="shared" si="43"/>
        <v>-505000</v>
      </c>
      <c r="Q87" s="976">
        <f t="shared" si="43"/>
        <v>-7130375</v>
      </c>
      <c r="R87" s="976">
        <f t="shared" si="43"/>
        <v>-75000</v>
      </c>
      <c r="S87" s="976">
        <f t="shared" si="43"/>
        <v>-141059.55499999999</v>
      </c>
      <c r="T87" s="976">
        <f t="shared" si="43"/>
        <v>-1107002.8</v>
      </c>
      <c r="U87" s="976">
        <f t="shared" si="43"/>
        <v>-793000</v>
      </c>
      <c r="V87" s="976"/>
      <c r="W87" s="976">
        <f t="shared" ref="W87:AO87" si="44">W85-W86</f>
        <v>-7343026.3700000001</v>
      </c>
      <c r="X87" s="976">
        <f t="shared" si="44"/>
        <v>-61988440.213</v>
      </c>
      <c r="Y87" s="976">
        <f t="shared" si="44"/>
        <v>-487537336.19141978</v>
      </c>
      <c r="Z87" s="976">
        <f t="shared" si="44"/>
        <v>0</v>
      </c>
      <c r="AA87" s="976">
        <f t="shared" si="44"/>
        <v>0</v>
      </c>
      <c r="AB87" s="976">
        <f t="shared" si="44"/>
        <v>0</v>
      </c>
      <c r="AC87" s="976">
        <f t="shared" si="44"/>
        <v>0</v>
      </c>
      <c r="AD87" s="976">
        <f t="shared" si="44"/>
        <v>0</v>
      </c>
      <c r="AE87" s="976">
        <f t="shared" si="44"/>
        <v>0</v>
      </c>
      <c r="AF87" s="976">
        <f t="shared" si="44"/>
        <v>0</v>
      </c>
      <c r="AG87" s="976">
        <f t="shared" si="44"/>
        <v>0</v>
      </c>
      <c r="AH87" s="976">
        <f t="shared" si="44"/>
        <v>0</v>
      </c>
      <c r="AI87" s="976">
        <f t="shared" si="44"/>
        <v>0</v>
      </c>
      <c r="AJ87" s="975">
        <f t="shared" si="44"/>
        <v>0</v>
      </c>
      <c r="AK87" s="975">
        <f t="shared" si="44"/>
        <v>0</v>
      </c>
      <c r="AL87" s="975">
        <f t="shared" si="44"/>
        <v>0</v>
      </c>
      <c r="AM87" s="975">
        <f t="shared" si="44"/>
        <v>0</v>
      </c>
      <c r="AN87" s="975">
        <f t="shared" si="44"/>
        <v>0</v>
      </c>
      <c r="AO87" s="976">
        <f t="shared" si="44"/>
        <v>0</v>
      </c>
      <c r="AP87" s="979"/>
      <c r="AQ87" s="976">
        <f t="shared" ref="AQ87:BC87" si="45">AQ85-AQ86</f>
        <v>0</v>
      </c>
      <c r="AR87" s="976">
        <f t="shared" si="45"/>
        <v>-1534500</v>
      </c>
      <c r="AS87" s="976">
        <f t="shared" si="45"/>
        <v>-252000</v>
      </c>
      <c r="AT87" s="976">
        <f t="shared" si="45"/>
        <v>-13637481.99</v>
      </c>
      <c r="AU87" s="976">
        <f t="shared" si="45"/>
        <v>-440000</v>
      </c>
      <c r="AV87" s="976">
        <f t="shared" si="45"/>
        <v>-1545570</v>
      </c>
      <c r="AW87" s="976">
        <f t="shared" si="45"/>
        <v>-340000</v>
      </c>
      <c r="AX87" s="976">
        <f t="shared" si="45"/>
        <v>-9906375</v>
      </c>
      <c r="AY87" s="976">
        <f t="shared" si="45"/>
        <v>-6757500</v>
      </c>
      <c r="AZ87" s="976">
        <f t="shared" si="45"/>
        <v>-55170000</v>
      </c>
      <c r="BA87" s="976">
        <f t="shared" si="45"/>
        <v>-7750</v>
      </c>
      <c r="BB87" s="976">
        <f t="shared" si="45"/>
        <v>-515100</v>
      </c>
      <c r="BC87" s="976">
        <f t="shared" si="45"/>
        <v>-7486818.75</v>
      </c>
      <c r="BD87" s="976"/>
      <c r="BE87" s="976">
        <f>BE85-BE86</f>
        <v>-141430.68275000001</v>
      </c>
      <c r="BF87" s="976">
        <f>BF85-BF86</f>
        <v>-1127877.68</v>
      </c>
      <c r="BG87" s="976">
        <f>BG85-BG86</f>
        <v>-793000</v>
      </c>
      <c r="BH87" s="976"/>
      <c r="BI87" s="976">
        <f t="shared" ref="BI87:CA87" si="46">BI85-BI86</f>
        <v>-164115</v>
      </c>
      <c r="BJ87" s="976">
        <f t="shared" si="46"/>
        <v>-62539863.843500003</v>
      </c>
      <c r="BK87" s="976">
        <f t="shared" si="46"/>
        <v>-507099983.78722483</v>
      </c>
      <c r="BL87" s="976">
        <f t="shared" si="46"/>
        <v>0</v>
      </c>
      <c r="BM87" s="976">
        <f t="shared" si="46"/>
        <v>0</v>
      </c>
      <c r="BN87" s="976">
        <f t="shared" si="46"/>
        <v>0</v>
      </c>
      <c r="BO87" s="976">
        <f t="shared" si="46"/>
        <v>0</v>
      </c>
      <c r="BP87" s="976">
        <f t="shared" si="46"/>
        <v>0</v>
      </c>
      <c r="BQ87" s="976">
        <f t="shared" si="46"/>
        <v>0</v>
      </c>
      <c r="BR87" s="976">
        <f t="shared" si="46"/>
        <v>0</v>
      </c>
      <c r="BS87" s="976">
        <f t="shared" si="46"/>
        <v>0</v>
      </c>
      <c r="BT87" s="976">
        <f t="shared" si="46"/>
        <v>0</v>
      </c>
      <c r="BU87" s="976">
        <f t="shared" si="46"/>
        <v>0</v>
      </c>
      <c r="BV87" s="975">
        <f t="shared" si="46"/>
        <v>0</v>
      </c>
      <c r="BW87" s="975">
        <f t="shared" si="46"/>
        <v>0</v>
      </c>
      <c r="BX87" s="975">
        <f t="shared" si="46"/>
        <v>0</v>
      </c>
      <c r="BY87" s="975">
        <f t="shared" si="46"/>
        <v>0</v>
      </c>
      <c r="BZ87" s="975">
        <f t="shared" si="46"/>
        <v>0</v>
      </c>
      <c r="CA87" s="976">
        <f t="shared" si="46"/>
        <v>0</v>
      </c>
      <c r="CB87" s="979"/>
      <c r="CC87" s="976">
        <f t="shared" ref="CC87:CS87" si="47">CC85-CC86</f>
        <v>0</v>
      </c>
      <c r="CD87" s="976">
        <f t="shared" si="47"/>
        <v>-1564750</v>
      </c>
      <c r="CE87" s="976">
        <f t="shared" si="47"/>
        <v>0</v>
      </c>
      <c r="CF87" s="976">
        <f t="shared" si="47"/>
        <v>0</v>
      </c>
      <c r="CG87" s="976">
        <f t="shared" si="47"/>
        <v>0</v>
      </c>
      <c r="CH87" s="976">
        <f t="shared" si="47"/>
        <v>0</v>
      </c>
      <c r="CI87" s="976">
        <f t="shared" si="47"/>
        <v>0</v>
      </c>
      <c r="CJ87" s="976">
        <f t="shared" si="47"/>
        <v>0</v>
      </c>
      <c r="CK87" s="976">
        <f t="shared" si="47"/>
        <v>0</v>
      </c>
      <c r="CL87" s="976">
        <f t="shared" si="47"/>
        <v>0</v>
      </c>
      <c r="CM87" s="976">
        <f t="shared" si="47"/>
        <v>0</v>
      </c>
      <c r="CN87" s="976">
        <f t="shared" si="47"/>
        <v>0</v>
      </c>
      <c r="CO87" s="976">
        <f t="shared" si="47"/>
        <v>0</v>
      </c>
      <c r="CP87" s="976">
        <f t="shared" si="47"/>
        <v>0</v>
      </c>
      <c r="CQ87" s="976">
        <f t="shared" si="47"/>
        <v>0</v>
      </c>
      <c r="CR87" s="976">
        <f t="shared" si="47"/>
        <v>0</v>
      </c>
      <c r="CS87" s="976">
        <f t="shared" si="47"/>
        <v>0</v>
      </c>
      <c r="CT87" s="976"/>
      <c r="CU87" s="976">
        <f t="shared" ref="CU87:DM87" si="48">CU85-CU86</f>
        <v>0</v>
      </c>
      <c r="CV87" s="976">
        <f t="shared" si="48"/>
        <v>0</v>
      </c>
      <c r="CW87" s="976">
        <f t="shared" si="48"/>
        <v>-511195159.98225141</v>
      </c>
      <c r="CX87" s="976">
        <f t="shared" si="48"/>
        <v>0</v>
      </c>
      <c r="CY87" s="976">
        <f t="shared" si="48"/>
        <v>0</v>
      </c>
      <c r="CZ87" s="976">
        <f t="shared" si="48"/>
        <v>0</v>
      </c>
      <c r="DA87" s="976">
        <f t="shared" si="48"/>
        <v>0</v>
      </c>
      <c r="DB87" s="976">
        <f t="shared" si="48"/>
        <v>0</v>
      </c>
      <c r="DC87" s="976">
        <f t="shared" si="48"/>
        <v>0</v>
      </c>
      <c r="DD87" s="976">
        <f t="shared" si="48"/>
        <v>0</v>
      </c>
      <c r="DE87" s="976">
        <f t="shared" si="48"/>
        <v>0</v>
      </c>
      <c r="DF87" s="976">
        <f t="shared" si="48"/>
        <v>0</v>
      </c>
      <c r="DG87" s="976">
        <f t="shared" si="48"/>
        <v>0</v>
      </c>
      <c r="DH87" s="975">
        <f t="shared" si="48"/>
        <v>0</v>
      </c>
      <c r="DI87" s="975">
        <f t="shared" si="48"/>
        <v>0</v>
      </c>
      <c r="DJ87" s="975">
        <f t="shared" si="48"/>
        <v>0</v>
      </c>
      <c r="DK87" s="975">
        <f t="shared" si="48"/>
        <v>0</v>
      </c>
      <c r="DL87" s="975">
        <f t="shared" si="48"/>
        <v>0</v>
      </c>
      <c r="DM87" s="974">
        <f t="shared" si="48"/>
        <v>0</v>
      </c>
    </row>
    <row r="88" spans="2:117" ht="14.25" customHeight="1">
      <c r="B88" s="972">
        <v>71</v>
      </c>
      <c r="C88" s="961"/>
      <c r="D88" s="980" t="s">
        <v>303</v>
      </c>
      <c r="E88" s="978"/>
      <c r="F88" s="981">
        <f t="shared" ref="F88:U88" si="49">SUM(F21,F29,F57,F79,F86)</f>
        <v>0</v>
      </c>
      <c r="G88" s="981">
        <f t="shared" si="49"/>
        <v>0</v>
      </c>
      <c r="H88" s="981">
        <f t="shared" si="49"/>
        <v>0</v>
      </c>
      <c r="I88" s="981">
        <f t="shared" si="49"/>
        <v>0</v>
      </c>
      <c r="J88" s="981">
        <f t="shared" si="49"/>
        <v>0</v>
      </c>
      <c r="K88" s="981">
        <f t="shared" si="49"/>
        <v>0</v>
      </c>
      <c r="L88" s="981">
        <f t="shared" si="49"/>
        <v>0</v>
      </c>
      <c r="M88" s="981">
        <f t="shared" si="49"/>
        <v>0</v>
      </c>
      <c r="N88" s="981">
        <f t="shared" si="49"/>
        <v>0</v>
      </c>
      <c r="O88" s="981">
        <f t="shared" si="49"/>
        <v>0</v>
      </c>
      <c r="P88" s="981">
        <f t="shared" si="49"/>
        <v>0</v>
      </c>
      <c r="Q88" s="981">
        <f t="shared" si="49"/>
        <v>0</v>
      </c>
      <c r="R88" s="981">
        <f t="shared" si="49"/>
        <v>0</v>
      </c>
      <c r="S88" s="981">
        <f t="shared" si="49"/>
        <v>0</v>
      </c>
      <c r="T88" s="981">
        <f t="shared" si="49"/>
        <v>0</v>
      </c>
      <c r="U88" s="981">
        <f t="shared" si="49"/>
        <v>0</v>
      </c>
      <c r="V88" s="981"/>
      <c r="W88" s="976"/>
      <c r="X88" s="976"/>
      <c r="Y88" s="976"/>
      <c r="Z88" s="976"/>
      <c r="AA88" s="976"/>
      <c r="AB88" s="976"/>
      <c r="AC88" s="976"/>
      <c r="AD88" s="976"/>
      <c r="AE88" s="976"/>
      <c r="AF88" s="976"/>
      <c r="AG88" s="976"/>
      <c r="AH88" s="976"/>
      <c r="AI88" s="976"/>
      <c r="AJ88" s="975"/>
      <c r="AK88" s="975"/>
      <c r="AL88" s="975"/>
      <c r="AM88" s="975"/>
      <c r="AN88" s="975"/>
      <c r="AO88" s="976"/>
      <c r="AP88" s="979"/>
      <c r="AQ88" s="978"/>
      <c r="AR88" s="981">
        <f t="shared" ref="AR88:BC88" si="50">SUM(AR21,AR29,AR57,AR79,AR86)</f>
        <v>0</v>
      </c>
      <c r="AS88" s="981">
        <f t="shared" si="50"/>
        <v>0</v>
      </c>
      <c r="AT88" s="981">
        <f t="shared" si="50"/>
        <v>0</v>
      </c>
      <c r="AU88" s="981">
        <f t="shared" si="50"/>
        <v>0</v>
      </c>
      <c r="AV88" s="981">
        <f t="shared" si="50"/>
        <v>0</v>
      </c>
      <c r="AW88" s="981">
        <f t="shared" si="50"/>
        <v>0</v>
      </c>
      <c r="AX88" s="981">
        <f t="shared" si="50"/>
        <v>0</v>
      </c>
      <c r="AY88" s="981">
        <f t="shared" si="50"/>
        <v>0</v>
      </c>
      <c r="AZ88" s="981">
        <f t="shared" si="50"/>
        <v>0</v>
      </c>
      <c r="BA88" s="981">
        <f t="shared" si="50"/>
        <v>0</v>
      </c>
      <c r="BB88" s="981">
        <f t="shared" si="50"/>
        <v>0</v>
      </c>
      <c r="BC88" s="981">
        <f t="shared" si="50"/>
        <v>0</v>
      </c>
      <c r="BD88" s="981"/>
      <c r="BE88" s="981">
        <f>SUM(BE21,BE29,BE57,BE79,BE86)</f>
        <v>0</v>
      </c>
      <c r="BF88" s="981">
        <f>SUM(BF21,BF29,BF57,BF79,BF86)</f>
        <v>0</v>
      </c>
      <c r="BG88" s="981">
        <f>SUM(BG21,BG29,BG57,BG79,BG86)</f>
        <v>0</v>
      </c>
      <c r="BH88" s="981"/>
      <c r="BI88" s="981">
        <f>SUM(BI21,BI29,BI57,BI79,BI86)</f>
        <v>0</v>
      </c>
      <c r="BJ88" s="981">
        <f>SUM(BJ21,BJ29,BJ57,BJ79,BJ86)</f>
        <v>0</v>
      </c>
      <c r="BK88" s="976"/>
      <c r="BL88" s="976"/>
      <c r="BM88" s="976"/>
      <c r="BN88" s="976"/>
      <c r="BO88" s="976"/>
      <c r="BP88" s="976"/>
      <c r="BQ88" s="976"/>
      <c r="BR88" s="976"/>
      <c r="BS88" s="976"/>
      <c r="BT88" s="976"/>
      <c r="BU88" s="976"/>
      <c r="BV88" s="975"/>
      <c r="BW88" s="975"/>
      <c r="BX88" s="975"/>
      <c r="BY88" s="975"/>
      <c r="BZ88" s="975"/>
      <c r="CA88" s="976"/>
      <c r="CB88" s="979"/>
      <c r="CC88" s="978"/>
      <c r="CD88" s="981">
        <f t="shared" ref="CD88:CS88" si="51">SUM(CD21,CD29,CD57,CD79,CD86)</f>
        <v>0</v>
      </c>
      <c r="CE88" s="981">
        <f t="shared" si="51"/>
        <v>0</v>
      </c>
      <c r="CF88" s="981">
        <f t="shared" si="51"/>
        <v>0</v>
      </c>
      <c r="CG88" s="981">
        <f t="shared" si="51"/>
        <v>0</v>
      </c>
      <c r="CH88" s="981">
        <f t="shared" si="51"/>
        <v>0</v>
      </c>
      <c r="CI88" s="981">
        <f t="shared" si="51"/>
        <v>0</v>
      </c>
      <c r="CJ88" s="981">
        <f t="shared" si="51"/>
        <v>0</v>
      </c>
      <c r="CK88" s="981">
        <f t="shared" si="51"/>
        <v>0</v>
      </c>
      <c r="CL88" s="981">
        <f t="shared" si="51"/>
        <v>0</v>
      </c>
      <c r="CM88" s="981">
        <f t="shared" si="51"/>
        <v>0</v>
      </c>
      <c r="CN88" s="981">
        <f t="shared" si="51"/>
        <v>0</v>
      </c>
      <c r="CO88" s="981">
        <f t="shared" si="51"/>
        <v>0</v>
      </c>
      <c r="CP88" s="981">
        <f t="shared" si="51"/>
        <v>0</v>
      </c>
      <c r="CQ88" s="981">
        <f t="shared" si="51"/>
        <v>0</v>
      </c>
      <c r="CR88" s="981">
        <f t="shared" si="51"/>
        <v>0</v>
      </c>
      <c r="CS88" s="981">
        <f t="shared" si="51"/>
        <v>0</v>
      </c>
      <c r="CT88" s="981"/>
      <c r="CU88" s="981">
        <f>SUM(CU21,CU29,CU57,CU79,CU86)</f>
        <v>0</v>
      </c>
      <c r="CV88" s="981">
        <f>SUM(CV21,CV29,CV57,CV79,CV86)</f>
        <v>0</v>
      </c>
      <c r="CW88" s="976"/>
      <c r="CX88" s="976"/>
      <c r="CY88" s="976"/>
      <c r="CZ88" s="976"/>
      <c r="DA88" s="976"/>
      <c r="DB88" s="976"/>
      <c r="DC88" s="976"/>
      <c r="DD88" s="976"/>
      <c r="DE88" s="976"/>
      <c r="DF88" s="976"/>
      <c r="DG88" s="976"/>
      <c r="DH88" s="975"/>
      <c r="DI88" s="975"/>
      <c r="DJ88" s="975"/>
      <c r="DK88" s="975"/>
      <c r="DL88" s="975"/>
      <c r="DM88" s="974"/>
    </row>
    <row r="89" spans="2:117" ht="14.25" customHeight="1">
      <c r="B89" s="972">
        <v>72</v>
      </c>
      <c r="C89" s="961"/>
      <c r="D89" s="980" t="s">
        <v>304</v>
      </c>
      <c r="E89" s="978"/>
      <c r="F89" s="977"/>
      <c r="G89" s="977"/>
      <c r="H89" s="977"/>
      <c r="I89" s="977"/>
      <c r="J89" s="977"/>
      <c r="K89" s="977"/>
      <c r="L89" s="977"/>
      <c r="M89" s="977"/>
      <c r="N89" s="977"/>
      <c r="O89" s="977"/>
      <c r="P89" s="977"/>
      <c r="Q89" s="977"/>
      <c r="R89" s="977"/>
      <c r="S89" s="977"/>
      <c r="T89" s="977"/>
      <c r="U89" s="977"/>
      <c r="V89" s="977"/>
      <c r="W89" s="976"/>
      <c r="X89" s="976"/>
      <c r="Y89" s="976"/>
      <c r="Z89" s="976"/>
      <c r="AA89" s="976"/>
      <c r="AB89" s="976"/>
      <c r="AC89" s="976"/>
      <c r="AD89" s="976"/>
      <c r="AE89" s="976"/>
      <c r="AF89" s="976"/>
      <c r="AG89" s="976"/>
      <c r="AH89" s="976"/>
      <c r="AI89" s="976"/>
      <c r="AJ89" s="975"/>
      <c r="AK89" s="975"/>
      <c r="AL89" s="975"/>
      <c r="AM89" s="975"/>
      <c r="AN89" s="975"/>
      <c r="AO89" s="976"/>
      <c r="AP89" s="979"/>
      <c r="AQ89" s="978"/>
      <c r="AR89" s="977"/>
      <c r="AS89" s="977"/>
      <c r="AT89" s="977"/>
      <c r="AU89" s="977"/>
      <c r="AV89" s="977"/>
      <c r="AW89" s="977"/>
      <c r="AX89" s="977"/>
      <c r="AY89" s="977"/>
      <c r="AZ89" s="977"/>
      <c r="BA89" s="977"/>
      <c r="BB89" s="977"/>
      <c r="BC89" s="977"/>
      <c r="BD89" s="977"/>
      <c r="BE89" s="977"/>
      <c r="BF89" s="977"/>
      <c r="BG89" s="977"/>
      <c r="BH89" s="977"/>
      <c r="BI89" s="977"/>
      <c r="BJ89" s="977"/>
      <c r="BK89" s="976"/>
      <c r="BL89" s="976"/>
      <c r="BM89" s="976"/>
      <c r="BN89" s="976"/>
      <c r="BO89" s="976"/>
      <c r="BP89" s="976"/>
      <c r="BQ89" s="976"/>
      <c r="BR89" s="976"/>
      <c r="BS89" s="976"/>
      <c r="BT89" s="976"/>
      <c r="BU89" s="976"/>
      <c r="BV89" s="975"/>
      <c r="BW89" s="975"/>
      <c r="BX89" s="975"/>
      <c r="BY89" s="975"/>
      <c r="BZ89" s="975"/>
      <c r="CA89" s="976"/>
      <c r="CB89" s="979"/>
      <c r="CC89" s="978"/>
      <c r="CD89" s="977"/>
      <c r="CE89" s="977"/>
      <c r="CF89" s="977"/>
      <c r="CG89" s="977"/>
      <c r="CH89" s="977"/>
      <c r="CI89" s="977"/>
      <c r="CJ89" s="977"/>
      <c r="CK89" s="977"/>
      <c r="CL89" s="977"/>
      <c r="CM89" s="977"/>
      <c r="CN89" s="977"/>
      <c r="CO89" s="977"/>
      <c r="CP89" s="977"/>
      <c r="CQ89" s="977"/>
      <c r="CR89" s="977"/>
      <c r="CS89" s="977"/>
      <c r="CT89" s="977"/>
      <c r="CU89" s="977"/>
      <c r="CV89" s="977"/>
      <c r="CW89" s="976"/>
      <c r="CX89" s="976"/>
      <c r="CY89" s="976"/>
      <c r="CZ89" s="976"/>
      <c r="DA89" s="976"/>
      <c r="DB89" s="976"/>
      <c r="DC89" s="976"/>
      <c r="DD89" s="976"/>
      <c r="DE89" s="976"/>
      <c r="DF89" s="976"/>
      <c r="DG89" s="976"/>
      <c r="DH89" s="975"/>
      <c r="DI89" s="975"/>
      <c r="DJ89" s="975"/>
      <c r="DK89" s="975"/>
      <c r="DL89" s="975"/>
      <c r="DM89" s="974"/>
    </row>
    <row r="90" spans="2:117" ht="14.25" customHeight="1">
      <c r="B90" s="972">
        <v>73</v>
      </c>
      <c r="C90" s="961"/>
      <c r="D90" s="980" t="s">
        <v>305</v>
      </c>
      <c r="E90" s="978"/>
      <c r="F90" s="977"/>
      <c r="G90" s="977"/>
      <c r="H90" s="977"/>
      <c r="I90" s="977"/>
      <c r="J90" s="977"/>
      <c r="K90" s="977"/>
      <c r="L90" s="977"/>
      <c r="M90" s="977"/>
      <c r="N90" s="977"/>
      <c r="O90" s="977"/>
      <c r="P90" s="977"/>
      <c r="Q90" s="977"/>
      <c r="R90" s="977"/>
      <c r="S90" s="977"/>
      <c r="T90" s="977"/>
      <c r="U90" s="977"/>
      <c r="V90" s="977"/>
      <c r="W90" s="976"/>
      <c r="X90" s="976"/>
      <c r="Y90" s="976"/>
      <c r="Z90" s="976"/>
      <c r="AA90" s="976"/>
      <c r="AB90" s="976"/>
      <c r="AC90" s="976"/>
      <c r="AD90" s="976"/>
      <c r="AE90" s="976"/>
      <c r="AF90" s="976"/>
      <c r="AG90" s="976"/>
      <c r="AH90" s="976"/>
      <c r="AI90" s="976"/>
      <c r="AJ90" s="975"/>
      <c r="AK90" s="975"/>
      <c r="AL90" s="975"/>
      <c r="AM90" s="975"/>
      <c r="AN90" s="975"/>
      <c r="AO90" s="976"/>
      <c r="AP90" s="979"/>
      <c r="AQ90" s="978"/>
      <c r="AR90" s="977"/>
      <c r="AS90" s="977"/>
      <c r="AT90" s="977"/>
      <c r="AU90" s="977"/>
      <c r="AV90" s="977"/>
      <c r="AW90" s="977"/>
      <c r="AX90" s="977"/>
      <c r="AY90" s="977"/>
      <c r="AZ90" s="977"/>
      <c r="BA90" s="977"/>
      <c r="BB90" s="977"/>
      <c r="BC90" s="977"/>
      <c r="BD90" s="977"/>
      <c r="BE90" s="977"/>
      <c r="BF90" s="977"/>
      <c r="BG90" s="977"/>
      <c r="BH90" s="977"/>
      <c r="BI90" s="977"/>
      <c r="BJ90" s="977"/>
      <c r="BK90" s="976"/>
      <c r="BL90" s="976"/>
      <c r="BM90" s="976"/>
      <c r="BN90" s="976"/>
      <c r="BO90" s="976"/>
      <c r="BP90" s="976"/>
      <c r="BQ90" s="976"/>
      <c r="BR90" s="976"/>
      <c r="BS90" s="976"/>
      <c r="BT90" s="976"/>
      <c r="BU90" s="976"/>
      <c r="BV90" s="975"/>
      <c r="BW90" s="975"/>
      <c r="BX90" s="975"/>
      <c r="BY90" s="975"/>
      <c r="BZ90" s="975"/>
      <c r="CA90" s="976"/>
      <c r="CB90" s="979"/>
      <c r="CC90" s="978"/>
      <c r="CD90" s="977"/>
      <c r="CE90" s="977"/>
      <c r="CF90" s="977"/>
      <c r="CG90" s="977"/>
      <c r="CH90" s="977"/>
      <c r="CI90" s="977"/>
      <c r="CJ90" s="977"/>
      <c r="CK90" s="977"/>
      <c r="CL90" s="977"/>
      <c r="CM90" s="977"/>
      <c r="CN90" s="977"/>
      <c r="CO90" s="977"/>
      <c r="CP90" s="977"/>
      <c r="CQ90" s="977"/>
      <c r="CR90" s="977"/>
      <c r="CS90" s="977"/>
      <c r="CT90" s="977"/>
      <c r="CU90" s="977"/>
      <c r="CV90" s="977"/>
      <c r="CW90" s="976"/>
      <c r="CX90" s="976"/>
      <c r="CY90" s="976"/>
      <c r="CZ90" s="976"/>
      <c r="DA90" s="976"/>
      <c r="DB90" s="976"/>
      <c r="DC90" s="976"/>
      <c r="DD90" s="976"/>
      <c r="DE90" s="976"/>
      <c r="DF90" s="976"/>
      <c r="DG90" s="976"/>
      <c r="DH90" s="975"/>
      <c r="DI90" s="975"/>
      <c r="DJ90" s="975"/>
      <c r="DK90" s="975"/>
      <c r="DL90" s="975"/>
      <c r="DM90" s="974"/>
    </row>
    <row r="91" spans="2:117" ht="14.25" customHeight="1">
      <c r="B91" s="972">
        <v>74</v>
      </c>
      <c r="C91" s="961"/>
      <c r="DM91" s="973"/>
    </row>
    <row r="92" spans="2:117" ht="14.25" customHeight="1">
      <c r="B92" s="972"/>
      <c r="C92" s="961"/>
      <c r="D92" s="961"/>
      <c r="E92" s="961"/>
      <c r="F92" s="961"/>
      <c r="G92" s="961"/>
      <c r="H92" s="961"/>
      <c r="I92" s="961"/>
      <c r="J92" s="961"/>
      <c r="K92" s="961"/>
      <c r="L92" s="961"/>
      <c r="M92" s="961"/>
      <c r="N92" s="961"/>
      <c r="O92" s="961"/>
      <c r="P92" s="961"/>
      <c r="Q92" s="961"/>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61"/>
      <c r="BF92" s="961"/>
      <c r="BG92" s="961"/>
      <c r="BH92" s="961"/>
      <c r="BI92" s="961"/>
      <c r="BJ92" s="961"/>
      <c r="BK92" s="961"/>
      <c r="BL92" s="961"/>
      <c r="BM92" s="961"/>
      <c r="BN92" s="961"/>
      <c r="BO92" s="961"/>
      <c r="BP92" s="961"/>
      <c r="BQ92" s="961"/>
      <c r="BR92" s="961"/>
      <c r="BS92" s="961"/>
      <c r="BT92" s="961"/>
      <c r="BU92" s="961"/>
      <c r="BV92" s="961"/>
      <c r="BW92" s="961"/>
      <c r="BX92" s="961"/>
      <c r="BY92" s="961"/>
      <c r="BZ92" s="961"/>
      <c r="CA92" s="961"/>
      <c r="CB92" s="961"/>
      <c r="CC92" s="961"/>
      <c r="CD92" s="961"/>
      <c r="CE92" s="961"/>
      <c r="CF92" s="961"/>
      <c r="CG92" s="961"/>
      <c r="CH92" s="961"/>
      <c r="CI92" s="961"/>
      <c r="CJ92" s="961"/>
      <c r="CK92" s="961"/>
      <c r="CL92" s="961"/>
      <c r="CM92" s="961"/>
      <c r="CN92" s="961"/>
      <c r="CO92" s="961"/>
      <c r="CP92" s="961"/>
      <c r="CQ92" s="961"/>
      <c r="CR92" s="961"/>
      <c r="CS92" s="961"/>
      <c r="CT92" s="961"/>
      <c r="CU92" s="961"/>
      <c r="CV92" s="961"/>
      <c r="CW92" s="961"/>
      <c r="CX92" s="961"/>
      <c r="CY92" s="961"/>
      <c r="CZ92" s="961"/>
      <c r="DA92" s="961"/>
      <c r="DB92" s="961"/>
      <c r="DC92" s="961"/>
      <c r="DD92" s="961"/>
      <c r="DE92" s="961"/>
      <c r="DF92" s="961"/>
      <c r="DG92" s="961"/>
      <c r="DH92" s="961"/>
      <c r="DI92" s="961"/>
      <c r="DJ92" s="961"/>
      <c r="DK92" s="961"/>
      <c r="DL92" s="961"/>
      <c r="DM92" s="973"/>
    </row>
    <row r="93" spans="2:117" ht="14.25" customHeight="1">
      <c r="B93" s="972">
        <f>IF(D93&lt;&gt;"",MAX(B86:B92)+1,"")</f>
        <v>75</v>
      </c>
      <c r="C93" s="961"/>
      <c r="D93" s="971" t="s">
        <v>2811</v>
      </c>
      <c r="E93" s="967">
        <v>0</v>
      </c>
      <c r="F93" s="967">
        <v>0</v>
      </c>
      <c r="G93" s="967"/>
      <c r="H93" s="967"/>
      <c r="I93" s="967"/>
      <c r="J93" s="967"/>
      <c r="K93" s="967"/>
      <c r="L93" s="967"/>
      <c r="M93" s="967"/>
      <c r="N93" s="967"/>
      <c r="O93" s="967"/>
      <c r="P93" s="967"/>
      <c r="Q93" s="967"/>
      <c r="R93" s="967"/>
      <c r="S93" s="967"/>
      <c r="T93" s="967"/>
      <c r="U93" s="967"/>
      <c r="V93" s="967"/>
      <c r="W93" s="967">
        <v>0</v>
      </c>
      <c r="X93" s="967">
        <v>0</v>
      </c>
      <c r="Y93" s="970">
        <f>SUM(F93:X93)</f>
        <v>0</v>
      </c>
      <c r="Z93" s="967">
        <v>0</v>
      </c>
      <c r="AA93" s="967">
        <v>0</v>
      </c>
      <c r="AB93" s="967">
        <v>0</v>
      </c>
      <c r="AC93" s="967">
        <v>0</v>
      </c>
      <c r="AD93" s="968">
        <f>SUM(Z93:AC93)</f>
        <v>0</v>
      </c>
      <c r="AE93" s="967">
        <v>0</v>
      </c>
      <c r="AF93" s="967">
        <v>0</v>
      </c>
      <c r="AG93" s="967">
        <v>0</v>
      </c>
      <c r="AH93" s="967">
        <v>0</v>
      </c>
      <c r="AI93" s="968">
        <f>SUM(AE93:AH93)</f>
        <v>0</v>
      </c>
      <c r="AJ93" s="967">
        <v>0</v>
      </c>
      <c r="AK93" s="967">
        <v>0</v>
      </c>
      <c r="AL93" s="967">
        <v>0</v>
      </c>
      <c r="AM93" s="967">
        <v>0</v>
      </c>
      <c r="AN93" s="967">
        <v>0</v>
      </c>
      <c r="AO93" s="968">
        <f>SUM(AJ93:AN93)</f>
        <v>0</v>
      </c>
      <c r="AP93" s="969"/>
      <c r="AQ93" s="967">
        <v>0</v>
      </c>
      <c r="AR93" s="967">
        <v>0</v>
      </c>
      <c r="AS93" s="967"/>
      <c r="AT93" s="967"/>
      <c r="AU93" s="967"/>
      <c r="AV93" s="967"/>
      <c r="AW93" s="967"/>
      <c r="AX93" s="967"/>
      <c r="AY93" s="967"/>
      <c r="AZ93" s="967"/>
      <c r="BA93" s="967"/>
      <c r="BB93" s="967"/>
      <c r="BC93" s="967"/>
      <c r="BD93" s="967"/>
      <c r="BE93" s="967"/>
      <c r="BF93" s="967"/>
      <c r="BG93" s="967"/>
      <c r="BH93" s="967"/>
      <c r="BI93" s="967"/>
      <c r="BJ93" s="967"/>
      <c r="BK93" s="968">
        <f>SUM(AR93:BJ93)</f>
        <v>0</v>
      </c>
      <c r="BL93" s="967">
        <v>0</v>
      </c>
      <c r="BM93" s="967">
        <v>0</v>
      </c>
      <c r="BN93" s="967">
        <v>0</v>
      </c>
      <c r="BO93" s="967">
        <v>0</v>
      </c>
      <c r="BP93" s="968">
        <f>SUM(BL93:BO93)</f>
        <v>0</v>
      </c>
      <c r="BQ93" s="967">
        <v>0</v>
      </c>
      <c r="BR93" s="967">
        <v>0</v>
      </c>
      <c r="BS93" s="967">
        <v>0</v>
      </c>
      <c r="BT93" s="967">
        <v>0</v>
      </c>
      <c r="BU93" s="968">
        <f>SUM(BQ93:BT93)</f>
        <v>0</v>
      </c>
      <c r="BV93" s="967">
        <v>0</v>
      </c>
      <c r="BW93" s="967">
        <v>0</v>
      </c>
      <c r="BX93" s="967">
        <v>0</v>
      </c>
      <c r="BY93" s="967">
        <v>0</v>
      </c>
      <c r="BZ93" s="967">
        <v>0</v>
      </c>
      <c r="CA93" s="968">
        <f>SUM(BV93:BZ93)</f>
        <v>0</v>
      </c>
      <c r="CB93" s="961"/>
      <c r="CC93" s="967">
        <v>0</v>
      </c>
      <c r="CD93" s="967">
        <v>0</v>
      </c>
      <c r="CE93" s="967">
        <v>0</v>
      </c>
      <c r="CF93" s="967">
        <v>0</v>
      </c>
      <c r="CG93" s="967">
        <v>0</v>
      </c>
      <c r="CH93" s="967">
        <v>0</v>
      </c>
      <c r="CI93" s="967">
        <v>0</v>
      </c>
      <c r="CJ93" s="967">
        <v>0</v>
      </c>
      <c r="CK93" s="967">
        <v>0</v>
      </c>
      <c r="CL93" s="967">
        <v>0</v>
      </c>
      <c r="CM93" s="967">
        <v>0</v>
      </c>
      <c r="CN93" s="967">
        <v>0</v>
      </c>
      <c r="CO93" s="967">
        <v>0</v>
      </c>
      <c r="CP93" s="967">
        <v>0</v>
      </c>
      <c r="CQ93" s="967">
        <v>0</v>
      </c>
      <c r="CR93" s="967">
        <v>0</v>
      </c>
      <c r="CS93" s="967">
        <v>0</v>
      </c>
      <c r="CT93" s="967"/>
      <c r="CU93" s="967">
        <v>0</v>
      </c>
      <c r="CV93" s="967">
        <v>0</v>
      </c>
      <c r="CW93" s="968">
        <f>SUM(CD93:CV93)</f>
        <v>0</v>
      </c>
      <c r="CX93" s="967">
        <v>0</v>
      </c>
      <c r="CY93" s="967">
        <v>0</v>
      </c>
      <c r="CZ93" s="967">
        <v>0</v>
      </c>
      <c r="DA93" s="967">
        <v>0</v>
      </c>
      <c r="DB93" s="968">
        <f>SUM(CX93:DA93)</f>
        <v>0</v>
      </c>
      <c r="DC93" s="967">
        <v>0</v>
      </c>
      <c r="DD93" s="967">
        <v>0</v>
      </c>
      <c r="DE93" s="967">
        <v>0</v>
      </c>
      <c r="DF93" s="967">
        <v>0</v>
      </c>
      <c r="DG93" s="968">
        <f>SUM(DC93:DF93)</f>
        <v>0</v>
      </c>
      <c r="DH93" s="967">
        <v>0</v>
      </c>
      <c r="DI93" s="967">
        <v>0</v>
      </c>
      <c r="DJ93" s="967">
        <v>0</v>
      </c>
      <c r="DK93" s="967">
        <v>0</v>
      </c>
      <c r="DL93" s="967">
        <v>0</v>
      </c>
      <c r="DM93" s="966">
        <f>SUM(DH93:DL93)</f>
        <v>0</v>
      </c>
    </row>
    <row r="94" spans="2:117" ht="14.5" thickBot="1">
      <c r="B94" s="965"/>
      <c r="C94" s="964"/>
      <c r="D94" s="964"/>
      <c r="E94" s="964"/>
      <c r="F94" s="964"/>
      <c r="G94" s="964"/>
      <c r="H94" s="964"/>
      <c r="I94" s="964"/>
      <c r="J94" s="964"/>
      <c r="K94" s="964"/>
      <c r="L94" s="964"/>
      <c r="M94" s="964"/>
      <c r="N94" s="964"/>
      <c r="O94" s="964"/>
      <c r="P94" s="964"/>
      <c r="Q94" s="964"/>
      <c r="R94" s="964"/>
      <c r="S94" s="964"/>
      <c r="T94" s="964"/>
      <c r="U94" s="964"/>
      <c r="V94" s="964"/>
      <c r="W94" s="964"/>
      <c r="X94" s="964"/>
      <c r="Y94" s="964"/>
      <c r="Z94" s="964"/>
      <c r="AA94" s="964"/>
      <c r="AB94" s="964"/>
      <c r="AC94" s="964"/>
      <c r="AD94" s="964"/>
      <c r="AE94" s="964"/>
      <c r="AF94" s="964"/>
      <c r="AG94" s="964"/>
      <c r="AH94" s="964"/>
      <c r="AI94" s="964"/>
      <c r="AJ94" s="964"/>
      <c r="AK94" s="964"/>
      <c r="AL94" s="964"/>
      <c r="AM94" s="964"/>
      <c r="AN94" s="964"/>
      <c r="AO94" s="964"/>
      <c r="AP94" s="964"/>
      <c r="AQ94" s="964"/>
      <c r="AR94" s="964"/>
      <c r="AS94" s="964"/>
      <c r="AT94" s="964"/>
      <c r="AU94" s="964"/>
      <c r="AV94" s="964"/>
      <c r="AW94" s="964"/>
      <c r="AX94" s="964"/>
      <c r="AY94" s="964"/>
      <c r="AZ94" s="964"/>
      <c r="BA94" s="964"/>
      <c r="BB94" s="964"/>
      <c r="BC94" s="964"/>
      <c r="BD94" s="964"/>
      <c r="BE94" s="964"/>
      <c r="BF94" s="964"/>
      <c r="BG94" s="964"/>
      <c r="BH94" s="964"/>
      <c r="BI94" s="964"/>
      <c r="BJ94" s="964"/>
      <c r="BK94" s="964"/>
      <c r="BL94" s="964"/>
      <c r="BM94" s="964"/>
      <c r="BN94" s="964"/>
      <c r="BO94" s="964"/>
      <c r="BP94" s="964"/>
      <c r="BQ94" s="964"/>
      <c r="BR94" s="964"/>
      <c r="BS94" s="964"/>
      <c r="BT94" s="964"/>
      <c r="BU94" s="964"/>
      <c r="BV94" s="964"/>
      <c r="BW94" s="964"/>
      <c r="BX94" s="964"/>
      <c r="BY94" s="964"/>
      <c r="BZ94" s="964"/>
      <c r="CA94" s="964"/>
      <c r="CB94" s="964"/>
      <c r="CC94" s="964"/>
      <c r="CD94" s="964"/>
      <c r="CE94" s="964"/>
      <c r="CF94" s="964"/>
      <c r="CG94" s="964"/>
      <c r="CH94" s="964"/>
      <c r="CI94" s="964"/>
      <c r="CJ94" s="964"/>
      <c r="CK94" s="964"/>
      <c r="CL94" s="964"/>
      <c r="CM94" s="964"/>
      <c r="CN94" s="964"/>
      <c r="CO94" s="964"/>
      <c r="CP94" s="964"/>
      <c r="CQ94" s="964"/>
      <c r="CR94" s="964"/>
      <c r="CS94" s="964"/>
      <c r="CT94" s="964"/>
      <c r="CU94" s="964"/>
      <c r="CV94" s="964"/>
      <c r="CW94" s="964"/>
      <c r="CX94" s="964"/>
      <c r="CY94" s="964"/>
      <c r="CZ94" s="964"/>
      <c r="DA94" s="964"/>
      <c r="DB94" s="964"/>
      <c r="DC94" s="964"/>
      <c r="DD94" s="964"/>
      <c r="DE94" s="964"/>
      <c r="DF94" s="964"/>
      <c r="DG94" s="964"/>
      <c r="DH94" s="964"/>
      <c r="DI94" s="964"/>
      <c r="DJ94" s="964"/>
      <c r="DK94" s="964"/>
      <c r="DL94" s="964"/>
      <c r="DM94" s="963"/>
    </row>
    <row r="95" spans="2:117">
      <c r="B95" s="962"/>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c r="AU95" s="961"/>
      <c r="AV95" s="961"/>
      <c r="AW95" s="961"/>
      <c r="AX95" s="961"/>
      <c r="AY95" s="961"/>
      <c r="AZ95" s="961"/>
      <c r="BA95" s="961"/>
      <c r="BB95" s="961"/>
      <c r="BC95" s="961"/>
      <c r="BD95" s="961"/>
      <c r="BE95" s="961"/>
      <c r="BF95" s="961"/>
      <c r="BG95" s="961"/>
      <c r="BH95" s="961"/>
      <c r="BI95" s="961"/>
      <c r="BJ95" s="961"/>
      <c r="BK95" s="961"/>
      <c r="BL95" s="961"/>
      <c r="BM95" s="961"/>
      <c r="BN95" s="961"/>
      <c r="BO95" s="961"/>
      <c r="BP95" s="961"/>
      <c r="BQ95" s="961"/>
      <c r="BR95" s="961"/>
      <c r="BS95" s="961"/>
      <c r="BT95" s="961"/>
      <c r="BU95" s="961"/>
      <c r="BV95" s="961"/>
      <c r="BW95" s="961"/>
      <c r="BX95" s="961"/>
      <c r="BY95" s="961"/>
      <c r="BZ95" s="961"/>
      <c r="CA95" s="961"/>
      <c r="CB95" s="961"/>
      <c r="CC95" s="961"/>
      <c r="CD95" s="961"/>
      <c r="CE95" s="961"/>
      <c r="CF95" s="961"/>
      <c r="CG95" s="961"/>
      <c r="CH95" s="961"/>
      <c r="CI95" s="961"/>
      <c r="CJ95" s="961"/>
      <c r="CK95" s="961"/>
      <c r="CL95" s="961"/>
      <c r="CM95" s="961"/>
      <c r="CN95" s="961"/>
      <c r="CO95" s="961"/>
      <c r="CP95" s="961"/>
      <c r="CQ95" s="961"/>
      <c r="CR95" s="961"/>
      <c r="CS95" s="961"/>
      <c r="CT95" s="961"/>
      <c r="CU95" s="961"/>
      <c r="CV95" s="961"/>
      <c r="CW95" s="961"/>
      <c r="CX95" s="961"/>
      <c r="CY95" s="961"/>
      <c r="CZ95" s="961"/>
      <c r="DA95" s="961"/>
      <c r="DB95" s="961"/>
      <c r="DC95" s="961"/>
      <c r="DD95" s="961"/>
      <c r="DE95" s="961"/>
      <c r="DF95" s="961"/>
      <c r="DG95" s="961"/>
      <c r="DH95" s="961"/>
      <c r="DI95" s="961"/>
      <c r="DJ95" s="961"/>
      <c r="DK95" s="961"/>
      <c r="DL95" s="961"/>
      <c r="DM95" s="961"/>
    </row>
    <row r="96" spans="2:117" ht="14.5">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c r="AV96" s="462"/>
      <c r="AW96" s="462"/>
      <c r="AX96" s="462"/>
      <c r="AY96" s="462"/>
      <c r="AZ96" s="462"/>
      <c r="BA96" s="462"/>
      <c r="BB96" s="462"/>
      <c r="BC96" s="462"/>
      <c r="BD96" s="462"/>
      <c r="BE96" s="462"/>
      <c r="BF96" s="462"/>
      <c r="BG96" s="462"/>
      <c r="BH96" s="462"/>
      <c r="BI96" s="462"/>
      <c r="BJ96" s="462"/>
      <c r="BK96" s="462"/>
      <c r="BL96" s="462"/>
      <c r="BM96" s="462"/>
      <c r="BN96" s="462"/>
      <c r="BO96" s="462"/>
      <c r="BP96" s="462"/>
      <c r="BQ96" s="462"/>
      <c r="BR96" s="462"/>
      <c r="BS96" s="462"/>
      <c r="BT96" s="462"/>
      <c r="BU96" s="462"/>
      <c r="BV96" s="462"/>
      <c r="BW96" s="462"/>
      <c r="BX96" s="462"/>
      <c r="BY96" s="462"/>
      <c r="BZ96" s="462"/>
      <c r="CA96" s="462"/>
      <c r="CB96" s="462"/>
      <c r="CC96" s="462"/>
      <c r="CD96" s="462"/>
      <c r="CE96" s="462"/>
      <c r="CF96" s="462"/>
      <c r="CG96" s="462"/>
      <c r="CH96" s="462"/>
      <c r="CI96" s="462"/>
      <c r="CJ96" s="462"/>
      <c r="CK96" s="462"/>
      <c r="CL96" s="462"/>
      <c r="CM96" s="462"/>
      <c r="CN96" s="462"/>
      <c r="CO96" s="462"/>
      <c r="CP96" s="462"/>
      <c r="CQ96" s="462"/>
      <c r="CR96" s="462"/>
      <c r="CS96" s="462"/>
      <c r="CT96" s="462"/>
      <c r="CU96" s="462"/>
      <c r="CV96" s="462"/>
      <c r="CW96" s="462"/>
      <c r="CX96" s="462"/>
      <c r="CY96" s="462"/>
      <c r="CZ96" s="462"/>
      <c r="DA96" s="462"/>
      <c r="DB96" s="462"/>
      <c r="DC96" s="462"/>
      <c r="DD96" s="462"/>
      <c r="DE96" s="462"/>
      <c r="DF96" s="462"/>
      <c r="DG96" s="462"/>
      <c r="DH96" s="462"/>
      <c r="DI96" s="462"/>
      <c r="DJ96" s="462"/>
      <c r="DK96" s="462"/>
      <c r="DL96" s="462"/>
      <c r="DM96" s="462"/>
    </row>
    <row r="97" spans="2:117" s="1252" customFormat="1" ht="14.5">
      <c r="B97" s="1250" t="s">
        <v>2817</v>
      </c>
      <c r="C97" s="1250"/>
      <c r="D97" s="1250"/>
      <c r="E97" s="1250"/>
      <c r="F97" s="1250"/>
      <c r="G97" s="1250"/>
      <c r="H97" s="1250"/>
      <c r="I97" s="1250"/>
      <c r="J97" s="1250"/>
      <c r="K97" s="1250"/>
      <c r="L97" s="1250"/>
      <c r="M97" s="1250"/>
      <c r="N97" s="1250"/>
      <c r="O97" s="1250"/>
      <c r="P97" s="1250"/>
      <c r="Q97" s="1250"/>
      <c r="R97" s="1250"/>
      <c r="S97" s="1250"/>
      <c r="T97" s="1250"/>
      <c r="U97" s="1250"/>
      <c r="V97" s="1250"/>
      <c r="W97" s="1250"/>
      <c r="X97" s="1250"/>
      <c r="Y97" s="1251">
        <f>Y63+Y80+Y70</f>
        <v>457537336.19141978</v>
      </c>
      <c r="Z97" s="1250"/>
      <c r="AA97" s="1250"/>
      <c r="AB97" s="1250"/>
      <c r="AC97" s="1250"/>
      <c r="AD97" s="1250"/>
      <c r="AE97" s="1250"/>
      <c r="AF97" s="1250"/>
      <c r="AG97" s="1250"/>
      <c r="AH97" s="1250"/>
      <c r="AI97" s="1250"/>
      <c r="AJ97" s="1250"/>
      <c r="AK97" s="1250"/>
      <c r="AL97" s="1250"/>
      <c r="AM97" s="1250"/>
      <c r="AN97" s="1250"/>
      <c r="AO97" s="1250"/>
      <c r="AP97" s="1250"/>
      <c r="AQ97" s="1250"/>
      <c r="AR97" s="1250"/>
      <c r="AS97" s="1250"/>
      <c r="AT97" s="1250"/>
      <c r="AU97" s="1250"/>
      <c r="AV97" s="1250"/>
      <c r="AW97" s="1250"/>
      <c r="AX97" s="1250"/>
      <c r="AY97" s="1250"/>
      <c r="AZ97" s="1250"/>
      <c r="BA97" s="1250"/>
      <c r="BB97" s="1250"/>
      <c r="BC97" s="1250"/>
      <c r="BD97" s="1250"/>
      <c r="BE97" s="1250"/>
      <c r="BF97" s="1250"/>
      <c r="BG97" s="1250"/>
      <c r="BH97" s="1250"/>
      <c r="BI97" s="1250"/>
      <c r="BJ97" s="1250"/>
      <c r="BK97" s="1251">
        <f>BK63+BK80+BK70</f>
        <v>507099983.78722483</v>
      </c>
      <c r="BL97" s="1250"/>
      <c r="BM97" s="1250"/>
      <c r="BN97" s="1250"/>
      <c r="BO97" s="1250"/>
      <c r="BP97" s="1250"/>
      <c r="BQ97" s="1250"/>
      <c r="BR97" s="1250"/>
      <c r="BS97" s="1250"/>
      <c r="BT97" s="1250"/>
      <c r="BU97" s="1250"/>
      <c r="BV97" s="1250"/>
      <c r="BW97" s="1250"/>
      <c r="BX97" s="1250"/>
      <c r="BY97" s="1250"/>
      <c r="BZ97" s="1250"/>
      <c r="CA97" s="1250"/>
      <c r="CB97" s="1250"/>
      <c r="CC97" s="1250"/>
      <c r="CD97" s="1250"/>
      <c r="CE97" s="1250"/>
      <c r="CF97" s="1250"/>
      <c r="CG97" s="1250"/>
      <c r="CH97" s="1250"/>
      <c r="CI97" s="1250"/>
      <c r="CJ97" s="1250"/>
      <c r="CK97" s="1250"/>
      <c r="CL97" s="1250"/>
      <c r="CM97" s="1250"/>
      <c r="CN97" s="1250"/>
      <c r="CO97" s="1250"/>
      <c r="CP97" s="1250"/>
      <c r="CQ97" s="1250"/>
      <c r="CR97" s="1250"/>
      <c r="CS97" s="1250"/>
      <c r="CT97" s="1250"/>
      <c r="CU97" s="1250"/>
      <c r="CV97" s="1250"/>
      <c r="CW97" s="1251">
        <f>CW63+CW80+CW70</f>
        <v>511195159.98225141</v>
      </c>
      <c r="CX97" s="1250"/>
      <c r="CY97" s="1250"/>
      <c r="CZ97" s="1250"/>
      <c r="DA97" s="1250"/>
      <c r="DB97" s="1250"/>
      <c r="DC97" s="1250"/>
      <c r="DD97" s="1250"/>
      <c r="DE97" s="1250"/>
      <c r="DF97" s="1250"/>
      <c r="DG97" s="1250"/>
      <c r="DH97" s="1250"/>
      <c r="DI97" s="1250"/>
      <c r="DJ97" s="1250"/>
      <c r="DK97" s="1250"/>
      <c r="DL97" s="1250"/>
      <c r="DM97" s="1250"/>
    </row>
    <row r="98" spans="2:117" ht="14.25" customHeight="1">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c r="AV98" s="462"/>
      <c r="AW98" s="462"/>
      <c r="AX98" s="462"/>
      <c r="AY98" s="462"/>
      <c r="AZ98" s="462"/>
      <c r="BA98" s="462"/>
      <c r="BB98" s="462"/>
      <c r="BC98" s="462"/>
      <c r="BD98" s="462"/>
      <c r="BE98" s="462"/>
      <c r="BF98" s="462"/>
      <c r="BG98" s="462"/>
      <c r="BH98" s="462"/>
      <c r="BI98" s="462"/>
      <c r="BJ98" s="462"/>
      <c r="BK98" s="462"/>
      <c r="BL98" s="462"/>
      <c r="BM98" s="462"/>
      <c r="BN98" s="462"/>
      <c r="BO98" s="462"/>
      <c r="BP98" s="462"/>
      <c r="BQ98" s="462"/>
      <c r="BR98" s="462"/>
      <c r="BS98" s="462"/>
      <c r="BT98" s="462"/>
      <c r="BU98" s="462"/>
      <c r="BV98" s="462"/>
      <c r="BW98" s="462"/>
      <c r="BX98" s="462"/>
      <c r="BY98" s="462"/>
      <c r="BZ98" s="462"/>
      <c r="CA98" s="462"/>
      <c r="CB98" s="462"/>
      <c r="CC98" s="462"/>
      <c r="CD98" s="462"/>
      <c r="CE98" s="462"/>
      <c r="CF98" s="462"/>
      <c r="CG98" s="462"/>
      <c r="CH98" s="462"/>
      <c r="CI98" s="462"/>
      <c r="CJ98" s="462"/>
      <c r="CK98" s="462"/>
      <c r="CL98" s="462"/>
      <c r="CM98" s="462"/>
      <c r="CN98" s="462"/>
      <c r="CO98" s="462"/>
      <c r="CP98" s="462"/>
      <c r="CQ98" s="462"/>
      <c r="CR98" s="462"/>
      <c r="CS98" s="462"/>
      <c r="CT98" s="462"/>
      <c r="CU98" s="462"/>
      <c r="CV98" s="462"/>
      <c r="CW98" s="462"/>
      <c r="CX98" s="462"/>
      <c r="CY98" s="462"/>
      <c r="CZ98" s="462"/>
      <c r="DA98" s="462"/>
      <c r="DB98" s="462"/>
      <c r="DC98" s="462"/>
      <c r="DD98" s="462"/>
      <c r="DE98" s="462"/>
      <c r="DF98" s="462"/>
      <c r="DG98" s="462"/>
      <c r="DH98" s="462"/>
      <c r="DI98" s="462"/>
      <c r="DJ98" s="462"/>
      <c r="DK98" s="462"/>
      <c r="DL98" s="462"/>
      <c r="DM98" s="462"/>
    </row>
    <row r="99" spans="2:117" ht="14.25" customHeight="1">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c r="AV99" s="462"/>
      <c r="AW99" s="462"/>
      <c r="AX99" s="462"/>
      <c r="AY99" s="462"/>
      <c r="AZ99" s="462"/>
      <c r="BA99" s="462"/>
      <c r="BB99" s="462"/>
      <c r="BC99" s="462"/>
      <c r="BD99" s="462"/>
      <c r="BE99" s="462"/>
      <c r="BF99" s="462"/>
      <c r="BG99" s="462"/>
      <c r="BH99" s="462"/>
      <c r="BI99" s="462"/>
      <c r="BJ99" s="462"/>
      <c r="BK99" s="462"/>
      <c r="BL99" s="462"/>
      <c r="BM99" s="462"/>
      <c r="BN99" s="462"/>
      <c r="BO99" s="462"/>
      <c r="BP99" s="462"/>
      <c r="BQ99" s="462"/>
      <c r="BR99" s="462"/>
      <c r="BS99" s="462"/>
      <c r="BT99" s="462"/>
      <c r="BU99" s="462"/>
      <c r="BV99" s="462"/>
      <c r="BW99" s="462"/>
      <c r="BX99" s="462"/>
      <c r="BY99" s="462"/>
      <c r="BZ99" s="462"/>
      <c r="CA99" s="462"/>
      <c r="CB99" s="462"/>
      <c r="CC99" s="462"/>
      <c r="CD99" s="462"/>
      <c r="CE99" s="462"/>
      <c r="CF99" s="462"/>
      <c r="CG99" s="462"/>
      <c r="CH99" s="462"/>
      <c r="CI99" s="462"/>
      <c r="CJ99" s="462"/>
      <c r="CK99" s="462"/>
      <c r="CL99" s="462"/>
      <c r="CM99" s="462"/>
      <c r="CN99" s="462"/>
      <c r="CO99" s="462"/>
      <c r="CP99" s="462"/>
      <c r="CQ99" s="462"/>
      <c r="CR99" s="462"/>
      <c r="CS99" s="462"/>
      <c r="CT99" s="462"/>
      <c r="CU99" s="462"/>
      <c r="CV99" s="462"/>
      <c r="CW99" s="462"/>
      <c r="CX99" s="462"/>
      <c r="CY99" s="462"/>
      <c r="CZ99" s="462"/>
      <c r="DA99" s="462"/>
      <c r="DB99" s="462"/>
      <c r="DC99" s="462"/>
      <c r="DD99" s="462"/>
      <c r="DE99" s="462"/>
      <c r="DF99" s="462"/>
      <c r="DG99" s="462"/>
      <c r="DH99" s="462"/>
      <c r="DI99" s="462"/>
      <c r="DJ99" s="462"/>
      <c r="DK99" s="462"/>
      <c r="DL99" s="462"/>
      <c r="DM99" s="462"/>
    </row>
    <row r="100" spans="2:117" ht="14.25" customHeight="1">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c r="AV100" s="462"/>
      <c r="AW100" s="462"/>
      <c r="AX100" s="462"/>
      <c r="AY100" s="462"/>
      <c r="AZ100" s="462"/>
      <c r="BA100" s="462"/>
      <c r="BB100" s="462"/>
      <c r="BC100" s="462"/>
      <c r="BD100" s="462"/>
      <c r="BE100" s="462"/>
      <c r="BF100" s="462"/>
      <c r="BG100" s="462"/>
      <c r="BH100" s="462"/>
      <c r="BI100" s="462"/>
      <c r="BJ100" s="462"/>
      <c r="BK100" s="462"/>
      <c r="BL100" s="462"/>
      <c r="BM100" s="462"/>
      <c r="BN100" s="462"/>
      <c r="BO100" s="462"/>
      <c r="BP100" s="462"/>
      <c r="BQ100" s="462"/>
      <c r="BR100" s="462"/>
      <c r="BS100" s="462"/>
      <c r="BT100" s="462"/>
      <c r="BU100" s="462"/>
      <c r="BV100" s="462"/>
      <c r="BW100" s="462"/>
      <c r="BX100" s="462"/>
      <c r="BY100" s="462"/>
      <c r="BZ100" s="462"/>
      <c r="CA100" s="462"/>
      <c r="CB100" s="462"/>
      <c r="CC100" s="462"/>
      <c r="CD100" s="462"/>
      <c r="CE100" s="462"/>
      <c r="CF100" s="462"/>
      <c r="CG100" s="462"/>
      <c r="CH100" s="462"/>
      <c r="CI100" s="462"/>
      <c r="CJ100" s="462"/>
      <c r="CK100" s="462"/>
      <c r="CL100" s="462"/>
      <c r="CM100" s="462"/>
      <c r="CN100" s="462"/>
      <c r="CO100" s="462"/>
      <c r="CP100" s="462"/>
      <c r="CQ100" s="462"/>
      <c r="CR100" s="462"/>
      <c r="CS100" s="462"/>
      <c r="CT100" s="462"/>
      <c r="CU100" s="462"/>
      <c r="CV100" s="462"/>
      <c r="CW100" s="462"/>
      <c r="CX100" s="462"/>
      <c r="CY100" s="462"/>
      <c r="CZ100" s="462"/>
      <c r="DA100" s="462"/>
      <c r="DB100" s="462"/>
      <c r="DC100" s="462"/>
      <c r="DD100" s="462"/>
      <c r="DE100" s="462"/>
      <c r="DF100" s="462"/>
      <c r="DG100" s="462"/>
      <c r="DH100" s="462"/>
      <c r="DI100" s="462"/>
      <c r="DJ100" s="462"/>
      <c r="DK100" s="462"/>
      <c r="DL100" s="462"/>
      <c r="DM100" s="462"/>
    </row>
    <row r="101" spans="2:117" ht="14.25" customHeight="1">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c r="AV101" s="462"/>
      <c r="AW101" s="462"/>
      <c r="AX101" s="462"/>
      <c r="AY101" s="462"/>
      <c r="AZ101" s="462"/>
      <c r="BA101" s="462"/>
      <c r="BB101" s="462"/>
      <c r="BC101" s="462"/>
      <c r="BD101" s="462"/>
      <c r="BE101" s="462"/>
      <c r="BF101" s="462"/>
      <c r="BG101" s="462"/>
      <c r="BH101" s="462"/>
      <c r="BI101" s="462"/>
      <c r="BJ101" s="462"/>
      <c r="BK101" s="462"/>
      <c r="BL101" s="462"/>
      <c r="BM101" s="462"/>
      <c r="BN101" s="462"/>
      <c r="BO101" s="462"/>
      <c r="BP101" s="462"/>
      <c r="BQ101" s="462"/>
      <c r="BR101" s="462"/>
      <c r="BS101" s="462"/>
      <c r="BT101" s="462"/>
      <c r="BU101" s="462"/>
      <c r="BV101" s="462"/>
      <c r="BW101" s="462"/>
      <c r="BX101" s="462"/>
      <c r="BY101" s="462"/>
      <c r="BZ101" s="462"/>
      <c r="CA101" s="462"/>
      <c r="CB101" s="462"/>
      <c r="CC101" s="462"/>
      <c r="CD101" s="462"/>
      <c r="CE101" s="462"/>
      <c r="CF101" s="462"/>
      <c r="CG101" s="462"/>
      <c r="CH101" s="462"/>
      <c r="CI101" s="462"/>
      <c r="CJ101" s="462"/>
      <c r="CK101" s="462"/>
      <c r="CL101" s="462"/>
      <c r="CM101" s="462"/>
      <c r="CN101" s="462"/>
      <c r="CO101" s="462"/>
      <c r="CP101" s="462"/>
      <c r="CQ101" s="462"/>
      <c r="CR101" s="462"/>
      <c r="CS101" s="462"/>
      <c r="CT101" s="462"/>
      <c r="CU101" s="462"/>
      <c r="CV101" s="462"/>
      <c r="CW101" s="462"/>
      <c r="CX101" s="462"/>
      <c r="CY101" s="462"/>
      <c r="CZ101" s="462"/>
      <c r="DA101" s="462"/>
      <c r="DB101" s="462"/>
      <c r="DC101" s="462"/>
      <c r="DD101" s="462"/>
      <c r="DE101" s="462"/>
      <c r="DF101" s="462"/>
      <c r="DG101" s="462"/>
      <c r="DH101" s="462"/>
      <c r="DI101" s="462"/>
      <c r="DJ101" s="462"/>
      <c r="DK101" s="462"/>
      <c r="DL101" s="462"/>
      <c r="DM101" s="462"/>
    </row>
    <row r="102" spans="2:117" ht="14.25" customHeight="1">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c r="AV102" s="462"/>
      <c r="AW102" s="462"/>
      <c r="AX102" s="462"/>
      <c r="AY102" s="462"/>
      <c r="AZ102" s="462"/>
      <c r="BA102" s="462"/>
      <c r="BB102" s="462"/>
      <c r="BC102" s="462"/>
      <c r="BD102" s="462"/>
      <c r="BE102" s="462"/>
      <c r="BF102" s="462"/>
      <c r="BG102" s="462"/>
      <c r="BH102" s="462"/>
      <c r="BI102" s="462"/>
      <c r="BJ102" s="462"/>
      <c r="BK102" s="462"/>
      <c r="BL102" s="462"/>
      <c r="BM102" s="462"/>
      <c r="BN102" s="462"/>
      <c r="BO102" s="462"/>
      <c r="BP102" s="462"/>
      <c r="BQ102" s="462"/>
      <c r="BR102" s="462"/>
      <c r="BS102" s="462"/>
      <c r="BT102" s="462"/>
      <c r="BU102" s="462"/>
      <c r="BV102" s="462"/>
      <c r="BW102" s="462"/>
      <c r="BX102" s="462"/>
      <c r="BY102" s="462"/>
      <c r="BZ102" s="462"/>
      <c r="CA102" s="462"/>
      <c r="CB102" s="462"/>
      <c r="CC102" s="462"/>
      <c r="CD102" s="462"/>
      <c r="CE102" s="462"/>
      <c r="CF102" s="462"/>
      <c r="CG102" s="462"/>
      <c r="CH102" s="462"/>
      <c r="CI102" s="462"/>
      <c r="CJ102" s="462"/>
      <c r="CK102" s="462"/>
      <c r="CL102" s="462"/>
      <c r="CM102" s="462"/>
      <c r="CN102" s="462"/>
      <c r="CO102" s="462"/>
      <c r="CP102" s="462"/>
      <c r="CQ102" s="462"/>
      <c r="CR102" s="462"/>
      <c r="CS102" s="462"/>
      <c r="CT102" s="462"/>
      <c r="CU102" s="462"/>
      <c r="CV102" s="462"/>
      <c r="CW102" s="462"/>
      <c r="CX102" s="462"/>
      <c r="CY102" s="462"/>
      <c r="CZ102" s="462"/>
      <c r="DA102" s="462"/>
      <c r="DB102" s="462"/>
      <c r="DC102" s="462"/>
      <c r="DD102" s="462"/>
      <c r="DE102" s="462"/>
      <c r="DF102" s="462"/>
      <c r="DG102" s="462"/>
      <c r="DH102" s="462"/>
      <c r="DI102" s="462"/>
      <c r="DJ102" s="462"/>
      <c r="DK102" s="462"/>
      <c r="DL102" s="462"/>
      <c r="DM102" s="462"/>
    </row>
    <row r="103" spans="2:117" ht="14.25" customHeight="1">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c r="AV103" s="462"/>
      <c r="AW103" s="462"/>
      <c r="AX103" s="462"/>
      <c r="AY103" s="462"/>
      <c r="AZ103" s="462"/>
      <c r="BA103" s="462"/>
      <c r="BB103" s="462"/>
      <c r="BC103" s="462"/>
      <c r="BD103" s="462"/>
      <c r="BE103" s="462"/>
      <c r="BF103" s="462"/>
      <c r="BG103" s="462"/>
      <c r="BH103" s="462"/>
      <c r="BI103" s="462"/>
      <c r="BJ103" s="462"/>
      <c r="BK103" s="462"/>
      <c r="BL103" s="462"/>
      <c r="BM103" s="462"/>
      <c r="BN103" s="462"/>
      <c r="BO103" s="462"/>
      <c r="BP103" s="462"/>
      <c r="BQ103" s="462"/>
      <c r="BR103" s="462"/>
      <c r="BS103" s="462"/>
      <c r="BT103" s="462"/>
      <c r="BU103" s="462"/>
      <c r="BV103" s="462"/>
      <c r="BW103" s="462"/>
      <c r="BX103" s="462"/>
      <c r="BY103" s="462"/>
      <c r="BZ103" s="462"/>
      <c r="CA103" s="462"/>
      <c r="CB103" s="462"/>
      <c r="CC103" s="462"/>
      <c r="CD103" s="462"/>
      <c r="CE103" s="462"/>
      <c r="CF103" s="462"/>
      <c r="CG103" s="462"/>
      <c r="CH103" s="462"/>
      <c r="CI103" s="462"/>
      <c r="CJ103" s="462"/>
      <c r="CK103" s="462"/>
      <c r="CL103" s="462"/>
      <c r="CM103" s="462"/>
      <c r="CN103" s="462"/>
      <c r="CO103" s="462"/>
      <c r="CP103" s="462"/>
      <c r="CQ103" s="462"/>
      <c r="CR103" s="462"/>
      <c r="CS103" s="462"/>
      <c r="CT103" s="462"/>
      <c r="CU103" s="462"/>
      <c r="CV103" s="462"/>
      <c r="CW103" s="462"/>
      <c r="CX103" s="462"/>
      <c r="CY103" s="462"/>
      <c r="CZ103" s="462"/>
      <c r="DA103" s="462"/>
      <c r="DB103" s="462"/>
      <c r="DC103" s="462"/>
      <c r="DD103" s="462"/>
      <c r="DE103" s="462"/>
      <c r="DF103" s="462"/>
      <c r="DG103" s="462"/>
      <c r="DH103" s="462"/>
      <c r="DI103" s="462"/>
      <c r="DJ103" s="462"/>
      <c r="DK103" s="462"/>
      <c r="DL103" s="462"/>
      <c r="DM103" s="462"/>
    </row>
    <row r="104" spans="2:117" ht="14.25" customHeight="1">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c r="AV104" s="462"/>
      <c r="AW104" s="462"/>
      <c r="AX104" s="462"/>
      <c r="AY104" s="462"/>
      <c r="AZ104" s="462"/>
      <c r="BA104" s="462"/>
      <c r="BB104" s="462"/>
      <c r="BC104" s="462"/>
      <c r="BD104" s="462"/>
      <c r="BE104" s="462"/>
      <c r="BF104" s="462"/>
      <c r="BG104" s="462"/>
      <c r="BH104" s="462"/>
      <c r="BI104" s="462"/>
      <c r="BJ104" s="462"/>
      <c r="BK104" s="462"/>
      <c r="BL104" s="462"/>
      <c r="BM104" s="462"/>
      <c r="BN104" s="462"/>
      <c r="BO104" s="462"/>
      <c r="BP104" s="462"/>
      <c r="BQ104" s="462"/>
      <c r="BR104" s="462"/>
      <c r="BS104" s="462"/>
      <c r="BT104" s="462"/>
      <c r="BU104" s="462"/>
      <c r="BV104" s="462"/>
      <c r="BW104" s="462"/>
      <c r="BX104" s="462"/>
      <c r="BY104" s="462"/>
      <c r="BZ104" s="462"/>
      <c r="CA104" s="462"/>
      <c r="CB104" s="462"/>
      <c r="CC104" s="462"/>
      <c r="CD104" s="462"/>
      <c r="CE104" s="462"/>
      <c r="CF104" s="462"/>
      <c r="CG104" s="462"/>
      <c r="CH104" s="462"/>
      <c r="CI104" s="462"/>
      <c r="CJ104" s="462"/>
      <c r="CK104" s="462"/>
      <c r="CL104" s="462"/>
      <c r="CM104" s="462"/>
      <c r="CN104" s="462"/>
      <c r="CO104" s="462"/>
      <c r="CP104" s="462"/>
      <c r="CQ104" s="462"/>
      <c r="CR104" s="462"/>
      <c r="CS104" s="462"/>
      <c r="CT104" s="462"/>
      <c r="CU104" s="462"/>
      <c r="CV104" s="462"/>
      <c r="CW104" s="462"/>
      <c r="CX104" s="462"/>
      <c r="CY104" s="462"/>
      <c r="CZ104" s="462"/>
      <c r="DA104" s="462"/>
      <c r="DB104" s="462"/>
      <c r="DC104" s="462"/>
      <c r="DD104" s="462"/>
      <c r="DE104" s="462"/>
      <c r="DF104" s="462"/>
      <c r="DG104" s="462"/>
      <c r="DH104" s="462"/>
      <c r="DI104" s="462"/>
      <c r="DJ104" s="462"/>
      <c r="DK104" s="462"/>
      <c r="DL104" s="462"/>
      <c r="DM104" s="462"/>
    </row>
    <row r="105" spans="2:117" ht="14.25" customHeight="1">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c r="AV105" s="462"/>
      <c r="AW105" s="462"/>
      <c r="AX105" s="462"/>
      <c r="AY105" s="462"/>
      <c r="AZ105" s="462"/>
      <c r="BA105" s="462"/>
      <c r="BB105" s="462"/>
      <c r="BC105" s="462"/>
      <c r="BD105" s="462"/>
      <c r="BE105" s="462"/>
      <c r="BF105" s="462"/>
      <c r="BG105" s="462"/>
      <c r="BH105" s="462"/>
      <c r="BI105" s="462"/>
      <c r="BJ105" s="462"/>
      <c r="BK105" s="462"/>
      <c r="BL105" s="462"/>
      <c r="BM105" s="462"/>
      <c r="BN105" s="462"/>
      <c r="BO105" s="462"/>
      <c r="BP105" s="462"/>
      <c r="BQ105" s="462"/>
      <c r="BR105" s="462"/>
      <c r="BS105" s="462"/>
      <c r="BT105" s="462"/>
      <c r="BU105" s="462"/>
      <c r="BV105" s="462"/>
      <c r="BW105" s="462"/>
      <c r="BX105" s="462"/>
      <c r="BY105" s="462"/>
      <c r="BZ105" s="462"/>
      <c r="CA105" s="462"/>
      <c r="CB105" s="462"/>
      <c r="CC105" s="462"/>
      <c r="CD105" s="462"/>
      <c r="CE105" s="462"/>
      <c r="CF105" s="462"/>
      <c r="CG105" s="462"/>
      <c r="CH105" s="462"/>
      <c r="CI105" s="462"/>
      <c r="CJ105" s="462"/>
      <c r="CK105" s="462"/>
      <c r="CL105" s="462"/>
      <c r="CM105" s="462"/>
      <c r="CN105" s="462"/>
      <c r="CO105" s="462"/>
      <c r="CP105" s="462"/>
      <c r="CQ105" s="462"/>
      <c r="CR105" s="462"/>
      <c r="CS105" s="462"/>
      <c r="CT105" s="462"/>
      <c r="CU105" s="462"/>
      <c r="CV105" s="462"/>
      <c r="CW105" s="462"/>
      <c r="CX105" s="462"/>
      <c r="CY105" s="462"/>
      <c r="CZ105" s="462"/>
      <c r="DA105" s="462"/>
      <c r="DB105" s="462"/>
      <c r="DC105" s="462"/>
      <c r="DD105" s="462"/>
      <c r="DE105" s="462"/>
      <c r="DF105" s="462"/>
      <c r="DG105" s="462"/>
      <c r="DH105" s="462"/>
      <c r="DI105" s="462"/>
      <c r="DJ105" s="462"/>
      <c r="DK105" s="462"/>
      <c r="DL105" s="462"/>
      <c r="DM105" s="462"/>
    </row>
    <row r="106" spans="2:117" ht="14.25" customHeight="1">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c r="AV106" s="462"/>
      <c r="AW106" s="462"/>
      <c r="AX106" s="462"/>
      <c r="AY106" s="462"/>
      <c r="AZ106" s="462"/>
      <c r="BA106" s="462"/>
      <c r="BB106" s="462"/>
      <c r="BC106" s="462"/>
      <c r="BD106" s="462"/>
      <c r="BE106" s="462"/>
      <c r="BF106" s="462"/>
      <c r="BG106" s="462"/>
      <c r="BH106" s="462"/>
      <c r="BI106" s="462"/>
      <c r="BJ106" s="462"/>
      <c r="BK106" s="462"/>
      <c r="BL106" s="462"/>
      <c r="BM106" s="462"/>
      <c r="BN106" s="462"/>
      <c r="BO106" s="462"/>
      <c r="BP106" s="462"/>
      <c r="BQ106" s="462"/>
      <c r="BR106" s="462"/>
      <c r="BS106" s="462"/>
      <c r="BT106" s="462"/>
      <c r="BU106" s="462"/>
      <c r="BV106" s="462"/>
      <c r="BW106" s="462"/>
      <c r="BX106" s="462"/>
      <c r="BY106" s="462"/>
      <c r="BZ106" s="462"/>
      <c r="CA106" s="462"/>
      <c r="CB106" s="462"/>
      <c r="CC106" s="462"/>
      <c r="CD106" s="462"/>
      <c r="CE106" s="462"/>
      <c r="CF106" s="462"/>
      <c r="CG106" s="462"/>
      <c r="CH106" s="462"/>
      <c r="CI106" s="462"/>
      <c r="CJ106" s="462"/>
      <c r="CK106" s="462"/>
      <c r="CL106" s="462"/>
      <c r="CM106" s="462"/>
      <c r="CN106" s="462"/>
      <c r="CO106" s="462"/>
      <c r="CP106" s="462"/>
      <c r="CQ106" s="462"/>
      <c r="CR106" s="462"/>
      <c r="CS106" s="462"/>
      <c r="CT106" s="462"/>
      <c r="CU106" s="462"/>
      <c r="CV106" s="462"/>
      <c r="CW106" s="462"/>
      <c r="CX106" s="462"/>
      <c r="CY106" s="462"/>
      <c r="CZ106" s="462"/>
      <c r="DA106" s="462"/>
      <c r="DB106" s="462"/>
      <c r="DC106" s="462"/>
      <c r="DD106" s="462"/>
      <c r="DE106" s="462"/>
      <c r="DF106" s="462"/>
      <c r="DG106" s="462"/>
      <c r="DH106" s="462"/>
      <c r="DI106" s="462"/>
      <c r="DJ106" s="462"/>
      <c r="DK106" s="462"/>
      <c r="DL106" s="462"/>
      <c r="DM106" s="462"/>
    </row>
    <row r="107" spans="2:117" ht="14.25" customHeight="1">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c r="AV107" s="462"/>
      <c r="AW107" s="462"/>
      <c r="AX107" s="462"/>
      <c r="AY107" s="462"/>
      <c r="AZ107" s="462"/>
      <c r="BA107" s="462"/>
      <c r="BB107" s="462"/>
      <c r="BC107" s="462"/>
      <c r="BD107" s="462"/>
      <c r="BE107" s="462"/>
      <c r="BF107" s="462"/>
      <c r="BG107" s="462"/>
      <c r="BH107" s="462"/>
      <c r="BI107" s="462"/>
      <c r="BJ107" s="462"/>
      <c r="BK107" s="462"/>
      <c r="BL107" s="462"/>
      <c r="BM107" s="462"/>
      <c r="BN107" s="462"/>
      <c r="BO107" s="462"/>
      <c r="BP107" s="462"/>
      <c r="BQ107" s="462"/>
      <c r="BR107" s="462"/>
      <c r="BS107" s="462"/>
      <c r="BT107" s="462"/>
      <c r="BU107" s="462"/>
      <c r="BV107" s="462"/>
      <c r="BW107" s="462"/>
      <c r="BX107" s="462"/>
      <c r="BY107" s="462"/>
      <c r="BZ107" s="462"/>
      <c r="CA107" s="462"/>
      <c r="CB107" s="462"/>
      <c r="CC107" s="462"/>
      <c r="CD107" s="462"/>
      <c r="CE107" s="462"/>
      <c r="CF107" s="462"/>
      <c r="CG107" s="462"/>
      <c r="CH107" s="462"/>
      <c r="CI107" s="462"/>
      <c r="CJ107" s="462"/>
      <c r="CK107" s="462"/>
      <c r="CL107" s="462"/>
      <c r="CM107" s="462"/>
      <c r="CN107" s="462"/>
      <c r="CO107" s="462"/>
      <c r="CP107" s="462"/>
      <c r="CQ107" s="462"/>
      <c r="CR107" s="462"/>
      <c r="CS107" s="462"/>
      <c r="CT107" s="462"/>
      <c r="CU107" s="462"/>
      <c r="CV107" s="462"/>
      <c r="CW107" s="462"/>
      <c r="CX107" s="462"/>
      <c r="CY107" s="462"/>
      <c r="CZ107" s="462"/>
      <c r="DA107" s="462"/>
      <c r="DB107" s="462"/>
      <c r="DC107" s="462"/>
      <c r="DD107" s="462"/>
      <c r="DE107" s="462"/>
      <c r="DF107" s="462"/>
      <c r="DG107" s="462"/>
      <c r="DH107" s="462"/>
      <c r="DI107" s="462"/>
      <c r="DJ107" s="462"/>
      <c r="DK107" s="462"/>
      <c r="DL107" s="462"/>
      <c r="DM107" s="462"/>
    </row>
    <row r="108" spans="2:117" ht="14.25" customHeight="1">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c r="AV108" s="462"/>
      <c r="AW108" s="462"/>
      <c r="AX108" s="462"/>
      <c r="AY108" s="462"/>
      <c r="AZ108" s="462"/>
      <c r="BA108" s="462"/>
      <c r="BB108" s="462"/>
      <c r="BC108" s="462"/>
      <c r="BD108" s="462"/>
      <c r="BE108" s="462"/>
      <c r="BF108" s="462"/>
      <c r="BG108" s="462"/>
      <c r="BH108" s="462"/>
      <c r="BI108" s="462"/>
      <c r="BJ108" s="462"/>
      <c r="BK108" s="462"/>
      <c r="BL108" s="462"/>
      <c r="BM108" s="462"/>
      <c r="BN108" s="462"/>
      <c r="BO108" s="462"/>
      <c r="BP108" s="462"/>
      <c r="BQ108" s="462"/>
      <c r="BR108" s="462"/>
      <c r="BS108" s="462"/>
      <c r="BT108" s="462"/>
      <c r="BU108" s="462"/>
      <c r="BV108" s="462"/>
      <c r="BW108" s="462"/>
      <c r="BX108" s="462"/>
      <c r="BY108" s="462"/>
      <c r="BZ108" s="462"/>
      <c r="CA108" s="462"/>
      <c r="CB108" s="462"/>
      <c r="CC108" s="462"/>
      <c r="CD108" s="462"/>
      <c r="CE108" s="462"/>
      <c r="CF108" s="462"/>
      <c r="CG108" s="462"/>
      <c r="CH108" s="462"/>
      <c r="CI108" s="462"/>
      <c r="CJ108" s="462"/>
      <c r="CK108" s="462"/>
      <c r="CL108" s="462"/>
      <c r="CM108" s="462"/>
      <c r="CN108" s="462"/>
      <c r="CO108" s="462"/>
      <c r="CP108" s="462"/>
      <c r="CQ108" s="462"/>
      <c r="CR108" s="462"/>
      <c r="CS108" s="462"/>
      <c r="CT108" s="462"/>
      <c r="CU108" s="462"/>
      <c r="CV108" s="462"/>
      <c r="CW108" s="462"/>
      <c r="CX108" s="462"/>
      <c r="CY108" s="462"/>
      <c r="CZ108" s="462"/>
      <c r="DA108" s="462"/>
      <c r="DB108" s="462"/>
      <c r="DC108" s="462"/>
      <c r="DD108" s="462"/>
      <c r="DE108" s="462"/>
      <c r="DF108" s="462"/>
      <c r="DG108" s="462"/>
      <c r="DH108" s="462"/>
      <c r="DI108" s="462"/>
      <c r="DJ108" s="462"/>
      <c r="DK108" s="462"/>
      <c r="DL108" s="462"/>
      <c r="DM108" s="462"/>
    </row>
    <row r="109" spans="2:117" ht="14.25" customHeight="1">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c r="AV109" s="462"/>
      <c r="AW109" s="462"/>
      <c r="AX109" s="462"/>
      <c r="AY109" s="462"/>
      <c r="AZ109" s="462"/>
      <c r="BA109" s="462"/>
      <c r="BB109" s="462"/>
      <c r="BC109" s="462"/>
      <c r="BD109" s="462"/>
      <c r="BE109" s="462"/>
      <c r="BF109" s="462"/>
      <c r="BG109" s="462"/>
      <c r="BH109" s="462"/>
      <c r="BI109" s="462"/>
      <c r="BJ109" s="462"/>
      <c r="BK109" s="462"/>
      <c r="BL109" s="462"/>
      <c r="BM109" s="462"/>
      <c r="BN109" s="462"/>
      <c r="BO109" s="462"/>
      <c r="BP109" s="462"/>
      <c r="BQ109" s="462"/>
      <c r="BR109" s="462"/>
      <c r="BS109" s="462"/>
      <c r="BT109" s="462"/>
      <c r="BU109" s="462"/>
      <c r="BV109" s="462"/>
      <c r="BW109" s="462"/>
      <c r="BX109" s="462"/>
      <c r="BY109" s="462"/>
      <c r="BZ109" s="462"/>
      <c r="CA109" s="462"/>
      <c r="CB109" s="462"/>
      <c r="CC109" s="462"/>
      <c r="CD109" s="462"/>
      <c r="CE109" s="462"/>
      <c r="CF109" s="462"/>
      <c r="CG109" s="462"/>
      <c r="CH109" s="462"/>
      <c r="CI109" s="462"/>
      <c r="CJ109" s="462"/>
      <c r="CK109" s="462"/>
      <c r="CL109" s="462"/>
      <c r="CM109" s="462"/>
      <c r="CN109" s="462"/>
      <c r="CO109" s="462"/>
      <c r="CP109" s="462"/>
      <c r="CQ109" s="462"/>
      <c r="CR109" s="462"/>
      <c r="CS109" s="462"/>
      <c r="CT109" s="462"/>
      <c r="CU109" s="462"/>
      <c r="CV109" s="462"/>
      <c r="CW109" s="462"/>
      <c r="CX109" s="462"/>
      <c r="CY109" s="462"/>
      <c r="CZ109" s="462"/>
      <c r="DA109" s="462"/>
      <c r="DB109" s="462"/>
      <c r="DC109" s="462"/>
      <c r="DD109" s="462"/>
      <c r="DE109" s="462"/>
      <c r="DF109" s="462"/>
      <c r="DG109" s="462"/>
      <c r="DH109" s="462"/>
      <c r="DI109" s="462"/>
      <c r="DJ109" s="462"/>
      <c r="DK109" s="462"/>
      <c r="DL109" s="462"/>
      <c r="DM109" s="462"/>
    </row>
    <row r="110" spans="2:117" ht="14.25" customHeight="1">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c r="AV110" s="462"/>
      <c r="AW110" s="462"/>
      <c r="AX110" s="462"/>
      <c r="AY110" s="462"/>
      <c r="AZ110" s="462"/>
      <c r="BA110" s="462"/>
      <c r="BB110" s="462"/>
      <c r="BC110" s="462"/>
      <c r="BD110" s="462"/>
      <c r="BE110" s="462"/>
      <c r="BF110" s="462"/>
      <c r="BG110" s="462"/>
      <c r="BH110" s="462"/>
      <c r="BI110" s="462"/>
      <c r="BJ110" s="462"/>
      <c r="BK110" s="462"/>
      <c r="BL110" s="462"/>
      <c r="BM110" s="462"/>
      <c r="BN110" s="462"/>
      <c r="BO110" s="462"/>
      <c r="BP110" s="462"/>
      <c r="BQ110" s="462"/>
      <c r="BR110" s="462"/>
      <c r="BS110" s="462"/>
      <c r="BT110" s="462"/>
      <c r="BU110" s="462"/>
      <c r="BV110" s="462"/>
      <c r="BW110" s="462"/>
      <c r="BX110" s="462"/>
      <c r="BY110" s="462"/>
      <c r="BZ110" s="462"/>
      <c r="CA110" s="462"/>
      <c r="CB110" s="462"/>
      <c r="CC110" s="462"/>
      <c r="CD110" s="462"/>
      <c r="CE110" s="462"/>
      <c r="CF110" s="462"/>
      <c r="CG110" s="462"/>
      <c r="CH110" s="462"/>
      <c r="CI110" s="462"/>
      <c r="CJ110" s="462"/>
      <c r="CK110" s="462"/>
      <c r="CL110" s="462"/>
      <c r="CM110" s="462"/>
      <c r="CN110" s="462"/>
      <c r="CO110" s="462"/>
      <c r="CP110" s="462"/>
      <c r="CQ110" s="462"/>
      <c r="CR110" s="462"/>
      <c r="CS110" s="462"/>
      <c r="CT110" s="462"/>
      <c r="CU110" s="462"/>
      <c r="CV110" s="462"/>
      <c r="CW110" s="462"/>
      <c r="CX110" s="462"/>
      <c r="CY110" s="462"/>
      <c r="CZ110" s="462"/>
      <c r="DA110" s="462"/>
      <c r="DB110" s="462"/>
      <c r="DC110" s="462"/>
      <c r="DD110" s="462"/>
      <c r="DE110" s="462"/>
      <c r="DF110" s="462"/>
      <c r="DG110" s="462"/>
      <c r="DH110" s="462"/>
      <c r="DI110" s="462"/>
      <c r="DJ110" s="462"/>
      <c r="DK110" s="462"/>
      <c r="DL110" s="462"/>
      <c r="DM110" s="462"/>
    </row>
    <row r="111" spans="2:117" ht="14.25" customHeight="1">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c r="AV111" s="462"/>
      <c r="AW111" s="462"/>
      <c r="AX111" s="462"/>
      <c r="AY111" s="462"/>
      <c r="AZ111" s="462"/>
      <c r="BA111" s="462"/>
      <c r="BB111" s="462"/>
      <c r="BC111" s="462"/>
      <c r="BD111" s="462"/>
      <c r="BE111" s="462"/>
      <c r="BF111" s="462"/>
      <c r="BG111" s="462"/>
      <c r="BH111" s="462"/>
      <c r="BI111" s="462"/>
      <c r="BJ111" s="462"/>
      <c r="BK111" s="462"/>
      <c r="BL111" s="462"/>
      <c r="BM111" s="462"/>
      <c r="BN111" s="462"/>
      <c r="BO111" s="462"/>
      <c r="BP111" s="462"/>
      <c r="BQ111" s="462"/>
      <c r="BR111" s="462"/>
      <c r="BS111" s="462"/>
      <c r="BT111" s="462"/>
      <c r="BU111" s="462"/>
      <c r="BV111" s="462"/>
      <c r="BW111" s="462"/>
      <c r="BX111" s="462"/>
      <c r="BY111" s="462"/>
      <c r="BZ111" s="462"/>
      <c r="CA111" s="462"/>
      <c r="CB111" s="462"/>
      <c r="CC111" s="462"/>
      <c r="CD111" s="462"/>
      <c r="CE111" s="462"/>
      <c r="CF111" s="462"/>
      <c r="CG111" s="462"/>
      <c r="CH111" s="462"/>
      <c r="CI111" s="462"/>
      <c r="CJ111" s="462"/>
      <c r="CK111" s="462"/>
      <c r="CL111" s="462"/>
      <c r="CM111" s="462"/>
      <c r="CN111" s="462"/>
      <c r="CO111" s="462"/>
      <c r="CP111" s="462"/>
      <c r="CQ111" s="462"/>
      <c r="CR111" s="462"/>
      <c r="CS111" s="462"/>
      <c r="CT111" s="462"/>
      <c r="CU111" s="462"/>
      <c r="CV111" s="462"/>
      <c r="CW111" s="462"/>
      <c r="CX111" s="462"/>
      <c r="CY111" s="462"/>
      <c r="CZ111" s="462"/>
      <c r="DA111" s="462"/>
      <c r="DB111" s="462"/>
      <c r="DC111" s="462"/>
      <c r="DD111" s="462"/>
      <c r="DE111" s="462"/>
      <c r="DF111" s="462"/>
      <c r="DG111" s="462"/>
      <c r="DH111" s="462"/>
      <c r="DI111" s="462"/>
      <c r="DJ111" s="462"/>
      <c r="DK111" s="462"/>
      <c r="DL111" s="462"/>
      <c r="DM111" s="462"/>
    </row>
    <row r="112" spans="2:117" ht="14.25" customHeight="1">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c r="AV112" s="462"/>
      <c r="AW112" s="462"/>
      <c r="AX112" s="462"/>
      <c r="AY112" s="462"/>
      <c r="AZ112" s="462"/>
      <c r="BA112" s="462"/>
      <c r="BB112" s="462"/>
      <c r="BC112" s="462"/>
      <c r="BD112" s="462"/>
      <c r="BE112" s="462"/>
      <c r="BF112" s="462"/>
      <c r="BG112" s="462"/>
      <c r="BH112" s="462"/>
      <c r="BI112" s="462"/>
      <c r="BJ112" s="462"/>
      <c r="BK112" s="462"/>
      <c r="BL112" s="462"/>
      <c r="BM112" s="462"/>
      <c r="BN112" s="462"/>
      <c r="BO112" s="462"/>
      <c r="BP112" s="462"/>
      <c r="BQ112" s="462"/>
      <c r="BR112" s="462"/>
      <c r="BS112" s="462"/>
      <c r="BT112" s="462"/>
      <c r="BU112" s="462"/>
      <c r="BV112" s="462"/>
      <c r="BW112" s="462"/>
      <c r="BX112" s="462"/>
      <c r="BY112" s="462"/>
      <c r="BZ112" s="462"/>
      <c r="CA112" s="462"/>
      <c r="CB112" s="462"/>
      <c r="CC112" s="462"/>
      <c r="CD112" s="462"/>
      <c r="CE112" s="462"/>
      <c r="CF112" s="462"/>
      <c r="CG112" s="462"/>
      <c r="CH112" s="462"/>
      <c r="CI112" s="462"/>
      <c r="CJ112" s="462"/>
      <c r="CK112" s="462"/>
      <c r="CL112" s="462"/>
      <c r="CM112" s="462"/>
      <c r="CN112" s="462"/>
      <c r="CO112" s="462"/>
      <c r="CP112" s="462"/>
      <c r="CQ112" s="462"/>
      <c r="CR112" s="462"/>
      <c r="CS112" s="462"/>
      <c r="CT112" s="462"/>
      <c r="CU112" s="462"/>
      <c r="CV112" s="462"/>
      <c r="CW112" s="462"/>
      <c r="CX112" s="462"/>
      <c r="CY112" s="462"/>
      <c r="CZ112" s="462"/>
      <c r="DA112" s="462"/>
      <c r="DB112" s="462"/>
      <c r="DC112" s="462"/>
      <c r="DD112" s="462"/>
      <c r="DE112" s="462"/>
      <c r="DF112" s="462"/>
      <c r="DG112" s="462"/>
      <c r="DH112" s="462"/>
      <c r="DI112" s="462"/>
      <c r="DJ112" s="462"/>
      <c r="DK112" s="462"/>
      <c r="DL112" s="462"/>
      <c r="DM112" s="462"/>
    </row>
    <row r="113" spans="2:117" ht="14.25" customHeight="1">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c r="AV113" s="462"/>
      <c r="AW113" s="462"/>
      <c r="AX113" s="462"/>
      <c r="AY113" s="462"/>
      <c r="AZ113" s="462"/>
      <c r="BA113" s="462"/>
      <c r="BB113" s="462"/>
      <c r="BC113" s="462"/>
      <c r="BD113" s="462"/>
      <c r="BE113" s="462"/>
      <c r="BF113" s="462"/>
      <c r="BG113" s="462"/>
      <c r="BH113" s="462"/>
      <c r="BI113" s="462"/>
      <c r="BJ113" s="462"/>
      <c r="BK113" s="462"/>
      <c r="BL113" s="462"/>
      <c r="BM113" s="462"/>
      <c r="BN113" s="462"/>
      <c r="BO113" s="462"/>
      <c r="BP113" s="462"/>
      <c r="BQ113" s="462"/>
      <c r="BR113" s="462"/>
      <c r="BS113" s="462"/>
      <c r="BT113" s="462"/>
      <c r="BU113" s="462"/>
      <c r="BV113" s="462"/>
      <c r="BW113" s="462"/>
      <c r="BX113" s="462"/>
      <c r="BY113" s="462"/>
      <c r="BZ113" s="462"/>
      <c r="CA113" s="462"/>
      <c r="CB113" s="462"/>
      <c r="CC113" s="462"/>
      <c r="CD113" s="462"/>
      <c r="CE113" s="462"/>
      <c r="CF113" s="462"/>
      <c r="CG113" s="462"/>
      <c r="CH113" s="462"/>
      <c r="CI113" s="462"/>
      <c r="CJ113" s="462"/>
      <c r="CK113" s="462"/>
      <c r="CL113" s="462"/>
      <c r="CM113" s="462"/>
      <c r="CN113" s="462"/>
      <c r="CO113" s="462"/>
      <c r="CP113" s="462"/>
      <c r="CQ113" s="462"/>
      <c r="CR113" s="462"/>
      <c r="CS113" s="462"/>
      <c r="CT113" s="462"/>
      <c r="CU113" s="462"/>
      <c r="CV113" s="462"/>
      <c r="CW113" s="462"/>
      <c r="CX113" s="462"/>
      <c r="CY113" s="462"/>
      <c r="CZ113" s="462"/>
      <c r="DA113" s="462"/>
      <c r="DB113" s="462"/>
      <c r="DC113" s="462"/>
      <c r="DD113" s="462"/>
      <c r="DE113" s="462"/>
      <c r="DF113" s="462"/>
      <c r="DG113" s="462"/>
      <c r="DH113" s="462"/>
      <c r="DI113" s="462"/>
      <c r="DJ113" s="462"/>
      <c r="DK113" s="462"/>
      <c r="DL113" s="462"/>
      <c r="DM113" s="462"/>
    </row>
    <row r="114" spans="2:117" ht="14.25" customHeight="1">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c r="AV114" s="462"/>
      <c r="AW114" s="462"/>
      <c r="AX114" s="462"/>
      <c r="AY114" s="462"/>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c r="CA114" s="462"/>
      <c r="CB114" s="462"/>
      <c r="CC114" s="462"/>
      <c r="CD114" s="462"/>
      <c r="CE114" s="462"/>
      <c r="CF114" s="462"/>
      <c r="CG114" s="462"/>
      <c r="CH114" s="462"/>
      <c r="CI114" s="462"/>
      <c r="CJ114" s="462"/>
      <c r="CK114" s="462"/>
      <c r="CL114" s="462"/>
      <c r="CM114" s="462"/>
      <c r="CN114" s="462"/>
      <c r="CO114" s="462"/>
      <c r="CP114" s="462"/>
      <c r="CQ114" s="462"/>
      <c r="CR114" s="462"/>
      <c r="CS114" s="462"/>
      <c r="CT114" s="462"/>
      <c r="CU114" s="462"/>
      <c r="CV114" s="462"/>
      <c r="CW114" s="462"/>
      <c r="CX114" s="462"/>
      <c r="CY114" s="462"/>
      <c r="CZ114" s="462"/>
      <c r="DA114" s="462"/>
      <c r="DB114" s="462"/>
      <c r="DC114" s="462"/>
      <c r="DD114" s="462"/>
      <c r="DE114" s="462"/>
      <c r="DF114" s="462"/>
      <c r="DG114" s="462"/>
      <c r="DH114" s="462"/>
      <c r="DI114" s="462"/>
      <c r="DJ114" s="462"/>
      <c r="DK114" s="462"/>
      <c r="DL114" s="462"/>
      <c r="DM114" s="462"/>
    </row>
    <row r="115" spans="2:117" ht="14.25" customHeight="1">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c r="AV115" s="462"/>
      <c r="AW115" s="462"/>
      <c r="AX115" s="462"/>
      <c r="AY115" s="462"/>
      <c r="AZ115" s="462"/>
      <c r="BA115" s="462"/>
      <c r="BB115" s="462"/>
      <c r="BC115" s="462"/>
      <c r="BD115" s="462"/>
      <c r="BE115" s="462"/>
      <c r="BF115" s="462"/>
      <c r="BG115" s="462"/>
      <c r="BH115" s="462"/>
      <c r="BI115" s="462"/>
      <c r="BJ115" s="462"/>
      <c r="BK115" s="462"/>
      <c r="BL115" s="462"/>
      <c r="BM115" s="462"/>
      <c r="BN115" s="462"/>
      <c r="BO115" s="462"/>
      <c r="BP115" s="462"/>
      <c r="BQ115" s="462"/>
      <c r="BR115" s="462"/>
      <c r="BS115" s="462"/>
      <c r="BT115" s="462"/>
      <c r="BU115" s="462"/>
      <c r="BV115" s="462"/>
      <c r="BW115" s="462"/>
      <c r="BX115" s="462"/>
      <c r="BY115" s="462"/>
      <c r="BZ115" s="462"/>
      <c r="CA115" s="462"/>
      <c r="CB115" s="462"/>
      <c r="CC115" s="462"/>
      <c r="CD115" s="462"/>
      <c r="CE115" s="462"/>
      <c r="CF115" s="462"/>
      <c r="CG115" s="462"/>
      <c r="CH115" s="462"/>
      <c r="CI115" s="462"/>
      <c r="CJ115" s="462"/>
      <c r="CK115" s="462"/>
      <c r="CL115" s="462"/>
      <c r="CM115" s="462"/>
      <c r="CN115" s="462"/>
      <c r="CO115" s="462"/>
      <c r="CP115" s="462"/>
      <c r="CQ115" s="462"/>
      <c r="CR115" s="462"/>
      <c r="CS115" s="462"/>
      <c r="CT115" s="462"/>
      <c r="CU115" s="462"/>
      <c r="CV115" s="462"/>
      <c r="CW115" s="462"/>
      <c r="CX115" s="462"/>
      <c r="CY115" s="462"/>
      <c r="CZ115" s="462"/>
      <c r="DA115" s="462"/>
      <c r="DB115" s="462"/>
      <c r="DC115" s="462"/>
      <c r="DD115" s="462"/>
      <c r="DE115" s="462"/>
      <c r="DF115" s="462"/>
      <c r="DG115" s="462"/>
      <c r="DH115" s="462"/>
      <c r="DI115" s="462"/>
      <c r="DJ115" s="462"/>
      <c r="DK115" s="462"/>
      <c r="DL115" s="462"/>
      <c r="DM115" s="462"/>
    </row>
    <row r="116" spans="2:117" ht="14.25" customHeight="1">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c r="AV116" s="462"/>
      <c r="AW116" s="462"/>
      <c r="AX116" s="462"/>
      <c r="AY116" s="462"/>
      <c r="AZ116" s="462"/>
      <c r="BA116" s="462"/>
      <c r="BB116" s="462"/>
      <c r="BC116" s="462"/>
      <c r="BD116" s="462"/>
      <c r="BE116" s="462"/>
      <c r="BF116" s="462"/>
      <c r="BG116" s="462"/>
      <c r="BH116" s="462"/>
      <c r="BI116" s="462"/>
      <c r="BJ116" s="462"/>
      <c r="BK116" s="462"/>
      <c r="BL116" s="462"/>
      <c r="BM116" s="462"/>
      <c r="BN116" s="462"/>
      <c r="BO116" s="462"/>
      <c r="BP116" s="462"/>
      <c r="BQ116" s="462"/>
      <c r="BR116" s="462"/>
      <c r="BS116" s="462"/>
      <c r="BT116" s="462"/>
      <c r="BU116" s="462"/>
      <c r="BV116" s="462"/>
      <c r="BW116" s="462"/>
      <c r="BX116" s="462"/>
      <c r="BY116" s="462"/>
      <c r="BZ116" s="462"/>
      <c r="CA116" s="462"/>
      <c r="CB116" s="462"/>
      <c r="CC116" s="462"/>
      <c r="CD116" s="462"/>
      <c r="CE116" s="462"/>
      <c r="CF116" s="462"/>
      <c r="CG116" s="462"/>
      <c r="CH116" s="462"/>
      <c r="CI116" s="462"/>
      <c r="CJ116" s="462"/>
      <c r="CK116" s="462"/>
      <c r="CL116" s="462"/>
      <c r="CM116" s="462"/>
      <c r="CN116" s="462"/>
      <c r="CO116" s="462"/>
      <c r="CP116" s="462"/>
      <c r="CQ116" s="462"/>
      <c r="CR116" s="462"/>
      <c r="CS116" s="462"/>
      <c r="CT116" s="462"/>
      <c r="CU116" s="462"/>
      <c r="CV116" s="462"/>
      <c r="CW116" s="462"/>
      <c r="CX116" s="462"/>
      <c r="CY116" s="462"/>
      <c r="CZ116" s="462"/>
      <c r="DA116" s="462"/>
      <c r="DB116" s="462"/>
      <c r="DC116" s="462"/>
      <c r="DD116" s="462"/>
      <c r="DE116" s="462"/>
      <c r="DF116" s="462"/>
      <c r="DG116" s="462"/>
      <c r="DH116" s="462"/>
      <c r="DI116" s="462"/>
      <c r="DJ116" s="462"/>
      <c r="DK116" s="462"/>
      <c r="DL116" s="462"/>
      <c r="DM116" s="462"/>
    </row>
    <row r="117" spans="2:117" ht="14.25" customHeight="1">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c r="AV117" s="462"/>
      <c r="AW117" s="462"/>
      <c r="AX117" s="462"/>
      <c r="AY117" s="462"/>
      <c r="AZ117" s="462"/>
      <c r="BA117" s="462"/>
      <c r="BB117" s="462"/>
      <c r="BC117" s="462"/>
      <c r="BD117" s="462"/>
      <c r="BE117" s="462"/>
      <c r="BF117" s="462"/>
      <c r="BG117" s="462"/>
      <c r="BH117" s="462"/>
      <c r="BI117" s="462"/>
      <c r="BJ117" s="462"/>
      <c r="BK117" s="462"/>
      <c r="BL117" s="462"/>
      <c r="BM117" s="462"/>
      <c r="BN117" s="462"/>
      <c r="BO117" s="462"/>
      <c r="BP117" s="462"/>
      <c r="BQ117" s="462"/>
      <c r="BR117" s="462"/>
      <c r="BS117" s="462"/>
      <c r="BT117" s="462"/>
      <c r="BU117" s="462"/>
      <c r="BV117" s="462"/>
      <c r="BW117" s="462"/>
      <c r="BX117" s="462"/>
      <c r="BY117" s="462"/>
      <c r="BZ117" s="462"/>
      <c r="CA117" s="462"/>
      <c r="CB117" s="462"/>
      <c r="CC117" s="462"/>
      <c r="CD117" s="462"/>
      <c r="CE117" s="462"/>
      <c r="CF117" s="462"/>
      <c r="CG117" s="462"/>
      <c r="CH117" s="462"/>
      <c r="CI117" s="462"/>
      <c r="CJ117" s="462"/>
      <c r="CK117" s="462"/>
      <c r="CL117" s="462"/>
      <c r="CM117" s="462"/>
      <c r="CN117" s="462"/>
      <c r="CO117" s="462"/>
      <c r="CP117" s="462"/>
      <c r="CQ117" s="462"/>
      <c r="CR117" s="462"/>
      <c r="CS117" s="462"/>
      <c r="CT117" s="462"/>
      <c r="CU117" s="462"/>
      <c r="CV117" s="462"/>
      <c r="CW117" s="462"/>
      <c r="CX117" s="462"/>
      <c r="CY117" s="462"/>
      <c r="CZ117" s="462"/>
      <c r="DA117" s="462"/>
      <c r="DB117" s="462"/>
      <c r="DC117" s="462"/>
      <c r="DD117" s="462"/>
      <c r="DE117" s="462"/>
      <c r="DF117" s="462"/>
      <c r="DG117" s="462"/>
      <c r="DH117" s="462"/>
      <c r="DI117" s="462"/>
      <c r="DJ117" s="462"/>
      <c r="DK117" s="462"/>
      <c r="DL117" s="462"/>
      <c r="DM117" s="462"/>
    </row>
    <row r="118" spans="2:117" ht="14.25" customHeight="1">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c r="AV118" s="462"/>
      <c r="AW118" s="462"/>
      <c r="AX118" s="462"/>
      <c r="AY118" s="462"/>
      <c r="AZ118" s="462"/>
      <c r="BA118" s="462"/>
      <c r="BB118" s="462"/>
      <c r="BC118" s="462"/>
      <c r="BD118" s="462"/>
      <c r="BE118" s="462"/>
      <c r="BF118" s="462"/>
      <c r="BG118" s="462"/>
      <c r="BH118" s="462"/>
      <c r="BI118" s="462"/>
      <c r="BJ118" s="462"/>
      <c r="BK118" s="462"/>
      <c r="BL118" s="462"/>
      <c r="BM118" s="462"/>
      <c r="BN118" s="462"/>
      <c r="BO118" s="462"/>
      <c r="BP118" s="462"/>
      <c r="BQ118" s="462"/>
      <c r="BR118" s="462"/>
      <c r="BS118" s="462"/>
      <c r="BT118" s="462"/>
      <c r="BU118" s="462"/>
      <c r="BV118" s="462"/>
      <c r="BW118" s="462"/>
      <c r="BX118" s="462"/>
      <c r="BY118" s="462"/>
      <c r="BZ118" s="462"/>
      <c r="CA118" s="462"/>
      <c r="CB118" s="462"/>
      <c r="CC118" s="462"/>
      <c r="CD118" s="462"/>
      <c r="CE118" s="462"/>
      <c r="CF118" s="462"/>
      <c r="CG118" s="462"/>
      <c r="CH118" s="462"/>
      <c r="CI118" s="462"/>
      <c r="CJ118" s="462"/>
      <c r="CK118" s="462"/>
      <c r="CL118" s="462"/>
      <c r="CM118" s="462"/>
      <c r="CN118" s="462"/>
      <c r="CO118" s="462"/>
      <c r="CP118" s="462"/>
      <c r="CQ118" s="462"/>
      <c r="CR118" s="462"/>
      <c r="CS118" s="462"/>
      <c r="CT118" s="462"/>
      <c r="CU118" s="462"/>
      <c r="CV118" s="462"/>
      <c r="CW118" s="462"/>
      <c r="CX118" s="462"/>
      <c r="CY118" s="462"/>
      <c r="CZ118" s="462"/>
      <c r="DA118" s="462"/>
      <c r="DB118" s="462"/>
      <c r="DC118" s="462"/>
      <c r="DD118" s="462"/>
      <c r="DE118" s="462"/>
      <c r="DF118" s="462"/>
      <c r="DG118" s="462"/>
      <c r="DH118" s="462"/>
      <c r="DI118" s="462"/>
      <c r="DJ118" s="462"/>
      <c r="DK118" s="462"/>
      <c r="DL118" s="462"/>
      <c r="DM118" s="462"/>
    </row>
    <row r="119" spans="2:117" ht="14.25" customHeight="1">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c r="AV119" s="462"/>
      <c r="AW119" s="462"/>
      <c r="AX119" s="462"/>
      <c r="AY119" s="462"/>
      <c r="AZ119" s="462"/>
      <c r="BA119" s="462"/>
      <c r="BB119" s="462"/>
      <c r="BC119" s="462"/>
      <c r="BD119" s="462"/>
      <c r="BE119" s="462"/>
      <c r="BF119" s="462"/>
      <c r="BG119" s="462"/>
      <c r="BH119" s="462"/>
      <c r="BI119" s="462"/>
      <c r="BJ119" s="462"/>
      <c r="BK119" s="462"/>
      <c r="BL119" s="462"/>
      <c r="BM119" s="462"/>
      <c r="BN119" s="462"/>
      <c r="BO119" s="462"/>
      <c r="BP119" s="462"/>
      <c r="BQ119" s="462"/>
      <c r="BR119" s="462"/>
      <c r="BS119" s="462"/>
      <c r="BT119" s="462"/>
      <c r="BU119" s="462"/>
      <c r="BV119" s="462"/>
      <c r="BW119" s="462"/>
      <c r="BX119" s="462"/>
      <c r="BY119" s="462"/>
      <c r="BZ119" s="462"/>
      <c r="CA119" s="462"/>
      <c r="CB119" s="462"/>
      <c r="CC119" s="462"/>
      <c r="CD119" s="462"/>
      <c r="CE119" s="462"/>
      <c r="CF119" s="462"/>
      <c r="CG119" s="462"/>
      <c r="CH119" s="462"/>
      <c r="CI119" s="462"/>
      <c r="CJ119" s="462"/>
      <c r="CK119" s="462"/>
      <c r="CL119" s="462"/>
      <c r="CM119" s="462"/>
      <c r="CN119" s="462"/>
      <c r="CO119" s="462"/>
      <c r="CP119" s="462"/>
      <c r="CQ119" s="462"/>
      <c r="CR119" s="462"/>
      <c r="CS119" s="462"/>
      <c r="CT119" s="462"/>
      <c r="CU119" s="462"/>
      <c r="CV119" s="462"/>
      <c r="CW119" s="462"/>
      <c r="CX119" s="462"/>
      <c r="CY119" s="462"/>
      <c r="CZ119" s="462"/>
      <c r="DA119" s="462"/>
      <c r="DB119" s="462"/>
      <c r="DC119" s="462"/>
      <c r="DD119" s="462"/>
      <c r="DE119" s="462"/>
      <c r="DF119" s="462"/>
      <c r="DG119" s="462"/>
      <c r="DH119" s="462"/>
      <c r="DI119" s="462"/>
      <c r="DJ119" s="462"/>
      <c r="DK119" s="462"/>
      <c r="DL119" s="462"/>
      <c r="DM119" s="462"/>
    </row>
    <row r="120" spans="2:117" ht="14.25" customHeight="1">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c r="AV120" s="462"/>
      <c r="AW120" s="462"/>
      <c r="AX120" s="462"/>
      <c r="AY120" s="462"/>
      <c r="AZ120" s="462"/>
      <c r="BA120" s="462"/>
      <c r="BB120" s="462"/>
      <c r="BC120" s="462"/>
      <c r="BD120" s="462"/>
      <c r="BE120" s="462"/>
      <c r="BF120" s="462"/>
      <c r="BG120" s="462"/>
      <c r="BH120" s="462"/>
      <c r="BI120" s="462"/>
      <c r="BJ120" s="462"/>
      <c r="BK120" s="462"/>
      <c r="BL120" s="462"/>
      <c r="BM120" s="462"/>
      <c r="BN120" s="462"/>
      <c r="BO120" s="462"/>
      <c r="BP120" s="462"/>
      <c r="BQ120" s="462"/>
      <c r="BR120" s="462"/>
      <c r="BS120" s="462"/>
      <c r="BT120" s="462"/>
      <c r="BU120" s="462"/>
      <c r="BV120" s="462"/>
      <c r="BW120" s="462"/>
      <c r="BX120" s="462"/>
      <c r="BY120" s="462"/>
      <c r="BZ120" s="462"/>
      <c r="CA120" s="462"/>
      <c r="CB120" s="462"/>
      <c r="CC120" s="462"/>
      <c r="CD120" s="462"/>
      <c r="CE120" s="462"/>
      <c r="CF120" s="462"/>
      <c r="CG120" s="462"/>
      <c r="CH120" s="462"/>
      <c r="CI120" s="462"/>
      <c r="CJ120" s="462"/>
      <c r="CK120" s="462"/>
      <c r="CL120" s="462"/>
      <c r="CM120" s="462"/>
      <c r="CN120" s="462"/>
      <c r="CO120" s="462"/>
      <c r="CP120" s="462"/>
      <c r="CQ120" s="462"/>
      <c r="CR120" s="462"/>
      <c r="CS120" s="462"/>
      <c r="CT120" s="462"/>
      <c r="CU120" s="462"/>
      <c r="CV120" s="462"/>
      <c r="CW120" s="462"/>
      <c r="CX120" s="462"/>
      <c r="CY120" s="462"/>
      <c r="CZ120" s="462"/>
      <c r="DA120" s="462"/>
      <c r="DB120" s="462"/>
      <c r="DC120" s="462"/>
      <c r="DD120" s="462"/>
      <c r="DE120" s="462"/>
      <c r="DF120" s="462"/>
      <c r="DG120" s="462"/>
      <c r="DH120" s="462"/>
      <c r="DI120" s="462"/>
      <c r="DJ120" s="462"/>
      <c r="DK120" s="462"/>
      <c r="DL120" s="462"/>
      <c r="DM120" s="462"/>
    </row>
    <row r="121" spans="2:117" ht="14.25" customHeight="1">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c r="AV121" s="462"/>
      <c r="AW121" s="462"/>
      <c r="AX121" s="462"/>
      <c r="AY121" s="462"/>
      <c r="AZ121" s="462"/>
      <c r="BA121" s="462"/>
      <c r="BB121" s="462"/>
      <c r="BC121" s="462"/>
      <c r="BD121" s="462"/>
      <c r="BE121" s="462"/>
      <c r="BF121" s="462"/>
      <c r="BG121" s="462"/>
      <c r="BH121" s="462"/>
      <c r="BI121" s="462"/>
      <c r="BJ121" s="462"/>
      <c r="BK121" s="462"/>
      <c r="BL121" s="462"/>
      <c r="BM121" s="462"/>
      <c r="BN121" s="462"/>
      <c r="BO121" s="462"/>
      <c r="BP121" s="462"/>
      <c r="BQ121" s="462"/>
      <c r="BR121" s="462"/>
      <c r="BS121" s="462"/>
      <c r="BT121" s="462"/>
      <c r="BU121" s="462"/>
      <c r="BV121" s="462"/>
      <c r="BW121" s="462"/>
      <c r="BX121" s="462"/>
      <c r="BY121" s="462"/>
      <c r="BZ121" s="462"/>
      <c r="CA121" s="462"/>
      <c r="CB121" s="462"/>
      <c r="CC121" s="462"/>
      <c r="CD121" s="462"/>
      <c r="CE121" s="462"/>
      <c r="CF121" s="462"/>
      <c r="CG121" s="462"/>
      <c r="CH121" s="462"/>
      <c r="CI121" s="462"/>
      <c r="CJ121" s="462"/>
      <c r="CK121" s="462"/>
      <c r="CL121" s="462"/>
      <c r="CM121" s="462"/>
      <c r="CN121" s="462"/>
      <c r="CO121" s="462"/>
      <c r="CP121" s="462"/>
      <c r="CQ121" s="462"/>
      <c r="CR121" s="462"/>
      <c r="CS121" s="462"/>
      <c r="CT121" s="462"/>
      <c r="CU121" s="462"/>
      <c r="CV121" s="462"/>
      <c r="CW121" s="462"/>
      <c r="CX121" s="462"/>
      <c r="CY121" s="462"/>
      <c r="CZ121" s="462"/>
      <c r="DA121" s="462"/>
      <c r="DB121" s="462"/>
      <c r="DC121" s="462"/>
      <c r="DD121" s="462"/>
      <c r="DE121" s="462"/>
      <c r="DF121" s="462"/>
      <c r="DG121" s="462"/>
      <c r="DH121" s="462"/>
      <c r="DI121" s="462"/>
      <c r="DJ121" s="462"/>
      <c r="DK121" s="462"/>
      <c r="DL121" s="462"/>
      <c r="DM121" s="462"/>
    </row>
    <row r="122" spans="2:117" ht="14.25" customHeight="1">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c r="AV122" s="462"/>
      <c r="AW122" s="462"/>
      <c r="AX122" s="462"/>
      <c r="AY122" s="462"/>
      <c r="AZ122" s="462"/>
      <c r="BA122" s="462"/>
      <c r="BB122" s="462"/>
      <c r="BC122" s="462"/>
      <c r="BD122" s="462"/>
      <c r="BE122" s="462"/>
      <c r="BF122" s="462"/>
      <c r="BG122" s="462"/>
      <c r="BH122" s="462"/>
      <c r="BI122" s="462"/>
      <c r="BJ122" s="462"/>
      <c r="BK122" s="462"/>
      <c r="BL122" s="462"/>
      <c r="BM122" s="462"/>
      <c r="BN122" s="462"/>
      <c r="BO122" s="462"/>
      <c r="BP122" s="462"/>
      <c r="BQ122" s="462"/>
      <c r="BR122" s="462"/>
      <c r="BS122" s="462"/>
      <c r="BT122" s="462"/>
      <c r="BU122" s="462"/>
      <c r="BV122" s="462"/>
      <c r="BW122" s="462"/>
      <c r="BX122" s="462"/>
      <c r="BY122" s="462"/>
      <c r="BZ122" s="462"/>
      <c r="CA122" s="462"/>
      <c r="CB122" s="462"/>
      <c r="CC122" s="462"/>
      <c r="CD122" s="462"/>
      <c r="CE122" s="462"/>
      <c r="CF122" s="462"/>
      <c r="CG122" s="462"/>
      <c r="CH122" s="462"/>
      <c r="CI122" s="462"/>
      <c r="CJ122" s="462"/>
      <c r="CK122" s="462"/>
      <c r="CL122" s="462"/>
      <c r="CM122" s="462"/>
      <c r="CN122" s="462"/>
      <c r="CO122" s="462"/>
      <c r="CP122" s="462"/>
      <c r="CQ122" s="462"/>
      <c r="CR122" s="462"/>
      <c r="CS122" s="462"/>
      <c r="CT122" s="462"/>
      <c r="CU122" s="462"/>
      <c r="CV122" s="462"/>
      <c r="CW122" s="462"/>
      <c r="CX122" s="462"/>
      <c r="CY122" s="462"/>
      <c r="CZ122" s="462"/>
      <c r="DA122" s="462"/>
      <c r="DB122" s="462"/>
      <c r="DC122" s="462"/>
      <c r="DD122" s="462"/>
      <c r="DE122" s="462"/>
      <c r="DF122" s="462"/>
      <c r="DG122" s="462"/>
      <c r="DH122" s="462"/>
      <c r="DI122" s="462"/>
      <c r="DJ122" s="462"/>
      <c r="DK122" s="462"/>
      <c r="DL122" s="462"/>
      <c r="DM122" s="462"/>
    </row>
    <row r="123" spans="2:117" ht="14.25" customHeight="1">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c r="AV123" s="462"/>
      <c r="AW123" s="462"/>
      <c r="AX123" s="462"/>
      <c r="AY123" s="462"/>
      <c r="AZ123" s="462"/>
      <c r="BA123" s="462"/>
      <c r="BB123" s="462"/>
      <c r="BC123" s="462"/>
      <c r="BD123" s="462"/>
      <c r="BE123" s="462"/>
      <c r="BF123" s="462"/>
      <c r="BG123" s="462"/>
      <c r="BH123" s="462"/>
      <c r="BI123" s="462"/>
      <c r="BJ123" s="462"/>
      <c r="BK123" s="462"/>
      <c r="BL123" s="462"/>
      <c r="BM123" s="462"/>
      <c r="BN123" s="462"/>
      <c r="BO123" s="462"/>
      <c r="BP123" s="462"/>
      <c r="BQ123" s="462"/>
      <c r="BR123" s="462"/>
      <c r="BS123" s="462"/>
      <c r="BT123" s="462"/>
      <c r="BU123" s="462"/>
      <c r="BV123" s="462"/>
      <c r="BW123" s="462"/>
      <c r="BX123" s="462"/>
      <c r="BY123" s="462"/>
      <c r="BZ123" s="462"/>
      <c r="CA123" s="462"/>
      <c r="CB123" s="462"/>
      <c r="CC123" s="462"/>
      <c r="CD123" s="462"/>
      <c r="CE123" s="462"/>
      <c r="CF123" s="462"/>
      <c r="CG123" s="462"/>
      <c r="CH123" s="462"/>
      <c r="CI123" s="462"/>
      <c r="CJ123" s="462"/>
      <c r="CK123" s="462"/>
      <c r="CL123" s="462"/>
      <c r="CM123" s="462"/>
      <c r="CN123" s="462"/>
      <c r="CO123" s="462"/>
      <c r="CP123" s="462"/>
      <c r="CQ123" s="462"/>
      <c r="CR123" s="462"/>
      <c r="CS123" s="462"/>
      <c r="CT123" s="462"/>
      <c r="CU123" s="462"/>
      <c r="CV123" s="462"/>
      <c r="CW123" s="462"/>
      <c r="CX123" s="462"/>
      <c r="CY123" s="462"/>
      <c r="CZ123" s="462"/>
      <c r="DA123" s="462"/>
      <c r="DB123" s="462"/>
      <c r="DC123" s="462"/>
      <c r="DD123" s="462"/>
      <c r="DE123" s="462"/>
      <c r="DF123" s="462"/>
      <c r="DG123" s="462"/>
      <c r="DH123" s="462"/>
      <c r="DI123" s="462"/>
      <c r="DJ123" s="462"/>
      <c r="DK123" s="462"/>
      <c r="DL123" s="462"/>
      <c r="DM123" s="462"/>
    </row>
    <row r="124" spans="2:117" ht="14.25" customHeight="1">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c r="AV124" s="462"/>
      <c r="AW124" s="462"/>
      <c r="AX124" s="462"/>
      <c r="AY124" s="462"/>
      <c r="AZ124" s="462"/>
      <c r="BA124" s="462"/>
      <c r="BB124" s="462"/>
      <c r="BC124" s="462"/>
      <c r="BD124" s="462"/>
      <c r="BE124" s="462"/>
      <c r="BF124" s="462"/>
      <c r="BG124" s="462"/>
      <c r="BH124" s="462"/>
      <c r="BI124" s="462"/>
      <c r="BJ124" s="462"/>
      <c r="BK124" s="462"/>
      <c r="BL124" s="462"/>
      <c r="BM124" s="462"/>
      <c r="BN124" s="462"/>
      <c r="BO124" s="462"/>
      <c r="BP124" s="462"/>
      <c r="BQ124" s="462"/>
      <c r="BR124" s="462"/>
      <c r="BS124" s="462"/>
      <c r="BT124" s="462"/>
      <c r="BU124" s="462"/>
      <c r="BV124" s="462"/>
      <c r="BW124" s="462"/>
      <c r="BX124" s="462"/>
      <c r="BY124" s="462"/>
      <c r="BZ124" s="462"/>
      <c r="CA124" s="462"/>
      <c r="CB124" s="462"/>
      <c r="CC124" s="462"/>
      <c r="CD124" s="462"/>
      <c r="CE124" s="462"/>
      <c r="CF124" s="462"/>
      <c r="CG124" s="462"/>
      <c r="CH124" s="462"/>
      <c r="CI124" s="462"/>
      <c r="CJ124" s="462"/>
      <c r="CK124" s="462"/>
      <c r="CL124" s="462"/>
      <c r="CM124" s="462"/>
      <c r="CN124" s="462"/>
      <c r="CO124" s="462"/>
      <c r="CP124" s="462"/>
      <c r="CQ124" s="462"/>
      <c r="CR124" s="462"/>
      <c r="CS124" s="462"/>
      <c r="CT124" s="462"/>
      <c r="CU124" s="462"/>
      <c r="CV124" s="462"/>
      <c r="CW124" s="462"/>
      <c r="CX124" s="462"/>
      <c r="CY124" s="462"/>
      <c r="CZ124" s="462"/>
      <c r="DA124" s="462"/>
      <c r="DB124" s="462"/>
      <c r="DC124" s="462"/>
      <c r="DD124" s="462"/>
      <c r="DE124" s="462"/>
      <c r="DF124" s="462"/>
      <c r="DG124" s="462"/>
      <c r="DH124" s="462"/>
      <c r="DI124" s="462"/>
      <c r="DJ124" s="462"/>
      <c r="DK124" s="462"/>
      <c r="DL124" s="462"/>
      <c r="DM124" s="462"/>
    </row>
    <row r="125" spans="2:117" ht="14.25" customHeight="1">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c r="AV125" s="462"/>
      <c r="AW125" s="462"/>
      <c r="AX125" s="462"/>
      <c r="AY125" s="462"/>
      <c r="AZ125" s="462"/>
      <c r="BA125" s="462"/>
      <c r="BB125" s="462"/>
      <c r="BC125" s="462"/>
      <c r="BD125" s="462"/>
      <c r="BE125" s="462"/>
      <c r="BF125" s="462"/>
      <c r="BG125" s="462"/>
      <c r="BH125" s="462"/>
      <c r="BI125" s="462"/>
      <c r="BJ125" s="462"/>
      <c r="BK125" s="462"/>
      <c r="BL125" s="462"/>
      <c r="BM125" s="462"/>
      <c r="BN125" s="462"/>
      <c r="BO125" s="462"/>
      <c r="BP125" s="462"/>
      <c r="BQ125" s="462"/>
      <c r="BR125" s="462"/>
      <c r="BS125" s="462"/>
      <c r="BT125" s="462"/>
      <c r="BU125" s="462"/>
      <c r="BV125" s="462"/>
      <c r="BW125" s="462"/>
      <c r="BX125" s="462"/>
      <c r="BY125" s="462"/>
      <c r="BZ125" s="462"/>
      <c r="CA125" s="462"/>
      <c r="CB125" s="462"/>
      <c r="CC125" s="462"/>
      <c r="CD125" s="462"/>
      <c r="CE125" s="462"/>
      <c r="CF125" s="462"/>
      <c r="CG125" s="462"/>
      <c r="CH125" s="462"/>
      <c r="CI125" s="462"/>
      <c r="CJ125" s="462"/>
      <c r="CK125" s="462"/>
      <c r="CL125" s="462"/>
      <c r="CM125" s="462"/>
      <c r="CN125" s="462"/>
      <c r="CO125" s="462"/>
      <c r="CP125" s="462"/>
      <c r="CQ125" s="462"/>
      <c r="CR125" s="462"/>
      <c r="CS125" s="462"/>
      <c r="CT125" s="462"/>
      <c r="CU125" s="462"/>
      <c r="CV125" s="462"/>
      <c r="CW125" s="462"/>
      <c r="CX125" s="462"/>
      <c r="CY125" s="462"/>
      <c r="CZ125" s="462"/>
      <c r="DA125" s="462"/>
      <c r="DB125" s="462"/>
      <c r="DC125" s="462"/>
      <c r="DD125" s="462"/>
      <c r="DE125" s="462"/>
      <c r="DF125" s="462"/>
      <c r="DG125" s="462"/>
      <c r="DH125" s="462"/>
      <c r="DI125" s="462"/>
      <c r="DJ125" s="462"/>
      <c r="DK125" s="462"/>
      <c r="DL125" s="462"/>
      <c r="DM125" s="462"/>
    </row>
    <row r="126" spans="2:117" ht="14.25" customHeight="1">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c r="AV126" s="462"/>
      <c r="AW126" s="462"/>
      <c r="AX126" s="462"/>
      <c r="AY126" s="462"/>
      <c r="AZ126" s="462"/>
      <c r="BA126" s="462"/>
      <c r="BB126" s="462"/>
      <c r="BC126" s="462"/>
      <c r="BD126" s="462"/>
      <c r="BE126" s="462"/>
      <c r="BF126" s="462"/>
      <c r="BG126" s="462"/>
      <c r="BH126" s="462"/>
      <c r="BI126" s="462"/>
      <c r="BJ126" s="462"/>
      <c r="BK126" s="462"/>
      <c r="BL126" s="462"/>
      <c r="BM126" s="462"/>
      <c r="BN126" s="462"/>
      <c r="BO126" s="462"/>
      <c r="BP126" s="462"/>
      <c r="BQ126" s="462"/>
      <c r="BR126" s="462"/>
      <c r="BS126" s="462"/>
      <c r="BT126" s="462"/>
      <c r="BU126" s="462"/>
      <c r="BV126" s="462"/>
      <c r="BW126" s="462"/>
      <c r="BX126" s="462"/>
      <c r="BY126" s="462"/>
      <c r="BZ126" s="462"/>
      <c r="CA126" s="462"/>
      <c r="CB126" s="462"/>
      <c r="CC126" s="462"/>
      <c r="CD126" s="462"/>
      <c r="CE126" s="462"/>
      <c r="CF126" s="462"/>
      <c r="CG126" s="462"/>
      <c r="CH126" s="462"/>
      <c r="CI126" s="462"/>
      <c r="CJ126" s="462"/>
      <c r="CK126" s="462"/>
      <c r="CL126" s="462"/>
      <c r="CM126" s="462"/>
      <c r="CN126" s="462"/>
      <c r="CO126" s="462"/>
      <c r="CP126" s="462"/>
      <c r="CQ126" s="462"/>
      <c r="CR126" s="462"/>
      <c r="CS126" s="462"/>
      <c r="CT126" s="462"/>
      <c r="CU126" s="462"/>
      <c r="CV126" s="462"/>
      <c r="CW126" s="462"/>
      <c r="CX126" s="462"/>
      <c r="CY126" s="462"/>
      <c r="CZ126" s="462"/>
      <c r="DA126" s="462"/>
      <c r="DB126" s="462"/>
      <c r="DC126" s="462"/>
      <c r="DD126" s="462"/>
      <c r="DE126" s="462"/>
      <c r="DF126" s="462"/>
      <c r="DG126" s="462"/>
      <c r="DH126" s="462"/>
      <c r="DI126" s="462"/>
      <c r="DJ126" s="462"/>
      <c r="DK126" s="462"/>
      <c r="DL126" s="462"/>
      <c r="DM126" s="462"/>
    </row>
    <row r="127" spans="2:117" ht="14.25" customHeight="1">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c r="AV127" s="462"/>
      <c r="AW127" s="462"/>
      <c r="AX127" s="462"/>
      <c r="AY127" s="462"/>
      <c r="AZ127" s="462"/>
      <c r="BA127" s="462"/>
      <c r="BB127" s="462"/>
      <c r="BC127" s="462"/>
      <c r="BD127" s="462"/>
      <c r="BE127" s="462"/>
      <c r="BF127" s="462"/>
      <c r="BG127" s="462"/>
      <c r="BH127" s="462"/>
      <c r="BI127" s="462"/>
      <c r="BJ127" s="462"/>
      <c r="BK127" s="462"/>
      <c r="BL127" s="462"/>
      <c r="BM127" s="462"/>
      <c r="BN127" s="462"/>
      <c r="BO127" s="462"/>
      <c r="BP127" s="462"/>
      <c r="BQ127" s="462"/>
      <c r="BR127" s="462"/>
      <c r="BS127" s="462"/>
      <c r="BT127" s="462"/>
      <c r="BU127" s="462"/>
      <c r="BV127" s="462"/>
      <c r="BW127" s="462"/>
      <c r="BX127" s="462"/>
      <c r="BY127" s="462"/>
      <c r="BZ127" s="462"/>
      <c r="CA127" s="462"/>
      <c r="CB127" s="462"/>
      <c r="CC127" s="462"/>
      <c r="CD127" s="462"/>
      <c r="CE127" s="462"/>
      <c r="CF127" s="462"/>
      <c r="CG127" s="462"/>
      <c r="CH127" s="462"/>
      <c r="CI127" s="462"/>
      <c r="CJ127" s="462"/>
      <c r="CK127" s="462"/>
      <c r="CL127" s="462"/>
      <c r="CM127" s="462"/>
      <c r="CN127" s="462"/>
      <c r="CO127" s="462"/>
      <c r="CP127" s="462"/>
      <c r="CQ127" s="462"/>
      <c r="CR127" s="462"/>
      <c r="CS127" s="462"/>
      <c r="CT127" s="462"/>
      <c r="CU127" s="462"/>
      <c r="CV127" s="462"/>
      <c r="CW127" s="462"/>
      <c r="CX127" s="462"/>
      <c r="CY127" s="462"/>
      <c r="CZ127" s="462"/>
      <c r="DA127" s="462"/>
      <c r="DB127" s="462"/>
      <c r="DC127" s="462"/>
      <c r="DD127" s="462"/>
      <c r="DE127" s="462"/>
      <c r="DF127" s="462"/>
      <c r="DG127" s="462"/>
      <c r="DH127" s="462"/>
      <c r="DI127" s="462"/>
      <c r="DJ127" s="462"/>
      <c r="DK127" s="462"/>
      <c r="DL127" s="462"/>
      <c r="DM127" s="462"/>
    </row>
    <row r="128" spans="2:117" ht="14.25" customHeight="1">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c r="AV128" s="462"/>
      <c r="AW128" s="462"/>
      <c r="AX128" s="462"/>
      <c r="AY128" s="462"/>
      <c r="AZ128" s="462"/>
      <c r="BA128" s="462"/>
      <c r="BB128" s="462"/>
      <c r="BC128" s="462"/>
      <c r="BD128" s="462"/>
      <c r="BE128" s="462"/>
      <c r="BF128" s="462"/>
      <c r="BG128" s="462"/>
      <c r="BH128" s="462"/>
      <c r="BI128" s="462"/>
      <c r="BJ128" s="462"/>
      <c r="BK128" s="462"/>
      <c r="BL128" s="462"/>
      <c r="BM128" s="462"/>
      <c r="BN128" s="462"/>
      <c r="BO128" s="462"/>
      <c r="BP128" s="462"/>
      <c r="BQ128" s="462"/>
      <c r="BR128" s="462"/>
      <c r="BS128" s="462"/>
      <c r="BT128" s="462"/>
      <c r="BU128" s="462"/>
      <c r="BV128" s="462"/>
      <c r="BW128" s="462"/>
      <c r="BX128" s="462"/>
      <c r="BY128" s="462"/>
      <c r="BZ128" s="462"/>
      <c r="CA128" s="462"/>
      <c r="CB128" s="462"/>
      <c r="CC128" s="462"/>
      <c r="CD128" s="462"/>
      <c r="CE128" s="462"/>
      <c r="CF128" s="462"/>
      <c r="CG128" s="462"/>
      <c r="CH128" s="462"/>
      <c r="CI128" s="462"/>
      <c r="CJ128" s="462"/>
      <c r="CK128" s="462"/>
      <c r="CL128" s="462"/>
      <c r="CM128" s="462"/>
      <c r="CN128" s="462"/>
      <c r="CO128" s="462"/>
      <c r="CP128" s="462"/>
      <c r="CQ128" s="462"/>
      <c r="CR128" s="462"/>
      <c r="CS128" s="462"/>
      <c r="CT128" s="462"/>
      <c r="CU128" s="462"/>
      <c r="CV128" s="462"/>
      <c r="CW128" s="462"/>
      <c r="CX128" s="462"/>
      <c r="CY128" s="462"/>
      <c r="CZ128" s="462"/>
      <c r="DA128" s="462"/>
      <c r="DB128" s="462"/>
      <c r="DC128" s="462"/>
      <c r="DD128" s="462"/>
      <c r="DE128" s="462"/>
      <c r="DF128" s="462"/>
      <c r="DG128" s="462"/>
      <c r="DH128" s="462"/>
      <c r="DI128" s="462"/>
      <c r="DJ128" s="462"/>
      <c r="DK128" s="462"/>
      <c r="DL128" s="462"/>
      <c r="DM128" s="462"/>
    </row>
    <row r="129" spans="2:117" ht="14.25" customHeight="1">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c r="AV129" s="462"/>
      <c r="AW129" s="462"/>
      <c r="AX129" s="462"/>
      <c r="AY129" s="462"/>
      <c r="AZ129" s="462"/>
      <c r="BA129" s="462"/>
      <c r="BB129" s="462"/>
      <c r="BC129" s="462"/>
      <c r="BD129" s="462"/>
      <c r="BE129" s="462"/>
      <c r="BF129" s="462"/>
      <c r="BG129" s="462"/>
      <c r="BH129" s="462"/>
      <c r="BI129" s="462"/>
      <c r="BJ129" s="462"/>
      <c r="BK129" s="462"/>
      <c r="BL129" s="462"/>
      <c r="BM129" s="462"/>
      <c r="BN129" s="462"/>
      <c r="BO129" s="462"/>
      <c r="BP129" s="462"/>
      <c r="BQ129" s="462"/>
      <c r="BR129" s="462"/>
      <c r="BS129" s="462"/>
      <c r="BT129" s="462"/>
      <c r="BU129" s="462"/>
      <c r="BV129" s="462"/>
      <c r="BW129" s="462"/>
      <c r="BX129" s="462"/>
      <c r="BY129" s="462"/>
      <c r="BZ129" s="462"/>
      <c r="CA129" s="462"/>
      <c r="CB129" s="462"/>
      <c r="CC129" s="462"/>
      <c r="CD129" s="462"/>
      <c r="CE129" s="462"/>
      <c r="CF129" s="462"/>
      <c r="CG129" s="462"/>
      <c r="CH129" s="462"/>
      <c r="CI129" s="462"/>
      <c r="CJ129" s="462"/>
      <c r="CK129" s="462"/>
      <c r="CL129" s="462"/>
      <c r="CM129" s="462"/>
      <c r="CN129" s="462"/>
      <c r="CO129" s="462"/>
      <c r="CP129" s="462"/>
      <c r="CQ129" s="462"/>
      <c r="CR129" s="462"/>
      <c r="CS129" s="462"/>
      <c r="CT129" s="462"/>
      <c r="CU129" s="462"/>
      <c r="CV129" s="462"/>
      <c r="CW129" s="462"/>
      <c r="CX129" s="462"/>
      <c r="CY129" s="462"/>
      <c r="CZ129" s="462"/>
      <c r="DA129" s="462"/>
      <c r="DB129" s="462"/>
      <c r="DC129" s="462"/>
      <c r="DD129" s="462"/>
      <c r="DE129" s="462"/>
      <c r="DF129" s="462"/>
      <c r="DG129" s="462"/>
      <c r="DH129" s="462"/>
      <c r="DI129" s="462"/>
      <c r="DJ129" s="462"/>
      <c r="DK129" s="462"/>
      <c r="DL129" s="462"/>
      <c r="DM129" s="462"/>
    </row>
    <row r="130" spans="2:117" ht="14.25" customHeight="1">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c r="AV130" s="462"/>
      <c r="AW130" s="462"/>
      <c r="AX130" s="462"/>
      <c r="AY130" s="462"/>
      <c r="AZ130" s="462"/>
      <c r="BA130" s="462"/>
      <c r="BB130" s="462"/>
      <c r="BC130" s="462"/>
      <c r="BD130" s="462"/>
      <c r="BE130" s="462"/>
      <c r="BF130" s="462"/>
      <c r="BG130" s="462"/>
      <c r="BH130" s="462"/>
      <c r="BI130" s="462"/>
      <c r="BJ130" s="462"/>
      <c r="BK130" s="462"/>
      <c r="BL130" s="462"/>
      <c r="BM130" s="462"/>
      <c r="BN130" s="462"/>
      <c r="BO130" s="462"/>
      <c r="BP130" s="462"/>
      <c r="BQ130" s="462"/>
      <c r="BR130" s="462"/>
      <c r="BS130" s="462"/>
      <c r="BT130" s="462"/>
      <c r="BU130" s="462"/>
      <c r="BV130" s="462"/>
      <c r="BW130" s="462"/>
      <c r="BX130" s="462"/>
      <c r="BY130" s="462"/>
      <c r="BZ130" s="462"/>
      <c r="CA130" s="462"/>
      <c r="CB130" s="462"/>
      <c r="CC130" s="462"/>
      <c r="CD130" s="462"/>
      <c r="CE130" s="462"/>
      <c r="CF130" s="462"/>
      <c r="CG130" s="462"/>
      <c r="CH130" s="462"/>
      <c r="CI130" s="462"/>
      <c r="CJ130" s="462"/>
      <c r="CK130" s="462"/>
      <c r="CL130" s="462"/>
      <c r="CM130" s="462"/>
      <c r="CN130" s="462"/>
      <c r="CO130" s="462"/>
      <c r="CP130" s="462"/>
      <c r="CQ130" s="462"/>
      <c r="CR130" s="462"/>
      <c r="CS130" s="462"/>
      <c r="CT130" s="462"/>
      <c r="CU130" s="462"/>
      <c r="CV130" s="462"/>
      <c r="CW130" s="462"/>
      <c r="CX130" s="462"/>
      <c r="CY130" s="462"/>
      <c r="CZ130" s="462"/>
      <c r="DA130" s="462"/>
      <c r="DB130" s="462"/>
      <c r="DC130" s="462"/>
      <c r="DD130" s="462"/>
      <c r="DE130" s="462"/>
      <c r="DF130" s="462"/>
      <c r="DG130" s="462"/>
      <c r="DH130" s="462"/>
      <c r="DI130" s="462"/>
      <c r="DJ130" s="462"/>
      <c r="DK130" s="462"/>
      <c r="DL130" s="462"/>
      <c r="DM130" s="462"/>
    </row>
    <row r="131" spans="2:117" ht="14.25" customHeight="1">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c r="AV131" s="462"/>
      <c r="AW131" s="462"/>
      <c r="AX131" s="462"/>
      <c r="AY131" s="462"/>
      <c r="AZ131" s="462"/>
      <c r="BA131" s="462"/>
      <c r="BB131" s="462"/>
      <c r="BC131" s="462"/>
      <c r="BD131" s="462"/>
      <c r="BE131" s="462"/>
      <c r="BF131" s="462"/>
      <c r="BG131" s="462"/>
      <c r="BH131" s="462"/>
      <c r="BI131" s="462"/>
      <c r="BJ131" s="462"/>
      <c r="BK131" s="462"/>
      <c r="BL131" s="462"/>
      <c r="BM131" s="462"/>
      <c r="BN131" s="462"/>
      <c r="BO131" s="462"/>
      <c r="BP131" s="462"/>
      <c r="BQ131" s="462"/>
      <c r="BR131" s="462"/>
      <c r="BS131" s="462"/>
      <c r="BT131" s="462"/>
      <c r="BU131" s="462"/>
      <c r="BV131" s="462"/>
      <c r="BW131" s="462"/>
      <c r="BX131" s="462"/>
      <c r="BY131" s="462"/>
      <c r="BZ131" s="462"/>
      <c r="CA131" s="462"/>
      <c r="CB131" s="462"/>
      <c r="CC131" s="462"/>
      <c r="CD131" s="462"/>
      <c r="CE131" s="462"/>
      <c r="CF131" s="462"/>
      <c r="CG131" s="462"/>
      <c r="CH131" s="462"/>
      <c r="CI131" s="462"/>
      <c r="CJ131" s="462"/>
      <c r="CK131" s="462"/>
      <c r="CL131" s="462"/>
      <c r="CM131" s="462"/>
      <c r="CN131" s="462"/>
      <c r="CO131" s="462"/>
      <c r="CP131" s="462"/>
      <c r="CQ131" s="462"/>
      <c r="CR131" s="462"/>
      <c r="CS131" s="462"/>
      <c r="CT131" s="462"/>
      <c r="CU131" s="462"/>
      <c r="CV131" s="462"/>
      <c r="CW131" s="462"/>
      <c r="CX131" s="462"/>
      <c r="CY131" s="462"/>
      <c r="CZ131" s="462"/>
      <c r="DA131" s="462"/>
      <c r="DB131" s="462"/>
      <c r="DC131" s="462"/>
      <c r="DD131" s="462"/>
      <c r="DE131" s="462"/>
      <c r="DF131" s="462"/>
      <c r="DG131" s="462"/>
      <c r="DH131" s="462"/>
      <c r="DI131" s="462"/>
      <c r="DJ131" s="462"/>
      <c r="DK131" s="462"/>
      <c r="DL131" s="462"/>
      <c r="DM131" s="462"/>
    </row>
    <row r="132" spans="2:117" ht="14.25" customHeight="1">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c r="AV132" s="462"/>
      <c r="AW132" s="462"/>
      <c r="AX132" s="462"/>
      <c r="AY132" s="462"/>
      <c r="AZ132" s="462"/>
      <c r="BA132" s="462"/>
      <c r="BB132" s="462"/>
      <c r="BC132" s="462"/>
      <c r="BD132" s="462"/>
      <c r="BE132" s="462"/>
      <c r="BF132" s="462"/>
      <c r="BG132" s="462"/>
      <c r="BH132" s="462"/>
      <c r="BI132" s="462"/>
      <c r="BJ132" s="462"/>
      <c r="BK132" s="462"/>
      <c r="BL132" s="462"/>
      <c r="BM132" s="462"/>
      <c r="BN132" s="462"/>
      <c r="BO132" s="462"/>
      <c r="BP132" s="462"/>
      <c r="BQ132" s="462"/>
      <c r="BR132" s="462"/>
      <c r="BS132" s="462"/>
      <c r="BT132" s="462"/>
      <c r="BU132" s="462"/>
      <c r="BV132" s="462"/>
      <c r="BW132" s="462"/>
      <c r="BX132" s="462"/>
      <c r="BY132" s="462"/>
      <c r="BZ132" s="462"/>
      <c r="CA132" s="462"/>
      <c r="CB132" s="462"/>
      <c r="CC132" s="462"/>
      <c r="CD132" s="462"/>
      <c r="CE132" s="462"/>
      <c r="CF132" s="462"/>
      <c r="CG132" s="462"/>
      <c r="CH132" s="462"/>
      <c r="CI132" s="462"/>
      <c r="CJ132" s="462"/>
      <c r="CK132" s="462"/>
      <c r="CL132" s="462"/>
      <c r="CM132" s="462"/>
      <c r="CN132" s="462"/>
      <c r="CO132" s="462"/>
      <c r="CP132" s="462"/>
      <c r="CQ132" s="462"/>
      <c r="CR132" s="462"/>
      <c r="CS132" s="462"/>
      <c r="CT132" s="462"/>
      <c r="CU132" s="462"/>
      <c r="CV132" s="462"/>
      <c r="CW132" s="462"/>
      <c r="CX132" s="462"/>
      <c r="CY132" s="462"/>
      <c r="CZ132" s="462"/>
      <c r="DA132" s="462"/>
      <c r="DB132" s="462"/>
      <c r="DC132" s="462"/>
      <c r="DD132" s="462"/>
      <c r="DE132" s="462"/>
      <c r="DF132" s="462"/>
      <c r="DG132" s="462"/>
      <c r="DH132" s="462"/>
      <c r="DI132" s="462"/>
      <c r="DJ132" s="462"/>
      <c r="DK132" s="462"/>
      <c r="DL132" s="462"/>
      <c r="DM132" s="462"/>
    </row>
    <row r="133" spans="2:117" ht="14.25" customHeight="1">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c r="AV133" s="462"/>
      <c r="AW133" s="462"/>
      <c r="AX133" s="462"/>
      <c r="AY133" s="462"/>
      <c r="AZ133" s="462"/>
      <c r="BA133" s="462"/>
      <c r="BB133" s="462"/>
      <c r="BC133" s="462"/>
      <c r="BD133" s="462"/>
      <c r="BE133" s="462"/>
      <c r="BF133" s="462"/>
      <c r="BG133" s="462"/>
      <c r="BH133" s="462"/>
      <c r="BI133" s="462"/>
      <c r="BJ133" s="462"/>
      <c r="BK133" s="462"/>
      <c r="BL133" s="462"/>
      <c r="BM133" s="462"/>
      <c r="BN133" s="462"/>
      <c r="BO133" s="462"/>
      <c r="BP133" s="462"/>
      <c r="BQ133" s="462"/>
      <c r="BR133" s="462"/>
      <c r="BS133" s="462"/>
      <c r="BT133" s="462"/>
      <c r="BU133" s="462"/>
      <c r="BV133" s="462"/>
      <c r="BW133" s="462"/>
      <c r="BX133" s="462"/>
      <c r="BY133" s="462"/>
      <c r="BZ133" s="462"/>
      <c r="CA133" s="462"/>
      <c r="CB133" s="462"/>
      <c r="CC133" s="462"/>
      <c r="CD133" s="462"/>
      <c r="CE133" s="462"/>
      <c r="CF133" s="462"/>
      <c r="CG133" s="462"/>
      <c r="CH133" s="462"/>
      <c r="CI133" s="462"/>
      <c r="CJ133" s="462"/>
      <c r="CK133" s="462"/>
      <c r="CL133" s="462"/>
      <c r="CM133" s="462"/>
      <c r="CN133" s="462"/>
      <c r="CO133" s="462"/>
      <c r="CP133" s="462"/>
      <c r="CQ133" s="462"/>
      <c r="CR133" s="462"/>
      <c r="CS133" s="462"/>
      <c r="CT133" s="462"/>
      <c r="CU133" s="462"/>
      <c r="CV133" s="462"/>
      <c r="CW133" s="462"/>
      <c r="CX133" s="462"/>
      <c r="CY133" s="462"/>
      <c r="CZ133" s="462"/>
      <c r="DA133" s="462"/>
      <c r="DB133" s="462"/>
      <c r="DC133" s="462"/>
      <c r="DD133" s="462"/>
      <c r="DE133" s="462"/>
      <c r="DF133" s="462"/>
      <c r="DG133" s="462"/>
      <c r="DH133" s="462"/>
      <c r="DI133" s="462"/>
      <c r="DJ133" s="462"/>
      <c r="DK133" s="462"/>
      <c r="DL133" s="462"/>
      <c r="DM133" s="462"/>
    </row>
    <row r="134" spans="2:117" ht="14.25" customHeight="1">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c r="AV134" s="462"/>
      <c r="AW134" s="462"/>
      <c r="AX134" s="462"/>
      <c r="AY134" s="462"/>
      <c r="AZ134" s="462"/>
      <c r="BA134" s="462"/>
      <c r="BB134" s="462"/>
      <c r="BC134" s="462"/>
      <c r="BD134" s="462"/>
      <c r="BE134" s="462"/>
      <c r="BF134" s="462"/>
      <c r="BG134" s="462"/>
      <c r="BH134" s="462"/>
      <c r="BI134" s="462"/>
      <c r="BJ134" s="462"/>
      <c r="BK134" s="462"/>
      <c r="BL134" s="462"/>
      <c r="BM134" s="462"/>
      <c r="BN134" s="462"/>
      <c r="BO134" s="462"/>
      <c r="BP134" s="462"/>
      <c r="BQ134" s="462"/>
      <c r="BR134" s="462"/>
      <c r="BS134" s="462"/>
      <c r="BT134" s="462"/>
      <c r="BU134" s="462"/>
      <c r="BV134" s="462"/>
      <c r="BW134" s="462"/>
      <c r="BX134" s="462"/>
      <c r="BY134" s="462"/>
      <c r="BZ134" s="462"/>
      <c r="CA134" s="462"/>
      <c r="CB134" s="462"/>
      <c r="CC134" s="462"/>
      <c r="CD134" s="462"/>
      <c r="CE134" s="462"/>
      <c r="CF134" s="462"/>
      <c r="CG134" s="462"/>
      <c r="CH134" s="462"/>
      <c r="CI134" s="462"/>
      <c r="CJ134" s="462"/>
      <c r="CK134" s="462"/>
      <c r="CL134" s="462"/>
      <c r="CM134" s="462"/>
      <c r="CN134" s="462"/>
      <c r="CO134" s="462"/>
      <c r="CP134" s="462"/>
      <c r="CQ134" s="462"/>
      <c r="CR134" s="462"/>
      <c r="CS134" s="462"/>
      <c r="CT134" s="462"/>
      <c r="CU134" s="462"/>
      <c r="CV134" s="462"/>
      <c r="CW134" s="462"/>
      <c r="CX134" s="462"/>
      <c r="CY134" s="462"/>
      <c r="CZ134" s="462"/>
      <c r="DA134" s="462"/>
      <c r="DB134" s="462"/>
      <c r="DC134" s="462"/>
      <c r="DD134" s="462"/>
      <c r="DE134" s="462"/>
      <c r="DF134" s="462"/>
      <c r="DG134" s="462"/>
      <c r="DH134" s="462"/>
      <c r="DI134" s="462"/>
      <c r="DJ134" s="462"/>
      <c r="DK134" s="462"/>
      <c r="DL134" s="462"/>
      <c r="DM134" s="462"/>
    </row>
    <row r="135" spans="2:117" ht="14.25" customHeight="1">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c r="AV135" s="462"/>
      <c r="AW135" s="462"/>
      <c r="AX135" s="462"/>
      <c r="AY135" s="462"/>
      <c r="AZ135" s="462"/>
      <c r="BA135" s="462"/>
      <c r="BB135" s="462"/>
      <c r="BC135" s="462"/>
      <c r="BD135" s="462"/>
      <c r="BE135" s="462"/>
      <c r="BF135" s="462"/>
      <c r="BG135" s="462"/>
      <c r="BH135" s="462"/>
      <c r="BI135" s="462"/>
      <c r="BJ135" s="462"/>
      <c r="BK135" s="462"/>
      <c r="BL135" s="462"/>
      <c r="BM135" s="462"/>
      <c r="BN135" s="462"/>
      <c r="BO135" s="462"/>
      <c r="BP135" s="462"/>
      <c r="BQ135" s="462"/>
      <c r="BR135" s="462"/>
      <c r="BS135" s="462"/>
      <c r="BT135" s="462"/>
      <c r="BU135" s="462"/>
      <c r="BV135" s="462"/>
      <c r="BW135" s="462"/>
      <c r="BX135" s="462"/>
      <c r="BY135" s="462"/>
      <c r="BZ135" s="462"/>
      <c r="CA135" s="462"/>
      <c r="CB135" s="462"/>
      <c r="CC135" s="462"/>
      <c r="CD135" s="462"/>
      <c r="CE135" s="462"/>
      <c r="CF135" s="462"/>
      <c r="CG135" s="462"/>
      <c r="CH135" s="462"/>
      <c r="CI135" s="462"/>
      <c r="CJ135" s="462"/>
      <c r="CK135" s="462"/>
      <c r="CL135" s="462"/>
      <c r="CM135" s="462"/>
      <c r="CN135" s="462"/>
      <c r="CO135" s="462"/>
      <c r="CP135" s="462"/>
      <c r="CQ135" s="462"/>
      <c r="CR135" s="462"/>
      <c r="CS135" s="462"/>
      <c r="CT135" s="462"/>
      <c r="CU135" s="462"/>
      <c r="CV135" s="462"/>
      <c r="CW135" s="462"/>
      <c r="CX135" s="462"/>
      <c r="CY135" s="462"/>
      <c r="CZ135" s="462"/>
      <c r="DA135" s="462"/>
      <c r="DB135" s="462"/>
      <c r="DC135" s="462"/>
      <c r="DD135" s="462"/>
      <c r="DE135" s="462"/>
      <c r="DF135" s="462"/>
      <c r="DG135" s="462"/>
      <c r="DH135" s="462"/>
      <c r="DI135" s="462"/>
      <c r="DJ135" s="462"/>
      <c r="DK135" s="462"/>
      <c r="DL135" s="462"/>
      <c r="DM135" s="462"/>
    </row>
    <row r="136" spans="2:117" ht="14.25" customHeight="1">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c r="AV136" s="462"/>
      <c r="AW136" s="462"/>
      <c r="AX136" s="462"/>
      <c r="AY136" s="462"/>
      <c r="AZ136" s="462"/>
      <c r="BA136" s="462"/>
      <c r="BB136" s="462"/>
      <c r="BC136" s="462"/>
      <c r="BD136" s="462"/>
      <c r="BE136" s="462"/>
      <c r="BF136" s="462"/>
      <c r="BG136" s="462"/>
      <c r="BH136" s="462"/>
      <c r="BI136" s="462"/>
      <c r="BJ136" s="462"/>
      <c r="BK136" s="462"/>
      <c r="BL136" s="462"/>
      <c r="BM136" s="462"/>
      <c r="BN136" s="462"/>
      <c r="BO136" s="462"/>
      <c r="BP136" s="462"/>
      <c r="BQ136" s="462"/>
      <c r="BR136" s="462"/>
      <c r="BS136" s="462"/>
      <c r="BT136" s="462"/>
      <c r="BU136" s="462"/>
      <c r="BV136" s="462"/>
      <c r="BW136" s="462"/>
      <c r="BX136" s="462"/>
      <c r="BY136" s="462"/>
      <c r="BZ136" s="462"/>
      <c r="CA136" s="462"/>
      <c r="CB136" s="462"/>
      <c r="CC136" s="462"/>
      <c r="CD136" s="462"/>
      <c r="CE136" s="462"/>
      <c r="CF136" s="462"/>
      <c r="CG136" s="462"/>
      <c r="CH136" s="462"/>
      <c r="CI136" s="462"/>
      <c r="CJ136" s="462"/>
      <c r="CK136" s="462"/>
      <c r="CL136" s="462"/>
      <c r="CM136" s="462"/>
      <c r="CN136" s="462"/>
      <c r="CO136" s="462"/>
      <c r="CP136" s="462"/>
      <c r="CQ136" s="462"/>
      <c r="CR136" s="462"/>
      <c r="CS136" s="462"/>
      <c r="CT136" s="462"/>
      <c r="CU136" s="462"/>
      <c r="CV136" s="462"/>
      <c r="CW136" s="462"/>
      <c r="CX136" s="462"/>
      <c r="CY136" s="462"/>
      <c r="CZ136" s="462"/>
      <c r="DA136" s="462"/>
      <c r="DB136" s="462"/>
      <c r="DC136" s="462"/>
      <c r="DD136" s="462"/>
      <c r="DE136" s="462"/>
      <c r="DF136" s="462"/>
      <c r="DG136" s="462"/>
      <c r="DH136" s="462"/>
      <c r="DI136" s="462"/>
      <c r="DJ136" s="462"/>
      <c r="DK136" s="462"/>
      <c r="DL136" s="462"/>
      <c r="DM136" s="462"/>
    </row>
    <row r="137" spans="2:117" ht="14.25" customHeight="1">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c r="AV137" s="462"/>
      <c r="AW137" s="462"/>
      <c r="AX137" s="462"/>
      <c r="AY137" s="462"/>
      <c r="AZ137" s="462"/>
      <c r="BA137" s="462"/>
      <c r="BB137" s="462"/>
      <c r="BC137" s="462"/>
      <c r="BD137" s="462"/>
      <c r="BE137" s="462"/>
      <c r="BF137" s="462"/>
      <c r="BG137" s="462"/>
      <c r="BH137" s="462"/>
      <c r="BI137" s="462"/>
      <c r="BJ137" s="462"/>
      <c r="BK137" s="462"/>
      <c r="BL137" s="462"/>
      <c r="BM137" s="462"/>
      <c r="BN137" s="462"/>
      <c r="BO137" s="462"/>
      <c r="BP137" s="462"/>
      <c r="BQ137" s="462"/>
      <c r="BR137" s="462"/>
      <c r="BS137" s="462"/>
      <c r="BT137" s="462"/>
      <c r="BU137" s="462"/>
      <c r="BV137" s="462"/>
      <c r="BW137" s="462"/>
      <c r="BX137" s="462"/>
      <c r="BY137" s="462"/>
      <c r="BZ137" s="462"/>
      <c r="CA137" s="462"/>
      <c r="CB137" s="462"/>
      <c r="CC137" s="462"/>
      <c r="CD137" s="462"/>
      <c r="CE137" s="462"/>
      <c r="CF137" s="462"/>
      <c r="CG137" s="462"/>
      <c r="CH137" s="462"/>
      <c r="CI137" s="462"/>
      <c r="CJ137" s="462"/>
      <c r="CK137" s="462"/>
      <c r="CL137" s="462"/>
      <c r="CM137" s="462"/>
      <c r="CN137" s="462"/>
      <c r="CO137" s="462"/>
      <c r="CP137" s="462"/>
      <c r="CQ137" s="462"/>
      <c r="CR137" s="462"/>
      <c r="CS137" s="462"/>
      <c r="CT137" s="462"/>
      <c r="CU137" s="462"/>
      <c r="CV137" s="462"/>
      <c r="CW137" s="462"/>
      <c r="CX137" s="462"/>
      <c r="CY137" s="462"/>
      <c r="CZ137" s="462"/>
      <c r="DA137" s="462"/>
      <c r="DB137" s="462"/>
      <c r="DC137" s="462"/>
      <c r="DD137" s="462"/>
      <c r="DE137" s="462"/>
      <c r="DF137" s="462"/>
      <c r="DG137" s="462"/>
      <c r="DH137" s="462"/>
      <c r="DI137" s="462"/>
      <c r="DJ137" s="462"/>
      <c r="DK137" s="462"/>
      <c r="DL137" s="462"/>
      <c r="DM137" s="462"/>
    </row>
    <row r="138" spans="2:117" ht="14.25" customHeight="1">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c r="AV138" s="462"/>
      <c r="AW138" s="462"/>
      <c r="AX138" s="462"/>
      <c r="AY138" s="462"/>
      <c r="AZ138" s="462"/>
      <c r="BA138" s="462"/>
      <c r="BB138" s="462"/>
      <c r="BC138" s="462"/>
      <c r="BD138" s="462"/>
      <c r="BE138" s="462"/>
      <c r="BF138" s="462"/>
      <c r="BG138" s="462"/>
      <c r="BH138" s="462"/>
      <c r="BI138" s="462"/>
      <c r="BJ138" s="462"/>
      <c r="BK138" s="462"/>
      <c r="BL138" s="462"/>
      <c r="BM138" s="462"/>
      <c r="BN138" s="462"/>
      <c r="BO138" s="462"/>
      <c r="BP138" s="462"/>
      <c r="BQ138" s="462"/>
      <c r="BR138" s="462"/>
      <c r="BS138" s="462"/>
      <c r="BT138" s="462"/>
      <c r="BU138" s="462"/>
      <c r="BV138" s="462"/>
      <c r="BW138" s="462"/>
      <c r="BX138" s="462"/>
      <c r="BY138" s="462"/>
      <c r="BZ138" s="462"/>
      <c r="CA138" s="462"/>
      <c r="CB138" s="462"/>
      <c r="CC138" s="462"/>
      <c r="CD138" s="462"/>
      <c r="CE138" s="462"/>
      <c r="CF138" s="462"/>
      <c r="CG138" s="462"/>
      <c r="CH138" s="462"/>
      <c r="CI138" s="462"/>
      <c r="CJ138" s="462"/>
      <c r="CK138" s="462"/>
      <c r="CL138" s="462"/>
      <c r="CM138" s="462"/>
      <c r="CN138" s="462"/>
      <c r="CO138" s="462"/>
      <c r="CP138" s="462"/>
      <c r="CQ138" s="462"/>
      <c r="CR138" s="462"/>
      <c r="CS138" s="462"/>
      <c r="CT138" s="462"/>
      <c r="CU138" s="462"/>
      <c r="CV138" s="462"/>
      <c r="CW138" s="462"/>
      <c r="CX138" s="462"/>
      <c r="CY138" s="462"/>
      <c r="CZ138" s="462"/>
      <c r="DA138" s="462"/>
      <c r="DB138" s="462"/>
      <c r="DC138" s="462"/>
      <c r="DD138" s="462"/>
      <c r="DE138" s="462"/>
      <c r="DF138" s="462"/>
      <c r="DG138" s="462"/>
      <c r="DH138" s="462"/>
      <c r="DI138" s="462"/>
      <c r="DJ138" s="462"/>
      <c r="DK138" s="462"/>
      <c r="DL138" s="462"/>
      <c r="DM138" s="462"/>
    </row>
    <row r="139" spans="2:117" ht="14.25" customHeight="1">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c r="AV139" s="462"/>
      <c r="AW139" s="462"/>
      <c r="AX139" s="462"/>
      <c r="AY139" s="462"/>
      <c r="AZ139" s="462"/>
      <c r="BA139" s="462"/>
      <c r="BB139" s="462"/>
      <c r="BC139" s="462"/>
      <c r="BD139" s="462"/>
      <c r="BE139" s="462"/>
      <c r="BF139" s="462"/>
      <c r="BG139" s="462"/>
      <c r="BH139" s="462"/>
      <c r="BI139" s="462"/>
      <c r="BJ139" s="462"/>
      <c r="BK139" s="462"/>
      <c r="BL139" s="462"/>
      <c r="BM139" s="462"/>
      <c r="BN139" s="462"/>
      <c r="BO139" s="462"/>
      <c r="BP139" s="462"/>
      <c r="BQ139" s="462"/>
      <c r="BR139" s="462"/>
      <c r="BS139" s="462"/>
      <c r="BT139" s="462"/>
      <c r="BU139" s="462"/>
      <c r="BV139" s="462"/>
      <c r="BW139" s="462"/>
      <c r="BX139" s="462"/>
      <c r="BY139" s="462"/>
      <c r="BZ139" s="462"/>
      <c r="CA139" s="462"/>
      <c r="CB139" s="462"/>
      <c r="CC139" s="462"/>
      <c r="CD139" s="462"/>
      <c r="CE139" s="462"/>
      <c r="CF139" s="462"/>
      <c r="CG139" s="462"/>
      <c r="CH139" s="462"/>
      <c r="CI139" s="462"/>
      <c r="CJ139" s="462"/>
      <c r="CK139" s="462"/>
      <c r="CL139" s="462"/>
      <c r="CM139" s="462"/>
      <c r="CN139" s="462"/>
      <c r="CO139" s="462"/>
      <c r="CP139" s="462"/>
      <c r="CQ139" s="462"/>
      <c r="CR139" s="462"/>
      <c r="CS139" s="462"/>
      <c r="CT139" s="462"/>
      <c r="CU139" s="462"/>
      <c r="CV139" s="462"/>
      <c r="CW139" s="462"/>
      <c r="CX139" s="462"/>
      <c r="CY139" s="462"/>
      <c r="CZ139" s="462"/>
      <c r="DA139" s="462"/>
      <c r="DB139" s="462"/>
      <c r="DC139" s="462"/>
      <c r="DD139" s="462"/>
      <c r="DE139" s="462"/>
      <c r="DF139" s="462"/>
      <c r="DG139" s="462"/>
      <c r="DH139" s="462"/>
      <c r="DI139" s="462"/>
      <c r="DJ139" s="462"/>
      <c r="DK139" s="462"/>
      <c r="DL139" s="462"/>
      <c r="DM139" s="462"/>
    </row>
    <row r="140" spans="2:117" ht="14.25" customHeight="1">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c r="AV140" s="462"/>
      <c r="AW140" s="462"/>
      <c r="AX140" s="462"/>
      <c r="AY140" s="462"/>
      <c r="AZ140" s="462"/>
      <c r="BA140" s="462"/>
      <c r="BB140" s="462"/>
      <c r="BC140" s="462"/>
      <c r="BD140" s="462"/>
      <c r="BE140" s="462"/>
      <c r="BF140" s="462"/>
      <c r="BG140" s="462"/>
      <c r="BH140" s="462"/>
      <c r="BI140" s="462"/>
      <c r="BJ140" s="462"/>
      <c r="BK140" s="462"/>
      <c r="BL140" s="462"/>
      <c r="BM140" s="462"/>
      <c r="BN140" s="462"/>
      <c r="BO140" s="462"/>
      <c r="BP140" s="462"/>
      <c r="BQ140" s="462"/>
      <c r="BR140" s="462"/>
      <c r="BS140" s="462"/>
      <c r="BT140" s="462"/>
      <c r="BU140" s="462"/>
      <c r="BV140" s="462"/>
      <c r="BW140" s="462"/>
      <c r="BX140" s="462"/>
      <c r="BY140" s="462"/>
      <c r="BZ140" s="462"/>
      <c r="CA140" s="462"/>
      <c r="CB140" s="462"/>
      <c r="CC140" s="462"/>
      <c r="CD140" s="462"/>
      <c r="CE140" s="462"/>
      <c r="CF140" s="462"/>
      <c r="CG140" s="462"/>
      <c r="CH140" s="462"/>
      <c r="CI140" s="462"/>
      <c r="CJ140" s="462"/>
      <c r="CK140" s="462"/>
      <c r="CL140" s="462"/>
      <c r="CM140" s="462"/>
      <c r="CN140" s="462"/>
      <c r="CO140" s="462"/>
      <c r="CP140" s="462"/>
      <c r="CQ140" s="462"/>
      <c r="CR140" s="462"/>
      <c r="CS140" s="462"/>
      <c r="CT140" s="462"/>
      <c r="CU140" s="462"/>
      <c r="CV140" s="462"/>
      <c r="CW140" s="462"/>
      <c r="CX140" s="462"/>
      <c r="CY140" s="462"/>
      <c r="CZ140" s="462"/>
      <c r="DA140" s="462"/>
      <c r="DB140" s="462"/>
      <c r="DC140" s="462"/>
      <c r="DD140" s="462"/>
      <c r="DE140" s="462"/>
      <c r="DF140" s="462"/>
      <c r="DG140" s="462"/>
      <c r="DH140" s="462"/>
      <c r="DI140" s="462"/>
      <c r="DJ140" s="462"/>
      <c r="DK140" s="462"/>
      <c r="DL140" s="462"/>
      <c r="DM140" s="462"/>
    </row>
    <row r="141" spans="2:117" ht="14.25" customHeight="1">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c r="BN141" s="462"/>
      <c r="BO141" s="462"/>
      <c r="BP141" s="462"/>
      <c r="BQ141" s="462"/>
      <c r="BR141" s="462"/>
      <c r="BS141" s="462"/>
      <c r="BT141" s="462"/>
      <c r="BU141" s="462"/>
      <c r="BV141" s="462"/>
      <c r="BW141" s="462"/>
      <c r="BX141" s="462"/>
      <c r="BY141" s="462"/>
      <c r="BZ141" s="462"/>
      <c r="CA141" s="462"/>
      <c r="CB141" s="462"/>
      <c r="CC141" s="462"/>
      <c r="CD141" s="462"/>
      <c r="CE141" s="462"/>
      <c r="CF141" s="462"/>
      <c r="CG141" s="462"/>
      <c r="CH141" s="462"/>
      <c r="CI141" s="462"/>
      <c r="CJ141" s="462"/>
      <c r="CK141" s="462"/>
      <c r="CL141" s="462"/>
      <c r="CM141" s="462"/>
      <c r="CN141" s="462"/>
      <c r="CO141" s="462"/>
      <c r="CP141" s="462"/>
      <c r="CQ141" s="462"/>
      <c r="CR141" s="462"/>
      <c r="CS141" s="462"/>
      <c r="CT141" s="462"/>
      <c r="CU141" s="462"/>
      <c r="CV141" s="462"/>
      <c r="CW141" s="462"/>
      <c r="CX141" s="462"/>
      <c r="CY141" s="462"/>
      <c r="CZ141" s="462"/>
      <c r="DA141" s="462"/>
      <c r="DB141" s="462"/>
      <c r="DC141" s="462"/>
      <c r="DD141" s="462"/>
      <c r="DE141" s="462"/>
      <c r="DF141" s="462"/>
      <c r="DG141" s="462"/>
      <c r="DH141" s="462"/>
      <c r="DI141" s="462"/>
      <c r="DJ141" s="462"/>
      <c r="DK141" s="462"/>
      <c r="DL141" s="462"/>
      <c r="DM141" s="462"/>
    </row>
    <row r="142" spans="2:117" ht="14.25" customHeight="1">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c r="AV142" s="462"/>
      <c r="AW142" s="462"/>
      <c r="AX142" s="462"/>
      <c r="AY142" s="462"/>
      <c r="AZ142" s="462"/>
      <c r="BA142" s="462"/>
      <c r="BB142" s="462"/>
      <c r="BC142" s="462"/>
      <c r="BD142" s="462"/>
      <c r="BE142" s="462"/>
      <c r="BF142" s="462"/>
      <c r="BG142" s="462"/>
      <c r="BH142" s="462"/>
      <c r="BI142" s="462"/>
      <c r="BJ142" s="462"/>
      <c r="BK142" s="462"/>
      <c r="BL142" s="462"/>
      <c r="BM142" s="462"/>
      <c r="BN142" s="462"/>
      <c r="BO142" s="462"/>
      <c r="BP142" s="462"/>
      <c r="BQ142" s="462"/>
      <c r="BR142" s="462"/>
      <c r="BS142" s="462"/>
      <c r="BT142" s="462"/>
      <c r="BU142" s="462"/>
      <c r="BV142" s="462"/>
      <c r="BW142" s="462"/>
      <c r="BX142" s="462"/>
      <c r="BY142" s="462"/>
      <c r="BZ142" s="462"/>
      <c r="CA142" s="462"/>
      <c r="CB142" s="462"/>
      <c r="CC142" s="462"/>
      <c r="CD142" s="462"/>
      <c r="CE142" s="462"/>
      <c r="CF142" s="462"/>
      <c r="CG142" s="462"/>
      <c r="CH142" s="462"/>
      <c r="CI142" s="462"/>
      <c r="CJ142" s="462"/>
      <c r="CK142" s="462"/>
      <c r="CL142" s="462"/>
      <c r="CM142" s="462"/>
      <c r="CN142" s="462"/>
      <c r="CO142" s="462"/>
      <c r="CP142" s="462"/>
      <c r="CQ142" s="462"/>
      <c r="CR142" s="462"/>
      <c r="CS142" s="462"/>
      <c r="CT142" s="462"/>
      <c r="CU142" s="462"/>
      <c r="CV142" s="462"/>
      <c r="CW142" s="462"/>
      <c r="CX142" s="462"/>
      <c r="CY142" s="462"/>
      <c r="CZ142" s="462"/>
      <c r="DA142" s="462"/>
      <c r="DB142" s="462"/>
      <c r="DC142" s="462"/>
      <c r="DD142" s="462"/>
      <c r="DE142" s="462"/>
      <c r="DF142" s="462"/>
      <c r="DG142" s="462"/>
      <c r="DH142" s="462"/>
      <c r="DI142" s="462"/>
      <c r="DJ142" s="462"/>
      <c r="DK142" s="462"/>
      <c r="DL142" s="462"/>
      <c r="DM142" s="462"/>
    </row>
    <row r="143" spans="2:117" ht="14.25" customHeight="1">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c r="AV143" s="462"/>
      <c r="AW143" s="462"/>
      <c r="AX143" s="462"/>
      <c r="AY143" s="462"/>
      <c r="AZ143" s="462"/>
      <c r="BA143" s="462"/>
      <c r="BB143" s="462"/>
      <c r="BC143" s="462"/>
      <c r="BD143" s="462"/>
      <c r="BE143" s="462"/>
      <c r="BF143" s="462"/>
      <c r="BG143" s="462"/>
      <c r="BH143" s="462"/>
      <c r="BI143" s="462"/>
      <c r="BJ143" s="462"/>
      <c r="BK143" s="462"/>
      <c r="BL143" s="462"/>
      <c r="BM143" s="462"/>
      <c r="BN143" s="462"/>
      <c r="BO143" s="462"/>
      <c r="BP143" s="462"/>
      <c r="BQ143" s="462"/>
      <c r="BR143" s="462"/>
      <c r="BS143" s="462"/>
      <c r="BT143" s="462"/>
      <c r="BU143" s="462"/>
      <c r="BV143" s="462"/>
      <c r="BW143" s="462"/>
      <c r="BX143" s="462"/>
      <c r="BY143" s="462"/>
      <c r="BZ143" s="462"/>
      <c r="CA143" s="462"/>
      <c r="CB143" s="462"/>
      <c r="CC143" s="462"/>
      <c r="CD143" s="462"/>
      <c r="CE143" s="462"/>
      <c r="CF143" s="462"/>
      <c r="CG143" s="462"/>
      <c r="CH143" s="462"/>
      <c r="CI143" s="462"/>
      <c r="CJ143" s="462"/>
      <c r="CK143" s="462"/>
      <c r="CL143" s="462"/>
      <c r="CM143" s="462"/>
      <c r="CN143" s="462"/>
      <c r="CO143" s="462"/>
      <c r="CP143" s="462"/>
      <c r="CQ143" s="462"/>
      <c r="CR143" s="462"/>
      <c r="CS143" s="462"/>
      <c r="CT143" s="462"/>
      <c r="CU143" s="462"/>
      <c r="CV143" s="462"/>
      <c r="CW143" s="462"/>
      <c r="CX143" s="462"/>
      <c r="CY143" s="462"/>
      <c r="CZ143" s="462"/>
      <c r="DA143" s="462"/>
      <c r="DB143" s="462"/>
      <c r="DC143" s="462"/>
      <c r="DD143" s="462"/>
      <c r="DE143" s="462"/>
      <c r="DF143" s="462"/>
      <c r="DG143" s="462"/>
      <c r="DH143" s="462"/>
      <c r="DI143" s="462"/>
      <c r="DJ143" s="462"/>
      <c r="DK143" s="462"/>
      <c r="DL143" s="462"/>
      <c r="DM143" s="462"/>
    </row>
    <row r="144" spans="2:117" ht="14.25" customHeight="1">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c r="AV144" s="462"/>
      <c r="AW144" s="462"/>
      <c r="AX144" s="462"/>
      <c r="AY144" s="462"/>
      <c r="AZ144" s="462"/>
      <c r="BA144" s="462"/>
      <c r="BB144" s="462"/>
      <c r="BC144" s="462"/>
      <c r="BD144" s="462"/>
      <c r="BE144" s="462"/>
      <c r="BF144" s="462"/>
      <c r="BG144" s="462"/>
      <c r="BH144" s="462"/>
      <c r="BI144" s="462"/>
      <c r="BJ144" s="462"/>
      <c r="BK144" s="462"/>
      <c r="BL144" s="462"/>
      <c r="BM144" s="462"/>
      <c r="BN144" s="462"/>
      <c r="BO144" s="462"/>
      <c r="BP144" s="462"/>
      <c r="BQ144" s="462"/>
      <c r="BR144" s="462"/>
      <c r="BS144" s="462"/>
      <c r="BT144" s="462"/>
      <c r="BU144" s="462"/>
      <c r="BV144" s="462"/>
      <c r="BW144" s="462"/>
      <c r="BX144" s="462"/>
      <c r="BY144" s="462"/>
      <c r="BZ144" s="462"/>
      <c r="CA144" s="462"/>
      <c r="CB144" s="462"/>
      <c r="CC144" s="462"/>
      <c r="CD144" s="462"/>
      <c r="CE144" s="462"/>
      <c r="CF144" s="462"/>
      <c r="CG144" s="462"/>
      <c r="CH144" s="462"/>
      <c r="CI144" s="462"/>
      <c r="CJ144" s="462"/>
      <c r="CK144" s="462"/>
      <c r="CL144" s="462"/>
      <c r="CM144" s="462"/>
      <c r="CN144" s="462"/>
      <c r="CO144" s="462"/>
      <c r="CP144" s="462"/>
      <c r="CQ144" s="462"/>
      <c r="CR144" s="462"/>
      <c r="CS144" s="462"/>
      <c r="CT144" s="462"/>
      <c r="CU144" s="462"/>
      <c r="CV144" s="462"/>
      <c r="CW144" s="462"/>
      <c r="CX144" s="462"/>
      <c r="CY144" s="462"/>
      <c r="CZ144" s="462"/>
      <c r="DA144" s="462"/>
      <c r="DB144" s="462"/>
      <c r="DC144" s="462"/>
      <c r="DD144" s="462"/>
      <c r="DE144" s="462"/>
      <c r="DF144" s="462"/>
      <c r="DG144" s="462"/>
      <c r="DH144" s="462"/>
      <c r="DI144" s="462"/>
      <c r="DJ144" s="462"/>
      <c r="DK144" s="462"/>
      <c r="DL144" s="462"/>
      <c r="DM144" s="462"/>
    </row>
    <row r="145" spans="2:117" ht="14.25" customHeight="1">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c r="AV145" s="462"/>
      <c r="AW145" s="462"/>
      <c r="AX145" s="462"/>
      <c r="AY145" s="462"/>
      <c r="AZ145" s="462"/>
      <c r="BA145" s="462"/>
      <c r="BB145" s="462"/>
      <c r="BC145" s="462"/>
      <c r="BD145" s="462"/>
      <c r="BE145" s="462"/>
      <c r="BF145" s="462"/>
      <c r="BG145" s="462"/>
      <c r="BH145" s="462"/>
      <c r="BI145" s="462"/>
      <c r="BJ145" s="462"/>
      <c r="BK145" s="462"/>
      <c r="BL145" s="462"/>
      <c r="BM145" s="462"/>
      <c r="BN145" s="462"/>
      <c r="BO145" s="462"/>
      <c r="BP145" s="462"/>
      <c r="BQ145" s="462"/>
      <c r="BR145" s="462"/>
      <c r="BS145" s="462"/>
      <c r="BT145" s="462"/>
      <c r="BU145" s="462"/>
      <c r="BV145" s="462"/>
      <c r="BW145" s="462"/>
      <c r="BX145" s="462"/>
      <c r="BY145" s="462"/>
      <c r="BZ145" s="462"/>
      <c r="CA145" s="462"/>
      <c r="CB145" s="462"/>
      <c r="CC145" s="462"/>
      <c r="CD145" s="462"/>
      <c r="CE145" s="462"/>
      <c r="CF145" s="462"/>
      <c r="CG145" s="462"/>
      <c r="CH145" s="462"/>
      <c r="CI145" s="462"/>
      <c r="CJ145" s="462"/>
      <c r="CK145" s="462"/>
      <c r="CL145" s="462"/>
      <c r="CM145" s="462"/>
      <c r="CN145" s="462"/>
      <c r="CO145" s="462"/>
      <c r="CP145" s="462"/>
      <c r="CQ145" s="462"/>
      <c r="CR145" s="462"/>
      <c r="CS145" s="462"/>
      <c r="CT145" s="462"/>
      <c r="CU145" s="462"/>
      <c r="CV145" s="462"/>
      <c r="CW145" s="462"/>
      <c r="CX145" s="462"/>
      <c r="CY145" s="462"/>
      <c r="CZ145" s="462"/>
      <c r="DA145" s="462"/>
      <c r="DB145" s="462"/>
      <c r="DC145" s="462"/>
      <c r="DD145" s="462"/>
      <c r="DE145" s="462"/>
      <c r="DF145" s="462"/>
      <c r="DG145" s="462"/>
      <c r="DH145" s="462"/>
      <c r="DI145" s="462"/>
      <c r="DJ145" s="462"/>
      <c r="DK145" s="462"/>
      <c r="DL145" s="462"/>
      <c r="DM145" s="462"/>
    </row>
    <row r="146" spans="2:117" ht="14.25" customHeight="1">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c r="AV146" s="462"/>
      <c r="AW146" s="462"/>
      <c r="AX146" s="462"/>
      <c r="AY146" s="462"/>
      <c r="AZ146" s="462"/>
      <c r="BA146" s="462"/>
      <c r="BB146" s="462"/>
      <c r="BC146" s="462"/>
      <c r="BD146" s="462"/>
      <c r="BE146" s="462"/>
      <c r="BF146" s="462"/>
      <c r="BG146" s="462"/>
      <c r="BH146" s="462"/>
      <c r="BI146" s="462"/>
      <c r="BJ146" s="462"/>
      <c r="BK146" s="462"/>
      <c r="BL146" s="462"/>
      <c r="BM146" s="462"/>
      <c r="BN146" s="462"/>
      <c r="BO146" s="462"/>
      <c r="BP146" s="462"/>
      <c r="BQ146" s="462"/>
      <c r="BR146" s="462"/>
      <c r="BS146" s="462"/>
      <c r="BT146" s="462"/>
      <c r="BU146" s="462"/>
      <c r="BV146" s="462"/>
      <c r="BW146" s="462"/>
      <c r="BX146" s="462"/>
      <c r="BY146" s="462"/>
      <c r="BZ146" s="462"/>
      <c r="CA146" s="462"/>
      <c r="CB146" s="462"/>
      <c r="CC146" s="462"/>
      <c r="CD146" s="462"/>
      <c r="CE146" s="462"/>
      <c r="CF146" s="462"/>
      <c r="CG146" s="462"/>
      <c r="CH146" s="462"/>
      <c r="CI146" s="462"/>
      <c r="CJ146" s="462"/>
      <c r="CK146" s="462"/>
      <c r="CL146" s="462"/>
      <c r="CM146" s="462"/>
      <c r="CN146" s="462"/>
      <c r="CO146" s="462"/>
      <c r="CP146" s="462"/>
      <c r="CQ146" s="462"/>
      <c r="CR146" s="462"/>
      <c r="CS146" s="462"/>
      <c r="CT146" s="462"/>
      <c r="CU146" s="462"/>
      <c r="CV146" s="462"/>
      <c r="CW146" s="462"/>
      <c r="CX146" s="462"/>
      <c r="CY146" s="462"/>
      <c r="CZ146" s="462"/>
      <c r="DA146" s="462"/>
      <c r="DB146" s="462"/>
      <c r="DC146" s="462"/>
      <c r="DD146" s="462"/>
      <c r="DE146" s="462"/>
      <c r="DF146" s="462"/>
      <c r="DG146" s="462"/>
      <c r="DH146" s="462"/>
      <c r="DI146" s="462"/>
      <c r="DJ146" s="462"/>
      <c r="DK146" s="462"/>
      <c r="DL146" s="462"/>
      <c r="DM146" s="462"/>
    </row>
    <row r="147" spans="2:117" ht="14.25" customHeight="1">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c r="AV147" s="462"/>
      <c r="AW147" s="462"/>
      <c r="AX147" s="462"/>
      <c r="AY147" s="462"/>
      <c r="AZ147" s="462"/>
      <c r="BA147" s="462"/>
      <c r="BB147" s="462"/>
      <c r="BC147" s="462"/>
      <c r="BD147" s="462"/>
      <c r="BE147" s="462"/>
      <c r="BF147" s="462"/>
      <c r="BG147" s="462"/>
      <c r="BH147" s="462"/>
      <c r="BI147" s="462"/>
      <c r="BJ147" s="462"/>
      <c r="BK147" s="462"/>
      <c r="BL147" s="462"/>
      <c r="BM147" s="462"/>
      <c r="BN147" s="462"/>
      <c r="BO147" s="462"/>
      <c r="BP147" s="462"/>
      <c r="BQ147" s="462"/>
      <c r="BR147" s="462"/>
      <c r="BS147" s="462"/>
      <c r="BT147" s="462"/>
      <c r="BU147" s="462"/>
      <c r="BV147" s="462"/>
      <c r="BW147" s="462"/>
      <c r="BX147" s="462"/>
      <c r="BY147" s="462"/>
      <c r="BZ147" s="462"/>
      <c r="CA147" s="462"/>
      <c r="CB147" s="462"/>
      <c r="CC147" s="462"/>
      <c r="CD147" s="462"/>
      <c r="CE147" s="462"/>
      <c r="CF147" s="462"/>
      <c r="CG147" s="462"/>
      <c r="CH147" s="462"/>
      <c r="CI147" s="462"/>
      <c r="CJ147" s="462"/>
      <c r="CK147" s="462"/>
      <c r="CL147" s="462"/>
      <c r="CM147" s="462"/>
      <c r="CN147" s="462"/>
      <c r="CO147" s="462"/>
      <c r="CP147" s="462"/>
      <c r="CQ147" s="462"/>
      <c r="CR147" s="462"/>
      <c r="CS147" s="462"/>
      <c r="CT147" s="462"/>
      <c r="CU147" s="462"/>
      <c r="CV147" s="462"/>
      <c r="CW147" s="462"/>
      <c r="CX147" s="462"/>
      <c r="CY147" s="462"/>
      <c r="CZ147" s="462"/>
      <c r="DA147" s="462"/>
      <c r="DB147" s="462"/>
      <c r="DC147" s="462"/>
      <c r="DD147" s="462"/>
      <c r="DE147" s="462"/>
      <c r="DF147" s="462"/>
      <c r="DG147" s="462"/>
      <c r="DH147" s="462"/>
      <c r="DI147" s="462"/>
      <c r="DJ147" s="462"/>
      <c r="DK147" s="462"/>
      <c r="DL147" s="462"/>
      <c r="DM147" s="462"/>
    </row>
    <row r="148" spans="2:117" ht="14.25" customHeight="1">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c r="AV148" s="462"/>
      <c r="AW148" s="462"/>
      <c r="AX148" s="462"/>
      <c r="AY148" s="462"/>
      <c r="AZ148" s="462"/>
      <c r="BA148" s="462"/>
      <c r="BB148" s="462"/>
      <c r="BC148" s="462"/>
      <c r="BD148" s="462"/>
      <c r="BE148" s="462"/>
      <c r="BF148" s="462"/>
      <c r="BG148" s="462"/>
      <c r="BH148" s="462"/>
      <c r="BI148" s="462"/>
      <c r="BJ148" s="462"/>
      <c r="BK148" s="462"/>
      <c r="BL148" s="462"/>
      <c r="BM148" s="462"/>
      <c r="BN148" s="462"/>
      <c r="BO148" s="462"/>
      <c r="BP148" s="462"/>
      <c r="BQ148" s="462"/>
      <c r="BR148" s="462"/>
      <c r="BS148" s="462"/>
      <c r="BT148" s="462"/>
      <c r="BU148" s="462"/>
      <c r="BV148" s="462"/>
      <c r="BW148" s="462"/>
      <c r="BX148" s="462"/>
      <c r="BY148" s="462"/>
      <c r="BZ148" s="462"/>
      <c r="CA148" s="462"/>
      <c r="CB148" s="462"/>
      <c r="CC148" s="462"/>
      <c r="CD148" s="462"/>
      <c r="CE148" s="462"/>
      <c r="CF148" s="462"/>
      <c r="CG148" s="462"/>
      <c r="CH148" s="462"/>
      <c r="CI148" s="462"/>
      <c r="CJ148" s="462"/>
      <c r="CK148" s="462"/>
      <c r="CL148" s="462"/>
      <c r="CM148" s="462"/>
      <c r="CN148" s="462"/>
      <c r="CO148" s="462"/>
      <c r="CP148" s="462"/>
      <c r="CQ148" s="462"/>
      <c r="CR148" s="462"/>
      <c r="CS148" s="462"/>
      <c r="CT148" s="462"/>
      <c r="CU148" s="462"/>
      <c r="CV148" s="462"/>
      <c r="CW148" s="462"/>
      <c r="CX148" s="462"/>
      <c r="CY148" s="462"/>
      <c r="CZ148" s="462"/>
      <c r="DA148" s="462"/>
      <c r="DB148" s="462"/>
      <c r="DC148" s="462"/>
      <c r="DD148" s="462"/>
      <c r="DE148" s="462"/>
      <c r="DF148" s="462"/>
      <c r="DG148" s="462"/>
      <c r="DH148" s="462"/>
      <c r="DI148" s="462"/>
      <c r="DJ148" s="462"/>
      <c r="DK148" s="462"/>
      <c r="DL148" s="462"/>
      <c r="DM148" s="462"/>
    </row>
    <row r="149" spans="2:117" ht="14.25" customHeight="1">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c r="AV149" s="462"/>
      <c r="AW149" s="462"/>
      <c r="AX149" s="462"/>
      <c r="AY149" s="462"/>
      <c r="AZ149" s="462"/>
      <c r="BA149" s="462"/>
      <c r="BB149" s="462"/>
      <c r="BC149" s="462"/>
      <c r="BD149" s="462"/>
      <c r="BE149" s="462"/>
      <c r="BF149" s="462"/>
      <c r="BG149" s="462"/>
      <c r="BH149" s="462"/>
      <c r="BI149" s="462"/>
      <c r="BJ149" s="462"/>
      <c r="BK149" s="462"/>
      <c r="BL149" s="462"/>
      <c r="BM149" s="462"/>
      <c r="BN149" s="462"/>
      <c r="BO149" s="462"/>
      <c r="BP149" s="462"/>
      <c r="BQ149" s="462"/>
      <c r="BR149" s="462"/>
      <c r="BS149" s="462"/>
      <c r="BT149" s="462"/>
      <c r="BU149" s="462"/>
      <c r="BV149" s="462"/>
      <c r="BW149" s="462"/>
      <c r="BX149" s="462"/>
      <c r="BY149" s="462"/>
      <c r="BZ149" s="462"/>
      <c r="CA149" s="462"/>
      <c r="CB149" s="462"/>
      <c r="CC149" s="462"/>
      <c r="CD149" s="462"/>
      <c r="CE149" s="462"/>
      <c r="CF149" s="462"/>
      <c r="CG149" s="462"/>
      <c r="CH149" s="462"/>
      <c r="CI149" s="462"/>
      <c r="CJ149" s="462"/>
      <c r="CK149" s="462"/>
      <c r="CL149" s="462"/>
      <c r="CM149" s="462"/>
      <c r="CN149" s="462"/>
      <c r="CO149" s="462"/>
      <c r="CP149" s="462"/>
      <c r="CQ149" s="462"/>
      <c r="CR149" s="462"/>
      <c r="CS149" s="462"/>
      <c r="CT149" s="462"/>
      <c r="CU149" s="462"/>
      <c r="CV149" s="462"/>
      <c r="CW149" s="462"/>
      <c r="CX149" s="462"/>
      <c r="CY149" s="462"/>
      <c r="CZ149" s="462"/>
      <c r="DA149" s="462"/>
      <c r="DB149" s="462"/>
      <c r="DC149" s="462"/>
      <c r="DD149" s="462"/>
      <c r="DE149" s="462"/>
      <c r="DF149" s="462"/>
      <c r="DG149" s="462"/>
      <c r="DH149" s="462"/>
      <c r="DI149" s="462"/>
      <c r="DJ149" s="462"/>
      <c r="DK149" s="462"/>
      <c r="DL149" s="462"/>
      <c r="DM149" s="462"/>
    </row>
    <row r="150" spans="2:117" ht="14.25" customHeight="1">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c r="AV150" s="462"/>
      <c r="AW150" s="462"/>
      <c r="AX150" s="462"/>
      <c r="AY150" s="462"/>
      <c r="AZ150" s="462"/>
      <c r="BA150" s="462"/>
      <c r="BB150" s="462"/>
      <c r="BC150" s="462"/>
      <c r="BD150" s="462"/>
      <c r="BE150" s="462"/>
      <c r="BF150" s="462"/>
      <c r="BG150" s="462"/>
      <c r="BH150" s="462"/>
      <c r="BI150" s="462"/>
      <c r="BJ150" s="462"/>
      <c r="BK150" s="462"/>
      <c r="BL150" s="462"/>
      <c r="BM150" s="462"/>
      <c r="BN150" s="462"/>
      <c r="BO150" s="462"/>
      <c r="BP150" s="462"/>
      <c r="BQ150" s="462"/>
      <c r="BR150" s="462"/>
      <c r="BS150" s="462"/>
      <c r="BT150" s="462"/>
      <c r="BU150" s="462"/>
      <c r="BV150" s="462"/>
      <c r="BW150" s="462"/>
      <c r="BX150" s="462"/>
      <c r="BY150" s="462"/>
      <c r="BZ150" s="462"/>
      <c r="CA150" s="462"/>
      <c r="CB150" s="462"/>
      <c r="CC150" s="462"/>
      <c r="CD150" s="462"/>
      <c r="CE150" s="462"/>
      <c r="CF150" s="462"/>
      <c r="CG150" s="462"/>
      <c r="CH150" s="462"/>
      <c r="CI150" s="462"/>
      <c r="CJ150" s="462"/>
      <c r="CK150" s="462"/>
      <c r="CL150" s="462"/>
      <c r="CM150" s="462"/>
      <c r="CN150" s="462"/>
      <c r="CO150" s="462"/>
      <c r="CP150" s="462"/>
      <c r="CQ150" s="462"/>
      <c r="CR150" s="462"/>
      <c r="CS150" s="462"/>
      <c r="CT150" s="462"/>
      <c r="CU150" s="462"/>
      <c r="CV150" s="462"/>
      <c r="CW150" s="462"/>
      <c r="CX150" s="462"/>
      <c r="CY150" s="462"/>
      <c r="CZ150" s="462"/>
      <c r="DA150" s="462"/>
      <c r="DB150" s="462"/>
      <c r="DC150" s="462"/>
      <c r="DD150" s="462"/>
      <c r="DE150" s="462"/>
      <c r="DF150" s="462"/>
      <c r="DG150" s="462"/>
      <c r="DH150" s="462"/>
      <c r="DI150" s="462"/>
      <c r="DJ150" s="462"/>
      <c r="DK150" s="462"/>
      <c r="DL150" s="462"/>
      <c r="DM150" s="462"/>
    </row>
    <row r="151" spans="2:117" ht="14.5">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c r="AV151" s="462"/>
      <c r="AW151" s="462"/>
      <c r="AX151" s="462"/>
      <c r="AY151" s="462"/>
      <c r="AZ151" s="462"/>
      <c r="BA151" s="462"/>
      <c r="BB151" s="462"/>
      <c r="BC151" s="462"/>
      <c r="BD151" s="462"/>
      <c r="BE151" s="462"/>
      <c r="BF151" s="462"/>
      <c r="BG151" s="462"/>
      <c r="BH151" s="462"/>
      <c r="BI151" s="462"/>
      <c r="BJ151" s="462"/>
      <c r="BK151" s="462"/>
      <c r="BL151" s="462"/>
      <c r="BM151" s="462"/>
      <c r="BN151" s="462"/>
      <c r="BO151" s="462"/>
      <c r="BP151" s="462"/>
      <c r="BQ151" s="462"/>
      <c r="BR151" s="462"/>
      <c r="BS151" s="462"/>
      <c r="BT151" s="462"/>
      <c r="BU151" s="462"/>
      <c r="BV151" s="462"/>
      <c r="BW151" s="462"/>
      <c r="BX151" s="462"/>
      <c r="BY151" s="462"/>
      <c r="BZ151" s="462"/>
      <c r="CA151" s="462"/>
      <c r="CB151" s="462"/>
      <c r="CC151" s="462"/>
      <c r="CD151" s="462"/>
      <c r="CE151" s="462"/>
      <c r="CF151" s="462"/>
      <c r="CG151" s="462"/>
      <c r="CH151" s="462"/>
      <c r="CI151" s="462"/>
      <c r="CJ151" s="462"/>
      <c r="CK151" s="462"/>
      <c r="CL151" s="462"/>
      <c r="CM151" s="462"/>
      <c r="CN151" s="462"/>
      <c r="CO151" s="462"/>
      <c r="CP151" s="462"/>
      <c r="CQ151" s="462"/>
      <c r="CR151" s="462"/>
      <c r="CS151" s="462"/>
      <c r="CT151" s="462"/>
      <c r="CU151" s="462"/>
      <c r="CV151" s="462"/>
      <c r="CW151" s="462"/>
      <c r="CX151" s="462"/>
      <c r="CY151" s="462"/>
      <c r="CZ151" s="462"/>
      <c r="DA151" s="462"/>
      <c r="DB151" s="462"/>
      <c r="DC151" s="462"/>
      <c r="DD151" s="462"/>
      <c r="DE151" s="462"/>
      <c r="DF151" s="462"/>
      <c r="DG151" s="462"/>
      <c r="DH151" s="462"/>
      <c r="DI151" s="462"/>
      <c r="DJ151" s="462"/>
      <c r="DK151" s="462"/>
      <c r="DL151" s="462"/>
      <c r="DM151" s="462"/>
    </row>
    <row r="152" spans="2:117" ht="14.5">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c r="AV152" s="462"/>
      <c r="AW152" s="462"/>
      <c r="AX152" s="462"/>
      <c r="AY152" s="462"/>
      <c r="AZ152" s="462"/>
      <c r="BA152" s="462"/>
      <c r="BB152" s="462"/>
      <c r="BC152" s="462"/>
      <c r="BD152" s="462"/>
      <c r="BE152" s="462"/>
      <c r="BF152" s="462"/>
      <c r="BG152" s="462"/>
      <c r="BH152" s="462"/>
      <c r="BI152" s="462"/>
      <c r="BJ152" s="462"/>
      <c r="BK152" s="462"/>
      <c r="BL152" s="462"/>
      <c r="BM152" s="462"/>
      <c r="BN152" s="462"/>
      <c r="BO152" s="462"/>
      <c r="BP152" s="462"/>
      <c r="BQ152" s="462"/>
      <c r="BR152" s="462"/>
      <c r="BS152" s="462"/>
      <c r="BT152" s="462"/>
      <c r="BU152" s="462"/>
      <c r="BV152" s="462"/>
      <c r="BW152" s="462"/>
      <c r="BX152" s="462"/>
      <c r="BY152" s="462"/>
      <c r="BZ152" s="462"/>
      <c r="CA152" s="462"/>
      <c r="CB152" s="462"/>
      <c r="CC152" s="462"/>
      <c r="CD152" s="462"/>
      <c r="CE152" s="462"/>
      <c r="CF152" s="462"/>
      <c r="CG152" s="462"/>
      <c r="CH152" s="462"/>
      <c r="CI152" s="462"/>
      <c r="CJ152" s="462"/>
      <c r="CK152" s="462"/>
      <c r="CL152" s="462"/>
      <c r="CM152" s="462"/>
      <c r="CN152" s="462"/>
      <c r="CO152" s="462"/>
      <c r="CP152" s="462"/>
      <c r="CQ152" s="462"/>
      <c r="CR152" s="462"/>
      <c r="CS152" s="462"/>
      <c r="CT152" s="462"/>
      <c r="CU152" s="462"/>
      <c r="CV152" s="462"/>
      <c r="CW152" s="462"/>
      <c r="CX152" s="462"/>
      <c r="CY152" s="462"/>
      <c r="CZ152" s="462"/>
      <c r="DA152" s="462"/>
      <c r="DB152" s="462"/>
      <c r="DC152" s="462"/>
      <c r="DD152" s="462"/>
      <c r="DE152" s="462"/>
      <c r="DF152" s="462"/>
      <c r="DG152" s="462"/>
      <c r="DH152" s="462"/>
      <c r="DI152" s="462"/>
      <c r="DJ152" s="462"/>
      <c r="DK152" s="462"/>
      <c r="DL152" s="462"/>
      <c r="DM152" s="462"/>
    </row>
    <row r="153" spans="2:117" ht="14.5">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c r="AV153" s="462"/>
      <c r="AW153" s="462"/>
      <c r="AX153" s="462"/>
      <c r="AY153" s="462"/>
      <c r="AZ153" s="462"/>
      <c r="BA153" s="462"/>
      <c r="BB153" s="462"/>
      <c r="BC153" s="462"/>
      <c r="BD153" s="462"/>
      <c r="BE153" s="462"/>
      <c r="BF153" s="462"/>
      <c r="BG153" s="462"/>
      <c r="BH153" s="462"/>
      <c r="BI153" s="462"/>
      <c r="BJ153" s="462"/>
      <c r="BK153" s="462"/>
      <c r="BL153" s="462"/>
      <c r="BM153" s="462"/>
      <c r="BN153" s="462"/>
      <c r="BO153" s="462"/>
      <c r="BP153" s="462"/>
      <c r="BQ153" s="462"/>
      <c r="BR153" s="462"/>
      <c r="BS153" s="462"/>
      <c r="BT153" s="462"/>
      <c r="BU153" s="462"/>
      <c r="BV153" s="462"/>
      <c r="BW153" s="462"/>
      <c r="BX153" s="462"/>
      <c r="BY153" s="462"/>
      <c r="BZ153" s="462"/>
      <c r="CA153" s="462"/>
      <c r="CB153" s="462"/>
      <c r="CC153" s="462"/>
      <c r="CD153" s="462"/>
      <c r="CE153" s="462"/>
      <c r="CF153" s="462"/>
      <c r="CG153" s="462"/>
      <c r="CH153" s="462"/>
      <c r="CI153" s="462"/>
      <c r="CJ153" s="462"/>
      <c r="CK153" s="462"/>
      <c r="CL153" s="462"/>
      <c r="CM153" s="462"/>
      <c r="CN153" s="462"/>
      <c r="CO153" s="462"/>
      <c r="CP153" s="462"/>
      <c r="CQ153" s="462"/>
      <c r="CR153" s="462"/>
      <c r="CS153" s="462"/>
      <c r="CT153" s="462"/>
      <c r="CU153" s="462"/>
      <c r="CV153" s="462"/>
      <c r="CW153" s="462"/>
      <c r="CX153" s="462"/>
      <c r="CY153" s="462"/>
      <c r="CZ153" s="462"/>
      <c r="DA153" s="462"/>
      <c r="DB153" s="462"/>
      <c r="DC153" s="462"/>
      <c r="DD153" s="462"/>
      <c r="DE153" s="462"/>
      <c r="DF153" s="462"/>
      <c r="DG153" s="462"/>
      <c r="DH153" s="462"/>
      <c r="DI153" s="462"/>
      <c r="DJ153" s="462"/>
      <c r="DK153" s="462"/>
      <c r="DL153" s="462"/>
      <c r="DM153" s="462"/>
    </row>
    <row r="154" spans="2:117" ht="14.5">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c r="AV154" s="462"/>
      <c r="AW154" s="462"/>
      <c r="AX154" s="462"/>
      <c r="AY154" s="462"/>
      <c r="AZ154" s="462"/>
      <c r="BA154" s="462"/>
      <c r="BB154" s="462"/>
      <c r="BC154" s="462"/>
      <c r="BD154" s="462"/>
      <c r="BE154" s="462"/>
      <c r="BF154" s="462"/>
      <c r="BG154" s="462"/>
      <c r="BH154" s="462"/>
      <c r="BI154" s="462"/>
      <c r="BJ154" s="462"/>
      <c r="BK154" s="462"/>
      <c r="BL154" s="462"/>
      <c r="BM154" s="462"/>
      <c r="BN154" s="462"/>
      <c r="BO154" s="462"/>
      <c r="BP154" s="462"/>
      <c r="BQ154" s="462"/>
      <c r="BR154" s="462"/>
      <c r="BS154" s="462"/>
      <c r="BT154" s="462"/>
      <c r="BU154" s="462"/>
      <c r="BV154" s="462"/>
      <c r="BW154" s="462"/>
      <c r="BX154" s="462"/>
      <c r="BY154" s="462"/>
      <c r="BZ154" s="462"/>
      <c r="CA154" s="462"/>
      <c r="CB154" s="462"/>
      <c r="CC154" s="462"/>
      <c r="CD154" s="462"/>
      <c r="CE154" s="462"/>
      <c r="CF154" s="462"/>
      <c r="CG154" s="462"/>
      <c r="CH154" s="462"/>
      <c r="CI154" s="462"/>
      <c r="CJ154" s="462"/>
      <c r="CK154" s="462"/>
      <c r="CL154" s="462"/>
      <c r="CM154" s="462"/>
      <c r="CN154" s="462"/>
      <c r="CO154" s="462"/>
      <c r="CP154" s="462"/>
      <c r="CQ154" s="462"/>
      <c r="CR154" s="462"/>
      <c r="CS154" s="462"/>
      <c r="CT154" s="462"/>
      <c r="CU154" s="462"/>
      <c r="CV154" s="462"/>
      <c r="CW154" s="462"/>
      <c r="CX154" s="462"/>
      <c r="CY154" s="462"/>
      <c r="CZ154" s="462"/>
      <c r="DA154" s="462"/>
      <c r="DB154" s="462"/>
      <c r="DC154" s="462"/>
      <c r="DD154" s="462"/>
      <c r="DE154" s="462"/>
      <c r="DF154" s="462"/>
      <c r="DG154" s="462"/>
      <c r="DH154" s="462"/>
      <c r="DI154" s="462"/>
      <c r="DJ154" s="462"/>
      <c r="DK154" s="462"/>
      <c r="DL154" s="462"/>
      <c r="DM154" s="462"/>
    </row>
    <row r="155" spans="2:117" ht="14.5">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c r="AV155" s="462"/>
      <c r="AW155" s="462"/>
      <c r="AX155" s="462"/>
      <c r="AY155" s="462"/>
      <c r="AZ155" s="462"/>
      <c r="BA155" s="462"/>
      <c r="BB155" s="462"/>
      <c r="BC155" s="462"/>
      <c r="BD155" s="462"/>
      <c r="BE155" s="462"/>
      <c r="BF155" s="462"/>
      <c r="BG155" s="462"/>
      <c r="BH155" s="462"/>
      <c r="BI155" s="462"/>
      <c r="BJ155" s="462"/>
      <c r="BK155" s="462"/>
      <c r="BL155" s="462"/>
      <c r="BM155" s="462"/>
      <c r="BN155" s="462"/>
      <c r="BO155" s="462"/>
      <c r="BP155" s="462"/>
      <c r="BQ155" s="462"/>
      <c r="BR155" s="462"/>
      <c r="BS155" s="462"/>
      <c r="BT155" s="462"/>
      <c r="BU155" s="462"/>
      <c r="BV155" s="462"/>
      <c r="BW155" s="462"/>
      <c r="BX155" s="462"/>
      <c r="BY155" s="462"/>
      <c r="BZ155" s="462"/>
      <c r="CA155" s="462"/>
      <c r="CB155" s="462"/>
      <c r="CC155" s="462"/>
      <c r="CD155" s="462"/>
      <c r="CE155" s="462"/>
      <c r="CF155" s="462"/>
      <c r="CG155" s="462"/>
      <c r="CH155" s="462"/>
      <c r="CI155" s="462"/>
      <c r="CJ155" s="462"/>
      <c r="CK155" s="462"/>
      <c r="CL155" s="462"/>
      <c r="CM155" s="462"/>
      <c r="CN155" s="462"/>
      <c r="CO155" s="462"/>
      <c r="CP155" s="462"/>
      <c r="CQ155" s="462"/>
      <c r="CR155" s="462"/>
      <c r="CS155" s="462"/>
      <c r="CT155" s="462"/>
      <c r="CU155" s="462"/>
      <c r="CV155" s="462"/>
      <c r="CW155" s="462"/>
      <c r="CX155" s="462"/>
      <c r="CY155" s="462"/>
      <c r="CZ155" s="462"/>
      <c r="DA155" s="462"/>
      <c r="DB155" s="462"/>
      <c r="DC155" s="462"/>
      <c r="DD155" s="462"/>
      <c r="DE155" s="462"/>
      <c r="DF155" s="462"/>
      <c r="DG155" s="462"/>
      <c r="DH155" s="462"/>
      <c r="DI155" s="462"/>
      <c r="DJ155" s="462"/>
      <c r="DK155" s="462"/>
      <c r="DL155" s="462"/>
      <c r="DM155" s="462"/>
    </row>
    <row r="156" spans="2:117" ht="14.5">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c r="AV156" s="462"/>
      <c r="AW156" s="462"/>
      <c r="AX156" s="462"/>
      <c r="AY156" s="462"/>
      <c r="AZ156" s="462"/>
      <c r="BA156" s="462"/>
      <c r="BB156" s="462"/>
      <c r="BC156" s="462"/>
      <c r="BD156" s="462"/>
      <c r="BE156" s="462"/>
      <c r="BF156" s="462"/>
      <c r="BG156" s="462"/>
      <c r="BH156" s="462"/>
      <c r="BI156" s="462"/>
      <c r="BJ156" s="462"/>
      <c r="BK156" s="462"/>
      <c r="BL156" s="462"/>
      <c r="BM156" s="462"/>
      <c r="BN156" s="462"/>
      <c r="BO156" s="462"/>
      <c r="BP156" s="462"/>
      <c r="BQ156" s="462"/>
      <c r="BR156" s="462"/>
      <c r="BS156" s="462"/>
      <c r="BT156" s="462"/>
      <c r="BU156" s="462"/>
      <c r="BV156" s="462"/>
      <c r="BW156" s="462"/>
      <c r="BX156" s="462"/>
      <c r="BY156" s="462"/>
      <c r="BZ156" s="462"/>
      <c r="CA156" s="462"/>
      <c r="CB156" s="462"/>
      <c r="CC156" s="462"/>
      <c r="CD156" s="462"/>
      <c r="CE156" s="462"/>
      <c r="CF156" s="462"/>
      <c r="CG156" s="462"/>
      <c r="CH156" s="462"/>
      <c r="CI156" s="462"/>
      <c r="CJ156" s="462"/>
      <c r="CK156" s="462"/>
      <c r="CL156" s="462"/>
      <c r="CM156" s="462"/>
      <c r="CN156" s="462"/>
      <c r="CO156" s="462"/>
      <c r="CP156" s="462"/>
      <c r="CQ156" s="462"/>
      <c r="CR156" s="462"/>
      <c r="CS156" s="462"/>
      <c r="CT156" s="462"/>
      <c r="CU156" s="462"/>
      <c r="CV156" s="462"/>
      <c r="CW156" s="462"/>
      <c r="CX156" s="462"/>
      <c r="CY156" s="462"/>
      <c r="CZ156" s="462"/>
      <c r="DA156" s="462"/>
      <c r="DB156" s="462"/>
      <c r="DC156" s="462"/>
      <c r="DD156" s="462"/>
      <c r="DE156" s="462"/>
      <c r="DF156" s="462"/>
      <c r="DG156" s="462"/>
      <c r="DH156" s="462"/>
      <c r="DI156" s="462"/>
      <c r="DJ156" s="462"/>
      <c r="DK156" s="462"/>
      <c r="DL156" s="462"/>
      <c r="DM156" s="462"/>
    </row>
    <row r="157" spans="2:117" ht="14.5">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c r="AV157" s="462"/>
      <c r="AW157" s="462"/>
      <c r="AX157" s="462"/>
      <c r="AY157" s="462"/>
      <c r="AZ157" s="462"/>
      <c r="BA157" s="462"/>
      <c r="BB157" s="462"/>
      <c r="BC157" s="462"/>
      <c r="BD157" s="462"/>
      <c r="BE157" s="462"/>
      <c r="BF157" s="462"/>
      <c r="BG157" s="462"/>
      <c r="BH157" s="462"/>
      <c r="BI157" s="462"/>
      <c r="BJ157" s="462"/>
      <c r="BK157" s="462"/>
      <c r="BL157" s="462"/>
      <c r="BM157" s="462"/>
      <c r="BN157" s="462"/>
      <c r="BO157" s="462"/>
      <c r="BP157" s="462"/>
      <c r="BQ157" s="462"/>
      <c r="BR157" s="462"/>
      <c r="BS157" s="462"/>
      <c r="BT157" s="462"/>
      <c r="BU157" s="462"/>
      <c r="BV157" s="462"/>
      <c r="BW157" s="462"/>
      <c r="BX157" s="462"/>
      <c r="BY157" s="462"/>
      <c r="BZ157" s="462"/>
      <c r="CA157" s="462"/>
      <c r="CB157" s="462"/>
      <c r="CC157" s="462"/>
      <c r="CD157" s="462"/>
      <c r="CE157" s="462"/>
      <c r="CF157" s="462"/>
      <c r="CG157" s="462"/>
      <c r="CH157" s="462"/>
      <c r="CI157" s="462"/>
      <c r="CJ157" s="462"/>
      <c r="CK157" s="462"/>
      <c r="CL157" s="462"/>
      <c r="CM157" s="462"/>
      <c r="CN157" s="462"/>
      <c r="CO157" s="462"/>
      <c r="CP157" s="462"/>
      <c r="CQ157" s="462"/>
      <c r="CR157" s="462"/>
      <c r="CS157" s="462"/>
      <c r="CT157" s="462"/>
      <c r="CU157" s="462"/>
      <c r="CV157" s="462"/>
      <c r="CW157" s="462"/>
      <c r="CX157" s="462"/>
      <c r="CY157" s="462"/>
      <c r="CZ157" s="462"/>
      <c r="DA157" s="462"/>
      <c r="DB157" s="462"/>
      <c r="DC157" s="462"/>
      <c r="DD157" s="462"/>
      <c r="DE157" s="462"/>
      <c r="DF157" s="462"/>
      <c r="DG157" s="462"/>
      <c r="DH157" s="462"/>
      <c r="DI157" s="462"/>
      <c r="DJ157" s="462"/>
      <c r="DK157" s="462"/>
      <c r="DL157" s="462"/>
      <c r="DM157" s="462"/>
    </row>
    <row r="158" spans="2:117" ht="14.5">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c r="AV158" s="462"/>
      <c r="AW158" s="462"/>
      <c r="AX158" s="462"/>
      <c r="AY158" s="462"/>
      <c r="AZ158" s="462"/>
      <c r="BA158" s="462"/>
      <c r="BB158" s="462"/>
      <c r="BC158" s="462"/>
      <c r="BD158" s="462"/>
      <c r="BE158" s="462"/>
      <c r="BF158" s="462"/>
      <c r="BG158" s="462"/>
      <c r="BH158" s="462"/>
      <c r="BI158" s="462"/>
      <c r="BJ158" s="462"/>
      <c r="BK158" s="462"/>
      <c r="BL158" s="462"/>
      <c r="BM158" s="462"/>
      <c r="BN158" s="462"/>
      <c r="BO158" s="462"/>
      <c r="BP158" s="462"/>
      <c r="BQ158" s="462"/>
      <c r="BR158" s="462"/>
      <c r="BS158" s="462"/>
      <c r="BT158" s="462"/>
      <c r="BU158" s="462"/>
      <c r="BV158" s="462"/>
      <c r="BW158" s="462"/>
      <c r="BX158" s="462"/>
      <c r="BY158" s="462"/>
      <c r="BZ158" s="462"/>
      <c r="CA158" s="462"/>
      <c r="CB158" s="462"/>
      <c r="CC158" s="462"/>
      <c r="CD158" s="462"/>
      <c r="CE158" s="462"/>
      <c r="CF158" s="462"/>
      <c r="CG158" s="462"/>
      <c r="CH158" s="462"/>
      <c r="CI158" s="462"/>
      <c r="CJ158" s="462"/>
      <c r="CK158" s="462"/>
      <c r="CL158" s="462"/>
      <c r="CM158" s="462"/>
      <c r="CN158" s="462"/>
      <c r="CO158" s="462"/>
      <c r="CP158" s="462"/>
      <c r="CQ158" s="462"/>
      <c r="CR158" s="462"/>
      <c r="CS158" s="462"/>
      <c r="CT158" s="462"/>
      <c r="CU158" s="462"/>
      <c r="CV158" s="462"/>
      <c r="CW158" s="462"/>
      <c r="CX158" s="462"/>
      <c r="CY158" s="462"/>
      <c r="CZ158" s="462"/>
      <c r="DA158" s="462"/>
      <c r="DB158" s="462"/>
      <c r="DC158" s="462"/>
      <c r="DD158" s="462"/>
      <c r="DE158" s="462"/>
      <c r="DF158" s="462"/>
      <c r="DG158" s="462"/>
      <c r="DH158" s="462"/>
      <c r="DI158" s="462"/>
      <c r="DJ158" s="462"/>
      <c r="DK158" s="462"/>
      <c r="DL158" s="462"/>
      <c r="DM158" s="462"/>
    </row>
    <row r="159" spans="2:117" ht="14.5">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c r="AV159" s="462"/>
      <c r="AW159" s="462"/>
      <c r="AX159" s="462"/>
      <c r="AY159" s="462"/>
      <c r="AZ159" s="462"/>
      <c r="BA159" s="462"/>
      <c r="BB159" s="462"/>
      <c r="BC159" s="462"/>
      <c r="BD159" s="462"/>
      <c r="BE159" s="462"/>
      <c r="BF159" s="462"/>
      <c r="BG159" s="462"/>
      <c r="BH159" s="462"/>
      <c r="BI159" s="462"/>
      <c r="BJ159" s="462"/>
      <c r="BK159" s="462"/>
      <c r="BL159" s="462"/>
      <c r="BM159" s="462"/>
      <c r="BN159" s="462"/>
      <c r="BO159" s="462"/>
      <c r="BP159" s="462"/>
      <c r="BQ159" s="462"/>
      <c r="BR159" s="462"/>
      <c r="BS159" s="462"/>
      <c r="BT159" s="462"/>
      <c r="BU159" s="462"/>
      <c r="BV159" s="462"/>
      <c r="BW159" s="462"/>
      <c r="BX159" s="462"/>
      <c r="BY159" s="462"/>
      <c r="BZ159" s="462"/>
      <c r="CA159" s="462"/>
      <c r="CB159" s="462"/>
      <c r="CC159" s="462"/>
      <c r="CD159" s="462"/>
      <c r="CE159" s="462"/>
      <c r="CF159" s="462"/>
      <c r="CG159" s="462"/>
      <c r="CH159" s="462"/>
      <c r="CI159" s="462"/>
      <c r="CJ159" s="462"/>
      <c r="CK159" s="462"/>
      <c r="CL159" s="462"/>
      <c r="CM159" s="462"/>
      <c r="CN159" s="462"/>
      <c r="CO159" s="462"/>
      <c r="CP159" s="462"/>
      <c r="CQ159" s="462"/>
      <c r="CR159" s="462"/>
      <c r="CS159" s="462"/>
      <c r="CT159" s="462"/>
      <c r="CU159" s="462"/>
      <c r="CV159" s="462"/>
      <c r="CW159" s="462"/>
      <c r="CX159" s="462"/>
      <c r="CY159" s="462"/>
      <c r="CZ159" s="462"/>
      <c r="DA159" s="462"/>
      <c r="DB159" s="462"/>
      <c r="DC159" s="462"/>
      <c r="DD159" s="462"/>
      <c r="DE159" s="462"/>
      <c r="DF159" s="462"/>
      <c r="DG159" s="462"/>
      <c r="DH159" s="462"/>
      <c r="DI159" s="462"/>
      <c r="DJ159" s="462"/>
      <c r="DK159" s="462"/>
      <c r="DL159" s="462"/>
      <c r="DM159" s="462"/>
    </row>
    <row r="160" spans="2:117" ht="14.5">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c r="AV160" s="462"/>
      <c r="AW160" s="462"/>
      <c r="AX160" s="462"/>
      <c r="AY160" s="462"/>
      <c r="AZ160" s="462"/>
      <c r="BA160" s="462"/>
      <c r="BB160" s="462"/>
      <c r="BC160" s="462"/>
      <c r="BD160" s="462"/>
      <c r="BE160" s="462"/>
      <c r="BF160" s="462"/>
      <c r="BG160" s="462"/>
      <c r="BH160" s="462"/>
      <c r="BI160" s="462"/>
      <c r="BJ160" s="462"/>
      <c r="BK160" s="462"/>
      <c r="BL160" s="462"/>
      <c r="BM160" s="462"/>
      <c r="BN160" s="462"/>
      <c r="BO160" s="462"/>
      <c r="BP160" s="462"/>
      <c r="BQ160" s="462"/>
      <c r="BR160" s="462"/>
      <c r="BS160" s="462"/>
      <c r="BT160" s="462"/>
      <c r="BU160" s="462"/>
      <c r="BV160" s="462"/>
      <c r="BW160" s="462"/>
      <c r="BX160" s="462"/>
      <c r="BY160" s="462"/>
      <c r="BZ160" s="462"/>
      <c r="CA160" s="462"/>
      <c r="CB160" s="462"/>
      <c r="CC160" s="462"/>
      <c r="CD160" s="462"/>
      <c r="CE160" s="462"/>
      <c r="CF160" s="462"/>
      <c r="CG160" s="462"/>
      <c r="CH160" s="462"/>
      <c r="CI160" s="462"/>
      <c r="CJ160" s="462"/>
      <c r="CK160" s="462"/>
      <c r="CL160" s="462"/>
      <c r="CM160" s="462"/>
      <c r="CN160" s="462"/>
      <c r="CO160" s="462"/>
      <c r="CP160" s="462"/>
      <c r="CQ160" s="462"/>
      <c r="CR160" s="462"/>
      <c r="CS160" s="462"/>
      <c r="CT160" s="462"/>
      <c r="CU160" s="462"/>
      <c r="CV160" s="462"/>
      <c r="CW160" s="462"/>
      <c r="CX160" s="462"/>
      <c r="CY160" s="462"/>
      <c r="CZ160" s="462"/>
      <c r="DA160" s="462"/>
      <c r="DB160" s="462"/>
      <c r="DC160" s="462"/>
      <c r="DD160" s="462"/>
      <c r="DE160" s="462"/>
      <c r="DF160" s="462"/>
      <c r="DG160" s="462"/>
      <c r="DH160" s="462"/>
      <c r="DI160" s="462"/>
      <c r="DJ160" s="462"/>
      <c r="DK160" s="462"/>
      <c r="DL160" s="462"/>
      <c r="DM160" s="462"/>
    </row>
    <row r="161" spans="2:117" ht="14.5">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c r="AV161" s="462"/>
      <c r="AW161" s="462"/>
      <c r="AX161" s="462"/>
      <c r="AY161" s="462"/>
      <c r="AZ161" s="462"/>
      <c r="BA161" s="462"/>
      <c r="BB161" s="462"/>
      <c r="BC161" s="462"/>
      <c r="BD161" s="462"/>
      <c r="BE161" s="462"/>
      <c r="BF161" s="462"/>
      <c r="BG161" s="462"/>
      <c r="BH161" s="462"/>
      <c r="BI161" s="462"/>
      <c r="BJ161" s="462"/>
      <c r="BK161" s="462"/>
      <c r="BL161" s="462"/>
      <c r="BM161" s="462"/>
      <c r="BN161" s="462"/>
      <c r="BO161" s="462"/>
      <c r="BP161" s="462"/>
      <c r="BQ161" s="462"/>
      <c r="BR161" s="462"/>
      <c r="BS161" s="462"/>
      <c r="BT161" s="462"/>
      <c r="BU161" s="462"/>
      <c r="BV161" s="462"/>
      <c r="BW161" s="462"/>
      <c r="BX161" s="462"/>
      <c r="BY161" s="462"/>
      <c r="BZ161" s="462"/>
      <c r="CA161" s="462"/>
      <c r="CB161" s="462"/>
      <c r="CC161" s="462"/>
      <c r="CD161" s="462"/>
      <c r="CE161" s="462"/>
      <c r="CF161" s="462"/>
      <c r="CG161" s="462"/>
      <c r="CH161" s="462"/>
      <c r="CI161" s="462"/>
      <c r="CJ161" s="462"/>
      <c r="CK161" s="462"/>
      <c r="CL161" s="462"/>
      <c r="CM161" s="462"/>
      <c r="CN161" s="462"/>
      <c r="CO161" s="462"/>
      <c r="CP161" s="462"/>
      <c r="CQ161" s="462"/>
      <c r="CR161" s="462"/>
      <c r="CS161" s="462"/>
      <c r="CT161" s="462"/>
      <c r="CU161" s="462"/>
      <c r="CV161" s="462"/>
      <c r="CW161" s="462"/>
      <c r="CX161" s="462"/>
      <c r="CY161" s="462"/>
      <c r="CZ161" s="462"/>
      <c r="DA161" s="462"/>
      <c r="DB161" s="462"/>
      <c r="DC161" s="462"/>
      <c r="DD161" s="462"/>
      <c r="DE161" s="462"/>
      <c r="DF161" s="462"/>
      <c r="DG161" s="462"/>
      <c r="DH161" s="462"/>
      <c r="DI161" s="462"/>
      <c r="DJ161" s="462"/>
      <c r="DK161" s="462"/>
      <c r="DL161" s="462"/>
      <c r="DM161" s="462"/>
    </row>
    <row r="162" spans="2:117" ht="14.5">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2"/>
      <c r="BE162" s="462"/>
      <c r="BF162" s="462"/>
      <c r="BG162" s="462"/>
      <c r="BH162" s="462"/>
      <c r="BI162" s="462"/>
      <c r="BJ162" s="462"/>
      <c r="BK162" s="462"/>
      <c r="BL162" s="462"/>
      <c r="BM162" s="462"/>
      <c r="BN162" s="462"/>
      <c r="BO162" s="462"/>
      <c r="BP162" s="462"/>
      <c r="BQ162" s="462"/>
      <c r="BR162" s="462"/>
      <c r="BS162" s="462"/>
      <c r="BT162" s="462"/>
      <c r="BU162" s="462"/>
      <c r="BV162" s="462"/>
      <c r="BW162" s="462"/>
      <c r="BX162" s="462"/>
      <c r="BY162" s="462"/>
      <c r="BZ162" s="462"/>
      <c r="CA162" s="462"/>
      <c r="CB162" s="462"/>
      <c r="CC162" s="462"/>
      <c r="CD162" s="462"/>
      <c r="CE162" s="462"/>
      <c r="CF162" s="462"/>
      <c r="CG162" s="462"/>
      <c r="CH162" s="462"/>
      <c r="CI162" s="462"/>
      <c r="CJ162" s="462"/>
      <c r="CK162" s="462"/>
      <c r="CL162" s="462"/>
      <c r="CM162" s="462"/>
      <c r="CN162" s="462"/>
      <c r="CO162" s="462"/>
      <c r="CP162" s="462"/>
      <c r="CQ162" s="462"/>
      <c r="CR162" s="462"/>
      <c r="CS162" s="462"/>
      <c r="CT162" s="462"/>
      <c r="CU162" s="462"/>
      <c r="CV162" s="462"/>
      <c r="CW162" s="462"/>
      <c r="CX162" s="462"/>
      <c r="CY162" s="462"/>
      <c r="CZ162" s="462"/>
      <c r="DA162" s="462"/>
      <c r="DB162" s="462"/>
      <c r="DC162" s="462"/>
      <c r="DD162" s="462"/>
      <c r="DE162" s="462"/>
      <c r="DF162" s="462"/>
      <c r="DG162" s="462"/>
      <c r="DH162" s="462"/>
      <c r="DI162" s="462"/>
      <c r="DJ162" s="462"/>
      <c r="DK162" s="462"/>
      <c r="DL162" s="462"/>
      <c r="DM162" s="462"/>
    </row>
    <row r="163" spans="2:117" ht="14.5">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c r="AV163" s="462"/>
      <c r="AW163" s="462"/>
      <c r="AX163" s="462"/>
      <c r="AY163" s="462"/>
      <c r="AZ163" s="462"/>
      <c r="BA163" s="462"/>
      <c r="BB163" s="462"/>
      <c r="BC163" s="462"/>
      <c r="BD163" s="462"/>
      <c r="BE163" s="462"/>
      <c r="BF163" s="462"/>
      <c r="BG163" s="462"/>
      <c r="BH163" s="462"/>
      <c r="BI163" s="462"/>
      <c r="BJ163" s="462"/>
      <c r="BK163" s="462"/>
      <c r="BL163" s="462"/>
      <c r="BM163" s="462"/>
      <c r="BN163" s="462"/>
      <c r="BO163" s="462"/>
      <c r="BP163" s="462"/>
      <c r="BQ163" s="462"/>
      <c r="BR163" s="462"/>
      <c r="BS163" s="462"/>
      <c r="BT163" s="462"/>
      <c r="BU163" s="462"/>
      <c r="BV163" s="462"/>
      <c r="BW163" s="462"/>
      <c r="BX163" s="462"/>
      <c r="BY163" s="462"/>
      <c r="BZ163" s="462"/>
      <c r="CA163" s="462"/>
      <c r="CB163" s="462"/>
      <c r="CC163" s="462"/>
      <c r="CD163" s="462"/>
      <c r="CE163" s="462"/>
      <c r="CF163" s="462"/>
      <c r="CG163" s="462"/>
      <c r="CH163" s="462"/>
      <c r="CI163" s="462"/>
      <c r="CJ163" s="462"/>
      <c r="CK163" s="462"/>
      <c r="CL163" s="462"/>
      <c r="CM163" s="462"/>
      <c r="CN163" s="462"/>
      <c r="CO163" s="462"/>
      <c r="CP163" s="462"/>
      <c r="CQ163" s="462"/>
      <c r="CR163" s="462"/>
      <c r="CS163" s="462"/>
      <c r="CT163" s="462"/>
      <c r="CU163" s="462"/>
      <c r="CV163" s="462"/>
      <c r="CW163" s="462"/>
      <c r="CX163" s="462"/>
      <c r="CY163" s="462"/>
      <c r="CZ163" s="462"/>
      <c r="DA163" s="462"/>
      <c r="DB163" s="462"/>
      <c r="DC163" s="462"/>
      <c r="DD163" s="462"/>
      <c r="DE163" s="462"/>
      <c r="DF163" s="462"/>
      <c r="DG163" s="462"/>
      <c r="DH163" s="462"/>
      <c r="DI163" s="462"/>
      <c r="DJ163" s="462"/>
      <c r="DK163" s="462"/>
      <c r="DL163" s="462"/>
      <c r="DM163" s="462"/>
    </row>
    <row r="164" spans="2:117" ht="14.5">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c r="AV164" s="462"/>
      <c r="AW164" s="462"/>
      <c r="AX164" s="462"/>
      <c r="AY164" s="462"/>
      <c r="AZ164" s="462"/>
      <c r="BA164" s="462"/>
      <c r="BB164" s="462"/>
      <c r="BC164" s="462"/>
      <c r="BD164" s="462"/>
      <c r="BE164" s="462"/>
      <c r="BF164" s="462"/>
      <c r="BG164" s="462"/>
      <c r="BH164" s="462"/>
      <c r="BI164" s="462"/>
      <c r="BJ164" s="462"/>
      <c r="BK164" s="462"/>
      <c r="BL164" s="462"/>
      <c r="BM164" s="462"/>
      <c r="BN164" s="462"/>
      <c r="BO164" s="462"/>
      <c r="BP164" s="462"/>
      <c r="BQ164" s="462"/>
      <c r="BR164" s="462"/>
      <c r="BS164" s="462"/>
      <c r="BT164" s="462"/>
      <c r="BU164" s="462"/>
      <c r="BV164" s="462"/>
      <c r="BW164" s="462"/>
      <c r="BX164" s="462"/>
      <c r="BY164" s="462"/>
      <c r="BZ164" s="462"/>
      <c r="CA164" s="462"/>
      <c r="CB164" s="462"/>
      <c r="CC164" s="462"/>
      <c r="CD164" s="462"/>
      <c r="CE164" s="462"/>
      <c r="CF164" s="462"/>
      <c r="CG164" s="462"/>
      <c r="CH164" s="462"/>
      <c r="CI164" s="462"/>
      <c r="CJ164" s="462"/>
      <c r="CK164" s="462"/>
      <c r="CL164" s="462"/>
      <c r="CM164" s="462"/>
      <c r="CN164" s="462"/>
      <c r="CO164" s="462"/>
      <c r="CP164" s="462"/>
      <c r="CQ164" s="462"/>
      <c r="CR164" s="462"/>
      <c r="CS164" s="462"/>
      <c r="CT164" s="462"/>
      <c r="CU164" s="462"/>
      <c r="CV164" s="462"/>
      <c r="CW164" s="462"/>
      <c r="CX164" s="462"/>
      <c r="CY164" s="462"/>
      <c r="CZ164" s="462"/>
      <c r="DA164" s="462"/>
      <c r="DB164" s="462"/>
      <c r="DC164" s="462"/>
      <c r="DD164" s="462"/>
      <c r="DE164" s="462"/>
      <c r="DF164" s="462"/>
      <c r="DG164" s="462"/>
      <c r="DH164" s="462"/>
      <c r="DI164" s="462"/>
      <c r="DJ164" s="462"/>
      <c r="DK164" s="462"/>
      <c r="DL164" s="462"/>
      <c r="DM164" s="462"/>
    </row>
    <row r="165" spans="2:117" ht="14.5">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c r="AV165" s="462"/>
      <c r="AW165" s="462"/>
      <c r="AX165" s="462"/>
      <c r="AY165" s="462"/>
      <c r="AZ165" s="462"/>
      <c r="BA165" s="462"/>
      <c r="BB165" s="462"/>
      <c r="BC165" s="462"/>
      <c r="BD165" s="462"/>
      <c r="BE165" s="462"/>
      <c r="BF165" s="462"/>
      <c r="BG165" s="462"/>
      <c r="BH165" s="462"/>
      <c r="BI165" s="462"/>
      <c r="BJ165" s="462"/>
      <c r="BK165" s="462"/>
      <c r="BL165" s="462"/>
      <c r="BM165" s="462"/>
      <c r="BN165" s="462"/>
      <c r="BO165" s="462"/>
      <c r="BP165" s="462"/>
      <c r="BQ165" s="462"/>
      <c r="BR165" s="462"/>
      <c r="BS165" s="462"/>
      <c r="BT165" s="462"/>
      <c r="BU165" s="462"/>
      <c r="BV165" s="462"/>
      <c r="BW165" s="462"/>
      <c r="BX165" s="462"/>
      <c r="BY165" s="462"/>
      <c r="BZ165" s="462"/>
      <c r="CA165" s="462"/>
      <c r="CB165" s="462"/>
      <c r="CC165" s="462"/>
      <c r="CD165" s="462"/>
      <c r="CE165" s="462"/>
      <c r="CF165" s="462"/>
      <c r="CG165" s="462"/>
      <c r="CH165" s="462"/>
      <c r="CI165" s="462"/>
      <c r="CJ165" s="462"/>
      <c r="CK165" s="462"/>
      <c r="CL165" s="462"/>
      <c r="CM165" s="462"/>
      <c r="CN165" s="462"/>
      <c r="CO165" s="462"/>
      <c r="CP165" s="462"/>
      <c r="CQ165" s="462"/>
      <c r="CR165" s="462"/>
      <c r="CS165" s="462"/>
      <c r="CT165" s="462"/>
      <c r="CU165" s="462"/>
      <c r="CV165" s="462"/>
      <c r="CW165" s="462"/>
      <c r="CX165" s="462"/>
      <c r="CY165" s="462"/>
      <c r="CZ165" s="462"/>
      <c r="DA165" s="462"/>
      <c r="DB165" s="462"/>
      <c r="DC165" s="462"/>
      <c r="DD165" s="462"/>
      <c r="DE165" s="462"/>
      <c r="DF165" s="462"/>
      <c r="DG165" s="462"/>
      <c r="DH165" s="462"/>
      <c r="DI165" s="462"/>
      <c r="DJ165" s="462"/>
      <c r="DK165" s="462"/>
      <c r="DL165" s="462"/>
      <c r="DM165" s="462"/>
    </row>
    <row r="166" spans="2:117" ht="14.5">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c r="AV166" s="462"/>
      <c r="AW166" s="462"/>
      <c r="AX166" s="462"/>
      <c r="AY166" s="462"/>
      <c r="AZ166" s="462"/>
      <c r="BA166" s="462"/>
      <c r="BB166" s="462"/>
      <c r="BC166" s="462"/>
      <c r="BD166" s="462"/>
      <c r="BE166" s="462"/>
      <c r="BF166" s="462"/>
      <c r="BG166" s="462"/>
      <c r="BH166" s="462"/>
      <c r="BI166" s="462"/>
      <c r="BJ166" s="462"/>
      <c r="BK166" s="462"/>
      <c r="BL166" s="462"/>
      <c r="BM166" s="462"/>
      <c r="BN166" s="462"/>
      <c r="BO166" s="462"/>
      <c r="BP166" s="462"/>
      <c r="BQ166" s="462"/>
      <c r="BR166" s="462"/>
      <c r="BS166" s="462"/>
      <c r="BT166" s="462"/>
      <c r="BU166" s="462"/>
      <c r="BV166" s="462"/>
      <c r="BW166" s="462"/>
      <c r="BX166" s="462"/>
      <c r="BY166" s="462"/>
      <c r="BZ166" s="462"/>
      <c r="CA166" s="462"/>
      <c r="CB166" s="462"/>
      <c r="CC166" s="462"/>
      <c r="CD166" s="462"/>
      <c r="CE166" s="462"/>
      <c r="CF166" s="462"/>
      <c r="CG166" s="462"/>
      <c r="CH166" s="462"/>
      <c r="CI166" s="462"/>
      <c r="CJ166" s="462"/>
      <c r="CK166" s="462"/>
      <c r="CL166" s="462"/>
      <c r="CM166" s="462"/>
      <c r="CN166" s="462"/>
      <c r="CO166" s="462"/>
      <c r="CP166" s="462"/>
      <c r="CQ166" s="462"/>
      <c r="CR166" s="462"/>
      <c r="CS166" s="462"/>
      <c r="CT166" s="462"/>
      <c r="CU166" s="462"/>
      <c r="CV166" s="462"/>
      <c r="CW166" s="462"/>
      <c r="CX166" s="462"/>
      <c r="CY166" s="462"/>
      <c r="CZ166" s="462"/>
      <c r="DA166" s="462"/>
      <c r="DB166" s="462"/>
      <c r="DC166" s="462"/>
      <c r="DD166" s="462"/>
      <c r="DE166" s="462"/>
      <c r="DF166" s="462"/>
      <c r="DG166" s="462"/>
      <c r="DH166" s="462"/>
      <c r="DI166" s="462"/>
      <c r="DJ166" s="462"/>
      <c r="DK166" s="462"/>
      <c r="DL166" s="462"/>
      <c r="DM166" s="462"/>
    </row>
    <row r="167" spans="2:117" ht="14.5">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c r="AV167" s="462"/>
      <c r="AW167" s="462"/>
      <c r="AX167" s="462"/>
      <c r="AY167" s="462"/>
      <c r="AZ167" s="462"/>
      <c r="BA167" s="462"/>
      <c r="BB167" s="462"/>
      <c r="BC167" s="462"/>
      <c r="BD167" s="462"/>
      <c r="BE167" s="462"/>
      <c r="BF167" s="462"/>
      <c r="BG167" s="462"/>
      <c r="BH167" s="462"/>
      <c r="BI167" s="462"/>
      <c r="BJ167" s="462"/>
      <c r="BK167" s="462"/>
      <c r="BL167" s="462"/>
      <c r="BM167" s="462"/>
      <c r="BN167" s="462"/>
      <c r="BO167" s="462"/>
      <c r="BP167" s="462"/>
      <c r="BQ167" s="462"/>
      <c r="BR167" s="462"/>
      <c r="BS167" s="462"/>
      <c r="BT167" s="462"/>
      <c r="BU167" s="462"/>
      <c r="BV167" s="462"/>
      <c r="BW167" s="462"/>
      <c r="BX167" s="462"/>
      <c r="BY167" s="462"/>
      <c r="BZ167" s="462"/>
      <c r="CA167" s="462"/>
      <c r="CB167" s="462"/>
      <c r="CC167" s="462"/>
      <c r="CD167" s="462"/>
      <c r="CE167" s="462"/>
      <c r="CF167" s="462"/>
      <c r="CG167" s="462"/>
      <c r="CH167" s="462"/>
      <c r="CI167" s="462"/>
      <c r="CJ167" s="462"/>
      <c r="CK167" s="462"/>
      <c r="CL167" s="462"/>
      <c r="CM167" s="462"/>
      <c r="CN167" s="462"/>
      <c r="CO167" s="462"/>
      <c r="CP167" s="462"/>
      <c r="CQ167" s="462"/>
      <c r="CR167" s="462"/>
      <c r="CS167" s="462"/>
      <c r="CT167" s="462"/>
      <c r="CU167" s="462"/>
      <c r="CV167" s="462"/>
      <c r="CW167" s="462"/>
      <c r="CX167" s="462"/>
      <c r="CY167" s="462"/>
      <c r="CZ167" s="462"/>
      <c r="DA167" s="462"/>
      <c r="DB167" s="462"/>
      <c r="DC167" s="462"/>
      <c r="DD167" s="462"/>
      <c r="DE167" s="462"/>
      <c r="DF167" s="462"/>
      <c r="DG167" s="462"/>
      <c r="DH167" s="462"/>
      <c r="DI167" s="462"/>
      <c r="DJ167" s="462"/>
      <c r="DK167" s="462"/>
      <c r="DL167" s="462"/>
      <c r="DM167" s="462"/>
    </row>
    <row r="168" spans="2:117" ht="14.5">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c r="AV168" s="462"/>
      <c r="AW168" s="462"/>
      <c r="AX168" s="462"/>
      <c r="AY168" s="462"/>
      <c r="AZ168" s="462"/>
      <c r="BA168" s="462"/>
      <c r="BB168" s="462"/>
      <c r="BC168" s="462"/>
      <c r="BD168" s="462"/>
      <c r="BE168" s="462"/>
      <c r="BF168" s="462"/>
      <c r="BG168" s="462"/>
      <c r="BH168" s="462"/>
      <c r="BI168" s="462"/>
      <c r="BJ168" s="462"/>
      <c r="BK168" s="462"/>
      <c r="BL168" s="462"/>
      <c r="BM168" s="462"/>
      <c r="BN168" s="462"/>
      <c r="BO168" s="462"/>
      <c r="BP168" s="462"/>
      <c r="BQ168" s="462"/>
      <c r="BR168" s="462"/>
      <c r="BS168" s="462"/>
      <c r="BT168" s="462"/>
      <c r="BU168" s="462"/>
      <c r="BV168" s="462"/>
      <c r="BW168" s="462"/>
      <c r="BX168" s="462"/>
      <c r="BY168" s="462"/>
      <c r="BZ168" s="462"/>
      <c r="CA168" s="462"/>
      <c r="CB168" s="462"/>
      <c r="CC168" s="462"/>
      <c r="CD168" s="462"/>
      <c r="CE168" s="462"/>
      <c r="CF168" s="462"/>
      <c r="CG168" s="462"/>
      <c r="CH168" s="462"/>
      <c r="CI168" s="462"/>
      <c r="CJ168" s="462"/>
      <c r="CK168" s="462"/>
      <c r="CL168" s="462"/>
      <c r="CM168" s="462"/>
      <c r="CN168" s="462"/>
      <c r="CO168" s="462"/>
      <c r="CP168" s="462"/>
      <c r="CQ168" s="462"/>
      <c r="CR168" s="462"/>
      <c r="CS168" s="462"/>
      <c r="CT168" s="462"/>
      <c r="CU168" s="462"/>
      <c r="CV168" s="462"/>
      <c r="CW168" s="462"/>
      <c r="CX168" s="462"/>
      <c r="CY168" s="462"/>
      <c r="CZ168" s="462"/>
      <c r="DA168" s="462"/>
      <c r="DB168" s="462"/>
      <c r="DC168" s="462"/>
      <c r="DD168" s="462"/>
      <c r="DE168" s="462"/>
      <c r="DF168" s="462"/>
      <c r="DG168" s="462"/>
      <c r="DH168" s="462"/>
      <c r="DI168" s="462"/>
      <c r="DJ168" s="462"/>
      <c r="DK168" s="462"/>
      <c r="DL168" s="462"/>
      <c r="DM168" s="462"/>
    </row>
    <row r="169" spans="2:117" ht="14.5">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c r="AV169" s="462"/>
      <c r="AW169" s="462"/>
      <c r="AX169" s="462"/>
      <c r="AY169" s="462"/>
      <c r="AZ169" s="462"/>
      <c r="BA169" s="462"/>
      <c r="BB169" s="462"/>
      <c r="BC169" s="462"/>
      <c r="BD169" s="462"/>
      <c r="BE169" s="462"/>
      <c r="BF169" s="462"/>
      <c r="BG169" s="462"/>
      <c r="BH169" s="462"/>
      <c r="BI169" s="462"/>
      <c r="BJ169" s="462"/>
      <c r="BK169" s="462"/>
      <c r="BL169" s="462"/>
      <c r="BM169" s="462"/>
      <c r="BN169" s="462"/>
      <c r="BO169" s="462"/>
      <c r="BP169" s="462"/>
      <c r="BQ169" s="462"/>
      <c r="BR169" s="462"/>
      <c r="BS169" s="462"/>
      <c r="BT169" s="462"/>
      <c r="BU169" s="462"/>
      <c r="BV169" s="462"/>
      <c r="BW169" s="462"/>
      <c r="BX169" s="462"/>
      <c r="BY169" s="462"/>
      <c r="BZ169" s="462"/>
      <c r="CA169" s="462"/>
      <c r="CB169" s="462"/>
      <c r="CC169" s="462"/>
      <c r="CD169" s="462"/>
      <c r="CE169" s="462"/>
      <c r="CF169" s="462"/>
      <c r="CG169" s="462"/>
      <c r="CH169" s="462"/>
      <c r="CI169" s="462"/>
      <c r="CJ169" s="462"/>
      <c r="CK169" s="462"/>
      <c r="CL169" s="462"/>
      <c r="CM169" s="462"/>
      <c r="CN169" s="462"/>
      <c r="CO169" s="462"/>
      <c r="CP169" s="462"/>
      <c r="CQ169" s="462"/>
      <c r="CR169" s="462"/>
      <c r="CS169" s="462"/>
      <c r="CT169" s="462"/>
      <c r="CU169" s="462"/>
      <c r="CV169" s="462"/>
      <c r="CW169" s="462"/>
      <c r="CX169" s="462"/>
      <c r="CY169" s="462"/>
      <c r="CZ169" s="462"/>
      <c r="DA169" s="462"/>
      <c r="DB169" s="462"/>
      <c r="DC169" s="462"/>
      <c r="DD169" s="462"/>
      <c r="DE169" s="462"/>
      <c r="DF169" s="462"/>
      <c r="DG169" s="462"/>
      <c r="DH169" s="462"/>
      <c r="DI169" s="462"/>
      <c r="DJ169" s="462"/>
      <c r="DK169" s="462"/>
      <c r="DL169" s="462"/>
      <c r="DM169" s="462"/>
    </row>
    <row r="170" spans="2:117" ht="14.5">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c r="AV170" s="462"/>
      <c r="AW170" s="462"/>
      <c r="AX170" s="462"/>
      <c r="AY170" s="462"/>
      <c r="AZ170" s="462"/>
      <c r="BA170" s="462"/>
      <c r="BB170" s="462"/>
      <c r="BC170" s="462"/>
      <c r="BD170" s="462"/>
      <c r="BE170" s="462"/>
      <c r="BF170" s="462"/>
      <c r="BG170" s="462"/>
      <c r="BH170" s="462"/>
      <c r="BI170" s="462"/>
      <c r="BJ170" s="462"/>
      <c r="BK170" s="462"/>
      <c r="BL170" s="462"/>
      <c r="BM170" s="462"/>
      <c r="BN170" s="462"/>
      <c r="BO170" s="462"/>
      <c r="BP170" s="462"/>
      <c r="BQ170" s="462"/>
      <c r="BR170" s="462"/>
      <c r="BS170" s="462"/>
      <c r="BT170" s="462"/>
      <c r="BU170" s="462"/>
      <c r="BV170" s="462"/>
      <c r="BW170" s="462"/>
      <c r="BX170" s="462"/>
      <c r="BY170" s="462"/>
      <c r="BZ170" s="462"/>
      <c r="CA170" s="462"/>
      <c r="CB170" s="462"/>
      <c r="CC170" s="462"/>
      <c r="CD170" s="462"/>
      <c r="CE170" s="462"/>
      <c r="CF170" s="462"/>
      <c r="CG170" s="462"/>
      <c r="CH170" s="462"/>
      <c r="CI170" s="462"/>
      <c r="CJ170" s="462"/>
      <c r="CK170" s="462"/>
      <c r="CL170" s="462"/>
      <c r="CM170" s="462"/>
      <c r="CN170" s="462"/>
      <c r="CO170" s="462"/>
      <c r="CP170" s="462"/>
      <c r="CQ170" s="462"/>
      <c r="CR170" s="462"/>
      <c r="CS170" s="462"/>
      <c r="CT170" s="462"/>
      <c r="CU170" s="462"/>
      <c r="CV170" s="462"/>
      <c r="CW170" s="462"/>
      <c r="CX170" s="462"/>
      <c r="CY170" s="462"/>
      <c r="CZ170" s="462"/>
      <c r="DA170" s="462"/>
      <c r="DB170" s="462"/>
      <c r="DC170" s="462"/>
      <c r="DD170" s="462"/>
      <c r="DE170" s="462"/>
      <c r="DF170" s="462"/>
      <c r="DG170" s="462"/>
      <c r="DH170" s="462"/>
      <c r="DI170" s="462"/>
      <c r="DJ170" s="462"/>
      <c r="DK170" s="462"/>
      <c r="DL170" s="462"/>
      <c r="DM170" s="462"/>
    </row>
    <row r="171" spans="2:117" ht="14.5">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c r="AV171" s="462"/>
      <c r="AW171" s="462"/>
      <c r="AX171" s="462"/>
      <c r="AY171" s="462"/>
      <c r="AZ171" s="462"/>
      <c r="BA171" s="462"/>
      <c r="BB171" s="462"/>
      <c r="BC171" s="462"/>
      <c r="BD171" s="462"/>
      <c r="BE171" s="462"/>
      <c r="BF171" s="462"/>
      <c r="BG171" s="462"/>
      <c r="BH171" s="462"/>
      <c r="BI171" s="462"/>
      <c r="BJ171" s="462"/>
      <c r="BK171" s="462"/>
      <c r="BL171" s="462"/>
      <c r="BM171" s="462"/>
      <c r="BN171" s="462"/>
      <c r="BO171" s="462"/>
      <c r="BP171" s="462"/>
      <c r="BQ171" s="462"/>
      <c r="BR171" s="462"/>
      <c r="BS171" s="462"/>
      <c r="BT171" s="462"/>
      <c r="BU171" s="462"/>
      <c r="BV171" s="462"/>
      <c r="BW171" s="462"/>
      <c r="BX171" s="462"/>
      <c r="BY171" s="462"/>
      <c r="BZ171" s="462"/>
      <c r="CA171" s="462"/>
      <c r="CB171" s="462"/>
      <c r="CC171" s="462"/>
      <c r="CD171" s="462"/>
      <c r="CE171" s="462"/>
      <c r="CF171" s="462"/>
      <c r="CG171" s="462"/>
      <c r="CH171" s="462"/>
      <c r="CI171" s="462"/>
      <c r="CJ171" s="462"/>
      <c r="CK171" s="462"/>
      <c r="CL171" s="462"/>
      <c r="CM171" s="462"/>
      <c r="CN171" s="462"/>
      <c r="CO171" s="462"/>
      <c r="CP171" s="462"/>
      <c r="CQ171" s="462"/>
      <c r="CR171" s="462"/>
      <c r="CS171" s="462"/>
      <c r="CT171" s="462"/>
      <c r="CU171" s="462"/>
      <c r="CV171" s="462"/>
      <c r="CW171" s="462"/>
      <c r="CX171" s="462"/>
      <c r="CY171" s="462"/>
      <c r="CZ171" s="462"/>
      <c r="DA171" s="462"/>
      <c r="DB171" s="462"/>
      <c r="DC171" s="462"/>
      <c r="DD171" s="462"/>
      <c r="DE171" s="462"/>
      <c r="DF171" s="462"/>
      <c r="DG171" s="462"/>
      <c r="DH171" s="462"/>
      <c r="DI171" s="462"/>
      <c r="DJ171" s="462"/>
      <c r="DK171" s="462"/>
      <c r="DL171" s="462"/>
      <c r="DM171" s="462"/>
    </row>
    <row r="172" spans="2:117" ht="14.5">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c r="AV172" s="462"/>
      <c r="AW172" s="462"/>
      <c r="AX172" s="462"/>
      <c r="AY172" s="462"/>
      <c r="AZ172" s="462"/>
      <c r="BA172" s="462"/>
      <c r="BB172" s="462"/>
      <c r="BC172" s="462"/>
      <c r="BD172" s="462"/>
      <c r="BE172" s="462"/>
      <c r="BF172" s="462"/>
      <c r="BG172" s="462"/>
      <c r="BH172" s="462"/>
      <c r="BI172" s="462"/>
      <c r="BJ172" s="462"/>
      <c r="BK172" s="462"/>
      <c r="BL172" s="462"/>
      <c r="BM172" s="462"/>
      <c r="BN172" s="462"/>
      <c r="BO172" s="462"/>
      <c r="BP172" s="462"/>
      <c r="BQ172" s="462"/>
      <c r="BR172" s="462"/>
      <c r="BS172" s="462"/>
      <c r="BT172" s="462"/>
      <c r="BU172" s="462"/>
      <c r="BV172" s="462"/>
      <c r="BW172" s="462"/>
      <c r="BX172" s="462"/>
      <c r="BY172" s="462"/>
      <c r="BZ172" s="462"/>
      <c r="CA172" s="462"/>
      <c r="CB172" s="462"/>
      <c r="CC172" s="462"/>
      <c r="CD172" s="462"/>
      <c r="CE172" s="462"/>
      <c r="CF172" s="462"/>
      <c r="CG172" s="462"/>
      <c r="CH172" s="462"/>
      <c r="CI172" s="462"/>
      <c r="CJ172" s="462"/>
      <c r="CK172" s="462"/>
      <c r="CL172" s="462"/>
      <c r="CM172" s="462"/>
      <c r="CN172" s="462"/>
      <c r="CO172" s="462"/>
      <c r="CP172" s="462"/>
      <c r="CQ172" s="462"/>
      <c r="CR172" s="462"/>
      <c r="CS172" s="462"/>
      <c r="CT172" s="462"/>
      <c r="CU172" s="462"/>
      <c r="CV172" s="462"/>
      <c r="CW172" s="462"/>
      <c r="CX172" s="462"/>
      <c r="CY172" s="462"/>
      <c r="CZ172" s="462"/>
      <c r="DA172" s="462"/>
      <c r="DB172" s="462"/>
      <c r="DC172" s="462"/>
      <c r="DD172" s="462"/>
      <c r="DE172" s="462"/>
      <c r="DF172" s="462"/>
      <c r="DG172" s="462"/>
      <c r="DH172" s="462"/>
      <c r="DI172" s="462"/>
      <c r="DJ172" s="462"/>
      <c r="DK172" s="462"/>
      <c r="DL172" s="462"/>
      <c r="DM172" s="462"/>
    </row>
    <row r="173" spans="2:117" ht="14.5">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c r="AV173" s="462"/>
      <c r="AW173" s="462"/>
      <c r="AX173" s="462"/>
      <c r="AY173" s="462"/>
      <c r="AZ173" s="462"/>
      <c r="BA173" s="462"/>
      <c r="BB173" s="462"/>
      <c r="BC173" s="462"/>
      <c r="BD173" s="462"/>
      <c r="BE173" s="462"/>
      <c r="BF173" s="462"/>
      <c r="BG173" s="462"/>
      <c r="BH173" s="462"/>
      <c r="BI173" s="462"/>
      <c r="BJ173" s="462"/>
      <c r="BK173" s="462"/>
      <c r="BL173" s="462"/>
      <c r="BM173" s="462"/>
      <c r="BN173" s="462"/>
      <c r="BO173" s="462"/>
      <c r="BP173" s="462"/>
      <c r="BQ173" s="462"/>
      <c r="BR173" s="462"/>
      <c r="BS173" s="462"/>
      <c r="BT173" s="462"/>
      <c r="BU173" s="462"/>
      <c r="BV173" s="462"/>
      <c r="BW173" s="462"/>
      <c r="BX173" s="462"/>
      <c r="BY173" s="462"/>
      <c r="BZ173" s="462"/>
      <c r="CA173" s="462"/>
      <c r="CB173" s="462"/>
      <c r="CC173" s="462"/>
      <c r="CD173" s="462"/>
      <c r="CE173" s="462"/>
      <c r="CF173" s="462"/>
      <c r="CG173" s="462"/>
      <c r="CH173" s="462"/>
      <c r="CI173" s="462"/>
      <c r="CJ173" s="462"/>
      <c r="CK173" s="462"/>
      <c r="CL173" s="462"/>
      <c r="CM173" s="462"/>
      <c r="CN173" s="462"/>
      <c r="CO173" s="462"/>
      <c r="CP173" s="462"/>
      <c r="CQ173" s="462"/>
      <c r="CR173" s="462"/>
      <c r="CS173" s="462"/>
      <c r="CT173" s="462"/>
      <c r="CU173" s="462"/>
      <c r="CV173" s="462"/>
      <c r="CW173" s="462"/>
      <c r="CX173" s="462"/>
      <c r="CY173" s="462"/>
      <c r="CZ173" s="462"/>
      <c r="DA173" s="462"/>
      <c r="DB173" s="462"/>
      <c r="DC173" s="462"/>
      <c r="DD173" s="462"/>
      <c r="DE173" s="462"/>
      <c r="DF173" s="462"/>
      <c r="DG173" s="462"/>
      <c r="DH173" s="462"/>
      <c r="DI173" s="462"/>
      <c r="DJ173" s="462"/>
      <c r="DK173" s="462"/>
      <c r="DL173" s="462"/>
      <c r="DM173" s="462"/>
    </row>
    <row r="174" spans="2:117" ht="14.5">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c r="AV174" s="462"/>
      <c r="AW174" s="462"/>
      <c r="AX174" s="462"/>
      <c r="AY174" s="462"/>
      <c r="AZ174" s="462"/>
      <c r="BA174" s="462"/>
      <c r="BB174" s="462"/>
      <c r="BC174" s="462"/>
      <c r="BD174" s="462"/>
      <c r="BE174" s="462"/>
      <c r="BF174" s="462"/>
      <c r="BG174" s="462"/>
      <c r="BH174" s="462"/>
      <c r="BI174" s="462"/>
      <c r="BJ174" s="462"/>
      <c r="BK174" s="462"/>
      <c r="BL174" s="462"/>
      <c r="BM174" s="462"/>
      <c r="BN174" s="462"/>
      <c r="BO174" s="462"/>
      <c r="BP174" s="462"/>
      <c r="BQ174" s="462"/>
      <c r="BR174" s="462"/>
      <c r="BS174" s="462"/>
      <c r="BT174" s="462"/>
      <c r="BU174" s="462"/>
      <c r="BV174" s="462"/>
      <c r="BW174" s="462"/>
      <c r="BX174" s="462"/>
      <c r="BY174" s="462"/>
      <c r="BZ174" s="462"/>
      <c r="CA174" s="462"/>
      <c r="CB174" s="462"/>
      <c r="CC174" s="462"/>
      <c r="CD174" s="462"/>
      <c r="CE174" s="462"/>
      <c r="CF174" s="462"/>
      <c r="CG174" s="462"/>
      <c r="CH174" s="462"/>
      <c r="CI174" s="462"/>
      <c r="CJ174" s="462"/>
      <c r="CK174" s="462"/>
      <c r="CL174" s="462"/>
      <c r="CM174" s="462"/>
      <c r="CN174" s="462"/>
      <c r="CO174" s="462"/>
      <c r="CP174" s="462"/>
      <c r="CQ174" s="462"/>
      <c r="CR174" s="462"/>
      <c r="CS174" s="462"/>
      <c r="CT174" s="462"/>
      <c r="CU174" s="462"/>
      <c r="CV174" s="462"/>
      <c r="CW174" s="462"/>
      <c r="CX174" s="462"/>
      <c r="CY174" s="462"/>
      <c r="CZ174" s="462"/>
      <c r="DA174" s="462"/>
      <c r="DB174" s="462"/>
      <c r="DC174" s="462"/>
      <c r="DD174" s="462"/>
      <c r="DE174" s="462"/>
      <c r="DF174" s="462"/>
      <c r="DG174" s="462"/>
      <c r="DH174" s="462"/>
      <c r="DI174" s="462"/>
      <c r="DJ174" s="462"/>
      <c r="DK174" s="462"/>
      <c r="DL174" s="462"/>
      <c r="DM174" s="462"/>
    </row>
    <row r="175" spans="2:117" ht="14.5">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c r="AV175" s="462"/>
      <c r="AW175" s="462"/>
      <c r="AX175" s="462"/>
      <c r="AY175" s="462"/>
      <c r="AZ175" s="462"/>
      <c r="BA175" s="462"/>
      <c r="BB175" s="462"/>
      <c r="BC175" s="462"/>
      <c r="BD175" s="462"/>
      <c r="BE175" s="462"/>
      <c r="BF175" s="462"/>
      <c r="BG175" s="462"/>
      <c r="BH175" s="462"/>
      <c r="BI175" s="462"/>
      <c r="BJ175" s="462"/>
      <c r="BK175" s="462"/>
      <c r="BL175" s="462"/>
      <c r="BM175" s="462"/>
      <c r="BN175" s="462"/>
      <c r="BO175" s="462"/>
      <c r="BP175" s="462"/>
      <c r="BQ175" s="462"/>
      <c r="BR175" s="462"/>
      <c r="BS175" s="462"/>
      <c r="BT175" s="462"/>
      <c r="BU175" s="462"/>
      <c r="BV175" s="462"/>
      <c r="BW175" s="462"/>
      <c r="BX175" s="462"/>
      <c r="BY175" s="462"/>
      <c r="BZ175" s="462"/>
      <c r="CA175" s="462"/>
      <c r="CB175" s="462"/>
      <c r="CC175" s="462"/>
      <c r="CD175" s="462"/>
      <c r="CE175" s="462"/>
      <c r="CF175" s="462"/>
      <c r="CG175" s="462"/>
      <c r="CH175" s="462"/>
      <c r="CI175" s="462"/>
      <c r="CJ175" s="462"/>
      <c r="CK175" s="462"/>
      <c r="CL175" s="462"/>
      <c r="CM175" s="462"/>
      <c r="CN175" s="462"/>
      <c r="CO175" s="462"/>
      <c r="CP175" s="462"/>
      <c r="CQ175" s="462"/>
      <c r="CR175" s="462"/>
      <c r="CS175" s="462"/>
      <c r="CT175" s="462"/>
      <c r="CU175" s="462"/>
      <c r="CV175" s="462"/>
      <c r="CW175" s="462"/>
      <c r="CX175" s="462"/>
      <c r="CY175" s="462"/>
      <c r="CZ175" s="462"/>
      <c r="DA175" s="462"/>
      <c r="DB175" s="462"/>
      <c r="DC175" s="462"/>
      <c r="DD175" s="462"/>
      <c r="DE175" s="462"/>
      <c r="DF175" s="462"/>
      <c r="DG175" s="462"/>
      <c r="DH175" s="462"/>
      <c r="DI175" s="462"/>
      <c r="DJ175" s="462"/>
      <c r="DK175" s="462"/>
      <c r="DL175" s="462"/>
      <c r="DM175" s="462"/>
    </row>
    <row r="176" spans="2:117" ht="14.5">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c r="AV176" s="462"/>
      <c r="AW176" s="462"/>
      <c r="AX176" s="462"/>
      <c r="AY176" s="462"/>
      <c r="AZ176" s="462"/>
      <c r="BA176" s="462"/>
      <c r="BB176" s="462"/>
      <c r="BC176" s="462"/>
      <c r="BD176" s="462"/>
      <c r="BE176" s="462"/>
      <c r="BF176" s="462"/>
      <c r="BG176" s="462"/>
      <c r="BH176" s="462"/>
      <c r="BI176" s="462"/>
      <c r="BJ176" s="462"/>
      <c r="BK176" s="462"/>
      <c r="BL176" s="462"/>
      <c r="BM176" s="462"/>
      <c r="BN176" s="462"/>
      <c r="BO176" s="462"/>
      <c r="BP176" s="462"/>
      <c r="BQ176" s="462"/>
      <c r="BR176" s="462"/>
      <c r="BS176" s="462"/>
      <c r="BT176" s="462"/>
      <c r="BU176" s="462"/>
      <c r="BV176" s="462"/>
      <c r="BW176" s="462"/>
      <c r="BX176" s="462"/>
      <c r="BY176" s="462"/>
      <c r="BZ176" s="462"/>
      <c r="CA176" s="462"/>
      <c r="CB176" s="462"/>
      <c r="CC176" s="462"/>
      <c r="CD176" s="462"/>
      <c r="CE176" s="462"/>
      <c r="CF176" s="462"/>
      <c r="CG176" s="462"/>
      <c r="CH176" s="462"/>
      <c r="CI176" s="462"/>
      <c r="CJ176" s="462"/>
      <c r="CK176" s="462"/>
      <c r="CL176" s="462"/>
      <c r="CM176" s="462"/>
      <c r="CN176" s="462"/>
      <c r="CO176" s="462"/>
      <c r="CP176" s="462"/>
      <c r="CQ176" s="462"/>
      <c r="CR176" s="462"/>
      <c r="CS176" s="462"/>
      <c r="CT176" s="462"/>
      <c r="CU176" s="462"/>
      <c r="CV176" s="462"/>
      <c r="CW176" s="462"/>
      <c r="CX176" s="462"/>
      <c r="CY176" s="462"/>
      <c r="CZ176" s="462"/>
      <c r="DA176" s="462"/>
      <c r="DB176" s="462"/>
      <c r="DC176" s="462"/>
      <c r="DD176" s="462"/>
      <c r="DE176" s="462"/>
      <c r="DF176" s="462"/>
      <c r="DG176" s="462"/>
      <c r="DH176" s="462"/>
      <c r="DI176" s="462"/>
      <c r="DJ176" s="462"/>
      <c r="DK176" s="462"/>
      <c r="DL176" s="462"/>
      <c r="DM176" s="462"/>
    </row>
    <row r="177" spans="2:117" ht="14.5">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c r="AV177" s="462"/>
      <c r="AW177" s="462"/>
      <c r="AX177" s="462"/>
      <c r="AY177" s="462"/>
      <c r="AZ177" s="462"/>
      <c r="BA177" s="462"/>
      <c r="BB177" s="462"/>
      <c r="BC177" s="462"/>
      <c r="BD177" s="462"/>
      <c r="BE177" s="462"/>
      <c r="BF177" s="462"/>
      <c r="BG177" s="462"/>
      <c r="BH177" s="462"/>
      <c r="BI177" s="462"/>
      <c r="BJ177" s="462"/>
      <c r="BK177" s="462"/>
      <c r="BL177" s="462"/>
      <c r="BM177" s="462"/>
      <c r="BN177" s="462"/>
      <c r="BO177" s="462"/>
      <c r="BP177" s="462"/>
      <c r="BQ177" s="462"/>
      <c r="BR177" s="462"/>
      <c r="BS177" s="462"/>
      <c r="BT177" s="462"/>
      <c r="BU177" s="462"/>
      <c r="BV177" s="462"/>
      <c r="BW177" s="462"/>
      <c r="BX177" s="462"/>
      <c r="BY177" s="462"/>
      <c r="BZ177" s="462"/>
      <c r="CA177" s="462"/>
      <c r="CB177" s="462"/>
      <c r="CC177" s="462"/>
      <c r="CD177" s="462"/>
      <c r="CE177" s="462"/>
      <c r="CF177" s="462"/>
      <c r="CG177" s="462"/>
      <c r="CH177" s="462"/>
      <c r="CI177" s="462"/>
      <c r="CJ177" s="462"/>
      <c r="CK177" s="462"/>
      <c r="CL177" s="462"/>
      <c r="CM177" s="462"/>
      <c r="CN177" s="462"/>
      <c r="CO177" s="462"/>
      <c r="CP177" s="462"/>
      <c r="CQ177" s="462"/>
      <c r="CR177" s="462"/>
      <c r="CS177" s="462"/>
      <c r="CT177" s="462"/>
      <c r="CU177" s="462"/>
      <c r="CV177" s="462"/>
      <c r="CW177" s="462"/>
      <c r="CX177" s="462"/>
      <c r="CY177" s="462"/>
      <c r="CZ177" s="462"/>
      <c r="DA177" s="462"/>
      <c r="DB177" s="462"/>
      <c r="DC177" s="462"/>
      <c r="DD177" s="462"/>
      <c r="DE177" s="462"/>
      <c r="DF177" s="462"/>
      <c r="DG177" s="462"/>
      <c r="DH177" s="462"/>
      <c r="DI177" s="462"/>
      <c r="DJ177" s="462"/>
      <c r="DK177" s="462"/>
      <c r="DL177" s="462"/>
      <c r="DM177" s="462"/>
    </row>
    <row r="178" spans="2:117" ht="14.5">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c r="AV178" s="462"/>
      <c r="AW178" s="462"/>
      <c r="AX178" s="462"/>
      <c r="AY178" s="462"/>
      <c r="AZ178" s="462"/>
      <c r="BA178" s="462"/>
      <c r="BB178" s="462"/>
      <c r="BC178" s="462"/>
      <c r="BD178" s="462"/>
      <c r="BE178" s="462"/>
      <c r="BF178" s="462"/>
      <c r="BG178" s="462"/>
      <c r="BH178" s="462"/>
      <c r="BI178" s="462"/>
      <c r="BJ178" s="462"/>
      <c r="BK178" s="462"/>
      <c r="BL178" s="462"/>
      <c r="BM178" s="462"/>
      <c r="BN178" s="462"/>
      <c r="BO178" s="462"/>
      <c r="BP178" s="462"/>
      <c r="BQ178" s="462"/>
      <c r="BR178" s="462"/>
      <c r="BS178" s="462"/>
      <c r="BT178" s="462"/>
      <c r="BU178" s="462"/>
      <c r="BV178" s="462"/>
      <c r="BW178" s="462"/>
      <c r="BX178" s="462"/>
      <c r="BY178" s="462"/>
      <c r="BZ178" s="462"/>
      <c r="CA178" s="462"/>
      <c r="CB178" s="462"/>
      <c r="CC178" s="462"/>
      <c r="CD178" s="462"/>
      <c r="CE178" s="462"/>
      <c r="CF178" s="462"/>
      <c r="CG178" s="462"/>
      <c r="CH178" s="462"/>
      <c r="CI178" s="462"/>
      <c r="CJ178" s="462"/>
      <c r="CK178" s="462"/>
      <c r="CL178" s="462"/>
      <c r="CM178" s="462"/>
      <c r="CN178" s="462"/>
      <c r="CO178" s="462"/>
      <c r="CP178" s="462"/>
      <c r="CQ178" s="462"/>
      <c r="CR178" s="462"/>
      <c r="CS178" s="462"/>
      <c r="CT178" s="462"/>
      <c r="CU178" s="462"/>
      <c r="CV178" s="462"/>
      <c r="CW178" s="462"/>
      <c r="CX178" s="462"/>
      <c r="CY178" s="462"/>
      <c r="CZ178" s="462"/>
      <c r="DA178" s="462"/>
      <c r="DB178" s="462"/>
      <c r="DC178" s="462"/>
      <c r="DD178" s="462"/>
      <c r="DE178" s="462"/>
      <c r="DF178" s="462"/>
      <c r="DG178" s="462"/>
      <c r="DH178" s="462"/>
      <c r="DI178" s="462"/>
      <c r="DJ178" s="462"/>
      <c r="DK178" s="462"/>
      <c r="DL178" s="462"/>
      <c r="DM178" s="462"/>
    </row>
    <row r="179" spans="2:117" ht="14.5">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c r="AV179" s="462"/>
      <c r="AW179" s="462"/>
      <c r="AX179" s="462"/>
      <c r="AY179" s="462"/>
      <c r="AZ179" s="462"/>
      <c r="BA179" s="462"/>
      <c r="BB179" s="462"/>
      <c r="BC179" s="462"/>
      <c r="BD179" s="462"/>
      <c r="BE179" s="462"/>
      <c r="BF179" s="462"/>
      <c r="BG179" s="462"/>
      <c r="BH179" s="462"/>
      <c r="BI179" s="462"/>
      <c r="BJ179" s="462"/>
      <c r="BK179" s="462"/>
      <c r="BL179" s="462"/>
      <c r="BM179" s="462"/>
      <c r="BN179" s="462"/>
      <c r="BO179" s="462"/>
      <c r="BP179" s="462"/>
      <c r="BQ179" s="462"/>
      <c r="BR179" s="462"/>
      <c r="BS179" s="462"/>
      <c r="BT179" s="462"/>
      <c r="BU179" s="462"/>
      <c r="BV179" s="462"/>
      <c r="BW179" s="462"/>
      <c r="BX179" s="462"/>
      <c r="BY179" s="462"/>
      <c r="BZ179" s="462"/>
      <c r="CA179" s="462"/>
      <c r="CB179" s="462"/>
      <c r="CC179" s="462"/>
      <c r="CD179" s="462"/>
      <c r="CE179" s="462"/>
      <c r="CF179" s="462"/>
      <c r="CG179" s="462"/>
      <c r="CH179" s="462"/>
      <c r="CI179" s="462"/>
      <c r="CJ179" s="462"/>
      <c r="CK179" s="462"/>
      <c r="CL179" s="462"/>
      <c r="CM179" s="462"/>
      <c r="CN179" s="462"/>
      <c r="CO179" s="462"/>
      <c r="CP179" s="462"/>
      <c r="CQ179" s="462"/>
      <c r="CR179" s="462"/>
      <c r="CS179" s="462"/>
      <c r="CT179" s="462"/>
      <c r="CU179" s="462"/>
      <c r="CV179" s="462"/>
      <c r="CW179" s="462"/>
      <c r="CX179" s="462"/>
      <c r="CY179" s="462"/>
      <c r="CZ179" s="462"/>
      <c r="DA179" s="462"/>
      <c r="DB179" s="462"/>
      <c r="DC179" s="462"/>
      <c r="DD179" s="462"/>
      <c r="DE179" s="462"/>
      <c r="DF179" s="462"/>
      <c r="DG179" s="462"/>
      <c r="DH179" s="462"/>
      <c r="DI179" s="462"/>
      <c r="DJ179" s="462"/>
      <c r="DK179" s="462"/>
      <c r="DL179" s="462"/>
      <c r="DM179" s="462"/>
    </row>
    <row r="180" spans="2:117" ht="14.5">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c r="AV180" s="462"/>
      <c r="AW180" s="462"/>
      <c r="AX180" s="462"/>
      <c r="AY180" s="462"/>
      <c r="AZ180" s="462"/>
      <c r="BA180" s="462"/>
      <c r="BB180" s="462"/>
      <c r="BC180" s="462"/>
      <c r="BD180" s="462"/>
      <c r="BE180" s="462"/>
      <c r="BF180" s="462"/>
      <c r="BG180" s="462"/>
      <c r="BH180" s="462"/>
      <c r="BI180" s="462"/>
      <c r="BJ180" s="462"/>
      <c r="BK180" s="462"/>
      <c r="BL180" s="462"/>
      <c r="BM180" s="462"/>
      <c r="BN180" s="462"/>
      <c r="BO180" s="462"/>
      <c r="BP180" s="462"/>
      <c r="BQ180" s="462"/>
      <c r="BR180" s="462"/>
      <c r="BS180" s="462"/>
      <c r="BT180" s="462"/>
      <c r="BU180" s="462"/>
      <c r="BV180" s="462"/>
      <c r="BW180" s="462"/>
      <c r="BX180" s="462"/>
      <c r="BY180" s="462"/>
      <c r="BZ180" s="462"/>
      <c r="CA180" s="462"/>
      <c r="CB180" s="462"/>
      <c r="CC180" s="462"/>
      <c r="CD180" s="462"/>
      <c r="CE180" s="462"/>
      <c r="CF180" s="462"/>
      <c r="CG180" s="462"/>
      <c r="CH180" s="462"/>
      <c r="CI180" s="462"/>
      <c r="CJ180" s="462"/>
      <c r="CK180" s="462"/>
      <c r="CL180" s="462"/>
      <c r="CM180" s="462"/>
      <c r="CN180" s="462"/>
      <c r="CO180" s="462"/>
      <c r="CP180" s="462"/>
      <c r="CQ180" s="462"/>
      <c r="CR180" s="462"/>
      <c r="CS180" s="462"/>
      <c r="CT180" s="462"/>
      <c r="CU180" s="462"/>
      <c r="CV180" s="462"/>
      <c r="CW180" s="462"/>
      <c r="CX180" s="462"/>
      <c r="CY180" s="462"/>
      <c r="CZ180" s="462"/>
      <c r="DA180" s="462"/>
      <c r="DB180" s="462"/>
      <c r="DC180" s="462"/>
      <c r="DD180" s="462"/>
      <c r="DE180" s="462"/>
      <c r="DF180" s="462"/>
      <c r="DG180" s="462"/>
      <c r="DH180" s="462"/>
      <c r="DI180" s="462"/>
      <c r="DJ180" s="462"/>
      <c r="DK180" s="462"/>
      <c r="DL180" s="462"/>
      <c r="DM180" s="462"/>
    </row>
    <row r="181" spans="2:117" ht="14.5">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c r="AV181" s="462"/>
      <c r="AW181" s="462"/>
      <c r="AX181" s="462"/>
      <c r="AY181" s="462"/>
      <c r="AZ181" s="462"/>
      <c r="BA181" s="462"/>
      <c r="BB181" s="462"/>
      <c r="BC181" s="462"/>
      <c r="BD181" s="462"/>
      <c r="BE181" s="462"/>
      <c r="BF181" s="462"/>
      <c r="BG181" s="462"/>
      <c r="BH181" s="462"/>
      <c r="BI181" s="462"/>
      <c r="BJ181" s="462"/>
      <c r="BK181" s="462"/>
      <c r="BL181" s="462"/>
      <c r="BM181" s="462"/>
      <c r="BN181" s="462"/>
      <c r="BO181" s="462"/>
      <c r="BP181" s="462"/>
      <c r="BQ181" s="462"/>
      <c r="BR181" s="462"/>
      <c r="BS181" s="462"/>
      <c r="BT181" s="462"/>
      <c r="BU181" s="462"/>
      <c r="BV181" s="462"/>
      <c r="BW181" s="462"/>
      <c r="BX181" s="462"/>
      <c r="BY181" s="462"/>
      <c r="BZ181" s="462"/>
      <c r="CA181" s="462"/>
      <c r="CB181" s="462"/>
      <c r="CC181" s="462"/>
      <c r="CD181" s="462"/>
      <c r="CE181" s="462"/>
      <c r="CF181" s="462"/>
      <c r="CG181" s="462"/>
      <c r="CH181" s="462"/>
      <c r="CI181" s="462"/>
      <c r="CJ181" s="462"/>
      <c r="CK181" s="462"/>
      <c r="CL181" s="462"/>
      <c r="CM181" s="462"/>
      <c r="CN181" s="462"/>
      <c r="CO181" s="462"/>
      <c r="CP181" s="462"/>
      <c r="CQ181" s="462"/>
      <c r="CR181" s="462"/>
      <c r="CS181" s="462"/>
      <c r="CT181" s="462"/>
      <c r="CU181" s="462"/>
      <c r="CV181" s="462"/>
      <c r="CW181" s="462"/>
      <c r="CX181" s="462"/>
      <c r="CY181" s="462"/>
      <c r="CZ181" s="462"/>
      <c r="DA181" s="462"/>
      <c r="DB181" s="462"/>
      <c r="DC181" s="462"/>
      <c r="DD181" s="462"/>
      <c r="DE181" s="462"/>
      <c r="DF181" s="462"/>
      <c r="DG181" s="462"/>
      <c r="DH181" s="462"/>
      <c r="DI181" s="462"/>
      <c r="DJ181" s="462"/>
      <c r="DK181" s="462"/>
      <c r="DL181" s="462"/>
      <c r="DM181" s="462"/>
    </row>
    <row r="182" spans="2:117" ht="14.5">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c r="AV182" s="462"/>
      <c r="AW182" s="462"/>
      <c r="AX182" s="462"/>
      <c r="AY182" s="462"/>
      <c r="AZ182" s="462"/>
      <c r="BA182" s="462"/>
      <c r="BB182" s="462"/>
      <c r="BC182" s="462"/>
      <c r="BD182" s="462"/>
      <c r="BE182" s="462"/>
      <c r="BF182" s="462"/>
      <c r="BG182" s="462"/>
      <c r="BH182" s="462"/>
      <c r="BI182" s="462"/>
      <c r="BJ182" s="462"/>
      <c r="BK182" s="462"/>
      <c r="BL182" s="462"/>
      <c r="BM182" s="462"/>
      <c r="BN182" s="462"/>
      <c r="BO182" s="462"/>
      <c r="BP182" s="462"/>
      <c r="BQ182" s="462"/>
      <c r="BR182" s="462"/>
      <c r="BS182" s="462"/>
      <c r="BT182" s="462"/>
      <c r="BU182" s="462"/>
      <c r="BV182" s="462"/>
      <c r="BW182" s="462"/>
      <c r="BX182" s="462"/>
      <c r="BY182" s="462"/>
      <c r="BZ182" s="462"/>
      <c r="CA182" s="462"/>
      <c r="CB182" s="462"/>
      <c r="CC182" s="462"/>
      <c r="CD182" s="462"/>
      <c r="CE182" s="462"/>
      <c r="CF182" s="462"/>
      <c r="CG182" s="462"/>
      <c r="CH182" s="462"/>
      <c r="CI182" s="462"/>
      <c r="CJ182" s="462"/>
      <c r="CK182" s="462"/>
      <c r="CL182" s="462"/>
      <c r="CM182" s="462"/>
      <c r="CN182" s="462"/>
      <c r="CO182" s="462"/>
      <c r="CP182" s="462"/>
      <c r="CQ182" s="462"/>
      <c r="CR182" s="462"/>
      <c r="CS182" s="462"/>
      <c r="CT182" s="462"/>
      <c r="CU182" s="462"/>
      <c r="CV182" s="462"/>
      <c r="CW182" s="462"/>
      <c r="CX182" s="462"/>
      <c r="CY182" s="462"/>
      <c r="CZ182" s="462"/>
      <c r="DA182" s="462"/>
      <c r="DB182" s="462"/>
      <c r="DC182" s="462"/>
      <c r="DD182" s="462"/>
      <c r="DE182" s="462"/>
      <c r="DF182" s="462"/>
      <c r="DG182" s="462"/>
      <c r="DH182" s="462"/>
      <c r="DI182" s="462"/>
      <c r="DJ182" s="462"/>
      <c r="DK182" s="462"/>
      <c r="DL182" s="462"/>
      <c r="DM182" s="462"/>
    </row>
    <row r="183" spans="2:117" ht="14.5">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c r="AV183" s="462"/>
      <c r="AW183" s="462"/>
      <c r="AX183" s="462"/>
      <c r="AY183" s="462"/>
      <c r="AZ183" s="462"/>
      <c r="BA183" s="462"/>
      <c r="BB183" s="462"/>
      <c r="BC183" s="462"/>
      <c r="BD183" s="462"/>
      <c r="BE183" s="462"/>
      <c r="BF183" s="462"/>
      <c r="BG183" s="462"/>
      <c r="BH183" s="462"/>
      <c r="BI183" s="462"/>
      <c r="BJ183" s="462"/>
      <c r="BK183" s="462"/>
      <c r="BL183" s="462"/>
      <c r="BM183" s="462"/>
      <c r="BN183" s="462"/>
      <c r="BO183" s="462"/>
      <c r="BP183" s="462"/>
      <c r="BQ183" s="462"/>
      <c r="BR183" s="462"/>
      <c r="BS183" s="462"/>
      <c r="BT183" s="462"/>
      <c r="BU183" s="462"/>
      <c r="BV183" s="462"/>
      <c r="BW183" s="462"/>
      <c r="BX183" s="462"/>
      <c r="BY183" s="462"/>
      <c r="BZ183" s="462"/>
      <c r="CA183" s="462"/>
      <c r="CB183" s="462"/>
      <c r="CC183" s="462"/>
      <c r="CD183" s="462"/>
      <c r="CE183" s="462"/>
      <c r="CF183" s="462"/>
      <c r="CG183" s="462"/>
      <c r="CH183" s="462"/>
      <c r="CI183" s="462"/>
      <c r="CJ183" s="462"/>
      <c r="CK183" s="462"/>
      <c r="CL183" s="462"/>
      <c r="CM183" s="462"/>
      <c r="CN183" s="462"/>
      <c r="CO183" s="462"/>
      <c r="CP183" s="462"/>
      <c r="CQ183" s="462"/>
      <c r="CR183" s="462"/>
      <c r="CS183" s="462"/>
      <c r="CT183" s="462"/>
      <c r="CU183" s="462"/>
      <c r="CV183" s="462"/>
      <c r="CW183" s="462"/>
      <c r="CX183" s="462"/>
      <c r="CY183" s="462"/>
      <c r="CZ183" s="462"/>
      <c r="DA183" s="462"/>
      <c r="DB183" s="462"/>
      <c r="DC183" s="462"/>
      <c r="DD183" s="462"/>
      <c r="DE183" s="462"/>
      <c r="DF183" s="462"/>
      <c r="DG183" s="462"/>
      <c r="DH183" s="462"/>
      <c r="DI183" s="462"/>
      <c r="DJ183" s="462"/>
      <c r="DK183" s="462"/>
      <c r="DL183" s="462"/>
      <c r="DM183" s="462"/>
    </row>
    <row r="184" spans="2:117" ht="14.5">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c r="AV184" s="462"/>
      <c r="AW184" s="462"/>
      <c r="AX184" s="462"/>
      <c r="AY184" s="462"/>
      <c r="AZ184" s="462"/>
      <c r="BA184" s="462"/>
      <c r="BB184" s="462"/>
      <c r="BC184" s="462"/>
      <c r="BD184" s="462"/>
      <c r="BE184" s="462"/>
      <c r="BF184" s="462"/>
      <c r="BG184" s="462"/>
      <c r="BH184" s="462"/>
      <c r="BI184" s="462"/>
      <c r="BJ184" s="462"/>
      <c r="BK184" s="462"/>
      <c r="BL184" s="462"/>
      <c r="BM184" s="462"/>
      <c r="BN184" s="462"/>
      <c r="BO184" s="462"/>
      <c r="BP184" s="462"/>
      <c r="BQ184" s="462"/>
      <c r="BR184" s="462"/>
      <c r="BS184" s="462"/>
      <c r="BT184" s="462"/>
      <c r="BU184" s="462"/>
      <c r="BV184" s="462"/>
      <c r="BW184" s="462"/>
      <c r="BX184" s="462"/>
      <c r="BY184" s="462"/>
      <c r="BZ184" s="462"/>
      <c r="CA184" s="462"/>
      <c r="CB184" s="462"/>
      <c r="CC184" s="462"/>
      <c r="CD184" s="462"/>
      <c r="CE184" s="462"/>
      <c r="CF184" s="462"/>
      <c r="CG184" s="462"/>
      <c r="CH184" s="462"/>
      <c r="CI184" s="462"/>
      <c r="CJ184" s="462"/>
      <c r="CK184" s="462"/>
      <c r="CL184" s="462"/>
      <c r="CM184" s="462"/>
      <c r="CN184" s="462"/>
      <c r="CO184" s="462"/>
      <c r="CP184" s="462"/>
      <c r="CQ184" s="462"/>
      <c r="CR184" s="462"/>
      <c r="CS184" s="462"/>
      <c r="CT184" s="462"/>
      <c r="CU184" s="462"/>
      <c r="CV184" s="462"/>
      <c r="CW184" s="462"/>
      <c r="CX184" s="462"/>
      <c r="CY184" s="462"/>
      <c r="CZ184" s="462"/>
      <c r="DA184" s="462"/>
      <c r="DB184" s="462"/>
      <c r="DC184" s="462"/>
      <c r="DD184" s="462"/>
      <c r="DE184" s="462"/>
      <c r="DF184" s="462"/>
      <c r="DG184" s="462"/>
      <c r="DH184" s="462"/>
      <c r="DI184" s="462"/>
      <c r="DJ184" s="462"/>
      <c r="DK184" s="462"/>
      <c r="DL184" s="462"/>
      <c r="DM184" s="462"/>
    </row>
  </sheetData>
  <mergeCells count="1">
    <mergeCell ref="B4:DM4"/>
  </mergeCells>
  <pageMargins left="0.7" right="0.7" top="0.75" bottom="0.75" header="0.3" footer="0.3"/>
  <pageSetup scale="53"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E4983-A532-4715-AAD3-F6F64C142B83}">
  <dimension ref="A1:U288"/>
  <sheetViews>
    <sheetView workbookViewId="0"/>
    <sheetView workbookViewId="1"/>
  </sheetViews>
  <sheetFormatPr defaultColWidth="7.81640625" defaultRowHeight="14.5"/>
  <cols>
    <col min="1" max="2" width="5.1796875" style="1041" customWidth="1"/>
    <col min="3" max="3" width="23.54296875" style="1041" bestFit="1" customWidth="1"/>
    <col min="4" max="4" width="64.453125" style="1043" customWidth="1"/>
    <col min="5" max="5" width="8.1796875" style="1042" bestFit="1" customWidth="1"/>
    <col min="6" max="7" width="5.1796875" style="1041" customWidth="1"/>
    <col min="8" max="11" width="18.7265625" style="1041" customWidth="1"/>
    <col min="12" max="12" width="5.1796875" style="1041" customWidth="1"/>
    <col min="13" max="16" width="18.7265625" style="1041" customWidth="1"/>
    <col min="17" max="17" width="5.1796875" style="1041" customWidth="1"/>
    <col min="18" max="21" width="18.7265625" style="1041" customWidth="1"/>
    <col min="22" max="16384" width="7.81640625" style="1041"/>
  </cols>
  <sheetData>
    <row r="1" spans="1:21">
      <c r="A1" s="1068" t="s">
        <v>0</v>
      </c>
      <c r="B1" s="1068"/>
      <c r="C1" s="1068"/>
      <c r="D1" s="1069"/>
      <c r="E1" s="1068"/>
      <c r="F1" s="1068"/>
    </row>
    <row r="2" spans="1:21">
      <c r="A2" s="1068" t="s">
        <v>2814</v>
      </c>
      <c r="B2" s="1068"/>
      <c r="C2" s="1068"/>
      <c r="D2" s="1069"/>
      <c r="E2" s="1068"/>
      <c r="F2" s="1068"/>
    </row>
    <row r="3" spans="1:21">
      <c r="A3" s="1068"/>
      <c r="B3" s="1068"/>
      <c r="C3" s="1068"/>
      <c r="D3" s="1069"/>
      <c r="E3" s="1068"/>
      <c r="F3" s="1068"/>
      <c r="N3" s="1066"/>
    </row>
    <row r="4" spans="1:21">
      <c r="A4" s="1067" t="s">
        <v>2750</v>
      </c>
    </row>
    <row r="5" spans="1:21">
      <c r="O5" s="1066"/>
    </row>
    <row r="6" spans="1:21">
      <c r="J6" s="1066"/>
      <c r="K6" s="1065"/>
    </row>
    <row r="7" spans="1:21">
      <c r="D7" s="1050"/>
      <c r="H7" s="1422" t="s">
        <v>308</v>
      </c>
      <c r="I7" s="1422"/>
      <c r="J7" s="1422"/>
      <c r="K7" s="1422"/>
      <c r="M7" s="1422" t="s">
        <v>309</v>
      </c>
      <c r="N7" s="1422"/>
      <c r="O7" s="1422"/>
      <c r="P7" s="1422"/>
      <c r="R7" s="1422" t="s">
        <v>310</v>
      </c>
      <c r="S7" s="1422"/>
      <c r="T7" s="1422"/>
      <c r="U7" s="1422"/>
    </row>
    <row r="8" spans="1:21" s="1042" customFormat="1" ht="29">
      <c r="A8" s="1064" t="s">
        <v>127</v>
      </c>
      <c r="C8" s="1064" t="s">
        <v>1749</v>
      </c>
      <c r="D8" s="1064" t="s">
        <v>1750</v>
      </c>
      <c r="E8" s="1064" t="s">
        <v>1751</v>
      </c>
      <c r="H8" s="1064" t="s">
        <v>1752</v>
      </c>
      <c r="I8" s="1064" t="s">
        <v>1753</v>
      </c>
      <c r="J8" s="1064" t="s">
        <v>2818</v>
      </c>
      <c r="K8" s="1064" t="s">
        <v>1756</v>
      </c>
      <c r="M8" s="1064" t="s">
        <v>1757</v>
      </c>
      <c r="N8" s="1064" t="s">
        <v>1758</v>
      </c>
      <c r="O8" s="1064" t="s">
        <v>2819</v>
      </c>
      <c r="P8" s="1064" t="s">
        <v>1756</v>
      </c>
      <c r="R8" s="1064" t="s">
        <v>1760</v>
      </c>
      <c r="S8" s="1064" t="s">
        <v>1761</v>
      </c>
      <c r="T8" s="1064" t="s">
        <v>2820</v>
      </c>
      <c r="U8" s="1064" t="s">
        <v>1756</v>
      </c>
    </row>
    <row r="9" spans="1:21">
      <c r="A9" s="1063"/>
      <c r="B9" s="1042"/>
      <c r="C9" s="1063"/>
      <c r="D9" s="1063"/>
      <c r="E9" s="1063"/>
      <c r="H9" s="1063" t="s">
        <v>1763</v>
      </c>
      <c r="I9" s="1063" t="s">
        <v>405</v>
      </c>
      <c r="J9" s="1063" t="s">
        <v>2821</v>
      </c>
      <c r="K9" s="1063" t="s">
        <v>407</v>
      </c>
      <c r="M9" s="1063" t="s">
        <v>409</v>
      </c>
      <c r="N9" s="1063" t="s">
        <v>410</v>
      </c>
      <c r="O9" s="1063" t="s">
        <v>411</v>
      </c>
      <c r="P9" s="1063" t="s">
        <v>1764</v>
      </c>
      <c r="R9" s="1063" t="s">
        <v>1765</v>
      </c>
      <c r="S9" s="1063" t="s">
        <v>414</v>
      </c>
      <c r="T9" s="1063" t="s">
        <v>415</v>
      </c>
      <c r="U9" s="1063" t="s">
        <v>416</v>
      </c>
    </row>
    <row r="10" spans="1:21">
      <c r="A10" s="1063"/>
      <c r="B10" s="1042"/>
      <c r="C10" s="1063"/>
      <c r="D10" s="1063"/>
      <c r="E10" s="1063"/>
      <c r="H10" s="1063"/>
      <c r="I10" s="1063"/>
      <c r="J10" s="1063"/>
      <c r="K10" s="1063"/>
      <c r="M10" s="1063"/>
      <c r="N10" s="1063"/>
      <c r="O10" s="1063"/>
      <c r="P10" s="1063"/>
      <c r="R10" s="1063"/>
      <c r="S10" s="1063"/>
      <c r="T10" s="1063"/>
      <c r="U10" s="1063"/>
    </row>
    <row r="11" spans="1:21">
      <c r="A11" s="1042"/>
      <c r="B11" s="1060"/>
      <c r="C11" s="1054" t="s">
        <v>1891</v>
      </c>
      <c r="D11" s="1046"/>
      <c r="E11" s="1045"/>
      <c r="F11" s="1044"/>
      <c r="G11" s="1044"/>
      <c r="H11" s="1044">
        <f>SUM(H12:H274)</f>
        <v>632365965.34263706</v>
      </c>
      <c r="I11" s="1044">
        <f>SUM(I12:I274)</f>
        <v>144699710</v>
      </c>
      <c r="J11" s="1044">
        <f>SUM(J12:J274)</f>
        <v>0</v>
      </c>
      <c r="K11" s="1044">
        <f>SUM(K12:K274)</f>
        <v>777065675.34263706</v>
      </c>
      <c r="L11" s="1044"/>
      <c r="M11" s="1044">
        <f>SUM(M12:M274)</f>
        <v>396533052.26478565</v>
      </c>
      <c r="N11" s="1044">
        <f>SUM(N12:N274)</f>
        <v>164270978.26999998</v>
      </c>
      <c r="O11" s="1044">
        <f>SUM(O12:O274)</f>
        <v>0</v>
      </c>
      <c r="P11" s="1044">
        <f>SUM(P12:P274)</f>
        <v>560804030.53478563</v>
      </c>
      <c r="Q11" s="1044"/>
      <c r="R11" s="1044">
        <f>SUM(R12:R274)</f>
        <v>135613505.94726786</v>
      </c>
      <c r="S11" s="1044">
        <f>SUM(S12:S274)</f>
        <v>161109546</v>
      </c>
      <c r="T11" s="1044">
        <f>SUM(T12:T274)</f>
        <v>0</v>
      </c>
      <c r="U11" s="1044">
        <f>SUM(U12:U274)</f>
        <v>296723051.94726789</v>
      </c>
    </row>
    <row r="12" spans="1:21">
      <c r="A12" s="1042">
        <v>1</v>
      </c>
      <c r="B12" s="1060"/>
      <c r="C12" s="1042"/>
      <c r="D12" s="1050" t="s">
        <v>1892</v>
      </c>
      <c r="H12" s="1056">
        <v>394424</v>
      </c>
      <c r="I12" s="1056">
        <v>0</v>
      </c>
      <c r="J12" s="1056">
        <v>0</v>
      </c>
      <c r="K12" s="1055">
        <f t="shared" ref="K12:K75" si="0">SUM(H12:J12)</f>
        <v>394424</v>
      </c>
      <c r="L12" s="1058"/>
      <c r="M12" s="1056">
        <v>0</v>
      </c>
      <c r="N12" s="1056">
        <v>0</v>
      </c>
      <c r="O12" s="1056">
        <v>0</v>
      </c>
      <c r="P12" s="1055">
        <f t="shared" ref="P12:P75" si="1">SUM(M12:O12)</f>
        <v>0</v>
      </c>
      <c r="Q12" s="1057"/>
      <c r="R12" s="1056">
        <v>0</v>
      </c>
      <c r="S12" s="1062">
        <v>0</v>
      </c>
      <c r="T12" s="1056">
        <v>0</v>
      </c>
      <c r="U12" s="1055">
        <f t="shared" ref="U12:U75" si="2">SUM(R12:T12)</f>
        <v>0</v>
      </c>
    </row>
    <row r="13" spans="1:21">
      <c r="A13" s="1042">
        <v>2</v>
      </c>
      <c r="B13" s="1060"/>
      <c r="C13" s="1042"/>
      <c r="D13" s="1050" t="s">
        <v>1893</v>
      </c>
      <c r="H13" s="1056">
        <v>3161096</v>
      </c>
      <c r="I13" s="1056">
        <v>0</v>
      </c>
      <c r="J13" s="1056">
        <v>0</v>
      </c>
      <c r="K13" s="1055">
        <f t="shared" si="0"/>
        <v>3161096</v>
      </c>
      <c r="L13" s="1058"/>
      <c r="M13" s="1056">
        <v>1725250</v>
      </c>
      <c r="N13" s="1056">
        <v>0</v>
      </c>
      <c r="O13" s="1056">
        <v>0</v>
      </c>
      <c r="P13" s="1055">
        <f t="shared" si="1"/>
        <v>1725250</v>
      </c>
      <c r="Q13" s="1057"/>
      <c r="R13" s="1056">
        <v>218190</v>
      </c>
      <c r="S13" s="1062">
        <v>0</v>
      </c>
      <c r="T13" s="1056">
        <v>0</v>
      </c>
      <c r="U13" s="1055">
        <f t="shared" si="2"/>
        <v>218190</v>
      </c>
    </row>
    <row r="14" spans="1:21">
      <c r="A14" s="1042">
        <v>3</v>
      </c>
      <c r="B14" s="1060"/>
      <c r="C14" s="1042"/>
      <c r="D14" s="1050" t="s">
        <v>1894</v>
      </c>
      <c r="H14" s="1056">
        <v>0</v>
      </c>
      <c r="I14" s="1056">
        <v>0</v>
      </c>
      <c r="J14" s="1056">
        <v>0</v>
      </c>
      <c r="K14" s="1055">
        <f t="shared" si="0"/>
        <v>0</v>
      </c>
      <c r="L14" s="1058"/>
      <c r="M14" s="1056">
        <v>0</v>
      </c>
      <c r="N14" s="1056">
        <v>0</v>
      </c>
      <c r="O14" s="1056">
        <v>0</v>
      </c>
      <c r="P14" s="1055">
        <f t="shared" si="1"/>
        <v>0</v>
      </c>
      <c r="Q14" s="1057"/>
      <c r="R14" s="1056">
        <v>0</v>
      </c>
      <c r="S14" s="1062">
        <v>0</v>
      </c>
      <c r="T14" s="1056">
        <v>0</v>
      </c>
      <c r="U14" s="1055">
        <f t="shared" si="2"/>
        <v>0</v>
      </c>
    </row>
    <row r="15" spans="1:21">
      <c r="A15" s="1042">
        <v>4</v>
      </c>
      <c r="B15" s="1060"/>
      <c r="C15" s="1042"/>
      <c r="D15" s="1050" t="s">
        <v>1895</v>
      </c>
      <c r="H15" s="1056">
        <v>0</v>
      </c>
      <c r="I15" s="1056">
        <v>0</v>
      </c>
      <c r="J15" s="1056">
        <v>0</v>
      </c>
      <c r="K15" s="1055">
        <f t="shared" si="0"/>
        <v>0</v>
      </c>
      <c r="L15" s="1058"/>
      <c r="M15" s="1056">
        <v>0</v>
      </c>
      <c r="N15" s="1056">
        <v>0</v>
      </c>
      <c r="O15" s="1056">
        <v>0</v>
      </c>
      <c r="P15" s="1055">
        <f t="shared" si="1"/>
        <v>0</v>
      </c>
      <c r="Q15" s="1057"/>
      <c r="R15" s="1056">
        <v>0</v>
      </c>
      <c r="S15" s="1062">
        <v>0</v>
      </c>
      <c r="T15" s="1056">
        <v>0</v>
      </c>
      <c r="U15" s="1055">
        <f t="shared" si="2"/>
        <v>0</v>
      </c>
    </row>
    <row r="16" spans="1:21">
      <c r="A16" s="1042">
        <v>5</v>
      </c>
      <c r="B16" s="1060"/>
      <c r="C16" s="1042"/>
      <c r="D16" s="1050" t="s">
        <v>1896</v>
      </c>
      <c r="H16" s="1056">
        <v>0</v>
      </c>
      <c r="I16" s="1056">
        <v>0</v>
      </c>
      <c r="J16" s="1056">
        <v>0</v>
      </c>
      <c r="K16" s="1055">
        <f t="shared" si="0"/>
        <v>0</v>
      </c>
      <c r="L16" s="1058"/>
      <c r="M16" s="1056">
        <v>0</v>
      </c>
      <c r="N16" s="1056">
        <v>0</v>
      </c>
      <c r="O16" s="1056">
        <v>0</v>
      </c>
      <c r="P16" s="1055">
        <f t="shared" si="1"/>
        <v>0</v>
      </c>
      <c r="Q16" s="1057"/>
      <c r="R16" s="1056">
        <v>0</v>
      </c>
      <c r="S16" s="1062">
        <v>0</v>
      </c>
      <c r="T16" s="1056">
        <v>0</v>
      </c>
      <c r="U16" s="1055">
        <f t="shared" si="2"/>
        <v>0</v>
      </c>
    </row>
    <row r="17" spans="1:21">
      <c r="A17" s="1042">
        <v>6</v>
      </c>
      <c r="B17" s="1060"/>
      <c r="C17" s="1042"/>
      <c r="D17" s="1050" t="s">
        <v>1897</v>
      </c>
      <c r="H17" s="1056">
        <v>0</v>
      </c>
      <c r="I17" s="1056">
        <v>0</v>
      </c>
      <c r="J17" s="1056">
        <v>0</v>
      </c>
      <c r="K17" s="1055">
        <f t="shared" si="0"/>
        <v>0</v>
      </c>
      <c r="L17" s="1058"/>
      <c r="M17" s="1056">
        <v>0</v>
      </c>
      <c r="N17" s="1056">
        <v>0</v>
      </c>
      <c r="O17" s="1056">
        <v>0</v>
      </c>
      <c r="P17" s="1055">
        <f t="shared" si="1"/>
        <v>0</v>
      </c>
      <c r="Q17" s="1057"/>
      <c r="R17" s="1056">
        <v>0</v>
      </c>
      <c r="S17" s="1062">
        <v>0</v>
      </c>
      <c r="T17" s="1056">
        <v>0</v>
      </c>
      <c r="U17" s="1055">
        <f t="shared" si="2"/>
        <v>0</v>
      </c>
    </row>
    <row r="18" spans="1:21">
      <c r="A18" s="1042">
        <v>7</v>
      </c>
      <c r="B18" s="1060"/>
      <c r="C18" s="1042"/>
      <c r="D18" s="1050" t="s">
        <v>1898</v>
      </c>
      <c r="H18" s="1056">
        <v>0</v>
      </c>
      <c r="I18" s="1056">
        <v>0</v>
      </c>
      <c r="J18" s="1056">
        <v>0</v>
      </c>
      <c r="K18" s="1055">
        <f t="shared" si="0"/>
        <v>0</v>
      </c>
      <c r="L18" s="1058"/>
      <c r="M18" s="1056">
        <v>0</v>
      </c>
      <c r="N18" s="1056">
        <v>0</v>
      </c>
      <c r="O18" s="1056">
        <v>0</v>
      </c>
      <c r="P18" s="1055">
        <f t="shared" si="1"/>
        <v>0</v>
      </c>
      <c r="Q18" s="1057"/>
      <c r="R18" s="1056">
        <v>0</v>
      </c>
      <c r="S18" s="1062">
        <v>0</v>
      </c>
      <c r="T18" s="1056">
        <v>0</v>
      </c>
      <c r="U18" s="1055">
        <f t="shared" si="2"/>
        <v>0</v>
      </c>
    </row>
    <row r="19" spans="1:21">
      <c r="A19" s="1042">
        <v>8</v>
      </c>
      <c r="B19" s="1060"/>
      <c r="C19" s="1042"/>
      <c r="D19" s="1050" t="s">
        <v>1899</v>
      </c>
      <c r="H19" s="1056">
        <v>0</v>
      </c>
      <c r="I19" s="1056">
        <v>0</v>
      </c>
      <c r="J19" s="1056">
        <v>0</v>
      </c>
      <c r="K19" s="1055">
        <f t="shared" si="0"/>
        <v>0</v>
      </c>
      <c r="L19" s="1058"/>
      <c r="M19" s="1056">
        <v>0</v>
      </c>
      <c r="N19" s="1056">
        <v>0</v>
      </c>
      <c r="O19" s="1056">
        <v>0</v>
      </c>
      <c r="P19" s="1055">
        <f t="shared" si="1"/>
        <v>0</v>
      </c>
      <c r="Q19" s="1057"/>
      <c r="R19" s="1056">
        <v>0</v>
      </c>
      <c r="S19" s="1062">
        <v>0</v>
      </c>
      <c r="T19" s="1056">
        <v>0</v>
      </c>
      <c r="U19" s="1055">
        <f t="shared" si="2"/>
        <v>0</v>
      </c>
    </row>
    <row r="20" spans="1:21" ht="29">
      <c r="A20" s="1042">
        <v>9</v>
      </c>
      <c r="B20" s="1060"/>
      <c r="C20" s="1042"/>
      <c r="D20" s="1050" t="s">
        <v>1900</v>
      </c>
      <c r="H20" s="1056">
        <v>261817658.06</v>
      </c>
      <c r="I20" s="1056">
        <v>0</v>
      </c>
      <c r="J20" s="1056">
        <v>0</v>
      </c>
      <c r="K20" s="1055">
        <f t="shared" si="0"/>
        <v>261817658.06</v>
      </c>
      <c r="L20" s="1058"/>
      <c r="M20" s="1056">
        <v>295897424.27999997</v>
      </c>
      <c r="N20" s="1056">
        <v>0</v>
      </c>
      <c r="O20" s="1056">
        <v>0</v>
      </c>
      <c r="P20" s="1055">
        <f t="shared" si="1"/>
        <v>295897424.27999997</v>
      </c>
      <c r="Q20" s="1057"/>
      <c r="R20" s="1056">
        <v>60425457.990000002</v>
      </c>
      <c r="S20" s="1062">
        <v>0</v>
      </c>
      <c r="T20" s="1056">
        <v>0</v>
      </c>
      <c r="U20" s="1055">
        <f t="shared" si="2"/>
        <v>60425457.990000002</v>
      </c>
    </row>
    <row r="21" spans="1:21">
      <c r="A21" s="1042">
        <v>10</v>
      </c>
      <c r="B21" s="1060"/>
      <c r="C21" s="1042"/>
      <c r="D21" s="1050" t="s">
        <v>1901</v>
      </c>
      <c r="H21" s="1056">
        <v>27048807.750000004</v>
      </c>
      <c r="I21" s="1056">
        <v>0</v>
      </c>
      <c r="J21" s="1056">
        <v>0</v>
      </c>
      <c r="K21" s="1055">
        <f t="shared" si="0"/>
        <v>27048807.750000004</v>
      </c>
      <c r="L21" s="1058"/>
      <c r="M21" s="1056">
        <v>292361.99000000011</v>
      </c>
      <c r="N21" s="1056">
        <v>0</v>
      </c>
      <c r="O21" s="1056">
        <v>0</v>
      </c>
      <c r="P21" s="1055">
        <f t="shared" si="1"/>
        <v>292361.99000000011</v>
      </c>
      <c r="Q21" s="1057"/>
      <c r="R21" s="1056">
        <v>2562.0100000000002</v>
      </c>
      <c r="S21" s="1062">
        <v>0</v>
      </c>
      <c r="T21" s="1056">
        <v>0</v>
      </c>
      <c r="U21" s="1055">
        <f t="shared" si="2"/>
        <v>2562.0100000000002</v>
      </c>
    </row>
    <row r="22" spans="1:21">
      <c r="A22" s="1042">
        <v>11</v>
      </c>
      <c r="B22" s="1060"/>
      <c r="C22" s="1042"/>
      <c r="D22" s="1050" t="s">
        <v>1902</v>
      </c>
      <c r="H22" s="1056">
        <v>266433722.79999998</v>
      </c>
      <c r="I22" s="1056">
        <v>0</v>
      </c>
      <c r="J22" s="1056">
        <v>0</v>
      </c>
      <c r="K22" s="1055">
        <f t="shared" si="0"/>
        <v>266433722.79999998</v>
      </c>
      <c r="L22" s="1058"/>
      <c r="M22" s="1056">
        <v>86298175.419999987</v>
      </c>
      <c r="N22" s="1056">
        <v>0</v>
      </c>
      <c r="O22" s="1056">
        <v>0</v>
      </c>
      <c r="P22" s="1055">
        <f t="shared" si="1"/>
        <v>86298175.419999987</v>
      </c>
      <c r="Q22" s="1057"/>
      <c r="R22" s="1056">
        <v>67556754.210000008</v>
      </c>
      <c r="S22" s="1062">
        <v>0</v>
      </c>
      <c r="T22" s="1056">
        <v>0</v>
      </c>
      <c r="U22" s="1055">
        <f t="shared" si="2"/>
        <v>67556754.210000008</v>
      </c>
    </row>
    <row r="23" spans="1:21">
      <c r="A23" s="1042">
        <v>12</v>
      </c>
      <c r="B23" s="1060"/>
      <c r="C23" s="1042"/>
      <c r="D23" s="1050" t="s">
        <v>1903</v>
      </c>
      <c r="H23" s="1056">
        <v>236250</v>
      </c>
      <c r="I23" s="1056">
        <v>0</v>
      </c>
      <c r="J23" s="1056">
        <v>0</v>
      </c>
      <c r="K23" s="1055">
        <f t="shared" si="0"/>
        <v>236250</v>
      </c>
      <c r="L23" s="1058"/>
      <c r="M23" s="1056">
        <v>236250</v>
      </c>
      <c r="N23" s="1056">
        <v>0</v>
      </c>
      <c r="O23" s="1056">
        <v>0</v>
      </c>
      <c r="P23" s="1055">
        <f t="shared" si="1"/>
        <v>236250</v>
      </c>
      <c r="Q23" s="1057"/>
      <c r="R23" s="1056">
        <v>59062.5</v>
      </c>
      <c r="S23" s="1062">
        <v>0</v>
      </c>
      <c r="T23" s="1056">
        <v>0</v>
      </c>
      <c r="U23" s="1055">
        <f t="shared" si="2"/>
        <v>59062.5</v>
      </c>
    </row>
    <row r="24" spans="1:21">
      <c r="A24" s="1042">
        <v>13</v>
      </c>
      <c r="B24" s="1060"/>
      <c r="C24" s="1042"/>
      <c r="D24" s="1050" t="s">
        <v>1904</v>
      </c>
      <c r="H24" s="1056">
        <v>384090</v>
      </c>
      <c r="I24" s="1056">
        <v>0</v>
      </c>
      <c r="J24" s="1056">
        <v>0</v>
      </c>
      <c r="K24" s="1055">
        <f t="shared" si="0"/>
        <v>384090</v>
      </c>
      <c r="L24" s="1058"/>
      <c r="M24" s="1056">
        <v>96022.5</v>
      </c>
      <c r="N24" s="1056">
        <v>0</v>
      </c>
      <c r="O24" s="1056">
        <v>0</v>
      </c>
      <c r="P24" s="1055">
        <f t="shared" si="1"/>
        <v>96022.5</v>
      </c>
      <c r="Q24" s="1057"/>
      <c r="R24" s="1056">
        <v>0</v>
      </c>
      <c r="S24" s="1062">
        <v>0</v>
      </c>
      <c r="T24" s="1056">
        <v>0</v>
      </c>
      <c r="U24" s="1055">
        <f t="shared" si="2"/>
        <v>0</v>
      </c>
    </row>
    <row r="25" spans="1:21">
      <c r="A25" s="1042">
        <v>14</v>
      </c>
      <c r="B25" s="1060"/>
      <c r="C25" s="1042"/>
      <c r="D25" s="1050" t="s">
        <v>1905</v>
      </c>
      <c r="H25" s="1056">
        <v>1579984.7428571428</v>
      </c>
      <c r="I25" s="1056">
        <v>0</v>
      </c>
      <c r="J25" s="1056">
        <v>0</v>
      </c>
      <c r="K25" s="1055">
        <f t="shared" si="0"/>
        <v>1579984.7428571428</v>
      </c>
      <c r="L25" s="1058"/>
      <c r="M25" s="1056">
        <v>0</v>
      </c>
      <c r="N25" s="1056">
        <v>0</v>
      </c>
      <c r="O25" s="1056">
        <v>0</v>
      </c>
      <c r="P25" s="1055">
        <f t="shared" si="1"/>
        <v>0</v>
      </c>
      <c r="Q25" s="1057"/>
      <c r="R25" s="1056">
        <v>0</v>
      </c>
      <c r="S25" s="1062">
        <v>0</v>
      </c>
      <c r="T25" s="1056">
        <v>0</v>
      </c>
      <c r="U25" s="1055">
        <f t="shared" si="2"/>
        <v>0</v>
      </c>
    </row>
    <row r="26" spans="1:21">
      <c r="A26" s="1042">
        <v>15</v>
      </c>
      <c r="B26" s="1060"/>
      <c r="C26" s="1042"/>
      <c r="D26" s="1050" t="s">
        <v>1906</v>
      </c>
      <c r="H26" s="1056">
        <v>0</v>
      </c>
      <c r="I26" s="1056">
        <v>0</v>
      </c>
      <c r="J26" s="1056">
        <v>0</v>
      </c>
      <c r="K26" s="1055">
        <f t="shared" si="0"/>
        <v>0</v>
      </c>
      <c r="L26" s="1058"/>
      <c r="M26" s="1056">
        <v>0</v>
      </c>
      <c r="N26" s="1056">
        <v>0</v>
      </c>
      <c r="O26" s="1056">
        <v>0</v>
      </c>
      <c r="P26" s="1055">
        <f t="shared" si="1"/>
        <v>0</v>
      </c>
      <c r="Q26" s="1057"/>
      <c r="R26" s="1056">
        <v>0</v>
      </c>
      <c r="S26" s="1062">
        <v>0</v>
      </c>
      <c r="T26" s="1056">
        <v>0</v>
      </c>
      <c r="U26" s="1055">
        <f t="shared" si="2"/>
        <v>0</v>
      </c>
    </row>
    <row r="27" spans="1:21">
      <c r="A27" s="1042">
        <v>16</v>
      </c>
      <c r="B27" s="1060"/>
      <c r="C27" s="1042"/>
      <c r="D27" s="1050" t="s">
        <v>1907</v>
      </c>
      <c r="H27" s="1056">
        <v>424675.5</v>
      </c>
      <c r="I27" s="1056">
        <v>0</v>
      </c>
      <c r="J27" s="1056">
        <v>0</v>
      </c>
      <c r="K27" s="1055">
        <f t="shared" si="0"/>
        <v>424675.5</v>
      </c>
      <c r="L27" s="1058"/>
      <c r="M27" s="1056">
        <v>424675.5</v>
      </c>
      <c r="N27" s="1056">
        <v>0</v>
      </c>
      <c r="O27" s="1056">
        <v>0</v>
      </c>
      <c r="P27" s="1055">
        <f t="shared" si="1"/>
        <v>424675.5</v>
      </c>
      <c r="Q27" s="1057"/>
      <c r="R27" s="1056">
        <v>106168.875</v>
      </c>
      <c r="S27" s="1062">
        <v>0</v>
      </c>
      <c r="T27" s="1056">
        <v>0</v>
      </c>
      <c r="U27" s="1055">
        <f t="shared" si="2"/>
        <v>106168.875</v>
      </c>
    </row>
    <row r="28" spans="1:21">
      <c r="A28" s="1042">
        <v>17</v>
      </c>
      <c r="B28" s="1060"/>
      <c r="C28" s="1042"/>
      <c r="D28" s="1050" t="s">
        <v>1908</v>
      </c>
      <c r="H28" s="1056">
        <v>26833580.21407143</v>
      </c>
      <c r="I28" s="1056">
        <v>0</v>
      </c>
      <c r="J28" s="1056">
        <v>0</v>
      </c>
      <c r="K28" s="1055">
        <f t="shared" si="0"/>
        <v>26833580.21407143</v>
      </c>
      <c r="L28" s="1058"/>
      <c r="M28" s="1056">
        <v>0</v>
      </c>
      <c r="N28" s="1056">
        <v>0</v>
      </c>
      <c r="O28" s="1056">
        <v>0</v>
      </c>
      <c r="P28" s="1055">
        <f t="shared" si="1"/>
        <v>0</v>
      </c>
      <c r="Q28" s="1057"/>
      <c r="R28" s="1056">
        <v>0</v>
      </c>
      <c r="S28" s="1062">
        <v>0</v>
      </c>
      <c r="T28" s="1056">
        <v>0</v>
      </c>
      <c r="U28" s="1055">
        <f t="shared" si="2"/>
        <v>0</v>
      </c>
    </row>
    <row r="29" spans="1:21">
      <c r="A29" s="1042">
        <v>18</v>
      </c>
      <c r="B29" s="1060"/>
      <c r="C29" s="1042"/>
      <c r="D29" s="1050" t="s">
        <v>1909</v>
      </c>
      <c r="H29" s="1056">
        <v>247428.54</v>
      </c>
      <c r="I29" s="1056">
        <v>0</v>
      </c>
      <c r="J29" s="1056">
        <v>0</v>
      </c>
      <c r="K29" s="1055">
        <f t="shared" si="0"/>
        <v>247428.54</v>
      </c>
      <c r="L29" s="1058"/>
      <c r="M29" s="1056">
        <v>0</v>
      </c>
      <c r="N29" s="1056">
        <v>0</v>
      </c>
      <c r="O29" s="1056">
        <v>0</v>
      </c>
      <c r="P29" s="1055">
        <f t="shared" si="1"/>
        <v>0</v>
      </c>
      <c r="Q29" s="1057"/>
      <c r="R29" s="1056">
        <v>0</v>
      </c>
      <c r="S29" s="1062">
        <v>0</v>
      </c>
      <c r="T29" s="1056">
        <v>0</v>
      </c>
      <c r="U29" s="1055">
        <f t="shared" si="2"/>
        <v>0</v>
      </c>
    </row>
    <row r="30" spans="1:21">
      <c r="A30" s="1042">
        <v>19</v>
      </c>
      <c r="B30" s="1060"/>
      <c r="C30" s="1042"/>
      <c r="D30" s="1050" t="s">
        <v>1910</v>
      </c>
      <c r="H30" s="1056">
        <v>378372.63472222211</v>
      </c>
      <c r="I30" s="1056">
        <v>0</v>
      </c>
      <c r="J30" s="1056">
        <v>0</v>
      </c>
      <c r="K30" s="1055">
        <f t="shared" si="0"/>
        <v>378372.63472222211</v>
      </c>
      <c r="L30" s="1058"/>
      <c r="M30" s="1056">
        <v>156150.41250000001</v>
      </c>
      <c r="N30" s="1056">
        <v>0</v>
      </c>
      <c r="O30" s="1056">
        <v>0</v>
      </c>
      <c r="P30" s="1055">
        <f t="shared" si="1"/>
        <v>156150.41250000001</v>
      </c>
      <c r="Q30" s="1057"/>
      <c r="R30" s="1056">
        <v>39037.603124999994</v>
      </c>
      <c r="S30" s="1062">
        <v>0</v>
      </c>
      <c r="T30" s="1056">
        <v>0</v>
      </c>
      <c r="U30" s="1055">
        <f t="shared" si="2"/>
        <v>39037.603124999994</v>
      </c>
    </row>
    <row r="31" spans="1:21">
      <c r="A31" s="1042">
        <v>20</v>
      </c>
      <c r="B31" s="1060"/>
      <c r="C31" s="1042"/>
      <c r="D31" s="1050" t="s">
        <v>1911</v>
      </c>
      <c r="H31" s="1056">
        <v>8011659.0419862494</v>
      </c>
      <c r="I31" s="1056">
        <v>0</v>
      </c>
      <c r="J31" s="1056">
        <v>0</v>
      </c>
      <c r="K31" s="1055">
        <f t="shared" si="0"/>
        <v>8011659.0419862494</v>
      </c>
      <c r="L31" s="1058"/>
      <c r="M31" s="1056">
        <v>6695523.2142857136</v>
      </c>
      <c r="N31" s="1056">
        <v>0</v>
      </c>
      <c r="O31" s="1056">
        <v>0</v>
      </c>
      <c r="P31" s="1055">
        <f t="shared" si="1"/>
        <v>6695523.2142857136</v>
      </c>
      <c r="Q31" s="1057"/>
      <c r="R31" s="1056">
        <v>2102452.2321428573</v>
      </c>
      <c r="S31" s="1062">
        <v>0</v>
      </c>
      <c r="T31" s="1056">
        <v>0</v>
      </c>
      <c r="U31" s="1055">
        <f t="shared" si="2"/>
        <v>2102452.2321428573</v>
      </c>
    </row>
    <row r="32" spans="1:21">
      <c r="A32" s="1042">
        <v>21</v>
      </c>
      <c r="B32" s="1060"/>
      <c r="C32" s="1042"/>
      <c r="D32" s="1050" t="s">
        <v>1912</v>
      </c>
      <c r="H32" s="1056">
        <v>18912976</v>
      </c>
      <c r="I32" s="1056">
        <v>0</v>
      </c>
      <c r="J32" s="1056">
        <v>0</v>
      </c>
      <c r="K32" s="1055">
        <f t="shared" si="0"/>
        <v>18912976</v>
      </c>
      <c r="L32" s="1058"/>
      <c r="M32" s="1056">
        <v>0</v>
      </c>
      <c r="N32" s="1056">
        <v>0</v>
      </c>
      <c r="O32" s="1056">
        <v>0</v>
      </c>
      <c r="P32" s="1055">
        <f t="shared" si="1"/>
        <v>0</v>
      </c>
      <c r="Q32" s="1057"/>
      <c r="R32" s="1056">
        <v>0</v>
      </c>
      <c r="S32" s="1062">
        <v>0</v>
      </c>
      <c r="T32" s="1056">
        <v>0</v>
      </c>
      <c r="U32" s="1055">
        <f t="shared" si="2"/>
        <v>0</v>
      </c>
    </row>
    <row r="33" spans="1:21">
      <c r="A33" s="1042">
        <v>22</v>
      </c>
      <c r="B33" s="1060"/>
      <c r="C33" s="1042"/>
      <c r="D33" s="1050" t="s">
        <v>1913</v>
      </c>
      <c r="H33" s="1056">
        <v>12182622.689999999</v>
      </c>
      <c r="I33" s="1056">
        <v>0</v>
      </c>
      <c r="J33" s="1056">
        <v>0</v>
      </c>
      <c r="K33" s="1055">
        <f t="shared" si="0"/>
        <v>12182622.689999999</v>
      </c>
      <c r="L33" s="1058"/>
      <c r="M33" s="1056">
        <v>0</v>
      </c>
      <c r="N33" s="1056">
        <v>0</v>
      </c>
      <c r="O33" s="1056">
        <v>0</v>
      </c>
      <c r="P33" s="1055">
        <f t="shared" si="1"/>
        <v>0</v>
      </c>
      <c r="Q33" s="1057"/>
      <c r="R33" s="1056">
        <v>0</v>
      </c>
      <c r="S33" s="1062">
        <v>0</v>
      </c>
      <c r="T33" s="1056">
        <v>0</v>
      </c>
      <c r="U33" s="1055">
        <f t="shared" si="2"/>
        <v>0</v>
      </c>
    </row>
    <row r="34" spans="1:21">
      <c r="A34" s="1042">
        <v>23</v>
      </c>
      <c r="B34" s="1060"/>
      <c r="C34" s="1042"/>
      <c r="D34" s="1050" t="s">
        <v>1914</v>
      </c>
      <c r="H34" s="1056">
        <v>4050233.7314999998</v>
      </c>
      <c r="I34" s="1056">
        <v>0</v>
      </c>
      <c r="J34" s="1056">
        <v>0</v>
      </c>
      <c r="K34" s="1055">
        <f t="shared" si="0"/>
        <v>4050233.7314999998</v>
      </c>
      <c r="L34" s="1058"/>
      <c r="M34" s="1056">
        <v>4418436.7979999995</v>
      </c>
      <c r="N34" s="1056">
        <v>0</v>
      </c>
      <c r="O34" s="1056">
        <v>0</v>
      </c>
      <c r="P34" s="1055">
        <f t="shared" si="1"/>
        <v>4418436.7979999995</v>
      </c>
      <c r="Q34" s="1057"/>
      <c r="R34" s="1056">
        <v>4786639.8644999992</v>
      </c>
      <c r="S34" s="1062">
        <v>0</v>
      </c>
      <c r="T34" s="1056">
        <v>0</v>
      </c>
      <c r="U34" s="1055">
        <f t="shared" si="2"/>
        <v>4786639.8644999992</v>
      </c>
    </row>
    <row r="35" spans="1:21">
      <c r="A35" s="1042">
        <v>24</v>
      </c>
      <c r="B35" s="1060"/>
      <c r="C35" s="1042"/>
      <c r="D35" s="1050" t="s">
        <v>1915</v>
      </c>
      <c r="H35" s="1056">
        <v>111587.4375</v>
      </c>
      <c r="I35" s="1056">
        <v>0</v>
      </c>
      <c r="J35" s="1056">
        <v>0</v>
      </c>
      <c r="K35" s="1055">
        <f t="shared" si="0"/>
        <v>111587.4375</v>
      </c>
      <c r="L35" s="1058"/>
      <c r="M35" s="1056">
        <v>121731.75</v>
      </c>
      <c r="N35" s="1056">
        <v>0</v>
      </c>
      <c r="O35" s="1056">
        <v>0</v>
      </c>
      <c r="P35" s="1055">
        <f t="shared" si="1"/>
        <v>121731.75</v>
      </c>
      <c r="Q35" s="1057"/>
      <c r="R35" s="1056">
        <v>131876.0625</v>
      </c>
      <c r="S35" s="1062">
        <v>0</v>
      </c>
      <c r="T35" s="1056">
        <v>0</v>
      </c>
      <c r="U35" s="1055">
        <f t="shared" si="2"/>
        <v>131876.0625</v>
      </c>
    </row>
    <row r="36" spans="1:21">
      <c r="A36" s="1042">
        <v>25</v>
      </c>
      <c r="B36" s="1060"/>
      <c r="C36" s="1042"/>
      <c r="D36" s="1050" t="s">
        <v>1916</v>
      </c>
      <c r="H36" s="1056">
        <v>156796.20000000001</v>
      </c>
      <c r="I36" s="1056">
        <v>0</v>
      </c>
      <c r="J36" s="1056">
        <v>0</v>
      </c>
      <c r="K36" s="1055">
        <f t="shared" si="0"/>
        <v>156796.20000000001</v>
      </c>
      <c r="L36" s="1058"/>
      <c r="M36" s="1056">
        <v>171050.4</v>
      </c>
      <c r="N36" s="1056">
        <v>0</v>
      </c>
      <c r="O36" s="1056">
        <v>0</v>
      </c>
      <c r="P36" s="1055">
        <f t="shared" si="1"/>
        <v>171050.4</v>
      </c>
      <c r="Q36" s="1057"/>
      <c r="R36" s="1056">
        <v>185304.6</v>
      </c>
      <c r="S36" s="1062">
        <v>0</v>
      </c>
      <c r="T36" s="1056">
        <v>0</v>
      </c>
      <c r="U36" s="1055">
        <f t="shared" si="2"/>
        <v>185304.6</v>
      </c>
    </row>
    <row r="37" spans="1:21" ht="29">
      <c r="A37" s="1042">
        <v>26</v>
      </c>
      <c r="B37" s="1060"/>
      <c r="C37" s="1042" t="s">
        <v>1917</v>
      </c>
      <c r="D37" s="1050" t="s">
        <v>1918</v>
      </c>
      <c r="H37" s="1056">
        <v>0</v>
      </c>
      <c r="I37" s="1056">
        <v>109500</v>
      </c>
      <c r="J37" s="1056">
        <v>0</v>
      </c>
      <c r="K37" s="1055">
        <f t="shared" si="0"/>
        <v>109500</v>
      </c>
      <c r="L37" s="1058"/>
      <c r="M37" s="1056">
        <v>0</v>
      </c>
      <c r="N37" s="1056">
        <v>109500</v>
      </c>
      <c r="O37" s="1056">
        <v>0</v>
      </c>
      <c r="P37" s="1055">
        <f t="shared" si="1"/>
        <v>109500</v>
      </c>
      <c r="Q37" s="1057"/>
      <c r="R37" s="1056">
        <v>0</v>
      </c>
      <c r="S37" s="1056">
        <v>109500</v>
      </c>
      <c r="T37" s="1056">
        <v>0</v>
      </c>
      <c r="U37" s="1055">
        <f t="shared" si="2"/>
        <v>109500</v>
      </c>
    </row>
    <row r="38" spans="1:21">
      <c r="A38" s="1042">
        <v>27</v>
      </c>
      <c r="B38" s="1060"/>
      <c r="C38" s="1042" t="s">
        <v>1917</v>
      </c>
      <c r="D38" s="1050" t="s">
        <v>1919</v>
      </c>
      <c r="H38" s="1056">
        <v>0</v>
      </c>
      <c r="I38" s="1056">
        <v>547500</v>
      </c>
      <c r="J38" s="1056">
        <v>0</v>
      </c>
      <c r="K38" s="1055">
        <f t="shared" si="0"/>
        <v>547500</v>
      </c>
      <c r="L38" s="1058"/>
      <c r="M38" s="1056">
        <v>0</v>
      </c>
      <c r="N38" s="1056">
        <v>547500</v>
      </c>
      <c r="O38" s="1056">
        <v>0</v>
      </c>
      <c r="P38" s="1055">
        <f t="shared" si="1"/>
        <v>547500</v>
      </c>
      <c r="Q38" s="1057"/>
      <c r="R38" s="1056">
        <v>0</v>
      </c>
      <c r="S38" s="1056">
        <v>547500</v>
      </c>
      <c r="T38" s="1056">
        <v>0</v>
      </c>
      <c r="U38" s="1055">
        <f t="shared" si="2"/>
        <v>547500</v>
      </c>
    </row>
    <row r="39" spans="1:21">
      <c r="A39" s="1042">
        <v>28</v>
      </c>
      <c r="B39" s="1060"/>
      <c r="C39" s="1042" t="s">
        <v>1917</v>
      </c>
      <c r="D39" s="1050" t="s">
        <v>1920</v>
      </c>
      <c r="H39" s="1056">
        <v>0</v>
      </c>
      <c r="I39" s="1056">
        <v>255500</v>
      </c>
      <c r="J39" s="1056">
        <v>0</v>
      </c>
      <c r="K39" s="1055">
        <f t="shared" si="0"/>
        <v>255500</v>
      </c>
      <c r="L39" s="1058"/>
      <c r="M39" s="1056">
        <v>0</v>
      </c>
      <c r="N39" s="1056">
        <v>365000</v>
      </c>
      <c r="O39" s="1056">
        <v>0</v>
      </c>
      <c r="P39" s="1055">
        <f t="shared" si="1"/>
        <v>365000</v>
      </c>
      <c r="Q39" s="1057"/>
      <c r="R39" s="1056">
        <v>0</v>
      </c>
      <c r="S39" s="1056">
        <v>365000</v>
      </c>
      <c r="T39" s="1056">
        <v>0</v>
      </c>
      <c r="U39" s="1055">
        <f t="shared" si="2"/>
        <v>365000</v>
      </c>
    </row>
    <row r="40" spans="1:21">
      <c r="A40" s="1042">
        <v>29</v>
      </c>
      <c r="B40" s="1060"/>
      <c r="C40" s="1042" t="s">
        <v>1917</v>
      </c>
      <c r="D40" s="1050" t="s">
        <v>1921</v>
      </c>
      <c r="H40" s="1056">
        <v>0</v>
      </c>
      <c r="I40" s="1056">
        <v>365000</v>
      </c>
      <c r="J40" s="1056">
        <v>0</v>
      </c>
      <c r="K40" s="1055">
        <f t="shared" si="0"/>
        <v>365000</v>
      </c>
      <c r="L40" s="1058"/>
      <c r="M40" s="1056">
        <v>0</v>
      </c>
      <c r="N40" s="1056">
        <v>365000</v>
      </c>
      <c r="O40" s="1056">
        <v>0</v>
      </c>
      <c r="P40" s="1055">
        <f t="shared" si="1"/>
        <v>365000</v>
      </c>
      <c r="Q40" s="1057"/>
      <c r="R40" s="1056">
        <v>0</v>
      </c>
      <c r="S40" s="1056">
        <v>365000</v>
      </c>
      <c r="T40" s="1056">
        <v>0</v>
      </c>
      <c r="U40" s="1055">
        <f t="shared" si="2"/>
        <v>365000</v>
      </c>
    </row>
    <row r="41" spans="1:21">
      <c r="A41" s="1042">
        <v>30</v>
      </c>
      <c r="B41" s="1060"/>
      <c r="C41" s="1042" t="s">
        <v>1917</v>
      </c>
      <c r="D41" s="1050" t="s">
        <v>1922</v>
      </c>
      <c r="H41" s="1056">
        <v>0</v>
      </c>
      <c r="I41" s="1056">
        <v>547500</v>
      </c>
      <c r="J41" s="1056">
        <v>0</v>
      </c>
      <c r="K41" s="1055">
        <f t="shared" si="0"/>
        <v>547500</v>
      </c>
      <c r="L41" s="1058"/>
      <c r="M41" s="1056">
        <v>0</v>
      </c>
      <c r="N41" s="1056">
        <v>365000</v>
      </c>
      <c r="O41" s="1056">
        <v>0</v>
      </c>
      <c r="P41" s="1055">
        <f t="shared" si="1"/>
        <v>365000</v>
      </c>
      <c r="Q41" s="1057"/>
      <c r="R41" s="1056">
        <v>0</v>
      </c>
      <c r="S41" s="1056">
        <v>365000</v>
      </c>
      <c r="T41" s="1056">
        <v>0</v>
      </c>
      <c r="U41" s="1055">
        <f t="shared" si="2"/>
        <v>365000</v>
      </c>
    </row>
    <row r="42" spans="1:21">
      <c r="A42" s="1042">
        <v>31</v>
      </c>
      <c r="B42" s="1060"/>
      <c r="C42" s="1042" t="s">
        <v>1917</v>
      </c>
      <c r="D42" s="1050" t="s">
        <v>1923</v>
      </c>
      <c r="H42" s="1056">
        <v>0</v>
      </c>
      <c r="I42" s="1056">
        <v>730000</v>
      </c>
      <c r="J42" s="1056">
        <v>0</v>
      </c>
      <c r="K42" s="1055">
        <f t="shared" si="0"/>
        <v>730000</v>
      </c>
      <c r="L42" s="1058"/>
      <c r="M42" s="1056">
        <v>0</v>
      </c>
      <c r="N42" s="1056">
        <v>1460000</v>
      </c>
      <c r="O42" s="1056">
        <v>0</v>
      </c>
      <c r="P42" s="1055">
        <f t="shared" si="1"/>
        <v>1460000</v>
      </c>
      <c r="Q42" s="1057"/>
      <c r="R42" s="1056">
        <v>0</v>
      </c>
      <c r="S42" s="1056">
        <v>0</v>
      </c>
      <c r="T42" s="1056">
        <v>0</v>
      </c>
      <c r="U42" s="1055">
        <f t="shared" si="2"/>
        <v>0</v>
      </c>
    </row>
    <row r="43" spans="1:21">
      <c r="A43" s="1042">
        <v>32</v>
      </c>
      <c r="B43" s="1060"/>
      <c r="C43" s="1042" t="s">
        <v>1917</v>
      </c>
      <c r="D43" s="1050" t="s">
        <v>1924</v>
      </c>
      <c r="H43" s="1056">
        <v>0</v>
      </c>
      <c r="I43" s="1056">
        <v>0</v>
      </c>
      <c r="J43" s="1056">
        <v>0</v>
      </c>
      <c r="K43" s="1055">
        <f t="shared" si="0"/>
        <v>0</v>
      </c>
      <c r="L43" s="1058"/>
      <c r="M43" s="1056">
        <v>0</v>
      </c>
      <c r="N43" s="1056">
        <v>0</v>
      </c>
      <c r="O43" s="1056">
        <v>0</v>
      </c>
      <c r="P43" s="1055">
        <f t="shared" si="1"/>
        <v>0</v>
      </c>
      <c r="Q43" s="1057"/>
      <c r="R43" s="1056">
        <v>0</v>
      </c>
      <c r="S43" s="1056">
        <v>10000000</v>
      </c>
      <c r="T43" s="1056">
        <v>0</v>
      </c>
      <c r="U43" s="1055">
        <f t="shared" si="2"/>
        <v>10000000</v>
      </c>
    </row>
    <row r="44" spans="1:21">
      <c r="A44" s="1042">
        <v>33</v>
      </c>
      <c r="B44" s="1060"/>
      <c r="C44" s="1042" t="s">
        <v>1917</v>
      </c>
      <c r="D44" s="1050" t="s">
        <v>1925</v>
      </c>
      <c r="H44" s="1056">
        <v>0</v>
      </c>
      <c r="I44" s="1056">
        <v>0</v>
      </c>
      <c r="J44" s="1056">
        <v>0</v>
      </c>
      <c r="K44" s="1055">
        <f t="shared" si="0"/>
        <v>0</v>
      </c>
      <c r="L44" s="1058"/>
      <c r="M44" s="1056">
        <v>0</v>
      </c>
      <c r="N44" s="1056">
        <v>730000</v>
      </c>
      <c r="O44" s="1056">
        <v>0</v>
      </c>
      <c r="P44" s="1055">
        <f t="shared" si="1"/>
        <v>730000</v>
      </c>
      <c r="Q44" s="1057"/>
      <c r="R44" s="1056">
        <v>0</v>
      </c>
      <c r="S44" s="1056">
        <v>730000</v>
      </c>
      <c r="T44" s="1056">
        <v>0</v>
      </c>
      <c r="U44" s="1055">
        <f t="shared" si="2"/>
        <v>730000</v>
      </c>
    </row>
    <row r="45" spans="1:21">
      <c r="A45" s="1042">
        <v>34</v>
      </c>
      <c r="B45" s="1060"/>
      <c r="C45" s="1042" t="s">
        <v>1917</v>
      </c>
      <c r="D45" s="1050" t="s">
        <v>1926</v>
      </c>
      <c r="H45" s="1056">
        <v>0</v>
      </c>
      <c r="I45" s="1056">
        <v>292000</v>
      </c>
      <c r="J45" s="1056">
        <v>0</v>
      </c>
      <c r="K45" s="1055">
        <f t="shared" si="0"/>
        <v>292000</v>
      </c>
      <c r="L45" s="1058"/>
      <c r="M45" s="1056">
        <v>0</v>
      </c>
      <c r="N45" s="1056">
        <v>146000</v>
      </c>
      <c r="O45" s="1056">
        <v>0</v>
      </c>
      <c r="P45" s="1055">
        <f t="shared" si="1"/>
        <v>146000</v>
      </c>
      <c r="Q45" s="1057"/>
      <c r="R45" s="1056">
        <v>0</v>
      </c>
      <c r="S45" s="1056">
        <v>0</v>
      </c>
      <c r="T45" s="1056">
        <v>0</v>
      </c>
      <c r="U45" s="1055">
        <f t="shared" si="2"/>
        <v>0</v>
      </c>
    </row>
    <row r="46" spans="1:21">
      <c r="A46" s="1042">
        <v>35</v>
      </c>
      <c r="B46" s="1060"/>
      <c r="C46" s="1042" t="s">
        <v>1917</v>
      </c>
      <c r="D46" s="1050" t="s">
        <v>1927</v>
      </c>
      <c r="H46" s="1056">
        <v>0</v>
      </c>
      <c r="I46" s="1056">
        <v>182500</v>
      </c>
      <c r="J46" s="1056">
        <v>0</v>
      </c>
      <c r="K46" s="1055">
        <f t="shared" si="0"/>
        <v>182500</v>
      </c>
      <c r="L46" s="1058"/>
      <c r="M46" s="1056">
        <v>0</v>
      </c>
      <c r="N46" s="1056">
        <v>182500</v>
      </c>
      <c r="O46" s="1056">
        <v>0</v>
      </c>
      <c r="P46" s="1055">
        <f t="shared" si="1"/>
        <v>182500</v>
      </c>
      <c r="Q46" s="1057"/>
      <c r="R46" s="1056">
        <v>0</v>
      </c>
      <c r="S46" s="1056">
        <v>182500</v>
      </c>
      <c r="T46" s="1056">
        <v>0</v>
      </c>
      <c r="U46" s="1055">
        <f t="shared" si="2"/>
        <v>182500</v>
      </c>
    </row>
    <row r="47" spans="1:21" ht="29">
      <c r="A47" s="1042">
        <v>36</v>
      </c>
      <c r="B47" s="1060"/>
      <c r="C47" s="1042" t="s">
        <v>1917</v>
      </c>
      <c r="D47" s="1050" t="s">
        <v>1928</v>
      </c>
      <c r="H47" s="1056">
        <v>0</v>
      </c>
      <c r="I47" s="1056">
        <v>109500</v>
      </c>
      <c r="J47" s="1056">
        <v>0</v>
      </c>
      <c r="K47" s="1055">
        <f t="shared" si="0"/>
        <v>109500</v>
      </c>
      <c r="L47" s="1058"/>
      <c r="M47" s="1056">
        <v>0</v>
      </c>
      <c r="N47" s="1056">
        <v>109500</v>
      </c>
      <c r="O47" s="1056">
        <v>0</v>
      </c>
      <c r="P47" s="1055">
        <f t="shared" si="1"/>
        <v>109500</v>
      </c>
      <c r="Q47" s="1057"/>
      <c r="R47" s="1056">
        <v>0</v>
      </c>
      <c r="S47" s="1056">
        <v>109500</v>
      </c>
      <c r="T47" s="1056">
        <v>0</v>
      </c>
      <c r="U47" s="1055">
        <f t="shared" si="2"/>
        <v>109500</v>
      </c>
    </row>
    <row r="48" spans="1:21">
      <c r="A48" s="1042">
        <v>37</v>
      </c>
      <c r="B48" s="1060"/>
      <c r="C48" s="1042" t="s">
        <v>1917</v>
      </c>
      <c r="D48" s="1050" t="s">
        <v>1929</v>
      </c>
      <c r="H48" s="1056">
        <v>0</v>
      </c>
      <c r="I48" s="1056">
        <v>255500</v>
      </c>
      <c r="J48" s="1056">
        <v>0</v>
      </c>
      <c r="K48" s="1055">
        <f t="shared" si="0"/>
        <v>255500</v>
      </c>
      <c r="L48" s="1058"/>
      <c r="M48" s="1056">
        <v>0</v>
      </c>
      <c r="N48" s="1056">
        <v>365000</v>
      </c>
      <c r="O48" s="1056">
        <v>0</v>
      </c>
      <c r="P48" s="1055">
        <f t="shared" si="1"/>
        <v>365000</v>
      </c>
      <c r="Q48" s="1057"/>
      <c r="R48" s="1056">
        <v>0</v>
      </c>
      <c r="S48" s="1056">
        <v>182500</v>
      </c>
      <c r="T48" s="1056">
        <v>0</v>
      </c>
      <c r="U48" s="1055">
        <f t="shared" si="2"/>
        <v>182500</v>
      </c>
    </row>
    <row r="49" spans="1:21">
      <c r="A49" s="1042">
        <v>38</v>
      </c>
      <c r="B49" s="1060"/>
      <c r="C49" s="1042" t="s">
        <v>1917</v>
      </c>
      <c r="D49" s="1050" t="s">
        <v>1930</v>
      </c>
      <c r="H49" s="1056">
        <v>0</v>
      </c>
      <c r="I49" s="1056">
        <v>547500</v>
      </c>
      <c r="J49" s="1056">
        <v>0</v>
      </c>
      <c r="K49" s="1055">
        <f t="shared" si="0"/>
        <v>547500</v>
      </c>
      <c r="L49" s="1058"/>
      <c r="M49" s="1056">
        <v>0</v>
      </c>
      <c r="N49" s="1056">
        <v>584000</v>
      </c>
      <c r="O49" s="1056">
        <v>0</v>
      </c>
      <c r="P49" s="1055">
        <f t="shared" si="1"/>
        <v>584000</v>
      </c>
      <c r="Q49" s="1057"/>
      <c r="R49" s="1056">
        <v>0</v>
      </c>
      <c r="S49" s="1056">
        <v>0</v>
      </c>
      <c r="T49" s="1056">
        <v>0</v>
      </c>
      <c r="U49" s="1055">
        <f t="shared" si="2"/>
        <v>0</v>
      </c>
    </row>
    <row r="50" spans="1:21">
      <c r="A50" s="1042">
        <v>39</v>
      </c>
      <c r="B50" s="1060"/>
      <c r="C50" s="1042" t="s">
        <v>1917</v>
      </c>
      <c r="D50" s="1050" t="s">
        <v>1931</v>
      </c>
      <c r="H50" s="1056">
        <v>0</v>
      </c>
      <c r="I50" s="1056">
        <v>0</v>
      </c>
      <c r="J50" s="1056">
        <v>0</v>
      </c>
      <c r="K50" s="1055">
        <f t="shared" si="0"/>
        <v>0</v>
      </c>
      <c r="L50" s="1058"/>
      <c r="M50" s="1056">
        <v>0</v>
      </c>
      <c r="N50" s="1056">
        <v>730000</v>
      </c>
      <c r="O50" s="1056">
        <v>0</v>
      </c>
      <c r="P50" s="1055">
        <f t="shared" si="1"/>
        <v>730000</v>
      </c>
      <c r="Q50" s="1057"/>
      <c r="R50" s="1056">
        <v>0</v>
      </c>
      <c r="S50" s="1056">
        <v>584000</v>
      </c>
      <c r="T50" s="1056">
        <v>0</v>
      </c>
      <c r="U50" s="1055">
        <f t="shared" si="2"/>
        <v>584000</v>
      </c>
    </row>
    <row r="51" spans="1:21">
      <c r="A51" s="1042">
        <v>40</v>
      </c>
      <c r="B51" s="1060"/>
      <c r="C51" s="1042" t="s">
        <v>1917</v>
      </c>
      <c r="D51" s="1050" t="s">
        <v>1932</v>
      </c>
      <c r="H51" s="1056">
        <v>0</v>
      </c>
      <c r="I51" s="1056">
        <v>0</v>
      </c>
      <c r="J51" s="1056">
        <v>0</v>
      </c>
      <c r="K51" s="1055">
        <f t="shared" si="0"/>
        <v>0</v>
      </c>
      <c r="L51" s="1058"/>
      <c r="M51" s="1056">
        <v>0</v>
      </c>
      <c r="N51" s="1056">
        <v>0</v>
      </c>
      <c r="O51" s="1056">
        <v>0</v>
      </c>
      <c r="P51" s="1055">
        <f t="shared" si="1"/>
        <v>0</v>
      </c>
      <c r="Q51" s="1057"/>
      <c r="R51" s="1056">
        <v>0</v>
      </c>
      <c r="S51" s="1056">
        <v>36500</v>
      </c>
      <c r="T51" s="1056">
        <v>0</v>
      </c>
      <c r="U51" s="1055">
        <f t="shared" si="2"/>
        <v>36500</v>
      </c>
    </row>
    <row r="52" spans="1:21">
      <c r="A52" s="1042">
        <v>41</v>
      </c>
      <c r="B52" s="1060"/>
      <c r="C52" s="1042" t="s">
        <v>1917</v>
      </c>
      <c r="D52" s="1050" t="s">
        <v>1933</v>
      </c>
      <c r="H52" s="1056">
        <v>0</v>
      </c>
      <c r="I52" s="1056">
        <v>146000</v>
      </c>
      <c r="J52" s="1056">
        <v>0</v>
      </c>
      <c r="K52" s="1055">
        <f t="shared" si="0"/>
        <v>146000</v>
      </c>
      <c r="L52" s="1058"/>
      <c r="M52" s="1056">
        <v>0</v>
      </c>
      <c r="N52" s="1056">
        <v>146000</v>
      </c>
      <c r="O52" s="1056">
        <v>0</v>
      </c>
      <c r="P52" s="1055">
        <f t="shared" si="1"/>
        <v>146000</v>
      </c>
      <c r="Q52" s="1057"/>
      <c r="R52" s="1056">
        <v>0</v>
      </c>
      <c r="S52" s="1056">
        <v>146000</v>
      </c>
      <c r="T52" s="1056">
        <v>0</v>
      </c>
      <c r="U52" s="1055">
        <f t="shared" si="2"/>
        <v>146000</v>
      </c>
    </row>
    <row r="53" spans="1:21" ht="29">
      <c r="A53" s="1042">
        <v>42</v>
      </c>
      <c r="B53" s="1060"/>
      <c r="C53" s="1042" t="s">
        <v>1917</v>
      </c>
      <c r="D53" s="1050" t="s">
        <v>1934</v>
      </c>
      <c r="H53" s="1056">
        <v>0</v>
      </c>
      <c r="I53" s="1056">
        <v>182500</v>
      </c>
      <c r="J53" s="1056">
        <v>0</v>
      </c>
      <c r="K53" s="1055">
        <f t="shared" si="0"/>
        <v>182500</v>
      </c>
      <c r="L53" s="1058"/>
      <c r="M53" s="1056">
        <v>0</v>
      </c>
      <c r="N53" s="1056">
        <v>182500</v>
      </c>
      <c r="O53" s="1056">
        <v>0</v>
      </c>
      <c r="P53" s="1055">
        <f t="shared" si="1"/>
        <v>182500</v>
      </c>
      <c r="Q53" s="1057"/>
      <c r="R53" s="1056">
        <v>0</v>
      </c>
      <c r="S53" s="1056">
        <v>182500</v>
      </c>
      <c r="T53" s="1056">
        <v>0</v>
      </c>
      <c r="U53" s="1055">
        <f t="shared" si="2"/>
        <v>182500</v>
      </c>
    </row>
    <row r="54" spans="1:21">
      <c r="A54" s="1042">
        <v>43</v>
      </c>
      <c r="B54" s="1059"/>
      <c r="C54" s="1042" t="s">
        <v>1917</v>
      </c>
      <c r="D54" s="1050" t="s">
        <v>1935</v>
      </c>
      <c r="H54" s="1056">
        <v>0</v>
      </c>
      <c r="I54" s="1056">
        <v>0</v>
      </c>
      <c r="J54" s="1056">
        <v>0</v>
      </c>
      <c r="K54" s="1055">
        <f t="shared" si="0"/>
        <v>0</v>
      </c>
      <c r="L54" s="1058"/>
      <c r="M54" s="1056">
        <v>0</v>
      </c>
      <c r="N54" s="1056">
        <v>0</v>
      </c>
      <c r="O54" s="1056">
        <v>0</v>
      </c>
      <c r="P54" s="1055">
        <f t="shared" si="1"/>
        <v>0</v>
      </c>
      <c r="Q54" s="1057"/>
      <c r="R54" s="1056">
        <v>0</v>
      </c>
      <c r="S54" s="1056">
        <v>0</v>
      </c>
      <c r="T54" s="1056">
        <v>0</v>
      </c>
      <c r="U54" s="1055">
        <f t="shared" si="2"/>
        <v>0</v>
      </c>
    </row>
    <row r="55" spans="1:21">
      <c r="A55" s="1042">
        <v>44</v>
      </c>
      <c r="B55" s="1060"/>
      <c r="C55" s="1042" t="s">
        <v>1917</v>
      </c>
      <c r="D55" s="1050" t="s">
        <v>1936</v>
      </c>
      <c r="H55" s="1056">
        <v>0</v>
      </c>
      <c r="I55" s="1056">
        <v>0</v>
      </c>
      <c r="J55" s="1056">
        <v>0</v>
      </c>
      <c r="K55" s="1055">
        <f t="shared" si="0"/>
        <v>0</v>
      </c>
      <c r="L55" s="1058"/>
      <c r="M55" s="1056">
        <v>0</v>
      </c>
      <c r="N55" s="1056">
        <v>1825000</v>
      </c>
      <c r="O55" s="1056">
        <v>0</v>
      </c>
      <c r="P55" s="1055">
        <f t="shared" si="1"/>
        <v>1825000</v>
      </c>
      <c r="Q55" s="1057"/>
      <c r="R55" s="1056">
        <v>0</v>
      </c>
      <c r="S55" s="1056">
        <v>0</v>
      </c>
      <c r="T55" s="1056">
        <v>0</v>
      </c>
      <c r="U55" s="1055">
        <f t="shared" si="2"/>
        <v>0</v>
      </c>
    </row>
    <row r="56" spans="1:21" ht="29">
      <c r="A56" s="1042">
        <v>45</v>
      </c>
      <c r="B56" s="1060"/>
      <c r="C56" s="1042" t="s">
        <v>1917</v>
      </c>
      <c r="D56" s="1050" t="s">
        <v>1937</v>
      </c>
      <c r="H56" s="1056">
        <v>0</v>
      </c>
      <c r="I56" s="1056">
        <v>547500</v>
      </c>
      <c r="J56" s="1056">
        <v>0</v>
      </c>
      <c r="K56" s="1055">
        <f t="shared" si="0"/>
        <v>547500</v>
      </c>
      <c r="L56" s="1058"/>
      <c r="M56" s="1056">
        <v>0</v>
      </c>
      <c r="N56" s="1056">
        <v>547500</v>
      </c>
      <c r="O56" s="1056">
        <v>0</v>
      </c>
      <c r="P56" s="1055">
        <f t="shared" si="1"/>
        <v>547500</v>
      </c>
      <c r="Q56" s="1057"/>
      <c r="R56" s="1056">
        <v>0</v>
      </c>
      <c r="S56" s="1056">
        <v>0</v>
      </c>
      <c r="T56" s="1056">
        <v>0</v>
      </c>
      <c r="U56" s="1055">
        <f t="shared" si="2"/>
        <v>0</v>
      </c>
    </row>
    <row r="57" spans="1:21">
      <c r="A57" s="1042">
        <v>46</v>
      </c>
      <c r="B57" s="1060"/>
      <c r="C57" s="1042" t="s">
        <v>1917</v>
      </c>
      <c r="D57" s="1050" t="s">
        <v>1938</v>
      </c>
      <c r="H57" s="1056">
        <v>0</v>
      </c>
      <c r="I57" s="1056">
        <v>365000</v>
      </c>
      <c r="J57" s="1056">
        <v>0</v>
      </c>
      <c r="K57" s="1055">
        <f t="shared" si="0"/>
        <v>365000</v>
      </c>
      <c r="L57" s="1058"/>
      <c r="M57" s="1056">
        <v>0</v>
      </c>
      <c r="N57" s="1056">
        <v>730000</v>
      </c>
      <c r="O57" s="1056">
        <v>0</v>
      </c>
      <c r="P57" s="1055">
        <f t="shared" si="1"/>
        <v>730000</v>
      </c>
      <c r="Q57" s="1057"/>
      <c r="R57" s="1056">
        <v>0</v>
      </c>
      <c r="S57" s="1056">
        <v>730000</v>
      </c>
      <c r="T57" s="1056">
        <v>0</v>
      </c>
      <c r="U57" s="1055">
        <f t="shared" si="2"/>
        <v>730000</v>
      </c>
    </row>
    <row r="58" spans="1:21" ht="29">
      <c r="A58" s="1042">
        <v>47</v>
      </c>
      <c r="B58" s="1060"/>
      <c r="C58" s="1042" t="s">
        <v>1917</v>
      </c>
      <c r="D58" s="1050" t="s">
        <v>1939</v>
      </c>
      <c r="H58" s="1056">
        <v>0</v>
      </c>
      <c r="I58" s="1056">
        <v>109500</v>
      </c>
      <c r="J58" s="1056">
        <v>0</v>
      </c>
      <c r="K58" s="1055">
        <f t="shared" si="0"/>
        <v>109500</v>
      </c>
      <c r="L58" s="1058"/>
      <c r="M58" s="1056">
        <v>0</v>
      </c>
      <c r="N58" s="1056">
        <v>182500</v>
      </c>
      <c r="O58" s="1056">
        <v>0</v>
      </c>
      <c r="P58" s="1055">
        <f t="shared" si="1"/>
        <v>182500</v>
      </c>
      <c r="Q58" s="1057"/>
      <c r="R58" s="1056">
        <v>0</v>
      </c>
      <c r="S58" s="1056">
        <v>73000</v>
      </c>
      <c r="T58" s="1056">
        <v>0</v>
      </c>
      <c r="U58" s="1055">
        <f t="shared" si="2"/>
        <v>73000</v>
      </c>
    </row>
    <row r="59" spans="1:21" ht="29">
      <c r="A59" s="1042">
        <v>48</v>
      </c>
      <c r="B59" s="1060"/>
      <c r="C59" s="1042" t="s">
        <v>1917</v>
      </c>
      <c r="D59" s="1050" t="s">
        <v>1940</v>
      </c>
      <c r="H59" s="1056">
        <v>0</v>
      </c>
      <c r="I59" s="1056">
        <v>255500</v>
      </c>
      <c r="J59" s="1056">
        <v>0</v>
      </c>
      <c r="K59" s="1055">
        <f t="shared" si="0"/>
        <v>255500</v>
      </c>
      <c r="L59" s="1058"/>
      <c r="M59" s="1056">
        <v>0</v>
      </c>
      <c r="N59" s="1056">
        <v>0</v>
      </c>
      <c r="O59" s="1056">
        <v>0</v>
      </c>
      <c r="P59" s="1055">
        <f t="shared" si="1"/>
        <v>0</v>
      </c>
      <c r="Q59" s="1057"/>
      <c r="R59" s="1056">
        <v>0</v>
      </c>
      <c r="S59" s="1056">
        <v>0</v>
      </c>
      <c r="T59" s="1056">
        <v>0</v>
      </c>
      <c r="U59" s="1055">
        <f t="shared" si="2"/>
        <v>0</v>
      </c>
    </row>
    <row r="60" spans="1:21">
      <c r="A60" s="1042">
        <v>49</v>
      </c>
      <c r="B60" s="1060"/>
      <c r="C60" s="1042" t="s">
        <v>1917</v>
      </c>
      <c r="D60" s="1050" t="s">
        <v>1941</v>
      </c>
      <c r="H60" s="1056">
        <v>0</v>
      </c>
      <c r="I60" s="1056">
        <v>260610</v>
      </c>
      <c r="J60" s="1056">
        <v>0</v>
      </c>
      <c r="K60" s="1055">
        <f t="shared" si="0"/>
        <v>260610</v>
      </c>
      <c r="L60" s="1058"/>
      <c r="M60" s="1056">
        <v>0</v>
      </c>
      <c r="N60" s="1056">
        <v>0</v>
      </c>
      <c r="O60" s="1056">
        <v>0</v>
      </c>
      <c r="P60" s="1055">
        <f t="shared" si="1"/>
        <v>0</v>
      </c>
      <c r="Q60" s="1057"/>
      <c r="R60" s="1056">
        <v>0</v>
      </c>
      <c r="S60" s="1056">
        <v>0</v>
      </c>
      <c r="T60" s="1056">
        <v>0</v>
      </c>
      <c r="U60" s="1055">
        <f t="shared" si="2"/>
        <v>0</v>
      </c>
    </row>
    <row r="61" spans="1:21">
      <c r="A61" s="1042">
        <v>50</v>
      </c>
      <c r="B61" s="1060"/>
      <c r="C61" s="1042" t="s">
        <v>1917</v>
      </c>
      <c r="D61" s="1050" t="s">
        <v>1942</v>
      </c>
      <c r="H61" s="1056">
        <v>0</v>
      </c>
      <c r="I61" s="1056">
        <v>260610</v>
      </c>
      <c r="J61" s="1056">
        <v>0</v>
      </c>
      <c r="K61" s="1055">
        <f t="shared" si="0"/>
        <v>260610</v>
      </c>
      <c r="L61" s="1058"/>
      <c r="M61" s="1056">
        <v>0</v>
      </c>
      <c r="N61" s="1056">
        <v>0</v>
      </c>
      <c r="O61" s="1056">
        <v>0</v>
      </c>
      <c r="P61" s="1055">
        <f t="shared" si="1"/>
        <v>0</v>
      </c>
      <c r="Q61" s="1057"/>
      <c r="R61" s="1056">
        <v>0</v>
      </c>
      <c r="S61" s="1056">
        <v>0</v>
      </c>
      <c r="T61" s="1056">
        <v>0</v>
      </c>
      <c r="U61" s="1055">
        <f t="shared" si="2"/>
        <v>0</v>
      </c>
    </row>
    <row r="62" spans="1:21" ht="29">
      <c r="A62" s="1042">
        <v>51</v>
      </c>
      <c r="B62" s="1060"/>
      <c r="C62" s="1042" t="s">
        <v>1917</v>
      </c>
      <c r="D62" s="1050" t="s">
        <v>1943</v>
      </c>
      <c r="H62" s="1056">
        <v>0</v>
      </c>
      <c r="I62" s="1056">
        <v>255500</v>
      </c>
      <c r="J62" s="1056">
        <v>0</v>
      </c>
      <c r="K62" s="1055">
        <f t="shared" si="0"/>
        <v>255500</v>
      </c>
      <c r="L62" s="1058"/>
      <c r="M62" s="1056">
        <v>0</v>
      </c>
      <c r="N62" s="1056">
        <v>0</v>
      </c>
      <c r="O62" s="1056">
        <v>0</v>
      </c>
      <c r="P62" s="1055">
        <f t="shared" si="1"/>
        <v>0</v>
      </c>
      <c r="Q62" s="1057"/>
      <c r="R62" s="1056">
        <v>0</v>
      </c>
      <c r="S62" s="1056">
        <v>0</v>
      </c>
      <c r="T62" s="1056">
        <v>0</v>
      </c>
      <c r="U62" s="1055">
        <f t="shared" si="2"/>
        <v>0</v>
      </c>
    </row>
    <row r="63" spans="1:21" ht="29">
      <c r="A63" s="1042">
        <v>52</v>
      </c>
      <c r="B63" s="1060"/>
      <c r="C63" s="1042" t="s">
        <v>1917</v>
      </c>
      <c r="D63" s="1050" t="s">
        <v>1944</v>
      </c>
      <c r="H63" s="1056">
        <v>0</v>
      </c>
      <c r="I63" s="1056">
        <v>113150</v>
      </c>
      <c r="J63" s="1056">
        <v>0</v>
      </c>
      <c r="K63" s="1055">
        <f t="shared" si="0"/>
        <v>113150</v>
      </c>
      <c r="L63" s="1058"/>
      <c r="M63" s="1056">
        <v>0</v>
      </c>
      <c r="N63" s="1056">
        <v>113150</v>
      </c>
      <c r="O63" s="1056">
        <v>0</v>
      </c>
      <c r="P63" s="1055">
        <f t="shared" si="1"/>
        <v>113150</v>
      </c>
      <c r="Q63" s="1057"/>
      <c r="R63" s="1056">
        <v>0</v>
      </c>
      <c r="S63" s="1056">
        <v>0</v>
      </c>
      <c r="T63" s="1056">
        <v>0</v>
      </c>
      <c r="U63" s="1055">
        <f t="shared" si="2"/>
        <v>0</v>
      </c>
    </row>
    <row r="64" spans="1:21" ht="29">
      <c r="A64" s="1042">
        <v>53</v>
      </c>
      <c r="B64" s="1060"/>
      <c r="C64" s="1042" t="s">
        <v>1917</v>
      </c>
      <c r="D64" s="1050" t="s">
        <v>1945</v>
      </c>
      <c r="H64" s="1056">
        <v>0</v>
      </c>
      <c r="I64" s="1056">
        <v>91250</v>
      </c>
      <c r="J64" s="1056">
        <v>0</v>
      </c>
      <c r="K64" s="1055">
        <f t="shared" si="0"/>
        <v>91250</v>
      </c>
      <c r="L64" s="1058"/>
      <c r="M64" s="1056">
        <v>0</v>
      </c>
      <c r="N64" s="1056">
        <v>273750</v>
      </c>
      <c r="O64" s="1056">
        <v>0</v>
      </c>
      <c r="P64" s="1055">
        <f t="shared" si="1"/>
        <v>273750</v>
      </c>
      <c r="Q64" s="1057"/>
      <c r="R64" s="1056">
        <v>0</v>
      </c>
      <c r="S64" s="1056">
        <v>0</v>
      </c>
      <c r="T64" s="1056">
        <v>0</v>
      </c>
      <c r="U64" s="1055">
        <f t="shared" si="2"/>
        <v>0</v>
      </c>
    </row>
    <row r="65" spans="1:21">
      <c r="A65" s="1042">
        <v>54</v>
      </c>
      <c r="B65" s="1060"/>
      <c r="C65" s="1042" t="s">
        <v>1917</v>
      </c>
      <c r="D65" s="1050" t="s">
        <v>1946</v>
      </c>
      <c r="H65" s="1056">
        <v>0</v>
      </c>
      <c r="I65" s="1056">
        <v>182500</v>
      </c>
      <c r="J65" s="1056">
        <v>0</v>
      </c>
      <c r="K65" s="1055">
        <f t="shared" si="0"/>
        <v>182500</v>
      </c>
      <c r="L65" s="1058"/>
      <c r="M65" s="1056">
        <v>0</v>
      </c>
      <c r="N65" s="1056">
        <v>182500</v>
      </c>
      <c r="O65" s="1056">
        <v>0</v>
      </c>
      <c r="P65" s="1055">
        <f t="shared" si="1"/>
        <v>182500</v>
      </c>
      <c r="Q65" s="1057"/>
      <c r="R65" s="1056">
        <v>0</v>
      </c>
      <c r="S65" s="1056">
        <v>182500</v>
      </c>
      <c r="T65" s="1056">
        <v>0</v>
      </c>
      <c r="U65" s="1055">
        <f t="shared" si="2"/>
        <v>182500</v>
      </c>
    </row>
    <row r="66" spans="1:21">
      <c r="A66" s="1042">
        <v>55</v>
      </c>
      <c r="B66" s="1060"/>
      <c r="C66" s="1042" t="s">
        <v>1917</v>
      </c>
      <c r="D66" s="1050" t="s">
        <v>1947</v>
      </c>
      <c r="H66" s="1056">
        <v>0</v>
      </c>
      <c r="I66" s="1056">
        <v>0</v>
      </c>
      <c r="J66" s="1056">
        <v>0</v>
      </c>
      <c r="K66" s="1055">
        <f t="shared" si="0"/>
        <v>0</v>
      </c>
      <c r="L66" s="1058"/>
      <c r="M66" s="1056">
        <v>0</v>
      </c>
      <c r="N66" s="1056">
        <v>182500</v>
      </c>
      <c r="O66" s="1056">
        <v>0</v>
      </c>
      <c r="P66" s="1055">
        <f t="shared" si="1"/>
        <v>182500</v>
      </c>
      <c r="Q66" s="1057"/>
      <c r="R66" s="1056">
        <v>0</v>
      </c>
      <c r="S66" s="1056">
        <v>0</v>
      </c>
      <c r="T66" s="1056">
        <v>0</v>
      </c>
      <c r="U66" s="1055">
        <f t="shared" si="2"/>
        <v>0</v>
      </c>
    </row>
    <row r="67" spans="1:21">
      <c r="A67" s="1042">
        <v>56</v>
      </c>
      <c r="B67" s="1060"/>
      <c r="C67" s="1042" t="s">
        <v>1917</v>
      </c>
      <c r="D67" s="1050" t="s">
        <v>1948</v>
      </c>
      <c r="H67" s="1056">
        <v>0</v>
      </c>
      <c r="I67" s="1056">
        <v>182500</v>
      </c>
      <c r="J67" s="1056">
        <v>0</v>
      </c>
      <c r="K67" s="1055">
        <f t="shared" si="0"/>
        <v>182500</v>
      </c>
      <c r="L67" s="1058"/>
      <c r="M67" s="1056">
        <v>0</v>
      </c>
      <c r="N67" s="1056">
        <v>0</v>
      </c>
      <c r="O67" s="1056">
        <v>0</v>
      </c>
      <c r="P67" s="1055">
        <f t="shared" si="1"/>
        <v>0</v>
      </c>
      <c r="Q67" s="1057"/>
      <c r="R67" s="1056">
        <v>0</v>
      </c>
      <c r="S67" s="1056">
        <v>0</v>
      </c>
      <c r="T67" s="1056">
        <v>0</v>
      </c>
      <c r="U67" s="1055">
        <f t="shared" si="2"/>
        <v>0</v>
      </c>
    </row>
    <row r="68" spans="1:21">
      <c r="A68" s="1042">
        <v>57</v>
      </c>
      <c r="B68" s="1060"/>
      <c r="C68" s="1042" t="s">
        <v>1917</v>
      </c>
      <c r="D68" s="1050" t="s">
        <v>1949</v>
      </c>
      <c r="H68" s="1056">
        <v>0</v>
      </c>
      <c r="I68" s="1056">
        <v>73000</v>
      </c>
      <c r="J68" s="1056">
        <v>0</v>
      </c>
      <c r="K68" s="1055">
        <f t="shared" si="0"/>
        <v>73000</v>
      </c>
      <c r="L68" s="1058"/>
      <c r="M68" s="1056">
        <v>0</v>
      </c>
      <c r="N68" s="1056">
        <v>73000</v>
      </c>
      <c r="O68" s="1056">
        <v>0</v>
      </c>
      <c r="P68" s="1055">
        <f t="shared" si="1"/>
        <v>73000</v>
      </c>
      <c r="Q68" s="1057"/>
      <c r="R68" s="1056">
        <v>0</v>
      </c>
      <c r="S68" s="1056">
        <v>0</v>
      </c>
      <c r="T68" s="1056">
        <v>0</v>
      </c>
      <c r="U68" s="1055">
        <f t="shared" si="2"/>
        <v>0</v>
      </c>
    </row>
    <row r="69" spans="1:21">
      <c r="A69" s="1042">
        <v>58</v>
      </c>
      <c r="B69" s="1060"/>
      <c r="C69" s="1042" t="s">
        <v>1917</v>
      </c>
      <c r="D69" s="1050" t="s">
        <v>1950</v>
      </c>
      <c r="H69" s="1056">
        <v>0</v>
      </c>
      <c r="I69" s="1056">
        <v>730000</v>
      </c>
      <c r="J69" s="1056">
        <v>0</v>
      </c>
      <c r="K69" s="1055">
        <f t="shared" si="0"/>
        <v>730000</v>
      </c>
      <c r="L69" s="1058"/>
      <c r="M69" s="1056">
        <v>0</v>
      </c>
      <c r="N69" s="1056">
        <v>730000</v>
      </c>
      <c r="O69" s="1056">
        <v>0</v>
      </c>
      <c r="P69" s="1055">
        <f t="shared" si="1"/>
        <v>730000</v>
      </c>
      <c r="Q69" s="1057"/>
      <c r="R69" s="1056">
        <v>0</v>
      </c>
      <c r="S69" s="1056">
        <v>730000</v>
      </c>
      <c r="T69" s="1056">
        <v>0</v>
      </c>
      <c r="U69" s="1055">
        <f t="shared" si="2"/>
        <v>730000</v>
      </c>
    </row>
    <row r="70" spans="1:21" ht="29">
      <c r="A70" s="1042">
        <v>59</v>
      </c>
      <c r="B70" s="1060"/>
      <c r="C70" s="1042" t="s">
        <v>1917</v>
      </c>
      <c r="D70" s="1050" t="s">
        <v>1951</v>
      </c>
      <c r="H70" s="1056">
        <v>0</v>
      </c>
      <c r="I70" s="1056">
        <v>365000</v>
      </c>
      <c r="J70" s="1056">
        <v>0</v>
      </c>
      <c r="K70" s="1055">
        <f t="shared" si="0"/>
        <v>365000</v>
      </c>
      <c r="L70" s="1058"/>
      <c r="M70" s="1056">
        <v>0</v>
      </c>
      <c r="N70" s="1056">
        <v>365000</v>
      </c>
      <c r="O70" s="1056">
        <v>0</v>
      </c>
      <c r="P70" s="1055">
        <f t="shared" si="1"/>
        <v>365000</v>
      </c>
      <c r="Q70" s="1057"/>
      <c r="R70" s="1056">
        <v>0</v>
      </c>
      <c r="S70" s="1056">
        <v>0</v>
      </c>
      <c r="T70" s="1056">
        <v>0</v>
      </c>
      <c r="U70" s="1055">
        <f t="shared" si="2"/>
        <v>0</v>
      </c>
    </row>
    <row r="71" spans="1:21">
      <c r="A71" s="1042">
        <v>60</v>
      </c>
      <c r="B71" s="1060"/>
      <c r="C71" s="1042" t="s">
        <v>1917</v>
      </c>
      <c r="D71" s="1050" t="s">
        <v>1952</v>
      </c>
      <c r="H71" s="1056">
        <v>0</v>
      </c>
      <c r="I71" s="1056">
        <v>146000</v>
      </c>
      <c r="J71" s="1056">
        <v>0</v>
      </c>
      <c r="K71" s="1055">
        <f t="shared" si="0"/>
        <v>146000</v>
      </c>
      <c r="L71" s="1058"/>
      <c r="M71" s="1056">
        <v>0</v>
      </c>
      <c r="N71" s="1056">
        <v>146000</v>
      </c>
      <c r="O71" s="1056">
        <v>0</v>
      </c>
      <c r="P71" s="1055">
        <f t="shared" si="1"/>
        <v>146000</v>
      </c>
      <c r="Q71" s="1057"/>
      <c r="R71" s="1056">
        <v>0</v>
      </c>
      <c r="S71" s="1056">
        <v>146000</v>
      </c>
      <c r="T71" s="1056">
        <v>0</v>
      </c>
      <c r="U71" s="1055">
        <f t="shared" si="2"/>
        <v>146000</v>
      </c>
    </row>
    <row r="72" spans="1:21">
      <c r="A72" s="1042">
        <v>61</v>
      </c>
      <c r="B72" s="1060"/>
      <c r="C72" s="1042" t="s">
        <v>1953</v>
      </c>
      <c r="D72" s="1050" t="s">
        <v>1954</v>
      </c>
      <c r="H72" s="1056">
        <v>0</v>
      </c>
      <c r="I72" s="1056">
        <v>13000000</v>
      </c>
      <c r="J72" s="1056">
        <v>0</v>
      </c>
      <c r="K72" s="1055">
        <f t="shared" si="0"/>
        <v>13000000</v>
      </c>
      <c r="L72" s="1058"/>
      <c r="M72" s="1056">
        <v>0</v>
      </c>
      <c r="N72" s="1056">
        <v>6000000</v>
      </c>
      <c r="O72" s="1056">
        <v>0</v>
      </c>
      <c r="P72" s="1055">
        <f t="shared" si="1"/>
        <v>6000000</v>
      </c>
      <c r="Q72" s="1057"/>
      <c r="R72" s="1056">
        <v>0</v>
      </c>
      <c r="S72" s="1056">
        <v>6100000</v>
      </c>
      <c r="T72" s="1056">
        <v>0</v>
      </c>
      <c r="U72" s="1055">
        <f t="shared" si="2"/>
        <v>6100000</v>
      </c>
    </row>
    <row r="73" spans="1:21">
      <c r="A73" s="1042">
        <v>62</v>
      </c>
      <c r="B73" s="1060"/>
      <c r="C73" s="1042" t="s">
        <v>1953</v>
      </c>
      <c r="D73" s="1050" t="s">
        <v>1955</v>
      </c>
      <c r="H73" s="1056">
        <v>0</v>
      </c>
      <c r="I73" s="1056">
        <v>10000000</v>
      </c>
      <c r="J73" s="1056">
        <v>0</v>
      </c>
      <c r="K73" s="1055">
        <f t="shared" si="0"/>
        <v>10000000</v>
      </c>
      <c r="L73" s="1058"/>
      <c r="M73" s="1056">
        <v>0</v>
      </c>
      <c r="N73" s="1056">
        <v>0</v>
      </c>
      <c r="O73" s="1056">
        <v>0</v>
      </c>
      <c r="P73" s="1055">
        <f t="shared" si="1"/>
        <v>0</v>
      </c>
      <c r="Q73" s="1057"/>
      <c r="R73" s="1056">
        <v>0</v>
      </c>
      <c r="S73" s="1056">
        <v>0</v>
      </c>
      <c r="T73" s="1056">
        <v>0</v>
      </c>
      <c r="U73" s="1055">
        <f t="shared" si="2"/>
        <v>0</v>
      </c>
    </row>
    <row r="74" spans="1:21">
      <c r="A74" s="1042">
        <v>63</v>
      </c>
      <c r="B74" s="1060"/>
      <c r="C74" s="1042" t="s">
        <v>1953</v>
      </c>
      <c r="D74" s="1050" t="s">
        <v>1956</v>
      </c>
      <c r="H74" s="1056">
        <v>0</v>
      </c>
      <c r="I74" s="1056">
        <v>365000</v>
      </c>
      <c r="J74" s="1056">
        <v>0</v>
      </c>
      <c r="K74" s="1055">
        <f t="shared" si="0"/>
        <v>365000</v>
      </c>
      <c r="L74" s="1058"/>
      <c r="M74" s="1056">
        <v>0</v>
      </c>
      <c r="N74" s="1056">
        <v>0</v>
      </c>
      <c r="O74" s="1056">
        <v>0</v>
      </c>
      <c r="P74" s="1055">
        <f t="shared" si="1"/>
        <v>0</v>
      </c>
      <c r="Q74" s="1057"/>
      <c r="R74" s="1056">
        <v>0</v>
      </c>
      <c r="S74" s="1056">
        <v>0</v>
      </c>
      <c r="T74" s="1056">
        <v>0</v>
      </c>
      <c r="U74" s="1055">
        <f t="shared" si="2"/>
        <v>0</v>
      </c>
    </row>
    <row r="75" spans="1:21">
      <c r="A75" s="1042">
        <v>64</v>
      </c>
      <c r="B75" s="1060"/>
      <c r="C75" s="1042" t="s">
        <v>1953</v>
      </c>
      <c r="D75" s="1050" t="s">
        <v>1957</v>
      </c>
      <c r="H75" s="1056">
        <v>0</v>
      </c>
      <c r="I75" s="1056">
        <v>0</v>
      </c>
      <c r="J75" s="1056">
        <v>0</v>
      </c>
      <c r="K75" s="1055">
        <f t="shared" si="0"/>
        <v>0</v>
      </c>
      <c r="L75" s="1058"/>
      <c r="M75" s="1056">
        <v>0</v>
      </c>
      <c r="N75" s="1056">
        <v>109500</v>
      </c>
      <c r="O75" s="1056">
        <v>0</v>
      </c>
      <c r="P75" s="1055">
        <f t="shared" si="1"/>
        <v>109500</v>
      </c>
      <c r="Q75" s="1057"/>
      <c r="R75" s="1056">
        <v>0</v>
      </c>
      <c r="S75" s="1056">
        <v>0</v>
      </c>
      <c r="T75" s="1056">
        <v>0</v>
      </c>
      <c r="U75" s="1055">
        <f t="shared" si="2"/>
        <v>0</v>
      </c>
    </row>
    <row r="76" spans="1:21">
      <c r="A76" s="1042">
        <v>65</v>
      </c>
      <c r="B76" s="1060"/>
      <c r="C76" s="1042" t="s">
        <v>1953</v>
      </c>
      <c r="D76" s="1050" t="s">
        <v>1958</v>
      </c>
      <c r="H76" s="1056">
        <v>0</v>
      </c>
      <c r="I76" s="1056">
        <v>0</v>
      </c>
      <c r="J76" s="1056">
        <v>0</v>
      </c>
      <c r="K76" s="1055">
        <f t="shared" ref="K76:K139" si="3">SUM(H76:J76)</f>
        <v>0</v>
      </c>
      <c r="L76" s="1058"/>
      <c r="M76" s="1056">
        <v>0</v>
      </c>
      <c r="N76" s="1056">
        <v>73000</v>
      </c>
      <c r="O76" s="1056">
        <v>0</v>
      </c>
      <c r="P76" s="1055">
        <f t="shared" ref="P76:P139" si="4">SUM(M76:O76)</f>
        <v>73000</v>
      </c>
      <c r="Q76" s="1057"/>
      <c r="R76" s="1056">
        <v>0</v>
      </c>
      <c r="S76" s="1056">
        <v>146000</v>
      </c>
      <c r="T76" s="1056">
        <v>0</v>
      </c>
      <c r="U76" s="1055">
        <f t="shared" ref="U76:U139" si="5">SUM(R76:T76)</f>
        <v>146000</v>
      </c>
    </row>
    <row r="77" spans="1:21">
      <c r="A77" s="1042">
        <v>66</v>
      </c>
      <c r="B77" s="1060"/>
      <c r="C77" s="1042" t="s">
        <v>1953</v>
      </c>
      <c r="D77" s="1050" t="s">
        <v>1959</v>
      </c>
      <c r="H77" s="1056">
        <v>0</v>
      </c>
      <c r="I77" s="1056">
        <v>438000</v>
      </c>
      <c r="J77" s="1056">
        <v>0</v>
      </c>
      <c r="K77" s="1055">
        <f t="shared" si="3"/>
        <v>438000</v>
      </c>
      <c r="L77" s="1058"/>
      <c r="M77" s="1056">
        <v>0</v>
      </c>
      <c r="N77" s="1056">
        <v>0</v>
      </c>
      <c r="O77" s="1056">
        <v>0</v>
      </c>
      <c r="P77" s="1055">
        <f t="shared" si="4"/>
        <v>0</v>
      </c>
      <c r="Q77" s="1057"/>
      <c r="R77" s="1056">
        <v>0</v>
      </c>
      <c r="S77" s="1056">
        <v>0</v>
      </c>
      <c r="T77" s="1056">
        <v>0</v>
      </c>
      <c r="U77" s="1055">
        <f t="shared" si="5"/>
        <v>0</v>
      </c>
    </row>
    <row r="78" spans="1:21" ht="29">
      <c r="A78" s="1042">
        <v>67</v>
      </c>
      <c r="B78" s="1060"/>
      <c r="C78" s="1042" t="s">
        <v>1953</v>
      </c>
      <c r="D78" s="1050" t="s">
        <v>1960</v>
      </c>
      <c r="H78" s="1056">
        <v>0</v>
      </c>
      <c r="I78" s="1056">
        <v>273750</v>
      </c>
      <c r="J78" s="1056">
        <v>0</v>
      </c>
      <c r="K78" s="1055">
        <f t="shared" si="3"/>
        <v>273750</v>
      </c>
      <c r="L78" s="1058"/>
      <c r="M78" s="1056">
        <v>0</v>
      </c>
      <c r="N78" s="1056">
        <v>36500</v>
      </c>
      <c r="O78" s="1056">
        <v>0</v>
      </c>
      <c r="P78" s="1055">
        <f t="shared" si="4"/>
        <v>36500</v>
      </c>
      <c r="Q78" s="1057"/>
      <c r="R78" s="1056">
        <v>0</v>
      </c>
      <c r="S78" s="1056">
        <v>36500</v>
      </c>
      <c r="T78" s="1056">
        <v>0</v>
      </c>
      <c r="U78" s="1055">
        <f t="shared" si="5"/>
        <v>36500</v>
      </c>
    </row>
    <row r="79" spans="1:21">
      <c r="A79" s="1042">
        <v>68</v>
      </c>
      <c r="B79" s="1060"/>
      <c r="C79" s="1042" t="s">
        <v>1953</v>
      </c>
      <c r="D79" s="1050" t="s">
        <v>1961</v>
      </c>
      <c r="H79" s="1056">
        <v>0</v>
      </c>
      <c r="I79" s="1056">
        <v>146000</v>
      </c>
      <c r="J79" s="1056">
        <v>0</v>
      </c>
      <c r="K79" s="1055">
        <f t="shared" si="3"/>
        <v>146000</v>
      </c>
      <c r="L79" s="1058"/>
      <c r="M79" s="1056">
        <v>0</v>
      </c>
      <c r="N79" s="1056">
        <v>146000</v>
      </c>
      <c r="O79" s="1056">
        <v>0</v>
      </c>
      <c r="P79" s="1055">
        <f t="shared" si="4"/>
        <v>146000</v>
      </c>
      <c r="Q79" s="1057"/>
      <c r="R79" s="1056">
        <v>0</v>
      </c>
      <c r="S79" s="1056">
        <v>0</v>
      </c>
      <c r="T79" s="1056">
        <v>0</v>
      </c>
      <c r="U79" s="1055">
        <f t="shared" si="5"/>
        <v>0</v>
      </c>
    </row>
    <row r="80" spans="1:21">
      <c r="A80" s="1042">
        <v>69</v>
      </c>
      <c r="B80" s="1060"/>
      <c r="C80" s="1042" t="s">
        <v>1953</v>
      </c>
      <c r="D80" s="1050" t="s">
        <v>1962</v>
      </c>
      <c r="H80" s="1056">
        <v>0</v>
      </c>
      <c r="I80" s="1056">
        <v>365000</v>
      </c>
      <c r="J80" s="1056">
        <v>0</v>
      </c>
      <c r="K80" s="1055">
        <f t="shared" si="3"/>
        <v>365000</v>
      </c>
      <c r="L80" s="1058"/>
      <c r="M80" s="1056">
        <v>0</v>
      </c>
      <c r="N80" s="1056">
        <v>255500</v>
      </c>
      <c r="O80" s="1056">
        <v>0</v>
      </c>
      <c r="P80" s="1055">
        <f t="shared" si="4"/>
        <v>255500</v>
      </c>
      <c r="Q80" s="1057"/>
      <c r="R80" s="1056">
        <v>0</v>
      </c>
      <c r="S80" s="1056">
        <v>182500</v>
      </c>
      <c r="T80" s="1056">
        <v>0</v>
      </c>
      <c r="U80" s="1055">
        <f t="shared" si="5"/>
        <v>182500</v>
      </c>
    </row>
    <row r="81" spans="1:21">
      <c r="A81" s="1042">
        <v>70</v>
      </c>
      <c r="B81" s="1060"/>
      <c r="C81" s="1042" t="s">
        <v>1953</v>
      </c>
      <c r="D81" s="1050" t="s">
        <v>1963</v>
      </c>
      <c r="H81" s="1056">
        <v>0</v>
      </c>
      <c r="I81" s="1056">
        <v>0</v>
      </c>
      <c r="J81" s="1056">
        <v>0</v>
      </c>
      <c r="K81" s="1055">
        <f t="shared" si="3"/>
        <v>0</v>
      </c>
      <c r="L81" s="1058"/>
      <c r="M81" s="1056">
        <v>0</v>
      </c>
      <c r="N81" s="1056">
        <v>1277500</v>
      </c>
      <c r="O81" s="1056">
        <v>0</v>
      </c>
      <c r="P81" s="1055">
        <f t="shared" si="4"/>
        <v>1277500</v>
      </c>
      <c r="Q81" s="1057"/>
      <c r="R81" s="1056">
        <v>0</v>
      </c>
      <c r="S81" s="1056">
        <v>1277500</v>
      </c>
      <c r="T81" s="1056">
        <v>0</v>
      </c>
      <c r="U81" s="1055">
        <f t="shared" si="5"/>
        <v>1277500</v>
      </c>
    </row>
    <row r="82" spans="1:21">
      <c r="A82" s="1042">
        <v>71</v>
      </c>
      <c r="B82" s="1060"/>
      <c r="C82" s="1042" t="s">
        <v>1953</v>
      </c>
      <c r="D82" s="1050" t="s">
        <v>1964</v>
      </c>
      <c r="H82" s="1056">
        <v>0</v>
      </c>
      <c r="I82" s="1056">
        <v>547500</v>
      </c>
      <c r="J82" s="1056">
        <v>0</v>
      </c>
      <c r="K82" s="1055">
        <f t="shared" si="3"/>
        <v>547500</v>
      </c>
      <c r="L82" s="1058"/>
      <c r="M82" s="1056">
        <v>0</v>
      </c>
      <c r="N82" s="1056">
        <v>0</v>
      </c>
      <c r="O82" s="1056">
        <v>0</v>
      </c>
      <c r="P82" s="1055">
        <f t="shared" si="4"/>
        <v>0</v>
      </c>
      <c r="Q82" s="1057"/>
      <c r="R82" s="1056">
        <v>0</v>
      </c>
      <c r="S82" s="1056">
        <v>0</v>
      </c>
      <c r="T82" s="1056">
        <v>0</v>
      </c>
      <c r="U82" s="1055">
        <f t="shared" si="5"/>
        <v>0</v>
      </c>
    </row>
    <row r="83" spans="1:21">
      <c r="A83" s="1042">
        <v>72</v>
      </c>
      <c r="B83" s="1060"/>
      <c r="C83" s="1042" t="s">
        <v>1953</v>
      </c>
      <c r="D83" s="1050" t="s">
        <v>1965</v>
      </c>
      <c r="H83" s="1056">
        <v>0</v>
      </c>
      <c r="I83" s="1056">
        <v>36500</v>
      </c>
      <c r="J83" s="1056">
        <v>0</v>
      </c>
      <c r="K83" s="1055">
        <f t="shared" si="3"/>
        <v>36500</v>
      </c>
      <c r="L83" s="1058"/>
      <c r="M83" s="1056">
        <v>0</v>
      </c>
      <c r="N83" s="1056">
        <v>36500</v>
      </c>
      <c r="O83" s="1056">
        <v>0</v>
      </c>
      <c r="P83" s="1055">
        <f t="shared" si="4"/>
        <v>36500</v>
      </c>
      <c r="Q83" s="1057"/>
      <c r="R83" s="1056">
        <v>0</v>
      </c>
      <c r="S83" s="1056">
        <v>36500</v>
      </c>
      <c r="T83" s="1056">
        <v>0</v>
      </c>
      <c r="U83" s="1055">
        <f t="shared" si="5"/>
        <v>36500</v>
      </c>
    </row>
    <row r="84" spans="1:21">
      <c r="A84" s="1042">
        <v>73</v>
      </c>
      <c r="B84" s="1060"/>
      <c r="C84" s="1042" t="s">
        <v>1953</v>
      </c>
      <c r="D84" s="1050" t="s">
        <v>1966</v>
      </c>
      <c r="H84" s="1056">
        <v>0</v>
      </c>
      <c r="I84" s="1056">
        <v>109500</v>
      </c>
      <c r="J84" s="1056">
        <v>0</v>
      </c>
      <c r="K84" s="1055">
        <f t="shared" si="3"/>
        <v>109500</v>
      </c>
      <c r="L84" s="1058"/>
      <c r="M84" s="1056">
        <v>0</v>
      </c>
      <c r="N84" s="1056">
        <v>109500</v>
      </c>
      <c r="O84" s="1056">
        <v>0</v>
      </c>
      <c r="P84" s="1055">
        <f t="shared" si="4"/>
        <v>109500</v>
      </c>
      <c r="Q84" s="1057"/>
      <c r="R84" s="1056">
        <v>0</v>
      </c>
      <c r="S84" s="1056">
        <v>127750</v>
      </c>
      <c r="T84" s="1056">
        <v>0</v>
      </c>
      <c r="U84" s="1055">
        <f t="shared" si="5"/>
        <v>127750</v>
      </c>
    </row>
    <row r="85" spans="1:21">
      <c r="A85" s="1042">
        <v>74</v>
      </c>
      <c r="B85" s="1060"/>
      <c r="C85" s="1042" t="s">
        <v>1953</v>
      </c>
      <c r="D85" s="1050" t="s">
        <v>1967</v>
      </c>
      <c r="H85" s="1056">
        <v>0</v>
      </c>
      <c r="I85" s="1056">
        <v>730000</v>
      </c>
      <c r="J85" s="1056">
        <v>0</v>
      </c>
      <c r="K85" s="1055">
        <f t="shared" si="3"/>
        <v>730000</v>
      </c>
      <c r="L85" s="1058"/>
      <c r="M85" s="1056">
        <v>0</v>
      </c>
      <c r="N85" s="1056">
        <v>730000</v>
      </c>
      <c r="O85" s="1056">
        <v>0</v>
      </c>
      <c r="P85" s="1055">
        <f t="shared" si="4"/>
        <v>730000</v>
      </c>
      <c r="Q85" s="1057"/>
      <c r="R85" s="1056">
        <v>0</v>
      </c>
      <c r="S85" s="1056">
        <v>730000</v>
      </c>
      <c r="T85" s="1056">
        <v>0</v>
      </c>
      <c r="U85" s="1055">
        <f t="shared" si="5"/>
        <v>730000</v>
      </c>
    </row>
    <row r="86" spans="1:21">
      <c r="A86" s="1042">
        <v>75</v>
      </c>
      <c r="B86" s="1060"/>
      <c r="C86" s="1042" t="s">
        <v>1953</v>
      </c>
      <c r="D86" s="1050" t="s">
        <v>1968</v>
      </c>
      <c r="H86" s="1056">
        <v>0</v>
      </c>
      <c r="I86" s="1056">
        <v>730000</v>
      </c>
      <c r="J86" s="1056">
        <v>0</v>
      </c>
      <c r="K86" s="1055">
        <f t="shared" si="3"/>
        <v>730000</v>
      </c>
      <c r="L86" s="1058"/>
      <c r="M86" s="1056">
        <v>0</v>
      </c>
      <c r="N86" s="1056">
        <v>365000</v>
      </c>
      <c r="O86" s="1056">
        <v>0</v>
      </c>
      <c r="P86" s="1055">
        <f t="shared" si="4"/>
        <v>365000</v>
      </c>
      <c r="Q86" s="1057"/>
      <c r="R86" s="1056">
        <v>0</v>
      </c>
      <c r="S86" s="1056">
        <v>365000</v>
      </c>
      <c r="T86" s="1056">
        <v>0</v>
      </c>
      <c r="U86" s="1055">
        <f t="shared" si="5"/>
        <v>365000</v>
      </c>
    </row>
    <row r="87" spans="1:21">
      <c r="A87" s="1042">
        <v>76</v>
      </c>
      <c r="B87" s="1060"/>
      <c r="C87" s="1042" t="s">
        <v>1953</v>
      </c>
      <c r="D87" s="1050" t="s">
        <v>1969</v>
      </c>
      <c r="H87" s="1056">
        <v>0</v>
      </c>
      <c r="I87" s="1056">
        <v>281050</v>
      </c>
      <c r="J87" s="1056">
        <v>0</v>
      </c>
      <c r="K87" s="1055">
        <f t="shared" si="3"/>
        <v>281050</v>
      </c>
      <c r="L87" s="1058"/>
      <c r="M87" s="1056">
        <v>0</v>
      </c>
      <c r="N87" s="1056">
        <v>0</v>
      </c>
      <c r="O87" s="1056">
        <v>0</v>
      </c>
      <c r="P87" s="1055">
        <f t="shared" si="4"/>
        <v>0</v>
      </c>
      <c r="Q87" s="1057"/>
      <c r="R87" s="1056">
        <v>0</v>
      </c>
      <c r="S87" s="1056">
        <v>0</v>
      </c>
      <c r="T87" s="1056">
        <v>0</v>
      </c>
      <c r="U87" s="1055">
        <f t="shared" si="5"/>
        <v>0</v>
      </c>
    </row>
    <row r="88" spans="1:21" ht="29">
      <c r="A88" s="1042">
        <v>77</v>
      </c>
      <c r="B88" s="1060"/>
      <c r="C88" s="1042" t="s">
        <v>1953</v>
      </c>
      <c r="D88" s="1050" t="s">
        <v>1970</v>
      </c>
      <c r="H88" s="1056">
        <v>0</v>
      </c>
      <c r="I88" s="1056">
        <v>0</v>
      </c>
      <c r="J88" s="1056">
        <v>0</v>
      </c>
      <c r="K88" s="1055">
        <f t="shared" si="3"/>
        <v>0</v>
      </c>
      <c r="L88" s="1058"/>
      <c r="M88" s="1056">
        <v>0</v>
      </c>
      <c r="N88" s="1056">
        <v>0</v>
      </c>
      <c r="O88" s="1056">
        <v>0</v>
      </c>
      <c r="P88" s="1055">
        <f t="shared" si="4"/>
        <v>0</v>
      </c>
      <c r="Q88" s="1057"/>
      <c r="R88" s="1056">
        <v>0</v>
      </c>
      <c r="S88" s="1056">
        <v>292000</v>
      </c>
      <c r="T88" s="1056">
        <v>0</v>
      </c>
      <c r="U88" s="1055">
        <f t="shared" si="5"/>
        <v>292000</v>
      </c>
    </row>
    <row r="89" spans="1:21">
      <c r="A89" s="1042">
        <v>78</v>
      </c>
      <c r="B89" s="1060"/>
      <c r="C89" s="1042" t="s">
        <v>1953</v>
      </c>
      <c r="D89" s="1050" t="s">
        <v>1971</v>
      </c>
      <c r="H89" s="1056">
        <v>0</v>
      </c>
      <c r="I89" s="1056">
        <v>80300</v>
      </c>
      <c r="J89" s="1056">
        <v>0</v>
      </c>
      <c r="K89" s="1055">
        <f t="shared" si="3"/>
        <v>80300</v>
      </c>
      <c r="L89" s="1058"/>
      <c r="M89" s="1056">
        <v>0</v>
      </c>
      <c r="N89" s="1056">
        <v>0</v>
      </c>
      <c r="O89" s="1056">
        <v>0</v>
      </c>
      <c r="P89" s="1055">
        <f t="shared" si="4"/>
        <v>0</v>
      </c>
      <c r="Q89" s="1057"/>
      <c r="R89" s="1056">
        <v>0</v>
      </c>
      <c r="S89" s="1056">
        <v>80300</v>
      </c>
      <c r="T89" s="1056">
        <v>0</v>
      </c>
      <c r="U89" s="1055">
        <f t="shared" si="5"/>
        <v>80300</v>
      </c>
    </row>
    <row r="90" spans="1:21">
      <c r="A90" s="1042">
        <v>79</v>
      </c>
      <c r="B90" s="1060"/>
      <c r="C90" s="1042" t="s">
        <v>1953</v>
      </c>
      <c r="D90" s="1050" t="s">
        <v>1972</v>
      </c>
      <c r="H90" s="1056">
        <v>0</v>
      </c>
      <c r="I90" s="1056">
        <v>0</v>
      </c>
      <c r="J90" s="1056">
        <v>0</v>
      </c>
      <c r="K90" s="1055">
        <f t="shared" si="3"/>
        <v>0</v>
      </c>
      <c r="L90" s="1058"/>
      <c r="M90" s="1056">
        <v>0</v>
      </c>
      <c r="N90" s="1056">
        <v>0</v>
      </c>
      <c r="O90" s="1056">
        <v>0</v>
      </c>
      <c r="P90" s="1055">
        <f t="shared" si="4"/>
        <v>0</v>
      </c>
      <c r="Q90" s="1057"/>
      <c r="R90" s="1056">
        <v>0</v>
      </c>
      <c r="S90" s="1056">
        <v>182500</v>
      </c>
      <c r="T90" s="1056">
        <v>0</v>
      </c>
      <c r="U90" s="1055">
        <f t="shared" si="5"/>
        <v>182500</v>
      </c>
    </row>
    <row r="91" spans="1:21">
      <c r="A91" s="1042">
        <v>80</v>
      </c>
      <c r="B91" s="1060"/>
      <c r="C91" s="1042" t="s">
        <v>1953</v>
      </c>
      <c r="D91" s="1050" t="s">
        <v>1973</v>
      </c>
      <c r="H91" s="1056">
        <v>0</v>
      </c>
      <c r="I91" s="1056">
        <v>0</v>
      </c>
      <c r="J91" s="1056">
        <v>0</v>
      </c>
      <c r="K91" s="1055">
        <f t="shared" si="3"/>
        <v>0</v>
      </c>
      <c r="L91" s="1058"/>
      <c r="M91" s="1056">
        <v>0</v>
      </c>
      <c r="N91" s="1056">
        <v>127750</v>
      </c>
      <c r="O91" s="1056">
        <v>0</v>
      </c>
      <c r="P91" s="1055">
        <f t="shared" si="4"/>
        <v>127750</v>
      </c>
      <c r="Q91" s="1057"/>
      <c r="R91" s="1056">
        <v>0</v>
      </c>
      <c r="S91" s="1056">
        <v>73000</v>
      </c>
      <c r="T91" s="1056">
        <v>0</v>
      </c>
      <c r="U91" s="1055">
        <f t="shared" si="5"/>
        <v>73000</v>
      </c>
    </row>
    <row r="92" spans="1:21">
      <c r="A92" s="1042">
        <v>81</v>
      </c>
      <c r="B92" s="1060"/>
      <c r="C92" s="1042" t="s">
        <v>1953</v>
      </c>
      <c r="D92" s="1050" t="s">
        <v>1974</v>
      </c>
      <c r="H92" s="1056">
        <v>0</v>
      </c>
      <c r="I92" s="1056">
        <v>0</v>
      </c>
      <c r="J92" s="1056">
        <v>0</v>
      </c>
      <c r="K92" s="1055">
        <f t="shared" si="3"/>
        <v>0</v>
      </c>
      <c r="L92" s="1058"/>
      <c r="M92" s="1056">
        <v>0</v>
      </c>
      <c r="N92" s="1056">
        <v>182500</v>
      </c>
      <c r="O92" s="1056">
        <v>0</v>
      </c>
      <c r="P92" s="1055">
        <f t="shared" si="4"/>
        <v>182500</v>
      </c>
      <c r="Q92" s="1057"/>
      <c r="R92" s="1056">
        <v>0</v>
      </c>
      <c r="S92" s="1056">
        <v>182500</v>
      </c>
      <c r="T92" s="1056">
        <v>0</v>
      </c>
      <c r="U92" s="1055">
        <f t="shared" si="5"/>
        <v>182500</v>
      </c>
    </row>
    <row r="93" spans="1:21">
      <c r="A93" s="1042">
        <v>82</v>
      </c>
      <c r="B93" s="1060"/>
      <c r="C93" s="1042" t="s">
        <v>1953</v>
      </c>
      <c r="D93" s="1050" t="s">
        <v>1975</v>
      </c>
      <c r="H93" s="1056">
        <v>0</v>
      </c>
      <c r="I93" s="1056">
        <v>0</v>
      </c>
      <c r="J93" s="1056">
        <v>0</v>
      </c>
      <c r="K93" s="1055">
        <f t="shared" si="3"/>
        <v>0</v>
      </c>
      <c r="L93" s="1058"/>
      <c r="M93" s="1056">
        <v>0</v>
      </c>
      <c r="N93" s="1056">
        <v>730000</v>
      </c>
      <c r="O93" s="1056">
        <v>0</v>
      </c>
      <c r="P93" s="1055">
        <f t="shared" si="4"/>
        <v>730000</v>
      </c>
      <c r="Q93" s="1057"/>
      <c r="R93" s="1056">
        <v>0</v>
      </c>
      <c r="S93" s="1056">
        <v>2190000</v>
      </c>
      <c r="T93" s="1056">
        <v>0</v>
      </c>
      <c r="U93" s="1055">
        <f t="shared" si="5"/>
        <v>2190000</v>
      </c>
    </row>
    <row r="94" spans="1:21">
      <c r="A94" s="1042">
        <v>83</v>
      </c>
      <c r="B94" s="1060"/>
      <c r="C94" s="1042" t="s">
        <v>1953</v>
      </c>
      <c r="D94" s="1050" t="s">
        <v>1976</v>
      </c>
      <c r="H94" s="1056">
        <v>0</v>
      </c>
      <c r="I94" s="1056">
        <v>146000</v>
      </c>
      <c r="J94" s="1056">
        <v>0</v>
      </c>
      <c r="K94" s="1055">
        <f t="shared" si="3"/>
        <v>146000</v>
      </c>
      <c r="L94" s="1058"/>
      <c r="M94" s="1056">
        <v>0</v>
      </c>
      <c r="N94" s="1056">
        <v>36500</v>
      </c>
      <c r="O94" s="1056">
        <v>0</v>
      </c>
      <c r="P94" s="1055">
        <f t="shared" si="4"/>
        <v>36500</v>
      </c>
      <c r="Q94" s="1057"/>
      <c r="R94" s="1056">
        <v>0</v>
      </c>
      <c r="S94" s="1056">
        <v>146000</v>
      </c>
      <c r="T94" s="1056">
        <v>0</v>
      </c>
      <c r="U94" s="1055">
        <f t="shared" si="5"/>
        <v>146000</v>
      </c>
    </row>
    <row r="95" spans="1:21" ht="29">
      <c r="A95" s="1042">
        <v>84</v>
      </c>
      <c r="B95" s="1060"/>
      <c r="C95" s="1042" t="s">
        <v>1953</v>
      </c>
      <c r="D95" s="1050" t="s">
        <v>1977</v>
      </c>
      <c r="H95" s="1056">
        <v>0</v>
      </c>
      <c r="I95" s="1056">
        <v>54750</v>
      </c>
      <c r="J95" s="1056">
        <v>0</v>
      </c>
      <c r="K95" s="1055">
        <f t="shared" si="3"/>
        <v>54750</v>
      </c>
      <c r="L95" s="1058"/>
      <c r="M95" s="1056">
        <v>0</v>
      </c>
      <c r="N95" s="1056">
        <v>54750</v>
      </c>
      <c r="O95" s="1056">
        <v>0</v>
      </c>
      <c r="P95" s="1055">
        <f t="shared" si="4"/>
        <v>54750</v>
      </c>
      <c r="Q95" s="1057"/>
      <c r="R95" s="1056">
        <v>0</v>
      </c>
      <c r="S95" s="1056">
        <v>54750</v>
      </c>
      <c r="T95" s="1056">
        <v>0</v>
      </c>
      <c r="U95" s="1055">
        <f t="shared" si="5"/>
        <v>54750</v>
      </c>
    </row>
    <row r="96" spans="1:21">
      <c r="A96" s="1042">
        <v>85</v>
      </c>
      <c r="B96" s="1060"/>
      <c r="C96" s="1042" t="s">
        <v>1953</v>
      </c>
      <c r="D96" s="1050" t="s">
        <v>1978</v>
      </c>
      <c r="H96" s="1056">
        <v>0</v>
      </c>
      <c r="I96" s="1056">
        <v>43800</v>
      </c>
      <c r="J96" s="1056">
        <v>0</v>
      </c>
      <c r="K96" s="1055">
        <f t="shared" si="3"/>
        <v>43800</v>
      </c>
      <c r="L96" s="1058"/>
      <c r="M96" s="1056">
        <v>0</v>
      </c>
      <c r="N96" s="1056">
        <v>0</v>
      </c>
      <c r="O96" s="1056">
        <v>0</v>
      </c>
      <c r="P96" s="1055">
        <f t="shared" si="4"/>
        <v>0</v>
      </c>
      <c r="Q96" s="1057"/>
      <c r="R96" s="1056">
        <v>0</v>
      </c>
      <c r="S96" s="1056">
        <v>0</v>
      </c>
      <c r="T96" s="1056">
        <v>0</v>
      </c>
      <c r="U96" s="1055">
        <f t="shared" si="5"/>
        <v>0</v>
      </c>
    </row>
    <row r="97" spans="1:21">
      <c r="A97" s="1042">
        <v>86</v>
      </c>
      <c r="B97" s="1060"/>
      <c r="C97" s="1042" t="s">
        <v>1953</v>
      </c>
      <c r="D97" s="1050" t="s">
        <v>1979</v>
      </c>
      <c r="H97" s="1056">
        <v>0</v>
      </c>
      <c r="I97" s="1056">
        <v>0</v>
      </c>
      <c r="J97" s="1056">
        <v>0</v>
      </c>
      <c r="K97" s="1055">
        <f t="shared" si="3"/>
        <v>0</v>
      </c>
      <c r="L97" s="1058"/>
      <c r="M97" s="1056">
        <v>0</v>
      </c>
      <c r="N97" s="1056">
        <v>365000</v>
      </c>
      <c r="O97" s="1056">
        <v>0</v>
      </c>
      <c r="P97" s="1055">
        <f t="shared" si="4"/>
        <v>365000</v>
      </c>
      <c r="Q97" s="1057"/>
      <c r="R97" s="1056">
        <v>0</v>
      </c>
      <c r="S97" s="1056">
        <v>1095000</v>
      </c>
      <c r="T97" s="1056">
        <v>0</v>
      </c>
      <c r="U97" s="1055">
        <f t="shared" si="5"/>
        <v>1095000</v>
      </c>
    </row>
    <row r="98" spans="1:21">
      <c r="A98" s="1042">
        <v>87</v>
      </c>
      <c r="B98" s="1060"/>
      <c r="C98" s="1042" t="s">
        <v>1953</v>
      </c>
      <c r="D98" s="1050" t="s">
        <v>1980</v>
      </c>
      <c r="H98" s="1056">
        <v>0</v>
      </c>
      <c r="I98" s="1056">
        <v>365000</v>
      </c>
      <c r="J98" s="1056">
        <v>0</v>
      </c>
      <c r="K98" s="1055">
        <f t="shared" si="3"/>
        <v>365000</v>
      </c>
      <c r="L98" s="1058"/>
      <c r="M98" s="1056">
        <v>0</v>
      </c>
      <c r="N98" s="1056">
        <v>2190000</v>
      </c>
      <c r="O98" s="1056">
        <v>0</v>
      </c>
      <c r="P98" s="1055">
        <f t="shared" si="4"/>
        <v>2190000</v>
      </c>
      <c r="Q98" s="1057"/>
      <c r="R98" s="1056">
        <v>0</v>
      </c>
      <c r="S98" s="1056">
        <v>8395000</v>
      </c>
      <c r="T98" s="1056">
        <v>0</v>
      </c>
      <c r="U98" s="1055">
        <f t="shared" si="5"/>
        <v>8395000</v>
      </c>
    </row>
    <row r="99" spans="1:21">
      <c r="A99" s="1042">
        <v>88</v>
      </c>
      <c r="B99" s="1060"/>
      <c r="C99" s="1042" t="s">
        <v>1953</v>
      </c>
      <c r="D99" s="1050" t="s">
        <v>1981</v>
      </c>
      <c r="H99" s="1056">
        <v>0</v>
      </c>
      <c r="I99" s="1056">
        <v>0</v>
      </c>
      <c r="J99" s="1056">
        <v>0</v>
      </c>
      <c r="K99" s="1055">
        <f t="shared" si="3"/>
        <v>0</v>
      </c>
      <c r="L99" s="1058"/>
      <c r="M99" s="1056">
        <v>0</v>
      </c>
      <c r="N99" s="1056">
        <v>1825000</v>
      </c>
      <c r="O99" s="1056">
        <v>0</v>
      </c>
      <c r="P99" s="1055">
        <f t="shared" si="4"/>
        <v>1825000</v>
      </c>
      <c r="Q99" s="1057"/>
      <c r="R99" s="1056">
        <v>0</v>
      </c>
      <c r="S99" s="1056">
        <v>0</v>
      </c>
      <c r="T99" s="1056">
        <v>0</v>
      </c>
      <c r="U99" s="1055">
        <f t="shared" si="5"/>
        <v>0</v>
      </c>
    </row>
    <row r="100" spans="1:21">
      <c r="A100" s="1042">
        <v>89</v>
      </c>
      <c r="B100" s="1060"/>
      <c r="C100" s="1042" t="s">
        <v>1953</v>
      </c>
      <c r="D100" s="1050" t="s">
        <v>1982</v>
      </c>
      <c r="H100" s="1056">
        <v>0</v>
      </c>
      <c r="I100" s="1056">
        <v>0</v>
      </c>
      <c r="J100" s="1056">
        <v>0</v>
      </c>
      <c r="K100" s="1055">
        <f t="shared" si="3"/>
        <v>0</v>
      </c>
      <c r="L100" s="1058"/>
      <c r="M100" s="1056">
        <v>0</v>
      </c>
      <c r="N100" s="1056">
        <v>1825000</v>
      </c>
      <c r="O100" s="1056">
        <v>0</v>
      </c>
      <c r="P100" s="1055">
        <f t="shared" si="4"/>
        <v>1825000</v>
      </c>
      <c r="Q100" s="1057"/>
      <c r="R100" s="1056">
        <v>0</v>
      </c>
      <c r="S100" s="1056">
        <v>0</v>
      </c>
      <c r="T100" s="1056">
        <v>0</v>
      </c>
      <c r="U100" s="1055">
        <f t="shared" si="5"/>
        <v>0</v>
      </c>
    </row>
    <row r="101" spans="1:21">
      <c r="A101" s="1042">
        <v>90</v>
      </c>
      <c r="B101" s="1060"/>
      <c r="C101" s="1042" t="s">
        <v>1953</v>
      </c>
      <c r="D101" s="1050" t="s">
        <v>1983</v>
      </c>
      <c r="H101" s="1056">
        <v>0</v>
      </c>
      <c r="I101" s="1056">
        <v>730000</v>
      </c>
      <c r="J101" s="1056">
        <v>0</v>
      </c>
      <c r="K101" s="1055">
        <f t="shared" si="3"/>
        <v>730000</v>
      </c>
      <c r="L101" s="1058"/>
      <c r="M101" s="1056">
        <v>0</v>
      </c>
      <c r="N101" s="1056">
        <v>730000</v>
      </c>
      <c r="O101" s="1056">
        <v>0</v>
      </c>
      <c r="P101" s="1055">
        <f t="shared" si="4"/>
        <v>730000</v>
      </c>
      <c r="Q101" s="1057"/>
      <c r="R101" s="1056">
        <v>0</v>
      </c>
      <c r="S101" s="1056">
        <v>730000</v>
      </c>
      <c r="T101" s="1056">
        <v>0</v>
      </c>
      <c r="U101" s="1055">
        <f t="shared" si="5"/>
        <v>730000</v>
      </c>
    </row>
    <row r="102" spans="1:21">
      <c r="A102" s="1042">
        <v>91</v>
      </c>
      <c r="B102" s="1060"/>
      <c r="C102" s="1042" t="s">
        <v>1953</v>
      </c>
      <c r="D102" s="1050" t="s">
        <v>1984</v>
      </c>
      <c r="H102" s="1056">
        <v>0</v>
      </c>
      <c r="I102" s="1056">
        <v>109500</v>
      </c>
      <c r="J102" s="1056">
        <v>0</v>
      </c>
      <c r="K102" s="1055">
        <f t="shared" si="3"/>
        <v>109500</v>
      </c>
      <c r="L102" s="1058"/>
      <c r="M102" s="1056">
        <v>0</v>
      </c>
      <c r="N102" s="1056">
        <v>219000</v>
      </c>
      <c r="O102" s="1056">
        <v>0</v>
      </c>
      <c r="P102" s="1055">
        <f t="shared" si="4"/>
        <v>219000</v>
      </c>
      <c r="Q102" s="1057"/>
      <c r="R102" s="1056">
        <v>0</v>
      </c>
      <c r="S102" s="1056">
        <v>1095000</v>
      </c>
      <c r="T102" s="1056">
        <v>0</v>
      </c>
      <c r="U102" s="1055">
        <f t="shared" si="5"/>
        <v>1095000</v>
      </c>
    </row>
    <row r="103" spans="1:21">
      <c r="A103" s="1042">
        <v>92</v>
      </c>
      <c r="B103" s="1060"/>
      <c r="C103" s="1042" t="s">
        <v>1953</v>
      </c>
      <c r="D103" s="1050" t="s">
        <v>1985</v>
      </c>
      <c r="H103" s="1056">
        <v>0</v>
      </c>
      <c r="I103" s="1056">
        <v>182500</v>
      </c>
      <c r="J103" s="1056">
        <v>0</v>
      </c>
      <c r="K103" s="1055">
        <f t="shared" si="3"/>
        <v>182500</v>
      </c>
      <c r="L103" s="1058"/>
      <c r="M103" s="1056">
        <v>0</v>
      </c>
      <c r="N103" s="1056">
        <v>1460000</v>
      </c>
      <c r="O103" s="1056">
        <v>0</v>
      </c>
      <c r="P103" s="1055">
        <f t="shared" si="4"/>
        <v>1460000</v>
      </c>
      <c r="Q103" s="1057"/>
      <c r="R103" s="1056">
        <v>0</v>
      </c>
      <c r="S103" s="1056">
        <v>0</v>
      </c>
      <c r="T103" s="1056">
        <v>0</v>
      </c>
      <c r="U103" s="1055">
        <f t="shared" si="5"/>
        <v>0</v>
      </c>
    </row>
    <row r="104" spans="1:21">
      <c r="A104" s="1042">
        <v>93</v>
      </c>
      <c r="B104" s="1060"/>
      <c r="C104" s="1042" t="s">
        <v>1953</v>
      </c>
      <c r="D104" s="1050" t="s">
        <v>1986</v>
      </c>
      <c r="H104" s="1056">
        <v>0</v>
      </c>
      <c r="I104" s="1056">
        <v>73000</v>
      </c>
      <c r="J104" s="1056">
        <v>0</v>
      </c>
      <c r="K104" s="1055">
        <f t="shared" si="3"/>
        <v>73000</v>
      </c>
      <c r="L104" s="1058"/>
      <c r="M104" s="1056">
        <v>0</v>
      </c>
      <c r="N104" s="1056">
        <v>0</v>
      </c>
      <c r="O104" s="1056">
        <v>0</v>
      </c>
      <c r="P104" s="1055">
        <f t="shared" si="4"/>
        <v>0</v>
      </c>
      <c r="Q104" s="1057"/>
      <c r="R104" s="1056">
        <v>0</v>
      </c>
      <c r="S104" s="1056">
        <v>0</v>
      </c>
      <c r="T104" s="1056">
        <v>0</v>
      </c>
      <c r="U104" s="1055">
        <f t="shared" si="5"/>
        <v>0</v>
      </c>
    </row>
    <row r="105" spans="1:21">
      <c r="A105" s="1042">
        <v>94</v>
      </c>
      <c r="B105" s="1060"/>
      <c r="C105" s="1042" t="s">
        <v>1953</v>
      </c>
      <c r="D105" s="1050" t="s">
        <v>1987</v>
      </c>
      <c r="H105" s="1056">
        <v>0</v>
      </c>
      <c r="I105" s="1056">
        <v>0</v>
      </c>
      <c r="J105" s="1056">
        <v>0</v>
      </c>
      <c r="K105" s="1055">
        <f t="shared" si="3"/>
        <v>0</v>
      </c>
      <c r="L105" s="1058"/>
      <c r="M105" s="1056">
        <v>0</v>
      </c>
      <c r="N105" s="1056">
        <v>292000</v>
      </c>
      <c r="O105" s="1056">
        <v>0</v>
      </c>
      <c r="P105" s="1055">
        <f t="shared" si="4"/>
        <v>292000</v>
      </c>
      <c r="Q105" s="1057"/>
      <c r="R105" s="1056">
        <v>0</v>
      </c>
      <c r="S105" s="1056">
        <v>182500</v>
      </c>
      <c r="T105" s="1056">
        <v>0</v>
      </c>
      <c r="U105" s="1055">
        <f t="shared" si="5"/>
        <v>182500</v>
      </c>
    </row>
    <row r="106" spans="1:21">
      <c r="A106" s="1042">
        <v>95</v>
      </c>
      <c r="B106" s="1060"/>
      <c r="C106" s="1042" t="s">
        <v>1953</v>
      </c>
      <c r="D106" s="1050" t="s">
        <v>1988</v>
      </c>
      <c r="H106" s="1056">
        <v>0</v>
      </c>
      <c r="I106" s="1056">
        <v>109500</v>
      </c>
      <c r="J106" s="1056">
        <v>0</v>
      </c>
      <c r="K106" s="1055">
        <f t="shared" si="3"/>
        <v>109500</v>
      </c>
      <c r="L106" s="1058"/>
      <c r="M106" s="1056">
        <v>0</v>
      </c>
      <c r="N106" s="1056">
        <v>219000</v>
      </c>
      <c r="O106" s="1056">
        <v>0</v>
      </c>
      <c r="P106" s="1055">
        <f t="shared" si="4"/>
        <v>219000</v>
      </c>
      <c r="Q106" s="1057"/>
      <c r="R106" s="1056">
        <v>0</v>
      </c>
      <c r="S106" s="1056">
        <v>0</v>
      </c>
      <c r="T106" s="1056">
        <v>0</v>
      </c>
      <c r="U106" s="1055">
        <f t="shared" si="5"/>
        <v>0</v>
      </c>
    </row>
    <row r="107" spans="1:21" ht="29">
      <c r="A107" s="1042">
        <v>96</v>
      </c>
      <c r="B107" s="1060"/>
      <c r="C107" s="1042" t="s">
        <v>1953</v>
      </c>
      <c r="D107" s="1050" t="s">
        <v>1989</v>
      </c>
      <c r="H107" s="1056">
        <v>0</v>
      </c>
      <c r="I107" s="1056">
        <v>73000</v>
      </c>
      <c r="J107" s="1056">
        <v>0</v>
      </c>
      <c r="K107" s="1055">
        <f t="shared" si="3"/>
        <v>73000</v>
      </c>
      <c r="L107" s="1058"/>
      <c r="M107" s="1056">
        <v>0</v>
      </c>
      <c r="N107" s="1056">
        <v>219000</v>
      </c>
      <c r="O107" s="1056">
        <v>0</v>
      </c>
      <c r="P107" s="1055">
        <f t="shared" si="4"/>
        <v>219000</v>
      </c>
      <c r="Q107" s="1057"/>
      <c r="R107" s="1056">
        <v>0</v>
      </c>
      <c r="S107" s="1056">
        <v>0</v>
      </c>
      <c r="T107" s="1056">
        <v>0</v>
      </c>
      <c r="U107" s="1055">
        <f t="shared" si="5"/>
        <v>0</v>
      </c>
    </row>
    <row r="108" spans="1:21">
      <c r="A108" s="1042">
        <v>97</v>
      </c>
      <c r="B108" s="1060"/>
      <c r="C108" s="1042" t="s">
        <v>1953</v>
      </c>
      <c r="D108" s="1050" t="s">
        <v>1990</v>
      </c>
      <c r="H108" s="1056">
        <v>0</v>
      </c>
      <c r="I108" s="1056">
        <v>109500</v>
      </c>
      <c r="J108" s="1056">
        <v>0</v>
      </c>
      <c r="K108" s="1055">
        <f t="shared" si="3"/>
        <v>109500</v>
      </c>
      <c r="L108" s="1058"/>
      <c r="M108" s="1056">
        <v>0</v>
      </c>
      <c r="N108" s="1056">
        <v>36500</v>
      </c>
      <c r="O108" s="1056">
        <v>0</v>
      </c>
      <c r="P108" s="1055">
        <f t="shared" si="4"/>
        <v>36500</v>
      </c>
      <c r="Q108" s="1057"/>
      <c r="R108" s="1056">
        <v>0</v>
      </c>
      <c r="S108" s="1056">
        <v>1095000</v>
      </c>
      <c r="T108" s="1056">
        <v>0</v>
      </c>
      <c r="U108" s="1055">
        <f t="shared" si="5"/>
        <v>1095000</v>
      </c>
    </row>
    <row r="109" spans="1:21">
      <c r="A109" s="1042">
        <v>98</v>
      </c>
      <c r="B109" s="1060"/>
      <c r="C109" s="1042" t="s">
        <v>1953</v>
      </c>
      <c r="D109" s="1050" t="s">
        <v>1991</v>
      </c>
      <c r="H109" s="1056">
        <v>0</v>
      </c>
      <c r="I109" s="1056">
        <v>146000</v>
      </c>
      <c r="J109" s="1056">
        <v>0</v>
      </c>
      <c r="K109" s="1055">
        <f t="shared" si="3"/>
        <v>146000</v>
      </c>
      <c r="L109" s="1058"/>
      <c r="M109" s="1056">
        <v>0</v>
      </c>
      <c r="N109" s="1056">
        <v>365000</v>
      </c>
      <c r="O109" s="1056">
        <v>0</v>
      </c>
      <c r="P109" s="1055">
        <f t="shared" si="4"/>
        <v>365000</v>
      </c>
      <c r="Q109" s="1057"/>
      <c r="R109" s="1056">
        <v>0</v>
      </c>
      <c r="S109" s="1056">
        <v>0</v>
      </c>
      <c r="T109" s="1056">
        <v>0</v>
      </c>
      <c r="U109" s="1055">
        <f t="shared" si="5"/>
        <v>0</v>
      </c>
    </row>
    <row r="110" spans="1:21">
      <c r="A110" s="1042">
        <v>99</v>
      </c>
      <c r="B110" s="1060"/>
      <c r="C110" s="1042" t="s">
        <v>1953</v>
      </c>
      <c r="D110" s="1050" t="s">
        <v>1992</v>
      </c>
      <c r="H110" s="1056">
        <v>0</v>
      </c>
      <c r="I110" s="1056">
        <v>109500</v>
      </c>
      <c r="J110" s="1056">
        <v>0</v>
      </c>
      <c r="K110" s="1055">
        <f t="shared" si="3"/>
        <v>109500</v>
      </c>
      <c r="L110" s="1058"/>
      <c r="M110" s="1056">
        <v>0</v>
      </c>
      <c r="N110" s="1056">
        <v>109500</v>
      </c>
      <c r="O110" s="1056">
        <v>0</v>
      </c>
      <c r="P110" s="1055">
        <f t="shared" si="4"/>
        <v>109500</v>
      </c>
      <c r="Q110" s="1057"/>
      <c r="R110" s="1056">
        <v>0</v>
      </c>
      <c r="S110" s="1056">
        <v>219000</v>
      </c>
      <c r="T110" s="1056">
        <v>0</v>
      </c>
      <c r="U110" s="1055">
        <f t="shared" si="5"/>
        <v>219000</v>
      </c>
    </row>
    <row r="111" spans="1:21">
      <c r="A111" s="1042">
        <v>100</v>
      </c>
      <c r="B111" s="1060"/>
      <c r="C111" s="1042" t="s">
        <v>1953</v>
      </c>
      <c r="D111" s="1050" t="s">
        <v>1993</v>
      </c>
      <c r="H111" s="1056">
        <v>0</v>
      </c>
      <c r="I111" s="1056">
        <v>73000</v>
      </c>
      <c r="J111" s="1056">
        <v>0</v>
      </c>
      <c r="K111" s="1055">
        <f t="shared" si="3"/>
        <v>73000</v>
      </c>
      <c r="L111" s="1058"/>
      <c r="M111" s="1056">
        <v>0</v>
      </c>
      <c r="N111" s="1056">
        <v>292000</v>
      </c>
      <c r="O111" s="1056">
        <v>0</v>
      </c>
      <c r="P111" s="1055">
        <f t="shared" si="4"/>
        <v>292000</v>
      </c>
      <c r="Q111" s="1057"/>
      <c r="R111" s="1056">
        <v>0</v>
      </c>
      <c r="S111" s="1056">
        <v>0</v>
      </c>
      <c r="T111" s="1056">
        <v>0</v>
      </c>
      <c r="U111" s="1055">
        <f t="shared" si="5"/>
        <v>0</v>
      </c>
    </row>
    <row r="112" spans="1:21">
      <c r="A112" s="1042">
        <v>101</v>
      </c>
      <c r="B112" s="1060"/>
      <c r="C112" s="1042" t="s">
        <v>1953</v>
      </c>
      <c r="D112" s="1050" t="s">
        <v>1994</v>
      </c>
      <c r="H112" s="1056">
        <v>0</v>
      </c>
      <c r="I112" s="1056">
        <v>36500</v>
      </c>
      <c r="J112" s="1056">
        <v>0</v>
      </c>
      <c r="K112" s="1055">
        <f t="shared" si="3"/>
        <v>36500</v>
      </c>
      <c r="L112" s="1058"/>
      <c r="M112" s="1056">
        <v>0</v>
      </c>
      <c r="N112" s="1056">
        <v>109500</v>
      </c>
      <c r="O112" s="1056">
        <v>0</v>
      </c>
      <c r="P112" s="1055">
        <f t="shared" si="4"/>
        <v>109500</v>
      </c>
      <c r="Q112" s="1057"/>
      <c r="R112" s="1056">
        <v>0</v>
      </c>
      <c r="S112" s="1056">
        <v>0</v>
      </c>
      <c r="T112" s="1056">
        <v>0</v>
      </c>
      <c r="U112" s="1055">
        <f t="shared" si="5"/>
        <v>0</v>
      </c>
    </row>
    <row r="113" spans="1:21">
      <c r="A113" s="1042">
        <v>102</v>
      </c>
      <c r="B113" s="1060"/>
      <c r="C113" s="1042" t="s">
        <v>1953</v>
      </c>
      <c r="D113" s="1050" t="s">
        <v>1995</v>
      </c>
      <c r="H113" s="1056">
        <v>0</v>
      </c>
      <c r="I113" s="1056">
        <v>109500</v>
      </c>
      <c r="J113" s="1056">
        <v>0</v>
      </c>
      <c r="K113" s="1055">
        <f t="shared" si="3"/>
        <v>109500</v>
      </c>
      <c r="L113" s="1058"/>
      <c r="M113" s="1056">
        <v>0</v>
      </c>
      <c r="N113" s="1056">
        <v>0</v>
      </c>
      <c r="O113" s="1056">
        <v>0</v>
      </c>
      <c r="P113" s="1055">
        <f t="shared" si="4"/>
        <v>0</v>
      </c>
      <c r="Q113" s="1057"/>
      <c r="R113" s="1056">
        <v>0</v>
      </c>
      <c r="S113" s="1056">
        <v>438000</v>
      </c>
      <c r="T113" s="1056">
        <v>0</v>
      </c>
      <c r="U113" s="1055">
        <f t="shared" si="5"/>
        <v>438000</v>
      </c>
    </row>
    <row r="114" spans="1:21">
      <c r="A114" s="1042">
        <v>103</v>
      </c>
      <c r="B114" s="1060"/>
      <c r="C114" s="1042" t="s">
        <v>1953</v>
      </c>
      <c r="D114" s="1050" t="s">
        <v>1996</v>
      </c>
      <c r="H114" s="1056">
        <v>0</v>
      </c>
      <c r="I114" s="1056">
        <v>730000</v>
      </c>
      <c r="J114" s="1056">
        <v>0</v>
      </c>
      <c r="K114" s="1055">
        <f t="shared" si="3"/>
        <v>730000</v>
      </c>
      <c r="L114" s="1058"/>
      <c r="M114" s="1056">
        <v>0</v>
      </c>
      <c r="N114" s="1056">
        <v>0</v>
      </c>
      <c r="O114" s="1056">
        <v>0</v>
      </c>
      <c r="P114" s="1055">
        <f t="shared" si="4"/>
        <v>0</v>
      </c>
      <c r="Q114" s="1057"/>
      <c r="R114" s="1056">
        <v>0</v>
      </c>
      <c r="S114" s="1056">
        <v>0</v>
      </c>
      <c r="T114" s="1056">
        <v>0</v>
      </c>
      <c r="U114" s="1055">
        <f t="shared" si="5"/>
        <v>0</v>
      </c>
    </row>
    <row r="115" spans="1:21">
      <c r="A115" s="1042">
        <v>104</v>
      </c>
      <c r="B115" s="1060"/>
      <c r="C115" s="1042" t="s">
        <v>1953</v>
      </c>
      <c r="D115" s="1050" t="s">
        <v>1997</v>
      </c>
      <c r="H115" s="1056">
        <v>0</v>
      </c>
      <c r="I115" s="1056">
        <v>43800</v>
      </c>
      <c r="J115" s="1056">
        <v>0</v>
      </c>
      <c r="K115" s="1055">
        <f t="shared" si="3"/>
        <v>43800</v>
      </c>
      <c r="L115" s="1058"/>
      <c r="M115" s="1056">
        <v>0</v>
      </c>
      <c r="N115" s="1056">
        <v>102200</v>
      </c>
      <c r="O115" s="1056">
        <v>0</v>
      </c>
      <c r="P115" s="1055">
        <f t="shared" si="4"/>
        <v>102200</v>
      </c>
      <c r="Q115" s="1057"/>
      <c r="R115" s="1056">
        <v>0</v>
      </c>
      <c r="S115" s="1056">
        <v>146000</v>
      </c>
      <c r="T115" s="1056">
        <v>0</v>
      </c>
      <c r="U115" s="1055">
        <f t="shared" si="5"/>
        <v>146000</v>
      </c>
    </row>
    <row r="116" spans="1:21">
      <c r="A116" s="1042">
        <v>105</v>
      </c>
      <c r="B116" s="1060"/>
      <c r="C116" s="1042" t="s">
        <v>1953</v>
      </c>
      <c r="D116" s="1050" t="s">
        <v>1998</v>
      </c>
      <c r="H116" s="1056">
        <v>0</v>
      </c>
      <c r="I116" s="1056">
        <v>350400</v>
      </c>
      <c r="J116" s="1056">
        <v>0</v>
      </c>
      <c r="K116" s="1055">
        <f t="shared" si="3"/>
        <v>350400</v>
      </c>
      <c r="L116" s="1058"/>
      <c r="M116" s="1056">
        <v>0</v>
      </c>
      <c r="N116" s="1056">
        <v>0</v>
      </c>
      <c r="O116" s="1056">
        <v>0</v>
      </c>
      <c r="P116" s="1055">
        <f t="shared" si="4"/>
        <v>0</v>
      </c>
      <c r="Q116" s="1057"/>
      <c r="R116" s="1056">
        <v>0</v>
      </c>
      <c r="S116" s="1056">
        <v>0</v>
      </c>
      <c r="T116" s="1056">
        <v>0</v>
      </c>
      <c r="U116" s="1055">
        <f t="shared" si="5"/>
        <v>0</v>
      </c>
    </row>
    <row r="117" spans="1:21">
      <c r="A117" s="1042">
        <v>106</v>
      </c>
      <c r="B117" s="1060"/>
      <c r="C117" s="1042" t="s">
        <v>1953</v>
      </c>
      <c r="D117" s="1050" t="s">
        <v>1999</v>
      </c>
      <c r="H117" s="1056">
        <v>0</v>
      </c>
      <c r="I117" s="1056">
        <v>242921</v>
      </c>
      <c r="J117" s="1056">
        <v>0</v>
      </c>
      <c r="K117" s="1055">
        <f t="shared" si="3"/>
        <v>242921</v>
      </c>
      <c r="L117" s="1058"/>
      <c r="M117" s="1056">
        <v>0</v>
      </c>
      <c r="N117" s="1056">
        <v>0</v>
      </c>
      <c r="O117" s="1056">
        <v>0</v>
      </c>
      <c r="P117" s="1055">
        <f t="shared" si="4"/>
        <v>0</v>
      </c>
      <c r="Q117" s="1057"/>
      <c r="R117" s="1056">
        <v>0</v>
      </c>
      <c r="S117" s="1056">
        <v>0</v>
      </c>
      <c r="T117" s="1056">
        <v>0</v>
      </c>
      <c r="U117" s="1055">
        <f t="shared" si="5"/>
        <v>0</v>
      </c>
    </row>
    <row r="118" spans="1:21">
      <c r="A118" s="1042">
        <v>107</v>
      </c>
      <c r="B118" s="1060"/>
      <c r="C118" s="1042" t="s">
        <v>1953</v>
      </c>
      <c r="D118" s="1050" t="s">
        <v>2000</v>
      </c>
      <c r="H118" s="1056">
        <v>0</v>
      </c>
      <c r="I118" s="1056">
        <v>54750</v>
      </c>
      <c r="J118" s="1056">
        <v>0</v>
      </c>
      <c r="K118" s="1055">
        <f t="shared" si="3"/>
        <v>54750</v>
      </c>
      <c r="L118" s="1058"/>
      <c r="M118" s="1056">
        <v>0</v>
      </c>
      <c r="N118" s="1056">
        <v>0</v>
      </c>
      <c r="O118" s="1056">
        <v>0</v>
      </c>
      <c r="P118" s="1055">
        <f t="shared" si="4"/>
        <v>0</v>
      </c>
      <c r="Q118" s="1057"/>
      <c r="R118" s="1056">
        <v>0</v>
      </c>
      <c r="S118" s="1056">
        <v>0</v>
      </c>
      <c r="T118" s="1056">
        <v>0</v>
      </c>
      <c r="U118" s="1055">
        <f t="shared" si="5"/>
        <v>0</v>
      </c>
    </row>
    <row r="119" spans="1:21">
      <c r="A119" s="1042">
        <v>108</v>
      </c>
      <c r="B119" s="1060"/>
      <c r="C119" s="1042" t="s">
        <v>1953</v>
      </c>
      <c r="D119" s="1050" t="s">
        <v>2001</v>
      </c>
      <c r="H119" s="1056">
        <v>0</v>
      </c>
      <c r="I119" s="1056">
        <v>36500</v>
      </c>
      <c r="J119" s="1056">
        <v>0</v>
      </c>
      <c r="K119" s="1055">
        <f t="shared" si="3"/>
        <v>36500</v>
      </c>
      <c r="L119" s="1058"/>
      <c r="M119" s="1056">
        <v>0</v>
      </c>
      <c r="N119" s="1056">
        <v>0</v>
      </c>
      <c r="O119" s="1056">
        <v>0</v>
      </c>
      <c r="P119" s="1055">
        <f t="shared" si="4"/>
        <v>0</v>
      </c>
      <c r="Q119" s="1057"/>
      <c r="R119" s="1056">
        <v>0</v>
      </c>
      <c r="S119" s="1056">
        <v>0</v>
      </c>
      <c r="T119" s="1056">
        <v>0</v>
      </c>
      <c r="U119" s="1055">
        <f t="shared" si="5"/>
        <v>0</v>
      </c>
    </row>
    <row r="120" spans="1:21">
      <c r="A120" s="1042">
        <v>109</v>
      </c>
      <c r="B120" s="1060"/>
      <c r="C120" s="1042" t="s">
        <v>1953</v>
      </c>
      <c r="D120" s="1050" t="s">
        <v>2002</v>
      </c>
      <c r="H120" s="1056">
        <v>0</v>
      </c>
      <c r="I120" s="1056">
        <v>73000</v>
      </c>
      <c r="J120" s="1056">
        <v>0</v>
      </c>
      <c r="K120" s="1055">
        <f t="shared" si="3"/>
        <v>73000</v>
      </c>
      <c r="L120" s="1058"/>
      <c r="M120" s="1056">
        <v>0</v>
      </c>
      <c r="N120" s="1056">
        <v>365000</v>
      </c>
      <c r="O120" s="1056">
        <v>0</v>
      </c>
      <c r="P120" s="1055">
        <f t="shared" si="4"/>
        <v>365000</v>
      </c>
      <c r="Q120" s="1057"/>
      <c r="R120" s="1056">
        <v>0</v>
      </c>
      <c r="S120" s="1056">
        <v>365000</v>
      </c>
      <c r="T120" s="1056">
        <v>0</v>
      </c>
      <c r="U120" s="1055">
        <f t="shared" si="5"/>
        <v>365000</v>
      </c>
    </row>
    <row r="121" spans="1:21">
      <c r="A121" s="1042">
        <v>110</v>
      </c>
      <c r="B121" s="1060"/>
      <c r="C121" s="1042" t="s">
        <v>1953</v>
      </c>
      <c r="D121" s="1050" t="s">
        <v>2003</v>
      </c>
      <c r="H121" s="1056">
        <v>0</v>
      </c>
      <c r="I121" s="1056">
        <v>365000</v>
      </c>
      <c r="J121" s="1056">
        <v>0</v>
      </c>
      <c r="K121" s="1055">
        <f t="shared" si="3"/>
        <v>365000</v>
      </c>
      <c r="L121" s="1058"/>
      <c r="M121" s="1056">
        <v>0</v>
      </c>
      <c r="N121" s="1056">
        <v>0</v>
      </c>
      <c r="O121" s="1056">
        <v>0</v>
      </c>
      <c r="P121" s="1055">
        <f t="shared" si="4"/>
        <v>0</v>
      </c>
      <c r="Q121" s="1057"/>
      <c r="R121" s="1056">
        <v>0</v>
      </c>
      <c r="S121" s="1056">
        <v>365000</v>
      </c>
      <c r="T121" s="1056">
        <v>0</v>
      </c>
      <c r="U121" s="1055">
        <f t="shared" si="5"/>
        <v>365000</v>
      </c>
    </row>
    <row r="122" spans="1:21">
      <c r="A122" s="1042">
        <v>111</v>
      </c>
      <c r="B122" s="1060"/>
      <c r="C122" s="1042" t="s">
        <v>1953</v>
      </c>
      <c r="D122" s="1050" t="s">
        <v>2004</v>
      </c>
      <c r="H122" s="1056">
        <v>0</v>
      </c>
      <c r="I122" s="1056">
        <v>0</v>
      </c>
      <c r="J122" s="1056">
        <v>0</v>
      </c>
      <c r="K122" s="1055">
        <f t="shared" si="3"/>
        <v>0</v>
      </c>
      <c r="L122" s="1058"/>
      <c r="M122" s="1056">
        <v>0</v>
      </c>
      <c r="N122" s="1056">
        <v>0</v>
      </c>
      <c r="O122" s="1056">
        <v>0</v>
      </c>
      <c r="P122" s="1055">
        <f t="shared" si="4"/>
        <v>0</v>
      </c>
      <c r="Q122" s="1057"/>
      <c r="R122" s="1056">
        <v>0</v>
      </c>
      <c r="S122" s="1056">
        <v>0</v>
      </c>
      <c r="T122" s="1056">
        <v>0</v>
      </c>
      <c r="U122" s="1055">
        <f t="shared" si="5"/>
        <v>0</v>
      </c>
    </row>
    <row r="123" spans="1:21">
      <c r="A123" s="1042">
        <v>112</v>
      </c>
      <c r="B123" s="1060"/>
      <c r="C123" s="1042" t="s">
        <v>1953</v>
      </c>
      <c r="D123" s="1050" t="s">
        <v>2005</v>
      </c>
      <c r="H123" s="1056">
        <v>0</v>
      </c>
      <c r="I123" s="1056">
        <v>1100000</v>
      </c>
      <c r="J123" s="1056">
        <v>0</v>
      </c>
      <c r="K123" s="1055">
        <f t="shared" si="3"/>
        <v>1100000</v>
      </c>
      <c r="L123" s="1058"/>
      <c r="M123" s="1056">
        <v>0</v>
      </c>
      <c r="N123" s="1056">
        <v>1400000</v>
      </c>
      <c r="O123" s="1056">
        <v>0</v>
      </c>
      <c r="P123" s="1055">
        <f t="shared" si="4"/>
        <v>1400000</v>
      </c>
      <c r="Q123" s="1057"/>
      <c r="R123" s="1056">
        <v>0</v>
      </c>
      <c r="S123" s="1056">
        <v>0</v>
      </c>
      <c r="T123" s="1056">
        <v>0</v>
      </c>
      <c r="U123" s="1055">
        <f t="shared" si="5"/>
        <v>0</v>
      </c>
    </row>
    <row r="124" spans="1:21">
      <c r="A124" s="1042">
        <v>113</v>
      </c>
      <c r="B124" s="1060"/>
      <c r="C124" s="1042" t="s">
        <v>2006</v>
      </c>
      <c r="D124" s="1050" t="s">
        <v>2007</v>
      </c>
      <c r="H124" s="1056">
        <v>0</v>
      </c>
      <c r="I124" s="1056">
        <v>73000</v>
      </c>
      <c r="J124" s="1056">
        <v>0</v>
      </c>
      <c r="K124" s="1055">
        <f t="shared" si="3"/>
        <v>73000</v>
      </c>
      <c r="L124" s="1058"/>
      <c r="M124" s="1056">
        <v>0</v>
      </c>
      <c r="N124" s="1056">
        <v>0</v>
      </c>
      <c r="O124" s="1056">
        <v>0</v>
      </c>
      <c r="P124" s="1055">
        <f t="shared" si="4"/>
        <v>0</v>
      </c>
      <c r="Q124" s="1057"/>
      <c r="R124" s="1056">
        <v>0</v>
      </c>
      <c r="S124" s="1056">
        <v>0</v>
      </c>
      <c r="T124" s="1056">
        <v>0</v>
      </c>
      <c r="U124" s="1055">
        <f t="shared" si="5"/>
        <v>0</v>
      </c>
    </row>
    <row r="125" spans="1:21">
      <c r="A125" s="1042">
        <v>114</v>
      </c>
      <c r="B125" s="1060"/>
      <c r="C125" s="1042" t="s">
        <v>2006</v>
      </c>
      <c r="D125" s="1050" t="s">
        <v>2008</v>
      </c>
      <c r="H125" s="1056">
        <v>0</v>
      </c>
      <c r="I125" s="1056">
        <v>273750</v>
      </c>
      <c r="J125" s="1056">
        <v>0</v>
      </c>
      <c r="K125" s="1055">
        <f t="shared" si="3"/>
        <v>273750</v>
      </c>
      <c r="L125" s="1058"/>
      <c r="M125" s="1056">
        <v>0</v>
      </c>
      <c r="N125" s="1056">
        <v>730000</v>
      </c>
      <c r="O125" s="1056">
        <v>0</v>
      </c>
      <c r="P125" s="1055">
        <f t="shared" si="4"/>
        <v>730000</v>
      </c>
      <c r="Q125" s="1057"/>
      <c r="R125" s="1056">
        <v>0</v>
      </c>
      <c r="S125" s="1056">
        <v>365000</v>
      </c>
      <c r="T125" s="1056">
        <v>0</v>
      </c>
      <c r="U125" s="1055">
        <f t="shared" si="5"/>
        <v>365000</v>
      </c>
    </row>
    <row r="126" spans="1:21">
      <c r="A126" s="1042">
        <v>115</v>
      </c>
      <c r="B126" s="1060"/>
      <c r="C126" s="1042" t="s">
        <v>2006</v>
      </c>
      <c r="D126" s="1050" t="s">
        <v>1927</v>
      </c>
      <c r="H126" s="1056">
        <v>0</v>
      </c>
      <c r="I126" s="1056">
        <v>365000</v>
      </c>
      <c r="J126" s="1056">
        <v>0</v>
      </c>
      <c r="K126" s="1055">
        <f t="shared" si="3"/>
        <v>365000</v>
      </c>
      <c r="L126" s="1058"/>
      <c r="M126" s="1056">
        <v>0</v>
      </c>
      <c r="N126" s="1056">
        <v>182500</v>
      </c>
      <c r="O126" s="1056">
        <v>0</v>
      </c>
      <c r="P126" s="1055">
        <f t="shared" si="4"/>
        <v>182500</v>
      </c>
      <c r="Q126" s="1057"/>
      <c r="R126" s="1056">
        <v>0</v>
      </c>
      <c r="S126" s="1056">
        <v>182500</v>
      </c>
      <c r="T126" s="1056">
        <v>0</v>
      </c>
      <c r="U126" s="1055">
        <f t="shared" si="5"/>
        <v>182500</v>
      </c>
    </row>
    <row r="127" spans="1:21">
      <c r="A127" s="1042">
        <v>116</v>
      </c>
      <c r="B127" s="1060"/>
      <c r="C127" s="1042" t="s">
        <v>2006</v>
      </c>
      <c r="D127" s="1050" t="s">
        <v>2009</v>
      </c>
      <c r="H127" s="1056">
        <v>0</v>
      </c>
      <c r="I127" s="1056">
        <v>109500</v>
      </c>
      <c r="J127" s="1056">
        <v>0</v>
      </c>
      <c r="K127" s="1055">
        <f t="shared" si="3"/>
        <v>109500</v>
      </c>
      <c r="L127" s="1058"/>
      <c r="M127" s="1056">
        <v>0</v>
      </c>
      <c r="N127" s="1056">
        <v>0</v>
      </c>
      <c r="O127" s="1056">
        <v>0</v>
      </c>
      <c r="P127" s="1055">
        <f t="shared" si="4"/>
        <v>0</v>
      </c>
      <c r="Q127" s="1057"/>
      <c r="R127" s="1056">
        <v>0</v>
      </c>
      <c r="S127" s="1056">
        <v>0</v>
      </c>
      <c r="T127" s="1056">
        <v>0</v>
      </c>
      <c r="U127" s="1055">
        <f t="shared" si="5"/>
        <v>0</v>
      </c>
    </row>
    <row r="128" spans="1:21">
      <c r="A128" s="1042">
        <v>117</v>
      </c>
      <c r="B128" s="1060"/>
      <c r="C128" s="1042" t="s">
        <v>2006</v>
      </c>
      <c r="D128" s="1050" t="s">
        <v>2010</v>
      </c>
      <c r="H128" s="1056">
        <v>0</v>
      </c>
      <c r="I128" s="1056">
        <v>547500</v>
      </c>
      <c r="J128" s="1056">
        <v>0</v>
      </c>
      <c r="K128" s="1055">
        <f t="shared" si="3"/>
        <v>547500</v>
      </c>
      <c r="L128" s="1058"/>
      <c r="M128" s="1056">
        <v>0</v>
      </c>
      <c r="N128" s="1056">
        <v>1679000</v>
      </c>
      <c r="O128" s="1056">
        <v>0</v>
      </c>
      <c r="P128" s="1055">
        <f t="shared" si="4"/>
        <v>1679000</v>
      </c>
      <c r="Q128" s="1057"/>
      <c r="R128" s="1056">
        <v>0</v>
      </c>
      <c r="S128" s="1056">
        <v>0</v>
      </c>
      <c r="T128" s="1056">
        <v>0</v>
      </c>
      <c r="U128" s="1055">
        <f t="shared" si="5"/>
        <v>0</v>
      </c>
    </row>
    <row r="129" spans="1:21">
      <c r="A129" s="1042">
        <v>118</v>
      </c>
      <c r="B129" s="1060"/>
      <c r="C129" s="1042" t="s">
        <v>2006</v>
      </c>
      <c r="D129" s="1050" t="s">
        <v>2011</v>
      </c>
      <c r="H129" s="1056">
        <v>0</v>
      </c>
      <c r="I129" s="1056">
        <v>730000</v>
      </c>
      <c r="J129" s="1056">
        <v>0</v>
      </c>
      <c r="K129" s="1055">
        <f t="shared" si="3"/>
        <v>730000</v>
      </c>
      <c r="L129" s="1058"/>
      <c r="M129" s="1056">
        <v>0</v>
      </c>
      <c r="N129" s="1056">
        <v>730000</v>
      </c>
      <c r="O129" s="1056">
        <v>0</v>
      </c>
      <c r="P129" s="1055">
        <f t="shared" si="4"/>
        <v>730000</v>
      </c>
      <c r="Q129" s="1057"/>
      <c r="R129" s="1056">
        <v>0</v>
      </c>
      <c r="S129" s="1056">
        <v>730000</v>
      </c>
      <c r="T129" s="1056">
        <v>0</v>
      </c>
      <c r="U129" s="1055">
        <f t="shared" si="5"/>
        <v>730000</v>
      </c>
    </row>
    <row r="130" spans="1:21">
      <c r="A130" s="1042">
        <v>119</v>
      </c>
      <c r="B130" s="1060"/>
      <c r="C130" s="1042" t="s">
        <v>2006</v>
      </c>
      <c r="D130" s="1050" t="s">
        <v>2012</v>
      </c>
      <c r="H130" s="1056">
        <v>0</v>
      </c>
      <c r="I130" s="1056">
        <v>0</v>
      </c>
      <c r="J130" s="1056">
        <v>0</v>
      </c>
      <c r="K130" s="1055">
        <f t="shared" si="3"/>
        <v>0</v>
      </c>
      <c r="L130" s="1058"/>
      <c r="M130" s="1056">
        <v>0</v>
      </c>
      <c r="N130" s="1056">
        <v>724343</v>
      </c>
      <c r="O130" s="1056">
        <v>0</v>
      </c>
      <c r="P130" s="1055">
        <f t="shared" si="4"/>
        <v>724343</v>
      </c>
      <c r="Q130" s="1057"/>
      <c r="R130" s="1056">
        <v>0</v>
      </c>
      <c r="S130" s="1056">
        <v>0</v>
      </c>
      <c r="T130" s="1056">
        <v>0</v>
      </c>
      <c r="U130" s="1055">
        <f t="shared" si="5"/>
        <v>0</v>
      </c>
    </row>
    <row r="131" spans="1:21">
      <c r="A131" s="1042">
        <v>120</v>
      </c>
      <c r="B131" s="1060"/>
      <c r="C131" s="1042" t="s">
        <v>2006</v>
      </c>
      <c r="D131" s="1050" t="s">
        <v>2013</v>
      </c>
      <c r="H131" s="1056">
        <v>0</v>
      </c>
      <c r="I131" s="1056">
        <v>109500</v>
      </c>
      <c r="J131" s="1056">
        <v>0</v>
      </c>
      <c r="K131" s="1055">
        <f t="shared" si="3"/>
        <v>109500</v>
      </c>
      <c r="L131" s="1058"/>
      <c r="M131" s="1056">
        <v>0</v>
      </c>
      <c r="N131" s="1056">
        <v>113150</v>
      </c>
      <c r="O131" s="1056">
        <v>0</v>
      </c>
      <c r="P131" s="1055">
        <f t="shared" si="4"/>
        <v>113150</v>
      </c>
      <c r="Q131" s="1057"/>
      <c r="R131" s="1056">
        <v>0</v>
      </c>
      <c r="S131" s="1056">
        <v>116800</v>
      </c>
      <c r="T131" s="1056">
        <v>0</v>
      </c>
      <c r="U131" s="1055">
        <f t="shared" si="5"/>
        <v>116800</v>
      </c>
    </row>
    <row r="132" spans="1:21">
      <c r="A132" s="1042">
        <v>121</v>
      </c>
      <c r="B132" s="1060"/>
      <c r="C132" s="1042" t="s">
        <v>2006</v>
      </c>
      <c r="D132" s="1050" t="s">
        <v>2014</v>
      </c>
      <c r="H132" s="1056">
        <v>0</v>
      </c>
      <c r="I132" s="1056">
        <v>73000</v>
      </c>
      <c r="J132" s="1056">
        <v>0</v>
      </c>
      <c r="K132" s="1055">
        <f t="shared" si="3"/>
        <v>73000</v>
      </c>
      <c r="L132" s="1058"/>
      <c r="M132" s="1056">
        <v>0</v>
      </c>
      <c r="N132" s="1056">
        <v>73000</v>
      </c>
      <c r="O132" s="1056">
        <v>0</v>
      </c>
      <c r="P132" s="1055">
        <f t="shared" si="4"/>
        <v>73000</v>
      </c>
      <c r="Q132" s="1057"/>
      <c r="R132" s="1056">
        <v>0</v>
      </c>
      <c r="S132" s="1056">
        <v>73000</v>
      </c>
      <c r="T132" s="1056">
        <v>0</v>
      </c>
      <c r="U132" s="1055">
        <f t="shared" si="5"/>
        <v>73000</v>
      </c>
    </row>
    <row r="133" spans="1:21">
      <c r="A133" s="1042">
        <v>122</v>
      </c>
      <c r="B133" s="1060"/>
      <c r="C133" s="1042" t="s">
        <v>2006</v>
      </c>
      <c r="D133" s="1050" t="s">
        <v>2015</v>
      </c>
      <c r="H133" s="1056">
        <v>0</v>
      </c>
      <c r="I133" s="1056">
        <v>182500</v>
      </c>
      <c r="J133" s="1056">
        <v>0</v>
      </c>
      <c r="K133" s="1055">
        <f t="shared" si="3"/>
        <v>182500</v>
      </c>
      <c r="L133" s="1058"/>
      <c r="M133" s="1056">
        <v>0</v>
      </c>
      <c r="N133" s="1056">
        <v>73000</v>
      </c>
      <c r="O133" s="1056">
        <v>0</v>
      </c>
      <c r="P133" s="1055">
        <f t="shared" si="4"/>
        <v>73000</v>
      </c>
      <c r="Q133" s="1057"/>
      <c r="R133" s="1056">
        <v>0</v>
      </c>
      <c r="S133" s="1056">
        <v>73000</v>
      </c>
      <c r="T133" s="1056">
        <v>0</v>
      </c>
      <c r="U133" s="1055">
        <f t="shared" si="5"/>
        <v>73000</v>
      </c>
    </row>
    <row r="134" spans="1:21">
      <c r="A134" s="1042">
        <v>123</v>
      </c>
      <c r="B134" s="1060"/>
      <c r="C134" s="1042" t="s">
        <v>2006</v>
      </c>
      <c r="D134" s="1050" t="s">
        <v>2016</v>
      </c>
      <c r="H134" s="1056">
        <v>0</v>
      </c>
      <c r="I134" s="1056">
        <v>191625</v>
      </c>
      <c r="J134" s="1056">
        <v>0</v>
      </c>
      <c r="K134" s="1055">
        <f t="shared" si="3"/>
        <v>191625</v>
      </c>
      <c r="L134" s="1058"/>
      <c r="M134" s="1056">
        <v>0</v>
      </c>
      <c r="N134" s="1056">
        <v>201206</v>
      </c>
      <c r="O134" s="1056">
        <v>0</v>
      </c>
      <c r="P134" s="1055">
        <f t="shared" si="4"/>
        <v>201206</v>
      </c>
      <c r="Q134" s="1057"/>
      <c r="R134" s="1056">
        <v>0</v>
      </c>
      <c r="S134" s="1056">
        <v>0</v>
      </c>
      <c r="T134" s="1056">
        <v>0</v>
      </c>
      <c r="U134" s="1055">
        <f t="shared" si="5"/>
        <v>0</v>
      </c>
    </row>
    <row r="135" spans="1:21">
      <c r="A135" s="1042">
        <v>124</v>
      </c>
      <c r="B135" s="1060"/>
      <c r="C135" s="1042" t="s">
        <v>2006</v>
      </c>
      <c r="D135" s="1050" t="s">
        <v>2017</v>
      </c>
      <c r="H135" s="1056">
        <v>0</v>
      </c>
      <c r="I135" s="1056">
        <v>38325</v>
      </c>
      <c r="J135" s="1056">
        <v>0</v>
      </c>
      <c r="K135" s="1055">
        <f t="shared" si="3"/>
        <v>38325</v>
      </c>
      <c r="L135" s="1058"/>
      <c r="M135" s="1056">
        <v>0</v>
      </c>
      <c r="N135" s="1056">
        <v>40241</v>
      </c>
      <c r="O135" s="1056">
        <v>0</v>
      </c>
      <c r="P135" s="1055">
        <f t="shared" si="4"/>
        <v>40241</v>
      </c>
      <c r="Q135" s="1057"/>
      <c r="R135" s="1056">
        <v>0</v>
      </c>
      <c r="S135" s="1056">
        <v>0</v>
      </c>
      <c r="T135" s="1056">
        <v>0</v>
      </c>
      <c r="U135" s="1055">
        <f t="shared" si="5"/>
        <v>0</v>
      </c>
    </row>
    <row r="136" spans="1:21">
      <c r="A136" s="1042">
        <v>125</v>
      </c>
      <c r="B136" s="1060"/>
      <c r="C136" s="1042" t="s">
        <v>2006</v>
      </c>
      <c r="D136" s="1050" t="s">
        <v>2018</v>
      </c>
      <c r="H136" s="1056">
        <v>0</v>
      </c>
      <c r="I136" s="1056">
        <v>255500</v>
      </c>
      <c r="J136" s="1056">
        <v>0</v>
      </c>
      <c r="K136" s="1055">
        <f t="shared" si="3"/>
        <v>255500</v>
      </c>
      <c r="L136" s="1058"/>
      <c r="M136" s="1056">
        <v>0</v>
      </c>
      <c r="N136" s="1056">
        <v>292000</v>
      </c>
      <c r="O136" s="1056">
        <v>0</v>
      </c>
      <c r="P136" s="1055">
        <f t="shared" si="4"/>
        <v>292000</v>
      </c>
      <c r="Q136" s="1057"/>
      <c r="R136" s="1056">
        <v>0</v>
      </c>
      <c r="S136" s="1056">
        <v>0</v>
      </c>
      <c r="T136" s="1056">
        <v>0</v>
      </c>
      <c r="U136" s="1055">
        <f t="shared" si="5"/>
        <v>0</v>
      </c>
    </row>
    <row r="137" spans="1:21">
      <c r="A137" s="1042">
        <v>126</v>
      </c>
      <c r="B137" s="1060"/>
      <c r="C137" s="1042" t="s">
        <v>2006</v>
      </c>
      <c r="D137" s="1050" t="s">
        <v>2019</v>
      </c>
      <c r="H137" s="1056">
        <v>0</v>
      </c>
      <c r="I137" s="1056">
        <v>249113</v>
      </c>
      <c r="J137" s="1056">
        <v>0</v>
      </c>
      <c r="K137" s="1055">
        <f t="shared" si="3"/>
        <v>249113</v>
      </c>
      <c r="L137" s="1058"/>
      <c r="M137" s="1056">
        <v>0</v>
      </c>
      <c r="N137" s="1056">
        <v>0</v>
      </c>
      <c r="O137" s="1056">
        <v>0</v>
      </c>
      <c r="P137" s="1055">
        <f t="shared" si="4"/>
        <v>0</v>
      </c>
      <c r="Q137" s="1057"/>
      <c r="R137" s="1056">
        <v>0</v>
      </c>
      <c r="S137" s="1056">
        <v>0</v>
      </c>
      <c r="T137" s="1056">
        <v>0</v>
      </c>
      <c r="U137" s="1055">
        <f t="shared" si="5"/>
        <v>0</v>
      </c>
    </row>
    <row r="138" spans="1:21">
      <c r="A138" s="1042">
        <v>127</v>
      </c>
      <c r="B138" s="1060"/>
      <c r="C138" s="1042" t="s">
        <v>2006</v>
      </c>
      <c r="D138" s="1050" t="s">
        <v>2020</v>
      </c>
      <c r="H138" s="1056">
        <v>0</v>
      </c>
      <c r="I138" s="1056">
        <v>1460000</v>
      </c>
      <c r="J138" s="1056">
        <v>0</v>
      </c>
      <c r="K138" s="1055">
        <f t="shared" si="3"/>
        <v>1460000</v>
      </c>
      <c r="L138" s="1058"/>
      <c r="M138" s="1056">
        <v>0</v>
      </c>
      <c r="N138" s="1056">
        <v>0</v>
      </c>
      <c r="O138" s="1056">
        <v>0</v>
      </c>
      <c r="P138" s="1055">
        <f t="shared" si="4"/>
        <v>0</v>
      </c>
      <c r="Q138" s="1057"/>
      <c r="R138" s="1056">
        <v>0</v>
      </c>
      <c r="S138" s="1056">
        <v>1460000</v>
      </c>
      <c r="T138" s="1056">
        <v>0</v>
      </c>
      <c r="U138" s="1055">
        <f t="shared" si="5"/>
        <v>1460000</v>
      </c>
    </row>
    <row r="139" spans="1:21">
      <c r="A139" s="1042">
        <v>128</v>
      </c>
      <c r="B139" s="1060"/>
      <c r="C139" s="1042" t="s">
        <v>2006</v>
      </c>
      <c r="D139" s="1050" t="s">
        <v>2021</v>
      </c>
      <c r="H139" s="1056">
        <v>0</v>
      </c>
      <c r="I139" s="1056">
        <v>0</v>
      </c>
      <c r="J139" s="1056">
        <v>0</v>
      </c>
      <c r="K139" s="1055">
        <f t="shared" si="3"/>
        <v>0</v>
      </c>
      <c r="L139" s="1058"/>
      <c r="M139" s="1056">
        <v>0</v>
      </c>
      <c r="N139" s="1056">
        <v>2190000</v>
      </c>
      <c r="O139" s="1056">
        <v>0</v>
      </c>
      <c r="P139" s="1055">
        <f t="shared" si="4"/>
        <v>2190000</v>
      </c>
      <c r="Q139" s="1057"/>
      <c r="R139" s="1056">
        <v>0</v>
      </c>
      <c r="S139" s="1056">
        <v>0</v>
      </c>
      <c r="T139" s="1056">
        <v>0</v>
      </c>
      <c r="U139" s="1055">
        <f t="shared" si="5"/>
        <v>0</v>
      </c>
    </row>
    <row r="140" spans="1:21">
      <c r="A140" s="1042">
        <v>129</v>
      </c>
      <c r="B140" s="1060"/>
      <c r="C140" s="1042" t="s">
        <v>2006</v>
      </c>
      <c r="D140" s="1050" t="s">
        <v>2022</v>
      </c>
      <c r="H140" s="1056">
        <v>0</v>
      </c>
      <c r="I140" s="1056">
        <v>160600</v>
      </c>
      <c r="J140" s="1056">
        <v>0</v>
      </c>
      <c r="K140" s="1055">
        <f t="shared" ref="K140:K203" si="6">SUM(H140:J140)</f>
        <v>160600</v>
      </c>
      <c r="L140" s="1058"/>
      <c r="M140" s="1056">
        <v>0</v>
      </c>
      <c r="N140" s="1056">
        <v>160600</v>
      </c>
      <c r="O140" s="1056">
        <v>0</v>
      </c>
      <c r="P140" s="1055">
        <f t="shared" ref="P140:P203" si="7">SUM(M140:O140)</f>
        <v>160600</v>
      </c>
      <c r="Q140" s="1057"/>
      <c r="R140" s="1056">
        <v>0</v>
      </c>
      <c r="S140" s="1056">
        <v>0</v>
      </c>
      <c r="T140" s="1056">
        <v>0</v>
      </c>
      <c r="U140" s="1055">
        <f t="shared" ref="U140:U203" si="8">SUM(R140:T140)</f>
        <v>0</v>
      </c>
    </row>
    <row r="141" spans="1:21">
      <c r="A141" s="1042">
        <v>130</v>
      </c>
      <c r="B141" s="1060"/>
      <c r="C141" s="1042" t="s">
        <v>2006</v>
      </c>
      <c r="D141" s="1050" t="s">
        <v>2023</v>
      </c>
      <c r="H141" s="1056">
        <v>0</v>
      </c>
      <c r="I141" s="1056">
        <v>109500</v>
      </c>
      <c r="J141" s="1056">
        <v>0</v>
      </c>
      <c r="K141" s="1055">
        <f t="shared" si="6"/>
        <v>109500</v>
      </c>
      <c r="L141" s="1058"/>
      <c r="M141" s="1056">
        <v>0</v>
      </c>
      <c r="N141" s="1056">
        <v>109500</v>
      </c>
      <c r="O141" s="1056">
        <v>0</v>
      </c>
      <c r="P141" s="1055">
        <f t="shared" si="7"/>
        <v>109500</v>
      </c>
      <c r="Q141" s="1057"/>
      <c r="R141" s="1056">
        <v>0</v>
      </c>
      <c r="S141" s="1056">
        <v>0</v>
      </c>
      <c r="T141" s="1056">
        <v>0</v>
      </c>
      <c r="U141" s="1055">
        <f t="shared" si="8"/>
        <v>0</v>
      </c>
    </row>
    <row r="142" spans="1:21">
      <c r="A142" s="1042">
        <v>131</v>
      </c>
      <c r="B142" s="1060"/>
      <c r="C142" s="1042" t="s">
        <v>2006</v>
      </c>
      <c r="D142" s="1050" t="s">
        <v>2024</v>
      </c>
      <c r="H142" s="1056">
        <v>0</v>
      </c>
      <c r="I142" s="1056">
        <v>73000</v>
      </c>
      <c r="J142" s="1056">
        <v>0</v>
      </c>
      <c r="K142" s="1055">
        <f t="shared" si="6"/>
        <v>73000</v>
      </c>
      <c r="L142" s="1058"/>
      <c r="M142" s="1056">
        <v>0</v>
      </c>
      <c r="N142" s="1056">
        <v>0</v>
      </c>
      <c r="O142" s="1056">
        <v>0</v>
      </c>
      <c r="P142" s="1055">
        <f t="shared" si="7"/>
        <v>0</v>
      </c>
      <c r="Q142" s="1057"/>
      <c r="R142" s="1056">
        <v>0</v>
      </c>
      <c r="S142" s="1056">
        <v>0</v>
      </c>
      <c r="T142" s="1056">
        <v>0</v>
      </c>
      <c r="U142" s="1055">
        <f t="shared" si="8"/>
        <v>0</v>
      </c>
    </row>
    <row r="143" spans="1:21">
      <c r="A143" s="1042">
        <v>132</v>
      </c>
      <c r="B143" s="1060"/>
      <c r="C143" s="1042" t="s">
        <v>2006</v>
      </c>
      <c r="D143" s="1050" t="s">
        <v>2025</v>
      </c>
      <c r="H143" s="1056">
        <v>0</v>
      </c>
      <c r="I143" s="1056">
        <v>182500</v>
      </c>
      <c r="J143" s="1056">
        <v>0</v>
      </c>
      <c r="K143" s="1055">
        <f t="shared" si="6"/>
        <v>182500</v>
      </c>
      <c r="L143" s="1058"/>
      <c r="M143" s="1056">
        <v>0</v>
      </c>
      <c r="N143" s="1056">
        <v>36500</v>
      </c>
      <c r="O143" s="1056">
        <v>0</v>
      </c>
      <c r="P143" s="1055">
        <f t="shared" si="7"/>
        <v>36500</v>
      </c>
      <c r="Q143" s="1057"/>
      <c r="R143" s="1056">
        <v>0</v>
      </c>
      <c r="S143" s="1056">
        <v>36500</v>
      </c>
      <c r="T143" s="1056">
        <v>0</v>
      </c>
      <c r="U143" s="1055">
        <f t="shared" si="8"/>
        <v>36500</v>
      </c>
    </row>
    <row r="144" spans="1:21">
      <c r="A144" s="1042">
        <v>133</v>
      </c>
      <c r="B144" s="1060"/>
      <c r="C144" s="1042" t="s">
        <v>2006</v>
      </c>
      <c r="D144" s="1050" t="s">
        <v>2026</v>
      </c>
      <c r="H144" s="1056">
        <v>0</v>
      </c>
      <c r="I144" s="1056">
        <v>438000</v>
      </c>
      <c r="J144" s="1056">
        <v>0</v>
      </c>
      <c r="K144" s="1055">
        <f t="shared" si="6"/>
        <v>438000</v>
      </c>
      <c r="L144" s="1058"/>
      <c r="M144" s="1056">
        <v>0</v>
      </c>
      <c r="N144" s="1056">
        <v>73000</v>
      </c>
      <c r="O144" s="1056">
        <v>0</v>
      </c>
      <c r="P144" s="1055">
        <f t="shared" si="7"/>
        <v>73000</v>
      </c>
      <c r="Q144" s="1057"/>
      <c r="R144" s="1056">
        <v>0</v>
      </c>
      <c r="S144" s="1056">
        <v>73000</v>
      </c>
      <c r="T144" s="1056">
        <v>0</v>
      </c>
      <c r="U144" s="1055">
        <f t="shared" si="8"/>
        <v>73000</v>
      </c>
    </row>
    <row r="145" spans="1:21">
      <c r="A145" s="1042">
        <v>134</v>
      </c>
      <c r="B145" s="1060"/>
      <c r="C145" s="1042" t="s">
        <v>2006</v>
      </c>
      <c r="D145" s="1050" t="s">
        <v>2027</v>
      </c>
      <c r="H145" s="1056">
        <v>0</v>
      </c>
      <c r="I145" s="1056">
        <v>0</v>
      </c>
      <c r="J145" s="1056">
        <v>0</v>
      </c>
      <c r="K145" s="1055">
        <f t="shared" si="6"/>
        <v>0</v>
      </c>
      <c r="L145" s="1058"/>
      <c r="M145" s="1056">
        <v>0</v>
      </c>
      <c r="N145" s="1056">
        <v>36500</v>
      </c>
      <c r="O145" s="1056">
        <v>0</v>
      </c>
      <c r="P145" s="1055">
        <f t="shared" si="7"/>
        <v>36500</v>
      </c>
      <c r="Q145" s="1057"/>
      <c r="R145" s="1056">
        <v>0</v>
      </c>
      <c r="S145" s="1056">
        <v>36500</v>
      </c>
      <c r="T145" s="1056">
        <v>0</v>
      </c>
      <c r="U145" s="1055">
        <f t="shared" si="8"/>
        <v>36500</v>
      </c>
    </row>
    <row r="146" spans="1:21">
      <c r="A146" s="1042">
        <v>135</v>
      </c>
      <c r="B146" s="1060"/>
      <c r="C146" s="1042" t="s">
        <v>2006</v>
      </c>
      <c r="D146" s="1050" t="s">
        <v>2028</v>
      </c>
      <c r="H146" s="1056">
        <v>0</v>
      </c>
      <c r="I146" s="1056">
        <v>54750</v>
      </c>
      <c r="J146" s="1056">
        <v>0</v>
      </c>
      <c r="K146" s="1055">
        <f t="shared" si="6"/>
        <v>54750</v>
      </c>
      <c r="L146" s="1058"/>
      <c r="M146" s="1056">
        <v>0</v>
      </c>
      <c r="N146" s="1056">
        <v>54750</v>
      </c>
      <c r="O146" s="1056">
        <v>0</v>
      </c>
      <c r="P146" s="1055">
        <f t="shared" si="7"/>
        <v>54750</v>
      </c>
      <c r="Q146" s="1057"/>
      <c r="R146" s="1056">
        <v>0</v>
      </c>
      <c r="S146" s="1056">
        <v>0</v>
      </c>
      <c r="T146" s="1056">
        <v>0</v>
      </c>
      <c r="U146" s="1055">
        <f t="shared" si="8"/>
        <v>0</v>
      </c>
    </row>
    <row r="147" spans="1:21">
      <c r="A147" s="1042">
        <v>136</v>
      </c>
      <c r="B147" s="1060"/>
      <c r="C147" s="1042" t="s">
        <v>2006</v>
      </c>
      <c r="D147" s="1050" t="s">
        <v>2029</v>
      </c>
      <c r="H147" s="1056">
        <v>0</v>
      </c>
      <c r="I147" s="1056">
        <v>54750</v>
      </c>
      <c r="J147" s="1056">
        <v>0</v>
      </c>
      <c r="K147" s="1055">
        <f t="shared" si="6"/>
        <v>54750</v>
      </c>
      <c r="L147" s="1058"/>
      <c r="M147" s="1056">
        <v>0</v>
      </c>
      <c r="N147" s="1056">
        <v>54750</v>
      </c>
      <c r="O147" s="1056">
        <v>0</v>
      </c>
      <c r="P147" s="1055">
        <f t="shared" si="7"/>
        <v>54750</v>
      </c>
      <c r="Q147" s="1057"/>
      <c r="R147" s="1056">
        <v>0</v>
      </c>
      <c r="S147" s="1056">
        <v>0</v>
      </c>
      <c r="T147" s="1056">
        <v>0</v>
      </c>
      <c r="U147" s="1055">
        <f t="shared" si="8"/>
        <v>0</v>
      </c>
    </row>
    <row r="148" spans="1:21">
      <c r="A148" s="1042">
        <v>137</v>
      </c>
      <c r="B148" s="1060"/>
      <c r="C148" s="1042" t="s">
        <v>1795</v>
      </c>
      <c r="D148" s="1050" t="s">
        <v>2030</v>
      </c>
      <c r="H148" s="1056">
        <v>0</v>
      </c>
      <c r="I148" s="1056">
        <v>0</v>
      </c>
      <c r="J148" s="1056">
        <v>0</v>
      </c>
      <c r="K148" s="1055">
        <f t="shared" si="6"/>
        <v>0</v>
      </c>
      <c r="L148" s="1058"/>
      <c r="M148" s="1056">
        <v>0</v>
      </c>
      <c r="N148" s="1056">
        <v>730000</v>
      </c>
      <c r="O148" s="1056">
        <v>0</v>
      </c>
      <c r="P148" s="1055">
        <f t="shared" si="7"/>
        <v>730000</v>
      </c>
      <c r="Q148" s="1057"/>
      <c r="R148" s="1056">
        <v>0</v>
      </c>
      <c r="S148" s="1056">
        <v>2190000</v>
      </c>
      <c r="T148" s="1056">
        <v>0</v>
      </c>
      <c r="U148" s="1055">
        <f t="shared" si="8"/>
        <v>2190000</v>
      </c>
    </row>
    <row r="149" spans="1:21">
      <c r="A149" s="1042">
        <v>138</v>
      </c>
      <c r="B149" s="1059"/>
      <c r="C149" s="1042" t="s">
        <v>1795</v>
      </c>
      <c r="D149" s="1050" t="s">
        <v>2031</v>
      </c>
      <c r="H149" s="1056">
        <v>0</v>
      </c>
      <c r="I149" s="1056">
        <v>0</v>
      </c>
      <c r="J149" s="1056">
        <v>0</v>
      </c>
      <c r="K149" s="1055">
        <f t="shared" si="6"/>
        <v>0</v>
      </c>
      <c r="L149" s="1058"/>
      <c r="M149" s="1056">
        <v>0</v>
      </c>
      <c r="N149" s="1056">
        <v>0</v>
      </c>
      <c r="O149" s="1056">
        <v>0</v>
      </c>
      <c r="P149" s="1055">
        <f t="shared" si="7"/>
        <v>0</v>
      </c>
      <c r="Q149" s="1057"/>
      <c r="R149" s="1056">
        <v>0</v>
      </c>
      <c r="S149" s="1056">
        <v>0</v>
      </c>
      <c r="T149" s="1056">
        <v>0</v>
      </c>
      <c r="U149" s="1055">
        <f t="shared" si="8"/>
        <v>0</v>
      </c>
    </row>
    <row r="150" spans="1:21">
      <c r="A150" s="1042">
        <v>139</v>
      </c>
      <c r="B150" s="1060"/>
      <c r="C150" s="1042" t="s">
        <v>1795</v>
      </c>
      <c r="D150" s="1050" t="s">
        <v>2032</v>
      </c>
      <c r="H150" s="1056">
        <v>0</v>
      </c>
      <c r="I150" s="1056">
        <v>730000</v>
      </c>
      <c r="J150" s="1056">
        <v>0</v>
      </c>
      <c r="K150" s="1055">
        <f t="shared" si="6"/>
        <v>730000</v>
      </c>
      <c r="L150" s="1058"/>
      <c r="M150" s="1056">
        <v>0</v>
      </c>
      <c r="N150" s="1056">
        <v>730000</v>
      </c>
      <c r="O150" s="1056">
        <v>0</v>
      </c>
      <c r="P150" s="1055">
        <f t="shared" si="7"/>
        <v>730000</v>
      </c>
      <c r="Q150" s="1057"/>
      <c r="R150" s="1056">
        <v>0</v>
      </c>
      <c r="S150" s="1056">
        <v>1460000</v>
      </c>
      <c r="T150" s="1056">
        <v>0</v>
      </c>
      <c r="U150" s="1055">
        <f t="shared" si="8"/>
        <v>1460000</v>
      </c>
    </row>
    <row r="151" spans="1:21">
      <c r="A151" s="1042">
        <v>140</v>
      </c>
      <c r="B151" s="1060"/>
      <c r="C151" s="1042" t="s">
        <v>1795</v>
      </c>
      <c r="D151" s="1050" t="s">
        <v>2033</v>
      </c>
      <c r="H151" s="1056">
        <v>0</v>
      </c>
      <c r="I151" s="1056">
        <v>328500</v>
      </c>
      <c r="J151" s="1056">
        <v>0</v>
      </c>
      <c r="K151" s="1055">
        <f t="shared" si="6"/>
        <v>328500</v>
      </c>
      <c r="L151" s="1058"/>
      <c r="M151" s="1056">
        <v>0</v>
      </c>
      <c r="N151" s="1056">
        <v>328500</v>
      </c>
      <c r="O151" s="1056">
        <v>0</v>
      </c>
      <c r="P151" s="1055">
        <f t="shared" si="7"/>
        <v>328500</v>
      </c>
      <c r="Q151" s="1057"/>
      <c r="R151" s="1056">
        <v>0</v>
      </c>
      <c r="S151" s="1056">
        <v>0</v>
      </c>
      <c r="T151" s="1056">
        <v>0</v>
      </c>
      <c r="U151" s="1055">
        <f t="shared" si="8"/>
        <v>0</v>
      </c>
    </row>
    <row r="152" spans="1:21">
      <c r="A152" s="1042">
        <v>141</v>
      </c>
      <c r="B152" s="1060"/>
      <c r="C152" s="1042" t="s">
        <v>1795</v>
      </c>
      <c r="D152" s="1050" t="s">
        <v>2034</v>
      </c>
      <c r="H152" s="1056">
        <v>0</v>
      </c>
      <c r="I152" s="1056">
        <v>0</v>
      </c>
      <c r="J152" s="1056">
        <v>0</v>
      </c>
      <c r="K152" s="1055">
        <f t="shared" si="6"/>
        <v>0</v>
      </c>
      <c r="L152" s="1058"/>
      <c r="M152" s="1056">
        <v>0</v>
      </c>
      <c r="N152" s="1056">
        <v>365000</v>
      </c>
      <c r="O152" s="1056">
        <v>0</v>
      </c>
      <c r="P152" s="1055">
        <f t="shared" si="7"/>
        <v>365000</v>
      </c>
      <c r="Q152" s="1057"/>
      <c r="R152" s="1056">
        <v>0</v>
      </c>
      <c r="S152" s="1056">
        <v>730000</v>
      </c>
      <c r="T152" s="1056">
        <v>0</v>
      </c>
      <c r="U152" s="1055">
        <f t="shared" si="8"/>
        <v>730000</v>
      </c>
    </row>
    <row r="153" spans="1:21">
      <c r="A153" s="1042">
        <v>142</v>
      </c>
      <c r="B153" s="1060"/>
      <c r="C153" s="1042" t="s">
        <v>1795</v>
      </c>
      <c r="D153" s="1050" t="s">
        <v>2035</v>
      </c>
      <c r="H153" s="1056">
        <v>0</v>
      </c>
      <c r="I153" s="1056">
        <v>0</v>
      </c>
      <c r="J153" s="1056">
        <v>0</v>
      </c>
      <c r="K153" s="1055">
        <f t="shared" si="6"/>
        <v>0</v>
      </c>
      <c r="L153" s="1058"/>
      <c r="M153" s="1056">
        <v>0</v>
      </c>
      <c r="N153" s="1056">
        <v>365000</v>
      </c>
      <c r="O153" s="1056">
        <v>0</v>
      </c>
      <c r="P153" s="1055">
        <f t="shared" si="7"/>
        <v>365000</v>
      </c>
      <c r="Q153" s="1057"/>
      <c r="R153" s="1056">
        <v>0</v>
      </c>
      <c r="S153" s="1056">
        <v>730000</v>
      </c>
      <c r="T153" s="1056">
        <v>0</v>
      </c>
      <c r="U153" s="1055">
        <f t="shared" si="8"/>
        <v>730000</v>
      </c>
    </row>
    <row r="154" spans="1:21" ht="29">
      <c r="A154" s="1042">
        <v>143</v>
      </c>
      <c r="B154" s="1060"/>
      <c r="C154" s="1042" t="s">
        <v>1795</v>
      </c>
      <c r="D154" s="1050" t="s">
        <v>2036</v>
      </c>
      <c r="H154" s="1056">
        <v>0</v>
      </c>
      <c r="I154" s="1056">
        <v>127750</v>
      </c>
      <c r="J154" s="1056">
        <v>0</v>
      </c>
      <c r="K154" s="1055">
        <f t="shared" si="6"/>
        <v>127750</v>
      </c>
      <c r="L154" s="1058"/>
      <c r="M154" s="1056">
        <v>0</v>
      </c>
      <c r="N154" s="1056">
        <v>127750</v>
      </c>
      <c r="O154" s="1056">
        <v>0</v>
      </c>
      <c r="P154" s="1055">
        <f t="shared" si="7"/>
        <v>127750</v>
      </c>
      <c r="Q154" s="1057"/>
      <c r="R154" s="1056">
        <v>0</v>
      </c>
      <c r="S154" s="1056">
        <v>0</v>
      </c>
      <c r="T154" s="1056">
        <v>0</v>
      </c>
      <c r="U154" s="1055">
        <f t="shared" si="8"/>
        <v>0</v>
      </c>
    </row>
    <row r="155" spans="1:21">
      <c r="A155" s="1042">
        <v>144</v>
      </c>
      <c r="B155" s="1060"/>
      <c r="C155" s="1042" t="s">
        <v>1795</v>
      </c>
      <c r="D155" s="1050" t="s">
        <v>2037</v>
      </c>
      <c r="H155" s="1056">
        <v>0</v>
      </c>
      <c r="I155" s="1056">
        <v>0</v>
      </c>
      <c r="J155" s="1056">
        <v>0</v>
      </c>
      <c r="K155" s="1055">
        <f t="shared" si="6"/>
        <v>0</v>
      </c>
      <c r="L155" s="1058"/>
      <c r="M155" s="1056">
        <v>0</v>
      </c>
      <c r="N155" s="1056">
        <v>273750</v>
      </c>
      <c r="O155" s="1056">
        <v>0</v>
      </c>
      <c r="P155" s="1055">
        <f t="shared" si="7"/>
        <v>273750</v>
      </c>
      <c r="Q155" s="1057"/>
      <c r="R155" s="1056">
        <v>0</v>
      </c>
      <c r="S155" s="1056">
        <v>0</v>
      </c>
      <c r="T155" s="1056">
        <v>0</v>
      </c>
      <c r="U155" s="1055">
        <f t="shared" si="8"/>
        <v>0</v>
      </c>
    </row>
    <row r="156" spans="1:21">
      <c r="A156" s="1042">
        <v>145</v>
      </c>
      <c r="B156" s="1060"/>
      <c r="C156" s="1042" t="s">
        <v>1795</v>
      </c>
      <c r="D156" s="1050" t="s">
        <v>2038</v>
      </c>
      <c r="H156" s="1056">
        <v>0</v>
      </c>
      <c r="I156" s="1056">
        <v>273750</v>
      </c>
      <c r="J156" s="1056">
        <v>0</v>
      </c>
      <c r="K156" s="1055">
        <f t="shared" si="6"/>
        <v>273750</v>
      </c>
      <c r="L156" s="1058"/>
      <c r="M156" s="1056">
        <v>0</v>
      </c>
      <c r="N156" s="1056">
        <v>0</v>
      </c>
      <c r="O156" s="1056">
        <v>0</v>
      </c>
      <c r="P156" s="1055">
        <f t="shared" si="7"/>
        <v>0</v>
      </c>
      <c r="Q156" s="1057"/>
      <c r="R156" s="1056">
        <v>0</v>
      </c>
      <c r="S156" s="1056">
        <v>0</v>
      </c>
      <c r="T156" s="1056">
        <v>0</v>
      </c>
      <c r="U156" s="1055">
        <f t="shared" si="8"/>
        <v>0</v>
      </c>
    </row>
    <row r="157" spans="1:21">
      <c r="A157" s="1042">
        <v>146</v>
      </c>
      <c r="B157" s="1060"/>
      <c r="C157" s="1042" t="s">
        <v>1795</v>
      </c>
      <c r="D157" s="1050" t="s">
        <v>2039</v>
      </c>
      <c r="H157" s="1056">
        <v>0</v>
      </c>
      <c r="I157" s="1056">
        <v>1168000</v>
      </c>
      <c r="J157" s="1056">
        <v>0</v>
      </c>
      <c r="K157" s="1055">
        <f t="shared" si="6"/>
        <v>1168000</v>
      </c>
      <c r="L157" s="1058"/>
      <c r="M157" s="1056">
        <v>0</v>
      </c>
      <c r="N157" s="1056">
        <v>0</v>
      </c>
      <c r="O157" s="1056">
        <v>0</v>
      </c>
      <c r="P157" s="1055">
        <f t="shared" si="7"/>
        <v>0</v>
      </c>
      <c r="Q157" s="1057"/>
      <c r="R157" s="1056">
        <v>0</v>
      </c>
      <c r="S157" s="1056">
        <v>0</v>
      </c>
      <c r="T157" s="1056">
        <v>0</v>
      </c>
      <c r="U157" s="1055">
        <f t="shared" si="8"/>
        <v>0</v>
      </c>
    </row>
    <row r="158" spans="1:21">
      <c r="A158" s="1042">
        <v>147</v>
      </c>
      <c r="B158" s="1060"/>
      <c r="C158" s="1042" t="s">
        <v>1795</v>
      </c>
      <c r="D158" s="1050" t="s">
        <v>2040</v>
      </c>
      <c r="H158" s="1056">
        <v>0</v>
      </c>
      <c r="I158" s="1056">
        <v>2000000</v>
      </c>
      <c r="J158" s="1056">
        <v>0</v>
      </c>
      <c r="K158" s="1055">
        <f t="shared" si="6"/>
        <v>2000000</v>
      </c>
      <c r="L158" s="1058"/>
      <c r="M158" s="1056">
        <v>0</v>
      </c>
      <c r="N158" s="1056">
        <v>5000000</v>
      </c>
      <c r="O158" s="1056">
        <v>0</v>
      </c>
      <c r="P158" s="1055">
        <f t="shared" si="7"/>
        <v>5000000</v>
      </c>
      <c r="Q158" s="1057"/>
      <c r="R158" s="1056">
        <v>0</v>
      </c>
      <c r="S158" s="1056">
        <v>0</v>
      </c>
      <c r="T158" s="1056">
        <v>0</v>
      </c>
      <c r="U158" s="1055">
        <f t="shared" si="8"/>
        <v>0</v>
      </c>
    </row>
    <row r="159" spans="1:21">
      <c r="A159" s="1042">
        <v>148</v>
      </c>
      <c r="B159" s="1060"/>
      <c r="C159" s="1042" t="s">
        <v>1795</v>
      </c>
      <c r="D159" s="1050" t="s">
        <v>2041</v>
      </c>
      <c r="H159" s="1056">
        <v>0</v>
      </c>
      <c r="I159" s="1056">
        <v>2000000</v>
      </c>
      <c r="J159" s="1056">
        <v>0</v>
      </c>
      <c r="K159" s="1055">
        <f t="shared" si="6"/>
        <v>2000000</v>
      </c>
      <c r="L159" s="1058"/>
      <c r="M159" s="1056">
        <v>0</v>
      </c>
      <c r="N159" s="1056">
        <v>5000000</v>
      </c>
      <c r="O159" s="1056">
        <v>0</v>
      </c>
      <c r="P159" s="1055">
        <f t="shared" si="7"/>
        <v>5000000</v>
      </c>
      <c r="Q159" s="1057"/>
      <c r="R159" s="1056">
        <v>0</v>
      </c>
      <c r="S159" s="1056">
        <v>0</v>
      </c>
      <c r="T159" s="1056">
        <v>0</v>
      </c>
      <c r="U159" s="1055">
        <f t="shared" si="8"/>
        <v>0</v>
      </c>
    </row>
    <row r="160" spans="1:21">
      <c r="A160" s="1042">
        <v>149</v>
      </c>
      <c r="B160" s="1060"/>
      <c r="C160" s="1042" t="s">
        <v>1795</v>
      </c>
      <c r="D160" s="1050" t="s">
        <v>2042</v>
      </c>
      <c r="H160" s="1056">
        <v>0</v>
      </c>
      <c r="I160" s="1056">
        <v>200750</v>
      </c>
      <c r="J160" s="1056">
        <v>0</v>
      </c>
      <c r="K160" s="1055">
        <f t="shared" si="6"/>
        <v>200750</v>
      </c>
      <c r="L160" s="1058"/>
      <c r="M160" s="1056">
        <v>0</v>
      </c>
      <c r="N160" s="1056">
        <v>109500</v>
      </c>
      <c r="O160" s="1056">
        <v>0</v>
      </c>
      <c r="P160" s="1055">
        <f t="shared" si="7"/>
        <v>109500</v>
      </c>
      <c r="Q160" s="1057"/>
      <c r="R160" s="1056">
        <v>0</v>
      </c>
      <c r="S160" s="1056">
        <v>0</v>
      </c>
      <c r="T160" s="1056">
        <v>0</v>
      </c>
      <c r="U160" s="1055">
        <f t="shared" si="8"/>
        <v>0</v>
      </c>
    </row>
    <row r="161" spans="1:21">
      <c r="A161" s="1042">
        <v>150</v>
      </c>
      <c r="B161" s="1060"/>
      <c r="C161" s="1042" t="s">
        <v>1795</v>
      </c>
      <c r="D161" s="1050" t="s">
        <v>2043</v>
      </c>
      <c r="H161" s="1056">
        <v>0</v>
      </c>
      <c r="I161" s="1056">
        <v>0</v>
      </c>
      <c r="J161" s="1056">
        <v>0</v>
      </c>
      <c r="K161" s="1055">
        <f t="shared" si="6"/>
        <v>0</v>
      </c>
      <c r="L161" s="1058"/>
      <c r="M161" s="1056">
        <v>0</v>
      </c>
      <c r="N161" s="1056">
        <v>0</v>
      </c>
      <c r="O161" s="1056">
        <v>0</v>
      </c>
      <c r="P161" s="1055">
        <f t="shared" si="7"/>
        <v>0</v>
      </c>
      <c r="Q161" s="1057"/>
      <c r="R161" s="1056">
        <v>0</v>
      </c>
      <c r="S161" s="1056">
        <v>273750</v>
      </c>
      <c r="T161" s="1056">
        <v>0</v>
      </c>
      <c r="U161" s="1055">
        <f t="shared" si="8"/>
        <v>273750</v>
      </c>
    </row>
    <row r="162" spans="1:21">
      <c r="A162" s="1042">
        <v>151</v>
      </c>
      <c r="B162" s="1059"/>
      <c r="C162" s="1042" t="s">
        <v>1795</v>
      </c>
      <c r="D162" s="1050" t="s">
        <v>2044</v>
      </c>
      <c r="H162" s="1056">
        <v>0</v>
      </c>
      <c r="I162" s="1056">
        <v>0</v>
      </c>
      <c r="J162" s="1056">
        <v>0</v>
      </c>
      <c r="K162" s="1055">
        <f t="shared" si="6"/>
        <v>0</v>
      </c>
      <c r="L162" s="1058"/>
      <c r="M162" s="1056">
        <v>0</v>
      </c>
      <c r="N162" s="1061">
        <v>1168000</v>
      </c>
      <c r="O162" s="1056">
        <v>0</v>
      </c>
      <c r="P162" s="1055">
        <f t="shared" si="7"/>
        <v>1168000</v>
      </c>
      <c r="Q162" s="1057"/>
      <c r="R162" s="1056">
        <v>0</v>
      </c>
      <c r="S162" s="1056">
        <v>0</v>
      </c>
      <c r="T162" s="1056">
        <v>0</v>
      </c>
      <c r="U162" s="1055">
        <f t="shared" si="8"/>
        <v>0</v>
      </c>
    </row>
    <row r="163" spans="1:21">
      <c r="A163" s="1042">
        <v>152</v>
      </c>
      <c r="B163" s="1059"/>
      <c r="C163" s="1042" t="s">
        <v>1795</v>
      </c>
      <c r="D163" s="1050" t="s">
        <v>2045</v>
      </c>
      <c r="H163" s="1056">
        <v>0</v>
      </c>
      <c r="I163" s="1056">
        <v>0</v>
      </c>
      <c r="J163" s="1056">
        <v>0</v>
      </c>
      <c r="K163" s="1055">
        <f t="shared" si="6"/>
        <v>0</v>
      </c>
      <c r="L163" s="1058"/>
      <c r="M163" s="1056">
        <v>0</v>
      </c>
      <c r="N163" s="1056">
        <v>0</v>
      </c>
      <c r="O163" s="1056">
        <v>0</v>
      </c>
      <c r="P163" s="1055">
        <f t="shared" si="7"/>
        <v>0</v>
      </c>
      <c r="Q163" s="1057"/>
      <c r="R163" s="1056">
        <v>0</v>
      </c>
      <c r="S163" s="1056">
        <v>0</v>
      </c>
      <c r="T163" s="1056">
        <v>0</v>
      </c>
      <c r="U163" s="1055">
        <f t="shared" si="8"/>
        <v>0</v>
      </c>
    </row>
    <row r="164" spans="1:21">
      <c r="A164" s="1042">
        <v>153</v>
      </c>
      <c r="B164" s="1059"/>
      <c r="C164" s="1042" t="s">
        <v>1795</v>
      </c>
      <c r="D164" s="1050" t="s">
        <v>2046</v>
      </c>
      <c r="H164" s="1056">
        <v>0</v>
      </c>
      <c r="I164" s="1056">
        <v>0</v>
      </c>
      <c r="J164" s="1056">
        <v>0</v>
      </c>
      <c r="K164" s="1055">
        <f t="shared" si="6"/>
        <v>0</v>
      </c>
      <c r="L164" s="1058"/>
      <c r="M164" s="1056">
        <v>0</v>
      </c>
      <c r="N164" s="1056">
        <v>0</v>
      </c>
      <c r="O164" s="1056">
        <v>0</v>
      </c>
      <c r="P164" s="1055">
        <f t="shared" si="7"/>
        <v>0</v>
      </c>
      <c r="Q164" s="1057"/>
      <c r="R164" s="1056">
        <v>0</v>
      </c>
      <c r="S164" s="1056">
        <v>0</v>
      </c>
      <c r="T164" s="1056">
        <v>0</v>
      </c>
      <c r="U164" s="1055">
        <f t="shared" si="8"/>
        <v>0</v>
      </c>
    </row>
    <row r="165" spans="1:21">
      <c r="A165" s="1042">
        <v>154</v>
      </c>
      <c r="B165" s="1059"/>
      <c r="C165" s="1042" t="s">
        <v>1795</v>
      </c>
      <c r="D165" s="1050" t="s">
        <v>2047</v>
      </c>
      <c r="H165" s="1056">
        <v>0</v>
      </c>
      <c r="I165" s="1056">
        <v>0</v>
      </c>
      <c r="J165" s="1056">
        <v>0</v>
      </c>
      <c r="K165" s="1055">
        <f t="shared" si="6"/>
        <v>0</v>
      </c>
      <c r="L165" s="1058"/>
      <c r="M165" s="1056">
        <v>0</v>
      </c>
      <c r="N165" s="1056">
        <v>0</v>
      </c>
      <c r="O165" s="1056">
        <v>0</v>
      </c>
      <c r="P165" s="1055">
        <f t="shared" si="7"/>
        <v>0</v>
      </c>
      <c r="Q165" s="1057"/>
      <c r="R165" s="1056">
        <v>0</v>
      </c>
      <c r="S165" s="1056">
        <v>0</v>
      </c>
      <c r="T165" s="1056">
        <v>0</v>
      </c>
      <c r="U165" s="1055">
        <f t="shared" si="8"/>
        <v>0</v>
      </c>
    </row>
    <row r="166" spans="1:21">
      <c r="A166" s="1042">
        <v>155</v>
      </c>
      <c r="B166" s="1060"/>
      <c r="C166" s="1042" t="s">
        <v>1795</v>
      </c>
      <c r="D166" s="1050" t="s">
        <v>2048</v>
      </c>
      <c r="H166" s="1056">
        <v>0</v>
      </c>
      <c r="I166" s="1056">
        <v>4015000</v>
      </c>
      <c r="J166" s="1056">
        <v>0</v>
      </c>
      <c r="K166" s="1055">
        <f t="shared" si="6"/>
        <v>4015000</v>
      </c>
      <c r="L166" s="1058"/>
      <c r="M166" s="1056">
        <v>0</v>
      </c>
      <c r="N166" s="1056">
        <v>0</v>
      </c>
      <c r="O166" s="1056">
        <v>0</v>
      </c>
      <c r="P166" s="1055">
        <f t="shared" si="7"/>
        <v>0</v>
      </c>
      <c r="Q166" s="1057"/>
      <c r="R166" s="1056">
        <v>0</v>
      </c>
      <c r="S166" s="1056">
        <v>0</v>
      </c>
      <c r="T166" s="1056">
        <v>0</v>
      </c>
      <c r="U166" s="1055">
        <f t="shared" si="8"/>
        <v>0</v>
      </c>
    </row>
    <row r="167" spans="1:21">
      <c r="A167" s="1042">
        <v>156</v>
      </c>
      <c r="B167" s="1059"/>
      <c r="C167" s="1042" t="s">
        <v>1795</v>
      </c>
      <c r="D167" s="1050" t="s">
        <v>2049</v>
      </c>
      <c r="H167" s="1056">
        <v>0</v>
      </c>
      <c r="I167" s="1056">
        <v>0</v>
      </c>
      <c r="J167" s="1056">
        <v>0</v>
      </c>
      <c r="K167" s="1055">
        <f t="shared" si="6"/>
        <v>0</v>
      </c>
      <c r="L167" s="1058"/>
      <c r="M167" s="1056">
        <v>0</v>
      </c>
      <c r="N167" s="1056">
        <v>10000000</v>
      </c>
      <c r="O167" s="1056">
        <v>0</v>
      </c>
      <c r="P167" s="1055">
        <f t="shared" si="7"/>
        <v>10000000</v>
      </c>
      <c r="Q167" s="1057"/>
      <c r="R167" s="1056">
        <v>0</v>
      </c>
      <c r="S167" s="1056">
        <v>0</v>
      </c>
      <c r="T167" s="1056">
        <v>0</v>
      </c>
      <c r="U167" s="1055">
        <f t="shared" si="8"/>
        <v>0</v>
      </c>
    </row>
    <row r="168" spans="1:21">
      <c r="A168" s="1042">
        <v>157</v>
      </c>
      <c r="B168" s="1059"/>
      <c r="C168" s="1042" t="s">
        <v>1795</v>
      </c>
      <c r="D168" s="1050" t="s">
        <v>2050</v>
      </c>
      <c r="H168" s="1056">
        <v>0</v>
      </c>
      <c r="I168" s="1056">
        <v>0</v>
      </c>
      <c r="J168" s="1056">
        <v>0</v>
      </c>
      <c r="K168" s="1055">
        <f t="shared" si="6"/>
        <v>0</v>
      </c>
      <c r="L168" s="1058"/>
      <c r="M168" s="1056">
        <v>0</v>
      </c>
      <c r="N168" s="1056">
        <v>0</v>
      </c>
      <c r="O168" s="1056">
        <v>0</v>
      </c>
      <c r="P168" s="1055">
        <f t="shared" si="7"/>
        <v>0</v>
      </c>
      <c r="Q168" s="1057"/>
      <c r="R168" s="1056">
        <v>0</v>
      </c>
      <c r="S168" s="1056">
        <v>0</v>
      </c>
      <c r="T168" s="1056">
        <v>0</v>
      </c>
      <c r="U168" s="1055">
        <f t="shared" si="8"/>
        <v>0</v>
      </c>
    </row>
    <row r="169" spans="1:21">
      <c r="A169" s="1042">
        <v>158</v>
      </c>
      <c r="B169" s="1060"/>
      <c r="C169" s="1042" t="s">
        <v>1795</v>
      </c>
      <c r="D169" s="1050" t="s">
        <v>2051</v>
      </c>
      <c r="H169" s="1056">
        <v>0</v>
      </c>
      <c r="I169" s="1056">
        <v>146000</v>
      </c>
      <c r="J169" s="1056">
        <v>0</v>
      </c>
      <c r="K169" s="1055">
        <f t="shared" si="6"/>
        <v>146000</v>
      </c>
      <c r="L169" s="1058"/>
      <c r="M169" s="1056">
        <v>0</v>
      </c>
      <c r="N169" s="1056">
        <v>146000</v>
      </c>
      <c r="O169" s="1056">
        <v>0</v>
      </c>
      <c r="P169" s="1055">
        <f t="shared" si="7"/>
        <v>146000</v>
      </c>
      <c r="Q169" s="1057"/>
      <c r="R169" s="1056">
        <v>0</v>
      </c>
      <c r="S169" s="1056">
        <v>146000</v>
      </c>
      <c r="T169" s="1056">
        <v>0</v>
      </c>
      <c r="U169" s="1055">
        <f t="shared" si="8"/>
        <v>146000</v>
      </c>
    </row>
    <row r="170" spans="1:21">
      <c r="A170" s="1042">
        <v>159</v>
      </c>
      <c r="B170" s="1060"/>
      <c r="C170" s="1042" t="s">
        <v>1795</v>
      </c>
      <c r="D170" s="1050" t="s">
        <v>2052</v>
      </c>
      <c r="H170" s="1056">
        <v>0</v>
      </c>
      <c r="I170" s="1056">
        <v>36500</v>
      </c>
      <c r="J170" s="1056">
        <v>0</v>
      </c>
      <c r="K170" s="1055">
        <f t="shared" si="6"/>
        <v>36500</v>
      </c>
      <c r="L170" s="1058"/>
      <c r="M170" s="1056">
        <v>0</v>
      </c>
      <c r="N170" s="1056">
        <v>36500</v>
      </c>
      <c r="O170" s="1056">
        <v>0</v>
      </c>
      <c r="P170" s="1055">
        <f t="shared" si="7"/>
        <v>36500</v>
      </c>
      <c r="Q170" s="1057"/>
      <c r="R170" s="1056">
        <v>0</v>
      </c>
      <c r="S170" s="1056">
        <v>0</v>
      </c>
      <c r="T170" s="1056">
        <v>0</v>
      </c>
      <c r="U170" s="1055">
        <f t="shared" si="8"/>
        <v>0</v>
      </c>
    </row>
    <row r="171" spans="1:21">
      <c r="A171" s="1042">
        <v>160</v>
      </c>
      <c r="B171" s="1060"/>
      <c r="C171" s="1042" t="s">
        <v>1795</v>
      </c>
      <c r="D171" s="1050" t="s">
        <v>2053</v>
      </c>
      <c r="H171" s="1056">
        <v>0</v>
      </c>
      <c r="I171" s="1056">
        <v>200000</v>
      </c>
      <c r="J171" s="1056">
        <v>0</v>
      </c>
      <c r="K171" s="1055">
        <f t="shared" si="6"/>
        <v>200000</v>
      </c>
      <c r="L171" s="1058"/>
      <c r="M171" s="1056">
        <v>0</v>
      </c>
      <c r="N171" s="1056">
        <v>200000</v>
      </c>
      <c r="O171" s="1056">
        <v>0</v>
      </c>
      <c r="P171" s="1055">
        <f t="shared" si="7"/>
        <v>200000</v>
      </c>
      <c r="Q171" s="1057"/>
      <c r="R171" s="1056">
        <v>0</v>
      </c>
      <c r="S171" s="1056">
        <v>200000</v>
      </c>
      <c r="T171" s="1056">
        <v>0</v>
      </c>
      <c r="U171" s="1055">
        <f t="shared" si="8"/>
        <v>200000</v>
      </c>
    </row>
    <row r="172" spans="1:21">
      <c r="A172" s="1042">
        <v>161</v>
      </c>
      <c r="B172" s="1060"/>
      <c r="C172" s="1042" t="s">
        <v>1795</v>
      </c>
      <c r="D172" s="1050" t="s">
        <v>2054</v>
      </c>
      <c r="H172" s="1056">
        <v>0</v>
      </c>
      <c r="I172" s="1056">
        <v>438000</v>
      </c>
      <c r="J172" s="1056">
        <v>0</v>
      </c>
      <c r="K172" s="1055">
        <f t="shared" si="6"/>
        <v>438000</v>
      </c>
      <c r="L172" s="1058"/>
      <c r="M172" s="1056">
        <v>0</v>
      </c>
      <c r="N172" s="1056">
        <v>73000</v>
      </c>
      <c r="O172" s="1056">
        <v>0</v>
      </c>
      <c r="P172" s="1055">
        <f t="shared" si="7"/>
        <v>73000</v>
      </c>
      <c r="Q172" s="1057"/>
      <c r="R172" s="1056">
        <v>0</v>
      </c>
      <c r="S172" s="1056">
        <v>0</v>
      </c>
      <c r="T172" s="1056">
        <v>0</v>
      </c>
      <c r="U172" s="1055">
        <f t="shared" si="8"/>
        <v>0</v>
      </c>
    </row>
    <row r="173" spans="1:21">
      <c r="A173" s="1042">
        <v>162</v>
      </c>
      <c r="B173" s="1060"/>
      <c r="C173" s="1042" t="s">
        <v>1795</v>
      </c>
      <c r="D173" s="1050" t="s">
        <v>2055</v>
      </c>
      <c r="H173" s="1056">
        <v>0</v>
      </c>
      <c r="I173" s="1056">
        <v>0</v>
      </c>
      <c r="J173" s="1056">
        <v>0</v>
      </c>
      <c r="K173" s="1055">
        <f t="shared" si="6"/>
        <v>0</v>
      </c>
      <c r="L173" s="1058"/>
      <c r="M173" s="1056">
        <v>0</v>
      </c>
      <c r="N173" s="1056">
        <v>182500</v>
      </c>
      <c r="O173" s="1056">
        <v>0</v>
      </c>
      <c r="P173" s="1055">
        <f t="shared" si="7"/>
        <v>182500</v>
      </c>
      <c r="Q173" s="1057"/>
      <c r="R173" s="1056">
        <v>0</v>
      </c>
      <c r="S173" s="1056">
        <v>0</v>
      </c>
      <c r="T173" s="1056">
        <v>0</v>
      </c>
      <c r="U173" s="1055">
        <f t="shared" si="8"/>
        <v>0</v>
      </c>
    </row>
    <row r="174" spans="1:21">
      <c r="A174" s="1042">
        <v>163</v>
      </c>
      <c r="B174" s="1060"/>
      <c r="C174" s="1042" t="s">
        <v>1795</v>
      </c>
      <c r="D174" s="1050" t="s">
        <v>2056</v>
      </c>
      <c r="H174" s="1056">
        <v>0</v>
      </c>
      <c r="I174" s="1056">
        <v>1000000</v>
      </c>
      <c r="J174" s="1056">
        <v>0</v>
      </c>
      <c r="K174" s="1055">
        <f t="shared" si="6"/>
        <v>1000000</v>
      </c>
      <c r="L174" s="1058"/>
      <c r="M174" s="1056">
        <v>0</v>
      </c>
      <c r="N174" s="1056">
        <v>1095000</v>
      </c>
      <c r="O174" s="1056">
        <v>0</v>
      </c>
      <c r="P174" s="1055">
        <f t="shared" si="7"/>
        <v>1095000</v>
      </c>
      <c r="Q174" s="1057"/>
      <c r="R174" s="1056">
        <v>0</v>
      </c>
      <c r="S174" s="1056">
        <v>1095000</v>
      </c>
      <c r="T174" s="1056">
        <v>0</v>
      </c>
      <c r="U174" s="1055">
        <f t="shared" si="8"/>
        <v>1095000</v>
      </c>
    </row>
    <row r="175" spans="1:21">
      <c r="A175" s="1042">
        <v>164</v>
      </c>
      <c r="B175" s="1060"/>
      <c r="C175" s="1042" t="s">
        <v>1795</v>
      </c>
      <c r="D175" s="1050" t="s">
        <v>2057</v>
      </c>
      <c r="H175" s="1056">
        <v>0</v>
      </c>
      <c r="I175" s="1056">
        <v>146000</v>
      </c>
      <c r="J175" s="1056">
        <v>0</v>
      </c>
      <c r="K175" s="1055">
        <f t="shared" si="6"/>
        <v>146000</v>
      </c>
      <c r="L175" s="1058"/>
      <c r="M175" s="1056">
        <v>0</v>
      </c>
      <c r="N175" s="1056">
        <v>0</v>
      </c>
      <c r="O175" s="1056">
        <v>0</v>
      </c>
      <c r="P175" s="1055">
        <f t="shared" si="7"/>
        <v>0</v>
      </c>
      <c r="Q175" s="1057"/>
      <c r="R175" s="1056">
        <v>0</v>
      </c>
      <c r="S175" s="1056">
        <v>0</v>
      </c>
      <c r="T175" s="1056">
        <v>0</v>
      </c>
      <c r="U175" s="1055">
        <f t="shared" si="8"/>
        <v>0</v>
      </c>
    </row>
    <row r="176" spans="1:21">
      <c r="A176" s="1042">
        <v>165</v>
      </c>
      <c r="B176" s="1060"/>
      <c r="C176" s="1042" t="s">
        <v>1795</v>
      </c>
      <c r="D176" s="1050" t="s">
        <v>2058</v>
      </c>
      <c r="H176" s="1056">
        <v>0</v>
      </c>
      <c r="I176" s="1056">
        <v>73000</v>
      </c>
      <c r="J176" s="1056">
        <v>0</v>
      </c>
      <c r="K176" s="1055">
        <f t="shared" si="6"/>
        <v>73000</v>
      </c>
      <c r="L176" s="1058"/>
      <c r="M176" s="1056">
        <v>0</v>
      </c>
      <c r="N176" s="1056">
        <v>0</v>
      </c>
      <c r="O176" s="1056">
        <v>0</v>
      </c>
      <c r="P176" s="1055">
        <f t="shared" si="7"/>
        <v>0</v>
      </c>
      <c r="Q176" s="1057"/>
      <c r="R176" s="1056">
        <v>0</v>
      </c>
      <c r="S176" s="1056">
        <v>0</v>
      </c>
      <c r="T176" s="1056">
        <v>0</v>
      </c>
      <c r="U176" s="1055">
        <f t="shared" si="8"/>
        <v>0</v>
      </c>
    </row>
    <row r="177" spans="1:21">
      <c r="A177" s="1042">
        <v>166</v>
      </c>
      <c r="B177" s="1060"/>
      <c r="C177" s="1042" t="s">
        <v>1795</v>
      </c>
      <c r="D177" s="1050" t="s">
        <v>2059</v>
      </c>
      <c r="H177" s="1056">
        <v>0</v>
      </c>
      <c r="I177" s="1056">
        <v>250000</v>
      </c>
      <c r="J177" s="1056">
        <v>0</v>
      </c>
      <c r="K177" s="1055">
        <f t="shared" si="6"/>
        <v>250000</v>
      </c>
      <c r="L177" s="1058"/>
      <c r="M177" s="1056">
        <v>0</v>
      </c>
      <c r="N177" s="1056">
        <v>500000</v>
      </c>
      <c r="O177" s="1056">
        <v>0</v>
      </c>
      <c r="P177" s="1055">
        <f t="shared" si="7"/>
        <v>500000</v>
      </c>
      <c r="Q177" s="1057"/>
      <c r="R177" s="1056">
        <v>0</v>
      </c>
      <c r="S177" s="1056">
        <v>500000</v>
      </c>
      <c r="T177" s="1056">
        <v>0</v>
      </c>
      <c r="U177" s="1055">
        <f t="shared" si="8"/>
        <v>500000</v>
      </c>
    </row>
    <row r="178" spans="1:21">
      <c r="A178" s="1042">
        <v>167</v>
      </c>
      <c r="B178" s="1060"/>
      <c r="C178" s="1042" t="s">
        <v>1795</v>
      </c>
      <c r="D178" s="1050" t="s">
        <v>2060</v>
      </c>
      <c r="H178" s="1056">
        <v>0</v>
      </c>
      <c r="I178" s="1056">
        <v>547500</v>
      </c>
      <c r="J178" s="1056">
        <v>0</v>
      </c>
      <c r="K178" s="1055">
        <f t="shared" si="6"/>
        <v>547500</v>
      </c>
      <c r="L178" s="1058"/>
      <c r="M178" s="1056">
        <v>0</v>
      </c>
      <c r="N178" s="1056">
        <v>547500</v>
      </c>
      <c r="O178" s="1056">
        <v>0</v>
      </c>
      <c r="P178" s="1055">
        <f t="shared" si="7"/>
        <v>547500</v>
      </c>
      <c r="Q178" s="1057"/>
      <c r="R178" s="1056">
        <v>0</v>
      </c>
      <c r="S178" s="1056">
        <v>0</v>
      </c>
      <c r="T178" s="1056">
        <v>0</v>
      </c>
      <c r="U178" s="1055">
        <f t="shared" si="8"/>
        <v>0</v>
      </c>
    </row>
    <row r="179" spans="1:21">
      <c r="A179" s="1042">
        <v>168</v>
      </c>
      <c r="B179" s="1060"/>
      <c r="C179" s="1042" t="s">
        <v>1795</v>
      </c>
      <c r="D179" s="1050" t="s">
        <v>2061</v>
      </c>
      <c r="H179" s="1056">
        <v>0</v>
      </c>
      <c r="I179" s="1056">
        <v>140160</v>
      </c>
      <c r="J179" s="1056">
        <v>0</v>
      </c>
      <c r="K179" s="1055">
        <f t="shared" si="6"/>
        <v>140160</v>
      </c>
      <c r="L179" s="1058"/>
      <c r="M179" s="1056">
        <v>0</v>
      </c>
      <c r="N179" s="1056">
        <v>0</v>
      </c>
      <c r="O179" s="1056">
        <v>0</v>
      </c>
      <c r="P179" s="1055">
        <f t="shared" si="7"/>
        <v>0</v>
      </c>
      <c r="Q179" s="1057"/>
      <c r="R179" s="1056">
        <v>0</v>
      </c>
      <c r="S179" s="1056">
        <v>0</v>
      </c>
      <c r="T179" s="1056">
        <v>0</v>
      </c>
      <c r="U179" s="1055">
        <f t="shared" si="8"/>
        <v>0</v>
      </c>
    </row>
    <row r="180" spans="1:21">
      <c r="A180" s="1042">
        <v>169</v>
      </c>
      <c r="B180" s="1060"/>
      <c r="C180" s="1042" t="s">
        <v>1795</v>
      </c>
      <c r="D180" s="1050" t="s">
        <v>2062</v>
      </c>
      <c r="H180" s="1056">
        <v>0</v>
      </c>
      <c r="I180" s="1056">
        <v>0</v>
      </c>
      <c r="J180" s="1056">
        <v>0</v>
      </c>
      <c r="K180" s="1055">
        <f t="shared" si="6"/>
        <v>0</v>
      </c>
      <c r="L180" s="1058"/>
      <c r="M180" s="1056">
        <v>0</v>
      </c>
      <c r="N180" s="1056">
        <v>0</v>
      </c>
      <c r="O180" s="1056">
        <v>0</v>
      </c>
      <c r="P180" s="1055">
        <f t="shared" si="7"/>
        <v>0</v>
      </c>
      <c r="Q180" s="1057"/>
      <c r="R180" s="1056">
        <v>0</v>
      </c>
      <c r="S180" s="1056">
        <v>438000</v>
      </c>
      <c r="T180" s="1056">
        <v>0</v>
      </c>
      <c r="U180" s="1055">
        <f t="shared" si="8"/>
        <v>438000</v>
      </c>
    </row>
    <row r="181" spans="1:21">
      <c r="A181" s="1042">
        <v>170</v>
      </c>
      <c r="B181" s="1060"/>
      <c r="C181" s="1042" t="s">
        <v>1795</v>
      </c>
      <c r="D181" s="1050" t="s">
        <v>2063</v>
      </c>
      <c r="H181" s="1056">
        <v>0</v>
      </c>
      <c r="I181" s="1056">
        <v>182500</v>
      </c>
      <c r="J181" s="1056">
        <v>0</v>
      </c>
      <c r="K181" s="1055">
        <f t="shared" si="6"/>
        <v>182500</v>
      </c>
      <c r="L181" s="1058"/>
      <c r="M181" s="1056">
        <v>0</v>
      </c>
      <c r="N181" s="1056">
        <v>0</v>
      </c>
      <c r="O181" s="1056">
        <v>0</v>
      </c>
      <c r="P181" s="1055">
        <f t="shared" si="7"/>
        <v>0</v>
      </c>
      <c r="Q181" s="1057"/>
      <c r="R181" s="1056">
        <v>0</v>
      </c>
      <c r="S181" s="1056">
        <v>0</v>
      </c>
      <c r="T181" s="1056">
        <v>0</v>
      </c>
      <c r="U181" s="1055">
        <f t="shared" si="8"/>
        <v>0</v>
      </c>
    </row>
    <row r="182" spans="1:21">
      <c r="A182" s="1042">
        <v>171</v>
      </c>
      <c r="B182" s="1060"/>
      <c r="C182" s="1042" t="s">
        <v>1795</v>
      </c>
      <c r="D182" s="1050" t="s">
        <v>2064</v>
      </c>
      <c r="H182" s="1056">
        <v>0</v>
      </c>
      <c r="I182" s="1056">
        <v>0</v>
      </c>
      <c r="J182" s="1056">
        <v>0</v>
      </c>
      <c r="K182" s="1055">
        <f t="shared" si="6"/>
        <v>0</v>
      </c>
      <c r="L182" s="1058"/>
      <c r="M182" s="1056">
        <v>0</v>
      </c>
      <c r="N182" s="1056">
        <v>730000</v>
      </c>
      <c r="O182" s="1056">
        <v>0</v>
      </c>
      <c r="P182" s="1055">
        <f t="shared" si="7"/>
        <v>730000</v>
      </c>
      <c r="Q182" s="1057"/>
      <c r="R182" s="1056">
        <v>0</v>
      </c>
      <c r="S182" s="1056">
        <v>1460000</v>
      </c>
      <c r="T182" s="1056">
        <v>0</v>
      </c>
      <c r="U182" s="1055">
        <f t="shared" si="8"/>
        <v>1460000</v>
      </c>
    </row>
    <row r="183" spans="1:21">
      <c r="A183" s="1042">
        <v>172</v>
      </c>
      <c r="B183" s="1060"/>
      <c r="C183" s="1042" t="s">
        <v>1795</v>
      </c>
      <c r="D183" s="1050" t="s">
        <v>2065</v>
      </c>
      <c r="H183" s="1056">
        <v>0</v>
      </c>
      <c r="I183" s="1056">
        <v>36500</v>
      </c>
      <c r="J183" s="1056">
        <v>0</v>
      </c>
      <c r="K183" s="1055">
        <f t="shared" si="6"/>
        <v>36500</v>
      </c>
      <c r="L183" s="1058"/>
      <c r="M183" s="1056">
        <v>0</v>
      </c>
      <c r="N183" s="1056">
        <v>43800</v>
      </c>
      <c r="O183" s="1056">
        <v>0</v>
      </c>
      <c r="P183" s="1055">
        <f t="shared" si="7"/>
        <v>43800</v>
      </c>
      <c r="Q183" s="1057"/>
      <c r="R183" s="1056">
        <v>0</v>
      </c>
      <c r="S183" s="1056">
        <v>52560</v>
      </c>
      <c r="T183" s="1056">
        <v>0</v>
      </c>
      <c r="U183" s="1055">
        <f t="shared" si="8"/>
        <v>52560</v>
      </c>
    </row>
    <row r="184" spans="1:21">
      <c r="A184" s="1042">
        <v>173</v>
      </c>
      <c r="B184" s="1060"/>
      <c r="C184" s="1042" t="s">
        <v>1795</v>
      </c>
      <c r="D184" s="1050" t="s">
        <v>2066</v>
      </c>
      <c r="H184" s="1056">
        <v>0</v>
      </c>
      <c r="I184" s="1056">
        <v>36500</v>
      </c>
      <c r="J184" s="1056">
        <v>0</v>
      </c>
      <c r="K184" s="1055">
        <f t="shared" si="6"/>
        <v>36500</v>
      </c>
      <c r="L184" s="1058"/>
      <c r="M184" s="1056">
        <v>0</v>
      </c>
      <c r="N184" s="1056">
        <v>43800</v>
      </c>
      <c r="O184" s="1056">
        <v>0</v>
      </c>
      <c r="P184" s="1055">
        <f t="shared" si="7"/>
        <v>43800</v>
      </c>
      <c r="Q184" s="1057"/>
      <c r="R184" s="1056">
        <v>0</v>
      </c>
      <c r="S184" s="1056">
        <v>52560</v>
      </c>
      <c r="T184" s="1056">
        <v>0</v>
      </c>
      <c r="U184" s="1055">
        <f t="shared" si="8"/>
        <v>52560</v>
      </c>
    </row>
    <row r="185" spans="1:21" ht="29">
      <c r="A185" s="1042">
        <v>174</v>
      </c>
      <c r="B185" s="1060"/>
      <c r="C185" s="1042" t="s">
        <v>1795</v>
      </c>
      <c r="D185" s="1050" t="s">
        <v>2067</v>
      </c>
      <c r="H185" s="1056">
        <v>0</v>
      </c>
      <c r="I185" s="1056">
        <v>73000</v>
      </c>
      <c r="J185" s="1056">
        <v>0</v>
      </c>
      <c r="K185" s="1055">
        <f t="shared" si="6"/>
        <v>73000</v>
      </c>
      <c r="L185" s="1058"/>
      <c r="M185" s="1056">
        <v>0</v>
      </c>
      <c r="N185" s="1056">
        <v>0</v>
      </c>
      <c r="O185" s="1056">
        <v>0</v>
      </c>
      <c r="P185" s="1055">
        <f t="shared" si="7"/>
        <v>0</v>
      </c>
      <c r="Q185" s="1057"/>
      <c r="R185" s="1056">
        <v>0</v>
      </c>
      <c r="S185" s="1056">
        <v>0</v>
      </c>
      <c r="T185" s="1056">
        <v>0</v>
      </c>
      <c r="U185" s="1055">
        <f t="shared" si="8"/>
        <v>0</v>
      </c>
    </row>
    <row r="186" spans="1:21">
      <c r="A186" s="1042">
        <v>175</v>
      </c>
      <c r="B186" s="1060"/>
      <c r="C186" s="1042" t="s">
        <v>1795</v>
      </c>
      <c r="D186" s="1050" t="s">
        <v>2068</v>
      </c>
      <c r="H186" s="1056">
        <v>0</v>
      </c>
      <c r="I186" s="1056">
        <v>43800</v>
      </c>
      <c r="J186" s="1056">
        <v>0</v>
      </c>
      <c r="K186" s="1055">
        <f t="shared" si="6"/>
        <v>43800</v>
      </c>
      <c r="L186" s="1058"/>
      <c r="M186" s="1056">
        <v>0</v>
      </c>
      <c r="N186" s="1056">
        <v>0</v>
      </c>
      <c r="O186" s="1056">
        <v>0</v>
      </c>
      <c r="P186" s="1055">
        <f t="shared" si="7"/>
        <v>0</v>
      </c>
      <c r="Q186" s="1057"/>
      <c r="R186" s="1056">
        <v>0</v>
      </c>
      <c r="S186" s="1056">
        <v>0</v>
      </c>
      <c r="T186" s="1056">
        <v>0</v>
      </c>
      <c r="U186" s="1055">
        <f t="shared" si="8"/>
        <v>0</v>
      </c>
    </row>
    <row r="187" spans="1:21">
      <c r="A187" s="1042">
        <v>176</v>
      </c>
      <c r="B187" s="1060"/>
      <c r="C187" s="1042" t="s">
        <v>1795</v>
      </c>
      <c r="D187" s="1050" t="s">
        <v>2069</v>
      </c>
      <c r="H187" s="1056">
        <v>0</v>
      </c>
      <c r="I187" s="1056">
        <v>273750</v>
      </c>
      <c r="J187" s="1056">
        <v>0</v>
      </c>
      <c r="K187" s="1055">
        <f t="shared" si="6"/>
        <v>273750</v>
      </c>
      <c r="L187" s="1058"/>
      <c r="M187" s="1056">
        <v>0</v>
      </c>
      <c r="N187" s="1056">
        <v>182500</v>
      </c>
      <c r="O187" s="1056">
        <v>0</v>
      </c>
      <c r="P187" s="1055">
        <f t="shared" si="7"/>
        <v>182500</v>
      </c>
      <c r="Q187" s="1057"/>
      <c r="R187" s="1056">
        <v>0</v>
      </c>
      <c r="S187" s="1056">
        <v>87600</v>
      </c>
      <c r="T187" s="1056">
        <v>0</v>
      </c>
      <c r="U187" s="1055">
        <f t="shared" si="8"/>
        <v>87600</v>
      </c>
    </row>
    <row r="188" spans="1:21">
      <c r="A188" s="1042">
        <v>177</v>
      </c>
      <c r="B188" s="1059"/>
      <c r="C188" s="1042" t="s">
        <v>1795</v>
      </c>
      <c r="D188" s="1050" t="s">
        <v>2070</v>
      </c>
      <c r="H188" s="1056">
        <v>0</v>
      </c>
      <c r="I188" s="1056">
        <v>0</v>
      </c>
      <c r="J188" s="1056">
        <v>0</v>
      </c>
      <c r="K188" s="1055">
        <f t="shared" si="6"/>
        <v>0</v>
      </c>
      <c r="L188" s="1058"/>
      <c r="M188" s="1056">
        <v>0</v>
      </c>
      <c r="N188" s="1056">
        <v>0</v>
      </c>
      <c r="O188" s="1056">
        <v>0</v>
      </c>
      <c r="P188" s="1055">
        <f t="shared" si="7"/>
        <v>0</v>
      </c>
      <c r="Q188" s="1057"/>
      <c r="R188" s="1056">
        <v>0</v>
      </c>
      <c r="S188" s="1056">
        <v>0</v>
      </c>
      <c r="T188" s="1056">
        <v>0</v>
      </c>
      <c r="U188" s="1055">
        <f t="shared" si="8"/>
        <v>0</v>
      </c>
    </row>
    <row r="189" spans="1:21">
      <c r="A189" s="1042">
        <v>178</v>
      </c>
      <c r="B189" s="1059"/>
      <c r="C189" s="1042" t="s">
        <v>1795</v>
      </c>
      <c r="D189" s="1050" t="s">
        <v>2071</v>
      </c>
      <c r="H189" s="1056">
        <v>0</v>
      </c>
      <c r="I189" s="1056">
        <v>0</v>
      </c>
      <c r="J189" s="1056">
        <v>0</v>
      </c>
      <c r="K189" s="1055">
        <f t="shared" si="6"/>
        <v>0</v>
      </c>
      <c r="L189" s="1058"/>
      <c r="M189" s="1056">
        <v>0</v>
      </c>
      <c r="N189" s="1056">
        <v>0</v>
      </c>
      <c r="O189" s="1056">
        <v>0</v>
      </c>
      <c r="P189" s="1055">
        <f t="shared" si="7"/>
        <v>0</v>
      </c>
      <c r="Q189" s="1057"/>
      <c r="R189" s="1056">
        <v>0</v>
      </c>
      <c r="S189" s="1056">
        <v>0</v>
      </c>
      <c r="T189" s="1056">
        <v>0</v>
      </c>
      <c r="U189" s="1055">
        <f t="shared" si="8"/>
        <v>0</v>
      </c>
    </row>
    <row r="190" spans="1:21">
      <c r="A190" s="1042">
        <v>179</v>
      </c>
      <c r="B190" s="1060"/>
      <c r="C190" s="1042" t="s">
        <v>1795</v>
      </c>
      <c r="D190" s="1050" t="s">
        <v>2072</v>
      </c>
      <c r="H190" s="1056">
        <v>0</v>
      </c>
      <c r="I190" s="1056">
        <v>452600</v>
      </c>
      <c r="J190" s="1056">
        <v>0</v>
      </c>
      <c r="K190" s="1055">
        <f t="shared" si="6"/>
        <v>452600</v>
      </c>
      <c r="L190" s="1058"/>
      <c r="M190" s="1056">
        <v>0</v>
      </c>
      <c r="N190" s="1056">
        <v>109500</v>
      </c>
      <c r="O190" s="1056">
        <v>0</v>
      </c>
      <c r="P190" s="1055">
        <f t="shared" si="7"/>
        <v>109500</v>
      </c>
      <c r="Q190" s="1057"/>
      <c r="R190" s="1056">
        <v>0</v>
      </c>
      <c r="S190" s="1056">
        <v>109500</v>
      </c>
      <c r="T190" s="1056">
        <v>0</v>
      </c>
      <c r="U190" s="1055">
        <f t="shared" si="8"/>
        <v>109500</v>
      </c>
    </row>
    <row r="191" spans="1:21">
      <c r="A191" s="1042">
        <v>180</v>
      </c>
      <c r="B191" s="1060"/>
      <c r="C191" s="1042" t="s">
        <v>1795</v>
      </c>
      <c r="D191" s="1050" t="s">
        <v>2073</v>
      </c>
      <c r="H191" s="1056">
        <v>0</v>
      </c>
      <c r="I191" s="1056">
        <v>365000</v>
      </c>
      <c r="J191" s="1056">
        <v>0</v>
      </c>
      <c r="K191" s="1055">
        <f t="shared" si="6"/>
        <v>365000</v>
      </c>
      <c r="L191" s="1058"/>
      <c r="M191" s="1056">
        <v>0</v>
      </c>
      <c r="N191" s="1056">
        <v>730000</v>
      </c>
      <c r="O191" s="1056">
        <v>0</v>
      </c>
      <c r="P191" s="1055">
        <f t="shared" si="7"/>
        <v>730000</v>
      </c>
      <c r="Q191" s="1057"/>
      <c r="R191" s="1056">
        <v>0</v>
      </c>
      <c r="S191" s="1056">
        <v>730000</v>
      </c>
      <c r="T191" s="1056">
        <v>0</v>
      </c>
      <c r="U191" s="1055">
        <f t="shared" si="8"/>
        <v>730000</v>
      </c>
    </row>
    <row r="192" spans="1:21">
      <c r="A192" s="1042">
        <v>181</v>
      </c>
      <c r="B192" s="1060"/>
      <c r="C192" s="1042" t="s">
        <v>1795</v>
      </c>
      <c r="D192" s="1050" t="s">
        <v>2074</v>
      </c>
      <c r="H192" s="1056">
        <v>0</v>
      </c>
      <c r="I192" s="1056">
        <v>0</v>
      </c>
      <c r="J192" s="1056">
        <v>0</v>
      </c>
      <c r="K192" s="1055">
        <f t="shared" si="6"/>
        <v>0</v>
      </c>
      <c r="L192" s="1058"/>
      <c r="M192" s="1056">
        <v>0</v>
      </c>
      <c r="N192" s="1056">
        <v>255500</v>
      </c>
      <c r="O192" s="1056">
        <v>0</v>
      </c>
      <c r="P192" s="1055">
        <f t="shared" si="7"/>
        <v>255500</v>
      </c>
      <c r="Q192" s="1057"/>
      <c r="R192" s="1056">
        <v>0</v>
      </c>
      <c r="S192" s="1056">
        <v>0</v>
      </c>
      <c r="T192" s="1056">
        <v>0</v>
      </c>
      <c r="U192" s="1055">
        <f t="shared" si="8"/>
        <v>0</v>
      </c>
    </row>
    <row r="193" spans="1:21">
      <c r="A193" s="1042">
        <v>182</v>
      </c>
      <c r="B193" s="1060"/>
      <c r="C193" s="1042" t="s">
        <v>1795</v>
      </c>
      <c r="D193" s="1050" t="s">
        <v>2075</v>
      </c>
      <c r="H193" s="1056">
        <v>0</v>
      </c>
      <c r="I193" s="1056">
        <v>365000</v>
      </c>
      <c r="J193" s="1056">
        <v>0</v>
      </c>
      <c r="K193" s="1055">
        <f t="shared" si="6"/>
        <v>365000</v>
      </c>
      <c r="L193" s="1058"/>
      <c r="M193" s="1056">
        <v>0</v>
      </c>
      <c r="N193" s="1056">
        <v>1460000</v>
      </c>
      <c r="O193" s="1056">
        <v>0</v>
      </c>
      <c r="P193" s="1055">
        <f t="shared" si="7"/>
        <v>1460000</v>
      </c>
      <c r="Q193" s="1057"/>
      <c r="R193" s="1056">
        <v>0</v>
      </c>
      <c r="S193" s="1056">
        <v>1606000</v>
      </c>
      <c r="T193" s="1056">
        <v>0</v>
      </c>
      <c r="U193" s="1055">
        <f t="shared" si="8"/>
        <v>1606000</v>
      </c>
    </row>
    <row r="194" spans="1:21">
      <c r="A194" s="1042">
        <v>183</v>
      </c>
      <c r="B194" s="1060"/>
      <c r="C194" s="1042" t="s">
        <v>1795</v>
      </c>
      <c r="D194" s="1050" t="s">
        <v>2076</v>
      </c>
      <c r="H194" s="1056">
        <v>0</v>
      </c>
      <c r="I194" s="1056">
        <v>390550</v>
      </c>
      <c r="J194" s="1056">
        <v>0</v>
      </c>
      <c r="K194" s="1055">
        <f t="shared" si="6"/>
        <v>390550</v>
      </c>
      <c r="L194" s="1058"/>
      <c r="M194" s="1056">
        <v>0</v>
      </c>
      <c r="N194" s="1056">
        <v>0</v>
      </c>
      <c r="O194" s="1056">
        <v>0</v>
      </c>
      <c r="P194" s="1055">
        <f t="shared" si="7"/>
        <v>0</v>
      </c>
      <c r="Q194" s="1057"/>
      <c r="R194" s="1056">
        <v>0</v>
      </c>
      <c r="S194" s="1056">
        <v>0</v>
      </c>
      <c r="T194" s="1056">
        <v>0</v>
      </c>
      <c r="U194" s="1055">
        <f t="shared" si="8"/>
        <v>0</v>
      </c>
    </row>
    <row r="195" spans="1:21">
      <c r="A195" s="1042">
        <v>184</v>
      </c>
      <c r="B195" s="1060"/>
      <c r="C195" s="1042" t="s">
        <v>1795</v>
      </c>
      <c r="D195" s="1050" t="s">
        <v>2077</v>
      </c>
      <c r="H195" s="1056">
        <v>0</v>
      </c>
      <c r="I195" s="1056">
        <v>182500</v>
      </c>
      <c r="J195" s="1056">
        <v>0</v>
      </c>
      <c r="K195" s="1055">
        <f t="shared" si="6"/>
        <v>182500</v>
      </c>
      <c r="L195" s="1058"/>
      <c r="M195" s="1056">
        <v>0</v>
      </c>
      <c r="N195" s="1056">
        <v>182500</v>
      </c>
      <c r="O195" s="1056">
        <v>0</v>
      </c>
      <c r="P195" s="1055">
        <f t="shared" si="7"/>
        <v>182500</v>
      </c>
      <c r="Q195" s="1057"/>
      <c r="R195" s="1056">
        <v>0</v>
      </c>
      <c r="S195" s="1056">
        <v>0</v>
      </c>
      <c r="T195" s="1056">
        <v>0</v>
      </c>
      <c r="U195" s="1055">
        <f t="shared" si="8"/>
        <v>0</v>
      </c>
    </row>
    <row r="196" spans="1:21">
      <c r="A196" s="1042">
        <v>185</v>
      </c>
      <c r="B196" s="1060"/>
      <c r="C196" s="1042" t="s">
        <v>1795</v>
      </c>
      <c r="D196" s="1050" t="s">
        <v>2078</v>
      </c>
      <c r="H196" s="1056">
        <v>0</v>
      </c>
      <c r="I196" s="1056">
        <v>554070</v>
      </c>
      <c r="J196" s="1056">
        <v>0</v>
      </c>
      <c r="K196" s="1055">
        <f t="shared" si="6"/>
        <v>554070</v>
      </c>
      <c r="L196" s="1058"/>
      <c r="M196" s="1056">
        <v>0</v>
      </c>
      <c r="N196" s="1056">
        <v>0</v>
      </c>
      <c r="O196" s="1056">
        <v>0</v>
      </c>
      <c r="P196" s="1055">
        <f t="shared" si="7"/>
        <v>0</v>
      </c>
      <c r="Q196" s="1057"/>
      <c r="R196" s="1056">
        <v>0</v>
      </c>
      <c r="S196" s="1056">
        <v>0</v>
      </c>
      <c r="T196" s="1056">
        <v>0</v>
      </c>
      <c r="U196" s="1055">
        <f t="shared" si="8"/>
        <v>0</v>
      </c>
    </row>
    <row r="197" spans="1:21">
      <c r="A197" s="1042">
        <v>186</v>
      </c>
      <c r="B197" s="1060"/>
      <c r="C197" s="1042" t="s">
        <v>1795</v>
      </c>
      <c r="D197" s="1050" t="s">
        <v>2079</v>
      </c>
      <c r="H197" s="1056">
        <v>0</v>
      </c>
      <c r="I197" s="1056">
        <v>0</v>
      </c>
      <c r="J197" s="1056">
        <v>0</v>
      </c>
      <c r="K197" s="1055">
        <f t="shared" si="6"/>
        <v>0</v>
      </c>
      <c r="L197" s="1058"/>
      <c r="M197" s="1056">
        <v>0</v>
      </c>
      <c r="N197" s="1056">
        <v>659262.27</v>
      </c>
      <c r="O197" s="1056">
        <v>0</v>
      </c>
      <c r="P197" s="1055">
        <f t="shared" si="7"/>
        <v>659262.27</v>
      </c>
      <c r="Q197" s="1057"/>
      <c r="R197" s="1056">
        <v>0</v>
      </c>
      <c r="S197" s="1056">
        <v>0</v>
      </c>
      <c r="T197" s="1056">
        <v>0</v>
      </c>
      <c r="U197" s="1055">
        <f t="shared" si="8"/>
        <v>0</v>
      </c>
    </row>
    <row r="198" spans="1:21">
      <c r="A198" s="1042">
        <v>187</v>
      </c>
      <c r="B198" s="1060"/>
      <c r="C198" s="1042" t="s">
        <v>1795</v>
      </c>
      <c r="D198" s="1050" t="s">
        <v>2080</v>
      </c>
      <c r="H198" s="1056">
        <v>0</v>
      </c>
      <c r="I198" s="1056">
        <v>1100000</v>
      </c>
      <c r="J198" s="1056">
        <v>0</v>
      </c>
      <c r="K198" s="1055">
        <f t="shared" si="6"/>
        <v>1100000</v>
      </c>
      <c r="L198" s="1058"/>
      <c r="M198" s="1056">
        <v>0</v>
      </c>
      <c r="N198" s="1056">
        <v>1400000</v>
      </c>
      <c r="O198" s="1056">
        <v>0</v>
      </c>
      <c r="P198" s="1055">
        <f t="shared" si="7"/>
        <v>1400000</v>
      </c>
      <c r="Q198" s="1057"/>
      <c r="R198" s="1056">
        <v>0</v>
      </c>
      <c r="S198" s="1056">
        <v>0</v>
      </c>
      <c r="T198" s="1056">
        <v>0</v>
      </c>
      <c r="U198" s="1055">
        <f t="shared" si="8"/>
        <v>0</v>
      </c>
    </row>
    <row r="199" spans="1:21">
      <c r="A199" s="1042">
        <v>188</v>
      </c>
      <c r="B199" s="1060"/>
      <c r="C199" s="1042" t="s">
        <v>1796</v>
      </c>
      <c r="D199" s="1050" t="s">
        <v>2081</v>
      </c>
      <c r="H199" s="1056">
        <v>0</v>
      </c>
      <c r="I199" s="1056">
        <v>200000</v>
      </c>
      <c r="J199" s="1056">
        <v>0</v>
      </c>
      <c r="K199" s="1055">
        <f t="shared" si="6"/>
        <v>200000</v>
      </c>
      <c r="L199" s="1058"/>
      <c r="M199" s="1056">
        <v>0</v>
      </c>
      <c r="N199" s="1056">
        <v>200000</v>
      </c>
      <c r="O199" s="1056">
        <v>0</v>
      </c>
      <c r="P199" s="1055">
        <f t="shared" si="7"/>
        <v>200000</v>
      </c>
      <c r="Q199" s="1057"/>
      <c r="R199" s="1056">
        <v>0</v>
      </c>
      <c r="S199" s="1056">
        <v>730000</v>
      </c>
      <c r="T199" s="1056">
        <v>0</v>
      </c>
      <c r="U199" s="1055">
        <f t="shared" si="8"/>
        <v>730000</v>
      </c>
    </row>
    <row r="200" spans="1:21" ht="43.5">
      <c r="A200" s="1042">
        <v>189</v>
      </c>
      <c r="B200" s="1060"/>
      <c r="C200" s="1042" t="s">
        <v>1796</v>
      </c>
      <c r="D200" s="1050" t="s">
        <v>2082</v>
      </c>
      <c r="H200" s="1056">
        <v>0</v>
      </c>
      <c r="I200" s="1056">
        <v>2500000</v>
      </c>
      <c r="J200" s="1056">
        <v>0</v>
      </c>
      <c r="K200" s="1055">
        <f t="shared" si="6"/>
        <v>2500000</v>
      </c>
      <c r="L200" s="1058"/>
      <c r="M200" s="1056">
        <v>0</v>
      </c>
      <c r="N200" s="1056">
        <v>2000000</v>
      </c>
      <c r="O200" s="1056">
        <v>0</v>
      </c>
      <c r="P200" s="1055">
        <f t="shared" si="7"/>
        <v>2000000</v>
      </c>
      <c r="Q200" s="1057"/>
      <c r="R200" s="1056">
        <v>0</v>
      </c>
      <c r="S200" s="1056">
        <v>0</v>
      </c>
      <c r="T200" s="1056">
        <v>0</v>
      </c>
      <c r="U200" s="1055">
        <f t="shared" si="8"/>
        <v>0</v>
      </c>
    </row>
    <row r="201" spans="1:21" ht="43.5">
      <c r="A201" s="1042">
        <v>190</v>
      </c>
      <c r="B201" s="1060"/>
      <c r="C201" s="1042" t="s">
        <v>1796</v>
      </c>
      <c r="D201" s="1050" t="s">
        <v>2083</v>
      </c>
      <c r="H201" s="1056">
        <v>0</v>
      </c>
      <c r="I201" s="1056">
        <v>4500000</v>
      </c>
      <c r="J201" s="1056">
        <v>0</v>
      </c>
      <c r="K201" s="1055">
        <f t="shared" si="6"/>
        <v>4500000</v>
      </c>
      <c r="L201" s="1058"/>
      <c r="M201" s="1056">
        <v>0</v>
      </c>
      <c r="N201" s="1056">
        <v>0</v>
      </c>
      <c r="O201" s="1056">
        <v>0</v>
      </c>
      <c r="P201" s="1055">
        <f t="shared" si="7"/>
        <v>0</v>
      </c>
      <c r="Q201" s="1057"/>
      <c r="R201" s="1056">
        <v>0</v>
      </c>
      <c r="S201" s="1056">
        <v>0</v>
      </c>
      <c r="T201" s="1056">
        <v>0</v>
      </c>
      <c r="U201" s="1055">
        <f t="shared" si="8"/>
        <v>0</v>
      </c>
    </row>
    <row r="202" spans="1:21" ht="43.5">
      <c r="A202" s="1042">
        <v>191</v>
      </c>
      <c r="B202" s="1060"/>
      <c r="C202" s="1042" t="s">
        <v>1796</v>
      </c>
      <c r="D202" s="1050" t="s">
        <v>2084</v>
      </c>
      <c r="H202" s="1056">
        <v>0</v>
      </c>
      <c r="I202" s="1056">
        <v>1460000</v>
      </c>
      <c r="J202" s="1056">
        <v>0</v>
      </c>
      <c r="K202" s="1055">
        <f t="shared" si="6"/>
        <v>1460000</v>
      </c>
      <c r="L202" s="1058"/>
      <c r="M202" s="1056">
        <v>0</v>
      </c>
      <c r="N202" s="1056">
        <v>3285000</v>
      </c>
      <c r="O202" s="1056">
        <v>0</v>
      </c>
      <c r="P202" s="1055">
        <f t="shared" si="7"/>
        <v>3285000</v>
      </c>
      <c r="Q202" s="1057"/>
      <c r="R202" s="1056">
        <v>0</v>
      </c>
      <c r="S202" s="1056">
        <v>0</v>
      </c>
      <c r="T202" s="1056">
        <v>0</v>
      </c>
      <c r="U202" s="1055">
        <f t="shared" si="8"/>
        <v>0</v>
      </c>
    </row>
    <row r="203" spans="1:21" ht="29">
      <c r="A203" s="1042">
        <v>192</v>
      </c>
      <c r="B203" s="1060"/>
      <c r="C203" s="1042" t="s">
        <v>1796</v>
      </c>
      <c r="D203" s="1050" t="s">
        <v>2085</v>
      </c>
      <c r="H203" s="1056">
        <v>0</v>
      </c>
      <c r="I203" s="1056">
        <v>547500</v>
      </c>
      <c r="J203" s="1056">
        <v>0</v>
      </c>
      <c r="K203" s="1055">
        <f t="shared" si="6"/>
        <v>547500</v>
      </c>
      <c r="L203" s="1058"/>
      <c r="M203" s="1056">
        <v>0</v>
      </c>
      <c r="N203" s="1056">
        <v>365000</v>
      </c>
      <c r="O203" s="1056">
        <v>0</v>
      </c>
      <c r="P203" s="1055">
        <f t="shared" si="7"/>
        <v>365000</v>
      </c>
      <c r="Q203" s="1057"/>
      <c r="R203" s="1056">
        <v>0</v>
      </c>
      <c r="S203" s="1056">
        <v>547500</v>
      </c>
      <c r="T203" s="1056">
        <v>0</v>
      </c>
      <c r="U203" s="1055">
        <f t="shared" si="8"/>
        <v>547500</v>
      </c>
    </row>
    <row r="204" spans="1:21" ht="29">
      <c r="A204" s="1042">
        <v>193</v>
      </c>
      <c r="B204" s="1060"/>
      <c r="C204" s="1042" t="s">
        <v>1796</v>
      </c>
      <c r="D204" s="1050" t="s">
        <v>2086</v>
      </c>
      <c r="H204" s="1056">
        <v>0</v>
      </c>
      <c r="I204" s="1056">
        <v>730000</v>
      </c>
      <c r="J204" s="1056">
        <v>0</v>
      </c>
      <c r="K204" s="1055">
        <f t="shared" ref="K204:K267" si="9">SUM(H204:J204)</f>
        <v>730000</v>
      </c>
      <c r="L204" s="1058"/>
      <c r="M204" s="1056">
        <v>0</v>
      </c>
      <c r="N204" s="1056">
        <v>730000</v>
      </c>
      <c r="O204" s="1056">
        <v>0</v>
      </c>
      <c r="P204" s="1055">
        <f t="shared" ref="P204:P267" si="10">SUM(M204:O204)</f>
        <v>730000</v>
      </c>
      <c r="Q204" s="1057"/>
      <c r="R204" s="1056">
        <v>0</v>
      </c>
      <c r="S204" s="1056">
        <v>365000</v>
      </c>
      <c r="T204" s="1056">
        <v>0</v>
      </c>
      <c r="U204" s="1055">
        <f t="shared" ref="U204:U267" si="11">SUM(R204:T204)</f>
        <v>365000</v>
      </c>
    </row>
    <row r="205" spans="1:21">
      <c r="A205" s="1042">
        <v>194</v>
      </c>
      <c r="B205" s="1060"/>
      <c r="C205" s="1042" t="s">
        <v>1796</v>
      </c>
      <c r="D205" s="1050" t="s">
        <v>2056</v>
      </c>
      <c r="H205" s="1056">
        <v>0</v>
      </c>
      <c r="I205" s="1056">
        <v>730000</v>
      </c>
      <c r="J205" s="1056">
        <v>0</v>
      </c>
      <c r="K205" s="1055">
        <f t="shared" si="9"/>
        <v>730000</v>
      </c>
      <c r="L205" s="1058"/>
      <c r="M205" s="1056">
        <v>0</v>
      </c>
      <c r="N205" s="1056">
        <v>730000</v>
      </c>
      <c r="O205" s="1056">
        <v>0</v>
      </c>
      <c r="P205" s="1055">
        <f t="shared" si="10"/>
        <v>730000</v>
      </c>
      <c r="Q205" s="1057"/>
      <c r="R205" s="1056">
        <v>0</v>
      </c>
      <c r="S205" s="1056">
        <v>730000</v>
      </c>
      <c r="T205" s="1056">
        <v>0</v>
      </c>
      <c r="U205" s="1055">
        <f t="shared" si="11"/>
        <v>730000</v>
      </c>
    </row>
    <row r="206" spans="1:21">
      <c r="A206" s="1042">
        <v>195</v>
      </c>
      <c r="B206" s="1060"/>
      <c r="C206" s="1042" t="s">
        <v>1796</v>
      </c>
      <c r="D206" s="1050" t="s">
        <v>2087</v>
      </c>
      <c r="H206" s="1056">
        <v>0</v>
      </c>
      <c r="I206" s="1056">
        <v>109500</v>
      </c>
      <c r="J206" s="1056">
        <v>0</v>
      </c>
      <c r="K206" s="1055">
        <f t="shared" si="9"/>
        <v>109500</v>
      </c>
      <c r="L206" s="1058"/>
      <c r="M206" s="1056">
        <v>0</v>
      </c>
      <c r="N206" s="1056">
        <v>109500</v>
      </c>
      <c r="O206" s="1056">
        <v>0</v>
      </c>
      <c r="P206" s="1055">
        <f t="shared" si="10"/>
        <v>109500</v>
      </c>
      <c r="Q206" s="1057"/>
      <c r="R206" s="1056">
        <v>0</v>
      </c>
      <c r="S206" s="1056">
        <v>0</v>
      </c>
      <c r="T206" s="1056">
        <v>0</v>
      </c>
      <c r="U206" s="1055">
        <f t="shared" si="11"/>
        <v>0</v>
      </c>
    </row>
    <row r="207" spans="1:21">
      <c r="A207" s="1042">
        <v>196</v>
      </c>
      <c r="B207" s="1060"/>
      <c r="C207" s="1042" t="s">
        <v>1796</v>
      </c>
      <c r="D207" s="1050" t="s">
        <v>2088</v>
      </c>
      <c r="H207" s="1056">
        <v>0</v>
      </c>
      <c r="I207" s="1056">
        <v>73000</v>
      </c>
      <c r="J207" s="1056">
        <v>0</v>
      </c>
      <c r="K207" s="1055">
        <f t="shared" si="9"/>
        <v>73000</v>
      </c>
      <c r="L207" s="1058"/>
      <c r="M207" s="1056">
        <v>0</v>
      </c>
      <c r="N207" s="1056">
        <v>36500</v>
      </c>
      <c r="O207" s="1056">
        <v>0</v>
      </c>
      <c r="P207" s="1055">
        <f t="shared" si="10"/>
        <v>36500</v>
      </c>
      <c r="Q207" s="1057"/>
      <c r="R207" s="1056">
        <v>0</v>
      </c>
      <c r="S207" s="1056">
        <v>0</v>
      </c>
      <c r="T207" s="1056">
        <v>0</v>
      </c>
      <c r="U207" s="1055">
        <f t="shared" si="11"/>
        <v>0</v>
      </c>
    </row>
    <row r="208" spans="1:21">
      <c r="A208" s="1042">
        <v>197</v>
      </c>
      <c r="B208" s="1060"/>
      <c r="C208" s="1042" t="s">
        <v>1796</v>
      </c>
      <c r="D208" s="1050" t="s">
        <v>2089</v>
      </c>
      <c r="H208" s="1056">
        <v>0</v>
      </c>
      <c r="I208" s="1056">
        <v>292000</v>
      </c>
      <c r="J208" s="1056">
        <v>0</v>
      </c>
      <c r="K208" s="1055">
        <f t="shared" si="9"/>
        <v>292000</v>
      </c>
      <c r="L208" s="1058"/>
      <c r="M208" s="1056">
        <v>0</v>
      </c>
      <c r="N208" s="1056">
        <v>292000</v>
      </c>
      <c r="O208" s="1056">
        <v>0</v>
      </c>
      <c r="P208" s="1055">
        <f t="shared" si="10"/>
        <v>292000</v>
      </c>
      <c r="Q208" s="1057"/>
      <c r="R208" s="1056">
        <v>0</v>
      </c>
      <c r="S208" s="1056">
        <v>0</v>
      </c>
      <c r="T208" s="1056">
        <v>0</v>
      </c>
      <c r="U208" s="1055">
        <f t="shared" si="11"/>
        <v>0</v>
      </c>
    </row>
    <row r="209" spans="1:21">
      <c r="A209" s="1042">
        <v>198</v>
      </c>
      <c r="B209" s="1060"/>
      <c r="C209" s="1042" t="s">
        <v>1796</v>
      </c>
      <c r="D209" s="1050" t="s">
        <v>2090</v>
      </c>
      <c r="H209" s="1056">
        <v>0</v>
      </c>
      <c r="I209" s="1056">
        <v>547500</v>
      </c>
      <c r="J209" s="1056">
        <v>0</v>
      </c>
      <c r="K209" s="1055">
        <f t="shared" si="9"/>
        <v>547500</v>
      </c>
      <c r="L209" s="1058"/>
      <c r="M209" s="1056">
        <v>0</v>
      </c>
      <c r="N209" s="1056">
        <v>255500</v>
      </c>
      <c r="O209" s="1056">
        <v>0</v>
      </c>
      <c r="P209" s="1055">
        <f t="shared" si="10"/>
        <v>255500</v>
      </c>
      <c r="Q209" s="1057"/>
      <c r="R209" s="1056">
        <v>0</v>
      </c>
      <c r="S209" s="1056">
        <v>182500</v>
      </c>
      <c r="T209" s="1056">
        <v>0</v>
      </c>
      <c r="U209" s="1055">
        <f t="shared" si="11"/>
        <v>182500</v>
      </c>
    </row>
    <row r="210" spans="1:21">
      <c r="A210" s="1042">
        <v>199</v>
      </c>
      <c r="B210" s="1060"/>
      <c r="C210" s="1042" t="s">
        <v>1796</v>
      </c>
      <c r="D210" s="1050" t="s">
        <v>2091</v>
      </c>
      <c r="H210" s="1056">
        <v>0</v>
      </c>
      <c r="I210" s="1056">
        <v>146000</v>
      </c>
      <c r="J210" s="1056">
        <v>0</v>
      </c>
      <c r="K210" s="1055">
        <f t="shared" si="9"/>
        <v>146000</v>
      </c>
      <c r="L210" s="1058"/>
      <c r="M210" s="1056">
        <v>0</v>
      </c>
      <c r="N210" s="1056">
        <v>146000</v>
      </c>
      <c r="O210" s="1056">
        <v>0</v>
      </c>
      <c r="P210" s="1055">
        <f t="shared" si="10"/>
        <v>146000</v>
      </c>
      <c r="Q210" s="1057"/>
      <c r="R210" s="1056">
        <v>0</v>
      </c>
      <c r="S210" s="1056">
        <v>146000</v>
      </c>
      <c r="T210" s="1056">
        <v>0</v>
      </c>
      <c r="U210" s="1055">
        <f t="shared" si="11"/>
        <v>146000</v>
      </c>
    </row>
    <row r="211" spans="1:21">
      <c r="A211" s="1042">
        <v>200</v>
      </c>
      <c r="B211" s="1060"/>
      <c r="C211" s="1042" t="s">
        <v>1796</v>
      </c>
      <c r="D211" s="1050" t="s">
        <v>2092</v>
      </c>
      <c r="H211" s="1056">
        <v>0</v>
      </c>
      <c r="I211" s="1056">
        <v>219000</v>
      </c>
      <c r="J211" s="1056">
        <v>0</v>
      </c>
      <c r="K211" s="1055">
        <f t="shared" si="9"/>
        <v>219000</v>
      </c>
      <c r="L211" s="1058"/>
      <c r="M211" s="1056">
        <v>0</v>
      </c>
      <c r="N211" s="1056">
        <v>0</v>
      </c>
      <c r="O211" s="1056">
        <v>0</v>
      </c>
      <c r="P211" s="1055">
        <f t="shared" si="10"/>
        <v>0</v>
      </c>
      <c r="Q211" s="1057"/>
      <c r="R211" s="1056">
        <v>0</v>
      </c>
      <c r="S211" s="1056">
        <v>0</v>
      </c>
      <c r="T211" s="1056">
        <v>0</v>
      </c>
      <c r="U211" s="1055">
        <f t="shared" si="11"/>
        <v>0</v>
      </c>
    </row>
    <row r="212" spans="1:21">
      <c r="A212" s="1042">
        <v>201</v>
      </c>
      <c r="B212" s="1060"/>
      <c r="C212" s="1042" t="s">
        <v>1797</v>
      </c>
      <c r="D212" s="1050" t="s">
        <v>2093</v>
      </c>
      <c r="H212" s="1056">
        <v>0</v>
      </c>
      <c r="I212" s="1056">
        <v>655000</v>
      </c>
      <c r="J212" s="1056">
        <v>0</v>
      </c>
      <c r="K212" s="1055">
        <f t="shared" si="9"/>
        <v>655000</v>
      </c>
      <c r="L212" s="1058"/>
      <c r="M212" s="1056">
        <v>0</v>
      </c>
      <c r="N212" s="1056">
        <v>0</v>
      </c>
      <c r="O212" s="1056">
        <v>0</v>
      </c>
      <c r="P212" s="1055">
        <f t="shared" si="10"/>
        <v>0</v>
      </c>
      <c r="Q212" s="1057"/>
      <c r="R212" s="1056">
        <v>0</v>
      </c>
      <c r="S212" s="1056">
        <v>0</v>
      </c>
      <c r="T212" s="1056">
        <v>0</v>
      </c>
      <c r="U212" s="1055">
        <f t="shared" si="11"/>
        <v>0</v>
      </c>
    </row>
    <row r="213" spans="1:21">
      <c r="A213" s="1042">
        <v>202</v>
      </c>
      <c r="B213" s="1059"/>
      <c r="C213" s="1042" t="s">
        <v>1797</v>
      </c>
      <c r="D213" s="1050" t="s">
        <v>2094</v>
      </c>
      <c r="H213" s="1056">
        <v>0</v>
      </c>
      <c r="I213" s="1056">
        <v>0</v>
      </c>
      <c r="J213" s="1056">
        <v>0</v>
      </c>
      <c r="K213" s="1055">
        <f t="shared" si="9"/>
        <v>0</v>
      </c>
      <c r="L213" s="1058"/>
      <c r="M213" s="1056">
        <v>0</v>
      </c>
      <c r="N213" s="1056">
        <v>0</v>
      </c>
      <c r="O213" s="1056">
        <v>0</v>
      </c>
      <c r="P213" s="1055">
        <f t="shared" si="10"/>
        <v>0</v>
      </c>
      <c r="Q213" s="1057"/>
      <c r="R213" s="1056">
        <v>0</v>
      </c>
      <c r="S213" s="1056">
        <v>0</v>
      </c>
      <c r="T213" s="1056">
        <v>0</v>
      </c>
      <c r="U213" s="1055">
        <f t="shared" si="11"/>
        <v>0</v>
      </c>
    </row>
    <row r="214" spans="1:21">
      <c r="A214" s="1042">
        <v>203</v>
      </c>
      <c r="B214" s="1060"/>
      <c r="C214" s="1042" t="s">
        <v>1797</v>
      </c>
      <c r="D214" s="1050" t="s">
        <v>2095</v>
      </c>
      <c r="H214" s="1056">
        <v>0</v>
      </c>
      <c r="I214" s="1056">
        <v>0</v>
      </c>
      <c r="J214" s="1056">
        <v>0</v>
      </c>
      <c r="K214" s="1055">
        <f t="shared" si="9"/>
        <v>0</v>
      </c>
      <c r="L214" s="1058"/>
      <c r="M214" s="1056">
        <v>0</v>
      </c>
      <c r="N214" s="1056">
        <v>5110000</v>
      </c>
      <c r="O214" s="1056">
        <v>0</v>
      </c>
      <c r="P214" s="1055">
        <f t="shared" si="10"/>
        <v>5110000</v>
      </c>
      <c r="Q214" s="1057"/>
      <c r="R214" s="1056">
        <v>0</v>
      </c>
      <c r="S214" s="1056">
        <v>0</v>
      </c>
      <c r="T214" s="1056">
        <v>0</v>
      </c>
      <c r="U214" s="1055">
        <f t="shared" si="11"/>
        <v>0</v>
      </c>
    </row>
    <row r="215" spans="1:21">
      <c r="A215" s="1042">
        <v>204</v>
      </c>
      <c r="B215" s="1059"/>
      <c r="C215" s="1042" t="s">
        <v>1797</v>
      </c>
      <c r="D215" s="1050" t="s">
        <v>2096</v>
      </c>
      <c r="H215" s="1056">
        <v>0</v>
      </c>
      <c r="I215" s="1056">
        <v>0</v>
      </c>
      <c r="J215" s="1056">
        <v>0</v>
      </c>
      <c r="K215" s="1055">
        <f t="shared" si="9"/>
        <v>0</v>
      </c>
      <c r="L215" s="1058"/>
      <c r="M215" s="1056">
        <v>0</v>
      </c>
      <c r="N215" s="1056">
        <v>0</v>
      </c>
      <c r="O215" s="1056">
        <v>0</v>
      </c>
      <c r="P215" s="1055">
        <f t="shared" si="10"/>
        <v>0</v>
      </c>
      <c r="Q215" s="1057"/>
      <c r="R215" s="1056">
        <v>0</v>
      </c>
      <c r="S215" s="1056">
        <v>0</v>
      </c>
      <c r="T215" s="1056">
        <v>0</v>
      </c>
      <c r="U215" s="1055">
        <f t="shared" si="11"/>
        <v>0</v>
      </c>
    </row>
    <row r="216" spans="1:21">
      <c r="A216" s="1042">
        <v>205</v>
      </c>
      <c r="B216" s="1060"/>
      <c r="C216" s="1042" t="s">
        <v>1797</v>
      </c>
      <c r="D216" s="1050" t="s">
        <v>2097</v>
      </c>
      <c r="H216" s="1056">
        <v>0</v>
      </c>
      <c r="I216" s="1056">
        <v>5110000</v>
      </c>
      <c r="J216" s="1056">
        <v>0</v>
      </c>
      <c r="K216" s="1055">
        <f t="shared" si="9"/>
        <v>5110000</v>
      </c>
      <c r="L216" s="1058"/>
      <c r="M216" s="1056">
        <v>0</v>
      </c>
      <c r="N216" s="1056">
        <v>0</v>
      </c>
      <c r="O216" s="1056">
        <v>0</v>
      </c>
      <c r="P216" s="1055">
        <f t="shared" si="10"/>
        <v>0</v>
      </c>
      <c r="Q216" s="1057"/>
      <c r="R216" s="1056">
        <v>0</v>
      </c>
      <c r="S216" s="1056">
        <v>0</v>
      </c>
      <c r="T216" s="1056">
        <v>0</v>
      </c>
      <c r="U216" s="1055">
        <f t="shared" si="11"/>
        <v>0</v>
      </c>
    </row>
    <row r="217" spans="1:21">
      <c r="A217" s="1042">
        <v>206</v>
      </c>
      <c r="B217" s="1060"/>
      <c r="C217" s="1042" t="s">
        <v>1797</v>
      </c>
      <c r="D217" s="1050" t="s">
        <v>2098</v>
      </c>
      <c r="H217" s="1056">
        <v>0</v>
      </c>
      <c r="I217" s="1056">
        <v>0</v>
      </c>
      <c r="J217" s="1056">
        <v>0</v>
      </c>
      <c r="K217" s="1055">
        <f t="shared" si="9"/>
        <v>0</v>
      </c>
      <c r="L217" s="1058"/>
      <c r="M217" s="1056">
        <v>0</v>
      </c>
      <c r="N217" s="1056">
        <v>0</v>
      </c>
      <c r="O217" s="1056">
        <v>0</v>
      </c>
      <c r="P217" s="1055">
        <f t="shared" si="10"/>
        <v>0</v>
      </c>
      <c r="Q217" s="1057"/>
      <c r="R217" s="1056">
        <v>0</v>
      </c>
      <c r="S217" s="1056">
        <v>5110000</v>
      </c>
      <c r="T217" s="1056">
        <v>0</v>
      </c>
      <c r="U217" s="1055">
        <f t="shared" si="11"/>
        <v>5110000</v>
      </c>
    </row>
    <row r="218" spans="1:21">
      <c r="A218" s="1042">
        <v>207</v>
      </c>
      <c r="B218" s="1060"/>
      <c r="C218" s="1042" t="s">
        <v>1797</v>
      </c>
      <c r="D218" s="1050" t="s">
        <v>2099</v>
      </c>
      <c r="H218" s="1056">
        <v>0</v>
      </c>
      <c r="I218" s="1056">
        <v>0</v>
      </c>
      <c r="J218" s="1056">
        <v>0</v>
      </c>
      <c r="K218" s="1055">
        <f t="shared" si="9"/>
        <v>0</v>
      </c>
      <c r="L218" s="1058"/>
      <c r="M218" s="1056">
        <v>0</v>
      </c>
      <c r="N218" s="1056">
        <v>0</v>
      </c>
      <c r="O218" s="1056">
        <v>0</v>
      </c>
      <c r="P218" s="1055">
        <f t="shared" si="10"/>
        <v>0</v>
      </c>
      <c r="Q218" s="1057"/>
      <c r="R218" s="1056">
        <v>0</v>
      </c>
      <c r="S218" s="1056">
        <v>5110000</v>
      </c>
      <c r="T218" s="1056">
        <v>0</v>
      </c>
      <c r="U218" s="1055">
        <f t="shared" si="11"/>
        <v>5110000</v>
      </c>
    </row>
    <row r="219" spans="1:21">
      <c r="A219" s="1042">
        <v>208</v>
      </c>
      <c r="B219" s="1060"/>
      <c r="C219" s="1042" t="s">
        <v>1797</v>
      </c>
      <c r="D219" s="1050" t="s">
        <v>2100</v>
      </c>
      <c r="H219" s="1056">
        <v>0</v>
      </c>
      <c r="I219" s="1056">
        <v>0</v>
      </c>
      <c r="J219" s="1056">
        <v>0</v>
      </c>
      <c r="K219" s="1055">
        <f t="shared" si="9"/>
        <v>0</v>
      </c>
      <c r="L219" s="1058"/>
      <c r="M219" s="1056">
        <v>0</v>
      </c>
      <c r="N219" s="1056">
        <v>0</v>
      </c>
      <c r="O219" s="1056">
        <v>0</v>
      </c>
      <c r="P219" s="1055">
        <f t="shared" si="10"/>
        <v>0</v>
      </c>
      <c r="Q219" s="1057"/>
      <c r="R219" s="1056">
        <v>0</v>
      </c>
      <c r="S219" s="1056">
        <v>5110000</v>
      </c>
      <c r="T219" s="1056">
        <v>0</v>
      </c>
      <c r="U219" s="1055">
        <f t="shared" si="11"/>
        <v>5110000</v>
      </c>
    </row>
    <row r="220" spans="1:21">
      <c r="A220" s="1042">
        <v>209</v>
      </c>
      <c r="B220" s="1060"/>
      <c r="C220" s="1042" t="s">
        <v>1797</v>
      </c>
      <c r="D220" s="1050" t="s">
        <v>2101</v>
      </c>
      <c r="H220" s="1056">
        <v>0</v>
      </c>
      <c r="I220" s="1056">
        <v>730000</v>
      </c>
      <c r="J220" s="1056">
        <v>0</v>
      </c>
      <c r="K220" s="1055">
        <f t="shared" si="9"/>
        <v>730000</v>
      </c>
      <c r="L220" s="1058"/>
      <c r="M220" s="1056">
        <v>0</v>
      </c>
      <c r="N220" s="1056">
        <v>2555000</v>
      </c>
      <c r="O220" s="1056">
        <v>0</v>
      </c>
      <c r="P220" s="1055">
        <f t="shared" si="10"/>
        <v>2555000</v>
      </c>
      <c r="Q220" s="1057"/>
      <c r="R220" s="1056">
        <v>0</v>
      </c>
      <c r="S220" s="1056">
        <v>0</v>
      </c>
      <c r="T220" s="1056">
        <v>0</v>
      </c>
      <c r="U220" s="1055">
        <f t="shared" si="11"/>
        <v>0</v>
      </c>
    </row>
    <row r="221" spans="1:21">
      <c r="A221" s="1042">
        <v>210</v>
      </c>
      <c r="B221" s="1060"/>
      <c r="C221" s="1042" t="s">
        <v>1797</v>
      </c>
      <c r="D221" s="1050" t="s">
        <v>2102</v>
      </c>
      <c r="H221" s="1056">
        <v>0</v>
      </c>
      <c r="I221" s="1056">
        <v>125000</v>
      </c>
      <c r="J221" s="1056">
        <v>0</v>
      </c>
      <c r="K221" s="1055">
        <f t="shared" si="9"/>
        <v>125000</v>
      </c>
      <c r="L221" s="1058"/>
      <c r="M221" s="1056">
        <v>0</v>
      </c>
      <c r="N221" s="1056">
        <v>125000</v>
      </c>
      <c r="O221" s="1056">
        <v>0</v>
      </c>
      <c r="P221" s="1055">
        <f t="shared" si="10"/>
        <v>125000</v>
      </c>
      <c r="Q221" s="1057"/>
      <c r="R221" s="1056">
        <v>0</v>
      </c>
      <c r="S221" s="1056">
        <v>125000</v>
      </c>
      <c r="T221" s="1056">
        <v>0</v>
      </c>
      <c r="U221" s="1055">
        <f t="shared" si="11"/>
        <v>125000</v>
      </c>
    </row>
    <row r="222" spans="1:21">
      <c r="A222" s="1042">
        <v>211</v>
      </c>
      <c r="B222" s="1059"/>
      <c r="C222" s="1042" t="s">
        <v>1798</v>
      </c>
      <c r="D222" s="1050" t="s">
        <v>2103</v>
      </c>
      <c r="H222" s="1056">
        <v>0</v>
      </c>
      <c r="I222" s="1056">
        <v>0</v>
      </c>
      <c r="J222" s="1056">
        <v>0</v>
      </c>
      <c r="K222" s="1055">
        <f t="shared" si="9"/>
        <v>0</v>
      </c>
      <c r="L222" s="1058"/>
      <c r="M222" s="1056">
        <v>0</v>
      </c>
      <c r="N222" s="1056">
        <v>0</v>
      </c>
      <c r="O222" s="1056">
        <v>0</v>
      </c>
      <c r="P222" s="1055">
        <f t="shared" si="10"/>
        <v>0</v>
      </c>
      <c r="Q222" s="1057"/>
      <c r="R222" s="1056">
        <v>0</v>
      </c>
      <c r="S222" s="1056">
        <v>0</v>
      </c>
      <c r="T222" s="1056">
        <v>0</v>
      </c>
      <c r="U222" s="1055">
        <f t="shared" si="11"/>
        <v>0</v>
      </c>
    </row>
    <row r="223" spans="1:21">
      <c r="A223" s="1042">
        <v>212</v>
      </c>
      <c r="B223" s="1060"/>
      <c r="C223" s="1042" t="s">
        <v>1798</v>
      </c>
      <c r="D223" s="1050" t="s">
        <v>2104</v>
      </c>
      <c r="H223" s="1056">
        <v>0</v>
      </c>
      <c r="I223" s="1056">
        <v>500000</v>
      </c>
      <c r="J223" s="1056">
        <v>0</v>
      </c>
      <c r="K223" s="1055">
        <f t="shared" si="9"/>
        <v>500000</v>
      </c>
      <c r="L223" s="1058"/>
      <c r="M223" s="1056">
        <v>0</v>
      </c>
      <c r="N223" s="1056">
        <v>500000</v>
      </c>
      <c r="O223" s="1056">
        <v>0</v>
      </c>
      <c r="P223" s="1055">
        <f t="shared" si="10"/>
        <v>500000</v>
      </c>
      <c r="Q223" s="1057"/>
      <c r="R223" s="1056">
        <v>0</v>
      </c>
      <c r="S223" s="1056">
        <v>500000</v>
      </c>
      <c r="T223" s="1056">
        <v>0</v>
      </c>
      <c r="U223" s="1055">
        <f t="shared" si="11"/>
        <v>500000</v>
      </c>
    </row>
    <row r="224" spans="1:21">
      <c r="A224" s="1042">
        <v>213</v>
      </c>
      <c r="B224" s="1059"/>
      <c r="C224" s="1042" t="s">
        <v>1798</v>
      </c>
      <c r="D224" s="1050" t="s">
        <v>2105</v>
      </c>
      <c r="H224" s="1056">
        <v>0</v>
      </c>
      <c r="I224" s="1056">
        <v>0</v>
      </c>
      <c r="J224" s="1056">
        <v>0</v>
      </c>
      <c r="K224" s="1055">
        <f t="shared" si="9"/>
        <v>0</v>
      </c>
      <c r="L224" s="1058"/>
      <c r="M224" s="1056">
        <v>0</v>
      </c>
      <c r="N224" s="1056">
        <v>0</v>
      </c>
      <c r="O224" s="1056">
        <v>0</v>
      </c>
      <c r="P224" s="1055">
        <f t="shared" si="10"/>
        <v>0</v>
      </c>
      <c r="Q224" s="1057"/>
      <c r="R224" s="1056">
        <v>0</v>
      </c>
      <c r="S224" s="1056">
        <v>0</v>
      </c>
      <c r="T224" s="1056">
        <v>0</v>
      </c>
      <c r="U224" s="1055">
        <f t="shared" si="11"/>
        <v>0</v>
      </c>
    </row>
    <row r="225" spans="1:21">
      <c r="A225" s="1042">
        <v>214</v>
      </c>
      <c r="B225" s="1042"/>
      <c r="C225" s="1042" t="s">
        <v>1798</v>
      </c>
      <c r="D225" s="1050" t="s">
        <v>2106</v>
      </c>
      <c r="H225" s="1056">
        <v>0</v>
      </c>
      <c r="I225" s="1056">
        <v>500000</v>
      </c>
      <c r="J225" s="1056">
        <v>0</v>
      </c>
      <c r="K225" s="1055">
        <f t="shared" si="9"/>
        <v>500000</v>
      </c>
      <c r="L225" s="1058"/>
      <c r="M225" s="1056">
        <v>0</v>
      </c>
      <c r="N225" s="1056">
        <v>400000</v>
      </c>
      <c r="O225" s="1056">
        <v>0</v>
      </c>
      <c r="P225" s="1055">
        <f t="shared" si="10"/>
        <v>400000</v>
      </c>
      <c r="Q225" s="1057"/>
      <c r="R225" s="1056">
        <v>0</v>
      </c>
      <c r="S225" s="1056">
        <v>400000</v>
      </c>
      <c r="T225" s="1056">
        <v>0</v>
      </c>
      <c r="U225" s="1055">
        <f t="shared" si="11"/>
        <v>400000</v>
      </c>
    </row>
    <row r="226" spans="1:21">
      <c r="A226" s="1042">
        <v>215</v>
      </c>
      <c r="B226" s="1042"/>
      <c r="C226" s="1042" t="s">
        <v>1798</v>
      </c>
      <c r="D226" s="1050" t="s">
        <v>2107</v>
      </c>
      <c r="H226" s="1056">
        <v>0</v>
      </c>
      <c r="I226" s="1056">
        <v>200000</v>
      </c>
      <c r="J226" s="1056">
        <v>0</v>
      </c>
      <c r="K226" s="1055">
        <f t="shared" si="9"/>
        <v>200000</v>
      </c>
      <c r="L226" s="1058"/>
      <c r="M226" s="1056">
        <v>0</v>
      </c>
      <c r="N226" s="1056">
        <v>200000</v>
      </c>
      <c r="O226" s="1056">
        <v>0</v>
      </c>
      <c r="P226" s="1055">
        <f t="shared" si="10"/>
        <v>200000</v>
      </c>
      <c r="Q226" s="1057"/>
      <c r="R226" s="1056">
        <v>0</v>
      </c>
      <c r="S226" s="1056">
        <v>0</v>
      </c>
      <c r="T226" s="1056">
        <v>0</v>
      </c>
      <c r="U226" s="1055">
        <f t="shared" si="11"/>
        <v>0</v>
      </c>
    </row>
    <row r="227" spans="1:21">
      <c r="A227" s="1042">
        <v>216</v>
      </c>
      <c r="B227" s="1042"/>
      <c r="C227" s="1042" t="s">
        <v>1798</v>
      </c>
      <c r="D227" s="1050" t="s">
        <v>2108</v>
      </c>
      <c r="H227" s="1056">
        <v>0</v>
      </c>
      <c r="I227" s="1056">
        <v>375000</v>
      </c>
      <c r="J227" s="1056">
        <v>0</v>
      </c>
      <c r="K227" s="1055">
        <f t="shared" si="9"/>
        <v>375000</v>
      </c>
      <c r="L227" s="1058"/>
      <c r="M227" s="1056">
        <v>0</v>
      </c>
      <c r="N227" s="1056">
        <v>375000</v>
      </c>
      <c r="O227" s="1056">
        <v>0</v>
      </c>
      <c r="P227" s="1055">
        <f t="shared" si="10"/>
        <v>375000</v>
      </c>
      <c r="Q227" s="1057"/>
      <c r="R227" s="1056">
        <v>0</v>
      </c>
      <c r="S227" s="1056">
        <v>0</v>
      </c>
      <c r="T227" s="1056">
        <v>0</v>
      </c>
      <c r="U227" s="1055">
        <f t="shared" si="11"/>
        <v>0</v>
      </c>
    </row>
    <row r="228" spans="1:21">
      <c r="A228" s="1042">
        <v>217</v>
      </c>
      <c r="B228" s="1042"/>
      <c r="C228" s="1042" t="s">
        <v>1798</v>
      </c>
      <c r="D228" s="1050" t="s">
        <v>2109</v>
      </c>
      <c r="H228" s="1056">
        <v>0</v>
      </c>
      <c r="I228" s="1056">
        <v>500000</v>
      </c>
      <c r="J228" s="1056">
        <v>0</v>
      </c>
      <c r="K228" s="1055">
        <f t="shared" si="9"/>
        <v>500000</v>
      </c>
      <c r="L228" s="1058"/>
      <c r="M228" s="1056">
        <v>0</v>
      </c>
      <c r="N228" s="1056">
        <v>500000</v>
      </c>
      <c r="O228" s="1056">
        <v>0</v>
      </c>
      <c r="P228" s="1055">
        <f t="shared" si="10"/>
        <v>500000</v>
      </c>
      <c r="Q228" s="1057"/>
      <c r="R228" s="1056">
        <v>0</v>
      </c>
      <c r="S228" s="1056">
        <v>500000</v>
      </c>
      <c r="T228" s="1056">
        <v>0</v>
      </c>
      <c r="U228" s="1055">
        <f t="shared" si="11"/>
        <v>500000</v>
      </c>
    </row>
    <row r="229" spans="1:21">
      <c r="A229" s="1042">
        <v>218</v>
      </c>
      <c r="B229" s="1042"/>
      <c r="C229" s="1042" t="s">
        <v>1798</v>
      </c>
      <c r="D229" s="1050" t="s">
        <v>2110</v>
      </c>
      <c r="H229" s="1056">
        <v>0</v>
      </c>
      <c r="I229" s="1056">
        <v>0</v>
      </c>
      <c r="J229" s="1056">
        <v>0</v>
      </c>
      <c r="K229" s="1055">
        <f t="shared" si="9"/>
        <v>0</v>
      </c>
      <c r="L229" s="1058"/>
      <c r="M229" s="1056">
        <v>0</v>
      </c>
      <c r="N229" s="1056">
        <v>0</v>
      </c>
      <c r="O229" s="1056">
        <v>0</v>
      </c>
      <c r="P229" s="1055">
        <f t="shared" si="10"/>
        <v>0</v>
      </c>
      <c r="Q229" s="1057"/>
      <c r="R229" s="1056">
        <v>0</v>
      </c>
      <c r="S229" s="1056">
        <v>0</v>
      </c>
      <c r="T229" s="1056">
        <v>0</v>
      </c>
      <c r="U229" s="1055">
        <f t="shared" si="11"/>
        <v>0</v>
      </c>
    </row>
    <row r="230" spans="1:21">
      <c r="A230" s="1042">
        <v>219</v>
      </c>
      <c r="B230" s="1042"/>
      <c r="C230" s="1042" t="s">
        <v>1798</v>
      </c>
      <c r="D230" s="1050" t="s">
        <v>2111</v>
      </c>
      <c r="H230" s="1056">
        <v>0</v>
      </c>
      <c r="I230" s="1056">
        <v>0</v>
      </c>
      <c r="J230" s="1056">
        <v>0</v>
      </c>
      <c r="K230" s="1055">
        <f t="shared" si="9"/>
        <v>0</v>
      </c>
      <c r="L230" s="1058"/>
      <c r="M230" s="1056">
        <v>0</v>
      </c>
      <c r="N230" s="1056">
        <v>400000</v>
      </c>
      <c r="O230" s="1056">
        <v>0</v>
      </c>
      <c r="P230" s="1055">
        <f t="shared" si="10"/>
        <v>400000</v>
      </c>
      <c r="Q230" s="1057"/>
      <c r="R230" s="1056">
        <v>0</v>
      </c>
      <c r="S230" s="1056">
        <v>400000</v>
      </c>
      <c r="T230" s="1056">
        <v>0</v>
      </c>
      <c r="U230" s="1055">
        <f t="shared" si="11"/>
        <v>400000</v>
      </c>
    </row>
    <row r="231" spans="1:21">
      <c r="A231" s="1042">
        <v>220</v>
      </c>
      <c r="B231" s="1042"/>
      <c r="C231" s="1042" t="s">
        <v>1798</v>
      </c>
      <c r="D231" s="1050" t="s">
        <v>2112</v>
      </c>
      <c r="H231" s="1056">
        <v>0</v>
      </c>
      <c r="I231" s="1056">
        <v>0</v>
      </c>
      <c r="J231" s="1056">
        <v>0</v>
      </c>
      <c r="K231" s="1055">
        <f t="shared" si="9"/>
        <v>0</v>
      </c>
      <c r="L231" s="1058"/>
      <c r="M231" s="1056">
        <v>0</v>
      </c>
      <c r="N231" s="1056">
        <v>500000</v>
      </c>
      <c r="O231" s="1056">
        <v>0</v>
      </c>
      <c r="P231" s="1055">
        <f t="shared" si="10"/>
        <v>500000</v>
      </c>
      <c r="Q231" s="1057"/>
      <c r="R231" s="1056">
        <v>0</v>
      </c>
      <c r="S231" s="1056">
        <v>0</v>
      </c>
      <c r="T231" s="1056">
        <v>0</v>
      </c>
      <c r="U231" s="1055">
        <f t="shared" si="11"/>
        <v>0</v>
      </c>
    </row>
    <row r="232" spans="1:21">
      <c r="A232" s="1042">
        <v>221</v>
      </c>
      <c r="B232" s="1042"/>
      <c r="C232" s="1042" t="s">
        <v>1798</v>
      </c>
      <c r="D232" s="1050" t="s">
        <v>2113</v>
      </c>
      <c r="H232" s="1056">
        <v>0</v>
      </c>
      <c r="I232" s="1056">
        <v>250000</v>
      </c>
      <c r="J232" s="1056">
        <v>0</v>
      </c>
      <c r="K232" s="1055">
        <f t="shared" si="9"/>
        <v>250000</v>
      </c>
      <c r="L232" s="1058"/>
      <c r="M232" s="1056">
        <v>0</v>
      </c>
      <c r="N232" s="1056">
        <v>250000</v>
      </c>
      <c r="O232" s="1056">
        <v>0</v>
      </c>
      <c r="P232" s="1055">
        <f t="shared" si="10"/>
        <v>250000</v>
      </c>
      <c r="Q232" s="1057"/>
      <c r="R232" s="1056">
        <v>0</v>
      </c>
      <c r="S232" s="1056">
        <v>0</v>
      </c>
      <c r="T232" s="1056">
        <v>0</v>
      </c>
      <c r="U232" s="1055">
        <f t="shared" si="11"/>
        <v>0</v>
      </c>
    </row>
    <row r="233" spans="1:21">
      <c r="A233" s="1042">
        <v>222</v>
      </c>
      <c r="B233" s="1042"/>
      <c r="C233" s="1042" t="s">
        <v>1798</v>
      </c>
      <c r="D233" s="1050" t="s">
        <v>2114</v>
      </c>
      <c r="H233" s="1056">
        <v>0</v>
      </c>
      <c r="I233" s="1056">
        <v>50000</v>
      </c>
      <c r="J233" s="1056">
        <v>0</v>
      </c>
      <c r="K233" s="1055">
        <f t="shared" si="9"/>
        <v>50000</v>
      </c>
      <c r="L233" s="1058"/>
      <c r="M233" s="1056">
        <v>0</v>
      </c>
      <c r="N233" s="1056">
        <v>50000</v>
      </c>
      <c r="O233" s="1056">
        <v>0</v>
      </c>
      <c r="P233" s="1055">
        <f t="shared" si="10"/>
        <v>50000</v>
      </c>
      <c r="Q233" s="1057"/>
      <c r="R233" s="1056">
        <v>0</v>
      </c>
      <c r="S233" s="1056">
        <v>50000</v>
      </c>
      <c r="T233" s="1056">
        <v>0</v>
      </c>
      <c r="U233" s="1055">
        <f t="shared" si="11"/>
        <v>50000</v>
      </c>
    </row>
    <row r="234" spans="1:21">
      <c r="A234" s="1042">
        <v>223</v>
      </c>
      <c r="B234" s="1042"/>
      <c r="C234" s="1042" t="s">
        <v>1798</v>
      </c>
      <c r="D234" s="1050" t="s">
        <v>2115</v>
      </c>
      <c r="H234" s="1056">
        <v>0</v>
      </c>
      <c r="I234" s="1056">
        <v>50000</v>
      </c>
      <c r="J234" s="1056">
        <v>0</v>
      </c>
      <c r="K234" s="1055">
        <f t="shared" si="9"/>
        <v>50000</v>
      </c>
      <c r="L234" s="1058"/>
      <c r="M234" s="1056">
        <v>0</v>
      </c>
      <c r="N234" s="1056">
        <v>50000</v>
      </c>
      <c r="O234" s="1056">
        <v>0</v>
      </c>
      <c r="P234" s="1055">
        <f t="shared" si="10"/>
        <v>50000</v>
      </c>
      <c r="Q234" s="1057"/>
      <c r="R234" s="1056">
        <v>0</v>
      </c>
      <c r="S234" s="1056">
        <v>50000</v>
      </c>
      <c r="T234" s="1056">
        <v>0</v>
      </c>
      <c r="U234" s="1055">
        <f t="shared" si="11"/>
        <v>50000</v>
      </c>
    </row>
    <row r="235" spans="1:21">
      <c r="A235" s="1042">
        <v>224</v>
      </c>
      <c r="B235" s="1042"/>
      <c r="C235" s="1042" t="s">
        <v>1798</v>
      </c>
      <c r="D235" s="1050" t="s">
        <v>2116</v>
      </c>
      <c r="H235" s="1056">
        <v>0</v>
      </c>
      <c r="I235" s="1056">
        <v>250000</v>
      </c>
      <c r="J235" s="1056">
        <v>0</v>
      </c>
      <c r="K235" s="1055">
        <f t="shared" si="9"/>
        <v>250000</v>
      </c>
      <c r="L235" s="1058"/>
      <c r="M235" s="1056">
        <v>0</v>
      </c>
      <c r="N235" s="1056">
        <v>0</v>
      </c>
      <c r="O235" s="1056">
        <v>0</v>
      </c>
      <c r="P235" s="1055">
        <f t="shared" si="10"/>
        <v>0</v>
      </c>
      <c r="Q235" s="1057"/>
      <c r="R235" s="1056">
        <v>0</v>
      </c>
      <c r="S235" s="1056">
        <v>0</v>
      </c>
      <c r="T235" s="1056">
        <v>0</v>
      </c>
      <c r="U235" s="1055">
        <f t="shared" si="11"/>
        <v>0</v>
      </c>
    </row>
    <row r="236" spans="1:21">
      <c r="A236" s="1042">
        <v>225</v>
      </c>
      <c r="B236" s="1042"/>
      <c r="C236" s="1042" t="s">
        <v>1798</v>
      </c>
      <c r="D236" s="1050" t="s">
        <v>2117</v>
      </c>
      <c r="H236" s="1056">
        <v>0</v>
      </c>
      <c r="I236" s="1056">
        <v>0</v>
      </c>
      <c r="J236" s="1056">
        <v>0</v>
      </c>
      <c r="K236" s="1055">
        <f t="shared" si="9"/>
        <v>0</v>
      </c>
      <c r="L236" s="1058"/>
      <c r="M236" s="1056">
        <v>0</v>
      </c>
      <c r="N236" s="1056">
        <v>0</v>
      </c>
      <c r="O236" s="1056">
        <v>0</v>
      </c>
      <c r="P236" s="1055">
        <f t="shared" si="10"/>
        <v>0</v>
      </c>
      <c r="Q236" s="1057"/>
      <c r="R236" s="1056">
        <v>0</v>
      </c>
      <c r="S236" s="1056">
        <v>0</v>
      </c>
      <c r="T236" s="1056">
        <v>0</v>
      </c>
      <c r="U236" s="1055">
        <f t="shared" si="11"/>
        <v>0</v>
      </c>
    </row>
    <row r="237" spans="1:21">
      <c r="A237" s="1042">
        <v>226</v>
      </c>
      <c r="B237" s="1042"/>
      <c r="C237" s="1042" t="s">
        <v>1799</v>
      </c>
      <c r="D237" s="1050" t="s">
        <v>2118</v>
      </c>
      <c r="H237" s="1056">
        <v>0</v>
      </c>
      <c r="I237" s="1056">
        <v>146000</v>
      </c>
      <c r="J237" s="1056">
        <v>0</v>
      </c>
      <c r="K237" s="1055">
        <f t="shared" si="9"/>
        <v>146000</v>
      </c>
      <c r="L237" s="1058"/>
      <c r="M237" s="1056">
        <v>0</v>
      </c>
      <c r="N237" s="1056">
        <v>0</v>
      </c>
      <c r="O237" s="1056">
        <v>0</v>
      </c>
      <c r="P237" s="1055">
        <f t="shared" si="10"/>
        <v>0</v>
      </c>
      <c r="Q237" s="1057"/>
      <c r="R237" s="1056">
        <v>0</v>
      </c>
      <c r="S237" s="1056">
        <v>0</v>
      </c>
      <c r="T237" s="1056">
        <v>0</v>
      </c>
      <c r="U237" s="1055">
        <f t="shared" si="11"/>
        <v>0</v>
      </c>
    </row>
    <row r="238" spans="1:21">
      <c r="A238" s="1042">
        <v>227</v>
      </c>
      <c r="B238" s="1042"/>
      <c r="C238" s="1042" t="s">
        <v>1799</v>
      </c>
      <c r="D238" s="1050" t="s">
        <v>2119</v>
      </c>
      <c r="H238" s="1056">
        <v>0</v>
      </c>
      <c r="I238" s="1056">
        <v>255500</v>
      </c>
      <c r="J238" s="1056">
        <v>0</v>
      </c>
      <c r="K238" s="1055">
        <f t="shared" si="9"/>
        <v>255500</v>
      </c>
      <c r="L238" s="1058"/>
      <c r="M238" s="1056">
        <v>0</v>
      </c>
      <c r="N238" s="1056">
        <v>328500</v>
      </c>
      <c r="O238" s="1056">
        <v>0</v>
      </c>
      <c r="P238" s="1055">
        <f t="shared" si="10"/>
        <v>328500</v>
      </c>
      <c r="Q238" s="1057"/>
      <c r="R238" s="1056">
        <v>0</v>
      </c>
      <c r="S238" s="1056">
        <v>328500</v>
      </c>
      <c r="T238" s="1056">
        <v>0</v>
      </c>
      <c r="U238" s="1055">
        <f t="shared" si="11"/>
        <v>328500</v>
      </c>
    </row>
    <row r="239" spans="1:21">
      <c r="A239" s="1042">
        <v>228</v>
      </c>
      <c r="B239" s="1042"/>
      <c r="C239" s="1042" t="s">
        <v>1799</v>
      </c>
      <c r="D239" s="1050" t="s">
        <v>2120</v>
      </c>
      <c r="H239" s="1056">
        <v>0</v>
      </c>
      <c r="I239" s="1056">
        <v>0</v>
      </c>
      <c r="J239" s="1056">
        <v>0</v>
      </c>
      <c r="K239" s="1055">
        <f t="shared" si="9"/>
        <v>0</v>
      </c>
      <c r="L239" s="1058"/>
      <c r="M239" s="1056">
        <v>0</v>
      </c>
      <c r="N239" s="1056">
        <v>0</v>
      </c>
      <c r="O239" s="1056">
        <v>0</v>
      </c>
      <c r="P239" s="1055">
        <f t="shared" si="10"/>
        <v>0</v>
      </c>
      <c r="Q239" s="1057"/>
      <c r="R239" s="1056">
        <v>0</v>
      </c>
      <c r="S239" s="1056">
        <v>365000</v>
      </c>
      <c r="T239" s="1056">
        <v>0</v>
      </c>
      <c r="U239" s="1055">
        <f t="shared" si="11"/>
        <v>365000</v>
      </c>
    </row>
    <row r="240" spans="1:21" ht="29">
      <c r="A240" s="1042">
        <v>229</v>
      </c>
      <c r="B240" s="1042"/>
      <c r="C240" s="1042" t="s">
        <v>1799</v>
      </c>
      <c r="D240" s="1050" t="s">
        <v>2121</v>
      </c>
      <c r="H240" s="1056">
        <v>0</v>
      </c>
      <c r="I240" s="1056">
        <v>0</v>
      </c>
      <c r="J240" s="1056">
        <v>0</v>
      </c>
      <c r="K240" s="1055">
        <f t="shared" si="9"/>
        <v>0</v>
      </c>
      <c r="L240" s="1058"/>
      <c r="M240" s="1056">
        <v>0</v>
      </c>
      <c r="N240" s="1056">
        <v>7000000</v>
      </c>
      <c r="O240" s="1056">
        <v>0</v>
      </c>
      <c r="P240" s="1055">
        <f t="shared" si="10"/>
        <v>7000000</v>
      </c>
      <c r="Q240" s="1057"/>
      <c r="R240" s="1056">
        <v>0</v>
      </c>
      <c r="S240" s="1056">
        <v>7000000</v>
      </c>
      <c r="T240" s="1056">
        <v>0</v>
      </c>
      <c r="U240" s="1055">
        <f t="shared" si="11"/>
        <v>7000000</v>
      </c>
    </row>
    <row r="241" spans="1:21">
      <c r="A241" s="1042">
        <v>230</v>
      </c>
      <c r="B241" s="1042"/>
      <c r="C241" s="1042" t="s">
        <v>1799</v>
      </c>
      <c r="D241" s="1050" t="s">
        <v>2122</v>
      </c>
      <c r="H241" s="1056">
        <v>0</v>
      </c>
      <c r="I241" s="1056">
        <v>547500</v>
      </c>
      <c r="J241" s="1056">
        <v>0</v>
      </c>
      <c r="K241" s="1055">
        <f t="shared" si="9"/>
        <v>547500</v>
      </c>
      <c r="L241" s="1058"/>
      <c r="M241" s="1056">
        <v>0</v>
      </c>
      <c r="N241" s="1056">
        <v>547500</v>
      </c>
      <c r="O241" s="1056">
        <v>0</v>
      </c>
      <c r="P241" s="1055">
        <f t="shared" si="10"/>
        <v>547500</v>
      </c>
      <c r="Q241" s="1057"/>
      <c r="R241" s="1056">
        <v>0</v>
      </c>
      <c r="S241" s="1056">
        <v>547500</v>
      </c>
      <c r="T241" s="1056">
        <v>0</v>
      </c>
      <c r="U241" s="1055">
        <f t="shared" si="11"/>
        <v>547500</v>
      </c>
    </row>
    <row r="242" spans="1:21">
      <c r="A242" s="1042">
        <v>231</v>
      </c>
      <c r="B242" s="1042"/>
      <c r="C242" s="1042" t="s">
        <v>1799</v>
      </c>
      <c r="D242" s="1050" t="s">
        <v>2123</v>
      </c>
      <c r="H242" s="1056">
        <v>0</v>
      </c>
      <c r="I242" s="1056">
        <v>87600</v>
      </c>
      <c r="J242" s="1056">
        <v>0</v>
      </c>
      <c r="K242" s="1055">
        <f t="shared" si="9"/>
        <v>87600</v>
      </c>
      <c r="L242" s="1058"/>
      <c r="M242" s="1056">
        <v>0</v>
      </c>
      <c r="N242" s="1056">
        <v>87600</v>
      </c>
      <c r="O242" s="1056">
        <v>0</v>
      </c>
      <c r="P242" s="1055">
        <f t="shared" si="10"/>
        <v>87600</v>
      </c>
      <c r="Q242" s="1057"/>
      <c r="R242" s="1056">
        <v>0</v>
      </c>
      <c r="S242" s="1056">
        <v>87600</v>
      </c>
      <c r="T242" s="1056">
        <v>0</v>
      </c>
      <c r="U242" s="1055">
        <f t="shared" si="11"/>
        <v>87600</v>
      </c>
    </row>
    <row r="243" spans="1:21">
      <c r="A243" s="1042">
        <v>232</v>
      </c>
      <c r="B243" s="1042"/>
      <c r="C243" s="1042" t="s">
        <v>1799</v>
      </c>
      <c r="D243" s="1050" t="s">
        <v>2124</v>
      </c>
      <c r="H243" s="1056">
        <v>0</v>
      </c>
      <c r="I243" s="1056">
        <v>73000</v>
      </c>
      <c r="J243" s="1056">
        <v>0</v>
      </c>
      <c r="K243" s="1055">
        <f t="shared" si="9"/>
        <v>73000</v>
      </c>
      <c r="L243" s="1058"/>
      <c r="M243" s="1056">
        <v>0</v>
      </c>
      <c r="N243" s="1056">
        <v>73000</v>
      </c>
      <c r="O243" s="1056">
        <v>0</v>
      </c>
      <c r="P243" s="1055">
        <f t="shared" si="10"/>
        <v>73000</v>
      </c>
      <c r="Q243" s="1057"/>
      <c r="R243" s="1056">
        <v>0</v>
      </c>
      <c r="S243" s="1056">
        <v>73000</v>
      </c>
      <c r="T243" s="1056">
        <v>0</v>
      </c>
      <c r="U243" s="1055">
        <f t="shared" si="11"/>
        <v>73000</v>
      </c>
    </row>
    <row r="244" spans="1:21">
      <c r="A244" s="1042">
        <v>233</v>
      </c>
      <c r="B244" s="1042"/>
      <c r="C244" s="1042" t="s">
        <v>2125</v>
      </c>
      <c r="D244" s="1050" t="s">
        <v>2126</v>
      </c>
      <c r="H244" s="1056">
        <v>0</v>
      </c>
      <c r="I244" s="1056">
        <v>19079376</v>
      </c>
      <c r="J244" s="1056">
        <v>0</v>
      </c>
      <c r="K244" s="1055">
        <f t="shared" si="9"/>
        <v>19079376</v>
      </c>
      <c r="L244" s="1058"/>
      <c r="M244" s="1056">
        <v>0</v>
      </c>
      <c r="N244" s="1056">
        <v>19429376</v>
      </c>
      <c r="O244" s="1056">
        <v>0</v>
      </c>
      <c r="P244" s="1055">
        <f t="shared" si="10"/>
        <v>19429376</v>
      </c>
      <c r="Q244" s="1057"/>
      <c r="R244" s="1056">
        <v>0</v>
      </c>
      <c r="S244" s="1056">
        <v>19079376</v>
      </c>
      <c r="T244" s="1056">
        <v>0</v>
      </c>
      <c r="U244" s="1055">
        <f t="shared" si="11"/>
        <v>19079376</v>
      </c>
    </row>
    <row r="245" spans="1:21">
      <c r="A245" s="1042">
        <v>234</v>
      </c>
      <c r="B245" s="1042"/>
      <c r="C245" s="1042" t="s">
        <v>2127</v>
      </c>
      <c r="D245" s="1050" t="s">
        <v>2128</v>
      </c>
      <c r="H245" s="1056">
        <v>0</v>
      </c>
      <c r="I245" s="1056">
        <v>0</v>
      </c>
      <c r="J245" s="1056">
        <v>0</v>
      </c>
      <c r="K245" s="1055">
        <f t="shared" si="9"/>
        <v>0</v>
      </c>
      <c r="L245" s="1058"/>
      <c r="M245" s="1056">
        <v>0</v>
      </c>
      <c r="N245" s="1056">
        <v>3142000</v>
      </c>
      <c r="O245" s="1056">
        <v>0</v>
      </c>
      <c r="P245" s="1055">
        <f t="shared" si="10"/>
        <v>3142000</v>
      </c>
      <c r="Q245" s="1057"/>
      <c r="R245" s="1056">
        <v>0</v>
      </c>
      <c r="S245" s="1056">
        <v>4744000</v>
      </c>
      <c r="T245" s="1056">
        <v>0</v>
      </c>
      <c r="U245" s="1055">
        <f t="shared" si="11"/>
        <v>4744000</v>
      </c>
    </row>
    <row r="246" spans="1:21">
      <c r="A246" s="1042">
        <v>235</v>
      </c>
      <c r="B246" s="1042"/>
      <c r="C246" s="1042" t="s">
        <v>2129</v>
      </c>
      <c r="D246" s="1050" t="s">
        <v>2130</v>
      </c>
      <c r="H246" s="1056">
        <v>0</v>
      </c>
      <c r="I246" s="1056">
        <v>0</v>
      </c>
      <c r="J246" s="1056">
        <v>0</v>
      </c>
      <c r="K246" s="1055">
        <f t="shared" si="9"/>
        <v>0</v>
      </c>
      <c r="L246" s="1058"/>
      <c r="M246" s="1056">
        <v>0</v>
      </c>
      <c r="N246" s="1056">
        <v>4272000</v>
      </c>
      <c r="O246" s="1056">
        <v>0</v>
      </c>
      <c r="P246" s="1055">
        <f t="shared" si="10"/>
        <v>4272000</v>
      </c>
      <c r="Q246" s="1057"/>
      <c r="R246" s="1056">
        <v>0</v>
      </c>
      <c r="S246" s="1056">
        <v>9701000</v>
      </c>
      <c r="T246" s="1056">
        <v>0</v>
      </c>
      <c r="U246" s="1055">
        <f t="shared" si="11"/>
        <v>9701000</v>
      </c>
    </row>
    <row r="247" spans="1:21">
      <c r="A247" s="1042">
        <v>236</v>
      </c>
      <c r="B247" s="1042"/>
      <c r="C247" s="1042" t="s">
        <v>2131</v>
      </c>
      <c r="D247" s="1050" t="s">
        <v>2132</v>
      </c>
      <c r="H247" s="1056">
        <v>0</v>
      </c>
      <c r="I247" s="1056">
        <v>2000000</v>
      </c>
      <c r="J247" s="1056">
        <v>0</v>
      </c>
      <c r="K247" s="1055">
        <f t="shared" si="9"/>
        <v>2000000</v>
      </c>
      <c r="L247" s="1058"/>
      <c r="M247" s="1056">
        <v>0</v>
      </c>
      <c r="N247" s="1056">
        <v>750000</v>
      </c>
      <c r="O247" s="1056">
        <v>0</v>
      </c>
      <c r="P247" s="1055">
        <f t="shared" si="10"/>
        <v>750000</v>
      </c>
      <c r="Q247" s="1057"/>
      <c r="R247" s="1056">
        <v>0</v>
      </c>
      <c r="S247" s="1056">
        <v>750000</v>
      </c>
      <c r="T247" s="1056">
        <v>0</v>
      </c>
      <c r="U247" s="1055">
        <f t="shared" si="11"/>
        <v>750000</v>
      </c>
    </row>
    <row r="248" spans="1:21">
      <c r="A248" s="1042">
        <v>237</v>
      </c>
      <c r="B248" s="1042"/>
      <c r="C248" s="1042" t="s">
        <v>2131</v>
      </c>
      <c r="D248" s="1050" t="s">
        <v>2133</v>
      </c>
      <c r="H248" s="1056">
        <v>0</v>
      </c>
      <c r="I248" s="1056">
        <v>25000</v>
      </c>
      <c r="J248" s="1056">
        <v>0</v>
      </c>
      <c r="K248" s="1055">
        <f t="shared" si="9"/>
        <v>25000</v>
      </c>
      <c r="L248" s="1058"/>
      <c r="M248" s="1056">
        <v>0</v>
      </c>
      <c r="N248" s="1056">
        <v>25000</v>
      </c>
      <c r="O248" s="1056">
        <v>0</v>
      </c>
      <c r="P248" s="1055">
        <f t="shared" si="10"/>
        <v>25000</v>
      </c>
      <c r="Q248" s="1057"/>
      <c r="R248" s="1056">
        <v>0</v>
      </c>
      <c r="S248" s="1056">
        <v>25000</v>
      </c>
      <c r="T248" s="1056">
        <v>0</v>
      </c>
      <c r="U248" s="1055">
        <f t="shared" si="11"/>
        <v>25000</v>
      </c>
    </row>
    <row r="249" spans="1:21">
      <c r="A249" s="1042">
        <v>238</v>
      </c>
      <c r="B249" s="1042"/>
      <c r="C249" s="1042" t="s">
        <v>2131</v>
      </c>
      <c r="D249" s="1050" t="s">
        <v>2134</v>
      </c>
      <c r="H249" s="1056">
        <v>0</v>
      </c>
      <c r="I249" s="1056">
        <v>350000</v>
      </c>
      <c r="J249" s="1056">
        <v>0</v>
      </c>
      <c r="K249" s="1055">
        <f t="shared" si="9"/>
        <v>350000</v>
      </c>
      <c r="L249" s="1058"/>
      <c r="M249" s="1056">
        <v>0</v>
      </c>
      <c r="N249" s="1056">
        <v>250000</v>
      </c>
      <c r="O249" s="1056">
        <v>0</v>
      </c>
      <c r="P249" s="1055">
        <f t="shared" si="10"/>
        <v>250000</v>
      </c>
      <c r="Q249" s="1057"/>
      <c r="R249" s="1056">
        <v>0</v>
      </c>
      <c r="S249" s="1056">
        <v>150000</v>
      </c>
      <c r="T249" s="1056">
        <v>0</v>
      </c>
      <c r="U249" s="1055">
        <f t="shared" si="11"/>
        <v>150000</v>
      </c>
    </row>
    <row r="250" spans="1:21" ht="29">
      <c r="A250" s="1042">
        <v>239</v>
      </c>
      <c r="B250" s="1042"/>
      <c r="C250" s="1042" t="s">
        <v>2131</v>
      </c>
      <c r="D250" s="1050" t="s">
        <v>2135</v>
      </c>
      <c r="H250" s="1056">
        <v>0</v>
      </c>
      <c r="I250" s="1056">
        <v>15000000</v>
      </c>
      <c r="J250" s="1056">
        <v>0</v>
      </c>
      <c r="K250" s="1055">
        <f t="shared" si="9"/>
        <v>15000000</v>
      </c>
      <c r="L250" s="1058"/>
      <c r="M250" s="1056">
        <v>0</v>
      </c>
      <c r="N250" s="1056">
        <v>15000000</v>
      </c>
      <c r="O250" s="1056">
        <v>0</v>
      </c>
      <c r="P250" s="1055">
        <f t="shared" si="10"/>
        <v>15000000</v>
      </c>
      <c r="Q250" s="1057"/>
      <c r="R250" s="1056">
        <v>0</v>
      </c>
      <c r="S250" s="1056">
        <v>15000000</v>
      </c>
      <c r="T250" s="1056">
        <v>0</v>
      </c>
      <c r="U250" s="1055">
        <f t="shared" si="11"/>
        <v>15000000</v>
      </c>
    </row>
    <row r="251" spans="1:21">
      <c r="A251" s="1042">
        <v>240</v>
      </c>
      <c r="B251" s="1042"/>
      <c r="C251" s="1042" t="s">
        <v>2131</v>
      </c>
      <c r="D251" s="1050" t="s">
        <v>2136</v>
      </c>
      <c r="H251" s="1056">
        <v>0</v>
      </c>
      <c r="I251" s="1056">
        <v>1000000</v>
      </c>
      <c r="J251" s="1056">
        <v>0</v>
      </c>
      <c r="K251" s="1055">
        <f t="shared" si="9"/>
        <v>1000000</v>
      </c>
      <c r="L251" s="1058"/>
      <c r="M251" s="1056">
        <v>0</v>
      </c>
      <c r="N251" s="1056">
        <v>1000000</v>
      </c>
      <c r="O251" s="1056">
        <v>0</v>
      </c>
      <c r="P251" s="1055">
        <f t="shared" si="10"/>
        <v>1000000</v>
      </c>
      <c r="Q251" s="1057"/>
      <c r="R251" s="1056">
        <v>0</v>
      </c>
      <c r="S251" s="1056">
        <v>1000000</v>
      </c>
      <c r="T251" s="1056">
        <v>0</v>
      </c>
      <c r="U251" s="1055">
        <f t="shared" si="11"/>
        <v>1000000</v>
      </c>
    </row>
    <row r="252" spans="1:21">
      <c r="A252" s="1042">
        <v>241</v>
      </c>
      <c r="B252" s="1042"/>
      <c r="C252" s="1042" t="s">
        <v>2131</v>
      </c>
      <c r="D252" s="1050" t="s">
        <v>2137</v>
      </c>
      <c r="H252" s="1056">
        <v>0</v>
      </c>
      <c r="I252" s="1056">
        <v>2500000</v>
      </c>
      <c r="J252" s="1056">
        <v>0</v>
      </c>
      <c r="K252" s="1055">
        <f t="shared" si="9"/>
        <v>2500000</v>
      </c>
      <c r="L252" s="1058"/>
      <c r="M252" s="1056">
        <v>0</v>
      </c>
      <c r="N252" s="1056">
        <v>2500000</v>
      </c>
      <c r="O252" s="1056">
        <v>0</v>
      </c>
      <c r="P252" s="1055">
        <f t="shared" si="10"/>
        <v>2500000</v>
      </c>
      <c r="Q252" s="1057"/>
      <c r="R252" s="1056">
        <v>0</v>
      </c>
      <c r="S252" s="1056">
        <v>2500000</v>
      </c>
      <c r="T252" s="1056">
        <v>0</v>
      </c>
      <c r="U252" s="1055">
        <f t="shared" si="11"/>
        <v>2500000</v>
      </c>
    </row>
    <row r="253" spans="1:21">
      <c r="A253" s="1042">
        <v>242</v>
      </c>
      <c r="B253" s="1042"/>
      <c r="C253" s="1042" t="s">
        <v>2131</v>
      </c>
      <c r="D253" s="1050" t="s">
        <v>2138</v>
      </c>
      <c r="H253" s="1056">
        <v>0</v>
      </c>
      <c r="I253" s="1056">
        <v>500000</v>
      </c>
      <c r="J253" s="1056">
        <v>0</v>
      </c>
      <c r="K253" s="1055">
        <f t="shared" si="9"/>
        <v>500000</v>
      </c>
      <c r="L253" s="1058"/>
      <c r="M253" s="1056">
        <v>0</v>
      </c>
      <c r="N253" s="1056">
        <v>250000</v>
      </c>
      <c r="O253" s="1056">
        <v>0</v>
      </c>
      <c r="P253" s="1055">
        <f t="shared" si="10"/>
        <v>250000</v>
      </c>
      <c r="Q253" s="1057"/>
      <c r="R253" s="1056">
        <v>0</v>
      </c>
      <c r="S253" s="1056">
        <v>0</v>
      </c>
      <c r="T253" s="1056">
        <v>0</v>
      </c>
      <c r="U253" s="1055">
        <f t="shared" si="11"/>
        <v>0</v>
      </c>
    </row>
    <row r="254" spans="1:21">
      <c r="A254" s="1042">
        <v>243</v>
      </c>
      <c r="B254" s="1042"/>
      <c r="C254" s="1042" t="s">
        <v>2131</v>
      </c>
      <c r="D254" s="1050" t="s">
        <v>2139</v>
      </c>
      <c r="H254" s="1056">
        <v>0</v>
      </c>
      <c r="I254" s="1056">
        <v>900000</v>
      </c>
      <c r="J254" s="1056">
        <v>0</v>
      </c>
      <c r="K254" s="1055">
        <f t="shared" si="9"/>
        <v>900000</v>
      </c>
      <c r="L254" s="1058"/>
      <c r="M254" s="1056">
        <v>0</v>
      </c>
      <c r="N254" s="1056">
        <v>990000</v>
      </c>
      <c r="O254" s="1056">
        <v>0</v>
      </c>
      <c r="P254" s="1055">
        <f t="shared" si="10"/>
        <v>990000</v>
      </c>
      <c r="Q254" s="1057"/>
      <c r="R254" s="1056">
        <v>0</v>
      </c>
      <c r="S254" s="1056">
        <v>1100000</v>
      </c>
      <c r="T254" s="1056">
        <v>0</v>
      </c>
      <c r="U254" s="1055">
        <f t="shared" si="11"/>
        <v>1100000</v>
      </c>
    </row>
    <row r="255" spans="1:21">
      <c r="A255" s="1042">
        <v>244</v>
      </c>
      <c r="B255" s="1042"/>
      <c r="C255" s="1042" t="s">
        <v>2131</v>
      </c>
      <c r="D255" s="1050" t="s">
        <v>2140</v>
      </c>
      <c r="H255" s="1056">
        <v>0</v>
      </c>
      <c r="I255" s="1056">
        <v>2000000</v>
      </c>
      <c r="J255" s="1056">
        <v>0</v>
      </c>
      <c r="K255" s="1055">
        <f t="shared" si="9"/>
        <v>2000000</v>
      </c>
      <c r="L255" s="1058"/>
      <c r="M255" s="1056">
        <v>0</v>
      </c>
      <c r="N255" s="1056">
        <v>2000000</v>
      </c>
      <c r="O255" s="1056">
        <v>0</v>
      </c>
      <c r="P255" s="1055">
        <f t="shared" si="10"/>
        <v>2000000</v>
      </c>
      <c r="Q255" s="1057"/>
      <c r="R255" s="1056">
        <v>0</v>
      </c>
      <c r="S255" s="1056">
        <v>2000000</v>
      </c>
      <c r="T255" s="1056">
        <v>0</v>
      </c>
      <c r="U255" s="1055">
        <f t="shared" si="11"/>
        <v>2000000</v>
      </c>
    </row>
    <row r="256" spans="1:21" ht="29">
      <c r="A256" s="1042">
        <v>245</v>
      </c>
      <c r="B256" s="1042"/>
      <c r="C256" s="1042" t="s">
        <v>2131</v>
      </c>
      <c r="D256" s="1050" t="s">
        <v>2141</v>
      </c>
      <c r="H256" s="1056">
        <v>0</v>
      </c>
      <c r="I256" s="1056">
        <v>7500000</v>
      </c>
      <c r="J256" s="1056">
        <v>0</v>
      </c>
      <c r="K256" s="1055">
        <f t="shared" si="9"/>
        <v>7500000</v>
      </c>
      <c r="L256" s="1058"/>
      <c r="M256" s="1056">
        <v>0</v>
      </c>
      <c r="N256" s="1056">
        <v>2500000</v>
      </c>
      <c r="O256" s="1056">
        <v>0</v>
      </c>
      <c r="P256" s="1055">
        <f t="shared" si="10"/>
        <v>2500000</v>
      </c>
      <c r="Q256" s="1057"/>
      <c r="R256" s="1056">
        <v>0</v>
      </c>
      <c r="S256" s="1056">
        <v>2500000</v>
      </c>
      <c r="T256" s="1056">
        <v>0</v>
      </c>
      <c r="U256" s="1055">
        <f t="shared" si="11"/>
        <v>2500000</v>
      </c>
    </row>
    <row r="257" spans="1:21">
      <c r="A257" s="1042">
        <v>246</v>
      </c>
      <c r="B257" s="1042"/>
      <c r="C257" s="1042" t="s">
        <v>2131</v>
      </c>
      <c r="D257" s="1050" t="s">
        <v>2142</v>
      </c>
      <c r="H257" s="1056">
        <v>0</v>
      </c>
      <c r="I257" s="1056">
        <v>0</v>
      </c>
      <c r="J257" s="1056">
        <v>0</v>
      </c>
      <c r="K257" s="1055">
        <f t="shared" si="9"/>
        <v>0</v>
      </c>
      <c r="L257" s="1058"/>
      <c r="M257" s="1056">
        <v>0</v>
      </c>
      <c r="N257" s="1056">
        <v>0</v>
      </c>
      <c r="O257" s="1056">
        <v>0</v>
      </c>
      <c r="P257" s="1055">
        <f t="shared" si="10"/>
        <v>0</v>
      </c>
      <c r="Q257" s="1057"/>
      <c r="R257" s="1056">
        <v>0</v>
      </c>
      <c r="S257" s="1056">
        <v>0</v>
      </c>
      <c r="T257" s="1056">
        <v>0</v>
      </c>
      <c r="U257" s="1055">
        <f t="shared" si="11"/>
        <v>0</v>
      </c>
    </row>
    <row r="258" spans="1:21">
      <c r="A258" s="1042">
        <v>247</v>
      </c>
      <c r="B258" s="1042"/>
      <c r="C258" s="1042" t="s">
        <v>2131</v>
      </c>
      <c r="D258" s="1050" t="s">
        <v>2143</v>
      </c>
      <c r="H258" s="1056">
        <v>0</v>
      </c>
      <c r="I258" s="1056">
        <v>1000000</v>
      </c>
      <c r="J258" s="1056">
        <v>0</v>
      </c>
      <c r="K258" s="1055">
        <f t="shared" si="9"/>
        <v>1000000</v>
      </c>
      <c r="L258" s="1058"/>
      <c r="M258" s="1056">
        <v>0</v>
      </c>
      <c r="N258" s="1056">
        <v>0</v>
      </c>
      <c r="O258" s="1056">
        <v>0</v>
      </c>
      <c r="P258" s="1055">
        <f t="shared" si="10"/>
        <v>0</v>
      </c>
      <c r="Q258" s="1057"/>
      <c r="R258" s="1056">
        <v>0</v>
      </c>
      <c r="S258" s="1056">
        <v>0</v>
      </c>
      <c r="T258" s="1056">
        <v>0</v>
      </c>
      <c r="U258" s="1055">
        <f t="shared" si="11"/>
        <v>0</v>
      </c>
    </row>
    <row r="259" spans="1:21">
      <c r="A259" s="1042">
        <v>248</v>
      </c>
      <c r="B259" s="1042"/>
      <c r="C259" s="1042" t="s">
        <v>2131</v>
      </c>
      <c r="D259" s="1050" t="s">
        <v>2144</v>
      </c>
      <c r="H259" s="1056">
        <v>0</v>
      </c>
      <c r="I259" s="1056">
        <v>500000</v>
      </c>
      <c r="J259" s="1056">
        <v>0</v>
      </c>
      <c r="K259" s="1055">
        <f t="shared" si="9"/>
        <v>500000</v>
      </c>
      <c r="L259" s="1058"/>
      <c r="M259" s="1056">
        <v>0</v>
      </c>
      <c r="N259" s="1056">
        <v>1000000</v>
      </c>
      <c r="O259" s="1056">
        <v>0</v>
      </c>
      <c r="P259" s="1055">
        <f t="shared" si="10"/>
        <v>1000000</v>
      </c>
      <c r="Q259" s="1057"/>
      <c r="R259" s="1056">
        <v>0</v>
      </c>
      <c r="S259" s="1056">
        <v>2500000</v>
      </c>
      <c r="T259" s="1056">
        <v>0</v>
      </c>
      <c r="U259" s="1055">
        <f t="shared" si="11"/>
        <v>2500000</v>
      </c>
    </row>
    <row r="260" spans="1:21">
      <c r="A260" s="1042">
        <v>249</v>
      </c>
      <c r="B260" s="1042"/>
      <c r="C260" s="1042" t="s">
        <v>2131</v>
      </c>
      <c r="D260" s="1050" t="s">
        <v>2145</v>
      </c>
      <c r="H260" s="1056">
        <v>0</v>
      </c>
      <c r="I260" s="1056">
        <v>500000</v>
      </c>
      <c r="J260" s="1056">
        <v>0</v>
      </c>
      <c r="K260" s="1055">
        <f t="shared" si="9"/>
        <v>500000</v>
      </c>
      <c r="L260" s="1058"/>
      <c r="M260" s="1056">
        <v>0</v>
      </c>
      <c r="N260" s="1056">
        <v>1000000</v>
      </c>
      <c r="O260" s="1056">
        <v>0</v>
      </c>
      <c r="P260" s="1055">
        <f t="shared" si="10"/>
        <v>1000000</v>
      </c>
      <c r="Q260" s="1057"/>
      <c r="R260" s="1056">
        <v>0</v>
      </c>
      <c r="S260" s="1056">
        <v>1500000</v>
      </c>
      <c r="T260" s="1056">
        <v>0</v>
      </c>
      <c r="U260" s="1055">
        <f t="shared" si="11"/>
        <v>1500000</v>
      </c>
    </row>
    <row r="261" spans="1:21">
      <c r="A261" s="1042">
        <v>250</v>
      </c>
      <c r="B261" s="1042"/>
      <c r="C261" s="1042" t="s">
        <v>2131</v>
      </c>
      <c r="D261" s="1050" t="s">
        <v>2146</v>
      </c>
      <c r="H261" s="1056">
        <v>0</v>
      </c>
      <c r="I261" s="1056">
        <v>0</v>
      </c>
      <c r="J261" s="1056">
        <v>0</v>
      </c>
      <c r="K261" s="1055">
        <f t="shared" si="9"/>
        <v>0</v>
      </c>
      <c r="L261" s="1058"/>
      <c r="M261" s="1056">
        <v>0</v>
      </c>
      <c r="N261" s="1056">
        <v>0</v>
      </c>
      <c r="O261" s="1056">
        <v>0</v>
      </c>
      <c r="P261" s="1055">
        <f t="shared" si="10"/>
        <v>0</v>
      </c>
      <c r="Q261" s="1057"/>
      <c r="R261" s="1056">
        <v>0</v>
      </c>
      <c r="S261" s="1056">
        <v>2500000</v>
      </c>
      <c r="T261" s="1056">
        <v>0</v>
      </c>
      <c r="U261" s="1055">
        <f t="shared" si="11"/>
        <v>2500000</v>
      </c>
    </row>
    <row r="262" spans="1:21">
      <c r="A262" s="1042">
        <v>251</v>
      </c>
      <c r="B262" s="1042"/>
      <c r="C262" s="1042" t="s">
        <v>2131</v>
      </c>
      <c r="D262" s="1050" t="s">
        <v>2147</v>
      </c>
      <c r="H262" s="1056">
        <v>0</v>
      </c>
      <c r="I262" s="1056">
        <v>0</v>
      </c>
      <c r="J262" s="1056">
        <v>0</v>
      </c>
      <c r="K262" s="1055">
        <f t="shared" si="9"/>
        <v>0</v>
      </c>
      <c r="L262" s="1058"/>
      <c r="M262" s="1056">
        <v>0</v>
      </c>
      <c r="N262" s="1056">
        <v>1000000</v>
      </c>
      <c r="O262" s="1056">
        <v>0</v>
      </c>
      <c r="P262" s="1055">
        <f t="shared" si="10"/>
        <v>1000000</v>
      </c>
      <c r="Q262" s="1057"/>
      <c r="R262" s="1056">
        <v>0</v>
      </c>
      <c r="S262" s="1056">
        <v>1500000</v>
      </c>
      <c r="T262" s="1056">
        <v>0</v>
      </c>
      <c r="U262" s="1055">
        <f t="shared" si="11"/>
        <v>1500000</v>
      </c>
    </row>
    <row r="263" spans="1:21">
      <c r="A263" s="1042">
        <v>252</v>
      </c>
      <c r="B263" s="1042"/>
      <c r="C263" s="1042" t="s">
        <v>2131</v>
      </c>
      <c r="D263" s="1050" t="s">
        <v>2148</v>
      </c>
      <c r="H263" s="1056">
        <v>0</v>
      </c>
      <c r="I263" s="1056">
        <v>0</v>
      </c>
      <c r="J263" s="1056">
        <v>0</v>
      </c>
      <c r="K263" s="1055">
        <f t="shared" si="9"/>
        <v>0</v>
      </c>
      <c r="L263" s="1058"/>
      <c r="M263" s="1056">
        <v>0</v>
      </c>
      <c r="N263" s="1056">
        <v>1000000</v>
      </c>
      <c r="O263" s="1056">
        <v>0</v>
      </c>
      <c r="P263" s="1055">
        <f t="shared" si="10"/>
        <v>1000000</v>
      </c>
      <c r="Q263" s="1057"/>
      <c r="R263" s="1056">
        <v>0</v>
      </c>
      <c r="S263" s="1056">
        <v>1000000</v>
      </c>
      <c r="T263" s="1056">
        <v>0</v>
      </c>
      <c r="U263" s="1055">
        <f t="shared" si="11"/>
        <v>1000000</v>
      </c>
    </row>
    <row r="264" spans="1:21">
      <c r="A264" s="1042">
        <v>253</v>
      </c>
      <c r="B264" s="1042"/>
      <c r="C264" s="1042" t="s">
        <v>2131</v>
      </c>
      <c r="D264" s="1050" t="s">
        <v>2149</v>
      </c>
      <c r="H264" s="1056">
        <v>0</v>
      </c>
      <c r="I264" s="1056">
        <v>2500000</v>
      </c>
      <c r="J264" s="1056">
        <v>0</v>
      </c>
      <c r="K264" s="1055">
        <f t="shared" si="9"/>
        <v>2500000</v>
      </c>
      <c r="L264" s="1058"/>
      <c r="M264" s="1056">
        <v>0</v>
      </c>
      <c r="N264" s="1056">
        <v>3000000</v>
      </c>
      <c r="O264" s="1056">
        <v>0</v>
      </c>
      <c r="P264" s="1055">
        <f t="shared" si="10"/>
        <v>3000000</v>
      </c>
      <c r="Q264" s="1057"/>
      <c r="R264" s="1056">
        <v>0</v>
      </c>
      <c r="S264" s="1056">
        <v>5000000</v>
      </c>
      <c r="T264" s="1056">
        <v>0</v>
      </c>
      <c r="U264" s="1055">
        <f t="shared" si="11"/>
        <v>5000000</v>
      </c>
    </row>
    <row r="265" spans="1:21">
      <c r="A265" s="1042">
        <v>254</v>
      </c>
      <c r="B265" s="1042"/>
      <c r="C265" s="1042" t="s">
        <v>2131</v>
      </c>
      <c r="D265" s="1050" t="s">
        <v>2150</v>
      </c>
      <c r="H265" s="1056">
        <v>0</v>
      </c>
      <c r="I265" s="1056">
        <v>1500000</v>
      </c>
      <c r="J265" s="1056">
        <v>0</v>
      </c>
      <c r="K265" s="1055">
        <f t="shared" si="9"/>
        <v>1500000</v>
      </c>
      <c r="L265" s="1058"/>
      <c r="M265" s="1056">
        <v>0</v>
      </c>
      <c r="N265" s="1056">
        <v>1000000</v>
      </c>
      <c r="O265" s="1056">
        <v>0</v>
      </c>
      <c r="P265" s="1055">
        <f t="shared" si="10"/>
        <v>1000000</v>
      </c>
      <c r="Q265" s="1057"/>
      <c r="R265" s="1056">
        <v>0</v>
      </c>
      <c r="S265" s="1056">
        <v>750000</v>
      </c>
      <c r="T265" s="1056">
        <v>0</v>
      </c>
      <c r="U265" s="1055">
        <f t="shared" si="11"/>
        <v>750000</v>
      </c>
    </row>
    <row r="266" spans="1:21">
      <c r="A266" s="1042">
        <v>255</v>
      </c>
      <c r="B266" s="1042"/>
      <c r="C266" s="1042" t="s">
        <v>2131</v>
      </c>
      <c r="D266" s="1050" t="s">
        <v>2151</v>
      </c>
      <c r="H266" s="1056">
        <v>0</v>
      </c>
      <c r="I266" s="1056">
        <v>0</v>
      </c>
      <c r="J266" s="1056">
        <v>0</v>
      </c>
      <c r="K266" s="1055">
        <f t="shared" si="9"/>
        <v>0</v>
      </c>
      <c r="L266" s="1058"/>
      <c r="M266" s="1056">
        <v>0</v>
      </c>
      <c r="N266" s="1056">
        <v>0</v>
      </c>
      <c r="O266" s="1056">
        <v>0</v>
      </c>
      <c r="P266" s="1055">
        <f t="shared" si="10"/>
        <v>0</v>
      </c>
      <c r="Q266" s="1057"/>
      <c r="R266" s="1056">
        <v>0</v>
      </c>
      <c r="S266" s="1056">
        <v>0</v>
      </c>
      <c r="T266" s="1056">
        <v>0</v>
      </c>
      <c r="U266" s="1055">
        <f t="shared" si="11"/>
        <v>0</v>
      </c>
    </row>
    <row r="267" spans="1:21">
      <c r="A267" s="1042">
        <v>256</v>
      </c>
      <c r="B267" s="1042"/>
      <c r="C267" s="1042" t="s">
        <v>2131</v>
      </c>
      <c r="D267" s="1050" t="s">
        <v>2152</v>
      </c>
      <c r="H267" s="1056">
        <v>0</v>
      </c>
      <c r="I267" s="1056">
        <v>250000</v>
      </c>
      <c r="J267" s="1056">
        <v>0</v>
      </c>
      <c r="K267" s="1055">
        <f t="shared" si="9"/>
        <v>250000</v>
      </c>
      <c r="L267" s="1058"/>
      <c r="M267" s="1056">
        <v>0</v>
      </c>
      <c r="N267" s="1056">
        <v>0</v>
      </c>
      <c r="O267" s="1056">
        <v>0</v>
      </c>
      <c r="P267" s="1055">
        <f t="shared" si="10"/>
        <v>0</v>
      </c>
      <c r="Q267" s="1057"/>
      <c r="R267" s="1056">
        <v>0</v>
      </c>
      <c r="S267" s="1056">
        <v>0</v>
      </c>
      <c r="T267" s="1056">
        <v>0</v>
      </c>
      <c r="U267" s="1055">
        <f t="shared" si="11"/>
        <v>0</v>
      </c>
    </row>
    <row r="268" spans="1:21">
      <c r="A268" s="1042">
        <v>257</v>
      </c>
      <c r="B268" s="1042"/>
      <c r="C268" s="1042" t="s">
        <v>2131</v>
      </c>
      <c r="D268" s="1050" t="s">
        <v>2153</v>
      </c>
      <c r="H268" s="1056">
        <v>0</v>
      </c>
      <c r="I268" s="1056">
        <v>0</v>
      </c>
      <c r="J268" s="1056">
        <v>0</v>
      </c>
      <c r="K268" s="1055">
        <f t="shared" ref="K268:K274" si="12">SUM(H268:J268)</f>
        <v>0</v>
      </c>
      <c r="L268" s="1058"/>
      <c r="M268" s="1056">
        <v>0</v>
      </c>
      <c r="N268" s="1056">
        <v>0</v>
      </c>
      <c r="O268" s="1056">
        <v>0</v>
      </c>
      <c r="P268" s="1055">
        <f t="shared" ref="P268:P274" si="13">SUM(M268:O268)</f>
        <v>0</v>
      </c>
      <c r="Q268" s="1057"/>
      <c r="R268" s="1056">
        <v>0</v>
      </c>
      <c r="S268" s="1056">
        <v>0</v>
      </c>
      <c r="T268" s="1056">
        <v>0</v>
      </c>
      <c r="U268" s="1055">
        <f t="shared" ref="U268:U274" si="14">SUM(R268:T268)</f>
        <v>0</v>
      </c>
    </row>
    <row r="269" spans="1:21">
      <c r="A269" s="1042">
        <v>258</v>
      </c>
      <c r="B269" s="1042"/>
      <c r="C269" s="1042" t="s">
        <v>2131</v>
      </c>
      <c r="D269" s="1050" t="s">
        <v>2154</v>
      </c>
      <c r="H269" s="1056">
        <v>0</v>
      </c>
      <c r="I269" s="1056">
        <v>0</v>
      </c>
      <c r="J269" s="1056">
        <v>0</v>
      </c>
      <c r="K269" s="1055">
        <f t="shared" si="12"/>
        <v>0</v>
      </c>
      <c r="L269" s="1058"/>
      <c r="M269" s="1056">
        <v>0</v>
      </c>
      <c r="N269" s="1056">
        <v>0</v>
      </c>
      <c r="O269" s="1056">
        <v>0</v>
      </c>
      <c r="P269" s="1055">
        <f t="shared" si="13"/>
        <v>0</v>
      </c>
      <c r="Q269" s="1057"/>
      <c r="R269" s="1056">
        <v>0</v>
      </c>
      <c r="S269" s="1056">
        <v>0</v>
      </c>
      <c r="T269" s="1056">
        <v>0</v>
      </c>
      <c r="U269" s="1055">
        <f t="shared" si="14"/>
        <v>0</v>
      </c>
    </row>
    <row r="270" spans="1:21">
      <c r="A270" s="1042">
        <v>259</v>
      </c>
      <c r="B270" s="1042"/>
      <c r="C270" s="1042" t="s">
        <v>2131</v>
      </c>
      <c r="D270" s="1050" t="s">
        <v>2155</v>
      </c>
      <c r="H270" s="1056">
        <v>0</v>
      </c>
      <c r="I270" s="1056">
        <v>0</v>
      </c>
      <c r="J270" s="1056">
        <v>0</v>
      </c>
      <c r="K270" s="1055">
        <f t="shared" si="12"/>
        <v>0</v>
      </c>
      <c r="L270" s="1058"/>
      <c r="M270" s="1056">
        <v>0</v>
      </c>
      <c r="N270" s="1056">
        <v>0</v>
      </c>
      <c r="O270" s="1056">
        <v>0</v>
      </c>
      <c r="P270" s="1055">
        <f t="shared" si="13"/>
        <v>0</v>
      </c>
      <c r="Q270" s="1057"/>
      <c r="R270" s="1056">
        <v>0</v>
      </c>
      <c r="S270" s="1056">
        <v>0</v>
      </c>
      <c r="T270" s="1056">
        <v>0</v>
      </c>
      <c r="U270" s="1055">
        <f t="shared" si="14"/>
        <v>0</v>
      </c>
    </row>
    <row r="271" spans="1:21">
      <c r="A271" s="1042">
        <v>260</v>
      </c>
      <c r="B271" s="1042"/>
      <c r="C271" s="1042" t="s">
        <v>2131</v>
      </c>
      <c r="D271" s="1050" t="s">
        <v>2156</v>
      </c>
      <c r="H271" s="1056">
        <v>0</v>
      </c>
      <c r="I271" s="1056">
        <v>0</v>
      </c>
      <c r="J271" s="1056">
        <v>0</v>
      </c>
      <c r="K271" s="1055">
        <f t="shared" si="12"/>
        <v>0</v>
      </c>
      <c r="L271" s="1058"/>
      <c r="M271" s="1056">
        <v>0</v>
      </c>
      <c r="N271" s="1056">
        <v>1000000</v>
      </c>
      <c r="O271" s="1056">
        <v>0</v>
      </c>
      <c r="P271" s="1055">
        <f t="shared" si="13"/>
        <v>1000000</v>
      </c>
      <c r="Q271" s="1057"/>
      <c r="R271" s="1056">
        <v>0</v>
      </c>
      <c r="S271" s="1056">
        <v>750000</v>
      </c>
      <c r="T271" s="1056">
        <v>0</v>
      </c>
      <c r="U271" s="1055">
        <f t="shared" si="14"/>
        <v>750000</v>
      </c>
    </row>
    <row r="272" spans="1:21">
      <c r="A272" s="1042">
        <v>261</v>
      </c>
      <c r="B272" s="1042"/>
      <c r="C272" s="1042" t="s">
        <v>2131</v>
      </c>
      <c r="D272" s="1050" t="s">
        <v>2157</v>
      </c>
      <c r="H272" s="1056">
        <v>0</v>
      </c>
      <c r="I272" s="1056">
        <v>750000</v>
      </c>
      <c r="J272" s="1056">
        <v>0</v>
      </c>
      <c r="K272" s="1055">
        <f t="shared" si="12"/>
        <v>750000</v>
      </c>
      <c r="L272" s="1058"/>
      <c r="M272" s="1056">
        <v>0</v>
      </c>
      <c r="N272" s="1056">
        <v>1500000</v>
      </c>
      <c r="O272" s="1056">
        <v>0</v>
      </c>
      <c r="P272" s="1055">
        <f t="shared" si="13"/>
        <v>1500000</v>
      </c>
      <c r="Q272" s="1057"/>
      <c r="R272" s="1056">
        <v>0</v>
      </c>
      <c r="S272" s="1056">
        <v>0</v>
      </c>
      <c r="T272" s="1056">
        <v>0</v>
      </c>
      <c r="U272" s="1055">
        <f t="shared" si="14"/>
        <v>0</v>
      </c>
    </row>
    <row r="273" spans="1:21">
      <c r="A273" s="1042">
        <v>262</v>
      </c>
      <c r="B273" s="1042"/>
      <c r="C273" s="1042" t="s">
        <v>2131</v>
      </c>
      <c r="D273" s="1050" t="s">
        <v>2158</v>
      </c>
      <c r="H273" s="1056">
        <v>0</v>
      </c>
      <c r="I273" s="1056">
        <v>0</v>
      </c>
      <c r="J273" s="1056">
        <v>0</v>
      </c>
      <c r="K273" s="1055">
        <f t="shared" si="12"/>
        <v>0</v>
      </c>
      <c r="L273" s="1058"/>
      <c r="M273" s="1056">
        <v>0</v>
      </c>
      <c r="N273" s="1056">
        <v>0</v>
      </c>
      <c r="O273" s="1056">
        <v>0</v>
      </c>
      <c r="P273" s="1055">
        <f t="shared" si="13"/>
        <v>0</v>
      </c>
      <c r="Q273" s="1057"/>
      <c r="R273" s="1056">
        <v>0</v>
      </c>
      <c r="S273" s="1056">
        <v>1500000</v>
      </c>
      <c r="T273" s="1056">
        <v>0</v>
      </c>
      <c r="U273" s="1055">
        <f t="shared" si="14"/>
        <v>1500000</v>
      </c>
    </row>
    <row r="274" spans="1:21">
      <c r="A274" s="1042">
        <v>263</v>
      </c>
      <c r="B274" s="1042"/>
      <c r="C274" s="1042" t="s">
        <v>2131</v>
      </c>
      <c r="D274" s="1050" t="s">
        <v>2159</v>
      </c>
      <c r="H274" s="1056">
        <v>0</v>
      </c>
      <c r="I274" s="1056">
        <v>0</v>
      </c>
      <c r="J274" s="1056">
        <v>0</v>
      </c>
      <c r="K274" s="1055">
        <f t="shared" si="12"/>
        <v>0</v>
      </c>
      <c r="L274" s="1058"/>
      <c r="M274" s="1056">
        <v>0</v>
      </c>
      <c r="N274" s="1056">
        <v>0</v>
      </c>
      <c r="O274" s="1056">
        <v>0</v>
      </c>
      <c r="P274" s="1055">
        <f t="shared" si="13"/>
        <v>0</v>
      </c>
      <c r="Q274" s="1057"/>
      <c r="R274" s="1056">
        <v>0</v>
      </c>
      <c r="S274" s="1056">
        <v>0</v>
      </c>
      <c r="T274" s="1056">
        <v>0</v>
      </c>
      <c r="U274" s="1055">
        <f t="shared" si="14"/>
        <v>0</v>
      </c>
    </row>
    <row r="275" spans="1:21">
      <c r="A275" s="1042"/>
      <c r="B275" s="1042"/>
      <c r="D275" s="1050"/>
      <c r="H275" s="1048"/>
      <c r="I275" s="1048"/>
      <c r="J275" s="1048"/>
      <c r="K275" s="1048"/>
      <c r="L275" s="1048"/>
      <c r="M275" s="1048"/>
      <c r="N275" s="1048"/>
      <c r="O275" s="1048"/>
      <c r="P275" s="1048"/>
      <c r="R275" s="1048"/>
      <c r="S275" s="1048"/>
      <c r="T275" s="1048"/>
    </row>
    <row r="276" spans="1:21">
      <c r="A276" s="1042" t="e">
        <f>#REF!+1</f>
        <v>#REF!</v>
      </c>
      <c r="B276" s="1042"/>
      <c r="C276" s="1054" t="s">
        <v>2160</v>
      </c>
      <c r="D276" s="1046"/>
      <c r="E276" s="1045"/>
      <c r="F276" s="1044"/>
      <c r="G276" s="1044"/>
      <c r="H276" s="1044">
        <f>SUM(H277:H286)</f>
        <v>0</v>
      </c>
      <c r="I276" s="1044">
        <f>SUM(I277:I286)</f>
        <v>0</v>
      </c>
      <c r="J276" s="1044">
        <f>SUM(J277:J286)</f>
        <v>0</v>
      </c>
      <c r="K276" s="1044">
        <f>SUM(K277:K286)</f>
        <v>0</v>
      </c>
      <c r="L276" s="1044"/>
      <c r="M276" s="1044">
        <f>SUM(M277:M286)</f>
        <v>0</v>
      </c>
      <c r="N276" s="1044">
        <f>SUM(N277:N286)</f>
        <v>0</v>
      </c>
      <c r="O276" s="1044">
        <f>SUM(O277:O286)</f>
        <v>0</v>
      </c>
      <c r="P276" s="1044">
        <f>SUM(P277:P286)</f>
        <v>0</v>
      </c>
      <c r="Q276" s="1044"/>
      <c r="R276" s="1044">
        <f>SUM(R277:R286)</f>
        <v>0</v>
      </c>
      <c r="S276" s="1044">
        <f>SUM(S277:S286)</f>
        <v>0</v>
      </c>
      <c r="T276" s="1044">
        <f>SUM(T277:T286)</f>
        <v>0</v>
      </c>
      <c r="U276" s="1044">
        <f>SUM(U277:U286)</f>
        <v>0</v>
      </c>
    </row>
    <row r="277" spans="1:21">
      <c r="A277" s="1042" t="e">
        <f t="shared" ref="A277:A286" si="15">A276+1</f>
        <v>#REF!</v>
      </c>
      <c r="B277" s="1042"/>
      <c r="D277" s="1050" t="s">
        <v>2161</v>
      </c>
      <c r="H277" s="1052"/>
      <c r="I277" s="1052"/>
      <c r="J277" s="1052"/>
      <c r="K277" s="1051">
        <f t="shared" ref="K277:K286" si="16">H277+I277+J277</f>
        <v>0</v>
      </c>
      <c r="L277" s="1053"/>
      <c r="M277" s="1052"/>
      <c r="N277" s="1052"/>
      <c r="O277" s="1052"/>
      <c r="P277" s="1051"/>
      <c r="R277" s="1052"/>
      <c r="S277" s="1052"/>
      <c r="T277" s="1052"/>
      <c r="U277" s="1051"/>
    </row>
    <row r="278" spans="1:21">
      <c r="A278" s="1042" t="e">
        <f t="shared" si="15"/>
        <v>#REF!</v>
      </c>
      <c r="B278" s="1042"/>
      <c r="D278" s="1050" t="s">
        <v>2162</v>
      </c>
      <c r="H278" s="1052"/>
      <c r="I278" s="1052"/>
      <c r="J278" s="1052"/>
      <c r="K278" s="1051">
        <f t="shared" si="16"/>
        <v>0</v>
      </c>
      <c r="L278" s="1053"/>
      <c r="M278" s="1052"/>
      <c r="N278" s="1052"/>
      <c r="O278" s="1052"/>
      <c r="P278" s="1051"/>
      <c r="R278" s="1052"/>
      <c r="S278" s="1052"/>
      <c r="T278" s="1052"/>
      <c r="U278" s="1051"/>
    </row>
    <row r="279" spans="1:21">
      <c r="A279" s="1042" t="e">
        <f t="shared" si="15"/>
        <v>#REF!</v>
      </c>
      <c r="B279" s="1042"/>
      <c r="D279" s="1050" t="s">
        <v>2163</v>
      </c>
      <c r="H279" s="1052"/>
      <c r="I279" s="1052"/>
      <c r="J279" s="1052"/>
      <c r="K279" s="1051">
        <f t="shared" si="16"/>
        <v>0</v>
      </c>
      <c r="L279" s="1053"/>
      <c r="M279" s="1052"/>
      <c r="N279" s="1052"/>
      <c r="O279" s="1052"/>
      <c r="P279" s="1051"/>
      <c r="R279" s="1052"/>
      <c r="S279" s="1052"/>
      <c r="T279" s="1052"/>
      <c r="U279" s="1051"/>
    </row>
    <row r="280" spans="1:21">
      <c r="A280" s="1042" t="e">
        <f t="shared" si="15"/>
        <v>#REF!</v>
      </c>
      <c r="B280" s="1042"/>
      <c r="D280" s="1050" t="s">
        <v>2164</v>
      </c>
      <c r="H280" s="1052"/>
      <c r="I280" s="1052"/>
      <c r="J280" s="1052"/>
      <c r="K280" s="1051">
        <f t="shared" si="16"/>
        <v>0</v>
      </c>
      <c r="L280" s="1053"/>
      <c r="M280" s="1052"/>
      <c r="N280" s="1052"/>
      <c r="O280" s="1052"/>
      <c r="P280" s="1051"/>
      <c r="R280" s="1052"/>
      <c r="S280" s="1052"/>
      <c r="T280" s="1052"/>
      <c r="U280" s="1051"/>
    </row>
    <row r="281" spans="1:21">
      <c r="A281" s="1042" t="e">
        <f t="shared" si="15"/>
        <v>#REF!</v>
      </c>
      <c r="B281" s="1042"/>
      <c r="D281" s="1050" t="s">
        <v>2165</v>
      </c>
      <c r="H281" s="1052"/>
      <c r="I281" s="1052"/>
      <c r="J281" s="1052"/>
      <c r="K281" s="1051">
        <f t="shared" si="16"/>
        <v>0</v>
      </c>
      <c r="L281" s="1053"/>
      <c r="M281" s="1052"/>
      <c r="N281" s="1052"/>
      <c r="O281" s="1052"/>
      <c r="P281" s="1051"/>
      <c r="R281" s="1052"/>
      <c r="S281" s="1052"/>
      <c r="T281" s="1052"/>
      <c r="U281" s="1051"/>
    </row>
    <row r="282" spans="1:21">
      <c r="A282" s="1042" t="e">
        <f t="shared" si="15"/>
        <v>#REF!</v>
      </c>
      <c r="B282" s="1042"/>
      <c r="D282" s="1050" t="s">
        <v>2166</v>
      </c>
      <c r="H282" s="1052"/>
      <c r="I282" s="1052"/>
      <c r="J282" s="1052"/>
      <c r="K282" s="1051">
        <f t="shared" si="16"/>
        <v>0</v>
      </c>
      <c r="L282" s="1053"/>
      <c r="M282" s="1052"/>
      <c r="N282" s="1052"/>
      <c r="O282" s="1052"/>
      <c r="P282" s="1051"/>
      <c r="R282" s="1052"/>
      <c r="S282" s="1052"/>
      <c r="T282" s="1052"/>
      <c r="U282" s="1051"/>
    </row>
    <row r="283" spans="1:21">
      <c r="A283" s="1042" t="e">
        <f t="shared" si="15"/>
        <v>#REF!</v>
      </c>
      <c r="B283" s="1042"/>
      <c r="D283" s="1050" t="s">
        <v>2167</v>
      </c>
      <c r="H283" s="1052"/>
      <c r="I283" s="1052"/>
      <c r="J283" s="1052"/>
      <c r="K283" s="1051">
        <f t="shared" si="16"/>
        <v>0</v>
      </c>
      <c r="L283" s="1053"/>
      <c r="M283" s="1052"/>
      <c r="N283" s="1052"/>
      <c r="O283" s="1052"/>
      <c r="P283" s="1051"/>
      <c r="R283" s="1052"/>
      <c r="S283" s="1052"/>
      <c r="T283" s="1052"/>
      <c r="U283" s="1051"/>
    </row>
    <row r="284" spans="1:21">
      <c r="A284" s="1042" t="e">
        <f t="shared" si="15"/>
        <v>#REF!</v>
      </c>
      <c r="B284" s="1042"/>
      <c r="D284" s="1050" t="s">
        <v>2168</v>
      </c>
      <c r="H284" s="1052"/>
      <c r="I284" s="1052"/>
      <c r="J284" s="1052"/>
      <c r="K284" s="1051">
        <f t="shared" si="16"/>
        <v>0</v>
      </c>
      <c r="L284" s="1053"/>
      <c r="M284" s="1052"/>
      <c r="N284" s="1052"/>
      <c r="O284" s="1052"/>
      <c r="P284" s="1051"/>
      <c r="R284" s="1052"/>
      <c r="S284" s="1052"/>
      <c r="T284" s="1052"/>
      <c r="U284" s="1051"/>
    </row>
    <row r="285" spans="1:21">
      <c r="A285" s="1042" t="e">
        <f t="shared" si="15"/>
        <v>#REF!</v>
      </c>
      <c r="B285" s="1042"/>
      <c r="D285" s="1050" t="s">
        <v>2169</v>
      </c>
      <c r="H285" s="1052"/>
      <c r="I285" s="1052"/>
      <c r="J285" s="1052"/>
      <c r="K285" s="1051">
        <f t="shared" si="16"/>
        <v>0</v>
      </c>
      <c r="L285" s="1053"/>
      <c r="M285" s="1052"/>
      <c r="N285" s="1052"/>
      <c r="O285" s="1052"/>
      <c r="P285" s="1051"/>
      <c r="R285" s="1052"/>
      <c r="S285" s="1052"/>
      <c r="T285" s="1052"/>
      <c r="U285" s="1051"/>
    </row>
    <row r="286" spans="1:21">
      <c r="A286" s="1042" t="e">
        <f t="shared" si="15"/>
        <v>#REF!</v>
      </c>
      <c r="B286" s="1042"/>
      <c r="D286" s="1050" t="s">
        <v>2170</v>
      </c>
      <c r="H286" s="1052"/>
      <c r="I286" s="1052"/>
      <c r="J286" s="1052"/>
      <c r="K286" s="1051">
        <f t="shared" si="16"/>
        <v>0</v>
      </c>
      <c r="L286" s="1053"/>
      <c r="M286" s="1052"/>
      <c r="N286" s="1052"/>
      <c r="O286" s="1052"/>
      <c r="P286" s="1051"/>
      <c r="R286" s="1052"/>
      <c r="S286" s="1052"/>
      <c r="T286" s="1052"/>
      <c r="U286" s="1051"/>
    </row>
    <row r="287" spans="1:21">
      <c r="D287" s="1050"/>
      <c r="H287" s="1048"/>
      <c r="I287" s="1048"/>
      <c r="J287" s="1048"/>
      <c r="K287" s="1048"/>
      <c r="L287" s="1048"/>
      <c r="M287" s="1048"/>
      <c r="N287" s="1048"/>
      <c r="O287" s="1048"/>
      <c r="P287" s="1049"/>
      <c r="R287" s="1048"/>
      <c r="S287" s="1048"/>
      <c r="T287" s="1048"/>
      <c r="U287" s="1048"/>
    </row>
    <row r="288" spans="1:21">
      <c r="A288" s="1042" t="e">
        <f>A286+1</f>
        <v>#REF!</v>
      </c>
      <c r="B288" s="1042"/>
      <c r="C288" s="1047" t="s">
        <v>1756</v>
      </c>
      <c r="D288" s="1046"/>
      <c r="E288" s="1045"/>
      <c r="F288" s="1044"/>
      <c r="G288" s="1044" t="e">
        <f>SUM(G11,#REF!,#REF!,#REF!,#REF!,#REF!,#REF!)</f>
        <v>#REF!</v>
      </c>
      <c r="H288" s="1044" t="e">
        <f>SUM(H11,#REF!,#REF!,#REF!,#REF!,#REF!,#REF!)</f>
        <v>#REF!</v>
      </c>
      <c r="I288" s="1044" t="e">
        <f>SUM(I11,#REF!,#REF!,#REF!,#REF!,#REF!,#REF!)</f>
        <v>#REF!</v>
      </c>
      <c r="J288" s="1044" t="e">
        <f>SUM(J11,#REF!,#REF!,#REF!,#REF!,#REF!,#REF!)</f>
        <v>#REF!</v>
      </c>
      <c r="K288" s="1044" t="e">
        <f>SUM(K11,#REF!,#REF!,#REF!,#REF!,#REF!,#REF!)</f>
        <v>#REF!</v>
      </c>
      <c r="L288" s="1044" t="e">
        <f>SUM(L11,#REF!,#REF!,#REF!,#REF!,#REF!,#REF!)</f>
        <v>#REF!</v>
      </c>
      <c r="M288" s="1044" t="e">
        <f>SUM(M11,#REF!,#REF!,#REF!,#REF!,#REF!,#REF!)</f>
        <v>#REF!</v>
      </c>
      <c r="N288" s="1044" t="e">
        <f>SUM(N11,#REF!,#REF!,#REF!,#REF!,#REF!,#REF!)</f>
        <v>#REF!</v>
      </c>
      <c r="O288" s="1044" t="e">
        <f>SUM(O11,#REF!,#REF!,#REF!,#REF!,#REF!,#REF!)</f>
        <v>#REF!</v>
      </c>
      <c r="P288" s="1044" t="e">
        <f>SUM(P11,#REF!,#REF!,#REF!,#REF!,#REF!,#REF!)</f>
        <v>#REF!</v>
      </c>
      <c r="Q288" s="1044" t="e">
        <f>SUM(Q11,#REF!,#REF!,#REF!,#REF!,#REF!,#REF!)</f>
        <v>#REF!</v>
      </c>
      <c r="R288" s="1044" t="e">
        <f>SUM(R11,#REF!,#REF!,#REF!,#REF!,#REF!,#REF!)</f>
        <v>#REF!</v>
      </c>
      <c r="S288" s="1044" t="e">
        <f>SUM(S11,#REF!,#REF!,#REF!,#REF!,#REF!,#REF!)</f>
        <v>#REF!</v>
      </c>
      <c r="T288" s="1044" t="e">
        <f>SUM(T11,#REF!,#REF!,#REF!,#REF!,#REF!,#REF!)</f>
        <v>#REF!</v>
      </c>
      <c r="U288" s="1044" t="e">
        <f>SUM(U11,#REF!,#REF!,#REF!,#REF!,#REF!,#REF!)</f>
        <v>#REF!</v>
      </c>
    </row>
  </sheetData>
  <mergeCells count="3">
    <mergeCell ref="H7:K7"/>
    <mergeCell ref="M7:P7"/>
    <mergeCell ref="R7:U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180BB-8918-417F-989F-AF2F71213F09}">
  <sheetPr>
    <tabColor theme="5" tint="0.79998168889431442"/>
    <pageSetUpPr autoPageBreaks="0" fitToPage="1"/>
  </sheetPr>
  <dimension ref="A1:W84"/>
  <sheetViews>
    <sheetView topLeftCell="E1" zoomScale="55" zoomScaleNormal="55" workbookViewId="0">
      <selection activeCell="J23" sqref="J23"/>
    </sheetView>
    <sheetView topLeftCell="M4" zoomScale="70" zoomScaleNormal="70" workbookViewId="1">
      <selection activeCell="V25" sqref="V25"/>
    </sheetView>
  </sheetViews>
  <sheetFormatPr defaultColWidth="8.54296875" defaultRowHeight="14.25" customHeight="1"/>
  <cols>
    <col min="1" max="1" width="5.54296875" style="4" customWidth="1"/>
    <col min="2" max="2" width="5.54296875" style="5" customWidth="1"/>
    <col min="3" max="3" width="81.54296875" style="5" customWidth="1"/>
    <col min="4" max="4" width="21.453125" style="5" customWidth="1"/>
    <col min="5" max="5" width="5.54296875" style="5" customWidth="1"/>
    <col min="6" max="6" width="28.54296875" style="5" customWidth="1"/>
    <col min="7" max="7" width="5.54296875" style="5" customWidth="1"/>
    <col min="8" max="8" width="21.81640625" style="5" customWidth="1"/>
    <col min="9" max="9" width="5.54296875" style="5" customWidth="1"/>
    <col min="10" max="10" width="23.1796875" style="5" customWidth="1"/>
    <col min="11" max="11" width="5.54296875" style="5" customWidth="1"/>
    <col min="12" max="12" width="28.54296875" style="5" customWidth="1"/>
    <col min="13" max="13" width="5.54296875" style="5" customWidth="1"/>
    <col min="14" max="14" width="28.54296875" style="5" customWidth="1"/>
    <col min="15" max="15" width="5.54296875" style="5" customWidth="1"/>
    <col min="16" max="16" width="28.54296875" style="5" customWidth="1"/>
    <col min="17" max="17" width="5.54296875" style="5" customWidth="1"/>
    <col min="18" max="18" width="28.54296875" style="5" customWidth="1"/>
    <col min="19" max="19" width="8.54296875" style="5"/>
    <col min="20" max="20" width="28.54296875" style="5" customWidth="1"/>
    <col min="21" max="21" width="5.54296875" style="5" customWidth="1"/>
    <col min="22" max="22" width="28.54296875" style="5" customWidth="1"/>
    <col min="23" max="23" width="5.54296875" style="5" customWidth="1"/>
    <col min="24" max="16384" width="8.54296875" style="5"/>
  </cols>
  <sheetData>
    <row r="1" spans="1:23" s="875" customFormat="1" ht="47.25" customHeight="1">
      <c r="A1" s="878" t="s">
        <v>127</v>
      </c>
      <c r="B1" s="5"/>
      <c r="C1" s="868" t="s">
        <v>5</v>
      </c>
      <c r="D1" s="868" t="s">
        <v>233</v>
      </c>
      <c r="E1" s="5"/>
      <c r="F1" s="868" t="s">
        <v>234</v>
      </c>
      <c r="G1" s="4"/>
      <c r="H1" s="868" t="s">
        <v>214</v>
      </c>
      <c r="I1" s="4"/>
      <c r="J1" s="868" t="s">
        <v>235</v>
      </c>
      <c r="K1" s="4"/>
      <c r="L1" s="868" t="s">
        <v>236</v>
      </c>
      <c r="M1" s="4"/>
      <c r="N1" s="868" t="s">
        <v>214</v>
      </c>
      <c r="O1" s="4"/>
      <c r="P1" s="868" t="s">
        <v>237</v>
      </c>
      <c r="Q1" s="4"/>
      <c r="R1" s="868" t="s">
        <v>238</v>
      </c>
      <c r="T1" s="868" t="s">
        <v>214</v>
      </c>
      <c r="U1" s="4"/>
      <c r="V1" s="868" t="s">
        <v>239</v>
      </c>
      <c r="W1" s="4"/>
    </row>
    <row r="2" spans="1:23" s="875" customFormat="1" ht="14.5">
      <c r="A2" s="873"/>
      <c r="B2" s="5"/>
      <c r="C2" s="5"/>
      <c r="D2" s="5"/>
      <c r="E2" s="5"/>
      <c r="F2" s="4"/>
      <c r="G2" s="5"/>
      <c r="H2" s="4"/>
      <c r="I2" s="5"/>
      <c r="J2" s="4"/>
      <c r="K2" s="5"/>
      <c r="L2" s="4"/>
      <c r="M2" s="5"/>
      <c r="N2" s="4"/>
      <c r="O2" s="5"/>
      <c r="P2" s="4"/>
      <c r="Q2" s="5"/>
      <c r="R2" s="4"/>
      <c r="T2" s="4"/>
      <c r="U2" s="5"/>
      <c r="V2" s="4"/>
      <c r="W2" s="5"/>
    </row>
    <row r="3" spans="1:23" s="875" customFormat="1" ht="14.5">
      <c r="A3" s="873">
        <v>1</v>
      </c>
      <c r="B3" s="5"/>
      <c r="C3" s="869" t="s">
        <v>240</v>
      </c>
      <c r="D3" s="869"/>
      <c r="E3" s="869"/>
      <c r="F3" s="879"/>
      <c r="G3" s="880"/>
      <c r="H3" s="879"/>
      <c r="I3" s="869"/>
      <c r="J3" s="879"/>
      <c r="K3" s="880"/>
      <c r="L3" s="879"/>
      <c r="M3" s="880"/>
      <c r="N3" s="879"/>
      <c r="O3" s="869"/>
      <c r="P3" s="879"/>
      <c r="Q3" s="880"/>
      <c r="R3" s="879"/>
      <c r="T3" s="879"/>
      <c r="U3" s="869"/>
      <c r="V3" s="879"/>
      <c r="W3" s="880"/>
    </row>
    <row r="4" spans="1:23" s="875" customFormat="1" ht="14.5">
      <c r="A4" s="873">
        <f>IF(C4&lt;&gt;"",MAX(A1:A3)+1,"")</f>
        <v>2</v>
      </c>
      <c r="B4" s="5"/>
      <c r="C4" s="874" t="s">
        <v>241</v>
      </c>
      <c r="D4" s="870" t="s">
        <v>242</v>
      </c>
      <c r="E4" s="5"/>
      <c r="F4" s="871">
        <f>'B-2'!K22</f>
        <v>2436713299.8406897</v>
      </c>
      <c r="G4" s="881"/>
      <c r="H4" s="871">
        <f>'C-2 Optimal'!T7</f>
        <v>0</v>
      </c>
      <c r="I4" s="5"/>
      <c r="J4" s="871">
        <f>F4+H4</f>
        <v>2436713299.8406897</v>
      </c>
      <c r="K4" s="872"/>
      <c r="L4" s="871">
        <f>'B-2'!N7</f>
        <v>2363810018.072628</v>
      </c>
      <c r="M4" s="872"/>
      <c r="N4" s="871">
        <f>'C-2 Optimal'!AK24</f>
        <v>0</v>
      </c>
      <c r="O4" s="5"/>
      <c r="P4" s="871">
        <f>L4+N4</f>
        <v>2363810018.072628</v>
      </c>
      <c r="Q4" s="872"/>
      <c r="R4" s="871">
        <f>'B-2'!Q7</f>
        <v>2312631997.3431683</v>
      </c>
      <c r="T4" s="871">
        <f>'C-2 Optimal'!BB24</f>
        <v>0</v>
      </c>
      <c r="U4" s="5"/>
      <c r="V4" s="871">
        <f>R4+T4</f>
        <v>2312631997.3431683</v>
      </c>
      <c r="W4" s="872"/>
    </row>
    <row r="5" spans="1:23" s="875" customFormat="1" ht="14.5">
      <c r="A5" s="873">
        <f t="shared" ref="A5:A47" si="0">IF(C5&lt;&gt;"",MAX(A2:A4)+1,"")</f>
        <v>3</v>
      </c>
      <c r="B5" s="5"/>
      <c r="C5" s="874" t="s">
        <v>243</v>
      </c>
      <c r="D5" s="870"/>
      <c r="E5" s="5"/>
      <c r="F5" s="882"/>
      <c r="G5" s="881"/>
      <c r="H5" s="871"/>
      <c r="I5" s="5"/>
      <c r="J5" s="871"/>
      <c r="K5" s="872"/>
      <c r="L5" s="871"/>
      <c r="M5" s="872"/>
      <c r="N5" s="871"/>
      <c r="O5" s="5"/>
      <c r="P5" s="871"/>
      <c r="Q5" s="872"/>
      <c r="R5" s="871"/>
      <c r="T5" s="871"/>
      <c r="U5" s="5"/>
      <c r="V5" s="871"/>
      <c r="W5" s="872"/>
    </row>
    <row r="6" spans="1:23" s="875" customFormat="1" ht="14.5">
      <c r="A6" s="873">
        <f t="shared" si="0"/>
        <v>4</v>
      </c>
      <c r="B6" s="5"/>
      <c r="C6" s="874" t="s">
        <v>244</v>
      </c>
      <c r="D6" s="870" t="s">
        <v>245</v>
      </c>
      <c r="E6" s="5"/>
      <c r="F6" s="882">
        <f>'B-1 - OPTIMAL'!F6</f>
        <v>75259172</v>
      </c>
      <c r="G6" s="881"/>
      <c r="H6" s="871">
        <v>0</v>
      </c>
      <c r="I6" s="5"/>
      <c r="J6" s="871">
        <f t="shared" ref="J6:J9" si="1">F6+H6</f>
        <v>75259172</v>
      </c>
      <c r="K6" s="872"/>
      <c r="L6" s="882">
        <f>'B-1 - OPTIMAL'!L6</f>
        <v>103320048</v>
      </c>
      <c r="M6" s="872"/>
      <c r="N6" s="871">
        <v>0</v>
      </c>
      <c r="O6" s="5"/>
      <c r="P6" s="871">
        <f t="shared" ref="P6:P9" si="2">L6+N6</f>
        <v>103320048</v>
      </c>
      <c r="Q6" s="872"/>
      <c r="R6" s="882">
        <f>'B-1 - OPTIMAL'!R6</f>
        <v>116574280</v>
      </c>
      <c r="T6" s="871">
        <v>0</v>
      </c>
      <c r="U6" s="5"/>
      <c r="V6" s="871">
        <f t="shared" ref="V6:V9" si="3">R6+T6</f>
        <v>116574280</v>
      </c>
      <c r="W6" s="872"/>
    </row>
    <row r="7" spans="1:23" s="875" customFormat="1" ht="14.5">
      <c r="A7" s="873">
        <f t="shared" si="0"/>
        <v>5</v>
      </c>
      <c r="B7" s="5"/>
      <c r="C7" s="874" t="s">
        <v>248</v>
      </c>
      <c r="D7" s="870" t="s">
        <v>247</v>
      </c>
      <c r="E7" s="5"/>
      <c r="F7" s="882">
        <f>'C-2 Constrained'!G70</f>
        <v>0</v>
      </c>
      <c r="G7" s="881"/>
      <c r="H7" s="871">
        <f>'C-2 Constrained'!AF70</f>
        <v>30000000</v>
      </c>
      <c r="I7" s="5"/>
      <c r="J7" s="871">
        <f t="shared" si="1"/>
        <v>30000000</v>
      </c>
      <c r="K7" s="872"/>
      <c r="L7" s="871">
        <f>'C-2 Constrained'!X70</f>
        <v>0</v>
      </c>
      <c r="M7" s="872"/>
      <c r="N7" s="871">
        <f>'C-2 Constrained'!AF70</f>
        <v>30000000</v>
      </c>
      <c r="O7" s="5"/>
      <c r="P7" s="871">
        <f t="shared" si="2"/>
        <v>30000000</v>
      </c>
      <c r="Q7" s="872"/>
      <c r="R7" s="871">
        <v>0</v>
      </c>
      <c r="T7" s="871">
        <f>'C-2 Constrained'!AW70</f>
        <v>30000000</v>
      </c>
      <c r="U7" s="5"/>
      <c r="V7" s="871">
        <f t="shared" si="3"/>
        <v>30000000</v>
      </c>
      <c r="W7" s="872"/>
    </row>
    <row r="8" spans="1:23" s="875" customFormat="1" ht="14.5">
      <c r="A8" s="873">
        <f t="shared" si="0"/>
        <v>6</v>
      </c>
      <c r="B8" s="5"/>
      <c r="C8" s="874" t="s">
        <v>277</v>
      </c>
      <c r="D8" s="870" t="s">
        <v>247</v>
      </c>
      <c r="E8" s="5"/>
      <c r="F8" s="882">
        <f>'C-2 Constrained'!J69</f>
        <v>120000000</v>
      </c>
      <c r="G8" s="881"/>
      <c r="H8" s="871">
        <v>0</v>
      </c>
      <c r="I8" s="5"/>
      <c r="J8" s="871">
        <f t="shared" si="1"/>
        <v>120000000</v>
      </c>
      <c r="K8" s="872"/>
      <c r="L8" s="871">
        <f>'C-2 Constrained'!AC69</f>
        <v>120000000</v>
      </c>
      <c r="M8" s="872"/>
      <c r="N8" s="871">
        <v>0</v>
      </c>
      <c r="O8" s="5"/>
      <c r="P8" s="871">
        <f t="shared" si="2"/>
        <v>120000000</v>
      </c>
      <c r="Q8" s="872"/>
      <c r="R8" s="871">
        <v>0</v>
      </c>
      <c r="T8" s="871">
        <v>0</v>
      </c>
      <c r="U8" s="5"/>
      <c r="V8" s="871">
        <f t="shared" si="3"/>
        <v>0</v>
      </c>
      <c r="W8" s="872"/>
    </row>
    <row r="9" spans="1:23" s="875" customFormat="1" ht="14.5">
      <c r="A9" s="873">
        <f t="shared" si="0"/>
        <v>7</v>
      </c>
      <c r="B9" s="5"/>
      <c r="C9" s="874" t="s">
        <v>249</v>
      </c>
      <c r="D9" s="870" t="s">
        <v>250</v>
      </c>
      <c r="E9" s="5"/>
      <c r="F9" s="882">
        <f>'C-2 Constrained'!I68</f>
        <v>0</v>
      </c>
      <c r="G9" s="881"/>
      <c r="H9" s="871">
        <f>'C-2 Constrained'!T68</f>
        <v>211146063</v>
      </c>
      <c r="I9" s="5"/>
      <c r="J9" s="871">
        <f t="shared" si="1"/>
        <v>211146063</v>
      </c>
      <c r="K9" s="872"/>
      <c r="L9" s="871">
        <f>'C-2 Constrained'!Z68</f>
        <v>0</v>
      </c>
      <c r="M9" s="872"/>
      <c r="N9" s="871">
        <f>'C-2 Constrained'!AH68</f>
        <v>307408581</v>
      </c>
      <c r="O9" s="5"/>
      <c r="P9" s="871">
        <f t="shared" si="2"/>
        <v>307408581</v>
      </c>
      <c r="Q9" s="872"/>
      <c r="R9" s="871">
        <v>0</v>
      </c>
      <c r="T9" s="871">
        <f>'C-2 Constrained'!BB68</f>
        <v>307188608</v>
      </c>
      <c r="U9" s="5"/>
      <c r="V9" s="871">
        <f t="shared" si="3"/>
        <v>307188608</v>
      </c>
      <c r="W9" s="872"/>
    </row>
    <row r="10" spans="1:23" s="875" customFormat="1" ht="14.5">
      <c r="A10" s="873">
        <f t="shared" si="0"/>
        <v>8</v>
      </c>
      <c r="B10" s="5"/>
      <c r="C10" s="883" t="s">
        <v>251</v>
      </c>
      <c r="D10" s="870" t="s">
        <v>252</v>
      </c>
      <c r="E10" s="5"/>
      <c r="F10" s="871">
        <f>'C-2 Constrained'!G86</f>
        <v>456502126.12800002</v>
      </c>
      <c r="G10" s="881"/>
      <c r="H10" s="871">
        <f>'C-2 Constrained'!O87-H7</f>
        <v>-55549944.402999997</v>
      </c>
      <c r="I10" s="5"/>
      <c r="J10" s="871">
        <f t="shared" ref="J10:J36" si="4">F10+H10</f>
        <v>400952181.72500002</v>
      </c>
      <c r="K10" s="872"/>
      <c r="L10" s="871">
        <f>'C-2 Constrained'!X86</f>
        <v>426733285.81624997</v>
      </c>
      <c r="M10" s="872"/>
      <c r="N10" s="871">
        <f>'C-2 Constrained'!AF87-N7</f>
        <v>-15816821.00000003</v>
      </c>
      <c r="O10" s="5"/>
      <c r="P10" s="871">
        <f>N10+L10</f>
        <v>410916464.81624997</v>
      </c>
      <c r="Q10" s="872"/>
      <c r="R10" s="871">
        <f>'C-2 Constrained'!AO86</f>
        <v>432718916.50106251</v>
      </c>
      <c r="T10" s="871">
        <f>'C-2 Constrained'!AW87-T7</f>
        <v>19778353.14032501</v>
      </c>
      <c r="U10" s="5"/>
      <c r="V10" s="871">
        <f t="shared" ref="V10:V16" si="5">T10+R10</f>
        <v>452497269.64138752</v>
      </c>
      <c r="W10" s="872"/>
    </row>
    <row r="11" spans="1:23" s="875" customFormat="1" ht="14.5">
      <c r="A11" s="873">
        <f t="shared" si="0"/>
        <v>9</v>
      </c>
      <c r="B11" s="5"/>
      <c r="C11" s="883" t="s">
        <v>253</v>
      </c>
      <c r="D11" s="870" t="s">
        <v>252</v>
      </c>
      <c r="E11" s="5"/>
      <c r="F11" s="871">
        <f>'C-2 Constrained'!H87</f>
        <v>14132400</v>
      </c>
      <c r="G11" s="881"/>
      <c r="H11" s="871">
        <f>'C-2 Constrained'!P87</f>
        <v>10862549.441185609</v>
      </c>
      <c r="I11" s="5"/>
      <c r="J11" s="871">
        <f t="shared" si="4"/>
        <v>24994949.441185609</v>
      </c>
      <c r="K11" s="872"/>
      <c r="L11" s="871">
        <f>'C-2 Constrained'!Y87</f>
        <v>14839020</v>
      </c>
      <c r="M11" s="872"/>
      <c r="N11" s="871">
        <f>'C-2 Constrained'!AG87</f>
        <v>7343977.2546309009</v>
      </c>
      <c r="O11" s="5"/>
      <c r="P11" s="871">
        <f t="shared" ref="P11:P16" si="6">N11+L11</f>
        <v>22182997.254630901</v>
      </c>
      <c r="Q11" s="872"/>
      <c r="R11" s="871">
        <f>'C-2 Constrained'!AP87</f>
        <v>15580971</v>
      </c>
      <c r="T11" s="871">
        <f>'C-2 Constrained'!AX87</f>
        <v>6678671.4348689448</v>
      </c>
      <c r="U11" s="5"/>
      <c r="V11" s="871">
        <f t="shared" si="5"/>
        <v>22259642.434868947</v>
      </c>
      <c r="W11" s="872"/>
    </row>
    <row r="12" spans="1:23" s="875" customFormat="1" ht="14.5">
      <c r="A12" s="873">
        <f t="shared" si="0"/>
        <v>10</v>
      </c>
      <c r="B12" s="5"/>
      <c r="C12" s="883" t="s">
        <v>254</v>
      </c>
      <c r="D12" s="870" t="s">
        <v>252</v>
      </c>
      <c r="E12" s="869"/>
      <c r="F12" s="871">
        <f>'C-2 Constrained'!I87</f>
        <v>64338348.571428567</v>
      </c>
      <c r="G12" s="881"/>
      <c r="H12" s="871">
        <f>'C-2 Constrained'!Q87-H9</f>
        <v>2537275.2950814366</v>
      </c>
      <c r="I12" s="5"/>
      <c r="J12" s="871">
        <f t="shared" si="4"/>
        <v>66875623.866510004</v>
      </c>
      <c r="K12" s="872"/>
      <c r="L12" s="871">
        <f>'C-2 Constrained'!Z87</f>
        <v>65037500.714285716</v>
      </c>
      <c r="M12" s="872"/>
      <c r="N12" s="871">
        <f>+'C-2 Constrained'!AH87-N9</f>
        <v>-5863145.2808398604</v>
      </c>
      <c r="O12" s="5"/>
      <c r="P12" s="871">
        <f t="shared" si="6"/>
        <v>59174355.433445856</v>
      </c>
      <c r="Q12" s="872"/>
      <c r="R12" s="871">
        <f>'C-2 Constrained'!AQ87</f>
        <v>67878867.692857146</v>
      </c>
      <c r="T12" s="871">
        <f>'C-2 Constrained'!AY87-T9</f>
        <v>-11129493.437802732</v>
      </c>
      <c r="U12" s="5"/>
      <c r="V12" s="871">
        <f t="shared" si="5"/>
        <v>56749374.255054414</v>
      </c>
      <c r="W12" s="872"/>
    </row>
    <row r="13" spans="1:23" s="875" customFormat="1" ht="14.5">
      <c r="A13" s="873">
        <f t="shared" si="0"/>
        <v>11</v>
      </c>
      <c r="B13" s="5"/>
      <c r="C13" s="883" t="s">
        <v>255</v>
      </c>
      <c r="D13" s="870" t="s">
        <v>252</v>
      </c>
      <c r="E13" s="5"/>
      <c r="F13" s="871">
        <f>'C-2 Constrained'!J86+'C-2 Constrained'!J65-F6</f>
        <v>1139204732.2901587</v>
      </c>
      <c r="G13" s="881"/>
      <c r="H13" s="871">
        <f>'C-2 Constrained'!R87</f>
        <v>1215391</v>
      </c>
      <c r="I13" s="5"/>
      <c r="J13" s="871">
        <f t="shared" si="4"/>
        <v>1140420123.2901587</v>
      </c>
      <c r="K13" s="872"/>
      <c r="L13" s="871">
        <f>'C-2 Constrained'!AA86+'C-2 Constrained'!AA65-L6</f>
        <v>1363427270.0735068</v>
      </c>
      <c r="M13" s="872"/>
      <c r="N13" s="871">
        <f>'C-2 Constrained'!AI87</f>
        <v>-9041480</v>
      </c>
      <c r="O13" s="5"/>
      <c r="P13" s="871">
        <f t="shared" si="6"/>
        <v>1354385790.0735068</v>
      </c>
      <c r="Q13" s="872"/>
      <c r="R13" s="871">
        <f>'C-2 Constrained'!AR83+'C-2 Constrained'!AR65+'C-2 Constrained'!AR58-R6</f>
        <v>1521519950.243855</v>
      </c>
      <c r="T13" s="871">
        <f>'C-2 Constrained'!AZ87</f>
        <v>-13796464</v>
      </c>
      <c r="U13" s="5"/>
      <c r="V13" s="871">
        <f t="shared" si="5"/>
        <v>1507723486.243855</v>
      </c>
      <c r="W13" s="872"/>
    </row>
    <row r="14" spans="1:23" s="875" customFormat="1" ht="14.5">
      <c r="A14" s="873">
        <f t="shared" si="0"/>
        <v>12</v>
      </c>
      <c r="B14" s="5"/>
      <c r="C14" s="883" t="s">
        <v>256</v>
      </c>
      <c r="D14" s="870" t="s">
        <v>252</v>
      </c>
      <c r="E14" s="5"/>
      <c r="F14" s="871">
        <f>'C-2 Constrained'!J63+'C-2 Constrained'!G71+'C-2 Constrained'!L52+'C-2 Constrained'!L53</f>
        <v>217616617.32051831</v>
      </c>
      <c r="G14" s="881"/>
      <c r="H14" s="871">
        <f>'C-2 Constrained'!N61</f>
        <v>27074982</v>
      </c>
      <c r="I14" s="5"/>
      <c r="J14" s="871">
        <f t="shared" si="4"/>
        <v>244691599.32051831</v>
      </c>
      <c r="K14" s="872"/>
      <c r="L14" s="871">
        <f>'C-2 Constrained'!X71+'C-2 Constrained'!AA63+'C-2 Constrained'!AC52+'C-2 Constrained'!AC53</f>
        <v>162260882.58764449</v>
      </c>
      <c r="M14" s="872"/>
      <c r="N14" s="871">
        <f>'C-2 Constrained'!AE52+'C-2 Constrained'!AE53</f>
        <v>12428571</v>
      </c>
      <c r="O14" s="5"/>
      <c r="P14" s="871">
        <f t="shared" si="6"/>
        <v>174689453.58764449</v>
      </c>
      <c r="Q14" s="872"/>
      <c r="R14" s="871">
        <f>'C-2 Constrained'!AT63+'C-2 Constrained'!AT71+'C-2 Constrained'!AT53+'C-2 Constrained'!AT52</f>
        <v>181706382.52381921</v>
      </c>
      <c r="T14" s="871">
        <f>'C-2 Constrained'!AV58</f>
        <v>13572272</v>
      </c>
      <c r="U14" s="5"/>
      <c r="V14" s="871">
        <f t="shared" si="5"/>
        <v>195278654.52381921</v>
      </c>
      <c r="W14" s="872"/>
    </row>
    <row r="15" spans="1:23" s="875" customFormat="1" ht="14.5">
      <c r="A15" s="873">
        <f t="shared" si="0"/>
        <v>13</v>
      </c>
      <c r="B15" s="5"/>
      <c r="C15" s="883" t="s">
        <v>195</v>
      </c>
      <c r="D15" s="870" t="s">
        <v>252</v>
      </c>
      <c r="E15" s="5"/>
      <c r="F15" s="871">
        <f>'C-2 Constrained'!L64</f>
        <v>129957434.58060001</v>
      </c>
      <c r="G15" s="881"/>
      <c r="H15" s="884">
        <f>'C-2 Constrained'!N64</f>
        <v>23276120.02666451</v>
      </c>
      <c r="I15" s="5"/>
      <c r="J15" s="871">
        <f>F15+H15</f>
        <v>153233554.60726452</v>
      </c>
      <c r="K15" s="872"/>
      <c r="L15" s="871">
        <f>'C-2 Constrained'!AC64</f>
        <v>129532870.764</v>
      </c>
      <c r="M15" s="872"/>
      <c r="N15" s="871">
        <f>'C-2 Constrained'!AK64</f>
        <v>30599786.323137343</v>
      </c>
      <c r="O15" s="5"/>
      <c r="P15" s="871">
        <f t="shared" si="6"/>
        <v>160132657.08713734</v>
      </c>
      <c r="Q15" s="872"/>
      <c r="R15" s="871">
        <f>'C-2 Constrained'!AT64</f>
        <v>125148055.9329</v>
      </c>
      <c r="T15" s="884">
        <f>'BAD DEBT'!H19-R15</f>
        <v>37271457.414844319</v>
      </c>
      <c r="U15" s="5"/>
      <c r="V15" s="871">
        <f t="shared" si="5"/>
        <v>162419513.34774432</v>
      </c>
      <c r="W15" s="872"/>
    </row>
    <row r="16" spans="1:23" ht="14.5">
      <c r="A16" s="873">
        <f t="shared" si="0"/>
        <v>14</v>
      </c>
      <c r="C16" s="883" t="s">
        <v>213</v>
      </c>
      <c r="D16" s="870" t="s">
        <v>252</v>
      </c>
      <c r="F16" s="871">
        <f>'C-2 Constrained'!G85+'C-2 Constrained'!J85</f>
        <v>157542060.0715428</v>
      </c>
      <c r="G16" s="872"/>
      <c r="H16" s="871">
        <f>'C-2 Constrained'!T85</f>
        <v>-28292823.550066076</v>
      </c>
      <c r="J16" s="871">
        <f t="shared" si="4"/>
        <v>129249236.52147672</v>
      </c>
      <c r="K16" s="872"/>
      <c r="L16" s="871">
        <f>'C-2 Constrained'!AC85</f>
        <v>200183583.24224252</v>
      </c>
      <c r="M16" s="872"/>
      <c r="N16" s="871">
        <f>'C-2 Constrained'!AK85</f>
        <v>-33476029.684478566</v>
      </c>
      <c r="P16" s="871">
        <f t="shared" si="6"/>
        <v>166707553.55776393</v>
      </c>
      <c r="Q16" s="872"/>
      <c r="R16" s="871">
        <f>'C-2 Constrained'!AT85</f>
        <v>197193170.8206079</v>
      </c>
      <c r="T16" s="871">
        <f>'C-2 Constrained'!BB85</f>
        <v>-8502694.1737267859</v>
      </c>
      <c r="V16" s="871">
        <f t="shared" si="5"/>
        <v>188690476.6468811</v>
      </c>
      <c r="W16" s="872"/>
    </row>
    <row r="17" spans="1:23" s="875" customFormat="1" ht="14.5">
      <c r="A17" s="873">
        <f t="shared" si="0"/>
        <v>15</v>
      </c>
      <c r="B17" s="5"/>
      <c r="C17" s="876" t="s">
        <v>257</v>
      </c>
      <c r="D17" s="870"/>
      <c r="E17" s="5"/>
      <c r="F17" s="885">
        <f>SUM(F4:F16)</f>
        <v>4811266190.8029385</v>
      </c>
      <c r="G17" s="885"/>
      <c r="H17" s="885">
        <f>SUM(H4:H16)</f>
        <v>222269612.80986544</v>
      </c>
      <c r="I17" s="1237"/>
      <c r="J17" s="885">
        <f>F17+H17</f>
        <v>5033535803.6128035</v>
      </c>
      <c r="K17" s="885"/>
      <c r="L17" s="885">
        <f>SUM(L4:L16)</f>
        <v>4949144479.2705574</v>
      </c>
      <c r="M17" s="885"/>
      <c r="N17" s="885">
        <f>SUM(N4:N16)</f>
        <v>323583439.61244982</v>
      </c>
      <c r="O17" s="1237"/>
      <c r="P17" s="885">
        <f>SUM(P4:P16)</f>
        <v>5272727918.883007</v>
      </c>
      <c r="Q17" s="885"/>
      <c r="R17" s="885">
        <f>SUM(R4:R16)</f>
        <v>4970952592.0582705</v>
      </c>
      <c r="T17" s="885">
        <f>SUM(T4:T16)</f>
        <v>381060710.37850875</v>
      </c>
      <c r="U17" s="1237"/>
      <c r="V17" s="885">
        <f>SUM(V4:V16)</f>
        <v>5352013302.4367781</v>
      </c>
      <c r="W17" s="885"/>
    </row>
    <row r="18" spans="1:23" s="875" customFormat="1" ht="14.5">
      <c r="A18" s="873" t="str">
        <f t="shared" si="0"/>
        <v/>
      </c>
      <c r="B18" s="5"/>
      <c r="C18" s="869"/>
      <c r="D18" s="870"/>
      <c r="E18" s="869"/>
      <c r="F18" s="886"/>
      <c r="G18" s="886"/>
      <c r="H18" s="887"/>
      <c r="I18" s="869"/>
      <c r="J18" s="887"/>
      <c r="K18" s="887"/>
      <c r="L18" s="887"/>
      <c r="M18" s="887"/>
      <c r="N18" s="887"/>
      <c r="O18" s="869"/>
      <c r="P18" s="887"/>
      <c r="Q18" s="887"/>
      <c r="R18" s="887"/>
      <c r="T18" s="887"/>
      <c r="U18" s="869"/>
      <c r="V18" s="887"/>
      <c r="W18" s="887"/>
    </row>
    <row r="19" spans="1:23" s="875" customFormat="1" ht="14.5">
      <c r="A19" s="873">
        <f t="shared" si="0"/>
        <v>16</v>
      </c>
      <c r="B19" s="5"/>
      <c r="C19" s="869" t="s">
        <v>258</v>
      </c>
      <c r="D19" s="870"/>
      <c r="E19" s="5"/>
      <c r="F19" s="879"/>
      <c r="G19" s="886"/>
      <c r="H19" s="888"/>
      <c r="I19" s="869"/>
      <c r="J19" s="888"/>
      <c r="K19" s="887"/>
      <c r="L19" s="888"/>
      <c r="M19" s="887"/>
      <c r="N19" s="888"/>
      <c r="O19" s="869"/>
      <c r="P19" s="888"/>
      <c r="Q19" s="887"/>
      <c r="R19" s="888"/>
      <c r="T19" s="888"/>
      <c r="U19" s="869"/>
      <c r="V19" s="888"/>
      <c r="W19" s="887"/>
    </row>
    <row r="20" spans="1:23" s="875" customFormat="1" ht="14.5">
      <c r="A20" s="873">
        <f t="shared" si="0"/>
        <v>17</v>
      </c>
      <c r="B20" s="5"/>
      <c r="C20" s="883" t="s">
        <v>143</v>
      </c>
      <c r="D20" s="870" t="s">
        <v>259</v>
      </c>
      <c r="E20" s="5"/>
      <c r="F20" s="889">
        <f>'B-2'!K14</f>
        <v>279076694</v>
      </c>
      <c r="G20" s="881"/>
      <c r="H20" s="871">
        <f>'C-2 Optimal'!T9</f>
        <v>0</v>
      </c>
      <c r="I20" s="5"/>
      <c r="J20" s="871">
        <f t="shared" si="4"/>
        <v>279076694</v>
      </c>
      <c r="K20" s="872"/>
      <c r="L20" s="889">
        <f>'B-2'!N14</f>
        <v>279076694</v>
      </c>
      <c r="M20" s="872"/>
      <c r="N20" s="871">
        <f>'C-2 Optimal'!AK9</f>
        <v>0</v>
      </c>
      <c r="O20" s="5"/>
      <c r="P20" s="871">
        <f t="shared" ref="P20" si="7">L20+N20</f>
        <v>279076694</v>
      </c>
      <c r="Q20" s="872"/>
      <c r="R20" s="889">
        <f>'B-2'!P14</f>
        <v>279076694</v>
      </c>
      <c r="T20" s="871">
        <f>'C-2 Optimal'!BB9</f>
        <v>0</v>
      </c>
      <c r="U20" s="5"/>
      <c r="V20" s="889">
        <f>R20+T20</f>
        <v>279076694</v>
      </c>
      <c r="W20" s="872"/>
    </row>
    <row r="21" spans="1:23" s="875" customFormat="1" ht="14.5">
      <c r="A21" s="873">
        <f t="shared" si="0"/>
        <v>18</v>
      </c>
      <c r="B21" s="5"/>
      <c r="C21" s="876" t="s">
        <v>260</v>
      </c>
      <c r="D21" s="869"/>
      <c r="E21" s="5"/>
      <c r="F21" s="885">
        <f>SUM(F20:F20)</f>
        <v>279076694</v>
      </c>
      <c r="G21" s="885"/>
      <c r="H21" s="885">
        <f>SUM(H20:H20)</f>
        <v>0</v>
      </c>
      <c r="I21" s="1237"/>
      <c r="J21" s="885">
        <f t="shared" si="4"/>
        <v>279076694</v>
      </c>
      <c r="K21" s="885"/>
      <c r="L21" s="885">
        <f>SUM(L20:L20)</f>
        <v>279076694</v>
      </c>
      <c r="M21" s="885"/>
      <c r="N21" s="885">
        <f>SUM(N20:N20)</f>
        <v>0</v>
      </c>
      <c r="O21" s="1237"/>
      <c r="P21" s="885">
        <v>279076694</v>
      </c>
      <c r="Q21" s="885"/>
      <c r="R21" s="885">
        <f>SUM(R20:R20)</f>
        <v>279076694</v>
      </c>
      <c r="T21" s="885">
        <f>SUM(T20:T20)</f>
        <v>0</v>
      </c>
      <c r="U21" s="1237"/>
      <c r="V21" s="885">
        <f>R21+T21</f>
        <v>279076694</v>
      </c>
      <c r="W21" s="885"/>
    </row>
    <row r="22" spans="1:23" s="875" customFormat="1" ht="14.5">
      <c r="A22" s="873" t="str">
        <f t="shared" si="0"/>
        <v/>
      </c>
      <c r="B22" s="5"/>
      <c r="C22" s="5"/>
      <c r="D22" s="5"/>
      <c r="E22" s="5"/>
      <c r="F22" s="872"/>
      <c r="G22" s="872"/>
      <c r="H22" s="872"/>
      <c r="I22" s="1238"/>
      <c r="J22" s="872">
        <f t="shared" si="4"/>
        <v>0</v>
      </c>
      <c r="K22" s="872"/>
      <c r="L22" s="872"/>
      <c r="M22" s="872"/>
      <c r="N22" s="872"/>
      <c r="O22" s="1238"/>
      <c r="P22" s="872"/>
      <c r="Q22" s="872"/>
      <c r="R22" s="872"/>
      <c r="T22" s="872"/>
      <c r="U22" s="1238"/>
      <c r="V22" s="872"/>
      <c r="W22" s="872"/>
    </row>
    <row r="23" spans="1:23" s="875" customFormat="1" ht="14.5">
      <c r="A23" s="873">
        <f t="shared" si="0"/>
        <v>19</v>
      </c>
      <c r="B23" s="5"/>
      <c r="C23" s="500" t="s">
        <v>2823</v>
      </c>
      <c r="D23" s="870"/>
      <c r="E23" s="7"/>
      <c r="F23" s="1309">
        <f>F17+F36</f>
        <v>4988937118.2363281</v>
      </c>
      <c r="G23" s="1309"/>
      <c r="H23" s="1309">
        <f t="shared" ref="H23:V23" si="8">H17+H36</f>
        <v>222269612.80986544</v>
      </c>
      <c r="I23" s="1309"/>
      <c r="J23" s="1309">
        <f>J17+J36</f>
        <v>5211206731.0461931</v>
      </c>
      <c r="K23" s="1309"/>
      <c r="L23" s="1309">
        <f t="shared" si="8"/>
        <v>5123683095.9210548</v>
      </c>
      <c r="M23" s="1309"/>
      <c r="N23" s="1309">
        <f t="shared" si="8"/>
        <v>323583439.61244982</v>
      </c>
      <c r="O23" s="1309"/>
      <c r="P23" s="1309">
        <f t="shared" si="8"/>
        <v>5447266535.5335045</v>
      </c>
      <c r="Q23" s="1309"/>
      <c r="R23" s="1309">
        <f t="shared" si="8"/>
        <v>5135369478.8544083</v>
      </c>
      <c r="S23" s="1309"/>
      <c r="T23" s="1309">
        <f t="shared" si="8"/>
        <v>381060710.37850875</v>
      </c>
      <c r="U23" s="1309"/>
      <c r="V23" s="1309">
        <f t="shared" si="8"/>
        <v>5516430189.2329159</v>
      </c>
      <c r="W23" s="885"/>
    </row>
    <row r="24" spans="1:23" s="875" customFormat="1" ht="14.5">
      <c r="A24" s="873" t="str">
        <f t="shared" si="0"/>
        <v/>
      </c>
      <c r="B24" s="5"/>
      <c r="C24" s="7"/>
      <c r="D24" s="870"/>
      <c r="E24" s="7"/>
      <c r="F24" s="1232"/>
      <c r="G24" s="1232"/>
      <c r="H24" s="1232"/>
      <c r="I24" s="1230"/>
      <c r="J24" s="1232"/>
      <c r="K24" s="1232"/>
      <c r="L24" s="1232"/>
      <c r="M24" s="1232"/>
      <c r="N24" s="1232"/>
      <c r="O24" s="1230"/>
      <c r="P24" s="1232"/>
      <c r="Q24" s="1232"/>
      <c r="R24" s="1232"/>
      <c r="S24" s="1230"/>
      <c r="T24" s="1232"/>
      <c r="U24" s="1230"/>
      <c r="V24" s="1232"/>
      <c r="W24" s="872"/>
    </row>
    <row r="25" spans="1:23" s="875" customFormat="1" ht="14.5">
      <c r="A25" s="873">
        <f t="shared" si="0"/>
        <v>20</v>
      </c>
      <c r="B25" s="5"/>
      <c r="C25" s="876" t="s">
        <v>2824</v>
      </c>
      <c r="D25" s="870" t="s">
        <v>261</v>
      </c>
      <c r="E25" s="869"/>
      <c r="F25" s="1310">
        <f>F23-F4-F6</f>
        <v>2476964646.3956385</v>
      </c>
      <c r="G25" s="1310"/>
      <c r="H25" s="1310">
        <f>H23-H4-H6</f>
        <v>222269612.80986544</v>
      </c>
      <c r="I25" s="1310"/>
      <c r="J25" s="1310">
        <f>J23-J4-J6</f>
        <v>2699234259.2055035</v>
      </c>
      <c r="K25" s="1310"/>
      <c r="L25" s="1310">
        <f>L23-L4-L6</f>
        <v>2656553029.8484268</v>
      </c>
      <c r="M25" s="1310"/>
      <c r="N25" s="1310">
        <f>N23-N4-N6</f>
        <v>323583439.61244982</v>
      </c>
      <c r="O25" s="1310"/>
      <c r="P25" s="1310">
        <f>P23-P4-P6</f>
        <v>2980136469.4608765</v>
      </c>
      <c r="Q25" s="1310"/>
      <c r="R25" s="1310">
        <f>R23-R4-R6</f>
        <v>2706163201.51124</v>
      </c>
      <c r="S25" s="1310"/>
      <c r="T25" s="1310">
        <f>T23-T4-T6</f>
        <v>381060710.37850875</v>
      </c>
      <c r="U25" s="1310"/>
      <c r="V25" s="1310">
        <f>V23-V4-V6</f>
        <v>3087223911.8897476</v>
      </c>
      <c r="W25" s="877"/>
    </row>
    <row r="26" spans="1:23" s="875" customFormat="1" ht="14.5">
      <c r="A26" s="873" t="str">
        <f t="shared" si="0"/>
        <v/>
      </c>
      <c r="B26" s="5"/>
      <c r="C26" s="5"/>
      <c r="D26" s="5"/>
      <c r="E26" s="5"/>
      <c r="F26" s="881"/>
      <c r="G26" s="881"/>
      <c r="H26" s="872"/>
      <c r="I26" s="5"/>
      <c r="J26" s="872"/>
      <c r="K26" s="872"/>
      <c r="L26" s="872"/>
      <c r="M26" s="872"/>
      <c r="N26" s="872"/>
      <c r="O26" s="5"/>
      <c r="P26" s="872"/>
      <c r="Q26" s="872"/>
      <c r="R26" s="872"/>
      <c r="T26" s="872"/>
      <c r="U26" s="5"/>
      <c r="V26" s="872"/>
      <c r="W26" s="872"/>
    </row>
    <row r="27" spans="1:23" s="875" customFormat="1" ht="14.5">
      <c r="A27" s="873">
        <f t="shared" si="0"/>
        <v>21</v>
      </c>
      <c r="B27" s="5"/>
      <c r="C27" s="869" t="s">
        <v>262</v>
      </c>
      <c r="D27" s="869"/>
      <c r="E27" s="5"/>
      <c r="F27" s="881"/>
      <c r="G27" s="881"/>
      <c r="H27" s="872"/>
      <c r="I27" s="5"/>
      <c r="J27" s="872"/>
      <c r="K27" s="872"/>
      <c r="L27" s="872"/>
      <c r="M27" s="872"/>
      <c r="N27" s="872"/>
      <c r="O27" s="5"/>
      <c r="P27" s="872"/>
      <c r="Q27" s="872"/>
      <c r="R27" s="872"/>
      <c r="T27" s="872"/>
      <c r="U27" s="5"/>
      <c r="V27" s="872"/>
      <c r="W27" s="872"/>
    </row>
    <row r="28" spans="1:23" s="875" customFormat="1" ht="14.5">
      <c r="A28" s="873">
        <f t="shared" si="0"/>
        <v>22</v>
      </c>
      <c r="B28" s="5"/>
      <c r="C28" s="883" t="s">
        <v>263</v>
      </c>
      <c r="D28" s="883"/>
      <c r="E28" s="5"/>
      <c r="F28" s="871">
        <f>'B-2'!K8</f>
        <v>1179202426.8818486</v>
      </c>
      <c r="G28" s="881"/>
      <c r="H28" s="871">
        <f>'C-2 Optimal'!T8</f>
        <v>0</v>
      </c>
      <c r="I28" s="5"/>
      <c r="J28" s="871">
        <f t="shared" si="4"/>
        <v>1179202426.8818486</v>
      </c>
      <c r="K28" s="872"/>
      <c r="L28" s="871">
        <f>'B-2'!N8</f>
        <v>1153897329.9670923</v>
      </c>
      <c r="M28" s="872"/>
      <c r="N28" s="871">
        <f>'C-2 Optimal'!AK8</f>
        <v>0</v>
      </c>
      <c r="O28" s="5"/>
      <c r="P28" s="871">
        <f>L28+N28</f>
        <v>1153897329.9670923</v>
      </c>
      <c r="Q28" s="872"/>
      <c r="R28" s="871">
        <f>'B-2'!P8</f>
        <v>1138445034.8482292</v>
      </c>
      <c r="T28" s="871">
        <f>'C-2 Optimal'!BB8</f>
        <v>0</v>
      </c>
      <c r="U28" s="5"/>
      <c r="V28" s="871">
        <f>R28+T28</f>
        <v>1138445034.8482292</v>
      </c>
      <c r="W28" s="872"/>
    </row>
    <row r="29" spans="1:23" s="875" customFormat="1" ht="14.5">
      <c r="A29" s="873">
        <f t="shared" si="0"/>
        <v>23</v>
      </c>
      <c r="B29" s="5"/>
      <c r="C29" s="883" t="s">
        <v>264</v>
      </c>
      <c r="D29" s="883"/>
      <c r="E29" s="5"/>
      <c r="F29" s="871">
        <f>'B-2'!K7</f>
        <v>2436713299.8406897</v>
      </c>
      <c r="G29" s="881"/>
      <c r="H29" s="890">
        <f>'C-2 Optimal'!T8</f>
        <v>0</v>
      </c>
      <c r="I29" s="5"/>
      <c r="J29" s="890">
        <f t="shared" si="4"/>
        <v>2436713299.8406897</v>
      </c>
      <c r="K29" s="872"/>
      <c r="L29" s="871">
        <f>L4</f>
        <v>2363810018.072628</v>
      </c>
      <c r="M29" s="872"/>
      <c r="N29" s="890">
        <f>'C-2 Optimal'!AK7</f>
        <v>0</v>
      </c>
      <c r="O29" s="5"/>
      <c r="P29" s="890">
        <f t="shared" ref="P29:P32" si="9">L29+N29</f>
        <v>2363810018.072628</v>
      </c>
      <c r="Q29" s="872"/>
      <c r="R29" s="871">
        <f>R4</f>
        <v>2312631997.3431683</v>
      </c>
      <c r="T29" s="890">
        <f>'C-2 Optimal'!BB7</f>
        <v>0</v>
      </c>
      <c r="U29" s="5"/>
      <c r="V29" s="890">
        <f t="shared" ref="V29:V32" si="10">R29+T29</f>
        <v>2312631997.3431683</v>
      </c>
      <c r="W29" s="872"/>
    </row>
    <row r="30" spans="1:23" s="875" customFormat="1" ht="14.5">
      <c r="A30" s="873">
        <f t="shared" si="0"/>
        <v>24</v>
      </c>
      <c r="B30" s="5"/>
      <c r="C30" s="883" t="s">
        <v>265</v>
      </c>
      <c r="D30" s="883"/>
      <c r="E30" s="869"/>
      <c r="F30" s="871">
        <f>'B-2'!K9</f>
        <v>320077800</v>
      </c>
      <c r="G30" s="881"/>
      <c r="H30" s="871">
        <f>'C-2 Constrained'!T9</f>
        <v>0</v>
      </c>
      <c r="I30" s="5"/>
      <c r="J30" s="871">
        <f t="shared" si="4"/>
        <v>320077800</v>
      </c>
      <c r="K30" s="872"/>
      <c r="L30" s="871">
        <f>L20</f>
        <v>279076694</v>
      </c>
      <c r="M30" s="872"/>
      <c r="N30" s="871">
        <f>'C-2 Optimal'!AK9</f>
        <v>0</v>
      </c>
      <c r="O30" s="5"/>
      <c r="P30" s="871">
        <f t="shared" si="9"/>
        <v>279076694</v>
      </c>
      <c r="Q30" s="872"/>
      <c r="R30" s="871">
        <f>R20</f>
        <v>279076694</v>
      </c>
      <c r="T30" s="871">
        <f>'C-2 Optimal'!BB9</f>
        <v>0</v>
      </c>
      <c r="U30" s="5"/>
      <c r="V30" s="871">
        <f t="shared" si="10"/>
        <v>279076694</v>
      </c>
      <c r="W30" s="872"/>
    </row>
    <row r="31" spans="1:23" s="875" customFormat="1" ht="14.5">
      <c r="A31" s="873">
        <f t="shared" si="0"/>
        <v>25</v>
      </c>
      <c r="B31" s="5"/>
      <c r="C31" s="883" t="s">
        <v>147</v>
      </c>
      <c r="D31" s="883"/>
      <c r="E31" s="5"/>
      <c r="F31" s="871">
        <f>'B-2'!K12</f>
        <v>56501060.585000008</v>
      </c>
      <c r="G31" s="881"/>
      <c r="H31" s="871">
        <f>'C-2 Constrained'!T12</f>
        <v>31010394</v>
      </c>
      <c r="I31" s="5"/>
      <c r="J31" s="871">
        <f t="shared" si="4"/>
        <v>87511454.585000008</v>
      </c>
      <c r="K31" s="872"/>
      <c r="L31" s="871">
        <f>'B-2'!N12</f>
        <v>56695460.585000008</v>
      </c>
      <c r="M31" s="872"/>
      <c r="N31" s="871">
        <f>'C-2 Constrained'!AK12</f>
        <v>33753260</v>
      </c>
      <c r="O31" s="5"/>
      <c r="P31" s="871">
        <f t="shared" si="9"/>
        <v>90448720.585000008</v>
      </c>
      <c r="Q31" s="872"/>
      <c r="R31" s="871">
        <f>'B-2'!P12</f>
        <v>56370898.120000005</v>
      </c>
      <c r="T31" s="871">
        <f>'C-2 Optimal'!BB12</f>
        <v>37091122</v>
      </c>
      <c r="U31" s="5"/>
      <c r="V31" s="871">
        <f t="shared" si="10"/>
        <v>93462020.120000005</v>
      </c>
      <c r="W31" s="872"/>
    </row>
    <row r="32" spans="1:23" s="875" customFormat="1" ht="14.5">
      <c r="A32" s="873">
        <f t="shared" si="0"/>
        <v>26</v>
      </c>
      <c r="B32" s="5"/>
      <c r="C32" s="876" t="s">
        <v>266</v>
      </c>
      <c r="D32" s="869"/>
      <c r="E32" s="5"/>
      <c r="F32" s="885">
        <f>SUM(F28:F31)</f>
        <v>3992494587.307538</v>
      </c>
      <c r="G32" s="885"/>
      <c r="H32" s="885">
        <f>SUM(H28:H31)</f>
        <v>31010394</v>
      </c>
      <c r="I32" s="1237"/>
      <c r="J32" s="885">
        <f t="shared" si="4"/>
        <v>4023504981.307538</v>
      </c>
      <c r="K32" s="885"/>
      <c r="L32" s="885">
        <f>SUM(L28:L31)</f>
        <v>3853479502.6247206</v>
      </c>
      <c r="M32" s="885"/>
      <c r="N32" s="885">
        <f>SUM(N28:N31)</f>
        <v>33753260</v>
      </c>
      <c r="O32" s="1237"/>
      <c r="P32" s="885">
        <f t="shared" si="9"/>
        <v>3887232762.6247206</v>
      </c>
      <c r="Q32" s="885"/>
      <c r="R32" s="1239">
        <f>SUM(R28:R31)</f>
        <v>3786524624.3113976</v>
      </c>
      <c r="T32" s="1239">
        <f>SUM(T28:T31)</f>
        <v>37091122</v>
      </c>
      <c r="U32" s="1237"/>
      <c r="V32" s="885">
        <f t="shared" si="10"/>
        <v>3823615746.3113976</v>
      </c>
      <c r="W32" s="885"/>
    </row>
    <row r="33" spans="1:23" s="875" customFormat="1" ht="14.5">
      <c r="A33" s="873" t="str">
        <f t="shared" si="0"/>
        <v/>
      </c>
      <c r="B33" s="5"/>
      <c r="C33" s="869"/>
      <c r="D33" s="869"/>
      <c r="E33" s="5"/>
      <c r="F33" s="887"/>
      <c r="G33" s="872"/>
      <c r="H33" s="887"/>
      <c r="I33" s="1240"/>
      <c r="J33" s="887"/>
      <c r="K33" s="872"/>
      <c r="L33" s="887"/>
      <c r="M33" s="872"/>
      <c r="N33" s="887"/>
      <c r="O33" s="1240"/>
      <c r="P33" s="887"/>
      <c r="Q33" s="872"/>
      <c r="R33" s="887"/>
      <c r="T33" s="887"/>
      <c r="U33" s="1240"/>
      <c r="V33" s="887"/>
      <c r="W33" s="872"/>
    </row>
    <row r="34" spans="1:23" s="875" customFormat="1" ht="14.5">
      <c r="A34" s="873">
        <f t="shared" si="0"/>
        <v>27</v>
      </c>
      <c r="B34" s="5"/>
      <c r="C34" s="869" t="s">
        <v>267</v>
      </c>
      <c r="D34" s="869"/>
      <c r="E34" s="5"/>
      <c r="F34" s="891">
        <f>F32-F23</f>
        <v>-996442530.92879009</v>
      </c>
      <c r="G34" s="892"/>
      <c r="H34" s="887">
        <f>H32-H23</f>
        <v>-191259218.80986544</v>
      </c>
      <c r="I34" s="5"/>
      <c r="J34" s="887">
        <f t="shared" si="4"/>
        <v>-1187701749.7386556</v>
      </c>
      <c r="K34" s="872"/>
      <c r="L34" s="891">
        <f>L32-L23</f>
        <v>-1270203593.2963343</v>
      </c>
      <c r="M34" s="892"/>
      <c r="N34" s="887">
        <f>N32-N23</f>
        <v>-289830179.61244982</v>
      </c>
      <c r="O34" s="5"/>
      <c r="P34" s="887">
        <f>P32-P23</f>
        <v>-1560033772.9087839</v>
      </c>
      <c r="Q34" s="872"/>
      <c r="R34" s="891">
        <f>R32-R23</f>
        <v>-1348844854.5430107</v>
      </c>
      <c r="T34" s="887">
        <f>T32-T23</f>
        <v>-343969588.37850875</v>
      </c>
      <c r="U34" s="5"/>
      <c r="V34" s="887">
        <f>V32-V23</f>
        <v>-1692814442.9215183</v>
      </c>
      <c r="W34" s="872"/>
    </row>
    <row r="35" spans="1:23" s="875" customFormat="1" ht="14.5">
      <c r="A35" s="873" t="str">
        <f t="shared" si="0"/>
        <v/>
      </c>
      <c r="B35" s="5"/>
      <c r="C35" s="869"/>
      <c r="D35" s="869"/>
      <c r="E35" s="5"/>
      <c r="F35" s="891"/>
      <c r="G35" s="892"/>
      <c r="H35" s="887"/>
      <c r="I35" s="5"/>
      <c r="J35" s="887"/>
      <c r="K35" s="872"/>
      <c r="L35" s="891"/>
      <c r="M35" s="892"/>
      <c r="N35" s="887"/>
      <c r="O35" s="5"/>
      <c r="P35" s="887"/>
      <c r="Q35" s="872"/>
      <c r="R35" s="891"/>
      <c r="T35" s="887"/>
      <c r="U35" s="5"/>
      <c r="V35" s="887"/>
      <c r="W35" s="872"/>
    </row>
    <row r="36" spans="1:23" s="875" customFormat="1" ht="14.5">
      <c r="A36" s="873">
        <f t="shared" si="0"/>
        <v>28</v>
      </c>
      <c r="B36" s="5"/>
      <c r="C36" s="869" t="s">
        <v>268</v>
      </c>
      <c r="D36" s="5" t="s">
        <v>261</v>
      </c>
      <c r="E36" s="5"/>
      <c r="F36" s="891">
        <f>'B-4'!F19</f>
        <v>177670927.43338946</v>
      </c>
      <c r="G36" s="892"/>
      <c r="H36" s="887">
        <v>0</v>
      </c>
      <c r="I36" s="5"/>
      <c r="J36" s="887">
        <f t="shared" si="4"/>
        <v>177670927.43338946</v>
      </c>
      <c r="K36" s="872"/>
      <c r="L36" s="891">
        <f>'B-4'!H19</f>
        <v>174538616.65049714</v>
      </c>
      <c r="M36" s="892"/>
      <c r="N36" s="887">
        <v>0</v>
      </c>
      <c r="O36" s="5"/>
      <c r="P36" s="887">
        <f>L36</f>
        <v>174538616.65049714</v>
      </c>
      <c r="Q36" s="872"/>
      <c r="R36" s="891">
        <f>'B-4'!J19</f>
        <v>164416886.79613808</v>
      </c>
      <c r="T36" s="887">
        <v>0</v>
      </c>
      <c r="U36" s="5"/>
      <c r="V36" s="887">
        <f>R36</f>
        <v>164416886.79613808</v>
      </c>
      <c r="W36" s="872"/>
    </row>
    <row r="37" spans="1:23" s="875" customFormat="1" ht="14.5">
      <c r="A37" s="873" t="str">
        <f t="shared" si="0"/>
        <v/>
      </c>
      <c r="B37" s="5"/>
      <c r="C37" s="869"/>
      <c r="D37" s="869"/>
      <c r="E37" s="5"/>
      <c r="F37" s="891"/>
      <c r="G37" s="892"/>
      <c r="H37" s="887"/>
      <c r="I37" s="1241"/>
      <c r="J37" s="887"/>
      <c r="K37" s="872"/>
      <c r="L37" s="891"/>
      <c r="M37" s="892"/>
      <c r="N37" s="887"/>
      <c r="O37" s="1241"/>
      <c r="P37" s="887"/>
      <c r="Q37" s="872"/>
      <c r="R37" s="891"/>
      <c r="T37" s="887"/>
      <c r="U37" s="1241"/>
      <c r="V37" s="887"/>
      <c r="W37" s="872"/>
    </row>
    <row r="38" spans="1:23" s="875" customFormat="1" ht="17">
      <c r="A38" s="873">
        <f t="shared" si="0"/>
        <v>29</v>
      </c>
      <c r="C38" s="893" t="s">
        <v>269</v>
      </c>
      <c r="D38" s="894"/>
      <c r="E38" s="5"/>
      <c r="F38" s="895">
        <f>F34-F36</f>
        <v>-1174113458.3621795</v>
      </c>
      <c r="G38" s="895"/>
      <c r="H38" s="895">
        <f>H34-H36</f>
        <v>-191259218.80986544</v>
      </c>
      <c r="I38" s="1242"/>
      <c r="J38" s="895">
        <f>J34-J36</f>
        <v>-1365372677.172045</v>
      </c>
      <c r="K38" s="895"/>
      <c r="L38" s="895">
        <f>L34-L36</f>
        <v>-1444742209.9468315</v>
      </c>
      <c r="M38" s="895"/>
      <c r="N38" s="895">
        <f>N34-N36</f>
        <v>-289830179.61244982</v>
      </c>
      <c r="O38" s="1242"/>
      <c r="P38" s="895">
        <f>P34-P36</f>
        <v>-1734572389.5592811</v>
      </c>
      <c r="Q38" s="895"/>
      <c r="R38" s="895">
        <f>R34-R36</f>
        <v>-1513261741.3391488</v>
      </c>
      <c r="T38" s="895">
        <f>T34-T36</f>
        <v>-343969588.37850875</v>
      </c>
      <c r="U38" s="1242"/>
      <c r="V38" s="895">
        <f>V34-V36</f>
        <v>-1857231329.7176564</v>
      </c>
      <c r="W38" s="895"/>
    </row>
    <row r="39" spans="1:23" s="875" customFormat="1" ht="17">
      <c r="A39" s="873">
        <f t="shared" si="0"/>
        <v>30</v>
      </c>
      <c r="C39" s="894" t="s">
        <v>270</v>
      </c>
      <c r="D39" s="894"/>
      <c r="E39" s="5"/>
      <c r="F39" s="1243">
        <f>-F38/F32</f>
        <v>0.29408016283723487</v>
      </c>
      <c r="G39" s="896"/>
      <c r="H39" s="1243"/>
      <c r="I39" s="1244"/>
      <c r="J39" s="1243">
        <f>-J38/J32</f>
        <v>0.33934907090094696</v>
      </c>
      <c r="K39" s="896"/>
      <c r="L39" s="1243">
        <f>-L38/L32</f>
        <v>0.37491887759173864</v>
      </c>
      <c r="M39" s="896"/>
      <c r="N39" s="1243"/>
      <c r="O39" s="1244"/>
      <c r="P39" s="1243">
        <f>-P38/P32</f>
        <v>0.44622292913277223</v>
      </c>
      <c r="Q39" s="896"/>
      <c r="R39" s="1243">
        <f>-R38/R32</f>
        <v>0.3996439721065711</v>
      </c>
      <c r="T39" s="1243"/>
      <c r="U39" s="1244"/>
      <c r="V39" s="1243"/>
      <c r="W39" s="896"/>
    </row>
    <row r="40" spans="1:23" s="875" customFormat="1" ht="14.5">
      <c r="A40" s="873" t="str">
        <f t="shared" si="0"/>
        <v/>
      </c>
      <c r="B40" s="5"/>
      <c r="C40" s="5"/>
      <c r="D40" s="5"/>
      <c r="E40" s="869"/>
      <c r="F40" s="881"/>
      <c r="G40" s="881"/>
      <c r="H40" s="872"/>
      <c r="I40" s="5"/>
      <c r="J40" s="872"/>
      <c r="K40" s="872"/>
      <c r="L40" s="872"/>
      <c r="M40" s="872"/>
      <c r="N40" s="872"/>
      <c r="O40" s="5"/>
      <c r="P40" s="872"/>
      <c r="Q40" s="872"/>
      <c r="R40" s="872"/>
      <c r="T40" s="872"/>
      <c r="U40" s="5"/>
      <c r="V40" s="872"/>
      <c r="W40" s="872"/>
    </row>
    <row r="41" spans="1:23" ht="14.5">
      <c r="A41" s="873">
        <f t="shared" si="0"/>
        <v>31</v>
      </c>
      <c r="C41" s="869" t="s">
        <v>271</v>
      </c>
      <c r="D41" s="869"/>
      <c r="F41" s="881"/>
      <c r="G41" s="881"/>
      <c r="H41" s="872"/>
      <c r="J41" s="872"/>
      <c r="K41" s="872"/>
      <c r="L41" s="872"/>
      <c r="M41" s="872"/>
      <c r="N41" s="872"/>
      <c r="P41" s="872"/>
      <c r="Q41" s="872"/>
      <c r="R41" s="872"/>
      <c r="T41" s="872"/>
      <c r="V41" s="872"/>
      <c r="W41" s="872"/>
    </row>
    <row r="42" spans="1:23" ht="14.5">
      <c r="A42" s="873">
        <f t="shared" si="0"/>
        <v>32</v>
      </c>
      <c r="C42" s="883" t="s">
        <v>272</v>
      </c>
      <c r="D42" s="883"/>
      <c r="F42" s="871">
        <f>'B-3'!E30</f>
        <v>254658456</v>
      </c>
      <c r="G42" s="872"/>
      <c r="H42" s="871">
        <v>0</v>
      </c>
      <c r="J42" s="871">
        <f>F42+H42</f>
        <v>254658456</v>
      </c>
      <c r="K42" s="872"/>
      <c r="L42" s="871">
        <f>'B-3'!G30</f>
        <v>251885568</v>
      </c>
      <c r="M42" s="872"/>
      <c r="N42" s="871">
        <v>0</v>
      </c>
      <c r="P42" s="871">
        <f>L42+N42</f>
        <v>251885568</v>
      </c>
      <c r="Q42" s="872"/>
      <c r="R42" s="871">
        <f>'B-3'!I30</f>
        <v>248307648</v>
      </c>
      <c r="T42" s="871">
        <v>0</v>
      </c>
      <c r="V42" s="871">
        <f>R42+T42</f>
        <v>248307648</v>
      </c>
      <c r="W42" s="872"/>
    </row>
    <row r="43" spans="1:23" ht="14.5">
      <c r="A43" s="873">
        <f t="shared" si="0"/>
        <v>33</v>
      </c>
      <c r="C43" s="883" t="s">
        <v>273</v>
      </c>
      <c r="D43" s="883"/>
      <c r="F43" s="871">
        <f>'B-3'!E55</f>
        <v>337577968.77796483</v>
      </c>
      <c r="G43" s="872"/>
      <c r="H43" s="871">
        <v>0</v>
      </c>
      <c r="J43" s="871">
        <f>F43+H43</f>
        <v>337577968.77796483</v>
      </c>
      <c r="K43" s="872"/>
      <c r="L43" s="871">
        <f>'B-3'!G55</f>
        <v>329909820.8349905</v>
      </c>
      <c r="M43" s="872"/>
      <c r="N43" s="871">
        <v>0</v>
      </c>
      <c r="P43" s="871">
        <f>L43+N43</f>
        <v>329909820.8349905</v>
      </c>
      <c r="Q43" s="872"/>
      <c r="R43" s="871">
        <f>'B-3'!I55</f>
        <v>299748641.32046038</v>
      </c>
      <c r="T43" s="871">
        <v>0</v>
      </c>
      <c r="V43" s="871">
        <f>R43+T43</f>
        <v>299748641.32046038</v>
      </c>
      <c r="W43" s="872"/>
    </row>
    <row r="44" spans="1:23" ht="17">
      <c r="A44" s="873">
        <f t="shared" si="0"/>
        <v>34</v>
      </c>
      <c r="B44" s="875"/>
      <c r="C44" s="893" t="s">
        <v>274</v>
      </c>
      <c r="D44" s="894"/>
      <c r="F44" s="895">
        <f>-SUM(F42:F43)</f>
        <v>-592236424.77796483</v>
      </c>
      <c r="G44" s="895"/>
      <c r="H44" s="895">
        <f>-SUM(H42:H43)</f>
        <v>0</v>
      </c>
      <c r="I44" s="1242"/>
      <c r="J44" s="895">
        <f>-SUM(J42:J43)</f>
        <v>-592236424.77796483</v>
      </c>
      <c r="K44" s="895"/>
      <c r="L44" s="895">
        <f>-SUM(L42:L43)</f>
        <v>-581795388.8349905</v>
      </c>
      <c r="M44" s="895"/>
      <c r="N44" s="895">
        <f>-SUM(N42:N43)</f>
        <v>0</v>
      </c>
      <c r="O44" s="1242"/>
      <c r="P44" s="895">
        <f>-SUM(P42:P43)</f>
        <v>-581795388.8349905</v>
      </c>
      <c r="Q44" s="895"/>
      <c r="R44" s="895">
        <f>-SUM(R42:R43)</f>
        <v>-548056289.32046032</v>
      </c>
      <c r="T44" s="895">
        <f>-SUM(T42:T43)</f>
        <v>0</v>
      </c>
      <c r="U44" s="1242"/>
      <c r="V44" s="895">
        <f>-SUM(V42:V43)</f>
        <v>-548056289.32046032</v>
      </c>
      <c r="W44" s="895"/>
    </row>
    <row r="45" spans="1:23" ht="14.5">
      <c r="A45" s="873" t="str">
        <f t="shared" si="0"/>
        <v/>
      </c>
      <c r="C45" s="897"/>
      <c r="D45" s="897"/>
      <c r="F45" s="871"/>
      <c r="G45" s="872"/>
      <c r="H45" s="898"/>
      <c r="I45" s="1240"/>
      <c r="J45" s="898"/>
      <c r="K45" s="898"/>
      <c r="L45" s="871"/>
      <c r="M45" s="872"/>
      <c r="N45" s="898"/>
      <c r="O45" s="1240"/>
      <c r="P45" s="898"/>
      <c r="Q45" s="898"/>
      <c r="R45" s="871"/>
      <c r="T45" s="898"/>
      <c r="U45" s="1240"/>
      <c r="V45" s="898"/>
      <c r="W45" s="898"/>
    </row>
    <row r="46" spans="1:23" ht="14.5">
      <c r="A46" s="873">
        <f t="shared" si="0"/>
        <v>35</v>
      </c>
      <c r="C46" s="869" t="s">
        <v>275</v>
      </c>
      <c r="D46" s="869"/>
      <c r="F46" s="871"/>
      <c r="G46" s="872"/>
      <c r="H46" s="871"/>
      <c r="J46" s="871"/>
      <c r="K46" s="872"/>
      <c r="L46" s="871"/>
      <c r="M46" s="872"/>
      <c r="N46" s="871"/>
      <c r="P46" s="871"/>
      <c r="Q46" s="872"/>
      <c r="R46" s="871"/>
      <c r="T46" s="871"/>
      <c r="V46" s="871"/>
      <c r="W46" s="872"/>
    </row>
    <row r="47" spans="1:23" ht="14.5">
      <c r="A47" s="873">
        <f t="shared" si="0"/>
        <v>36</v>
      </c>
      <c r="C47" s="883" t="s">
        <v>276</v>
      </c>
      <c r="D47" s="883"/>
      <c r="F47" s="871">
        <f>'D-1-Constrained'!H92</f>
        <v>1533755685.2136185</v>
      </c>
      <c r="G47" s="872"/>
      <c r="H47" s="871"/>
      <c r="J47" s="871">
        <f>F47</f>
        <v>1533755685.2136185</v>
      </c>
      <c r="K47" s="872"/>
      <c r="L47" s="871">
        <f>'D-1-Constrained'!N92</f>
        <v>2055482497.8424253</v>
      </c>
      <c r="M47" s="872"/>
      <c r="N47" s="871"/>
      <c r="P47" s="871">
        <f>L47</f>
        <v>2055482497.8424253</v>
      </c>
      <c r="Q47" s="872"/>
      <c r="R47" s="871">
        <f>'D-1-Constrained'!T92</f>
        <v>2022518272.416079</v>
      </c>
      <c r="T47" s="871"/>
      <c r="V47" s="871">
        <f>R47</f>
        <v>2022518272.416079</v>
      </c>
      <c r="W47" s="872"/>
    </row>
    <row r="48" spans="1:23" ht="14.5">
      <c r="A48" s="873" t="str">
        <f>IF(C48&lt;&gt;"",MAX(A47:A47)+1,"")</f>
        <v/>
      </c>
      <c r="F48" s="899"/>
      <c r="G48" s="899"/>
      <c r="H48" s="899"/>
      <c r="J48" s="899"/>
      <c r="K48" s="899"/>
      <c r="L48" s="899"/>
      <c r="M48" s="899"/>
      <c r="N48" s="899"/>
      <c r="P48" s="899"/>
      <c r="Q48" s="899"/>
      <c r="R48" s="899"/>
      <c r="T48" s="899"/>
      <c r="V48" s="899"/>
      <c r="W48" s="899"/>
    </row>
    <row r="49" spans="1:23" s="4" customFormat="1" ht="14.5">
      <c r="A49" s="873" t="str">
        <f>IF(C49&lt;&gt;"",MAX(A38:A38)+1,"")</f>
        <v/>
      </c>
      <c r="B49" s="5"/>
      <c r="C49" s="5"/>
      <c r="D49" s="5"/>
      <c r="E49" s="5"/>
      <c r="F49" s="5"/>
      <c r="G49" s="5"/>
      <c r="H49" s="5"/>
      <c r="I49" s="5"/>
      <c r="J49" s="5"/>
      <c r="K49" s="5"/>
      <c r="L49" s="5"/>
      <c r="M49" s="5"/>
      <c r="N49" s="5"/>
      <c r="O49" s="5"/>
      <c r="P49" s="5"/>
      <c r="Q49" s="5"/>
      <c r="R49" s="5"/>
      <c r="T49" s="5"/>
      <c r="U49" s="5"/>
      <c r="V49" s="5"/>
      <c r="W49" s="5"/>
    </row>
    <row r="50" spans="1:23" s="4" customFormat="1" ht="14.5">
      <c r="A50" s="873"/>
      <c r="B50" s="5"/>
      <c r="C50" s="5"/>
      <c r="D50" s="5"/>
      <c r="E50" s="5"/>
      <c r="F50" s="900"/>
      <c r="G50" s="5"/>
      <c r="H50" s="900"/>
      <c r="I50" s="5"/>
      <c r="J50" s="900"/>
      <c r="K50" s="5"/>
      <c r="L50" s="900"/>
      <c r="M50" s="5"/>
      <c r="N50" s="900"/>
      <c r="O50" s="5"/>
      <c r="P50" s="900"/>
      <c r="Q50" s="5"/>
      <c r="R50" s="900"/>
      <c r="T50" s="900"/>
      <c r="U50" s="5"/>
      <c r="V50" s="900"/>
      <c r="W50" s="5"/>
    </row>
    <row r="51" spans="1:23" ht="14.5">
      <c r="A51" s="873"/>
      <c r="F51" s="901"/>
      <c r="H51" s="901"/>
      <c r="J51" s="901"/>
      <c r="L51" s="901"/>
      <c r="N51" s="901"/>
      <c r="P51" s="901"/>
      <c r="R51" s="901"/>
      <c r="T51" s="901"/>
      <c r="V51" s="901"/>
    </row>
    <row r="52" spans="1:23" ht="14.5">
      <c r="A52" s="873"/>
      <c r="F52" s="901"/>
      <c r="H52" s="901"/>
      <c r="J52" s="901"/>
      <c r="L52" s="901"/>
      <c r="N52" s="901"/>
      <c r="P52" s="901"/>
      <c r="R52" s="901"/>
      <c r="T52" s="901"/>
      <c r="V52" s="901"/>
    </row>
    <row r="53" spans="1:23" ht="14.5">
      <c r="A53" s="873"/>
      <c r="F53" s="901"/>
      <c r="H53" s="901"/>
      <c r="J53" s="901"/>
      <c r="L53" s="901"/>
      <c r="N53" s="901"/>
      <c r="P53" s="901"/>
      <c r="R53" s="901"/>
      <c r="T53" s="901"/>
      <c r="V53" s="901"/>
    </row>
    <row r="54" spans="1:23" ht="14.25" customHeight="1">
      <c r="A54" s="873"/>
      <c r="F54" s="901"/>
      <c r="H54" s="901"/>
      <c r="J54" s="901"/>
      <c r="L54" s="901"/>
      <c r="N54" s="901"/>
      <c r="P54" s="901"/>
      <c r="R54" s="901"/>
      <c r="T54" s="901"/>
      <c r="V54" s="901"/>
    </row>
    <row r="55" spans="1:23" ht="14.5">
      <c r="A55" s="5"/>
    </row>
    <row r="56" spans="1:23" ht="14.25" customHeight="1">
      <c r="A56" s="5"/>
    </row>
    <row r="57" spans="1:23" ht="14.5">
      <c r="A57" s="5"/>
    </row>
    <row r="58" spans="1:23" ht="14.5">
      <c r="A58" s="5"/>
    </row>
    <row r="59" spans="1:23" ht="14.25" customHeight="1">
      <c r="A59" s="5"/>
    </row>
    <row r="60" spans="1:23" ht="14.25" customHeight="1">
      <c r="A60" s="5"/>
    </row>
    <row r="61" spans="1:23" ht="14.25" customHeight="1">
      <c r="A61" s="5"/>
    </row>
    <row r="62" spans="1:23" ht="14.25" customHeight="1">
      <c r="A62" s="5"/>
    </row>
    <row r="63" spans="1:23" ht="14.25" customHeight="1">
      <c r="A63" s="5"/>
    </row>
    <row r="64" spans="1:23" ht="14.5">
      <c r="A64" s="5"/>
    </row>
    <row r="65" spans="1:22" ht="14.25" customHeight="1">
      <c r="A65" s="5"/>
    </row>
    <row r="66" spans="1:22" ht="14.5">
      <c r="A66" s="5"/>
    </row>
    <row r="67" spans="1:22" ht="14.5">
      <c r="A67" s="5"/>
    </row>
    <row r="68" spans="1:22" ht="14.5">
      <c r="A68" s="5"/>
    </row>
    <row r="69" spans="1:22" ht="14.25" customHeight="1">
      <c r="A69" s="5"/>
    </row>
    <row r="70" spans="1:22" ht="14.5">
      <c r="A70" s="5"/>
    </row>
    <row r="71" spans="1:22" ht="14.5">
      <c r="A71" s="5"/>
    </row>
    <row r="72" spans="1:22" ht="14.5">
      <c r="A72" s="5"/>
    </row>
    <row r="73" spans="1:22" ht="14.5">
      <c r="A73" s="5"/>
    </row>
    <row r="74" spans="1:22" ht="14.5">
      <c r="A74" s="5"/>
    </row>
    <row r="75" spans="1:22" ht="14.5">
      <c r="F75" s="902"/>
      <c r="H75" s="902"/>
      <c r="J75" s="902"/>
      <c r="L75" s="902"/>
      <c r="N75" s="902"/>
      <c r="P75" s="902"/>
      <c r="R75" s="902"/>
      <c r="T75" s="902"/>
      <c r="V75" s="902"/>
    </row>
    <row r="79" spans="1:22" ht="14.5">
      <c r="F79" s="902"/>
      <c r="H79" s="902"/>
      <c r="J79" s="902"/>
      <c r="L79" s="902"/>
      <c r="N79" s="902"/>
      <c r="P79" s="902"/>
      <c r="R79" s="902"/>
      <c r="T79" s="902"/>
      <c r="V79" s="902"/>
    </row>
    <row r="80" spans="1:22" ht="14.5">
      <c r="F80" s="902"/>
      <c r="H80" s="902"/>
      <c r="J80" s="902"/>
      <c r="L80" s="902"/>
      <c r="N80" s="902"/>
      <c r="P80" s="902"/>
      <c r="R80" s="902"/>
      <c r="T80" s="902"/>
      <c r="V80" s="902"/>
    </row>
    <row r="81" spans="6:22" ht="14.5">
      <c r="F81" s="902"/>
      <c r="H81" s="902"/>
      <c r="J81" s="902"/>
      <c r="L81" s="902"/>
      <c r="N81" s="902"/>
      <c r="P81" s="902"/>
      <c r="R81" s="902"/>
      <c r="T81" s="902"/>
      <c r="V81" s="902"/>
    </row>
    <row r="82" spans="6:22" ht="14.5">
      <c r="F82" s="902"/>
      <c r="H82" s="902"/>
      <c r="J82" s="902"/>
      <c r="L82" s="902"/>
      <c r="N82" s="902"/>
      <c r="P82" s="902"/>
      <c r="R82" s="902"/>
      <c r="T82" s="902"/>
      <c r="V82" s="902"/>
    </row>
    <row r="83" spans="6:22" ht="14.5">
      <c r="F83" s="902"/>
      <c r="H83" s="902"/>
      <c r="J83" s="902"/>
      <c r="L83" s="902"/>
      <c r="N83" s="902"/>
      <c r="P83" s="902"/>
      <c r="R83" s="902"/>
      <c r="T83" s="902"/>
      <c r="V83" s="902"/>
    </row>
    <row r="84" spans="6:22" ht="14.5">
      <c r="F84" s="902"/>
      <c r="H84" s="902"/>
      <c r="J84" s="902"/>
      <c r="L84" s="902"/>
      <c r="N84" s="902"/>
      <c r="P84" s="902"/>
      <c r="R84" s="902"/>
      <c r="T84" s="902"/>
      <c r="V84" s="902"/>
    </row>
  </sheetData>
  <pageMargins left="0.7" right="0.7" top="0.75" bottom="0.75" header="0.3" footer="0.3"/>
  <pageSetup scale="62" orientation="landscape" r:id="rId1"/>
  <headerFooter>
    <oddHeader xml:space="preserve">&amp;LPuerto Rico Electric Power Authority 
Docket NEPR-AP-2023-0003
Determination of Base Rates Revenue Requirement
&amp;RSchedule B-1.1 (Constrained)
Page &amp;P of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8DEF3-0E24-418B-933B-E42969CB859F}">
  <sheetPr>
    <tabColor theme="5" tint="0.79998168889431442"/>
  </sheetPr>
  <dimension ref="A1:R71"/>
  <sheetViews>
    <sheetView topLeftCell="C3" workbookViewId="0">
      <selection activeCell="J14" sqref="J14"/>
    </sheetView>
    <sheetView workbookViewId="1"/>
  </sheetViews>
  <sheetFormatPr defaultColWidth="9.1796875" defaultRowHeight="14.5"/>
  <cols>
    <col min="1" max="1" width="5.81640625" customWidth="1"/>
    <col min="2" max="2" width="8.453125" customWidth="1"/>
    <col min="3" max="3" width="58.453125" customWidth="1"/>
    <col min="4" max="4" width="8.54296875" customWidth="1"/>
    <col min="5" max="5" width="16.81640625" bestFit="1" customWidth="1"/>
    <col min="6" max="6" width="16.1796875" customWidth="1"/>
    <col min="7" max="7" width="16.453125" bestFit="1" customWidth="1"/>
    <col min="8" max="8" width="20" bestFit="1" customWidth="1"/>
    <col min="9" max="9" width="8.54296875" customWidth="1"/>
    <col min="10" max="10" width="15.54296875" bestFit="1" customWidth="1"/>
    <col min="11" max="11" width="20.81640625" customWidth="1"/>
    <col min="13" max="13" width="15.54296875" customWidth="1"/>
    <col min="14" max="14" width="19.1796875" customWidth="1"/>
    <col min="16" max="16" width="16.453125" customWidth="1"/>
    <col min="17" max="17" width="20" customWidth="1"/>
  </cols>
  <sheetData>
    <row r="1" spans="1:18">
      <c r="B1" s="553"/>
      <c r="C1" s="1" t="s">
        <v>7</v>
      </c>
      <c r="D1" s="1"/>
      <c r="I1" s="1"/>
      <c r="J1" s="1322"/>
      <c r="K1" s="1322"/>
      <c r="L1" s="1322"/>
      <c r="M1" s="1322"/>
      <c r="N1" s="1322"/>
      <c r="O1" s="1322"/>
      <c r="P1" s="1322"/>
      <c r="Q1" s="1322"/>
      <c r="R1" s="1"/>
    </row>
    <row r="2" spans="1:18" ht="26">
      <c r="A2" s="554" t="s">
        <v>127</v>
      </c>
      <c r="C2" s="554" t="s">
        <v>5</v>
      </c>
      <c r="D2" s="1"/>
      <c r="E2" s="1325" t="s">
        <v>278</v>
      </c>
      <c r="F2" s="1325"/>
      <c r="G2" s="1325"/>
      <c r="H2" s="1325"/>
      <c r="I2" s="1"/>
      <c r="J2" s="1324" t="s">
        <v>279</v>
      </c>
      <c r="K2" s="1324"/>
      <c r="L2" s="1"/>
      <c r="M2" s="1324" t="s">
        <v>280</v>
      </c>
      <c r="N2" s="1324"/>
      <c r="O2" s="61"/>
      <c r="P2" s="1324" t="s">
        <v>281</v>
      </c>
      <c r="Q2" s="1324"/>
      <c r="R2" s="1"/>
    </row>
    <row r="3" spans="1:18" ht="26">
      <c r="D3" s="555"/>
      <c r="E3" s="61" t="s">
        <v>282</v>
      </c>
      <c r="F3" s="61" t="s">
        <v>283</v>
      </c>
      <c r="G3" s="61" t="s">
        <v>284</v>
      </c>
      <c r="H3" s="61" t="s">
        <v>285</v>
      </c>
      <c r="I3" s="555"/>
      <c r="J3" s="555" t="s">
        <v>286</v>
      </c>
      <c r="K3" s="555" t="s">
        <v>287</v>
      </c>
      <c r="L3" s="953"/>
      <c r="M3" s="555" t="s">
        <v>286</v>
      </c>
      <c r="N3" s="555" t="s">
        <v>287</v>
      </c>
      <c r="O3" s="1"/>
      <c r="P3" s="555" t="s">
        <v>286</v>
      </c>
      <c r="Q3" s="555" t="s">
        <v>287</v>
      </c>
      <c r="R3" s="555"/>
    </row>
    <row r="4" spans="1:18">
      <c r="B4" s="61"/>
      <c r="C4" s="1"/>
      <c r="D4" s="61"/>
      <c r="E4" s="61" t="s">
        <v>288</v>
      </c>
      <c r="F4" s="61" t="s">
        <v>289</v>
      </c>
      <c r="G4" s="61" t="s">
        <v>289</v>
      </c>
      <c r="H4" s="61" t="s">
        <v>289</v>
      </c>
      <c r="I4" s="61"/>
      <c r="J4" s="61"/>
      <c r="K4" s="61"/>
      <c r="L4" s="1"/>
      <c r="M4" s="61"/>
      <c r="N4" s="61"/>
      <c r="O4" s="1"/>
      <c r="P4" s="61"/>
      <c r="Q4" s="61"/>
      <c r="R4" s="61"/>
    </row>
    <row r="5" spans="1:18">
      <c r="A5" s="2">
        <v>1</v>
      </c>
      <c r="B5" s="61"/>
      <c r="C5" s="570" t="s">
        <v>290</v>
      </c>
      <c r="D5" s="570"/>
      <c r="E5" s="570"/>
      <c r="F5" s="570"/>
      <c r="G5" s="570"/>
      <c r="H5" s="570"/>
      <c r="I5" s="570"/>
      <c r="J5" s="570"/>
      <c r="K5" s="570"/>
      <c r="M5" s="570"/>
      <c r="N5" s="570"/>
      <c r="P5" s="570"/>
      <c r="Q5" s="570"/>
      <c r="R5" s="570" t="s">
        <v>139</v>
      </c>
    </row>
    <row r="6" spans="1:18">
      <c r="A6" s="2">
        <v>2</v>
      </c>
      <c r="B6" s="61"/>
      <c r="C6" s="570" t="s">
        <v>291</v>
      </c>
      <c r="D6" s="571"/>
      <c r="E6" s="572" t="s">
        <v>7</v>
      </c>
      <c r="F6" s="572"/>
      <c r="G6" s="572"/>
      <c r="H6" s="572"/>
      <c r="I6" s="572"/>
      <c r="J6" s="572"/>
      <c r="K6" s="572"/>
      <c r="L6" s="120"/>
      <c r="M6" s="572"/>
      <c r="N6" s="572"/>
      <c r="O6" s="120"/>
      <c r="P6" s="572"/>
      <c r="Q6" s="572"/>
      <c r="R6" s="571"/>
    </row>
    <row r="7" spans="1:18">
      <c r="A7" s="2">
        <v>3</v>
      </c>
      <c r="B7" s="61"/>
      <c r="C7" s="573" t="s">
        <v>141</v>
      </c>
      <c r="D7" s="571"/>
      <c r="E7" s="574">
        <v>2735195727</v>
      </c>
      <c r="F7" s="572">
        <v>2950612663.8499999</v>
      </c>
      <c r="G7" s="572">
        <v>2498030937.0900002</v>
      </c>
      <c r="H7" s="572">
        <v>1337085213.77</v>
      </c>
      <c r="I7" s="572"/>
      <c r="J7" s="572">
        <f>J22</f>
        <v>2436713299.8406897</v>
      </c>
      <c r="K7" s="572">
        <f>J7</f>
        <v>2436713299.8406897</v>
      </c>
      <c r="L7" s="120"/>
      <c r="M7" s="572">
        <f>M22</f>
        <v>2363810018.072628</v>
      </c>
      <c r="N7" s="572">
        <f>N22</f>
        <v>2363810018.072628</v>
      </c>
      <c r="O7" s="120"/>
      <c r="P7" s="572">
        <f>P22</f>
        <v>2312631997.3431683</v>
      </c>
      <c r="Q7" s="572">
        <f>Q22</f>
        <v>2312631997.3431683</v>
      </c>
      <c r="R7" s="571"/>
    </row>
    <row r="8" spans="1:18">
      <c r="A8" s="2">
        <v>4</v>
      </c>
      <c r="B8" s="61"/>
      <c r="C8" s="573" t="s">
        <v>142</v>
      </c>
      <c r="D8" s="571"/>
      <c r="E8" s="574">
        <v>1156698974</v>
      </c>
      <c r="F8" s="572">
        <v>1024048130.48</v>
      </c>
      <c r="G8" s="572">
        <v>1172973523.0999999</v>
      </c>
      <c r="H8" s="572">
        <v>603287978.64999998</v>
      </c>
      <c r="I8" s="572"/>
      <c r="J8" s="572">
        <f>'E-1'!E33</f>
        <v>1179202426.8818486</v>
      </c>
      <c r="K8" s="572">
        <f>J8</f>
        <v>1179202426.8818486</v>
      </c>
      <c r="L8" s="120"/>
      <c r="M8" s="572">
        <f>'E-1'!H33</f>
        <v>1153897329.9670923</v>
      </c>
      <c r="N8" s="572">
        <f>M8</f>
        <v>1153897329.9670923</v>
      </c>
      <c r="O8" s="120"/>
      <c r="P8" s="572">
        <f>'E-1'!K33</f>
        <v>1138445034.8482292</v>
      </c>
      <c r="Q8" s="572">
        <f>P8</f>
        <v>1138445034.8482292</v>
      </c>
      <c r="R8" s="571"/>
    </row>
    <row r="9" spans="1:18" ht="15.5">
      <c r="A9" s="2">
        <v>5</v>
      </c>
      <c r="B9" s="61"/>
      <c r="C9" s="573" t="s">
        <v>265</v>
      </c>
      <c r="D9" s="571"/>
      <c r="E9" s="575">
        <v>238774297</v>
      </c>
      <c r="F9" s="576">
        <v>327670589.23000002</v>
      </c>
      <c r="G9" s="576">
        <v>357429944.14999998</v>
      </c>
      <c r="H9" s="576">
        <v>144207251.09999999</v>
      </c>
      <c r="I9" s="572"/>
      <c r="J9" s="954">
        <f>SUM('E-2 Riders'!G19,'E-2 Riders'!G24,'E-2 Riders'!G29,'E-2 Riders'!G34)</f>
        <v>320077800</v>
      </c>
      <c r="K9" s="572">
        <f>J9</f>
        <v>320077800</v>
      </c>
      <c r="L9" s="120"/>
      <c r="M9" s="572">
        <f>K9</f>
        <v>320077800</v>
      </c>
      <c r="N9" s="572">
        <f>M9</f>
        <v>320077800</v>
      </c>
      <c r="O9" s="120"/>
      <c r="P9" s="572">
        <f>N9</f>
        <v>320077800</v>
      </c>
      <c r="Q9" s="572">
        <f>P9</f>
        <v>320077800</v>
      </c>
      <c r="R9" s="571"/>
    </row>
    <row r="10" spans="1:18">
      <c r="A10" s="2">
        <v>6</v>
      </c>
      <c r="B10" s="61"/>
      <c r="C10" s="570" t="s">
        <v>145</v>
      </c>
      <c r="D10" s="571"/>
      <c r="E10" s="577">
        <f t="shared" ref="E10:H10" si="0">SUM(E7:E9)</f>
        <v>4130668998</v>
      </c>
      <c r="F10" s="577">
        <f t="shared" si="0"/>
        <v>4302331383.5599995</v>
      </c>
      <c r="G10" s="577">
        <f t="shared" si="0"/>
        <v>4028434404.3400002</v>
      </c>
      <c r="H10" s="577">
        <f t="shared" si="0"/>
        <v>2084580443.52</v>
      </c>
      <c r="I10" s="572"/>
      <c r="J10" s="955">
        <f>SUM(J7:J9)</f>
        <v>3935993526.722538</v>
      </c>
      <c r="K10" s="955">
        <f>SUM(K7:K9)</f>
        <v>3935993526.722538</v>
      </c>
      <c r="L10" s="120"/>
      <c r="M10" s="955">
        <f>SUM(M7:M9)</f>
        <v>3837785148.0397205</v>
      </c>
      <c r="N10" s="955">
        <f>SUM(N7:N9)</f>
        <v>3837785148.0397205</v>
      </c>
      <c r="O10" s="120"/>
      <c r="P10" s="955">
        <f>SUM(P7:P9)</f>
        <v>3771154832.1913977</v>
      </c>
      <c r="Q10" s="955">
        <f>SUM(Q7:Q9)</f>
        <v>3771154832.1913977</v>
      </c>
      <c r="R10" s="571"/>
    </row>
    <row r="11" spans="1:18">
      <c r="A11" s="2">
        <v>7</v>
      </c>
      <c r="B11" s="61"/>
      <c r="C11" s="573" t="s">
        <v>292</v>
      </c>
      <c r="D11" s="571"/>
      <c r="E11" s="572">
        <v>0</v>
      </c>
      <c r="F11" s="572">
        <v>0</v>
      </c>
      <c r="G11" s="572">
        <v>0</v>
      </c>
      <c r="H11" s="572">
        <v>0</v>
      </c>
      <c r="I11" s="572"/>
      <c r="J11" s="572"/>
      <c r="K11" s="572"/>
      <c r="L11" s="120"/>
      <c r="M11" s="572"/>
      <c r="N11" s="572"/>
      <c r="O11" s="120"/>
      <c r="P11" s="572"/>
      <c r="Q11" s="572"/>
      <c r="R11" s="571"/>
    </row>
    <row r="12" spans="1:18" ht="15">
      <c r="A12" s="2">
        <v>8</v>
      </c>
      <c r="B12" s="61"/>
      <c r="C12" s="573" t="s">
        <v>147</v>
      </c>
      <c r="D12" s="571"/>
      <c r="E12" s="576">
        <v>35763783.07</v>
      </c>
      <c r="F12" s="576">
        <v>78982655.400000006</v>
      </c>
      <c r="G12" s="576">
        <v>117349618.67999999</v>
      </c>
      <c r="H12" s="576">
        <v>140729777.13</v>
      </c>
      <c r="I12" s="572"/>
      <c r="J12" s="956">
        <f>'B-7'!F15</f>
        <v>56501060.585000008</v>
      </c>
      <c r="K12" s="956">
        <f>J12</f>
        <v>56501060.585000008</v>
      </c>
      <c r="L12" s="120"/>
      <c r="M12" s="956">
        <f>'B-7'!H15</f>
        <v>56695460.585000008</v>
      </c>
      <c r="N12" s="956">
        <f>M12</f>
        <v>56695460.585000008</v>
      </c>
      <c r="O12" s="120"/>
      <c r="P12" s="956">
        <f>'B-7'!J15</f>
        <v>56370898.120000005</v>
      </c>
      <c r="Q12" s="956">
        <f>P12</f>
        <v>56370898.120000005</v>
      </c>
      <c r="R12" s="571"/>
    </row>
    <row r="13" spans="1:18">
      <c r="A13" s="2">
        <v>9</v>
      </c>
      <c r="B13" s="61"/>
      <c r="C13" s="570" t="s">
        <v>149</v>
      </c>
      <c r="D13" s="571"/>
      <c r="E13" s="577">
        <f>SUM(E10:E12)</f>
        <v>4166432781.0700002</v>
      </c>
      <c r="F13" s="577">
        <f>SUM(F10:F12)</f>
        <v>4381314038.9599991</v>
      </c>
      <c r="G13" s="577">
        <f>SUM(G10:G12)</f>
        <v>4145784023.02</v>
      </c>
      <c r="H13" s="577">
        <f>SUM(H10:H12)</f>
        <v>2225310220.6500001</v>
      </c>
      <c r="I13" s="572"/>
      <c r="J13" s="577">
        <f>SUM(J10:J12)</f>
        <v>3992494587.307538</v>
      </c>
      <c r="K13" s="577">
        <f>SUM(K10:K12)</f>
        <v>3992494587.307538</v>
      </c>
      <c r="L13" s="120"/>
      <c r="M13" s="577">
        <f>SUM(M10:M12)</f>
        <v>3894480608.6247206</v>
      </c>
      <c r="N13" s="577">
        <f>SUM(N10:N12)</f>
        <v>3894480608.6247206</v>
      </c>
      <c r="O13" s="120"/>
      <c r="P13" s="577">
        <f>SUM(P10:P12)</f>
        <v>3827525730.3113976</v>
      </c>
      <c r="Q13" s="577">
        <f>SUM(Q10:Q12)</f>
        <v>3827525730.3113976</v>
      </c>
      <c r="R13" s="571"/>
    </row>
    <row r="14" spans="1:18" ht="15">
      <c r="A14" s="2">
        <v>11</v>
      </c>
      <c r="B14" s="61"/>
      <c r="C14" s="573" t="s">
        <v>293</v>
      </c>
      <c r="D14" s="571"/>
      <c r="E14" s="576">
        <v>-293137365</v>
      </c>
      <c r="F14" s="576">
        <v>-311240569</v>
      </c>
      <c r="G14" s="576">
        <v>-285673383</v>
      </c>
      <c r="H14" s="576">
        <v>-207327284</v>
      </c>
      <c r="I14" s="572"/>
      <c r="J14" s="1308">
        <f>SUM('E-2 Riders'!G19,'E-2 Riders'!G24,'E-2 Riders'!G29)</f>
        <v>279076694</v>
      </c>
      <c r="K14" s="1308">
        <f>J14</f>
        <v>279076694</v>
      </c>
      <c r="L14" s="1311"/>
      <c r="M14" s="1308">
        <f>J14</f>
        <v>279076694</v>
      </c>
      <c r="N14" s="1308">
        <f>J14</f>
        <v>279076694</v>
      </c>
      <c r="O14" s="1311"/>
      <c r="P14" s="1308">
        <f>M14</f>
        <v>279076694</v>
      </c>
      <c r="Q14" s="1308">
        <f>N14</f>
        <v>279076694</v>
      </c>
      <c r="R14" s="571"/>
    </row>
    <row r="15" spans="1:18">
      <c r="A15" s="2">
        <v>12</v>
      </c>
      <c r="B15" s="61"/>
      <c r="C15" s="570" t="s">
        <v>294</v>
      </c>
      <c r="D15" s="571"/>
      <c r="E15" s="577">
        <f>SUM(E13:E14)</f>
        <v>3873295416.0700002</v>
      </c>
      <c r="F15" s="577">
        <f>SUM(F13:F14)</f>
        <v>4070073469.9599991</v>
      </c>
      <c r="G15" s="577">
        <f>SUM(G13:G14)</f>
        <v>3860110640.02</v>
      </c>
      <c r="H15" s="577">
        <f>SUM(H13:H14)</f>
        <v>2017982936.6500001</v>
      </c>
      <c r="I15" s="572"/>
      <c r="J15" s="955">
        <f>SUM(J13:J14)</f>
        <v>4271571281.307538</v>
      </c>
      <c r="K15" s="955">
        <f>SUM(K13:K14)</f>
        <v>4271571281.307538</v>
      </c>
      <c r="L15" s="120"/>
      <c r="M15" s="955">
        <f>SUM(M13:M14)</f>
        <v>4173557302.6247206</v>
      </c>
      <c r="N15" s="955">
        <f>SUM(N13:N14)</f>
        <v>4173557302.6247206</v>
      </c>
      <c r="O15" s="120"/>
      <c r="P15" s="955">
        <f>SUM(P13:P14)</f>
        <v>4106602424.3113976</v>
      </c>
      <c r="Q15" s="955">
        <f>SUM(Q13:Q14)</f>
        <v>4106602424.3113976</v>
      </c>
      <c r="R15" s="571"/>
    </row>
    <row r="16" spans="1:18">
      <c r="A16" s="2"/>
      <c r="B16" s="61"/>
      <c r="C16" s="570"/>
      <c r="D16" s="571"/>
      <c r="E16" s="577"/>
      <c r="F16" s="577"/>
      <c r="G16" s="577"/>
      <c r="H16" s="577"/>
      <c r="I16" s="572"/>
      <c r="J16" s="572"/>
      <c r="K16" s="572"/>
      <c r="L16" s="120"/>
      <c r="M16" s="572"/>
      <c r="N16" s="572"/>
      <c r="O16" s="120"/>
      <c r="P16" s="572"/>
      <c r="Q16" s="572"/>
      <c r="R16" s="571"/>
    </row>
    <row r="17" spans="1:18">
      <c r="A17" s="2">
        <v>13</v>
      </c>
      <c r="B17" s="61"/>
      <c r="C17" s="570" t="s">
        <v>151</v>
      </c>
      <c r="D17" s="571"/>
      <c r="E17" s="572"/>
      <c r="F17" s="572"/>
      <c r="G17" s="572" t="s">
        <v>295</v>
      </c>
      <c r="H17" s="572"/>
      <c r="I17" s="572"/>
      <c r="J17" s="572"/>
      <c r="K17" s="572"/>
      <c r="L17" s="120"/>
      <c r="M17" s="572"/>
      <c r="N17" s="572"/>
      <c r="O17" s="120"/>
      <c r="P17" s="572"/>
      <c r="Q17" s="572"/>
      <c r="R17" s="571"/>
    </row>
    <row r="18" spans="1:18">
      <c r="A18" s="2">
        <v>14</v>
      </c>
      <c r="B18" s="61"/>
      <c r="C18" s="578" t="s">
        <v>152</v>
      </c>
      <c r="D18" s="556"/>
      <c r="E18" s="557" t="s">
        <v>7</v>
      </c>
      <c r="F18" s="557" t="s">
        <v>7</v>
      </c>
      <c r="G18" s="557" t="s">
        <v>7</v>
      </c>
      <c r="H18" s="557" t="s">
        <v>7</v>
      </c>
      <c r="I18" s="557"/>
      <c r="J18" s="557"/>
      <c r="K18" s="557"/>
      <c r="L18" s="120"/>
      <c r="M18" s="557"/>
      <c r="N18" s="557"/>
      <c r="O18" s="120"/>
      <c r="P18" s="557"/>
      <c r="Q18" s="557"/>
      <c r="R18" s="556"/>
    </row>
    <row r="19" spans="1:18">
      <c r="A19" s="2">
        <v>15</v>
      </c>
      <c r="B19" s="61"/>
      <c r="C19" s="573" t="s">
        <v>153</v>
      </c>
      <c r="D19" s="556"/>
      <c r="E19" s="572">
        <v>2361763427.6799998</v>
      </c>
      <c r="F19" s="572">
        <v>2435201138.9400001</v>
      </c>
      <c r="G19" s="572">
        <v>1986602417.9300001</v>
      </c>
      <c r="H19" s="572">
        <v>1092818237.04</v>
      </c>
      <c r="I19" s="557"/>
      <c r="J19" s="557">
        <f>'C-2 Optimal'!F21</f>
        <v>1710960028.6206896</v>
      </c>
      <c r="K19" s="557">
        <f>J19</f>
        <v>1710960028.6206896</v>
      </c>
      <c r="L19" s="120"/>
      <c r="M19" s="557">
        <f>'C-2 Optimal'!W21</f>
        <v>1659770337.5443616</v>
      </c>
      <c r="N19" s="557">
        <f>M19</f>
        <v>1659770337.5443616</v>
      </c>
      <c r="O19" s="120"/>
      <c r="P19" s="557">
        <f>'C-2 Optimal'!AT21</f>
        <v>1623835232.7383296</v>
      </c>
      <c r="Q19" s="557">
        <f>P19</f>
        <v>1623835232.7383296</v>
      </c>
      <c r="R19" s="556"/>
    </row>
    <row r="20" spans="1:18">
      <c r="A20" s="2">
        <v>16</v>
      </c>
      <c r="B20" s="61"/>
      <c r="C20" s="573" t="s">
        <v>154</v>
      </c>
      <c r="D20" s="556"/>
      <c r="E20" s="572">
        <v>460665519.58999997</v>
      </c>
      <c r="F20" s="572">
        <v>420167683.87</v>
      </c>
      <c r="G20" s="572">
        <v>459473147.95999998</v>
      </c>
      <c r="H20" s="572">
        <v>303076413.60000002</v>
      </c>
      <c r="I20" s="557"/>
      <c r="J20" s="557">
        <f>'C-2 Optimal'!F22</f>
        <v>575691701.22000003</v>
      </c>
      <c r="K20" s="557">
        <f t="shared" ref="K20:K21" si="1">J20</f>
        <v>575691701.22000003</v>
      </c>
      <c r="L20" s="120"/>
      <c r="M20" s="557">
        <f>'C-2 Optimal'!W22</f>
        <v>558467756.85677922</v>
      </c>
      <c r="N20" s="557">
        <f t="shared" ref="N20:N21" si="2">M20</f>
        <v>558467756.85677922</v>
      </c>
      <c r="O20" s="120"/>
      <c r="P20" s="557">
        <f>'C-2 Optimal'!AT22</f>
        <v>546376567.54011166</v>
      </c>
      <c r="Q20" s="557">
        <f t="shared" ref="Q20:Q21" si="3">P20</f>
        <v>546376567.54011166</v>
      </c>
      <c r="R20" s="556"/>
    </row>
    <row r="21" spans="1:18" ht="15">
      <c r="A21" s="2">
        <v>17</v>
      </c>
      <c r="B21" s="61"/>
      <c r="C21" s="573" t="s">
        <v>155</v>
      </c>
      <c r="D21" s="556"/>
      <c r="E21" s="576">
        <v>74865070.629999995</v>
      </c>
      <c r="F21" s="576">
        <v>66581680.32</v>
      </c>
      <c r="G21" s="576">
        <v>67501473.950000003</v>
      </c>
      <c r="H21" s="576">
        <v>33234724.170000002</v>
      </c>
      <c r="I21" s="557"/>
      <c r="J21" s="557">
        <f>'C-2 Optimal'!F23</f>
        <v>150061570</v>
      </c>
      <c r="K21" s="557">
        <f t="shared" si="1"/>
        <v>150061570</v>
      </c>
      <c r="L21" s="120"/>
      <c r="M21" s="557">
        <f>'C-2 Optimal'!W23</f>
        <v>145571923.67148736</v>
      </c>
      <c r="N21" s="557">
        <f t="shared" si="2"/>
        <v>145571923.67148736</v>
      </c>
      <c r="O21" s="120"/>
      <c r="P21" s="557">
        <f>'C-2 Optimal'!AT23</f>
        <v>142420197.06472677</v>
      </c>
      <c r="Q21" s="557">
        <f t="shared" si="3"/>
        <v>142420197.06472677</v>
      </c>
      <c r="R21" s="556"/>
    </row>
    <row r="22" spans="1:18">
      <c r="A22" s="2">
        <v>18</v>
      </c>
      <c r="B22" s="61"/>
      <c r="C22" s="570" t="s">
        <v>156</v>
      </c>
      <c r="D22" s="558"/>
      <c r="E22" s="577">
        <f>SUM(E18:E21)</f>
        <v>2897294017.9000001</v>
      </c>
      <c r="F22" s="577">
        <f t="shared" ref="F22:H22" si="4">SUM(F18:F21)</f>
        <v>2921950503.1300001</v>
      </c>
      <c r="G22" s="577">
        <f t="shared" si="4"/>
        <v>2513577039.8399997</v>
      </c>
      <c r="H22" s="577">
        <f t="shared" si="4"/>
        <v>1429129374.8099999</v>
      </c>
      <c r="I22" s="557"/>
      <c r="J22" s="559">
        <f>SUM(J19:J21)</f>
        <v>2436713299.8406897</v>
      </c>
      <c r="K22" s="559">
        <f>SUM(K19:K21)</f>
        <v>2436713299.8406897</v>
      </c>
      <c r="L22" s="120"/>
      <c r="M22" s="559">
        <f>SUM(M19:M21)</f>
        <v>2363810018.072628</v>
      </c>
      <c r="N22" s="559">
        <f>SUM(N19:N21)</f>
        <v>2363810018.072628</v>
      </c>
      <c r="O22" s="120"/>
      <c r="P22" s="559">
        <f>SUM(P19:P21)</f>
        <v>2312631997.3431683</v>
      </c>
      <c r="Q22" s="559">
        <f>SUM(Q19:Q21)</f>
        <v>2312631997.3431683</v>
      </c>
      <c r="R22" s="558"/>
    </row>
    <row r="23" spans="1:18">
      <c r="A23" s="2">
        <v>19</v>
      </c>
      <c r="B23" s="61"/>
      <c r="C23" s="579" t="s">
        <v>157</v>
      </c>
      <c r="D23" s="558"/>
      <c r="E23" s="557"/>
      <c r="F23" s="557"/>
      <c r="G23" s="557"/>
      <c r="H23" s="557"/>
      <c r="I23" s="557"/>
      <c r="J23" s="560"/>
      <c r="K23" s="557"/>
      <c r="L23" s="120"/>
      <c r="M23" s="557"/>
      <c r="N23" s="557"/>
      <c r="O23" s="120"/>
      <c r="P23" s="557"/>
      <c r="Q23" s="557"/>
      <c r="R23" s="558"/>
    </row>
    <row r="24" spans="1:18">
      <c r="A24" s="2">
        <v>20</v>
      </c>
      <c r="B24" s="61"/>
      <c r="C24" s="570" t="s">
        <v>158</v>
      </c>
      <c r="D24" s="580"/>
      <c r="E24" s="577"/>
      <c r="F24" s="577"/>
      <c r="G24" s="577"/>
      <c r="H24" s="577"/>
      <c r="I24" s="577"/>
      <c r="J24" s="577"/>
      <c r="K24" s="577"/>
      <c r="L24" s="120"/>
      <c r="M24" s="577"/>
      <c r="N24" s="577"/>
      <c r="O24" s="120"/>
      <c r="P24" s="577"/>
      <c r="Q24" s="577"/>
      <c r="R24" s="580"/>
    </row>
    <row r="25" spans="1:18">
      <c r="A25" s="2">
        <v>21</v>
      </c>
      <c r="B25" s="61"/>
      <c r="C25" s="573" t="s">
        <v>159</v>
      </c>
      <c r="D25" s="580"/>
      <c r="E25" s="557">
        <v>217074819.64000002</v>
      </c>
      <c r="F25" s="557">
        <v>221164796.50999999</v>
      </c>
      <c r="G25" s="557">
        <v>173302686.22999996</v>
      </c>
      <c r="H25" s="557">
        <v>123268255.93000001</v>
      </c>
      <c r="I25" s="577"/>
      <c r="J25" s="572">
        <f>VLOOKUP($C25,'C-2 Optimal'!$C:$BD,19,FALSE)</f>
        <v>328480443.36564165</v>
      </c>
      <c r="K25" s="572">
        <f>VLOOKUP($C25,'C-2 Constrained'!$C:$BD,19,FALSE)</f>
        <v>291782816.22716665</v>
      </c>
      <c r="L25" s="120"/>
      <c r="M25" s="572">
        <f>VLOOKUP($C25,'C-2 Optimal'!$C:$BD,36,FALSE)</f>
        <v>374915199.25382119</v>
      </c>
      <c r="N25" s="572">
        <f>VLOOKUP($C25,'C-2 Constrained'!$C:$BD,36,FALSE)</f>
        <v>305333703.25382125</v>
      </c>
      <c r="O25" s="120"/>
      <c r="P25" s="572">
        <f>VLOOKUP($C25,'C-2 Optimal'!$C:$BD,54,FALSE)</f>
        <v>400707190.89263767</v>
      </c>
      <c r="Q25" s="572">
        <f>VLOOKUP($C25,'C-2 Constrained'!$C:$BD,54,FALSE)</f>
        <v>333829435.89263767</v>
      </c>
      <c r="R25" s="580"/>
    </row>
    <row r="26" spans="1:18">
      <c r="A26" s="2">
        <v>22</v>
      </c>
      <c r="B26" s="61"/>
      <c r="C26" s="573" t="s">
        <v>160</v>
      </c>
      <c r="D26" s="580"/>
      <c r="E26" s="557">
        <v>478288089.65999997</v>
      </c>
      <c r="F26" s="557">
        <v>47690760.069999948</v>
      </c>
      <c r="G26" s="557">
        <v>67679289.010000005</v>
      </c>
      <c r="H26" s="557">
        <v>28459180.260000002</v>
      </c>
      <c r="I26" s="577"/>
      <c r="J26" s="572">
        <f>VLOOKUP($C26,'C-2 Optimal'!$C:$BD,19,FALSE)</f>
        <v>130284107.01874161</v>
      </c>
      <c r="K26" s="572">
        <f>VLOOKUP($C26,'C-2 Constrained'!$C:$BD,19,FALSE)</f>
        <v>122663208.61079167</v>
      </c>
      <c r="L26" s="120"/>
      <c r="M26" s="572">
        <f>VLOOKUP($C26,'C-2 Optimal'!$C:$BB,36,FALSE)</f>
        <v>148621382.8390753</v>
      </c>
      <c r="N26" s="572">
        <f>VLOOKUP($C26,'C-2 Constrained'!$C:$BD,36,FALSE)</f>
        <v>128508150.8390753</v>
      </c>
      <c r="O26" s="120"/>
      <c r="P26" s="572">
        <f>VLOOKUP($C26,'C-2 Optimal'!$C:$BD,54,FALSE)</f>
        <v>159101258.63704804</v>
      </c>
      <c r="Q26" s="572">
        <f>VLOOKUP($C26,'C-2 Constrained'!$C:$BD,54,FALSE)</f>
        <v>139905158.63704801</v>
      </c>
      <c r="R26" s="580"/>
    </row>
    <row r="27" spans="1:18">
      <c r="A27" s="2">
        <v>23</v>
      </c>
      <c r="B27" s="61"/>
      <c r="C27" s="573" t="s">
        <v>161</v>
      </c>
      <c r="D27" s="580"/>
      <c r="E27" s="557">
        <v>31319641.219999991</v>
      </c>
      <c r="F27" s="557">
        <v>34664695.100000001</v>
      </c>
      <c r="G27" s="557">
        <v>22496185.809999999</v>
      </c>
      <c r="H27" s="557">
        <v>15591411.1</v>
      </c>
      <c r="I27" s="577"/>
      <c r="J27" s="572">
        <f>VLOOKUP($C27,'C-2 Optimal'!$C:$BD,19,FALSE)</f>
        <v>30205616.932401143</v>
      </c>
      <c r="K27" s="572">
        <f>VLOOKUP($C27,'C-2 Constrained'!$C:$BD,19,FALSE)</f>
        <v>28637895.162551135</v>
      </c>
      <c r="L27" s="120"/>
      <c r="M27" s="572">
        <f>VLOOKUP($C27,'C-2 Optimal'!$C:$BB,36,FALSE)</f>
        <v>34649379.223390907</v>
      </c>
      <c r="N27" s="572">
        <f>VLOOKUP($C27,'C-2 Constrained'!$C:$BD,36,FALSE)</f>
        <v>28395485.223390911</v>
      </c>
      <c r="O27" s="120"/>
      <c r="P27" s="572">
        <f>VLOOKUP($C27,'C-2 Optimal'!$C:$BD,54,FALSE)</f>
        <v>37000417.287130401</v>
      </c>
      <c r="Q27" s="572">
        <f>VLOOKUP($C27,'C-2 Constrained'!$C:$BD,54,FALSE)</f>
        <v>29742185.287130401</v>
      </c>
      <c r="R27" s="580"/>
    </row>
    <row r="28" spans="1:18" ht="15">
      <c r="A28" s="2">
        <v>24</v>
      </c>
      <c r="B28" s="61"/>
      <c r="C28" s="573" t="s">
        <v>162</v>
      </c>
      <c r="D28" s="580"/>
      <c r="E28" s="581">
        <v>1244813.9400000002</v>
      </c>
      <c r="F28" s="581">
        <v>6012961.6700000009</v>
      </c>
      <c r="G28" s="581">
        <v>5228198.2299999995</v>
      </c>
      <c r="H28" s="581">
        <v>3338407.44</v>
      </c>
      <c r="I28" s="577"/>
      <c r="J28" s="956">
        <f>VLOOKUP($C28,'C-2 Optimal'!$C:$BD,19,FALSE)</f>
        <v>104619.26718613636</v>
      </c>
      <c r="K28" s="956">
        <f>VLOOKUP($C28,'C-2 Constrained'!$C:$BD,19,FALSE)</f>
        <v>104619.26718613636</v>
      </c>
      <c r="L28" s="120"/>
      <c r="M28" s="956">
        <f>VLOOKUP($C28,'C-2 Optimal'!$C:$BB,36,FALSE)</f>
        <v>106326.907554918</v>
      </c>
      <c r="N28" s="956">
        <f>VLOOKUP($C28,'C-2 Constrained'!$C:$BD,36,FALSE)</f>
        <v>106326.907554918</v>
      </c>
      <c r="O28" s="120"/>
      <c r="P28" s="956">
        <f>VLOOKUP($C28,'C-2 Optimal'!$C:$BD,54,FALSE)</f>
        <v>108124.79732887943</v>
      </c>
      <c r="Q28" s="956">
        <f>VLOOKUP($C28,'C-2 Constrained'!$C:$BD,54,FALSE)</f>
        <v>108124.79732887943</v>
      </c>
      <c r="R28" s="580"/>
    </row>
    <row r="29" spans="1:18">
      <c r="A29" s="2">
        <v>25</v>
      </c>
      <c r="B29" s="61"/>
      <c r="C29" s="578" t="s">
        <v>163</v>
      </c>
      <c r="D29" s="558"/>
      <c r="E29" s="561">
        <f>SUM(E25:E28)</f>
        <v>727927364.46000004</v>
      </c>
      <c r="F29" s="561">
        <f>SUM(F25:F28)</f>
        <v>309533213.34999996</v>
      </c>
      <c r="G29" s="561">
        <f>SUM(G25:G28)</f>
        <v>268706359.27999997</v>
      </c>
      <c r="H29" s="561">
        <f>SUM(H25:H28)</f>
        <v>170657254.72999999</v>
      </c>
      <c r="I29" s="557"/>
      <c r="J29" s="561">
        <f>SUM(J25:J28)</f>
        <v>489074786.58397055</v>
      </c>
      <c r="K29" s="561">
        <f>SUM(K25:K28)</f>
        <v>443188539.26769567</v>
      </c>
      <c r="L29" s="120"/>
      <c r="M29" s="561">
        <f>SUM(M25:M28)</f>
        <v>558292288.22384226</v>
      </c>
      <c r="N29" s="561">
        <f>SUM(N25:N28)</f>
        <v>462343666.22384244</v>
      </c>
      <c r="O29" s="120"/>
      <c r="P29" s="561">
        <f>SUM(P25:P28)</f>
        <v>596916991.61414492</v>
      </c>
      <c r="Q29" s="561">
        <f>SUM(Q25:Q28)</f>
        <v>503584904.61414498</v>
      </c>
      <c r="R29" s="558"/>
    </row>
    <row r="30" spans="1:18">
      <c r="A30" s="2">
        <v>26</v>
      </c>
      <c r="B30" s="61"/>
      <c r="C30" s="570" t="s">
        <v>296</v>
      </c>
      <c r="D30" s="558"/>
      <c r="E30" s="557"/>
      <c r="F30" s="557"/>
      <c r="G30" s="557"/>
      <c r="H30" s="557"/>
      <c r="I30" s="557"/>
      <c r="J30" s="557"/>
      <c r="K30" s="557"/>
      <c r="L30" s="120"/>
      <c r="M30" s="557"/>
      <c r="N30" s="557"/>
      <c r="O30" s="120"/>
      <c r="P30" s="557"/>
      <c r="Q30" s="557"/>
      <c r="R30" s="558"/>
    </row>
    <row r="31" spans="1:18">
      <c r="A31" s="2">
        <v>27</v>
      </c>
      <c r="B31" s="61"/>
      <c r="C31" s="573" t="s">
        <v>165</v>
      </c>
      <c r="D31" s="558"/>
      <c r="E31" s="557">
        <v>84503631.359999999</v>
      </c>
      <c r="F31" s="557">
        <v>59455920.439999998</v>
      </c>
      <c r="G31" s="557">
        <v>32973417.110000003</v>
      </c>
      <c r="H31" s="557">
        <v>11997882.68</v>
      </c>
      <c r="I31" s="557"/>
      <c r="J31" s="572">
        <f>VLOOKUP($C31,'C-2 Optimal'!$C:$BB,19,FALSE)</f>
        <v>79480591.680000007</v>
      </c>
      <c r="K31" s="572">
        <f>VLOOKUP($C31,'C-2 Constrained'!$C:$BD,19,FALSE)</f>
        <v>67397797.680000007</v>
      </c>
      <c r="L31" s="120"/>
      <c r="M31" s="572">
        <f>VLOOKUP($C31,'C-2 Optimal'!$C:$BB,36,FALSE)</f>
        <v>82011258.838337213</v>
      </c>
      <c r="N31" s="572">
        <f>VLOOKUP($C31,'C-2 Constrained'!$C:$BD,36,FALSE)</f>
        <v>62154563.478337206</v>
      </c>
      <c r="O31" s="120"/>
      <c r="P31" s="572">
        <f>VLOOKUP($C31,'C-2 Optimal'!$C:$BD,54,FALSE)</f>
        <v>85776361.556821659</v>
      </c>
      <c r="Q31" s="572">
        <f>VLOOKUP($C31,'C-2 Constrained'!$C:$BD,54,FALSE)</f>
        <v>70919895.556821659</v>
      </c>
      <c r="R31" s="558"/>
    </row>
    <row r="32" spans="1:18">
      <c r="A32" s="2">
        <v>28</v>
      </c>
      <c r="B32" s="61"/>
      <c r="C32" s="573" t="s">
        <v>166</v>
      </c>
      <c r="D32" s="558"/>
      <c r="E32" s="557">
        <v>27821429.450000003</v>
      </c>
      <c r="F32" s="557">
        <v>27053246.25</v>
      </c>
      <c r="G32" s="557">
        <v>17335911.57</v>
      </c>
      <c r="H32" s="557">
        <v>12351614.75</v>
      </c>
      <c r="I32" s="557"/>
      <c r="J32" s="572">
        <f>VLOOKUP($C32,'C-2 Optimal'!$C:$BB,19,FALSE)</f>
        <v>33947012.25</v>
      </c>
      <c r="K32" s="572">
        <f>VLOOKUP($C32,'C-2 Constrained'!$C:$BD,19,FALSE)</f>
        <v>20660111.25</v>
      </c>
      <c r="L32" s="120"/>
      <c r="M32" s="572">
        <f>VLOOKUP($C32,'C-2 Optimal'!$C:$BB,36,FALSE)</f>
        <v>38279991.21152693</v>
      </c>
      <c r="N32" s="572">
        <f>VLOOKUP($C32,'C-2 Constrained'!$C:$BD,36,FALSE)</f>
        <v>21557695.428526931</v>
      </c>
      <c r="O32" s="120"/>
      <c r="P32" s="572">
        <f>VLOOKUP($C32,'C-2 Optimal'!$C:$BD,54,FALSE)</f>
        <v>41070882.445503019</v>
      </c>
      <c r="Q32" s="572">
        <f>VLOOKUP($C32,'C-2 Constrained'!$C:$BD,54,FALSE)</f>
        <v>22546315.445503015</v>
      </c>
      <c r="R32" s="558"/>
    </row>
    <row r="33" spans="1:18">
      <c r="A33" s="2">
        <v>29</v>
      </c>
      <c r="B33" s="61"/>
      <c r="C33" s="573" t="s">
        <v>167</v>
      </c>
      <c r="D33" s="558"/>
      <c r="E33" s="557">
        <v>17642952.039999999</v>
      </c>
      <c r="F33" s="557">
        <v>16350163.209999999</v>
      </c>
      <c r="G33" s="557">
        <v>19091917.379999999</v>
      </c>
      <c r="H33" s="557">
        <v>8927130</v>
      </c>
      <c r="I33" s="557"/>
      <c r="J33" s="572">
        <f>VLOOKUP($C33,'C-2 Optimal'!$C:$BB,19,FALSE)</f>
        <v>67993442</v>
      </c>
      <c r="K33" s="572">
        <f>VLOOKUP($C33,'C-2 Constrained'!$C:$BD,19,FALSE)</f>
        <v>67993442</v>
      </c>
      <c r="L33" s="120"/>
      <c r="M33" s="572">
        <f>VLOOKUP($C33,'C-2 Optimal'!$C:$BB,36,FALSE)</f>
        <v>74158614</v>
      </c>
      <c r="N33" s="572">
        <f>VLOOKUP($C33,'C-2 Constrained'!$C:$BD,36,FALSE)</f>
        <v>74148114</v>
      </c>
      <c r="O33" s="120"/>
      <c r="P33" s="572">
        <f>VLOOKUP($C33,'C-2 Optimal'!$C:$BD,54,FALSE)</f>
        <v>75359045</v>
      </c>
      <c r="Q33" s="572">
        <f>VLOOKUP($C33,'C-2 Constrained'!$C:$BD,54,FALSE)</f>
        <v>75348020</v>
      </c>
      <c r="R33" s="558"/>
    </row>
    <row r="34" spans="1:18">
      <c r="A34" s="2">
        <v>30</v>
      </c>
      <c r="B34" s="61"/>
      <c r="C34" s="573" t="s">
        <v>168</v>
      </c>
      <c r="D34" s="558"/>
      <c r="E34" s="557">
        <v>4166187.2</v>
      </c>
      <c r="F34" s="557">
        <v>6607113.1799999997</v>
      </c>
      <c r="G34" s="557">
        <v>6710554.3700000001</v>
      </c>
      <c r="H34" s="557">
        <v>4668506.66</v>
      </c>
      <c r="I34" s="557"/>
      <c r="J34" s="572">
        <f>VLOOKUP($C34,'C-2 Optimal'!$C:$BB,19,FALSE)</f>
        <v>7950000</v>
      </c>
      <c r="K34" s="572">
        <f>VLOOKUP($C34,'C-2 Constrained'!$C:$BD,19,FALSE)</f>
        <v>7950000</v>
      </c>
      <c r="L34" s="120"/>
      <c r="M34" s="572">
        <f>VLOOKUP($C34,'C-2 Optimal'!$C:$BB,36,FALSE)</f>
        <v>8347500</v>
      </c>
      <c r="N34" s="572">
        <f>VLOOKUP($C34,'C-2 Constrained'!$C:$BD,36,FALSE)</f>
        <v>8347500</v>
      </c>
      <c r="O34" s="120"/>
      <c r="P34" s="572">
        <f>VLOOKUP($C34,'C-2 Optimal'!$C:$BD,54,FALSE)</f>
        <v>8764875</v>
      </c>
      <c r="Q34" s="572">
        <f>VLOOKUP($C34,'C-2 Constrained'!$C:$BD,54,FALSE)</f>
        <v>8764875</v>
      </c>
      <c r="R34" s="558"/>
    </row>
    <row r="35" spans="1:18">
      <c r="A35" s="2">
        <v>31</v>
      </c>
      <c r="B35" s="61"/>
      <c r="C35" s="573" t="s">
        <v>169</v>
      </c>
      <c r="D35" s="558"/>
      <c r="E35" s="557">
        <v>13292620.160000002</v>
      </c>
      <c r="F35" s="557">
        <v>20727857.390000001</v>
      </c>
      <c r="G35" s="557">
        <v>9185573.0700000003</v>
      </c>
      <c r="H35" s="557">
        <v>7329477.4100000001</v>
      </c>
      <c r="I35" s="557"/>
      <c r="J35" s="572">
        <f>VLOOKUP($C35,'C-2 Optimal'!$C:$BB,19,FALSE)</f>
        <v>18313760</v>
      </c>
      <c r="K35" s="572">
        <f>VLOOKUP($C35,'C-2 Constrained'!$C:$BD,19,FALSE)</f>
        <v>18313760</v>
      </c>
      <c r="L35" s="120"/>
      <c r="M35" s="572">
        <f>VLOOKUP($C35,'C-2 Optimal'!$C:$BB,36,FALSE)</f>
        <v>18647776.850000001</v>
      </c>
      <c r="N35" s="572">
        <f>VLOOKUP($C35,'C-2 Constrained'!$C:$BD,36,FALSE)</f>
        <v>18797386.850000001</v>
      </c>
      <c r="O35" s="120"/>
      <c r="P35" s="572">
        <f>VLOOKUP($C35,'C-2 Optimal'!$C:$BD,54,FALSE)</f>
        <v>19338164.7575</v>
      </c>
      <c r="Q35" s="572">
        <f>VLOOKUP($C35,'C-2 Constrained'!$C:$BD,54,FALSE)</f>
        <v>19649353.7575</v>
      </c>
      <c r="R35" s="558"/>
    </row>
    <row r="36" spans="1:18">
      <c r="A36" s="2">
        <v>32</v>
      </c>
      <c r="B36" s="61"/>
      <c r="C36" s="573" t="s">
        <v>170</v>
      </c>
      <c r="D36" s="558"/>
      <c r="E36" s="557">
        <v>9833243.25</v>
      </c>
      <c r="F36" s="557">
        <v>23204300.18</v>
      </c>
      <c r="G36" s="557">
        <v>28073597.149999999</v>
      </c>
      <c r="H36" s="557">
        <v>12951229</v>
      </c>
      <c r="I36" s="557"/>
      <c r="J36" s="572">
        <f>VLOOKUP($C36,'C-2 Optimal'!$C:$BB,19,FALSE)</f>
        <v>67019813</v>
      </c>
      <c r="K36" s="572">
        <f>VLOOKUP($C36,'C-2 Constrained'!$C:$BD,19,FALSE)</f>
        <v>59564775</v>
      </c>
      <c r="L36" s="120"/>
      <c r="M36" s="572">
        <f>VLOOKUP($C36,'C-2 Optimal'!$C:$BB,36,FALSE)</f>
        <v>98075229.848999992</v>
      </c>
      <c r="N36" s="572">
        <f>VLOOKUP($C36,'C-2 Constrained'!$C:$BD,36,FALSE)</f>
        <v>91864786</v>
      </c>
      <c r="O36" s="120"/>
      <c r="P36" s="572">
        <f>VLOOKUP($C36,'C-2 Optimal'!$C:$BD,54,FALSE)</f>
        <v>116445137.11</v>
      </c>
      <c r="Q36" s="572">
        <f>VLOOKUP($C36,'C-2 Constrained'!$C:$BD,54,FALSE)</f>
        <v>110903354.11</v>
      </c>
      <c r="R36" s="558"/>
    </row>
    <row r="37" spans="1:18">
      <c r="A37" s="2">
        <v>33</v>
      </c>
      <c r="B37" s="61"/>
      <c r="C37" s="573" t="s">
        <v>171</v>
      </c>
      <c r="D37" s="558"/>
      <c r="E37" s="557">
        <v>65965.19</v>
      </c>
      <c r="F37" s="557">
        <v>-872031.66</v>
      </c>
      <c r="G37" s="557">
        <v>651.5</v>
      </c>
      <c r="H37" s="557">
        <v>541.15</v>
      </c>
      <c r="I37" s="557"/>
      <c r="J37" s="572">
        <f>VLOOKUP($C37,'C-2 Optimal'!$C:$BB,19,FALSE)</f>
        <v>2050000</v>
      </c>
      <c r="K37" s="572">
        <f>VLOOKUP($C37,'C-2 Constrained'!$C:$BD,19,FALSE)</f>
        <v>2050000</v>
      </c>
      <c r="L37" s="120"/>
      <c r="M37" s="572">
        <f>VLOOKUP($C37,'C-2 Optimal'!$C:$BB,36,FALSE)</f>
        <v>2152500</v>
      </c>
      <c r="N37" s="572">
        <f>VLOOKUP($C37,'C-2 Constrained'!$C:$BD,36,FALSE)</f>
        <v>2152500</v>
      </c>
      <c r="O37" s="120"/>
      <c r="P37" s="572">
        <f>VLOOKUP($C37,'C-2 Optimal'!$C:$BD,54,FALSE)</f>
        <v>2260125</v>
      </c>
      <c r="Q37" s="572">
        <f>VLOOKUP($C37,'C-2 Constrained'!$C:$BD,54,FALSE)</f>
        <v>2260125</v>
      </c>
      <c r="R37" s="558"/>
    </row>
    <row r="38" spans="1:18">
      <c r="A38" s="2">
        <v>34</v>
      </c>
      <c r="B38" s="61"/>
      <c r="C38" s="573" t="s">
        <v>172</v>
      </c>
      <c r="D38" s="558"/>
      <c r="E38" s="557">
        <v>28481760.159999996</v>
      </c>
      <c r="F38" s="557">
        <v>29335353.909999996</v>
      </c>
      <c r="G38" s="557">
        <v>7689508.7199999997</v>
      </c>
      <c r="H38" s="557">
        <v>5269360.88</v>
      </c>
      <c r="I38" s="557"/>
      <c r="J38" s="572">
        <f>VLOOKUP($C38,'C-2 Optimal'!$C:$BB,19,FALSE)</f>
        <v>43197632</v>
      </c>
      <c r="K38" s="572">
        <f>VLOOKUP($C38,'C-2 Constrained'!$C:$BD,19,FALSE)</f>
        <v>38128344</v>
      </c>
      <c r="L38" s="120"/>
      <c r="M38" s="572">
        <f>VLOOKUP($C38,'C-2 Optimal'!$C:$BB,36,FALSE)</f>
        <v>44152744.879999995</v>
      </c>
      <c r="N38" s="572">
        <f>VLOOKUP($C38,'C-2 Constrained'!$C:$BD,36,FALSE)</f>
        <v>39108420.879999995</v>
      </c>
      <c r="O38" s="120"/>
      <c r="P38" s="572">
        <f>VLOOKUP($C38,'C-2 Optimal'!$C:$BD,54,FALSE)</f>
        <v>45123872.439999998</v>
      </c>
      <c r="Q38" s="572">
        <f>VLOOKUP($C38,'C-2 Constrained'!$C:$BD,54,FALSE)</f>
        <v>40136934.439999998</v>
      </c>
      <c r="R38" s="558"/>
    </row>
    <row r="39" spans="1:18">
      <c r="A39" s="2">
        <v>35</v>
      </c>
      <c r="B39" s="61"/>
      <c r="C39" s="573" t="s">
        <v>173</v>
      </c>
      <c r="D39" s="558"/>
      <c r="E39" s="557">
        <v>14336552.080000002</v>
      </c>
      <c r="F39" s="557">
        <v>6087354.8200000022</v>
      </c>
      <c r="G39" s="557">
        <v>9130153.3000000007</v>
      </c>
      <c r="H39" s="557">
        <v>3578281</v>
      </c>
      <c r="I39" s="557"/>
      <c r="J39" s="572">
        <f>VLOOKUP($C39,'C-2 Optimal'!$C:$BB,19,FALSE)</f>
        <v>29743197</v>
      </c>
      <c r="K39" s="572">
        <f>VLOOKUP($C39,'C-2 Constrained'!$C:$BD,19,FALSE)</f>
        <v>25362324</v>
      </c>
      <c r="L39" s="120"/>
      <c r="M39" s="572">
        <f>VLOOKUP($C39,'C-2 Optimal'!$C:$BB,36,FALSE)</f>
        <v>31151939.880663909</v>
      </c>
      <c r="N39" s="572">
        <f>VLOOKUP($C39,'C-2 Constrained'!$C:$BD,36,FALSE)</f>
        <v>26255546.880663909</v>
      </c>
      <c r="O39" s="120"/>
      <c r="P39" s="572">
        <f>VLOOKUP($C39,'C-2 Optimal'!$C:$BD,54,FALSE)</f>
        <v>32256454.242738899</v>
      </c>
      <c r="Q39" s="572">
        <f>VLOOKUP($C39,'C-2 Constrained'!$C:$BD,54,FALSE)</f>
        <v>26927962.242738899</v>
      </c>
      <c r="R39" s="558"/>
    </row>
    <row r="40" spans="1:18">
      <c r="A40" s="2">
        <v>36</v>
      </c>
      <c r="B40" s="61"/>
      <c r="C40" s="573" t="s">
        <v>174</v>
      </c>
      <c r="D40" s="558"/>
      <c r="E40" s="557">
        <v>2188840.96</v>
      </c>
      <c r="F40" s="557">
        <v>57501.199999999983</v>
      </c>
      <c r="G40" s="557">
        <v>195684.78000000003</v>
      </c>
      <c r="H40" s="557">
        <v>46394</v>
      </c>
      <c r="I40" s="557"/>
      <c r="J40" s="572">
        <f>VLOOKUP($C40,'C-2 Optimal'!$C:$BB,19,FALSE)</f>
        <v>2901177</v>
      </c>
      <c r="K40" s="572">
        <f>VLOOKUP($C40,'C-2 Constrained'!$C:$BD,19,FALSE)</f>
        <v>2881177</v>
      </c>
      <c r="L40" s="120"/>
      <c r="M40" s="572">
        <f>VLOOKUP($C40,'C-2 Optimal'!$C:$BB,36,FALSE)</f>
        <v>2997112</v>
      </c>
      <c r="N40" s="572">
        <f>VLOOKUP($C40,'C-2 Constrained'!$C:$BD,36,FALSE)</f>
        <v>2983636</v>
      </c>
      <c r="O40" s="120"/>
      <c r="P40" s="572">
        <f>VLOOKUP($C40,'C-2 Optimal'!$C:$BD,54,FALSE)</f>
        <v>3092692</v>
      </c>
      <c r="Q40" s="572">
        <f>VLOOKUP($C40,'C-2 Constrained'!$C:$BD,54,FALSE)</f>
        <v>3091218</v>
      </c>
      <c r="R40" s="558"/>
    </row>
    <row r="41" spans="1:18">
      <c r="A41" s="2">
        <f t="shared" ref="A41:A65" si="5">IF(C41&lt;&gt;"",MAX(A38:A40)+1,"")</f>
        <v>37</v>
      </c>
      <c r="B41" s="61"/>
      <c r="C41" s="573" t="s">
        <v>175</v>
      </c>
      <c r="D41" s="558"/>
      <c r="E41" s="557">
        <v>84348176.25999999</v>
      </c>
      <c r="F41" s="557">
        <v>191541936.79000008</v>
      </c>
      <c r="G41" s="557">
        <v>397707953.60000002</v>
      </c>
      <c r="H41" s="557">
        <v>211580771</v>
      </c>
      <c r="I41" s="557"/>
      <c r="J41" s="572">
        <f>VLOOKUP($C41,'C-2 Optimal'!$C:$BB,19,FALSE)</f>
        <v>299932831.84500003</v>
      </c>
      <c r="K41" s="572">
        <f>VLOOKUP($C41,'C-2 Constrained'!$C:$BD,19,FALSE)</f>
        <v>244040387.845</v>
      </c>
      <c r="L41" s="120"/>
      <c r="M41" s="572">
        <f>VLOOKUP($C41,'C-2 Optimal'!$C:$BB,36,FALSE)</f>
        <v>325122240.58546776</v>
      </c>
      <c r="N41" s="572">
        <f>VLOOKUP($C41,'C-2 Constrained'!$C:$BD,36,FALSE)</f>
        <v>265494684.98546773</v>
      </c>
      <c r="O41" s="120"/>
      <c r="P41" s="572">
        <f>VLOOKUP($C41,'C-2 Optimal'!$C:$BD,54,FALSE)</f>
        <v>340685794.138825</v>
      </c>
      <c r="Q41" s="572">
        <f>VLOOKUP($C41,'C-2 Constrained'!$C:$BD,54,FALSE)</f>
        <v>283423178.138825</v>
      </c>
      <c r="R41" s="558"/>
    </row>
    <row r="42" spans="1:18">
      <c r="A42" s="2">
        <f t="shared" si="5"/>
        <v>38</v>
      </c>
      <c r="B42" s="61"/>
      <c r="C42" s="573" t="s">
        <v>177</v>
      </c>
      <c r="D42" s="558"/>
      <c r="E42" s="557">
        <v>50925745.409999996</v>
      </c>
      <c r="F42" s="557">
        <v>62746188.530000098</v>
      </c>
      <c r="G42" s="557">
        <v>55720887.349999994</v>
      </c>
      <c r="H42" s="557">
        <v>25629665</v>
      </c>
      <c r="I42" s="557"/>
      <c r="J42" s="572">
        <f>VLOOKUP($C42,'C-2 Optimal'!$C:$BB,19,FALSE)</f>
        <v>125000000</v>
      </c>
      <c r="K42" s="572">
        <f>VLOOKUP($C42,'C-2 Constrained'!$C:$BD,19,FALSE)</f>
        <v>70700000</v>
      </c>
      <c r="L42" s="120"/>
      <c r="M42" s="572">
        <f>VLOOKUP($C42,'C-2 Optimal'!$C:$BB,36,FALSE)</f>
        <v>130935000</v>
      </c>
      <c r="N42" s="572">
        <f>VLOOKUP($C42,'C-2 Constrained'!$C:$BD,36,FALSE)</f>
        <v>125000000</v>
      </c>
      <c r="O42" s="120"/>
      <c r="P42" s="572">
        <f>VLOOKUP($C42,'C-2 Optimal'!$C:$BD,54,FALSE)</f>
        <v>137482500</v>
      </c>
      <c r="Q42" s="572">
        <f>VLOOKUP($C42,'C-2 Constrained'!$C:$BD,54,FALSE)</f>
        <v>131250000</v>
      </c>
      <c r="R42" s="558"/>
    </row>
    <row r="43" spans="1:18">
      <c r="A43" s="2">
        <f t="shared" si="5"/>
        <v>39</v>
      </c>
      <c r="B43" s="61"/>
      <c r="C43" s="573" t="s">
        <v>178</v>
      </c>
      <c r="D43" s="558"/>
      <c r="E43" s="557">
        <v>4744973.9000000004</v>
      </c>
      <c r="F43" s="557">
        <v>7079710.9100000001</v>
      </c>
      <c r="G43" s="557">
        <v>1967019.71</v>
      </c>
      <c r="H43" s="557">
        <v>49138.75</v>
      </c>
      <c r="I43" s="557"/>
      <c r="J43" s="572">
        <f>VLOOKUP($C43,'C-2 Optimal'!$C:$BB,19,FALSE)</f>
        <v>8325250</v>
      </c>
      <c r="K43" s="572">
        <f>VLOOKUP($C43,'C-2 Constrained'!$C:$BD,19,FALSE)</f>
        <v>8325250</v>
      </c>
      <c r="L43" s="120"/>
      <c r="M43" s="572">
        <f>VLOOKUP($C43,'C-2 Optimal'!$C:$BB,36,FALSE)</f>
        <v>8171875</v>
      </c>
      <c r="N43" s="572">
        <f>VLOOKUP($C43,'C-2 Constrained'!$C:$BD,36,FALSE)</f>
        <v>8171875</v>
      </c>
      <c r="O43" s="120"/>
      <c r="P43" s="572">
        <f>VLOOKUP($C43,'C-2 Optimal'!$C:$BD,54,FALSE)</f>
        <v>8171875</v>
      </c>
      <c r="Q43" s="572">
        <f>VLOOKUP($C43,'C-2 Constrained'!$C:$BD,54,FALSE)</f>
        <v>8171875</v>
      </c>
      <c r="R43" s="558"/>
    </row>
    <row r="44" spans="1:18">
      <c r="A44" s="2">
        <f t="shared" si="5"/>
        <v>40</v>
      </c>
      <c r="B44" s="61"/>
      <c r="C44" s="573" t="s">
        <v>179</v>
      </c>
      <c r="D44" s="558"/>
      <c r="E44" s="557">
        <v>-509751.75</v>
      </c>
      <c r="F44" s="557">
        <v>5213592.6399999997</v>
      </c>
      <c r="G44" s="557">
        <v>1400152.22</v>
      </c>
      <c r="H44" s="557">
        <v>0</v>
      </c>
      <c r="I44" s="557"/>
      <c r="J44" s="572">
        <f>VLOOKUP($C44,'C-2 Optimal'!$C:$BB,19,FALSE)</f>
        <v>6286275</v>
      </c>
      <c r="K44" s="572">
        <f>VLOOKUP($C44,'C-2 Constrained'!$C:$BD,19,FALSE)</f>
        <v>6286275</v>
      </c>
      <c r="L44" s="120"/>
      <c r="M44" s="572">
        <f>VLOOKUP($C44,'C-2 Optimal'!$C:$BB,36,FALSE)</f>
        <v>8711275</v>
      </c>
      <c r="N44" s="572">
        <f>VLOOKUP($C44,'C-2 Constrained'!$C:$BD,36,FALSE)</f>
        <v>8711275</v>
      </c>
      <c r="O44" s="120"/>
      <c r="P44" s="572">
        <f>VLOOKUP($C44,'C-2 Optimal'!$C:$BD,54,FALSE)</f>
        <v>6336475</v>
      </c>
      <c r="Q44" s="572">
        <f>VLOOKUP($C44,'C-2 Constrained'!$C:$BD,54,FALSE)</f>
        <v>6337225</v>
      </c>
      <c r="R44" s="558"/>
    </row>
    <row r="45" spans="1:18">
      <c r="A45" s="2">
        <f t="shared" si="5"/>
        <v>41</v>
      </c>
      <c r="B45" s="61"/>
      <c r="C45" s="573" t="s">
        <v>297</v>
      </c>
      <c r="D45" s="558"/>
      <c r="E45" s="557">
        <v>0</v>
      </c>
      <c r="F45" s="557">
        <v>0</v>
      </c>
      <c r="G45" s="557">
        <v>0</v>
      </c>
      <c r="H45" s="557">
        <v>0</v>
      </c>
      <c r="I45" s="557"/>
      <c r="J45" s="572">
        <f>VLOOKUP($C45,'C-2 Optimal'!$C:$BB,19,FALSE)</f>
        <v>30256411.579999998</v>
      </c>
      <c r="K45" s="572">
        <f>VLOOKUP($C45,'C-2 Constrained'!$C:$BD,19,FALSE)</f>
        <v>30256411.579999998</v>
      </c>
      <c r="L45" s="120"/>
      <c r="M45" s="572">
        <f>VLOOKUP($C45,'C-2 Optimal'!$C:$BB,36,FALSE)</f>
        <v>31450746.938000001</v>
      </c>
      <c r="N45" s="572">
        <f>VLOOKUP($C45,'C-2 Constrained'!$C:$BD,36,FALSE)</f>
        <v>23588060.203499999</v>
      </c>
      <c r="O45" s="120"/>
      <c r="P45" s="572">
        <f>VLOOKUP($C45,'C-2 Optimal'!$C:$BD,54,FALSE)</f>
        <v>33295260.624299999</v>
      </c>
      <c r="Q45" s="572">
        <f>VLOOKUP($C45,'C-2 Constrained'!$C:$BD,54,FALSE)</f>
        <v>33295260.624299999</v>
      </c>
      <c r="R45" s="558"/>
    </row>
    <row r="46" spans="1:18">
      <c r="A46" s="2">
        <f t="shared" si="5"/>
        <v>42</v>
      </c>
      <c r="B46" s="61"/>
      <c r="C46" s="573" t="s">
        <v>181</v>
      </c>
      <c r="D46" s="558"/>
      <c r="E46" s="557">
        <v>0</v>
      </c>
      <c r="F46" s="557">
        <v>0</v>
      </c>
      <c r="G46" s="557">
        <v>0</v>
      </c>
      <c r="H46" s="557">
        <v>0</v>
      </c>
      <c r="I46" s="557"/>
      <c r="J46" s="572">
        <f>VLOOKUP($C46,'C-2 Optimal'!$C:$BB,19,FALSE)</f>
        <v>2170718.9500000002</v>
      </c>
      <c r="K46" s="572">
        <f>VLOOKUP($C46,'C-2 Constrained'!$C:$BD,19,FALSE)</f>
        <v>2170718.9500000002</v>
      </c>
      <c r="L46" s="120"/>
      <c r="M46" s="572">
        <f>VLOOKUP($C46,'C-2 Optimal'!$C:$BB,36,FALSE)</f>
        <v>2206150.3519587251</v>
      </c>
      <c r="N46" s="572">
        <f>VLOOKUP($C46,'C-2 Constrained'!$C:$BD,36,FALSE)</f>
        <v>2206150.3519587251</v>
      </c>
      <c r="O46" s="120"/>
      <c r="P46" s="572">
        <f>VLOOKUP($C46,'C-2 Optimal'!$C:$BD,54,FALSE)</f>
        <v>2243454.3162027653</v>
      </c>
      <c r="Q46" s="572">
        <f>VLOOKUP($C46,'C-2 Constrained'!$C:$BD,54,FALSE)</f>
        <v>2243454.3162027653</v>
      </c>
      <c r="R46" s="558"/>
    </row>
    <row r="47" spans="1:18">
      <c r="A47" s="2">
        <f t="shared" si="5"/>
        <v>43</v>
      </c>
      <c r="B47" s="61"/>
      <c r="C47" s="573" t="s">
        <v>182</v>
      </c>
      <c r="D47" s="558"/>
      <c r="E47" s="557">
        <v>101126021.04000001</v>
      </c>
      <c r="F47" s="557">
        <v>48208140.450000003</v>
      </c>
      <c r="G47" s="557">
        <v>58586319.359999999</v>
      </c>
      <c r="H47" s="557">
        <v>-28388484.25</v>
      </c>
      <c r="I47" s="557"/>
      <c r="J47" s="572">
        <f>VLOOKUP($C47,'C-2 Optimal'!$C:$BB,19,FALSE)</f>
        <v>27450000</v>
      </c>
      <c r="K47" s="572">
        <f>VLOOKUP($C47,'C-2 Constrained'!$C:$BD,19,FALSE)</f>
        <v>27450000</v>
      </c>
      <c r="L47" s="120"/>
      <c r="M47" s="572">
        <f>VLOOKUP($C47,'C-2 Optimal'!$C:$BB,36,FALSE)</f>
        <v>17016071</v>
      </c>
      <c r="N47" s="572">
        <f>VLOOKUP($C47,'C-2 Constrained'!$C:$BD,36,FALSE)</f>
        <v>17712500</v>
      </c>
      <c r="O47" s="120"/>
      <c r="P47" s="572">
        <f>VLOOKUP($C47,'C-2 Optimal'!$C:$BD,54,FALSE)</f>
        <v>11425000</v>
      </c>
      <c r="Q47" s="572">
        <f>VLOOKUP($C47,'C-2 Constrained'!$C:$BD,54,FALSE)</f>
        <v>11425000</v>
      </c>
      <c r="R47" s="558"/>
    </row>
    <row r="48" spans="1:18">
      <c r="A48" s="2">
        <f t="shared" si="5"/>
        <v>44</v>
      </c>
      <c r="B48" s="61"/>
      <c r="C48" s="573" t="s">
        <v>184</v>
      </c>
      <c r="D48" s="558"/>
      <c r="E48" s="557">
        <v>0</v>
      </c>
      <c r="F48" s="557">
        <v>0</v>
      </c>
      <c r="G48" s="557">
        <v>0</v>
      </c>
      <c r="H48" s="557">
        <v>0</v>
      </c>
      <c r="I48" s="557"/>
      <c r="J48" s="572">
        <f>VLOOKUP($C48,'C-2 Optimal'!$C:$BB,19,FALSE)</f>
        <v>51289184.225740001</v>
      </c>
      <c r="K48" s="572">
        <f>VLOOKUP($C48,'C-2 Constrained'!$C:$BD,19,FALSE)</f>
        <v>51289184.225740001</v>
      </c>
      <c r="L48" s="120"/>
      <c r="M48" s="572">
        <f>VLOOKUP($C48,'C-2 Optimal'!$C:$BB,36,FALSE)</f>
        <v>26341021.335444</v>
      </c>
      <c r="N48" s="572">
        <f>VLOOKUP($C48,'C-2 Constrained'!$C:$BD,36,FALSE)</f>
        <v>25644592.335444</v>
      </c>
      <c r="O48" s="120"/>
      <c r="P48" s="572">
        <f>VLOOKUP($C48,'C-2 Optimal'!$C:$BD,54,FALSE)</f>
        <v>17438322.556435</v>
      </c>
      <c r="Q48" s="572">
        <f>VLOOKUP($C48,'C-2 Constrained'!$C:$BD,54,FALSE)</f>
        <v>17438322.556435</v>
      </c>
      <c r="R48" s="558"/>
    </row>
    <row r="49" spans="1:18">
      <c r="A49" s="2">
        <f t="shared" si="5"/>
        <v>45</v>
      </c>
      <c r="B49" s="61"/>
      <c r="C49" s="573" t="s">
        <v>186</v>
      </c>
      <c r="D49" s="558"/>
      <c r="E49" s="557">
        <v>0</v>
      </c>
      <c r="F49" s="557">
        <v>0</v>
      </c>
      <c r="G49" s="557">
        <v>0</v>
      </c>
      <c r="H49" s="557">
        <v>0</v>
      </c>
      <c r="I49" s="557"/>
      <c r="J49" s="572">
        <f>VLOOKUP($C49,'C-2 Optimal'!$C:$BB,19,FALSE)</f>
        <v>0</v>
      </c>
      <c r="K49" s="572">
        <f>VLOOKUP($C49,'C-2 Constrained'!$C:$BD,19,FALSE)</f>
        <v>0</v>
      </c>
      <c r="L49" s="120"/>
      <c r="M49" s="572">
        <f>VLOOKUP($C49,'C-2 Optimal'!$C:$BB,36,FALSE)</f>
        <v>0</v>
      </c>
      <c r="N49" s="572">
        <f>VLOOKUP($C49,'C-2 Constrained'!$C:$BD,36,FALSE)</f>
        <v>0</v>
      </c>
      <c r="O49" s="120"/>
      <c r="P49" s="572">
        <f>VLOOKUP($C49,'C-2 Optimal'!$C:$BD,54,FALSE)</f>
        <v>0</v>
      </c>
      <c r="Q49" s="572">
        <f>VLOOKUP($C49,'C-2 Constrained'!$C:$BD,54,FALSE)</f>
        <v>0</v>
      </c>
      <c r="R49" s="558"/>
    </row>
    <row r="50" spans="1:18" ht="15">
      <c r="A50" s="2">
        <f t="shared" si="5"/>
        <v>46</v>
      </c>
      <c r="B50" s="61"/>
      <c r="C50" s="573" t="s">
        <v>298</v>
      </c>
      <c r="D50" s="558"/>
      <c r="E50" s="581">
        <v>21901864.040000003</v>
      </c>
      <c r="F50" s="581">
        <v>27169671.690000001</v>
      </c>
      <c r="G50" s="581">
        <v>16679786.199999999</v>
      </c>
      <c r="H50" s="581">
        <v>-31131.179999999935</v>
      </c>
      <c r="I50" s="557"/>
      <c r="J50" s="956">
        <f>VLOOKUP($C50,'C-2 Optimal'!$C:$BB,19,FALSE)</f>
        <v>16639680.200000003</v>
      </c>
      <c r="K50" s="572">
        <f>VLOOKUP($C50,'C-2 Constrained'!$C:$BD,19,FALSE)</f>
        <v>14110613.200000003</v>
      </c>
      <c r="L50" s="120"/>
      <c r="M50" s="956">
        <f>VLOOKUP($C50,'C-2 Optimal'!$C:$BB,36,FALSE)</f>
        <v>17394514.140000001</v>
      </c>
      <c r="N50" s="956">
        <f>VLOOKUP($C50,'C-2 Constrained'!$C:$BD,36,FALSE)</f>
        <v>14215276.789999999</v>
      </c>
      <c r="O50" s="120"/>
      <c r="P50" s="956">
        <f>VLOOKUP($C50,'C-2 Optimal'!$C:$BD,54,FALSE)</f>
        <v>18127186.557700001</v>
      </c>
      <c r="Q50" s="956">
        <f>VLOOKUP($C50,'C-2 Constrained'!$C:$BD,54,FALSE)</f>
        <v>16054119.557699993</v>
      </c>
      <c r="R50" s="558"/>
    </row>
    <row r="51" spans="1:18">
      <c r="A51" s="2">
        <f t="shared" si="5"/>
        <v>47</v>
      </c>
      <c r="B51" s="61"/>
      <c r="C51" s="570" t="s">
        <v>299</v>
      </c>
      <c r="D51" s="582"/>
      <c r="E51" s="577">
        <f>SUM(E31:E50)</f>
        <v>464870210.75</v>
      </c>
      <c r="F51" s="577">
        <f t="shared" ref="F51:H51" si="6">SUM(F31:F50)</f>
        <v>529966019.93000013</v>
      </c>
      <c r="G51" s="577">
        <f>SUM(G31:G50)</f>
        <v>662449087.3900001</v>
      </c>
      <c r="H51" s="577">
        <f t="shared" si="6"/>
        <v>275960376.84999996</v>
      </c>
      <c r="I51" s="577"/>
      <c r="J51" s="577">
        <f>SUM(J31:J50)</f>
        <v>919946976.73074019</v>
      </c>
      <c r="K51" s="577">
        <f>SUM(K31:K50)</f>
        <v>764930571.73074007</v>
      </c>
      <c r="L51" s="120"/>
      <c r="M51" s="577">
        <f>SUM(M31:M50)</f>
        <v>967323561.86039841</v>
      </c>
      <c r="N51" s="577">
        <f>SUM(N31:N50)</f>
        <v>838114564.18389845</v>
      </c>
      <c r="O51" s="120"/>
      <c r="P51" s="577">
        <f>SUM(P31:P50)</f>
        <v>1004693477.7460264</v>
      </c>
      <c r="Q51" s="577">
        <f>SUM(Q31:Q50)</f>
        <v>890186488.7460264</v>
      </c>
      <c r="R51" s="582"/>
    </row>
    <row r="52" spans="1:18">
      <c r="A52" s="2" t="str">
        <f t="shared" si="5"/>
        <v/>
      </c>
      <c r="B52" s="61"/>
      <c r="C52" s="570"/>
      <c r="D52" s="582"/>
      <c r="E52" s="577"/>
      <c r="F52" s="577"/>
      <c r="G52" s="577"/>
      <c r="H52" s="577"/>
      <c r="I52" s="577"/>
      <c r="J52" s="577"/>
      <c r="K52" s="577"/>
      <c r="L52" s="120"/>
      <c r="M52" s="577"/>
      <c r="N52" s="577"/>
      <c r="O52" s="120"/>
      <c r="P52" s="577"/>
      <c r="Q52" s="577"/>
      <c r="R52" s="582"/>
    </row>
    <row r="53" spans="1:18">
      <c r="A53" s="2">
        <f t="shared" si="5"/>
        <v>48</v>
      </c>
      <c r="B53" s="61"/>
      <c r="C53" s="573" t="s">
        <v>191</v>
      </c>
      <c r="D53" s="582"/>
      <c r="E53" s="577">
        <v>60359745.840000004</v>
      </c>
      <c r="F53" s="577">
        <v>66802525.82</v>
      </c>
      <c r="G53" s="577">
        <v>64184669.039999999</v>
      </c>
      <c r="H53" s="577">
        <v>29795399.75</v>
      </c>
      <c r="I53" s="577"/>
      <c r="J53" s="572">
        <f>VLOOKUP($C53,'C-2 Optimal'!$C:$BD,19,FALSE)</f>
        <v>7013454.0000000009</v>
      </c>
      <c r="K53" s="572">
        <f>VLOOKUP($C53,'C-2 Constrained'!$C:$BD,19,FALSE)</f>
        <v>7013454.0000000009</v>
      </c>
      <c r="L53" s="120"/>
      <c r="M53" s="572">
        <f>VLOOKUP($C53,'C-2 Optimal'!$C:$BB,36,FALSE)</f>
        <v>5762548.1620298997</v>
      </c>
      <c r="N53" s="572">
        <f>VLOOKUP($C53,'C-2 Constrained'!$C:$BD,36,FALSE)</f>
        <v>5762548.1620298997</v>
      </c>
      <c r="O53" s="120"/>
      <c r="P53" s="572">
        <f>VLOOKUP($C53,'C-2 Optimal'!$C:$BD,54,FALSE)</f>
        <v>5859987.5275745299</v>
      </c>
      <c r="Q53" s="572">
        <f>VLOOKUP($C53,'C-2 Constrained'!$C:$BD,54,FALSE)</f>
        <v>5859987.5275745299</v>
      </c>
      <c r="R53" s="582"/>
    </row>
    <row r="54" spans="1:18">
      <c r="A54" s="2">
        <f t="shared" si="5"/>
        <v>49</v>
      </c>
      <c r="B54" s="61"/>
      <c r="C54" s="573" t="s">
        <v>207</v>
      </c>
      <c r="D54" s="582"/>
      <c r="E54" s="577"/>
      <c r="F54" s="577"/>
      <c r="G54" s="577"/>
      <c r="H54" s="577"/>
      <c r="I54" s="577"/>
      <c r="J54" s="572">
        <f>VLOOKUP($C54,'C-2 Optimal'!$C:$BB,19,FALSE)-J55</f>
        <v>569852265.52721095</v>
      </c>
      <c r="K54" s="572">
        <f>VLOOKUP($C54,'C-2 Constrained'!$C:$BD,19,FALSE)-K55</f>
        <v>545568317.49262452</v>
      </c>
      <c r="L54" s="120"/>
      <c r="M54" s="572">
        <f>VLOOKUP($C54,'C-2 Optimal'!$C:$BB,36,FALSE)-M55</f>
        <v>626551985.26089203</v>
      </c>
      <c r="N54" s="572">
        <f>VLOOKUP($C54,'C-2 Constrained'!$C:$BD,36,FALSE)-N55</f>
        <v>598824812.35168099</v>
      </c>
      <c r="O54" s="120"/>
      <c r="P54" s="572">
        <f>VLOOKUP($C54,'C-2 Optimal'!$C:$BD,54,FALSE)-P55</f>
        <v>546455458.37927341</v>
      </c>
      <c r="Q54" s="572">
        <f>VLOOKUP($C54,'C-2 Constrained'!$C:$BD,54,FALSE)</f>
        <v>678101231.4375571</v>
      </c>
      <c r="R54" s="582"/>
    </row>
    <row r="55" spans="1:18" ht="15">
      <c r="A55" s="2">
        <f t="shared" si="5"/>
        <v>50</v>
      </c>
      <c r="B55" s="61"/>
      <c r="C55" s="573" t="s">
        <v>195</v>
      </c>
      <c r="D55" s="571"/>
      <c r="E55" s="576">
        <v>147341943.31</v>
      </c>
      <c r="F55" s="576">
        <v>64426158.909999996</v>
      </c>
      <c r="G55" s="576">
        <v>137287845.11000001</v>
      </c>
      <c r="H55" s="576">
        <v>42854634.600000001</v>
      </c>
      <c r="I55" s="572"/>
      <c r="J55" s="956">
        <f>VLOOKUP($C55,'C-2 Optimal'!$C:$BB,19,FALSE)</f>
        <v>165982691.36105269</v>
      </c>
      <c r="K55" s="956">
        <f>VLOOKUP($C55,'C-2 Constrained'!$C:$BD,19,FALSE)</f>
        <v>153233554.60726452</v>
      </c>
      <c r="L55" s="120"/>
      <c r="M55" s="956">
        <f>VLOOKUP($C55,'C-2 Optimal'!$C:$BB,36,FALSE)</f>
        <v>175256477.56663594</v>
      </c>
      <c r="N55" s="956">
        <f>VLOOKUP($C55,'C-2 Constrained'!$C:$BD,36,FALSE)</f>
        <v>160132657.08713734</v>
      </c>
      <c r="O55" s="120"/>
      <c r="P55" s="956">
        <f>VLOOKUP($C55,'C-2 Optimal'!$C:$BD,54,FALSE)</f>
        <v>179085064.62879035</v>
      </c>
      <c r="Q55" s="956">
        <f>VLOOKUP($C55,'C-2 Constrained'!$C:$BD,54,FALSE)</f>
        <v>162419513.34774432</v>
      </c>
      <c r="R55" s="571"/>
    </row>
    <row r="56" spans="1:18" ht="14.25" customHeight="1">
      <c r="A56" s="2">
        <f t="shared" si="5"/>
        <v>51</v>
      </c>
      <c r="B56" s="583"/>
      <c r="C56" s="570" t="s">
        <v>300</v>
      </c>
      <c r="D56" s="582"/>
      <c r="E56" s="577">
        <f>E22+E29+E51+E53+E54+E55</f>
        <v>4297793282.2600002</v>
      </c>
      <c r="F56" s="577">
        <f>F22+F29+F51+F53+F54+F55</f>
        <v>3892678421.1400003</v>
      </c>
      <c r="G56" s="577">
        <f>G22+G29+G51+G53+G54+G55</f>
        <v>3646205000.6600003</v>
      </c>
      <c r="H56" s="577">
        <f>H22+H29+H51+H53+H54+H55</f>
        <v>1948397040.7399998</v>
      </c>
      <c r="I56" s="577"/>
      <c r="J56" s="577">
        <f>J22+J29+J51+J54+J55+J53</f>
        <v>4588583474.043664</v>
      </c>
      <c r="K56" s="577">
        <f>K22+K29+K51+K54+K55+K53</f>
        <v>4350647736.9390144</v>
      </c>
      <c r="L56" s="120"/>
      <c r="M56" s="577">
        <f>M22+M29+M51+M54+M55+M53</f>
        <v>4696996879.1464272</v>
      </c>
      <c r="N56" s="577">
        <f>N22+N29+N51+N54+N55+N53</f>
        <v>4428988266.0812178</v>
      </c>
      <c r="O56" s="120"/>
      <c r="P56" s="577">
        <f>P22+P29+P51+P54+P55+P53</f>
        <v>4645642977.2389774</v>
      </c>
      <c r="Q56" s="577">
        <f>Q22+Q29+Q51+Q54+Q55+Q53</f>
        <v>4552784123.0162153</v>
      </c>
      <c r="R56" s="582"/>
    </row>
    <row r="57" spans="1:18">
      <c r="A57" s="2" t="str">
        <f t="shared" ref="A57:A62" si="7">IF(C57&lt;&gt;"",MAX(A55:A56)+1,"")</f>
        <v/>
      </c>
      <c r="B57" s="61"/>
      <c r="C57" s="570"/>
      <c r="D57" s="570"/>
      <c r="E57" s="577"/>
      <c r="F57" s="577"/>
      <c r="G57" s="577"/>
      <c r="H57" s="577"/>
      <c r="I57" s="577"/>
      <c r="J57" s="577"/>
      <c r="K57" s="577"/>
      <c r="L57" s="120"/>
      <c r="M57" s="577"/>
      <c r="N57" s="577"/>
      <c r="O57" s="120"/>
      <c r="P57" s="577"/>
      <c r="Q57" s="577"/>
      <c r="R57" s="570"/>
    </row>
    <row r="58" spans="1:18">
      <c r="A58" s="2">
        <f t="shared" si="7"/>
        <v>52</v>
      </c>
      <c r="B58" s="61"/>
      <c r="C58" s="570" t="s">
        <v>208</v>
      </c>
      <c r="D58" s="570"/>
      <c r="E58" s="577">
        <v>255054036.07999998</v>
      </c>
      <c r="F58" s="577">
        <v>184206072.74000001</v>
      </c>
      <c r="G58" s="577">
        <v>169606013.97040707</v>
      </c>
      <c r="H58" s="577">
        <v>77362502.089999974</v>
      </c>
      <c r="I58" s="577"/>
      <c r="J58" s="577">
        <f>'C-2 Optimal'!U83</f>
        <v>757716093.56536305</v>
      </c>
      <c r="K58" s="577">
        <f>'C-2 Constrained'!U83</f>
        <v>553638830.15231252</v>
      </c>
      <c r="L58" s="577"/>
      <c r="M58" s="577">
        <f>'C-2 Optimal'!AL83</f>
        <v>933366851.42257702</v>
      </c>
      <c r="N58" s="577">
        <f>'C-2 Constrained'!AL83</f>
        <v>677032099.24402618</v>
      </c>
      <c r="O58" s="577"/>
      <c r="P58" s="577">
        <f>'C-2 Optimal'!BD83</f>
        <v>1095475072.5944591</v>
      </c>
      <c r="Q58" s="577">
        <f>'C-2 Constrained'!BD83</f>
        <v>772958216.12142634</v>
      </c>
      <c r="R58" s="570"/>
    </row>
    <row r="59" spans="1:18">
      <c r="A59" s="2">
        <f t="shared" si="7"/>
        <v>53</v>
      </c>
      <c r="B59" s="61"/>
      <c r="C59" s="570" t="s">
        <v>212</v>
      </c>
      <c r="D59" s="582"/>
      <c r="E59" s="577" t="s">
        <v>7</v>
      </c>
      <c r="F59" s="577" t="s">
        <v>7</v>
      </c>
      <c r="G59" s="577" t="s">
        <v>7</v>
      </c>
      <c r="H59" s="577" t="s">
        <v>7</v>
      </c>
      <c r="I59" s="577" t="s">
        <v>7</v>
      </c>
      <c r="J59" s="577"/>
      <c r="K59" s="577"/>
      <c r="L59" s="120"/>
      <c r="M59" s="577"/>
      <c r="N59" s="577"/>
      <c r="O59" s="120"/>
      <c r="P59" s="577"/>
      <c r="Q59" s="577"/>
      <c r="R59" s="582"/>
    </row>
    <row r="60" spans="1:18">
      <c r="A60" s="2" t="str">
        <f t="shared" si="7"/>
        <v/>
      </c>
      <c r="B60" s="61"/>
      <c r="C60" s="570"/>
      <c r="D60" s="584"/>
      <c r="E60" s="577"/>
      <c r="F60" s="577"/>
      <c r="G60" s="577"/>
      <c r="H60" s="577"/>
      <c r="I60" s="577"/>
      <c r="J60" s="577"/>
      <c r="K60" s="577"/>
      <c r="L60" s="120"/>
      <c r="M60" s="577"/>
      <c r="N60" s="577"/>
      <c r="O60" s="120"/>
      <c r="P60" s="577"/>
      <c r="Q60" s="577"/>
      <c r="R60" s="584"/>
    </row>
    <row r="61" spans="1:18">
      <c r="A61" s="2">
        <f t="shared" si="7"/>
        <v>54</v>
      </c>
      <c r="B61" s="61"/>
      <c r="C61" s="573" t="s">
        <v>301</v>
      </c>
      <c r="D61" s="558"/>
      <c r="E61" s="557"/>
      <c r="F61" s="557"/>
      <c r="G61" s="557"/>
      <c r="H61" s="557"/>
      <c r="I61" s="557"/>
      <c r="J61" s="557">
        <f>'C-2 Optimal'!U85</f>
        <v>129249236.52147672</v>
      </c>
      <c r="K61" s="557">
        <f>J61</f>
        <v>129249236.52147672</v>
      </c>
      <c r="L61" s="120"/>
      <c r="M61" s="557">
        <f>'C-2 Optimal'!AL85</f>
        <v>166707553.55776393</v>
      </c>
      <c r="N61" s="557">
        <f>M61</f>
        <v>166707553.55776393</v>
      </c>
      <c r="O61" s="120"/>
      <c r="P61" s="557">
        <f>'C-2 Optimal'!BD85</f>
        <v>188690476.6468811</v>
      </c>
      <c r="Q61" s="557">
        <f>P61</f>
        <v>188690476.6468811</v>
      </c>
      <c r="R61" s="558"/>
    </row>
    <row r="62" spans="1:18">
      <c r="A62" s="2">
        <f t="shared" si="7"/>
        <v>55</v>
      </c>
      <c r="B62" s="61"/>
      <c r="C62" s="570" t="s">
        <v>302</v>
      </c>
      <c r="D62" s="562"/>
      <c r="E62" s="563"/>
      <c r="F62" s="563"/>
      <c r="G62" s="563"/>
      <c r="H62" s="563"/>
      <c r="I62" s="563"/>
      <c r="J62" s="563">
        <f>J15-J56-J58-J61</f>
        <v>-1203977522.8229656</v>
      </c>
      <c r="K62" s="563">
        <f>K15-K56-K58-K61</f>
        <v>-761964522.30526567</v>
      </c>
      <c r="L62" s="120"/>
      <c r="M62" s="563">
        <f>M15-M56-M58-M61</f>
        <v>-1623513981.5020475</v>
      </c>
      <c r="N62" s="563">
        <f>N15-N56-N58-N61</f>
        <v>-1099170616.2582874</v>
      </c>
      <c r="O62" s="120"/>
      <c r="P62" s="563">
        <f>P15-P56-P58-P61</f>
        <v>-1823206102.16892</v>
      </c>
      <c r="Q62" s="563">
        <f>Q15-Q56-Q58-Q61</f>
        <v>-1407830391.4731252</v>
      </c>
      <c r="R62" s="562"/>
    </row>
    <row r="63" spans="1:18" ht="17">
      <c r="A63" s="2">
        <f t="shared" si="5"/>
        <v>56</v>
      </c>
      <c r="B63" s="61"/>
      <c r="C63" s="570" t="s">
        <v>303</v>
      </c>
      <c r="D63" s="564"/>
      <c r="E63" s="565"/>
      <c r="F63" s="565"/>
      <c r="G63" s="565"/>
      <c r="H63" s="565"/>
      <c r="I63" s="565"/>
      <c r="J63" s="566">
        <f>'B-4'!F9</f>
        <v>177670927.43338946</v>
      </c>
      <c r="K63" s="566">
        <f>'B-4'!F19</f>
        <v>177670927.43338946</v>
      </c>
      <c r="L63" s="120"/>
      <c r="M63" s="566">
        <f>'B-4'!H9</f>
        <v>174538616.65049714</v>
      </c>
      <c r="N63" s="566">
        <f>'B-4'!H19</f>
        <v>174538616.65049714</v>
      </c>
      <c r="O63" s="120"/>
      <c r="P63" s="566">
        <f>'B-4'!J9</f>
        <v>164416886.79613808</v>
      </c>
      <c r="Q63" s="566">
        <f>'B-4'!J19</f>
        <v>164416886.79613808</v>
      </c>
      <c r="R63" s="562"/>
    </row>
    <row r="64" spans="1:18" ht="17">
      <c r="A64" s="2">
        <f t="shared" si="5"/>
        <v>57</v>
      </c>
      <c r="B64" s="61"/>
      <c r="C64" s="570" t="s">
        <v>304</v>
      </c>
      <c r="D64" s="564"/>
      <c r="E64" s="565"/>
      <c r="F64" s="565"/>
      <c r="G64" s="565"/>
      <c r="H64" s="565"/>
      <c r="I64" s="565"/>
      <c r="J64" s="563">
        <f>J62-J63</f>
        <v>-1381648450.256355</v>
      </c>
      <c r="K64" s="567">
        <f>K62-K63</f>
        <v>-939635449.73865509</v>
      </c>
      <c r="L64" s="120"/>
      <c r="M64" s="563">
        <f>M62-M63</f>
        <v>-1798052598.1525447</v>
      </c>
      <c r="N64" s="563">
        <f>N62-N63</f>
        <v>-1273709232.9087846</v>
      </c>
      <c r="O64" s="120"/>
      <c r="P64" s="563">
        <f>P62-P63</f>
        <v>-1987622988.9650581</v>
      </c>
      <c r="Q64" s="563">
        <f>Q62-Q63</f>
        <v>-1572247278.2692633</v>
      </c>
      <c r="R64" s="562"/>
    </row>
    <row r="65" spans="1:18" ht="17">
      <c r="A65" s="2">
        <f t="shared" si="5"/>
        <v>58</v>
      </c>
      <c r="B65" s="61"/>
      <c r="C65" s="570" t="s">
        <v>305</v>
      </c>
      <c r="D65" s="564"/>
      <c r="E65" s="565"/>
      <c r="F65" s="565"/>
      <c r="G65" s="565"/>
      <c r="H65" s="565"/>
      <c r="I65" s="565"/>
      <c r="J65" s="568">
        <f>-J64/J13</f>
        <v>0.34606144605648981</v>
      </c>
      <c r="K65" s="569">
        <f>-K64/K13</f>
        <v>0.2353504630227507</v>
      </c>
      <c r="L65" s="120"/>
      <c r="M65" s="569">
        <f>-M64/M13</f>
        <v>0.46169252818221146</v>
      </c>
      <c r="N65" s="569">
        <f>-N64/N13</f>
        <v>0.32705496853367994</v>
      </c>
      <c r="O65" s="120"/>
      <c r="P65" s="569">
        <f>-P64/P13</f>
        <v>0.51929709400107682</v>
      </c>
      <c r="Q65" s="569">
        <f>-Q64/Q13</f>
        <v>0.4107737972388103</v>
      </c>
      <c r="R65" s="562"/>
    </row>
    <row r="66" spans="1:18">
      <c r="B66" s="61"/>
      <c r="C66" s="1"/>
      <c r="D66" s="1"/>
      <c r="E66" s="1"/>
      <c r="F66" s="1"/>
      <c r="G66" s="1"/>
      <c r="H66" s="1"/>
      <c r="I66" s="1"/>
      <c r="J66" s="1"/>
      <c r="K66" s="1"/>
      <c r="L66" s="1"/>
      <c r="M66" s="1"/>
      <c r="N66" s="1"/>
      <c r="O66" s="1"/>
      <c r="P66" s="1"/>
      <c r="Q66" s="1"/>
      <c r="R66" s="1"/>
    </row>
    <row r="67" spans="1:18">
      <c r="B67" s="61"/>
      <c r="C67" s="1"/>
      <c r="D67" s="1"/>
      <c r="E67" s="1"/>
      <c r="F67" s="1"/>
      <c r="G67" s="1"/>
      <c r="H67" s="1"/>
      <c r="I67" s="1"/>
      <c r="J67" s="1"/>
      <c r="K67" s="1"/>
      <c r="L67" s="1"/>
      <c r="M67" s="1"/>
      <c r="N67" s="1"/>
      <c r="O67" s="1"/>
      <c r="P67" s="1"/>
      <c r="Q67" s="1"/>
      <c r="R67" s="1"/>
    </row>
    <row r="68" spans="1:18" ht="409.6" customHeight="1">
      <c r="B68" s="1323" t="s">
        <v>306</v>
      </c>
      <c r="C68" s="1323"/>
      <c r="D68" s="1323"/>
      <c r="E68" s="1323"/>
      <c r="F68" s="1323"/>
      <c r="G68" s="1323"/>
      <c r="H68" s="1323"/>
      <c r="I68" s="558"/>
      <c r="J68" s="558">
        <v>0</v>
      </c>
      <c r="K68" s="558">
        <v>0</v>
      </c>
      <c r="M68" s="558">
        <v>0</v>
      </c>
      <c r="N68" s="558">
        <v>0</v>
      </c>
      <c r="O68" s="1"/>
      <c r="P68" s="558">
        <v>0</v>
      </c>
      <c r="Q68" s="558">
        <v>0</v>
      </c>
      <c r="R68" s="558">
        <f>SUM(P68:Q68)</f>
        <v>0</v>
      </c>
    </row>
    <row r="69" spans="1:18">
      <c r="B69" s="1323"/>
      <c r="C69" s="1323"/>
      <c r="D69" s="1323"/>
      <c r="E69" s="1323"/>
      <c r="F69" s="1323"/>
      <c r="G69" s="1323"/>
      <c r="H69" s="1323"/>
      <c r="I69" s="1"/>
      <c r="J69" s="1"/>
      <c r="K69" s="1"/>
      <c r="L69" s="1"/>
      <c r="M69" s="1"/>
      <c r="N69" s="1"/>
      <c r="O69" s="1"/>
      <c r="P69" s="1"/>
      <c r="Q69" s="1"/>
      <c r="R69" s="1"/>
    </row>
    <row r="70" spans="1:18">
      <c r="B70" s="1323"/>
      <c r="C70" s="1323"/>
      <c r="D70" s="1323"/>
      <c r="E70" s="1323"/>
      <c r="F70" s="1323"/>
      <c r="G70" s="1323"/>
      <c r="H70" s="1323"/>
    </row>
    <row r="71" spans="1:18">
      <c r="B71" s="1323"/>
      <c r="C71" s="1323"/>
      <c r="D71" s="1323"/>
      <c r="E71" s="1323"/>
      <c r="F71" s="1323"/>
      <c r="G71" s="1323"/>
      <c r="H71" s="1323"/>
    </row>
  </sheetData>
  <mergeCells count="6">
    <mergeCell ref="J1:Q1"/>
    <mergeCell ref="B68:H71"/>
    <mergeCell ref="J2:K2"/>
    <mergeCell ref="M2:N2"/>
    <mergeCell ref="P2:Q2"/>
    <mergeCell ref="E2:H2"/>
  </mergeCells>
  <phoneticPr fontId="59" type="noConversion"/>
  <pageMargins left="0.7" right="0.7" top="0.75" bottom="0.75" header="0.3" footer="0.3"/>
  <pageSetup scale="55" orientation="portrait" horizontalDpi="1200" verticalDpi="1200" r:id="rId1"/>
  <headerFooter>
    <oddHeader xml:space="preserve">&amp;LPuerto Rico Electric Power Authority 
Docket NEPR-AP-2023-0003
Results of Operation  with Pro Forma Adjustments
&amp;RSchedule B-2
Page &amp;P of &amp;N
</oddHeader>
  </headerFooter>
  <colBreaks count="1" manualBreakCount="1">
    <brk id="8" max="6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REBsWebpage xmlns="36d0de0c-286c-42d2-88f9-9cfcebd81471">
      <Url xsi:nil="true"/>
      <Description xsi:nil="true"/>
    </PREBsWebpage>
    <lcf76f155ced4ddcb4097134ff3c332f xmlns="36d0de0c-286c-42d2-88f9-9cfcebd81471">
      <Terms xmlns="http://schemas.microsoft.com/office/infopath/2007/PartnerControls"/>
    </lcf76f155ced4ddcb4097134ff3c332f>
    <LastAction2_x002e_0 xmlns="36d0de0c-286c-42d2-88f9-9cfcebd81471">
      <Url xsi:nil="true"/>
      <Description xsi:nil="true"/>
    </LastAction2_x002e_0>
    <Input xmlns="36d0de0c-286c-42d2-88f9-9cfcebd81471" xsi:nil="true"/>
    <TaxCatchAll xmlns="32f3a428-6f88-4a3b-a56e-a51f3802cd3a" xsi:nil="true"/>
    <Status xmlns="36d0de0c-286c-42d2-88f9-9cfcebd81471" xsi:nil="true"/>
    <LastAction xmlns="36d0de0c-286c-42d2-88f9-9cfcebd81471" xsi:nil="true"/>
    <Comments xmlns="36d0de0c-286c-42d2-88f9-9cfcebd81471" xsi:nil="true"/>
    <_Flow_SignoffStatus xmlns="36d0de0c-286c-42d2-88f9-9cfcebd8147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C7DE3FCD5909941A849D7A4651DDB81" ma:contentTypeVersion="20" ma:contentTypeDescription="Create a new document." ma:contentTypeScope="" ma:versionID="43b45930ed4a53010ffd50a472565525">
  <xsd:schema xmlns:xsd="http://www.w3.org/2001/XMLSchema" xmlns:xs="http://www.w3.org/2001/XMLSchema" xmlns:p="http://schemas.microsoft.com/office/2006/metadata/properties" xmlns:ns2="36d0de0c-286c-42d2-88f9-9cfcebd81471" xmlns:ns3="32f3a428-6f88-4a3b-a56e-a51f3802cd3a" targetNamespace="http://schemas.microsoft.com/office/2006/metadata/properties" ma:root="true" ma:fieldsID="23605774816469e5fefb0d5b5c166dd6" ns2:_="" ns3:_="">
    <xsd:import namespace="36d0de0c-286c-42d2-88f9-9cfcebd81471"/>
    <xsd:import namespace="32f3a428-6f88-4a3b-a56e-a51f3802cd3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_Flow_SignoffStatus" minOccurs="0"/>
                <xsd:element ref="ns2:Comments" minOccurs="0"/>
                <xsd:element ref="ns2:MediaServiceSearchProperties" minOccurs="0"/>
                <xsd:element ref="ns2:Status" minOccurs="0"/>
                <xsd:element ref="ns2:LastAction"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LastAction2_x002e_0" minOccurs="0"/>
                <xsd:element ref="ns2:PREBsWebpage" minOccurs="0"/>
                <xsd:element ref="ns2:Inpu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d0de0c-286c-42d2-88f9-9cfcebd814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Flow_SignoffStatus" ma:index="11" nillable="true" ma:displayName="Sign-off status" ma:internalName="Sign_x002d_off_x0020_status">
      <xsd:simpleType>
        <xsd:restriction base="dms:Text"/>
      </xsd:simpleType>
    </xsd:element>
    <xsd:element name="Comments" ma:index="12" nillable="true" ma:displayName="Comments" ma:format="Dropdown" ma:internalName="Comments">
      <xsd:simpleType>
        <xsd:restriction base="dms:Note">
          <xsd:maxLength value="255"/>
        </xsd:restriction>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Status" ma:index="14" nillable="true" ma:displayName="Status" ma:description="Open - docket with constant activity.&#10;&#10;Dormant - docket that have been closed or will no longer have activity. This status must be changed if PREB issues a R&amp;O requiring a report, update, or conference related to said docket.&#10;&#10;Closed - docket has been officially closed by the PREB through R&amp;O." ma:format="Dropdown" ma:internalName="Status">
      <xsd:simpleType>
        <xsd:restriction base="dms:Choice">
          <xsd:enumeration value="Open"/>
          <xsd:enumeration value="Dormant"/>
          <xsd:enumeration value="Closed"/>
          <xsd:enumeration value="Open"/>
          <xsd:enumeration value="Dormant"/>
          <xsd:enumeration value="Closed"/>
          <xsd:enumeration value="Pending"/>
        </xsd:restriction>
      </xsd:simpleType>
    </xsd:element>
    <xsd:element name="LastAction" ma:index="15" nillable="true" ma:displayName="Last Action" ma:description="The last action taken in the docket will be displayed in this column." ma:format="Dropdown" ma:internalName="LastAction">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9950e38-0095-4bd7-ac52-55c480c4bc0c"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astAction2_x002e_0" ma:index="23" nillable="true" ma:displayName="Last Action Link" ma:format="Hyperlink" ma:internalName="LastAction2_x002e_0">
      <xsd:complexType>
        <xsd:complexContent>
          <xsd:extension base="dms:URL">
            <xsd:sequence>
              <xsd:element name="Url" type="dms:ValidUrl" minOccurs="0" nillable="true"/>
              <xsd:element name="Description" type="xsd:string" nillable="true"/>
            </xsd:sequence>
          </xsd:extension>
        </xsd:complexContent>
      </xsd:complexType>
    </xsd:element>
    <xsd:element name="PREBsWebpage" ma:index="24" nillable="true" ma:displayName="PREB's Webpage" ma:description="Link to the docket on PREB's Webpage" ma:format="Hyperlink" ma:internalName="PREBsWebpage">
      <xsd:complexType>
        <xsd:complexContent>
          <xsd:extension base="dms:URL">
            <xsd:sequence>
              <xsd:element name="Url" type="dms:ValidUrl" minOccurs="0" nillable="true"/>
              <xsd:element name="Description" type="xsd:string" nillable="true"/>
            </xsd:sequence>
          </xsd:extension>
        </xsd:complexContent>
      </xsd:complexType>
    </xsd:element>
    <xsd:element name="Input" ma:index="25" nillable="true" ma:displayName="Input " ma:format="Dropdown" ma:internalName="Input">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f3a428-6f88-4a3b-a56e-a51f3802cd3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652a190-c5de-468a-a212-3b3cca4a9d49}" ma:internalName="TaxCatchAll" ma:showField="CatchAllData" ma:web="5e1628cc-a815-47df-b5ad-ee310ca8d5b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2543D2-F6EE-4ED1-8519-E3D6AB1105D8}">
  <ds:schemaRefs>
    <ds:schemaRef ds:uri="http://schemas.microsoft.com/sharepoint/v3/contenttype/forms"/>
  </ds:schemaRefs>
</ds:datastoreItem>
</file>

<file path=customXml/itemProps2.xml><?xml version="1.0" encoding="utf-8"?>
<ds:datastoreItem xmlns:ds="http://schemas.openxmlformats.org/officeDocument/2006/customXml" ds:itemID="{B8DFAF9D-9FDB-4F7C-ACF7-7CE76EE35A0F}">
  <ds:schemaRefs>
    <ds:schemaRef ds:uri="32f3a428-6f88-4a3b-a56e-a51f3802cd3a"/>
    <ds:schemaRef ds:uri="36d0de0c-286c-42d2-88f9-9cfcebd81471"/>
    <ds:schemaRef ds:uri="http://schemas.microsoft.com/office/2006/documentManagement/types"/>
    <ds:schemaRef ds:uri="http://schemas.openxmlformats.org/package/2006/metadata/core-properties"/>
    <ds:schemaRef ds:uri="http://purl.org/dc/terms/"/>
    <ds:schemaRef ds:uri="http://purl.org/dc/dcmitype/"/>
    <ds:schemaRef ds:uri="http://schemas.microsoft.com/office/infopath/2007/PartnerControls"/>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5FEB624B-D2E5-444D-82F3-3561D07B7B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d0de0c-286c-42d2-88f9-9cfcebd81471"/>
    <ds:schemaRef ds:uri="32f3a428-6f88-4a3b-a56e-a51f3802cd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8d53608-54ca-4a74-8beb-8a1399c1189c}" enabled="0" method="" siteId="{78d53608-54ca-4a74-8beb-8a1399c1189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67</vt:i4>
      </vt:variant>
    </vt:vector>
  </HeadingPairs>
  <TitlesOfParts>
    <vt:vector size="140" baseType="lpstr">
      <vt:lpstr>Cover</vt:lpstr>
      <vt:lpstr>TOC</vt:lpstr>
      <vt:lpstr>Schedules B &gt;&gt;&gt;</vt:lpstr>
      <vt:lpstr>Merged Petition - Revised</vt:lpstr>
      <vt:lpstr>B-1 - OPTIMAL</vt:lpstr>
      <vt:lpstr>B-1 - CONSTRAINED</vt:lpstr>
      <vt:lpstr>B-2</vt:lpstr>
      <vt:lpstr>B-3</vt:lpstr>
      <vt:lpstr>B-4</vt:lpstr>
      <vt:lpstr>B-5</vt:lpstr>
      <vt:lpstr>B-6</vt:lpstr>
      <vt:lpstr>B-7</vt:lpstr>
      <vt:lpstr>Schedules C &gt;&gt;&gt;</vt:lpstr>
      <vt:lpstr>C-1</vt:lpstr>
      <vt:lpstr>C-2 Optimal</vt:lpstr>
      <vt:lpstr>C-2 Constrained</vt:lpstr>
      <vt:lpstr>C-3</vt:lpstr>
      <vt:lpstr>C-4</vt:lpstr>
      <vt:lpstr>C-5</vt:lpstr>
      <vt:lpstr>C-6</vt:lpstr>
      <vt:lpstr>C-7</vt:lpstr>
      <vt:lpstr>C-8</vt:lpstr>
      <vt:lpstr>C-8 Lighting</vt:lpstr>
      <vt:lpstr>C-9</vt:lpstr>
      <vt:lpstr>C-10</vt:lpstr>
      <vt:lpstr>C-11</vt:lpstr>
      <vt:lpstr>Schedule D &gt;&gt;&gt;</vt:lpstr>
      <vt:lpstr>D-1-Optimal</vt:lpstr>
      <vt:lpstr>D-2-Optimal</vt:lpstr>
      <vt:lpstr>D-3-Optimal</vt:lpstr>
      <vt:lpstr>D-4-Optimal</vt:lpstr>
      <vt:lpstr>D-1-Constrained</vt:lpstr>
      <vt:lpstr>D-2-Constrained</vt:lpstr>
      <vt:lpstr>D-3-Constrained</vt:lpstr>
      <vt:lpstr>D-4-Constrained</vt:lpstr>
      <vt:lpstr>Schedule E &gt;&gt;&gt;</vt:lpstr>
      <vt:lpstr>E-1</vt:lpstr>
      <vt:lpstr>E-2 FY2026</vt:lpstr>
      <vt:lpstr>E-2 FY2027</vt:lpstr>
      <vt:lpstr>E-2 FY2028</vt:lpstr>
      <vt:lpstr>E-2 Lighting FY2026</vt:lpstr>
      <vt:lpstr>E-2 Lighting FY2027</vt:lpstr>
      <vt:lpstr>E-2 Lighting FY2028</vt:lpstr>
      <vt:lpstr>E-2 Riders</vt:lpstr>
      <vt:lpstr>E-3</vt:lpstr>
      <vt:lpstr>E-4</vt:lpstr>
      <vt:lpstr>E-5</vt:lpstr>
      <vt:lpstr>Schedule F &gt;&gt;&gt;</vt:lpstr>
      <vt:lpstr>F-1</vt:lpstr>
      <vt:lpstr>F-2</vt:lpstr>
      <vt:lpstr>F-3</vt:lpstr>
      <vt:lpstr>F-4</vt:lpstr>
      <vt:lpstr>F-5</vt:lpstr>
      <vt:lpstr>F-6</vt:lpstr>
      <vt:lpstr>F-7</vt:lpstr>
      <vt:lpstr>Schedule G</vt:lpstr>
      <vt:lpstr>Schedule H</vt:lpstr>
      <vt:lpstr>Schedule I</vt:lpstr>
      <vt:lpstr>Schedule J</vt:lpstr>
      <vt:lpstr>&gt;&gt;Working Papers</vt:lpstr>
      <vt:lpstr>BAD DEBT</vt:lpstr>
      <vt:lpstr>&gt;&gt;LUMA Working Papers</vt:lpstr>
      <vt:lpstr>LUMA’s Updates to RR</vt:lpstr>
      <vt:lpstr>&gt;&gt;TRS-3</vt:lpstr>
      <vt:lpstr>5.2.1 CS - Optimal</vt:lpstr>
      <vt:lpstr>5.2.1 CS - Constrained</vt:lpstr>
      <vt:lpstr>&gt;&gt;PREPA Working Papers</vt:lpstr>
      <vt:lpstr>FY26-FY28_PREPA Consolidated</vt:lpstr>
      <vt:lpstr>&gt;&gt;Genera Working Papers</vt:lpstr>
      <vt:lpstr>Genera Ex. 22.2 A-1</vt:lpstr>
      <vt:lpstr>Genera Ex. 22.2 A-2</vt:lpstr>
      <vt:lpstr>Final Revision</vt:lpstr>
      <vt:lpstr>Projects</vt:lpstr>
      <vt:lpstr>'B-1 - OPTIMAL'!Print_Area</vt:lpstr>
      <vt:lpstr>'B-2'!Print_Area</vt:lpstr>
      <vt:lpstr>'B-3'!Print_Area</vt:lpstr>
      <vt:lpstr>'B-4'!Print_Area</vt:lpstr>
      <vt:lpstr>'B-7'!Print_Area</vt:lpstr>
      <vt:lpstr>'C-11'!Print_Area</vt:lpstr>
      <vt:lpstr>'C-2 Constrained'!Print_Area</vt:lpstr>
      <vt:lpstr>'C-2 Optimal'!Print_Area</vt:lpstr>
      <vt:lpstr>'C-3'!Print_Area</vt:lpstr>
      <vt:lpstr>'C-4'!Print_Area</vt:lpstr>
      <vt:lpstr>'C-6'!Print_Area</vt:lpstr>
      <vt:lpstr>'C-7'!Print_Area</vt:lpstr>
      <vt:lpstr>'C-8'!Print_Area</vt:lpstr>
      <vt:lpstr>'C-8 Lighting'!Print_Area</vt:lpstr>
      <vt:lpstr>'C-9'!Print_Area</vt:lpstr>
      <vt:lpstr>'D-1-Constrained'!Print_Area</vt:lpstr>
      <vt:lpstr>'D-1-Optimal'!Print_Area</vt:lpstr>
      <vt:lpstr>'D-2-Constrained'!Print_Area</vt:lpstr>
      <vt:lpstr>'D-2-Optimal'!Print_Area</vt:lpstr>
      <vt:lpstr>'D-3-Constrained'!Print_Area</vt:lpstr>
      <vt:lpstr>'D-3-Optimal'!Print_Area</vt:lpstr>
      <vt:lpstr>'D-4-Constrained'!Print_Area</vt:lpstr>
      <vt:lpstr>'D-4-Optimal'!Print_Area</vt:lpstr>
      <vt:lpstr>'E-1'!Print_Area</vt:lpstr>
      <vt:lpstr>'E-2 FY2026'!Print_Area</vt:lpstr>
      <vt:lpstr>'E-2 FY2028'!Print_Area</vt:lpstr>
      <vt:lpstr>'E-2 Lighting FY2026'!Print_Area</vt:lpstr>
      <vt:lpstr>'E-2 Lighting FY2027'!Print_Area</vt:lpstr>
      <vt:lpstr>'E-2 Lighting FY2028'!Print_Area</vt:lpstr>
      <vt:lpstr>'E-2 Riders'!Print_Area</vt:lpstr>
      <vt:lpstr>'E-3'!Print_Area</vt:lpstr>
      <vt:lpstr>'E-4'!Print_Area</vt:lpstr>
      <vt:lpstr>'F-1'!Print_Area</vt:lpstr>
      <vt:lpstr>'F-2'!Print_Area</vt:lpstr>
      <vt:lpstr>'F-3'!Print_Area</vt:lpstr>
      <vt:lpstr>'F-4'!Print_Area</vt:lpstr>
      <vt:lpstr>'F-5'!Print_Area</vt:lpstr>
      <vt:lpstr>'F-6'!Print_Area</vt:lpstr>
      <vt:lpstr>'Final Revision'!Print_Area</vt:lpstr>
      <vt:lpstr>'FY26-FY28_PREPA Consolidated'!Print_Area</vt:lpstr>
      <vt:lpstr>'Merged Petition - Revised'!Print_Area</vt:lpstr>
      <vt:lpstr>'Schedule G'!Print_Area</vt:lpstr>
      <vt:lpstr>'Schedule H'!Print_Area</vt:lpstr>
      <vt:lpstr>'Schedule I'!Print_Area</vt:lpstr>
      <vt:lpstr>'Schedule J'!Print_Area</vt:lpstr>
      <vt:lpstr>'B-2'!Print_Titles</vt:lpstr>
      <vt:lpstr>'B-3'!Print_Titles</vt:lpstr>
      <vt:lpstr>'C-11'!Print_Titles</vt:lpstr>
      <vt:lpstr>'C-2 Constrained'!Print_Titles</vt:lpstr>
      <vt:lpstr>'C-2 Optimal'!Print_Titles</vt:lpstr>
      <vt:lpstr>'C-8'!Print_Titles</vt:lpstr>
      <vt:lpstr>'C-8 Lighting'!Print_Titles</vt:lpstr>
      <vt:lpstr>'D-1-Constrained'!Print_Titles</vt:lpstr>
      <vt:lpstr>'D-1-Optimal'!Print_Titles</vt:lpstr>
      <vt:lpstr>'D-2-Constrained'!Print_Titles</vt:lpstr>
      <vt:lpstr>'D-2-Optimal'!Print_Titles</vt:lpstr>
      <vt:lpstr>'D-3-Constrained'!Print_Titles</vt:lpstr>
      <vt:lpstr>'D-3-Optimal'!Print_Titles</vt:lpstr>
      <vt:lpstr>'D-4-Constrained'!Print_Titles</vt:lpstr>
      <vt:lpstr>'D-4-Optimal'!Print_Titles</vt:lpstr>
      <vt:lpstr>'E-2 FY2026'!Print_Titles</vt:lpstr>
      <vt:lpstr>'E-2 FY2027'!Print_Titles</vt:lpstr>
      <vt:lpstr>'E-2 FY2028'!Print_Titles</vt:lpstr>
      <vt:lpstr>'E-2 Lighting FY2026'!Print_Titles</vt:lpstr>
      <vt:lpstr>'E-2 Lighting FY2027'!Print_Titles</vt:lpstr>
      <vt:lpstr>'E-2 Lighting FY2028'!Print_Titles</vt:lpstr>
      <vt:lpstr>'Merged Petition - Revised'!Print_Titles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 Gerner</dc:creator>
  <cp:keywords/>
  <dc:description/>
  <cp:lastModifiedBy>Mendoza, Regina</cp:lastModifiedBy>
  <cp:revision/>
  <dcterms:created xsi:type="dcterms:W3CDTF">2023-05-16T15:33:09Z</dcterms:created>
  <dcterms:modified xsi:type="dcterms:W3CDTF">2026-03-26T19:46:33Z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{68A51833-58A5-45AA-A836-EFCB2CD6F727}</vt:lpwstr>
  </property>
  <property fmtid="{D5CDD505-2E9C-101B-9397-08002B2CF9AE}" pid="3" name="ContentTypeId">
    <vt:lpwstr>0x0101002C7DE3FCD5909941A849D7A4651DDB81</vt:lpwstr>
  </property>
  <property fmtid="{D5CDD505-2E9C-101B-9397-08002B2CF9AE}" pid="4" name="MediaServiceImageTags">
    <vt:lpwstr/>
  </property>
  <property fmtid="{D5CDD505-2E9C-101B-9397-08002B2CF9AE}" pid="5" name="_dlc_DocIdItemGuid">
    <vt:lpwstr>fbdb3095-8f33-4118-ad91-18ed9e8e02d7</vt:lpwstr>
  </property>
  <property fmtid="{D5CDD505-2E9C-101B-9397-08002B2CF9AE}" pid="6" name="MSIP_Label_e3a1bc8a-c77f-42fc-94c5-4575f811706d_Enabled">
    <vt:lpwstr>true</vt:lpwstr>
  </property>
  <property fmtid="{D5CDD505-2E9C-101B-9397-08002B2CF9AE}" pid="7" name="MSIP_Label_e3a1bc8a-c77f-42fc-94c5-4575f811706d_SetDate">
    <vt:lpwstr>2025-08-29T01:52:44Z</vt:lpwstr>
  </property>
  <property fmtid="{D5CDD505-2E9C-101B-9397-08002B2CF9AE}" pid="8" name="MSIP_Label_e3a1bc8a-c77f-42fc-94c5-4575f811706d_Method">
    <vt:lpwstr>Standard</vt:lpwstr>
  </property>
  <property fmtid="{D5CDD505-2E9C-101B-9397-08002B2CF9AE}" pid="9" name="MSIP_Label_e3a1bc8a-c77f-42fc-94c5-4575f811706d_Name">
    <vt:lpwstr>e3a1bc8a-c77f-42fc-94c5-4575f811706d</vt:lpwstr>
  </property>
  <property fmtid="{D5CDD505-2E9C-101B-9397-08002B2CF9AE}" pid="10" name="MSIP_Label_e3a1bc8a-c77f-42fc-94c5-4575f811706d_SiteId">
    <vt:lpwstr>fb7083da-754c-45a4-8b6b-a05941a3a3e9</vt:lpwstr>
  </property>
  <property fmtid="{D5CDD505-2E9C-101B-9397-08002B2CF9AE}" pid="11" name="MSIP_Label_e3a1bc8a-c77f-42fc-94c5-4575f811706d_ActionId">
    <vt:lpwstr>0cc1a397-eaa1-4b5a-8337-b921bc86fe9e</vt:lpwstr>
  </property>
  <property fmtid="{D5CDD505-2E9C-101B-9397-08002B2CF9AE}" pid="12" name="MSIP_Label_e3a1bc8a-c77f-42fc-94c5-4575f811706d_ContentBits">
    <vt:lpwstr>0</vt:lpwstr>
  </property>
  <property fmtid="{D5CDD505-2E9C-101B-9397-08002B2CF9AE}" pid="13" name="MSIP_Label_e3a1bc8a-c77f-42fc-94c5-4575f811706d_Tag">
    <vt:lpwstr>10, 3, 0, 1</vt:lpwstr>
  </property>
  <property fmtid="{D5CDD505-2E9C-101B-9397-08002B2CF9AE}" pid="14" name="MSIP_Label_31f81cae-2cc7-434f-b11d-39789e497bf2_Enabled">
    <vt:lpwstr>true</vt:lpwstr>
  </property>
  <property fmtid="{D5CDD505-2E9C-101B-9397-08002B2CF9AE}" pid="15" name="MSIP_Label_31f81cae-2cc7-434f-b11d-39789e497bf2_SetDate">
    <vt:lpwstr>2026-03-26T19:41:36Z</vt:lpwstr>
  </property>
  <property fmtid="{D5CDD505-2E9C-101B-9397-08002B2CF9AE}" pid="16" name="MSIP_Label_31f81cae-2cc7-434f-b11d-39789e497bf2_Method">
    <vt:lpwstr>Standard</vt:lpwstr>
  </property>
  <property fmtid="{D5CDD505-2E9C-101B-9397-08002B2CF9AE}" pid="17" name="MSIP_Label_31f81cae-2cc7-434f-b11d-39789e497bf2_Name">
    <vt:lpwstr>Confidential</vt:lpwstr>
  </property>
  <property fmtid="{D5CDD505-2E9C-101B-9397-08002B2CF9AE}" pid="18" name="MSIP_Label_31f81cae-2cc7-434f-b11d-39789e497bf2_SiteId">
    <vt:lpwstr>dd5e230f-c165-49c4-957f-e203458fffab</vt:lpwstr>
  </property>
  <property fmtid="{D5CDD505-2E9C-101B-9397-08002B2CF9AE}" pid="19" name="MSIP_Label_31f81cae-2cc7-434f-b11d-39789e497bf2_ActionId">
    <vt:lpwstr>cae5c47b-1591-4f41-a5a6-c632b379d93b</vt:lpwstr>
  </property>
  <property fmtid="{D5CDD505-2E9C-101B-9397-08002B2CF9AE}" pid="20" name="MSIP_Label_31f81cae-2cc7-434f-b11d-39789e497bf2_ContentBits">
    <vt:lpwstr>0</vt:lpwstr>
  </property>
  <property fmtid="{D5CDD505-2E9C-101B-9397-08002B2CF9AE}" pid="21" name="MSIP_Label_31f81cae-2cc7-434f-b11d-39789e497bf2_Tag">
    <vt:lpwstr>10, 3, 0, 1</vt:lpwstr>
  </property>
</Properties>
</file>